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45" yWindow="510" windowWidth="14880" windowHeight="11010" tabRatio="322" firstSheet="1" activeTab="1"/>
  </bookViews>
  <sheets>
    <sheet name="Вспомогательный" sheetId="5" state="hidden" r:id="rId1"/>
    <sheet name="РРО 21-25" sheetId="16" r:id="rId2"/>
    <sheet name="свод" sheetId="20" r:id="rId3"/>
    <sheet name="Итоги" sheetId="17" r:id="rId4"/>
    <sheet name="Источники к контрольным показат" sheetId="18" r:id="rId5"/>
    <sheet name="Источники к типу средств " sheetId="19" r:id="rId6"/>
    <sheet name="Лист1" sheetId="21" r:id="rId7"/>
  </sheets>
  <externalReferences>
    <externalReference r:id="rId8"/>
    <externalReference r:id="rId9"/>
    <externalReference r:id="rId10"/>
    <externalReference r:id="rId11"/>
  </externalReferences>
  <definedNames>
    <definedName name="_xlnm._FilterDatabase" localSheetId="1" hidden="1">'РРО 21-25'!$A$11:$DI$1159</definedName>
    <definedName name="_xlnm._FilterDatabase" localSheetId="2" hidden="1">свод!$A$1:$BL$269</definedName>
    <definedName name="д" localSheetId="2">[1]Вспомогательный!$B$4</definedName>
    <definedName name="д">[1]Вспомогательный!$B$4</definedName>
    <definedName name="Диапазон_ВидовНПА">Вспомогательный!$E$4</definedName>
    <definedName name="Диапазон_Полномочий">Вспомогательный!$B$4</definedName>
    <definedName name="_xlnm.Print_Titles" localSheetId="2">свод!$1:$4</definedName>
    <definedName name="Коды_видовНПА" localSheetId="2">#REF!</definedName>
    <definedName name="Коды_видовНПА">#REF!</definedName>
    <definedName name="Коды_Полномочий" localSheetId="2">#REF!</definedName>
    <definedName name="Коды_Полномочий">#REF!</definedName>
    <definedName name="Коды_РО" localSheetId="2">[2]РО!$S$4:$S$19</definedName>
    <definedName name="Коды_РО">[2]РО!$S$4:$S$19</definedName>
    <definedName name="Номер_ДокументаРег" localSheetId="2">[3]ВидыДокРег!$A$2:$A$165</definedName>
    <definedName name="Номер_ДокументаРег">#N/A</definedName>
    <definedName name="Номер_НПА" localSheetId="2">[4]НПА!$C$2:$C$12</definedName>
    <definedName name="Номер_НПА">[4]НПА!$C$2:$C$12</definedName>
    <definedName name="_xlnm.Print_Area" localSheetId="1">'РРО 21-25'!$A$1:$CM$1197</definedName>
    <definedName name="_xlnm.Print_Area" localSheetId="2">свод!$A$1:$AI$274</definedName>
    <definedName name="Примечание" localSheetId="2">#REF!</definedName>
    <definedName name="Примечание">#REF!</definedName>
  </definedNames>
  <calcPr calcId="124519" iterateDelta="1E-4"/>
</workbook>
</file>

<file path=xl/calcChain.xml><?xml version="1.0" encoding="utf-8"?>
<calcChain xmlns="http://schemas.openxmlformats.org/spreadsheetml/2006/main">
  <c r="G244" i="20"/>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F244"/>
  <c r="AY164"/>
  <c r="CB1025" i="16" l="1"/>
  <c r="BX1025" s="1"/>
  <c r="BC1025"/>
  <c r="AU1025" s="1"/>
  <c r="BB1025"/>
  <c r="AT1025" s="1"/>
  <c r="CN1026"/>
  <c r="BX1026"/>
  <c r="AU1026"/>
  <c r="AT1026"/>
  <c r="CN1033"/>
  <c r="CB1033"/>
  <c r="BX1033" s="1"/>
  <c r="BS1033"/>
  <c r="BN1033"/>
  <c r="BI1033"/>
  <c r="BD1033"/>
  <c r="AU1033"/>
  <c r="AT1033"/>
  <c r="CB1032"/>
  <c r="BX1032" s="1"/>
  <c r="BC1032"/>
  <c r="BB1032"/>
  <c r="AT1032" s="1"/>
  <c r="AU1032"/>
  <c r="CN1053"/>
  <c r="BX1053"/>
  <c r="AU1053"/>
  <c r="AT1053"/>
  <c r="CB1052"/>
  <c r="BX1052" s="1"/>
  <c r="BC1052"/>
  <c r="AU1052" s="1"/>
  <c r="BB1052"/>
  <c r="AT1052" s="1"/>
  <c r="CB1045"/>
  <c r="BX1045" s="1"/>
  <c r="BC1045"/>
  <c r="BB1045"/>
  <c r="AT1045" s="1"/>
  <c r="AU1045"/>
  <c r="CN1046"/>
  <c r="BX1046"/>
  <c r="BC1046"/>
  <c r="BB1046"/>
  <c r="AU1046"/>
  <c r="AT1046"/>
  <c r="AY218" i="20" l="1"/>
  <c r="AU551" i="16" l="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AT551"/>
  <c r="AY48" i="20" l="1"/>
  <c r="AY44"/>
  <c r="AY163"/>
  <c r="AY238"/>
  <c r="AY234"/>
  <c r="AY233"/>
  <c r="AY232"/>
  <c r="AY229"/>
  <c r="AY228"/>
  <c r="AY211"/>
  <c r="AY198"/>
  <c r="AY197"/>
  <c r="AY183"/>
  <c r="AY179"/>
  <c r="AY178"/>
  <c r="AY154"/>
  <c r="AY121"/>
  <c r="AY135"/>
  <c r="AY237"/>
  <c r="AY133"/>
  <c r="AY131"/>
  <c r="AY130" l="1"/>
  <c r="AY124"/>
  <c r="AY119"/>
  <c r="CN16" i="16"/>
  <c r="CN15"/>
  <c r="CN14"/>
  <c r="CN13"/>
  <c r="CN12"/>
  <c r="CN26"/>
  <c r="CN25"/>
  <c r="CN24"/>
  <c r="CN23"/>
  <c r="CN22"/>
  <c r="CN21"/>
  <c r="CN20"/>
  <c r="CN19"/>
  <c r="CN18"/>
  <c r="AY113" i="20"/>
  <c r="AY99"/>
  <c r="AY95"/>
  <c r="AY65"/>
  <c r="AY61"/>
  <c r="CN38" i="16" l="1"/>
  <c r="CN39"/>
  <c r="CN40"/>
  <c r="CN41"/>
  <c r="CN42"/>
  <c r="CN43"/>
  <c r="CN44"/>
  <c r="CN45"/>
  <c r="CN46"/>
  <c r="CN47"/>
  <c r="CN48"/>
  <c r="CN49"/>
  <c r="CN50"/>
  <c r="CN51"/>
  <c r="CN52"/>
  <c r="CN53"/>
  <c r="CN54"/>
  <c r="CN55"/>
  <c r="CN56"/>
  <c r="CN57"/>
  <c r="CN58"/>
  <c r="CN59"/>
  <c r="CN60"/>
  <c r="CN61"/>
  <c r="CN62"/>
  <c r="CN63"/>
  <c r="CN64"/>
  <c r="CN65"/>
  <c r="CN66"/>
  <c r="CN67"/>
  <c r="CN68"/>
  <c r="CN69"/>
  <c r="CN70"/>
  <c r="CN71"/>
  <c r="CN72"/>
  <c r="CN73"/>
  <c r="CN74"/>
  <c r="CN75"/>
  <c r="CN76"/>
  <c r="CN77"/>
  <c r="CN78"/>
  <c r="CN79"/>
  <c r="CN80"/>
  <c r="CN81"/>
  <c r="CN82"/>
  <c r="CN83"/>
  <c r="CN84"/>
  <c r="CN85"/>
  <c r="CN86"/>
  <c r="CN87"/>
  <c r="CN88"/>
  <c r="CN89"/>
  <c r="CN90"/>
  <c r="CN91"/>
  <c r="CN92"/>
  <c r="CN93"/>
  <c r="CN94"/>
  <c r="CN95"/>
  <c r="CN96"/>
  <c r="CN97"/>
  <c r="CN98"/>
  <c r="CN99"/>
  <c r="CN100"/>
  <c r="CN101"/>
  <c r="CN102"/>
  <c r="CN103"/>
  <c r="CN104"/>
  <c r="CN105"/>
  <c r="CN106"/>
  <c r="CN107"/>
  <c r="CN108"/>
  <c r="CN109"/>
  <c r="CN110"/>
  <c r="CN111"/>
  <c r="CN112"/>
  <c r="CN113"/>
  <c r="CN114"/>
  <c r="CN115"/>
  <c r="CN116"/>
  <c r="CN117"/>
  <c r="CN118"/>
  <c r="CN119"/>
  <c r="CN120"/>
  <c r="CN121"/>
  <c r="CN122"/>
  <c r="CN123"/>
  <c r="CN124"/>
  <c r="CN125"/>
  <c r="CN126"/>
  <c r="CN127"/>
  <c r="CN128"/>
  <c r="CN129"/>
  <c r="CN130"/>
  <c r="CN131"/>
  <c r="CN132"/>
  <c r="CN133"/>
  <c r="CN134"/>
  <c r="CN135"/>
  <c r="CN136"/>
  <c r="CN137"/>
  <c r="CN138"/>
  <c r="CN139"/>
  <c r="CN140"/>
  <c r="CN141"/>
  <c r="CN142"/>
  <c r="CN143"/>
  <c r="CN144"/>
  <c r="CN145"/>
  <c r="CN146"/>
  <c r="CN147"/>
  <c r="CN148"/>
  <c r="CN149"/>
  <c r="CN150"/>
  <c r="CN151"/>
  <c r="CN152"/>
  <c r="CN153"/>
  <c r="CN154"/>
  <c r="CN155"/>
  <c r="CN156"/>
  <c r="CN157"/>
  <c r="CN158"/>
  <c r="CN159"/>
  <c r="CN160"/>
  <c r="CN161"/>
  <c r="CN162"/>
  <c r="CN163"/>
  <c r="CN164"/>
  <c r="CN165"/>
  <c r="CN166"/>
  <c r="CN167"/>
  <c r="CN168"/>
  <c r="CN169"/>
  <c r="CN170"/>
  <c r="CN171"/>
  <c r="CN172"/>
  <c r="CN173"/>
  <c r="CN174"/>
  <c r="CN175"/>
  <c r="CN176"/>
  <c r="CN177"/>
  <c r="CN178"/>
  <c r="CN179"/>
  <c r="CN180"/>
  <c r="CN181"/>
  <c r="CN182"/>
  <c r="CN183"/>
  <c r="CN184"/>
  <c r="CN185"/>
  <c r="CN186"/>
  <c r="CN187"/>
  <c r="CN188"/>
  <c r="CN189"/>
  <c r="CN190"/>
  <c r="CN191"/>
  <c r="CN192"/>
  <c r="CN193"/>
  <c r="CN194"/>
  <c r="CN195"/>
  <c r="CN196"/>
  <c r="CN197"/>
  <c r="CN198"/>
  <c r="CN199"/>
  <c r="CN200"/>
  <c r="CN201"/>
  <c r="CN202"/>
  <c r="CN203"/>
  <c r="CN204"/>
  <c r="CN205"/>
  <c r="CN206"/>
  <c r="CN207"/>
  <c r="CN208"/>
  <c r="CN209"/>
  <c r="CN210"/>
  <c r="CN211"/>
  <c r="CN212"/>
  <c r="CN213"/>
  <c r="CN214"/>
  <c r="CN215"/>
  <c r="CN216"/>
  <c r="CN217"/>
  <c r="CN218"/>
  <c r="CN219"/>
  <c r="CN220"/>
  <c r="CN221"/>
  <c r="CN222"/>
  <c r="CN223"/>
  <c r="CN224"/>
  <c r="CN225"/>
  <c r="CN226"/>
  <c r="CN227"/>
  <c r="CN228"/>
  <c r="CN229"/>
  <c r="CN230"/>
  <c r="CN231"/>
  <c r="CN232"/>
  <c r="CN233"/>
  <c r="CN234"/>
  <c r="CN235"/>
  <c r="CN236"/>
  <c r="CN237"/>
  <c r="CN238"/>
  <c r="CN239"/>
  <c r="CN240"/>
  <c r="CN241"/>
  <c r="CN242"/>
  <c r="CN243"/>
  <c r="CN244"/>
  <c r="CN245"/>
  <c r="CN246"/>
  <c r="CN247"/>
  <c r="CN248"/>
  <c r="CN249"/>
  <c r="CN250"/>
  <c r="CN251"/>
  <c r="CN252"/>
  <c r="CN253"/>
  <c r="CN254"/>
  <c r="CN255"/>
  <c r="CN256"/>
  <c r="CN257"/>
  <c r="CN258"/>
  <c r="CN259"/>
  <c r="CN260"/>
  <c r="CN261"/>
  <c r="CN262"/>
  <c r="CN263"/>
  <c r="CN264"/>
  <c r="CN265"/>
  <c r="CN266"/>
  <c r="CN267"/>
  <c r="CN268"/>
  <c r="CN269"/>
  <c r="CN270"/>
  <c r="CN271"/>
  <c r="CN272"/>
  <c r="CN273"/>
  <c r="CN274"/>
  <c r="CN275"/>
  <c r="CN276"/>
  <c r="CN277"/>
  <c r="CN278"/>
  <c r="CN279"/>
  <c r="CN280"/>
  <c r="CN281"/>
  <c r="CN282"/>
  <c r="CN283"/>
  <c r="CN284"/>
  <c r="CN285"/>
  <c r="CN286"/>
  <c r="CN287"/>
  <c r="CN288"/>
  <c r="CN289"/>
  <c r="CN290"/>
  <c r="CN291"/>
  <c r="CN292"/>
  <c r="CN293"/>
  <c r="CN294"/>
  <c r="CN295"/>
  <c r="CN296"/>
  <c r="CN297"/>
  <c r="CN298"/>
  <c r="CN299"/>
  <c r="CN300"/>
  <c r="CN301"/>
  <c r="CN302"/>
  <c r="CN303"/>
  <c r="CN304"/>
  <c r="CN305"/>
  <c r="CN306"/>
  <c r="CN307"/>
  <c r="CN308"/>
  <c r="CN309"/>
  <c r="CN310"/>
  <c r="CN311"/>
  <c r="CN312"/>
  <c r="CN313"/>
  <c r="CN314"/>
  <c r="CN315"/>
  <c r="CN316"/>
  <c r="CN317"/>
  <c r="CN318"/>
  <c r="CN319"/>
  <c r="CN320"/>
  <c r="CN321"/>
  <c r="CN322"/>
  <c r="CN323"/>
  <c r="CN324"/>
  <c r="CN325"/>
  <c r="CN326"/>
  <c r="CN327"/>
  <c r="CN328"/>
  <c r="CN329"/>
  <c r="CN330"/>
  <c r="CN331"/>
  <c r="CN332"/>
  <c r="CN333"/>
  <c r="CN334"/>
  <c r="CN335"/>
  <c r="CN336"/>
  <c r="CN337"/>
  <c r="CN338"/>
  <c r="CN339"/>
  <c r="CN340"/>
  <c r="CN341"/>
  <c r="CN342"/>
  <c r="CN343"/>
  <c r="CN344"/>
  <c r="CN345"/>
  <c r="CN346"/>
  <c r="CN347"/>
  <c r="CN348"/>
  <c r="CN349"/>
  <c r="CN350"/>
  <c r="CN351"/>
  <c r="CN352"/>
  <c r="CN353"/>
  <c r="CN354"/>
  <c r="CN355"/>
  <c r="CN356"/>
  <c r="CN357"/>
  <c r="CN358"/>
  <c r="CN359"/>
  <c r="CN360"/>
  <c r="CN361"/>
  <c r="CN362"/>
  <c r="CN363"/>
  <c r="CN364"/>
  <c r="CN365"/>
  <c r="CN366"/>
  <c r="CN367"/>
  <c r="CN368"/>
  <c r="CN369"/>
  <c r="CN370"/>
  <c r="CN371"/>
  <c r="CN372"/>
  <c r="CN373"/>
  <c r="CN374"/>
  <c r="CN375"/>
  <c r="CN376"/>
  <c r="CN377"/>
  <c r="CN378"/>
  <c r="CN379"/>
  <c r="CN380"/>
  <c r="CN381"/>
  <c r="CN382"/>
  <c r="CN383"/>
  <c r="CN384"/>
  <c r="CN385"/>
  <c r="CN386"/>
  <c r="CN387"/>
  <c r="CN388"/>
  <c r="CN389"/>
  <c r="CN390"/>
  <c r="CN391"/>
  <c r="CN392"/>
  <c r="CN393"/>
  <c r="CN394"/>
  <c r="CN395"/>
  <c r="CN396"/>
  <c r="CN397"/>
  <c r="CN398"/>
  <c r="CN399"/>
  <c r="CN400"/>
  <c r="CN401"/>
  <c r="CN402"/>
  <c r="CN403"/>
  <c r="CN404"/>
  <c r="CN405"/>
  <c r="CN406"/>
  <c r="CN407"/>
  <c r="CN408"/>
  <c r="CN409"/>
  <c r="CN410"/>
  <c r="CN411"/>
  <c r="CN412"/>
  <c r="CN413"/>
  <c r="CN414"/>
  <c r="CN415"/>
  <c r="CN416"/>
  <c r="CN417"/>
  <c r="CN418"/>
  <c r="CN419"/>
  <c r="CN420"/>
  <c r="CN421"/>
  <c r="CN422"/>
  <c r="CN423"/>
  <c r="CN424"/>
  <c r="CN425"/>
  <c r="CN426"/>
  <c r="CN427"/>
  <c r="CN428"/>
  <c r="CN429"/>
  <c r="CN430"/>
  <c r="CN431"/>
  <c r="CN432"/>
  <c r="CN433"/>
  <c r="CN434"/>
  <c r="CN435"/>
  <c r="CN436"/>
  <c r="CN437"/>
  <c r="CN438"/>
  <c r="CN439"/>
  <c r="CN440"/>
  <c r="CN441"/>
  <c r="CN442"/>
  <c r="CN443"/>
  <c r="CN444"/>
  <c r="CN445"/>
  <c r="CN446"/>
  <c r="CN447"/>
  <c r="CN448"/>
  <c r="CN449"/>
  <c r="CN450"/>
  <c r="CN451"/>
  <c r="CN452"/>
  <c r="CN453"/>
  <c r="CN454"/>
  <c r="CN455"/>
  <c r="CN456"/>
  <c r="CN457"/>
  <c r="CN458"/>
  <c r="CN459"/>
  <c r="CN460"/>
  <c r="CN461"/>
  <c r="CN462"/>
  <c r="CN463"/>
  <c r="CN464"/>
  <c r="CN465"/>
  <c r="CN466"/>
  <c r="CN467"/>
  <c r="CN468"/>
  <c r="CN469"/>
  <c r="CN470"/>
  <c r="CN471"/>
  <c r="CN472"/>
  <c r="CN473"/>
  <c r="CN474"/>
  <c r="CN475"/>
  <c r="CN476"/>
  <c r="CN477"/>
  <c r="CN478"/>
  <c r="CN479"/>
  <c r="CN480"/>
  <c r="CN481"/>
  <c r="CN482"/>
  <c r="CN483"/>
  <c r="CN484"/>
  <c r="CN485"/>
  <c r="CN486"/>
  <c r="CN487"/>
  <c r="CN488"/>
  <c r="CN489"/>
  <c r="CN490"/>
  <c r="CN491"/>
  <c r="CN492"/>
  <c r="CN493"/>
  <c r="CN494"/>
  <c r="CN495"/>
  <c r="CN496"/>
  <c r="CN497"/>
  <c r="CN498"/>
  <c r="CN499"/>
  <c r="CN500"/>
  <c r="CN501"/>
  <c r="CN502"/>
  <c r="CN503"/>
  <c r="CN504"/>
  <c r="CN505"/>
  <c r="CN506"/>
  <c r="CN507"/>
  <c r="CN508"/>
  <c r="CN509"/>
  <c r="CN510"/>
  <c r="CN511"/>
  <c r="CN512"/>
  <c r="CN513"/>
  <c r="CN514"/>
  <c r="CN515"/>
  <c r="CN516"/>
  <c r="CN517"/>
  <c r="CN518"/>
  <c r="CN519"/>
  <c r="CN520"/>
  <c r="CN521"/>
  <c r="CN522"/>
  <c r="CN523"/>
  <c r="CN524"/>
  <c r="CN525"/>
  <c r="CN526"/>
  <c r="CN527"/>
  <c r="CN528"/>
  <c r="CN529"/>
  <c r="CN530"/>
  <c r="CN531"/>
  <c r="CN532"/>
  <c r="CN533"/>
  <c r="CN534"/>
  <c r="CN535"/>
  <c r="CN536"/>
  <c r="CN537"/>
  <c r="CN538"/>
  <c r="CN539"/>
  <c r="CN540"/>
  <c r="CN541"/>
  <c r="CN542"/>
  <c r="CN543"/>
  <c r="CN544"/>
  <c r="CN545"/>
  <c r="CN546"/>
  <c r="CN547"/>
  <c r="CN548"/>
  <c r="CN549"/>
  <c r="CN550"/>
  <c r="CN551"/>
  <c r="CN552"/>
  <c r="CN553"/>
  <c r="CN554"/>
  <c r="CN555"/>
  <c r="CN556"/>
  <c r="CN557"/>
  <c r="CN558"/>
  <c r="CN559"/>
  <c r="CN560"/>
  <c r="CN561"/>
  <c r="CN562"/>
  <c r="CN563"/>
  <c r="CN564"/>
  <c r="CN565"/>
  <c r="CN566"/>
  <c r="CN567"/>
  <c r="CN568"/>
  <c r="CN569"/>
  <c r="CN570"/>
  <c r="CN571"/>
  <c r="CN572"/>
  <c r="CN573"/>
  <c r="CN574"/>
  <c r="CN575"/>
  <c r="CN576"/>
  <c r="CN577"/>
  <c r="CN578"/>
  <c r="CN579"/>
  <c r="CN580"/>
  <c r="CN581"/>
  <c r="CN582"/>
  <c r="CN583"/>
  <c r="CN584"/>
  <c r="CN585"/>
  <c r="CN586"/>
  <c r="CN587"/>
  <c r="CN588"/>
  <c r="CN589"/>
  <c r="CN590"/>
  <c r="CN591"/>
  <c r="CN592"/>
  <c r="CN593"/>
  <c r="CN594"/>
  <c r="CN595"/>
  <c r="CN596"/>
  <c r="CN597"/>
  <c r="CN598"/>
  <c r="CN599"/>
  <c r="CN600"/>
  <c r="CN601"/>
  <c r="CN602"/>
  <c r="CN603"/>
  <c r="CN604"/>
  <c r="CN605"/>
  <c r="CN606"/>
  <c r="CN607"/>
  <c r="CN608"/>
  <c r="CN609"/>
  <c r="CN610"/>
  <c r="CN611"/>
  <c r="CN612"/>
  <c r="CN613"/>
  <c r="CN614"/>
  <c r="CN615"/>
  <c r="CN616"/>
  <c r="CN617"/>
  <c r="CN618"/>
  <c r="CN619"/>
  <c r="CN620"/>
  <c r="CN621"/>
  <c r="CN622"/>
  <c r="CN623"/>
  <c r="CN624"/>
  <c r="CN625"/>
  <c r="CN626"/>
  <c r="CN627"/>
  <c r="CN628"/>
  <c r="CN629"/>
  <c r="CN630"/>
  <c r="CN631"/>
  <c r="CN632"/>
  <c r="CN633"/>
  <c r="CN634"/>
  <c r="CN635"/>
  <c r="CN636"/>
  <c r="CN637"/>
  <c r="CN638"/>
  <c r="CN639"/>
  <c r="CN640"/>
  <c r="CN641"/>
  <c r="CN642"/>
  <c r="CN643"/>
  <c r="CN644"/>
  <c r="CN645"/>
  <c r="CN646"/>
  <c r="CN647"/>
  <c r="CN648"/>
  <c r="CN649"/>
  <c r="CN650"/>
  <c r="CN651"/>
  <c r="CN652"/>
  <c r="CN653"/>
  <c r="CN654"/>
  <c r="CN655"/>
  <c r="CN656"/>
  <c r="CN657"/>
  <c r="CN658"/>
  <c r="CN659"/>
  <c r="CN660"/>
  <c r="CN661"/>
  <c r="CN662"/>
  <c r="CN663"/>
  <c r="CN664"/>
  <c r="CN665"/>
  <c r="CN666"/>
  <c r="CN667"/>
  <c r="CN668"/>
  <c r="CN669"/>
  <c r="CN670"/>
  <c r="CN671"/>
  <c r="CN672"/>
  <c r="CN673"/>
  <c r="CN674"/>
  <c r="CN675"/>
  <c r="CN676"/>
  <c r="CN677"/>
  <c r="CN678"/>
  <c r="CN679"/>
  <c r="CN680"/>
  <c r="CN681"/>
  <c r="CN682"/>
  <c r="CN683"/>
  <c r="CN684"/>
  <c r="CN685"/>
  <c r="CN686"/>
  <c r="CN687"/>
  <c r="CN688"/>
  <c r="CN689"/>
  <c r="CN690"/>
  <c r="CN691"/>
  <c r="CN692"/>
  <c r="CN693"/>
  <c r="CN694"/>
  <c r="CN695"/>
  <c r="CN696"/>
  <c r="CN697"/>
  <c r="CN698"/>
  <c r="CN699"/>
  <c r="CN700"/>
  <c r="CN701"/>
  <c r="CN702"/>
  <c r="CN703"/>
  <c r="CN704"/>
  <c r="CN705"/>
  <c r="CN706"/>
  <c r="CN707"/>
  <c r="CN708"/>
  <c r="CN709"/>
  <c r="CN710"/>
  <c r="CN711"/>
  <c r="CN712"/>
  <c r="CN713"/>
  <c r="CN714"/>
  <c r="CN715"/>
  <c r="CN716"/>
  <c r="CN717"/>
  <c r="CN718"/>
  <c r="CN719"/>
  <c r="CN720"/>
  <c r="CN721"/>
  <c r="CN722"/>
  <c r="CN723"/>
  <c r="CN724"/>
  <c r="CN725"/>
  <c r="CN726"/>
  <c r="CN727"/>
  <c r="CN728"/>
  <c r="CN729"/>
  <c r="CN730"/>
  <c r="CN731"/>
  <c r="CN732"/>
  <c r="CN733"/>
  <c r="CN734"/>
  <c r="CN735"/>
  <c r="CN736"/>
  <c r="CN737"/>
  <c r="CN738"/>
  <c r="CN739"/>
  <c r="CN740"/>
  <c r="CN741"/>
  <c r="CN742"/>
  <c r="CN743"/>
  <c r="CN744"/>
  <c r="CN745"/>
  <c r="CN746"/>
  <c r="CN747"/>
  <c r="CN748"/>
  <c r="CN749"/>
  <c r="CN750"/>
  <c r="CN751"/>
  <c r="CN752"/>
  <c r="CN753"/>
  <c r="CN754"/>
  <c r="CN755"/>
  <c r="CN756"/>
  <c r="CN757"/>
  <c r="CN758"/>
  <c r="CN759"/>
  <c r="CN760"/>
  <c r="CN761"/>
  <c r="CN762"/>
  <c r="CN763"/>
  <c r="CN764"/>
  <c r="CN765"/>
  <c r="CN766"/>
  <c r="CN767"/>
  <c r="CN768"/>
  <c r="CN769"/>
  <c r="CN770"/>
  <c r="CN771"/>
  <c r="CN772"/>
  <c r="CN773"/>
  <c r="CN774"/>
  <c r="CN775"/>
  <c r="CN776"/>
  <c r="CN777"/>
  <c r="CN778"/>
  <c r="CN779"/>
  <c r="CN780"/>
  <c r="CN781"/>
  <c r="CN782"/>
  <c r="CN783"/>
  <c r="CN784"/>
  <c r="CN785"/>
  <c r="CN786"/>
  <c r="CN787"/>
  <c r="CN788"/>
  <c r="CN789"/>
  <c r="CN790"/>
  <c r="CN791"/>
  <c r="CN792"/>
  <c r="CN793"/>
  <c r="CN794"/>
  <c r="CN795"/>
  <c r="CN796"/>
  <c r="CN797"/>
  <c r="CN798"/>
  <c r="CN799"/>
  <c r="CN800"/>
  <c r="CN801"/>
  <c r="CN802"/>
  <c r="CN803"/>
  <c r="CN804"/>
  <c r="CN805"/>
  <c r="CN806"/>
  <c r="CN807"/>
  <c r="CN808"/>
  <c r="CN809"/>
  <c r="CN810"/>
  <c r="CN811"/>
  <c r="CN812"/>
  <c r="CN813"/>
  <c r="CN814"/>
  <c r="CN815"/>
  <c r="CN816"/>
  <c r="CN817"/>
  <c r="CN818"/>
  <c r="CN819"/>
  <c r="CN820"/>
  <c r="CN821"/>
  <c r="CN822"/>
  <c r="CN823"/>
  <c r="CN824"/>
  <c r="CN825"/>
  <c r="CN826"/>
  <c r="CN827"/>
  <c r="CN828"/>
  <c r="CN829"/>
  <c r="CN830"/>
  <c r="CN831"/>
  <c r="CN832"/>
  <c r="CN833"/>
  <c r="CN834"/>
  <c r="CN835"/>
  <c r="CN836"/>
  <c r="CN837"/>
  <c r="CN838"/>
  <c r="CN839"/>
  <c r="CN840"/>
  <c r="CN841"/>
  <c r="CN842"/>
  <c r="CN843"/>
  <c r="CN844"/>
  <c r="CN845"/>
  <c r="CN846"/>
  <c r="CN847"/>
  <c r="CN848"/>
  <c r="CN849"/>
  <c r="CN850"/>
  <c r="CN851"/>
  <c r="CN852"/>
  <c r="CN853"/>
  <c r="CN854"/>
  <c r="CN855"/>
  <c r="CN856"/>
  <c r="CN857"/>
  <c r="CN858"/>
  <c r="CN859"/>
  <c r="CN860"/>
  <c r="CN861"/>
  <c r="CN862"/>
  <c r="CN863"/>
  <c r="CN864"/>
  <c r="CN865"/>
  <c r="CN866"/>
  <c r="CN867"/>
  <c r="CN868"/>
  <c r="CN869"/>
  <c r="CN870"/>
  <c r="CN871"/>
  <c r="CN872"/>
  <c r="CN873"/>
  <c r="CN874"/>
  <c r="CN875"/>
  <c r="CN876"/>
  <c r="CN877"/>
  <c r="CN878"/>
  <c r="CN879"/>
  <c r="CN880"/>
  <c r="CN881"/>
  <c r="CN882"/>
  <c r="CN883"/>
  <c r="CN884"/>
  <c r="CN885"/>
  <c r="CN886"/>
  <c r="CN887"/>
  <c r="CN888"/>
  <c r="CN889"/>
  <c r="CN890"/>
  <c r="CN891"/>
  <c r="CN892"/>
  <c r="CN893"/>
  <c r="CN894"/>
  <c r="CN895"/>
  <c r="CN896"/>
  <c r="CN897"/>
  <c r="CN898"/>
  <c r="CN899"/>
  <c r="CN900"/>
  <c r="CN901"/>
  <c r="CN902"/>
  <c r="CN903"/>
  <c r="CN904"/>
  <c r="CN905"/>
  <c r="CN906"/>
  <c r="CN907"/>
  <c r="CN908"/>
  <c r="CN909"/>
  <c r="CN910"/>
  <c r="CN911"/>
  <c r="CN912"/>
  <c r="CN913"/>
  <c r="CN914"/>
  <c r="CN915"/>
  <c r="CN916"/>
  <c r="CN917"/>
  <c r="CN918"/>
  <c r="CN919"/>
  <c r="CN920"/>
  <c r="CN921"/>
  <c r="CN922"/>
  <c r="CN923"/>
  <c r="CN924"/>
  <c r="CN925"/>
  <c r="CN926"/>
  <c r="CN927"/>
  <c r="CN928"/>
  <c r="CN929"/>
  <c r="CN930"/>
  <c r="CN931"/>
  <c r="CN932"/>
  <c r="CN933"/>
  <c r="CN934"/>
  <c r="CN935"/>
  <c r="CN936"/>
  <c r="CN937"/>
  <c r="CN938"/>
  <c r="CN939"/>
  <c r="CN940"/>
  <c r="CN941"/>
  <c r="CN942"/>
  <c r="CN943"/>
  <c r="CN944"/>
  <c r="CN945"/>
  <c r="CN946"/>
  <c r="CN947"/>
  <c r="CN948"/>
  <c r="CN949"/>
  <c r="CN950"/>
  <c r="CN951"/>
  <c r="CN952"/>
  <c r="CN953"/>
  <c r="CN954"/>
  <c r="CN955"/>
  <c r="CN956"/>
  <c r="CN957"/>
  <c r="CN958"/>
  <c r="CN959"/>
  <c r="CN960"/>
  <c r="CN961"/>
  <c r="CN962"/>
  <c r="CN963"/>
  <c r="CN964"/>
  <c r="CN965"/>
  <c r="CN966"/>
  <c r="CN967"/>
  <c r="CN968"/>
  <c r="CN969"/>
  <c r="CN970"/>
  <c r="CN971"/>
  <c r="CN972"/>
  <c r="CN973"/>
  <c r="CN974"/>
  <c r="CN975"/>
  <c r="CN976"/>
  <c r="CN977"/>
  <c r="CN978"/>
  <c r="CN979"/>
  <c r="CN980"/>
  <c r="CN981"/>
  <c r="CN982"/>
  <c r="CN983"/>
  <c r="CN984"/>
  <c r="CN985"/>
  <c r="CN986"/>
  <c r="CN987"/>
  <c r="CN988"/>
  <c r="CN989"/>
  <c r="CN990"/>
  <c r="CN991"/>
  <c r="CN992"/>
  <c r="CN993"/>
  <c r="CN994"/>
  <c r="CN995"/>
  <c r="CN996"/>
  <c r="CN997"/>
  <c r="CN998"/>
  <c r="CN999"/>
  <c r="CN1000"/>
  <c r="CN1001"/>
  <c r="CN1002"/>
  <c r="CN1003"/>
  <c r="CN1004"/>
  <c r="CN1005"/>
  <c r="CN1006"/>
  <c r="CN1007"/>
  <c r="CN1008"/>
  <c r="CN1009"/>
  <c r="CN1010"/>
  <c r="CN1011"/>
  <c r="CN1012"/>
  <c r="CN1013"/>
  <c r="CN1014"/>
  <c r="CN1015"/>
  <c r="CN1016"/>
  <c r="CN1017"/>
  <c r="CN1018"/>
  <c r="CN1019"/>
  <c r="CN1020"/>
  <c r="CN1021"/>
  <c r="CN1022"/>
  <c r="CN1023"/>
  <c r="CN1024"/>
  <c r="CN1025"/>
  <c r="CN1027"/>
  <c r="CN1028"/>
  <c r="CN1029"/>
  <c r="CN1030"/>
  <c r="CN1031"/>
  <c r="CN1032"/>
  <c r="CN1034"/>
  <c r="CN1035"/>
  <c r="CN1036"/>
  <c r="CN1037"/>
  <c r="CN1038"/>
  <c r="CN1039"/>
  <c r="CN1040"/>
  <c r="CN1041"/>
  <c r="CN1042"/>
  <c r="CN1043"/>
  <c r="CN1044"/>
  <c r="CN1045"/>
  <c r="CN1047"/>
  <c r="CN1048"/>
  <c r="CN1049"/>
  <c r="CN1050"/>
  <c r="CN1051"/>
  <c r="CN1052"/>
  <c r="CN1054"/>
  <c r="CN1055"/>
  <c r="CN1056"/>
  <c r="CN1057"/>
  <c r="CN1058"/>
  <c r="CN1059"/>
  <c r="CN1060"/>
  <c r="CN1061"/>
  <c r="CN1062"/>
  <c r="CN1063"/>
  <c r="CN1064"/>
  <c r="CN1065"/>
  <c r="CN1066"/>
  <c r="CN1067"/>
  <c r="CN1068"/>
  <c r="CN1069"/>
  <c r="CN1070"/>
  <c r="CN1071"/>
  <c r="CN1072"/>
  <c r="CN1073"/>
  <c r="CN1074"/>
  <c r="CN1075"/>
  <c r="CN1076"/>
  <c r="CN1077"/>
  <c r="CN1078"/>
  <c r="CN1079"/>
  <c r="CN1080"/>
  <c r="CN1081"/>
  <c r="CN1082"/>
  <c r="CN1083"/>
  <c r="CN1084"/>
  <c r="CN1085"/>
  <c r="CN1086"/>
  <c r="CN1087"/>
  <c r="CN1088"/>
  <c r="CN1089"/>
  <c r="CN1090"/>
  <c r="CN1091"/>
  <c r="CN1092"/>
  <c r="CN1093"/>
  <c r="CN1094"/>
  <c r="CN1095"/>
  <c r="CN1096"/>
  <c r="CN1097"/>
  <c r="CN1098"/>
  <c r="CN1099"/>
  <c r="CN1100"/>
  <c r="CN1101"/>
  <c r="CN1102"/>
  <c r="CN1103"/>
  <c r="CN1104"/>
  <c r="CN1105"/>
  <c r="CN1106"/>
  <c r="CN1107"/>
  <c r="CN1108"/>
  <c r="CN1109"/>
  <c r="CN1110"/>
  <c r="CN1111"/>
  <c r="CN1112"/>
  <c r="CN1113"/>
  <c r="CN1114"/>
  <c r="CN1115"/>
  <c r="CN1116"/>
  <c r="CN1117"/>
  <c r="CN1118"/>
  <c r="CN1119"/>
  <c r="CN1120"/>
  <c r="CN1121"/>
  <c r="CN1122"/>
  <c r="CN1123"/>
  <c r="CN1124"/>
  <c r="CN1125"/>
  <c r="CN1126"/>
  <c r="CN1127"/>
  <c r="CN1128"/>
  <c r="CN1129"/>
  <c r="CN1130"/>
  <c r="CN1131"/>
  <c r="CN1132"/>
  <c r="CN1133"/>
  <c r="CN1134"/>
  <c r="CN1135"/>
  <c r="CN1136"/>
  <c r="CN1137"/>
  <c r="CN1138"/>
  <c r="CN1139"/>
  <c r="CN1140"/>
  <c r="CN1141"/>
  <c r="CN1142"/>
  <c r="CN1143"/>
  <c r="CN1144"/>
  <c r="CN1145"/>
  <c r="CN1146"/>
  <c r="CN1147"/>
  <c r="CN1148"/>
  <c r="CN1149"/>
  <c r="CN1150"/>
  <c r="CN1151"/>
  <c r="CN1152"/>
  <c r="CN1153"/>
  <c r="CN1154"/>
  <c r="CN1155"/>
  <c r="CN1156"/>
  <c r="CN1157"/>
  <c r="CN17"/>
  <c r="AY39" i="20" l="1"/>
  <c r="DH89" i="16"/>
  <c r="DG89"/>
  <c r="DF89"/>
  <c r="DE89"/>
  <c r="DC89"/>
  <c r="DB89"/>
  <c r="DA89"/>
  <c r="CZ89"/>
  <c r="CH89"/>
  <c r="CC89"/>
  <c r="BS89"/>
  <c r="CW89" s="1"/>
  <c r="BN89"/>
  <c r="CV89" s="1"/>
  <c r="BI89"/>
  <c r="CU89" s="1"/>
  <c r="BD89"/>
  <c r="CT89" s="1"/>
  <c r="CS89"/>
  <c r="CR89"/>
  <c r="BX1090"/>
  <c r="CC1090"/>
  <c r="BD1090"/>
  <c r="D18" i="17" s="1"/>
  <c r="F11"/>
  <c r="E11"/>
  <c r="BE1090" i="16"/>
  <c r="BF1090"/>
  <c r="BG1090"/>
  <c r="BH1090"/>
  <c r="BI1090"/>
  <c r="E18" i="17" s="1"/>
  <c r="BJ1090" i="16"/>
  <c r="BK1090"/>
  <c r="BL1090"/>
  <c r="BM1090"/>
  <c r="BN1090"/>
  <c r="F18" i="17" s="1"/>
  <c r="BO1090" i="16"/>
  <c r="BP1090"/>
  <c r="BQ1090"/>
  <c r="BR1090"/>
  <c r="BS1090"/>
  <c r="BT1090"/>
  <c r="BU1090"/>
  <c r="BV1090"/>
  <c r="BW1090"/>
  <c r="BY1090"/>
  <c r="BZ1090"/>
  <c r="CA1090"/>
  <c r="CB1090"/>
  <c r="CD1090"/>
  <c r="CE1090"/>
  <c r="CF1090"/>
  <c r="CG1090"/>
  <c r="CH1090"/>
  <c r="CI1090"/>
  <c r="CJ1090"/>
  <c r="CK1090"/>
  <c r="CL1090"/>
  <c r="D11" i="17"/>
  <c r="AT1090" i="16"/>
  <c r="DD89" l="1"/>
  <c r="CY89"/>
  <c r="CQ89"/>
  <c r="AT261"/>
  <c r="AV36" l="1"/>
  <c r="AW36"/>
  <c r="AX36"/>
  <c r="AY36"/>
  <c r="AZ36"/>
  <c r="BA36"/>
  <c r="BB36"/>
  <c r="BC36"/>
  <c r="BE36"/>
  <c r="BF36"/>
  <c r="BG36"/>
  <c r="BH36"/>
  <c r="BJ36"/>
  <c r="BK36"/>
  <c r="BL36"/>
  <c r="BM36"/>
  <c r="BO36"/>
  <c r="BP36"/>
  <c r="BQ36"/>
  <c r="BR36"/>
  <c r="BT36"/>
  <c r="BU36"/>
  <c r="BV36"/>
  <c r="BW36"/>
  <c r="BY36"/>
  <c r="BZ36"/>
  <c r="CA36"/>
  <c r="CB36"/>
  <c r="CD36"/>
  <c r="CE36"/>
  <c r="CF36"/>
  <c r="CG36"/>
  <c r="CI36"/>
  <c r="CJ36"/>
  <c r="CK36"/>
  <c r="CL36"/>
  <c r="CH35"/>
  <c r="CC35"/>
  <c r="BX35"/>
  <c r="BS35"/>
  <c r="BN35"/>
  <c r="BI35"/>
  <c r="BD35"/>
  <c r="AU35"/>
  <c r="AT35"/>
  <c r="CH34"/>
  <c r="CC34"/>
  <c r="BX34"/>
  <c r="BS34"/>
  <c r="BN34"/>
  <c r="BI34"/>
  <c r="BD34"/>
  <c r="AU34"/>
  <c r="AT34"/>
  <c r="CH33"/>
  <c r="CC33"/>
  <c r="BX33"/>
  <c r="BS33"/>
  <c r="BN33"/>
  <c r="BI33"/>
  <c r="BD33"/>
  <c r="AU33"/>
  <c r="AT33"/>
  <c r="CH32"/>
  <c r="CC32"/>
  <c r="BX32"/>
  <c r="BS32"/>
  <c r="BN32"/>
  <c r="BI32"/>
  <c r="BD32"/>
  <c r="AU32"/>
  <c r="AT32"/>
  <c r="CH31"/>
  <c r="CC31"/>
  <c r="BX31"/>
  <c r="BS31"/>
  <c r="BN31"/>
  <c r="BI31"/>
  <c r="BD31"/>
  <c r="AU31"/>
  <c r="AT31"/>
  <c r="CH30"/>
  <c r="CC30"/>
  <c r="BX30"/>
  <c r="BS30"/>
  <c r="BN30"/>
  <c r="BI30"/>
  <c r="BD30"/>
  <c r="AU30"/>
  <c r="AT30"/>
  <c r="CH29"/>
  <c r="CC29"/>
  <c r="BX29"/>
  <c r="BS29"/>
  <c r="BN29"/>
  <c r="BI29"/>
  <c r="BD29"/>
  <c r="AU29"/>
  <c r="AT29"/>
  <c r="CH28"/>
  <c r="CC28"/>
  <c r="BX28"/>
  <c r="BS28"/>
  <c r="BN28"/>
  <c r="BI28"/>
  <c r="BD28"/>
  <c r="AU28"/>
  <c r="AT28"/>
  <c r="CH27"/>
  <c r="CC27"/>
  <c r="BX27"/>
  <c r="BS27"/>
  <c r="BN27"/>
  <c r="BI27"/>
  <c r="BD27"/>
  <c r="AU27"/>
  <c r="AT27"/>
  <c r="CH26"/>
  <c r="CC26"/>
  <c r="BX26"/>
  <c r="BS26"/>
  <c r="BN26"/>
  <c r="BI26"/>
  <c r="BD26"/>
  <c r="AU26"/>
  <c r="AT26"/>
  <c r="CH25"/>
  <c r="CC25"/>
  <c r="BX25"/>
  <c r="BS25"/>
  <c r="BN25"/>
  <c r="BI25"/>
  <c r="BD25"/>
  <c r="AU25"/>
  <c r="AT25"/>
  <c r="CH24"/>
  <c r="CC24"/>
  <c r="BX24"/>
  <c r="BS24"/>
  <c r="BN24"/>
  <c r="BI24"/>
  <c r="BD24"/>
  <c r="AU24"/>
  <c r="AT24"/>
  <c r="CH23"/>
  <c r="CC23"/>
  <c r="BX23"/>
  <c r="BS23"/>
  <c r="BN23"/>
  <c r="BI23"/>
  <c r="BD23"/>
  <c r="AU23"/>
  <c r="AT23"/>
  <c r="CH22"/>
  <c r="CC22"/>
  <c r="BX22"/>
  <c r="BS22"/>
  <c r="BN22"/>
  <c r="BI22"/>
  <c r="BD22"/>
  <c r="AU22"/>
  <c r="AT22"/>
  <c r="CH21"/>
  <c r="CC21"/>
  <c r="BX21"/>
  <c r="BS21"/>
  <c r="BN21"/>
  <c r="BI21"/>
  <c r="BD21"/>
  <c r="AU21"/>
  <c r="AT21"/>
  <c r="CH20"/>
  <c r="CC20"/>
  <c r="BX20"/>
  <c r="BS20"/>
  <c r="BN20"/>
  <c r="BI20"/>
  <c r="BD20"/>
  <c r="AU20"/>
  <c r="AT20"/>
  <c r="CH19"/>
  <c r="CC19"/>
  <c r="BX19"/>
  <c r="BS19"/>
  <c r="BN19"/>
  <c r="BI19"/>
  <c r="BD19"/>
  <c r="AU19"/>
  <c r="AT19"/>
  <c r="CH18"/>
  <c r="CC18"/>
  <c r="BX18"/>
  <c r="BS18"/>
  <c r="BN18"/>
  <c r="BI18"/>
  <c r="BD18"/>
  <c r="AU18"/>
  <c r="AT18"/>
  <c r="CH17"/>
  <c r="CC17"/>
  <c r="BX17"/>
  <c r="BS17"/>
  <c r="BN17"/>
  <c r="BI17"/>
  <c r="BD17"/>
  <c r="AU17"/>
  <c r="AT17"/>
  <c r="CH16"/>
  <c r="CC16"/>
  <c r="BX16"/>
  <c r="BS16"/>
  <c r="BN16"/>
  <c r="BI16"/>
  <c r="BD16"/>
  <c r="AU16"/>
  <c r="AT16"/>
  <c r="CH15"/>
  <c r="CC15"/>
  <c r="BX15"/>
  <c r="BS15"/>
  <c r="BN15"/>
  <c r="BI15"/>
  <c r="BD15"/>
  <c r="AU15"/>
  <c r="AT15"/>
  <c r="CH14"/>
  <c r="CC14"/>
  <c r="BX14"/>
  <c r="BS14"/>
  <c r="BN14"/>
  <c r="BI14"/>
  <c r="BD14"/>
  <c r="AU14"/>
  <c r="AT14"/>
  <c r="CH13"/>
  <c r="CC13"/>
  <c r="BX13"/>
  <c r="BS13"/>
  <c r="BN13"/>
  <c r="BI13"/>
  <c r="BD13"/>
  <c r="AU13"/>
  <c r="AT13"/>
  <c r="CH12"/>
  <c r="CC12"/>
  <c r="BX12"/>
  <c r="BS12"/>
  <c r="BN12"/>
  <c r="BI12"/>
  <c r="BD12"/>
  <c r="AU12"/>
  <c r="AT12"/>
  <c r="BI36" l="1"/>
  <c r="E5" i="17" s="1"/>
  <c r="CC36" i="16"/>
  <c r="BX36"/>
  <c r="BD36"/>
  <c r="D5" i="17" s="1"/>
  <c r="AU36" i="16"/>
  <c r="BS36"/>
  <c r="AT36"/>
  <c r="BN36"/>
  <c r="F5" i="17" s="1"/>
  <c r="CH36" i="16"/>
  <c r="T21" i="17"/>
  <c r="S21"/>
  <c r="R21"/>
  <c r="Q21"/>
  <c r="P21"/>
  <c r="O21"/>
  <c r="CK1139" i="16"/>
  <c r="CJ1139"/>
  <c r="CI1139"/>
  <c r="CF1139"/>
  <c r="CE1139"/>
  <c r="CD1139"/>
  <c r="CA1139"/>
  <c r="BV1139"/>
  <c r="BU1139"/>
  <c r="BT1139"/>
  <c r="BQ1139"/>
  <c r="BP1139"/>
  <c r="BO1139"/>
  <c r="BL1139"/>
  <c r="BK1139"/>
  <c r="BJ1139"/>
  <c r="BG1139"/>
  <c r="BF1139"/>
  <c r="BE1139"/>
  <c r="BD1139"/>
  <c r="D19" i="17" s="1"/>
  <c r="BA1139" i="16"/>
  <c r="AZ1139"/>
  <c r="AT1139"/>
  <c r="CH1138"/>
  <c r="CL1138" s="1"/>
  <c r="CC1138"/>
  <c r="CG1138" s="1"/>
  <c r="BX1138"/>
  <c r="CB1138" s="1"/>
  <c r="BW1138"/>
  <c r="BR1138"/>
  <c r="BM1138"/>
  <c r="BH1138"/>
  <c r="BB1138"/>
  <c r="AU1138"/>
  <c r="BC1138" s="1"/>
  <c r="CH1137"/>
  <c r="CL1137" s="1"/>
  <c r="CC1137"/>
  <c r="CG1137" s="1"/>
  <c r="BX1137"/>
  <c r="CB1137" s="1"/>
  <c r="BW1137"/>
  <c r="BR1137"/>
  <c r="BM1137"/>
  <c r="BH1137"/>
  <c r="BC1137"/>
  <c r="BB1137"/>
  <c r="BX1136"/>
  <c r="BY1136" s="1"/>
  <c r="AV1136"/>
  <c r="AW1136" s="1"/>
  <c r="AU1136"/>
  <c r="BX1135"/>
  <c r="BY1135" s="1"/>
  <c r="AV1135"/>
  <c r="AU1135"/>
  <c r="BX1134"/>
  <c r="BZ1134" s="1"/>
  <c r="AX1134"/>
  <c r="AY1134" s="1"/>
  <c r="AU1134"/>
  <c r="BX1133"/>
  <c r="BZ1133" s="1"/>
  <c r="AX1133"/>
  <c r="AY1133" s="1"/>
  <c r="AU1133"/>
  <c r="CC1132"/>
  <c r="CG1132" s="1"/>
  <c r="BX1132"/>
  <c r="CB1132" s="1"/>
  <c r="BH1132"/>
  <c r="BI1132" s="1"/>
  <c r="BM1132" s="1"/>
  <c r="BN1132" s="1"/>
  <c r="BR1132" s="1"/>
  <c r="BS1132" s="1"/>
  <c r="BW1132" s="1"/>
  <c r="AU1132"/>
  <c r="BB1132" s="1"/>
  <c r="CC1131"/>
  <c r="CG1131" s="1"/>
  <c r="BX1131"/>
  <c r="CB1131" s="1"/>
  <c r="BH1131"/>
  <c r="BI1131" s="1"/>
  <c r="BM1131" s="1"/>
  <c r="BN1131" s="1"/>
  <c r="BR1131" s="1"/>
  <c r="BS1131" s="1"/>
  <c r="BW1131" s="1"/>
  <c r="BB1131"/>
  <c r="AU1131"/>
  <c r="BC1131" s="1"/>
  <c r="BX1130"/>
  <c r="BZ1130" s="1"/>
  <c r="AX1130"/>
  <c r="AY1130" s="1"/>
  <c r="AU1130"/>
  <c r="BX1129"/>
  <c r="BZ1129" s="1"/>
  <c r="AX1129"/>
  <c r="AY1129" s="1"/>
  <c r="AU1129"/>
  <c r="CH1128"/>
  <c r="CL1128" s="1"/>
  <c r="CC1128"/>
  <c r="CG1128" s="1"/>
  <c r="BX1128"/>
  <c r="CB1128" s="1"/>
  <c r="BR1128"/>
  <c r="BS1128" s="1"/>
  <c r="BW1128" s="1"/>
  <c r="BM1128"/>
  <c r="BH1128"/>
  <c r="BB1128"/>
  <c r="AU1128"/>
  <c r="BC1128" s="1"/>
  <c r="CH1127"/>
  <c r="CL1127" s="1"/>
  <c r="CC1127"/>
  <c r="CG1127" s="1"/>
  <c r="BX1127"/>
  <c r="CB1127" s="1"/>
  <c r="BM1127"/>
  <c r="BN1127" s="1"/>
  <c r="BR1127" s="1"/>
  <c r="BS1127" s="1"/>
  <c r="BW1127" s="1"/>
  <c r="BH1127"/>
  <c r="BB1127"/>
  <c r="AU1127"/>
  <c r="BC1127" s="1"/>
  <c r="CH1126"/>
  <c r="CL1126" s="1"/>
  <c r="CC1126"/>
  <c r="CG1126" s="1"/>
  <c r="BX1126"/>
  <c r="CB1126" s="1"/>
  <c r="BM1126"/>
  <c r="BN1126" s="1"/>
  <c r="BH1126"/>
  <c r="BB1126"/>
  <c r="AU1126"/>
  <c r="BC1126" s="1"/>
  <c r="CH1125"/>
  <c r="CL1125" s="1"/>
  <c r="CC1125"/>
  <c r="CG1125" s="1"/>
  <c r="BX1125"/>
  <c r="CB1125" s="1"/>
  <c r="BS1125"/>
  <c r="BW1125" s="1"/>
  <c r="BR1125"/>
  <c r="BM1125"/>
  <c r="BH1125"/>
  <c r="BB1125"/>
  <c r="AU1125"/>
  <c r="BC1125" s="1"/>
  <c r="CL1124"/>
  <c r="CC1124"/>
  <c r="CG1124" s="1"/>
  <c r="BX1124"/>
  <c r="CB1124" s="1"/>
  <c r="BS1124"/>
  <c r="BW1124" s="1"/>
  <c r="BR1124"/>
  <c r="BM1124"/>
  <c r="BH1124"/>
  <c r="BB1124"/>
  <c r="AU1124"/>
  <c r="BC1124" s="1"/>
  <c r="CC1123"/>
  <c r="CG1123" s="1"/>
  <c r="CH1123" s="1"/>
  <c r="CL1123" s="1"/>
  <c r="BX1123"/>
  <c r="CB1123" s="1"/>
  <c r="BM1123"/>
  <c r="BN1123" s="1"/>
  <c r="BR1123" s="1"/>
  <c r="BS1123" s="1"/>
  <c r="BW1123" s="1"/>
  <c r="BH1123"/>
  <c r="CC1122"/>
  <c r="BX1122"/>
  <c r="CB1122" s="1"/>
  <c r="BH1122"/>
  <c r="BB1122"/>
  <c r="AU1122"/>
  <c r="BC1122" s="1"/>
  <c r="CC1121"/>
  <c r="BX1121"/>
  <c r="CB1121" s="1"/>
  <c r="BH1121"/>
  <c r="BC1121"/>
  <c r="BB1121"/>
  <c r="CH1120"/>
  <c r="CL1120" s="1"/>
  <c r="CC1120"/>
  <c r="CG1120" s="1"/>
  <c r="BX1120"/>
  <c r="CB1120" s="1"/>
  <c r="BS1120"/>
  <c r="BW1120" s="1"/>
  <c r="BR1120"/>
  <c r="BM1120"/>
  <c r="BH1120"/>
  <c r="BC1120"/>
  <c r="BB1120"/>
  <c r="CH1119"/>
  <c r="CL1119" s="1"/>
  <c r="CC1119"/>
  <c r="CG1119" s="1"/>
  <c r="BX1119"/>
  <c r="CB1119" s="1"/>
  <c r="BS1119"/>
  <c r="BW1119" s="1"/>
  <c r="BR1119"/>
  <c r="BM1119"/>
  <c r="BH1119"/>
  <c r="BB1119"/>
  <c r="AU1119"/>
  <c r="BC1119" s="1"/>
  <c r="CH1118"/>
  <c r="CL1118" s="1"/>
  <c r="CC1118"/>
  <c r="CG1118" s="1"/>
  <c r="BX1118"/>
  <c r="CB1118" s="1"/>
  <c r="BS1118"/>
  <c r="BW1118" s="1"/>
  <c r="BR1118"/>
  <c r="BM1118"/>
  <c r="BH1118"/>
  <c r="BC1118"/>
  <c r="BB1118"/>
  <c r="CH1117"/>
  <c r="CL1117" s="1"/>
  <c r="CC1117"/>
  <c r="CG1117" s="1"/>
  <c r="BX1117"/>
  <c r="CB1117" s="1"/>
  <c r="BH1117"/>
  <c r="BB1117"/>
  <c r="AU1117"/>
  <c r="BC1117" s="1"/>
  <c r="CH1116"/>
  <c r="CL1116" s="1"/>
  <c r="CC1116"/>
  <c r="CG1116" s="1"/>
  <c r="BX1116"/>
  <c r="CB1116" s="1"/>
  <c r="BS1116"/>
  <c r="BW1116" s="1"/>
  <c r="BR1116"/>
  <c r="BM1116"/>
  <c r="BH1116"/>
  <c r="BC1116"/>
  <c r="BB1116"/>
  <c r="BX1115"/>
  <c r="BZ1115" s="1"/>
  <c r="AX1115"/>
  <c r="AU1115"/>
  <c r="AY1115" s="1"/>
  <c r="BX1114"/>
  <c r="BZ1114" s="1"/>
  <c r="AX1114"/>
  <c r="AU1114"/>
  <c r="AY1114" s="1"/>
  <c r="CH1113"/>
  <c r="CL1113" s="1"/>
  <c r="CC1113"/>
  <c r="CG1113" s="1"/>
  <c r="BX1113"/>
  <c r="CB1113" s="1"/>
  <c r="BN1113"/>
  <c r="BS1113" s="1"/>
  <c r="BW1113" s="1"/>
  <c r="BM1113"/>
  <c r="BH1113"/>
  <c r="BB1113"/>
  <c r="AU1113"/>
  <c r="BC1113" s="1"/>
  <c r="CC1112"/>
  <c r="CG1112" s="1"/>
  <c r="BX1112"/>
  <c r="CB1112" s="1"/>
  <c r="BH1112"/>
  <c r="BI1112" s="1"/>
  <c r="BC1112"/>
  <c r="BB1112"/>
  <c r="CC1111"/>
  <c r="CG1111" s="1"/>
  <c r="BX1111"/>
  <c r="CB1111" s="1"/>
  <c r="BH1111"/>
  <c r="BB1111"/>
  <c r="BC1111" s="1"/>
  <c r="BX1110"/>
  <c r="BZ1110" s="1"/>
  <c r="AX1110"/>
  <c r="AU1110"/>
  <c r="AY1110" s="1"/>
  <c r="CC1109"/>
  <c r="CG1109" s="1"/>
  <c r="BX1109"/>
  <c r="BZ1109" s="1"/>
  <c r="BH1109"/>
  <c r="AX1109"/>
  <c r="AU1109"/>
  <c r="AY1109" s="1"/>
  <c r="CH1108"/>
  <c r="CL1108" s="1"/>
  <c r="CC1108"/>
  <c r="CG1108" s="1"/>
  <c r="BX1108"/>
  <c r="CB1108" s="1"/>
  <c r="BM1108"/>
  <c r="BN1108" s="1"/>
  <c r="BH1108"/>
  <c r="BB1108"/>
  <c r="AU1108"/>
  <c r="BC1108" s="1"/>
  <c r="CH1107"/>
  <c r="CL1107" s="1"/>
  <c r="CC1107"/>
  <c r="CG1107" s="1"/>
  <c r="BX1107"/>
  <c r="CB1107" s="1"/>
  <c r="BS1107"/>
  <c r="BW1107" s="1"/>
  <c r="BR1107"/>
  <c r="BM1107"/>
  <c r="BH1107"/>
  <c r="BC1107"/>
  <c r="BB1107"/>
  <c r="CH1106"/>
  <c r="CL1106" s="1"/>
  <c r="CC1106"/>
  <c r="CG1106" s="1"/>
  <c r="BX1106"/>
  <c r="CB1106" s="1"/>
  <c r="BM1106"/>
  <c r="BN1106" s="1"/>
  <c r="BH1106"/>
  <c r="BB1106"/>
  <c r="AU1106"/>
  <c r="BC1106" s="1"/>
  <c r="CH1105"/>
  <c r="CL1105" s="1"/>
  <c r="CC1105"/>
  <c r="CG1105" s="1"/>
  <c r="BX1105"/>
  <c r="CB1105" s="1"/>
  <c r="BS1105"/>
  <c r="BW1105" s="1"/>
  <c r="BR1105"/>
  <c r="BM1105"/>
  <c r="BH1105"/>
  <c r="BB1105"/>
  <c r="AU1105"/>
  <c r="BC1105" s="1"/>
  <c r="CC1104"/>
  <c r="CG1104" s="1"/>
  <c r="BX1104"/>
  <c r="CB1104" s="1"/>
  <c r="BH1104"/>
  <c r="BI1104" s="1"/>
  <c r="BB1104"/>
  <c r="AU1104"/>
  <c r="BC1104" s="1"/>
  <c r="CH1103"/>
  <c r="CL1103" s="1"/>
  <c r="CC1103"/>
  <c r="CG1103" s="1"/>
  <c r="BX1103"/>
  <c r="CB1103" s="1"/>
  <c r="BS1103"/>
  <c r="BW1103" s="1"/>
  <c r="BR1103"/>
  <c r="BM1103"/>
  <c r="BH1103"/>
  <c r="BB1103"/>
  <c r="AU1103"/>
  <c r="BC1103" s="1"/>
  <c r="CH1102"/>
  <c r="CL1102" s="1"/>
  <c r="CC1102"/>
  <c r="CG1102" s="1"/>
  <c r="BX1102"/>
  <c r="CB1102" s="1"/>
  <c r="BM1102"/>
  <c r="BN1102" s="1"/>
  <c r="BH1102"/>
  <c r="BB1102"/>
  <c r="AU1102"/>
  <c r="BC1102" s="1"/>
  <c r="BX1101"/>
  <c r="BZ1101" s="1"/>
  <c r="AX1101"/>
  <c r="AY1101" s="1"/>
  <c r="AU1101"/>
  <c r="BX1100"/>
  <c r="BZ1100" s="1"/>
  <c r="AX1100"/>
  <c r="AY1100" s="1"/>
  <c r="AU1100"/>
  <c r="CH1099"/>
  <c r="CL1099" s="1"/>
  <c r="CC1099"/>
  <c r="CG1099" s="1"/>
  <c r="BX1099"/>
  <c r="CB1099" s="1"/>
  <c r="BS1099"/>
  <c r="BW1099" s="1"/>
  <c r="BR1099"/>
  <c r="BM1099"/>
  <c r="BH1099"/>
  <c r="BB1099"/>
  <c r="BC1099" s="1"/>
  <c r="AU1099"/>
  <c r="BX1098"/>
  <c r="BZ1098" s="1"/>
  <c r="AX1098"/>
  <c r="AU1098"/>
  <c r="AY1098" s="1"/>
  <c r="BX1097"/>
  <c r="BZ1097" s="1"/>
  <c r="AX1097"/>
  <c r="AU1097"/>
  <c r="AY1097" s="1"/>
  <c r="CH1096"/>
  <c r="CL1096" s="1"/>
  <c r="CC1096"/>
  <c r="CG1096" s="1"/>
  <c r="BX1096"/>
  <c r="CB1096" s="1"/>
  <c r="BM1096"/>
  <c r="BN1096" s="1"/>
  <c r="BH1096"/>
  <c r="BB1096"/>
  <c r="AU1096"/>
  <c r="BC1096" s="1"/>
  <c r="CH1095"/>
  <c r="CL1095" s="1"/>
  <c r="CC1095"/>
  <c r="CG1095" s="1"/>
  <c r="BX1095"/>
  <c r="CB1095" s="1"/>
  <c r="BW1095"/>
  <c r="BR1095"/>
  <c r="BM1095"/>
  <c r="BH1095"/>
  <c r="BC1095"/>
  <c r="BB1095"/>
  <c r="CH1094"/>
  <c r="CL1094" s="1"/>
  <c r="CC1094"/>
  <c r="CG1094" s="1"/>
  <c r="CB1094"/>
  <c r="BW1094"/>
  <c r="BR1094"/>
  <c r="BM1094"/>
  <c r="BH1094"/>
  <c r="BC1094"/>
  <c r="BB1094"/>
  <c r="CH1093"/>
  <c r="CL1093" s="1"/>
  <c r="CC1093"/>
  <c r="CG1093" s="1"/>
  <c r="BX1093"/>
  <c r="CB1093" s="1"/>
  <c r="BS1093"/>
  <c r="BW1093" s="1"/>
  <c r="BR1093"/>
  <c r="BM1093"/>
  <c r="BH1093"/>
  <c r="BC1093"/>
  <c r="BB1093"/>
  <c r="CH1092"/>
  <c r="CL1092" s="1"/>
  <c r="CC1092"/>
  <c r="CG1092" s="1"/>
  <c r="BX1092"/>
  <c r="CB1092" s="1"/>
  <c r="BW1092"/>
  <c r="BR1092"/>
  <c r="BM1092"/>
  <c r="BH1092"/>
  <c r="BB1092"/>
  <c r="AU1092"/>
  <c r="BC1092" s="1"/>
  <c r="CH1091"/>
  <c r="CC1091"/>
  <c r="CG1091" s="1"/>
  <c r="BX1091"/>
  <c r="BW1091"/>
  <c r="BR1091"/>
  <c r="BM1091"/>
  <c r="BH1091"/>
  <c r="BB1091"/>
  <c r="AU1091"/>
  <c r="BC1091" s="1"/>
  <c r="AV119"/>
  <c r="AW119"/>
  <c r="AX119"/>
  <c r="AY119"/>
  <c r="AZ119"/>
  <c r="BA119"/>
  <c r="BB119"/>
  <c r="BC119"/>
  <c r="BE119"/>
  <c r="BF119"/>
  <c r="BG119"/>
  <c r="BH119"/>
  <c r="BJ119"/>
  <c r="BK119"/>
  <c r="BL119"/>
  <c r="BM119"/>
  <c r="BO119"/>
  <c r="BP119"/>
  <c r="BQ119"/>
  <c r="BR119"/>
  <c r="BT119"/>
  <c r="BU119"/>
  <c r="BV119"/>
  <c r="BW119"/>
  <c r="BY119"/>
  <c r="BZ119"/>
  <c r="CA119"/>
  <c r="CB119"/>
  <c r="CD119"/>
  <c r="CE119"/>
  <c r="CF119"/>
  <c r="CG119"/>
  <c r="CI119"/>
  <c r="CJ119"/>
  <c r="CK119"/>
  <c r="CL119"/>
  <c r="BR1113" l="1"/>
  <c r="AV1139"/>
  <c r="AW1135"/>
  <c r="AW1139" s="1"/>
  <c r="BS1126"/>
  <c r="BW1126" s="1"/>
  <c r="BR1126"/>
  <c r="AU1139"/>
  <c r="CC1139"/>
  <c r="BH1139"/>
  <c r="BX1139"/>
  <c r="AX1139"/>
  <c r="BY1139"/>
  <c r="BI1139"/>
  <c r="E19" i="17" s="1"/>
  <c r="BM1104" i="16"/>
  <c r="BN1104" s="1"/>
  <c r="CH1104"/>
  <c r="CL1104" s="1"/>
  <c r="BM1112"/>
  <c r="BN1112"/>
  <c r="CH1112"/>
  <c r="CL1112" s="1"/>
  <c r="BS1106"/>
  <c r="BW1106" s="1"/>
  <c r="BR1106"/>
  <c r="AY1139"/>
  <c r="CG1139"/>
  <c r="BZ1139"/>
  <c r="BR1096"/>
  <c r="BS1096"/>
  <c r="BW1096" s="1"/>
  <c r="BR1102"/>
  <c r="BS1102"/>
  <c r="BW1102" s="1"/>
  <c r="BS1108"/>
  <c r="BW1108" s="1"/>
  <c r="BR1108"/>
  <c r="BB1139"/>
  <c r="CB1091"/>
  <c r="CB1139" s="1"/>
  <c r="CL1091"/>
  <c r="CH1131"/>
  <c r="CL1131" s="1"/>
  <c r="BC1132"/>
  <c r="BC1139" s="1"/>
  <c r="CH1132"/>
  <c r="CL1132" s="1"/>
  <c r="BM1139" l="1"/>
  <c r="CL1139"/>
  <c r="BR1112"/>
  <c r="BS1112"/>
  <c r="BW1112" s="1"/>
  <c r="CH1139"/>
  <c r="BR1104"/>
  <c r="BS1104"/>
  <c r="BW1104" s="1"/>
  <c r="BN1139"/>
  <c r="F19" i="17" s="1"/>
  <c r="BR1139" i="16" l="1"/>
  <c r="BS1139"/>
  <c r="BW1139"/>
  <c r="B19" i="17" l="1"/>
  <c r="V19" s="1"/>
  <c r="C11"/>
  <c r="W11" s="1"/>
  <c r="B11"/>
  <c r="V11" s="1"/>
  <c r="CK1158" i="16"/>
  <c r="CJ1158"/>
  <c r="CI1158"/>
  <c r="CH1158"/>
  <c r="CF1158"/>
  <c r="CD1158"/>
  <c r="CC1158"/>
  <c r="CA1158"/>
  <c r="BZ1158"/>
  <c r="BY1158"/>
  <c r="BX1158"/>
  <c r="BV1158"/>
  <c r="BU1158"/>
  <c r="BT1158"/>
  <c r="BS1158"/>
  <c r="BQ1158"/>
  <c r="BP1158"/>
  <c r="BO1158"/>
  <c r="BN1158"/>
  <c r="F20" i="17" s="1"/>
  <c r="BL1158" i="16"/>
  <c r="BK1158"/>
  <c r="BJ1158"/>
  <c r="BI1158"/>
  <c r="E20" i="17" s="1"/>
  <c r="BG1158" i="16"/>
  <c r="BE1158"/>
  <c r="BD1158"/>
  <c r="D20" i="17" s="1"/>
  <c r="BA1158" i="16"/>
  <c r="AZ1158"/>
  <c r="AW1158"/>
  <c r="AV1158"/>
  <c r="AT1158"/>
  <c r="B20" i="17" s="1"/>
  <c r="V20" s="1"/>
  <c r="BW1157" i="16"/>
  <c r="BR1157"/>
  <c r="AY1157"/>
  <c r="AX1157"/>
  <c r="AU1157"/>
  <c r="BW1156"/>
  <c r="BR1156"/>
  <c r="AY1156"/>
  <c r="AX1156"/>
  <c r="AU1156"/>
  <c r="BW1155"/>
  <c r="BR1155"/>
  <c r="AY1155"/>
  <c r="AX1155"/>
  <c r="AU1155"/>
  <c r="BW1154"/>
  <c r="BR1154"/>
  <c r="AY1154"/>
  <c r="AX1154"/>
  <c r="AU1154"/>
  <c r="BW1153"/>
  <c r="BR1153"/>
  <c r="AY1153"/>
  <c r="AX1153"/>
  <c r="AU1153"/>
  <c r="CE1152"/>
  <c r="CE1158" s="1"/>
  <c r="BW1152"/>
  <c r="BR1152"/>
  <c r="BF1152"/>
  <c r="BF1158" s="1"/>
  <c r="AY1152"/>
  <c r="AX1152"/>
  <c r="AU1152"/>
  <c r="CL1151"/>
  <c r="CG1151"/>
  <c r="CB1151"/>
  <c r="BW1151"/>
  <c r="BR1151"/>
  <c r="BM1151"/>
  <c r="BH1151"/>
  <c r="BC1151"/>
  <c r="BB1151"/>
  <c r="AU1151"/>
  <c r="CL1150"/>
  <c r="CG1150"/>
  <c r="CB1150"/>
  <c r="BW1150"/>
  <c r="BR1150"/>
  <c r="BM1150"/>
  <c r="BH1150"/>
  <c r="BC1150"/>
  <c r="BB1150"/>
  <c r="AU1150"/>
  <c r="CL1149"/>
  <c r="CG1149"/>
  <c r="CB1149"/>
  <c r="BW1149"/>
  <c r="BR1149"/>
  <c r="BM1149"/>
  <c r="BH1149"/>
  <c r="BC1149"/>
  <c r="BB1149"/>
  <c r="AU1149"/>
  <c r="CL1148"/>
  <c r="CG1148"/>
  <c r="CB1148"/>
  <c r="BW1148"/>
  <c r="BR1148"/>
  <c r="BM1148"/>
  <c r="BH1148"/>
  <c r="BC1148"/>
  <c r="BB1148"/>
  <c r="AU1148"/>
  <c r="CL1147"/>
  <c r="CG1147"/>
  <c r="CB1147"/>
  <c r="BW1147"/>
  <c r="BR1147"/>
  <c r="BM1147"/>
  <c r="BH1147"/>
  <c r="BC1147"/>
  <c r="BB1147"/>
  <c r="AU1147"/>
  <c r="CL1146"/>
  <c r="CG1146"/>
  <c r="CB1146"/>
  <c r="BW1146"/>
  <c r="BR1146"/>
  <c r="BM1146"/>
  <c r="BH1146"/>
  <c r="BC1146"/>
  <c r="BB1146"/>
  <c r="AU1146"/>
  <c r="CL1145"/>
  <c r="CG1145"/>
  <c r="CB1145"/>
  <c r="BW1145"/>
  <c r="BR1145"/>
  <c r="BM1145"/>
  <c r="BH1145"/>
  <c r="BC1145"/>
  <c r="BB1145"/>
  <c r="AU1145"/>
  <c r="CL1144"/>
  <c r="CG1144"/>
  <c r="CB1144"/>
  <c r="BW1144"/>
  <c r="BR1144"/>
  <c r="BM1144"/>
  <c r="BH1144"/>
  <c r="BC1144"/>
  <c r="BB1144"/>
  <c r="AU1144"/>
  <c r="CL1143"/>
  <c r="CG1143"/>
  <c r="CB1143"/>
  <c r="BW1143"/>
  <c r="BR1143"/>
  <c r="BM1143"/>
  <c r="BH1143"/>
  <c r="BC1143"/>
  <c r="BB1143"/>
  <c r="AU1143"/>
  <c r="CL1142"/>
  <c r="CG1142"/>
  <c r="CB1142"/>
  <c r="BW1142"/>
  <c r="BR1142"/>
  <c r="BM1142"/>
  <c r="BH1142"/>
  <c r="BC1142"/>
  <c r="BB1142"/>
  <c r="AU1142"/>
  <c r="CL1141"/>
  <c r="CG1141"/>
  <c r="CB1141"/>
  <c r="BW1141"/>
  <c r="BR1141"/>
  <c r="BM1141"/>
  <c r="BH1141"/>
  <c r="BC1141"/>
  <c r="BB1141"/>
  <c r="AU1141"/>
  <c r="CL1140"/>
  <c r="CG1140"/>
  <c r="CB1140"/>
  <c r="BW1140"/>
  <c r="BR1140"/>
  <c r="BM1140"/>
  <c r="BH1140"/>
  <c r="BC1140"/>
  <c r="BB1140"/>
  <c r="AU1140"/>
  <c r="C19" i="17"/>
  <c r="W19" s="1"/>
  <c r="BM1158" i="16" l="1"/>
  <c r="CG1158"/>
  <c r="BH1158"/>
  <c r="CB1158"/>
  <c r="BC1158"/>
  <c r="BW1158"/>
  <c r="AY1158"/>
  <c r="BB1158"/>
  <c r="BR1158"/>
  <c r="CL1158"/>
  <c r="AU1158"/>
  <c r="C20" i="17" s="1"/>
  <c r="W20" s="1"/>
  <c r="AX1158" i="16"/>
  <c r="BC1090" l="1"/>
  <c r="BB1090"/>
  <c r="AX1090"/>
  <c r="AV1090"/>
  <c r="AY1090"/>
  <c r="AW1090"/>
  <c r="AU1090" l="1"/>
  <c r="C18" i="17" s="1"/>
  <c r="W18" s="1"/>
  <c r="B18"/>
  <c r="V18" s="1"/>
  <c r="BV1008" i="16" l="1"/>
  <c r="BU1008"/>
  <c r="BQ1008"/>
  <c r="BP1008"/>
  <c r="BM1008"/>
  <c r="BL1008"/>
  <c r="BK1008"/>
  <c r="BJ1008"/>
  <c r="BG1008"/>
  <c r="BF1008"/>
  <c r="BE1008"/>
  <c r="BA1008"/>
  <c r="AZ1008"/>
  <c r="AW1008"/>
  <c r="AV1008"/>
  <c r="CL1007"/>
  <c r="CK1007"/>
  <c r="CJ1007"/>
  <c r="CI1007"/>
  <c r="CG1007"/>
  <c r="CF1007"/>
  <c r="CE1007"/>
  <c r="CD1007"/>
  <c r="CB1007"/>
  <c r="CA1007"/>
  <c r="BZ1007"/>
  <c r="BY1007"/>
  <c r="BS1007"/>
  <c r="BN1007"/>
  <c r="BI1007"/>
  <c r="BD1007"/>
  <c r="AU1007"/>
  <c r="AT1007"/>
  <c r="CL1006"/>
  <c r="CK1006"/>
  <c r="CJ1006"/>
  <c r="CI1006"/>
  <c r="CG1006"/>
  <c r="CF1006"/>
  <c r="CE1006"/>
  <c r="CD1006"/>
  <c r="CB1006"/>
  <c r="CA1006"/>
  <c r="BZ1006"/>
  <c r="BY1006"/>
  <c r="BS1006"/>
  <c r="BN1006"/>
  <c r="BI1006"/>
  <c r="BD1006"/>
  <c r="AU1006"/>
  <c r="AT1006"/>
  <c r="CL1005"/>
  <c r="CK1005"/>
  <c r="CJ1005"/>
  <c r="CI1005"/>
  <c r="CG1005"/>
  <c r="CF1005"/>
  <c r="CE1005"/>
  <c r="CD1005"/>
  <c r="CB1005"/>
  <c r="CA1005"/>
  <c r="BZ1005"/>
  <c r="BY1005"/>
  <c r="BS1005"/>
  <c r="BN1005"/>
  <c r="BD1005"/>
  <c r="AU1005"/>
  <c r="AT1005"/>
  <c r="CL1004"/>
  <c r="CK1004"/>
  <c r="CJ1004"/>
  <c r="CI1004"/>
  <c r="CG1004"/>
  <c r="CF1004"/>
  <c r="CE1004"/>
  <c r="CD1004"/>
  <c r="CB1004"/>
  <c r="CA1004"/>
  <c r="BZ1004"/>
  <c r="BY1004"/>
  <c r="BW1004"/>
  <c r="BW1008" s="1"/>
  <c r="BT1004"/>
  <c r="BT1008" s="1"/>
  <c r="BR1004"/>
  <c r="BR1008" s="1"/>
  <c r="BO1004"/>
  <c r="BO1008" s="1"/>
  <c r="BI1004"/>
  <c r="BD1004"/>
  <c r="AU1004"/>
  <c r="AT1004"/>
  <c r="CL1003"/>
  <c r="CK1003"/>
  <c r="CJ1003"/>
  <c r="CI1003"/>
  <c r="CG1003"/>
  <c r="CF1003"/>
  <c r="CE1003"/>
  <c r="CD1003"/>
  <c r="CB1003"/>
  <c r="CA1003"/>
  <c r="BZ1003"/>
  <c r="BY1003"/>
  <c r="BS1003"/>
  <c r="BN1003"/>
  <c r="BI1003"/>
  <c r="BD1003"/>
  <c r="AU1003"/>
  <c r="AT1003"/>
  <c r="CL1002"/>
  <c r="CK1002"/>
  <c r="CJ1002"/>
  <c r="CI1002"/>
  <c r="CG1002"/>
  <c r="CF1002"/>
  <c r="CE1002"/>
  <c r="CD1002"/>
  <c r="CB1002"/>
  <c r="CA1002"/>
  <c r="BZ1002"/>
  <c r="BY1002"/>
  <c r="BS1002"/>
  <c r="BN1002"/>
  <c r="BI1002"/>
  <c r="BD1002"/>
  <c r="AU1002"/>
  <c r="AT1002"/>
  <c r="CL1001"/>
  <c r="CK1001"/>
  <c r="CJ1001"/>
  <c r="CI1001"/>
  <c r="CG1001"/>
  <c r="CF1001"/>
  <c r="CE1001"/>
  <c r="CD1001"/>
  <c r="CB1001"/>
  <c r="CA1001"/>
  <c r="BZ1001"/>
  <c r="BY1001"/>
  <c r="BS1001"/>
  <c r="BN1001"/>
  <c r="BI1001"/>
  <c r="BD1001"/>
  <c r="AU1001"/>
  <c r="AT1001"/>
  <c r="CL1000"/>
  <c r="CK1000"/>
  <c r="CJ1000"/>
  <c r="CI1000"/>
  <c r="CG1000"/>
  <c r="CF1000"/>
  <c r="CE1000"/>
  <c r="CD1000"/>
  <c r="CB1000"/>
  <c r="CA1000"/>
  <c r="BZ1000"/>
  <c r="BY1000"/>
  <c r="BS1000"/>
  <c r="BN1000"/>
  <c r="BI1000"/>
  <c r="BD1000"/>
  <c r="AU1000"/>
  <c r="AT1000"/>
  <c r="CL999"/>
  <c r="CK999"/>
  <c r="CJ999"/>
  <c r="CI999"/>
  <c r="CG999"/>
  <c r="CF999"/>
  <c r="CE999"/>
  <c r="CD999"/>
  <c r="CB999"/>
  <c r="CA999"/>
  <c r="BZ999"/>
  <c r="BY999"/>
  <c r="BS999"/>
  <c r="BN999"/>
  <c r="BI999"/>
  <c r="BD999"/>
  <c r="AU999"/>
  <c r="AT999"/>
  <c r="CL998"/>
  <c r="CK998"/>
  <c r="CJ998"/>
  <c r="CI998"/>
  <c r="CG998"/>
  <c r="CF998"/>
  <c r="CE998"/>
  <c r="CD998"/>
  <c r="CB998"/>
  <c r="CA998"/>
  <c r="BZ998"/>
  <c r="BY998"/>
  <c r="BS998"/>
  <c r="BN998"/>
  <c r="BI998"/>
  <c r="BD998"/>
  <c r="AU998"/>
  <c r="AT998"/>
  <c r="CL997"/>
  <c r="CK997"/>
  <c r="CJ997"/>
  <c r="CI997"/>
  <c r="CG997"/>
  <c r="CF997"/>
  <c r="CE997"/>
  <c r="CD997"/>
  <c r="CB997"/>
  <c r="CA997"/>
  <c r="BZ997"/>
  <c r="BY997"/>
  <c r="BS997"/>
  <c r="BN997"/>
  <c r="BI997"/>
  <c r="BD997"/>
  <c r="AU997"/>
  <c r="AT997"/>
  <c r="CL996"/>
  <c r="CK996"/>
  <c r="CJ996"/>
  <c r="CI996"/>
  <c r="CG996"/>
  <c r="CF996"/>
  <c r="CE996"/>
  <c r="CD996"/>
  <c r="CB996"/>
  <c r="CA996"/>
  <c r="BZ996"/>
  <c r="BY996"/>
  <c r="BS996"/>
  <c r="BN996"/>
  <c r="BI996"/>
  <c r="BD996"/>
  <c r="AU996"/>
  <c r="AT996"/>
  <c r="CL995"/>
  <c r="CK995"/>
  <c r="CJ995"/>
  <c r="CI995"/>
  <c r="CG995"/>
  <c r="CF995"/>
  <c r="CE995"/>
  <c r="CD995"/>
  <c r="CB995"/>
  <c r="CA995"/>
  <c r="BZ995"/>
  <c r="BY995"/>
  <c r="BS995"/>
  <c r="BN995"/>
  <c r="BI995"/>
  <c r="BD995"/>
  <c r="AU995"/>
  <c r="AT995"/>
  <c r="CL994"/>
  <c r="CK994"/>
  <c r="CJ994"/>
  <c r="CI994"/>
  <c r="CG994"/>
  <c r="CF994"/>
  <c r="CE994"/>
  <c r="CD994"/>
  <c r="CB994"/>
  <c r="CA994"/>
  <c r="BZ994"/>
  <c r="BY994"/>
  <c r="BS994"/>
  <c r="BN994"/>
  <c r="BI994"/>
  <c r="BD994"/>
  <c r="AU994"/>
  <c r="AT994"/>
  <c r="CL993"/>
  <c r="CK993"/>
  <c r="CJ993"/>
  <c r="CI993"/>
  <c r="CG993"/>
  <c r="CF993"/>
  <c r="CE993"/>
  <c r="CD993"/>
  <c r="CB993"/>
  <c r="CA993"/>
  <c r="BZ993"/>
  <c r="BY993"/>
  <c r="BN993"/>
  <c r="BI993"/>
  <c r="BD993"/>
  <c r="AU993"/>
  <c r="AT993"/>
  <c r="CL992"/>
  <c r="CK992"/>
  <c r="CJ992"/>
  <c r="CI992"/>
  <c r="CG992"/>
  <c r="CF992"/>
  <c r="CE992"/>
  <c r="CD992"/>
  <c r="CB992"/>
  <c r="CA992"/>
  <c r="BZ992"/>
  <c r="BY992"/>
  <c r="BS992"/>
  <c r="BN992"/>
  <c r="BI992"/>
  <c r="BD992"/>
  <c r="AU992"/>
  <c r="AT992"/>
  <c r="CL991"/>
  <c r="CK991"/>
  <c r="CJ991"/>
  <c r="CI991"/>
  <c r="CG991"/>
  <c r="CF991"/>
  <c r="CE991"/>
  <c r="CD991"/>
  <c r="CA991"/>
  <c r="BZ991"/>
  <c r="BY991"/>
  <c r="BS991"/>
  <c r="BN991"/>
  <c r="BI991"/>
  <c r="BD991"/>
  <c r="BC991"/>
  <c r="CB991" s="1"/>
  <c r="BB991"/>
  <c r="AT991" s="1"/>
  <c r="CL990"/>
  <c r="CK990"/>
  <c r="CJ990"/>
  <c r="CI990"/>
  <c r="CG990"/>
  <c r="CF990"/>
  <c r="CE990"/>
  <c r="CD990"/>
  <c r="CB990"/>
  <c r="CA990"/>
  <c r="BZ990"/>
  <c r="BY990"/>
  <c r="BS990"/>
  <c r="BN990"/>
  <c r="BI990"/>
  <c r="BD990"/>
  <c r="AU990"/>
  <c r="AT990"/>
  <c r="CL989"/>
  <c r="CK989"/>
  <c r="CJ989"/>
  <c r="CI989"/>
  <c r="CG989"/>
  <c r="CF989"/>
  <c r="CE989"/>
  <c r="CD989"/>
  <c r="CB989"/>
  <c r="CA989"/>
  <c r="BZ989"/>
  <c r="BY989"/>
  <c r="BS989"/>
  <c r="BN989"/>
  <c r="BI989"/>
  <c r="BD989"/>
  <c r="AU989"/>
  <c r="AT989"/>
  <c r="CL988"/>
  <c r="CK988"/>
  <c r="CJ988"/>
  <c r="CI988"/>
  <c r="CG988"/>
  <c r="CF988"/>
  <c r="CE988"/>
  <c r="CD988"/>
  <c r="CB988"/>
  <c r="CA988"/>
  <c r="BZ988"/>
  <c r="BY988"/>
  <c r="BS988"/>
  <c r="BN988"/>
  <c r="BD988"/>
  <c r="AU988"/>
  <c r="AT988"/>
  <c r="CL987"/>
  <c r="CK987"/>
  <c r="CJ987"/>
  <c r="CI987"/>
  <c r="CG987"/>
  <c r="CF987"/>
  <c r="CE987"/>
  <c r="CD987"/>
  <c r="CB987"/>
  <c r="CA987"/>
  <c r="BZ987"/>
  <c r="BY987"/>
  <c r="BS987"/>
  <c r="BN987"/>
  <c r="BD987"/>
  <c r="AU987"/>
  <c r="AT987"/>
  <c r="CL986"/>
  <c r="CK986"/>
  <c r="CJ986"/>
  <c r="CI986"/>
  <c r="CG986"/>
  <c r="CF986"/>
  <c r="CE986"/>
  <c r="CD986"/>
  <c r="CB986"/>
  <c r="CA986"/>
  <c r="BZ986"/>
  <c r="BY986"/>
  <c r="BS986"/>
  <c r="BN986"/>
  <c r="BI986"/>
  <c r="BD986"/>
  <c r="AU986"/>
  <c r="AT986"/>
  <c r="CL985"/>
  <c r="CK985"/>
  <c r="CJ985"/>
  <c r="CI985"/>
  <c r="CG985"/>
  <c r="CF985"/>
  <c r="CE985"/>
  <c r="CD985"/>
  <c r="CB985"/>
  <c r="CA985"/>
  <c r="BZ985"/>
  <c r="BY985"/>
  <c r="BS985"/>
  <c r="BN985"/>
  <c r="BI985"/>
  <c r="BD985"/>
  <c r="AU985"/>
  <c r="AT985"/>
  <c r="CL984"/>
  <c r="CK984"/>
  <c r="CJ984"/>
  <c r="CI984"/>
  <c r="CG984"/>
  <c r="CF984"/>
  <c r="CE984"/>
  <c r="CD984"/>
  <c r="CB984"/>
  <c r="CA984"/>
  <c r="BZ984"/>
  <c r="BY984"/>
  <c r="BS984"/>
  <c r="BN984"/>
  <c r="BI984"/>
  <c r="BD984"/>
  <c r="AU984"/>
  <c r="AT984"/>
  <c r="CL983"/>
  <c r="CK983"/>
  <c r="CJ983"/>
  <c r="CI983"/>
  <c r="CG983"/>
  <c r="CF983"/>
  <c r="CE983"/>
  <c r="CD983"/>
  <c r="CB983"/>
  <c r="CA983"/>
  <c r="BZ983"/>
  <c r="BY983"/>
  <c r="BS983"/>
  <c r="BN983"/>
  <c r="BI983"/>
  <c r="BD983"/>
  <c r="AU983"/>
  <c r="AT983"/>
  <c r="CL982"/>
  <c r="CK982"/>
  <c r="CJ982"/>
  <c r="CI982"/>
  <c r="CG982"/>
  <c r="CF982"/>
  <c r="CE982"/>
  <c r="CD982"/>
  <c r="CB982"/>
  <c r="CA982"/>
  <c r="BZ982"/>
  <c r="BY982"/>
  <c r="BS982"/>
  <c r="BN982"/>
  <c r="BI982"/>
  <c r="BD982"/>
  <c r="AU982"/>
  <c r="AT982"/>
  <c r="CL981"/>
  <c r="CK981"/>
  <c r="CJ981"/>
  <c r="CI981"/>
  <c r="CG981"/>
  <c r="CF981"/>
  <c r="CE981"/>
  <c r="CD981"/>
  <c r="CB981"/>
  <c r="CA981"/>
  <c r="BZ981"/>
  <c r="BY981"/>
  <c r="BS981"/>
  <c r="BN981"/>
  <c r="BI981"/>
  <c r="BD981"/>
  <c r="AU981"/>
  <c r="AT981"/>
  <c r="CL980"/>
  <c r="CK980"/>
  <c r="CJ980"/>
  <c r="CI980"/>
  <c r="CF980"/>
  <c r="CE980"/>
  <c r="CD980"/>
  <c r="CB980"/>
  <c r="CA980"/>
  <c r="BZ980"/>
  <c r="BY980"/>
  <c r="BS980"/>
  <c r="BN980"/>
  <c r="BI980"/>
  <c r="BH980"/>
  <c r="BD980" s="1"/>
  <c r="AU980"/>
  <c r="AT980"/>
  <c r="CL979"/>
  <c r="CK979"/>
  <c r="CJ979"/>
  <c r="CI979"/>
  <c r="CG979"/>
  <c r="CF979"/>
  <c r="CE979"/>
  <c r="CD979"/>
  <c r="CB979"/>
  <c r="CA979"/>
  <c r="BZ979"/>
  <c r="BY979"/>
  <c r="BS979"/>
  <c r="BN979"/>
  <c r="BI979"/>
  <c r="BD979"/>
  <c r="AU979"/>
  <c r="AT979"/>
  <c r="CL978"/>
  <c r="CK978"/>
  <c r="CJ978"/>
  <c r="CI978"/>
  <c r="CG978"/>
  <c r="CF978"/>
  <c r="CE978"/>
  <c r="CD978"/>
  <c r="CB978"/>
  <c r="CA978"/>
  <c r="BZ978"/>
  <c r="BY978"/>
  <c r="BS978"/>
  <c r="BN978"/>
  <c r="BI978"/>
  <c r="BD978"/>
  <c r="AU978"/>
  <c r="AT978"/>
  <c r="CL977"/>
  <c r="CK977"/>
  <c r="CJ977"/>
  <c r="CI977"/>
  <c r="CG977"/>
  <c r="CF977"/>
  <c r="CE977"/>
  <c r="CD977"/>
  <c r="CB977"/>
  <c r="CA977"/>
  <c r="BZ977"/>
  <c r="BY977"/>
  <c r="BS977"/>
  <c r="BN977"/>
  <c r="BI977"/>
  <c r="BD977"/>
  <c r="AU977"/>
  <c r="AT977"/>
  <c r="CL976"/>
  <c r="CK976"/>
  <c r="CJ976"/>
  <c r="CI976"/>
  <c r="CG976"/>
  <c r="CF976"/>
  <c r="CE976"/>
  <c r="CD976"/>
  <c r="CB976"/>
  <c r="CA976"/>
  <c r="BZ976"/>
  <c r="BY976"/>
  <c r="BS976"/>
  <c r="BN976"/>
  <c r="BI976"/>
  <c r="BD976"/>
  <c r="AU976"/>
  <c r="AT976"/>
  <c r="CL975"/>
  <c r="CK975"/>
  <c r="CJ975"/>
  <c r="CI975"/>
  <c r="CG975"/>
  <c r="CF975"/>
  <c r="CE975"/>
  <c r="CD975"/>
  <c r="CA975"/>
  <c r="BZ975"/>
  <c r="BY975"/>
  <c r="BS975"/>
  <c r="BN975"/>
  <c r="BI975"/>
  <c r="BD975"/>
  <c r="BC975"/>
  <c r="AU975" s="1"/>
  <c r="BB975"/>
  <c r="AT975" s="1"/>
  <c r="CL974"/>
  <c r="CK974"/>
  <c r="CJ974"/>
  <c r="CI974"/>
  <c r="CG974"/>
  <c r="CF974"/>
  <c r="CE974"/>
  <c r="CD974"/>
  <c r="CA974"/>
  <c r="BZ974"/>
  <c r="BY974"/>
  <c r="BS974"/>
  <c r="BN974"/>
  <c r="BI974"/>
  <c r="BD974"/>
  <c r="BC974"/>
  <c r="CB974" s="1"/>
  <c r="BB974"/>
  <c r="AT974" s="1"/>
  <c r="CL973"/>
  <c r="CK973"/>
  <c r="CJ973"/>
  <c r="CI973"/>
  <c r="CG973"/>
  <c r="CF973"/>
  <c r="CE973"/>
  <c r="CD973"/>
  <c r="CB973"/>
  <c r="CA973"/>
  <c r="BZ973"/>
  <c r="BY973"/>
  <c r="BS973"/>
  <c r="BN973"/>
  <c r="BI973"/>
  <c r="BD973"/>
  <c r="AU973"/>
  <c r="AT973"/>
  <c r="CL972"/>
  <c r="CK972"/>
  <c r="CJ972"/>
  <c r="CI972"/>
  <c r="CG972"/>
  <c r="CF972"/>
  <c r="CE972"/>
  <c r="CD972"/>
  <c r="CA972"/>
  <c r="BZ972"/>
  <c r="BY972"/>
  <c r="BS972"/>
  <c r="BN972"/>
  <c r="BI972"/>
  <c r="BD972"/>
  <c r="BC972"/>
  <c r="CB972" s="1"/>
  <c r="BB972"/>
  <c r="AT972" s="1"/>
  <c r="CL971"/>
  <c r="CK971"/>
  <c r="CJ971"/>
  <c r="CI971"/>
  <c r="CG971"/>
  <c r="CF971"/>
  <c r="CE971"/>
  <c r="CD971"/>
  <c r="CB971"/>
  <c r="CA971"/>
  <c r="BZ971"/>
  <c r="BY971"/>
  <c r="BS971"/>
  <c r="BN971"/>
  <c r="BI971"/>
  <c r="BD971"/>
  <c r="BB971"/>
  <c r="AT971" s="1"/>
  <c r="AU971"/>
  <c r="CL970"/>
  <c r="CK970"/>
  <c r="CJ970"/>
  <c r="CI970"/>
  <c r="CG970"/>
  <c r="CF970"/>
  <c r="CE970"/>
  <c r="CD970"/>
  <c r="CA970"/>
  <c r="BZ970"/>
  <c r="BY970"/>
  <c r="BS970"/>
  <c r="BN970"/>
  <c r="BI970"/>
  <c r="BD970"/>
  <c r="BC970"/>
  <c r="AU970" s="1"/>
  <c r="BB970"/>
  <c r="AT970" s="1"/>
  <c r="CL969"/>
  <c r="CK969"/>
  <c r="CJ969"/>
  <c r="CI969"/>
  <c r="CG969"/>
  <c r="CF969"/>
  <c r="CE969"/>
  <c r="CD969"/>
  <c r="CB969"/>
  <c r="CA969"/>
  <c r="BZ969"/>
  <c r="BY969"/>
  <c r="BS969"/>
  <c r="BN969"/>
  <c r="BI969"/>
  <c r="BD969"/>
  <c r="AU969"/>
  <c r="AT969"/>
  <c r="CL968"/>
  <c r="CK968"/>
  <c r="CJ968"/>
  <c r="CI968"/>
  <c r="CG968"/>
  <c r="CF968"/>
  <c r="CE968"/>
  <c r="CD968"/>
  <c r="CB968"/>
  <c r="CA968"/>
  <c r="BZ968"/>
  <c r="BY968"/>
  <c r="BS968"/>
  <c r="BN968"/>
  <c r="BI968"/>
  <c r="BD968"/>
  <c r="AU968"/>
  <c r="AT968"/>
  <c r="CL967"/>
  <c r="CK967"/>
  <c r="CJ967"/>
  <c r="CI967"/>
  <c r="CG967"/>
  <c r="CF967"/>
  <c r="CE967"/>
  <c r="CD967"/>
  <c r="CB967"/>
  <c r="CA967"/>
  <c r="BZ967"/>
  <c r="BY967"/>
  <c r="BS967"/>
  <c r="BN967"/>
  <c r="BI967"/>
  <c r="BD967"/>
  <c r="AU967"/>
  <c r="AT967"/>
  <c r="CL966"/>
  <c r="CK966"/>
  <c r="CJ966"/>
  <c r="CI966"/>
  <c r="CG966"/>
  <c r="CF966"/>
  <c r="CE966"/>
  <c r="CD966"/>
  <c r="CB966"/>
  <c r="CA966"/>
  <c r="BZ966"/>
  <c r="BY966"/>
  <c r="BS966"/>
  <c r="BN966"/>
  <c r="BI966"/>
  <c r="BD966"/>
  <c r="AU966"/>
  <c r="AT966"/>
  <c r="CL965"/>
  <c r="CK965"/>
  <c r="CJ965"/>
  <c r="CI965"/>
  <c r="CG965"/>
  <c r="CF965"/>
  <c r="CE965"/>
  <c r="CD965"/>
  <c r="CB965"/>
  <c r="CA965"/>
  <c r="BZ965"/>
  <c r="BY965"/>
  <c r="BS965"/>
  <c r="BN965"/>
  <c r="BI965"/>
  <c r="BD965"/>
  <c r="AU965"/>
  <c r="AT965"/>
  <c r="CL964"/>
  <c r="CK964"/>
  <c r="CJ964"/>
  <c r="CI964"/>
  <c r="CG964"/>
  <c r="CF964"/>
  <c r="CE964"/>
  <c r="CD964"/>
  <c r="CB964"/>
  <c r="CA964"/>
  <c r="BZ964"/>
  <c r="BY964"/>
  <c r="BS964"/>
  <c r="BN964"/>
  <c r="BI964"/>
  <c r="BD964"/>
  <c r="AU964"/>
  <c r="AT964"/>
  <c r="CL963"/>
  <c r="CK963"/>
  <c r="CJ963"/>
  <c r="CI963"/>
  <c r="CG963"/>
  <c r="CF963"/>
  <c r="CE963"/>
  <c r="CD963"/>
  <c r="CB963"/>
  <c r="CA963"/>
  <c r="BZ963"/>
  <c r="BY963"/>
  <c r="BS963"/>
  <c r="BN963"/>
  <c r="BI963"/>
  <c r="BD963"/>
  <c r="AU963"/>
  <c r="AT963"/>
  <c r="CL962"/>
  <c r="CK962"/>
  <c r="CJ962"/>
  <c r="CI962"/>
  <c r="CG962"/>
  <c r="CF962"/>
  <c r="CE962"/>
  <c r="CD962"/>
  <c r="CB962"/>
  <c r="CA962"/>
  <c r="BZ962"/>
  <c r="BY962"/>
  <c r="BS962"/>
  <c r="BN962"/>
  <c r="BI962"/>
  <c r="BD962"/>
  <c r="AU962"/>
  <c r="AT962"/>
  <c r="CL961"/>
  <c r="CK961"/>
  <c r="CJ961"/>
  <c r="CI961"/>
  <c r="CG961"/>
  <c r="CF961"/>
  <c r="CE961"/>
  <c r="CD961"/>
  <c r="CB961"/>
  <c r="CA961"/>
  <c r="BZ961"/>
  <c r="BY961"/>
  <c r="BS961"/>
  <c r="BN961"/>
  <c r="BI961"/>
  <c r="BD961"/>
  <c r="AU961"/>
  <c r="AT961"/>
  <c r="CL960"/>
  <c r="CK960"/>
  <c r="CJ960"/>
  <c r="CI960"/>
  <c r="CG960"/>
  <c r="CF960"/>
  <c r="CE960"/>
  <c r="CD960"/>
  <c r="CB960"/>
  <c r="CA960"/>
  <c r="BZ960"/>
  <c r="BY960"/>
  <c r="BS960"/>
  <c r="BN960"/>
  <c r="BI960"/>
  <c r="BD960"/>
  <c r="BB960"/>
  <c r="AT960" s="1"/>
  <c r="AU960"/>
  <c r="CL959"/>
  <c r="CK959"/>
  <c r="CJ959"/>
  <c r="CI959"/>
  <c r="CG959"/>
  <c r="CF959"/>
  <c r="CE959"/>
  <c r="CD959"/>
  <c r="CB959"/>
  <c r="CA959"/>
  <c r="BZ959"/>
  <c r="BY959"/>
  <c r="BS959"/>
  <c r="BN959"/>
  <c r="BI959"/>
  <c r="BD959"/>
  <c r="AU959"/>
  <c r="AT959"/>
  <c r="CL958"/>
  <c r="CK958"/>
  <c r="CJ958"/>
  <c r="CI958"/>
  <c r="CG958"/>
  <c r="CF958"/>
  <c r="CE958"/>
  <c r="CD958"/>
  <c r="CB958"/>
  <c r="CA958"/>
  <c r="BZ958"/>
  <c r="BY958"/>
  <c r="BS958"/>
  <c r="BN958"/>
  <c r="BI958"/>
  <c r="BD958"/>
  <c r="AU958"/>
  <c r="AT958"/>
  <c r="CL957"/>
  <c r="CK957"/>
  <c r="CJ957"/>
  <c r="CI957"/>
  <c r="CG957"/>
  <c r="CF957"/>
  <c r="CE957"/>
  <c r="CD957"/>
  <c r="CA957"/>
  <c r="BZ957"/>
  <c r="BY957"/>
  <c r="BS957"/>
  <c r="BN957"/>
  <c r="BI957"/>
  <c r="BD957"/>
  <c r="BC957"/>
  <c r="AU957" s="1"/>
  <c r="BB957"/>
  <c r="AT957" s="1"/>
  <c r="CL956"/>
  <c r="CK956"/>
  <c r="CJ956"/>
  <c r="CI956"/>
  <c r="CG956"/>
  <c r="CF956"/>
  <c r="CE956"/>
  <c r="CD956"/>
  <c r="CB956"/>
  <c r="CA956"/>
  <c r="BZ956"/>
  <c r="BY956"/>
  <c r="BS956"/>
  <c r="BN956"/>
  <c r="BI956"/>
  <c r="BD956"/>
  <c r="AU956"/>
  <c r="AT956"/>
  <c r="CL955"/>
  <c r="CK955"/>
  <c r="CJ955"/>
  <c r="CI955"/>
  <c r="CG955"/>
  <c r="CF955"/>
  <c r="CE955"/>
  <c r="CD955"/>
  <c r="CB955"/>
  <c r="CA955"/>
  <c r="BZ955"/>
  <c r="BY955"/>
  <c r="BS955"/>
  <c r="BN955"/>
  <c r="BI955"/>
  <c r="BD955"/>
  <c r="AU955"/>
  <c r="AT955"/>
  <c r="CL954"/>
  <c r="CK954"/>
  <c r="CJ954"/>
  <c r="CI954"/>
  <c r="CG954"/>
  <c r="CF954"/>
  <c r="CE954"/>
  <c r="CD954"/>
  <c r="CB954"/>
  <c r="CA954"/>
  <c r="BZ954"/>
  <c r="BY954"/>
  <c r="BS954"/>
  <c r="BN954"/>
  <c r="BI954"/>
  <c r="BD954"/>
  <c r="AU954"/>
  <c r="AT954"/>
  <c r="CL953"/>
  <c r="CK953"/>
  <c r="CJ953"/>
  <c r="CI953"/>
  <c r="CG953"/>
  <c r="CF953"/>
  <c r="CE953"/>
  <c r="CD953"/>
  <c r="CB953"/>
  <c r="CA953"/>
  <c r="BZ953"/>
  <c r="BY953"/>
  <c r="BS953"/>
  <c r="BN953"/>
  <c r="BI953"/>
  <c r="BD953"/>
  <c r="AU953"/>
  <c r="AT953"/>
  <c r="CL952"/>
  <c r="CK952"/>
  <c r="CJ952"/>
  <c r="CI952"/>
  <c r="CG952"/>
  <c r="CF952"/>
  <c r="CE952"/>
  <c r="CD952"/>
  <c r="CB952"/>
  <c r="CA952"/>
  <c r="BZ952"/>
  <c r="BY952"/>
  <c r="BS952"/>
  <c r="BN952"/>
  <c r="BI952"/>
  <c r="BD952"/>
  <c r="AU952"/>
  <c r="AT952"/>
  <c r="CL951"/>
  <c r="CK951"/>
  <c r="CJ951"/>
  <c r="CI951"/>
  <c r="CG951"/>
  <c r="CF951"/>
  <c r="CE951"/>
  <c r="CD951"/>
  <c r="CB951"/>
  <c r="CA951"/>
  <c r="BZ951"/>
  <c r="BY951"/>
  <c r="BS951"/>
  <c r="BN951"/>
  <c r="BI951"/>
  <c r="BD951"/>
  <c r="AU951"/>
  <c r="AT951"/>
  <c r="CL950"/>
  <c r="CK950"/>
  <c r="CJ950"/>
  <c r="CI950"/>
  <c r="CG950"/>
  <c r="CF950"/>
  <c r="CE950"/>
  <c r="CD950"/>
  <c r="CB950"/>
  <c r="CA950"/>
  <c r="BZ950"/>
  <c r="BY950"/>
  <c r="BS950"/>
  <c r="BN950"/>
  <c r="BI950"/>
  <c r="BD950"/>
  <c r="AU950"/>
  <c r="AT950"/>
  <c r="CL949"/>
  <c r="CK949"/>
  <c r="CJ949"/>
  <c r="CI949"/>
  <c r="CG949"/>
  <c r="CF949"/>
  <c r="CE949"/>
  <c r="CD949"/>
  <c r="CB949"/>
  <c r="CA949"/>
  <c r="BZ949"/>
  <c r="BY949"/>
  <c r="BS949"/>
  <c r="BN949"/>
  <c r="BI949"/>
  <c r="BD949"/>
  <c r="AU949"/>
  <c r="AT949"/>
  <c r="CL948"/>
  <c r="CK948"/>
  <c r="CJ948"/>
  <c r="CI948"/>
  <c r="CG948"/>
  <c r="CF948"/>
  <c r="CE948"/>
  <c r="CD948"/>
  <c r="CB948"/>
  <c r="CA948"/>
  <c r="BZ948"/>
  <c r="BY948"/>
  <c r="BS948"/>
  <c r="BN948"/>
  <c r="BI948"/>
  <c r="BD948"/>
  <c r="AU948"/>
  <c r="AT948"/>
  <c r="CL947"/>
  <c r="CK947"/>
  <c r="CJ947"/>
  <c r="CI947"/>
  <c r="CF947"/>
  <c r="CE947"/>
  <c r="CD947"/>
  <c r="CB947"/>
  <c r="CA947"/>
  <c r="BZ947"/>
  <c r="BY947"/>
  <c r="BS947"/>
  <c r="BN947"/>
  <c r="BI947"/>
  <c r="BH947"/>
  <c r="BD947" s="1"/>
  <c r="AU947"/>
  <c r="AT947"/>
  <c r="CL946"/>
  <c r="CK946"/>
  <c r="CJ946"/>
  <c r="CI946"/>
  <c r="CG946"/>
  <c r="CF946"/>
  <c r="CE946"/>
  <c r="CD946"/>
  <c r="CB946"/>
  <c r="CA946"/>
  <c r="BZ946"/>
  <c r="BY946"/>
  <c r="BS946"/>
  <c r="BN946"/>
  <c r="BI946"/>
  <c r="BD946"/>
  <c r="AU946"/>
  <c r="AT946"/>
  <c r="CL945"/>
  <c r="CK945"/>
  <c r="CJ945"/>
  <c r="CI945"/>
  <c r="CG945"/>
  <c r="CF945"/>
  <c r="CE945"/>
  <c r="CD945"/>
  <c r="CB945"/>
  <c r="CA945"/>
  <c r="BZ945"/>
  <c r="BY945"/>
  <c r="BS945"/>
  <c r="BN945"/>
  <c r="BI945"/>
  <c r="BD945"/>
  <c r="AU945"/>
  <c r="AT945"/>
  <c r="CL944"/>
  <c r="CK944"/>
  <c r="CJ944"/>
  <c r="CI944"/>
  <c r="CG944"/>
  <c r="CF944"/>
  <c r="CE944"/>
  <c r="CD944"/>
  <c r="CB944"/>
  <c r="CA944"/>
  <c r="BZ944"/>
  <c r="BY944"/>
  <c r="BS944"/>
  <c r="BN944"/>
  <c r="BI944"/>
  <c r="BD944"/>
  <c r="AU944"/>
  <c r="AT944"/>
  <c r="CL943"/>
  <c r="CK943"/>
  <c r="CJ943"/>
  <c r="CI943"/>
  <c r="CG943"/>
  <c r="CF943"/>
  <c r="CE943"/>
  <c r="CD943"/>
  <c r="CB943"/>
  <c r="CA943"/>
  <c r="BZ943"/>
  <c r="BY943"/>
  <c r="BS943"/>
  <c r="BN943"/>
  <c r="BI943"/>
  <c r="BD943"/>
  <c r="AU943"/>
  <c r="AT943"/>
  <c r="CL942"/>
  <c r="CK942"/>
  <c r="CJ942"/>
  <c r="CI942"/>
  <c r="CG942"/>
  <c r="CF942"/>
  <c r="CE942"/>
  <c r="CD942"/>
  <c r="CB942"/>
  <c r="CA942"/>
  <c r="BZ942"/>
  <c r="BY942"/>
  <c r="BS942"/>
  <c r="BN942"/>
  <c r="BI942"/>
  <c r="BD942"/>
  <c r="CL941"/>
  <c r="CK941"/>
  <c r="CJ941"/>
  <c r="CI941"/>
  <c r="CG941"/>
  <c r="CF941"/>
  <c r="CE941"/>
  <c r="CD941"/>
  <c r="CA941"/>
  <c r="BY941"/>
  <c r="BS941"/>
  <c r="BN941"/>
  <c r="BI941"/>
  <c r="BD941"/>
  <c r="BC941"/>
  <c r="CB941" s="1"/>
  <c r="BB941"/>
  <c r="AY941"/>
  <c r="AY1008" s="1"/>
  <c r="AX941"/>
  <c r="CL940"/>
  <c r="CK940"/>
  <c r="CJ940"/>
  <c r="CI940"/>
  <c r="CG940"/>
  <c r="CF940"/>
  <c r="CE940"/>
  <c r="CD940"/>
  <c r="CB940"/>
  <c r="CA940"/>
  <c r="BZ940"/>
  <c r="BY940"/>
  <c r="BS940"/>
  <c r="BN940"/>
  <c r="BI940"/>
  <c r="BD940"/>
  <c r="AU940"/>
  <c r="AT940"/>
  <c r="CL939"/>
  <c r="CK939"/>
  <c r="CJ939"/>
  <c r="CI939"/>
  <c r="CG939"/>
  <c r="CF939"/>
  <c r="CE939"/>
  <c r="CD939"/>
  <c r="CB939"/>
  <c r="CA939"/>
  <c r="BZ939"/>
  <c r="BY939"/>
  <c r="BS939"/>
  <c r="BN939"/>
  <c r="BI939"/>
  <c r="BD939"/>
  <c r="AU939"/>
  <c r="AT939"/>
  <c r="CL938"/>
  <c r="CK938"/>
  <c r="CJ938"/>
  <c r="CI938"/>
  <c r="CG938"/>
  <c r="CF938"/>
  <c r="CE938"/>
  <c r="CD938"/>
  <c r="CB938"/>
  <c r="CA938"/>
  <c r="BZ938"/>
  <c r="BY938"/>
  <c r="BS938"/>
  <c r="BN938"/>
  <c r="BI938"/>
  <c r="BD938"/>
  <c r="AU938"/>
  <c r="AT938"/>
  <c r="CL937"/>
  <c r="CK937"/>
  <c r="CJ937"/>
  <c r="CI937"/>
  <c r="CG937"/>
  <c r="CF937"/>
  <c r="CE937"/>
  <c r="CD937"/>
  <c r="CB937"/>
  <c r="CA937"/>
  <c r="BZ937"/>
  <c r="BY937"/>
  <c r="BS937"/>
  <c r="BN937"/>
  <c r="BI937"/>
  <c r="BD937"/>
  <c r="AU937"/>
  <c r="AT937"/>
  <c r="CL936"/>
  <c r="CK936"/>
  <c r="CJ936"/>
  <c r="CI936"/>
  <c r="CG936"/>
  <c r="CF936"/>
  <c r="CE936"/>
  <c r="CD936"/>
  <c r="CB936"/>
  <c r="CA936"/>
  <c r="BZ936"/>
  <c r="BY936"/>
  <c r="BS936"/>
  <c r="BN936"/>
  <c r="BI936"/>
  <c r="BD936"/>
  <c r="AU936"/>
  <c r="AT936"/>
  <c r="CL935"/>
  <c r="CK935"/>
  <c r="CJ935"/>
  <c r="CI935"/>
  <c r="CG935"/>
  <c r="CF935"/>
  <c r="CE935"/>
  <c r="CD935"/>
  <c r="CB935"/>
  <c r="CA935"/>
  <c r="BZ935"/>
  <c r="BY935"/>
  <c r="BS935"/>
  <c r="BN935"/>
  <c r="BI935"/>
  <c r="BD935"/>
  <c r="AU935"/>
  <c r="AT935"/>
  <c r="CL934"/>
  <c r="CK934"/>
  <c r="CJ934"/>
  <c r="CI934"/>
  <c r="CG934"/>
  <c r="CF934"/>
  <c r="CE934"/>
  <c r="CD934"/>
  <c r="CB934"/>
  <c r="CA934"/>
  <c r="BZ934"/>
  <c r="BY934"/>
  <c r="BS934"/>
  <c r="BN934"/>
  <c r="BI934"/>
  <c r="BD934"/>
  <c r="AU934"/>
  <c r="AT934"/>
  <c r="CL933"/>
  <c r="CK933"/>
  <c r="CJ933"/>
  <c r="CI933"/>
  <c r="CG933"/>
  <c r="CF933"/>
  <c r="CE933"/>
  <c r="CD933"/>
  <c r="CB933"/>
  <c r="CA933"/>
  <c r="BZ933"/>
  <c r="BY933"/>
  <c r="BN933"/>
  <c r="BI933"/>
  <c r="BD933"/>
  <c r="AU933"/>
  <c r="AT933"/>
  <c r="CL932"/>
  <c r="CK932"/>
  <c r="CJ932"/>
  <c r="CI932"/>
  <c r="CG932"/>
  <c r="CF932"/>
  <c r="CE932"/>
  <c r="CD932"/>
  <c r="CB932"/>
  <c r="CA932"/>
  <c r="BZ932"/>
  <c r="BY932"/>
  <c r="BS932"/>
  <c r="BN932"/>
  <c r="BI932"/>
  <c r="BD932"/>
  <c r="AU932"/>
  <c r="AT932"/>
  <c r="CL931"/>
  <c r="CK931"/>
  <c r="CJ931"/>
  <c r="CI931"/>
  <c r="CG931"/>
  <c r="CF931"/>
  <c r="CE931"/>
  <c r="CD931"/>
  <c r="CB931"/>
  <c r="CA931"/>
  <c r="BZ931"/>
  <c r="BY931"/>
  <c r="BS931"/>
  <c r="BN931"/>
  <c r="BI931"/>
  <c r="BD931"/>
  <c r="AU931"/>
  <c r="AT931"/>
  <c r="CL930"/>
  <c r="CK930"/>
  <c r="CJ930"/>
  <c r="CI930"/>
  <c r="CG930"/>
  <c r="CF930"/>
  <c r="CE930"/>
  <c r="CD930"/>
  <c r="CB930"/>
  <c r="CA930"/>
  <c r="BZ930"/>
  <c r="BY930"/>
  <c r="BS930"/>
  <c r="BN930"/>
  <c r="BI930"/>
  <c r="BD930"/>
  <c r="AU930"/>
  <c r="AT930"/>
  <c r="CL929"/>
  <c r="CK929"/>
  <c r="CJ929"/>
  <c r="CI929"/>
  <c r="CG929"/>
  <c r="CF929"/>
  <c r="CE929"/>
  <c r="CD929"/>
  <c r="CB929"/>
  <c r="CA929"/>
  <c r="BZ929"/>
  <c r="BY929"/>
  <c r="BS929"/>
  <c r="BN929"/>
  <c r="BI929"/>
  <c r="BD929"/>
  <c r="AU929"/>
  <c r="AT929"/>
  <c r="CL928"/>
  <c r="CK928"/>
  <c r="CJ928"/>
  <c r="CI928"/>
  <c r="CG928"/>
  <c r="CF928"/>
  <c r="CE928"/>
  <c r="CD928"/>
  <c r="CB928"/>
  <c r="CA928"/>
  <c r="BZ928"/>
  <c r="BY928"/>
  <c r="BS928"/>
  <c r="BN928"/>
  <c r="BI928"/>
  <c r="BD928"/>
  <c r="AU928"/>
  <c r="AT928"/>
  <c r="CL927"/>
  <c r="CK927"/>
  <c r="CJ927"/>
  <c r="CI927"/>
  <c r="CG927"/>
  <c r="CF927"/>
  <c r="CE927"/>
  <c r="CD927"/>
  <c r="CB927"/>
  <c r="CA927"/>
  <c r="BZ927"/>
  <c r="BY927"/>
  <c r="BS927"/>
  <c r="BN927"/>
  <c r="BI927"/>
  <c r="BD927"/>
  <c r="AU927"/>
  <c r="AT927"/>
  <c r="CL926"/>
  <c r="CK926"/>
  <c r="CJ926"/>
  <c r="CI926"/>
  <c r="CG926"/>
  <c r="CF926"/>
  <c r="CE926"/>
  <c r="CD926"/>
  <c r="CA926"/>
  <c r="BZ926"/>
  <c r="BY926"/>
  <c r="BS926"/>
  <c r="BN926"/>
  <c r="BI926"/>
  <c r="BD926"/>
  <c r="BC926"/>
  <c r="CB926" s="1"/>
  <c r="BB926"/>
  <c r="AT926" s="1"/>
  <c r="CL925"/>
  <c r="CK925"/>
  <c r="CJ925"/>
  <c r="CI925"/>
  <c r="CG925"/>
  <c r="CF925"/>
  <c r="CE925"/>
  <c r="CD925"/>
  <c r="CA925"/>
  <c r="BZ925"/>
  <c r="BY925"/>
  <c r="BS925"/>
  <c r="BN925"/>
  <c r="BI925"/>
  <c r="BD925"/>
  <c r="BC925"/>
  <c r="CB925" s="1"/>
  <c r="BB925"/>
  <c r="AT925" s="1"/>
  <c r="CL924"/>
  <c r="CK924"/>
  <c r="CJ924"/>
  <c r="CI924"/>
  <c r="CG924"/>
  <c r="CF924"/>
  <c r="CE924"/>
  <c r="CD924"/>
  <c r="CA924"/>
  <c r="BZ924"/>
  <c r="BY924"/>
  <c r="BS924"/>
  <c r="BN924"/>
  <c r="BI924"/>
  <c r="BD924"/>
  <c r="BC924"/>
  <c r="CB924" s="1"/>
  <c r="BB924"/>
  <c r="AT924" s="1"/>
  <c r="CL923"/>
  <c r="CK923"/>
  <c r="CJ923"/>
  <c r="CI923"/>
  <c r="CG923"/>
  <c r="CF923"/>
  <c r="CE923"/>
  <c r="CD923"/>
  <c r="CA923"/>
  <c r="BZ923"/>
  <c r="BY923"/>
  <c r="BS923"/>
  <c r="BN923"/>
  <c r="BI923"/>
  <c r="BD923"/>
  <c r="BC923"/>
  <c r="CB923" s="1"/>
  <c r="BB923"/>
  <c r="CL922"/>
  <c r="CK922"/>
  <c r="CJ922"/>
  <c r="CI922"/>
  <c r="CG922"/>
  <c r="CF922"/>
  <c r="CE922"/>
  <c r="CD922"/>
  <c r="CB922"/>
  <c r="CA922"/>
  <c r="BZ922"/>
  <c r="BY922"/>
  <c r="BS922"/>
  <c r="BN922"/>
  <c r="BI922"/>
  <c r="BD922"/>
  <c r="AU922"/>
  <c r="AT922"/>
  <c r="AU925" l="1"/>
  <c r="BB1008"/>
  <c r="CC978"/>
  <c r="BX1006"/>
  <c r="CH1006"/>
  <c r="AU924"/>
  <c r="AT941"/>
  <c r="CB957"/>
  <c r="BX957" s="1"/>
  <c r="CB970"/>
  <c r="BX970" s="1"/>
  <c r="BI1008"/>
  <c r="E17" i="17" s="1"/>
  <c r="CE1008" i="16"/>
  <c r="CJ1008"/>
  <c r="CC924"/>
  <c r="CH924"/>
  <c r="CC933"/>
  <c r="CH933"/>
  <c r="CC937"/>
  <c r="BX939"/>
  <c r="CC939"/>
  <c r="CH939"/>
  <c r="CC941"/>
  <c r="CH942"/>
  <c r="CH946"/>
  <c r="BX947"/>
  <c r="CH967"/>
  <c r="BX969"/>
  <c r="CH992"/>
  <c r="CC950"/>
  <c r="CC963"/>
  <c r="CC967"/>
  <c r="CC969"/>
  <c r="BX982"/>
  <c r="CH984"/>
  <c r="CC1002"/>
  <c r="CH953"/>
  <c r="BX960"/>
  <c r="CH966"/>
  <c r="CH971"/>
  <c r="CC985"/>
  <c r="BX999"/>
  <c r="CC999"/>
  <c r="BX1001"/>
  <c r="CC928"/>
  <c r="CC930"/>
  <c r="BX950"/>
  <c r="BX955"/>
  <c r="BX961"/>
  <c r="BX971"/>
  <c r="CC971"/>
  <c r="CC973"/>
  <c r="BX976"/>
  <c r="BX978"/>
  <c r="CH980"/>
  <c r="BX988"/>
  <c r="CH988"/>
  <c r="CH925"/>
  <c r="BX934"/>
  <c r="CH936"/>
  <c r="BX938"/>
  <c r="CH940"/>
  <c r="CC943"/>
  <c r="BX944"/>
  <c r="BX945"/>
  <c r="CC945"/>
  <c r="CH945"/>
  <c r="BX951"/>
  <c r="CC951"/>
  <c r="CH951"/>
  <c r="BX953"/>
  <c r="CC953"/>
  <c r="CH962"/>
  <c r="BX963"/>
  <c r="BX968"/>
  <c r="BX979"/>
  <c r="CC979"/>
  <c r="CH979"/>
  <c r="BX985"/>
  <c r="BX987"/>
  <c r="BX992"/>
  <c r="CH1001"/>
  <c r="BX1002"/>
  <c r="CC1005"/>
  <c r="CC1007"/>
  <c r="BY1008"/>
  <c r="BX930"/>
  <c r="CH930"/>
  <c r="CC932"/>
  <c r="CH949"/>
  <c r="CH959"/>
  <c r="BX973"/>
  <c r="CH973"/>
  <c r="CC988"/>
  <c r="CH993"/>
  <c r="CH997"/>
  <c r="CC998"/>
  <c r="CH1007"/>
  <c r="BX923"/>
  <c r="CH927"/>
  <c r="BX929"/>
  <c r="CH931"/>
  <c r="CC954"/>
  <c r="CH954"/>
  <c r="BX964"/>
  <c r="CH964"/>
  <c r="BX966"/>
  <c r="CC966"/>
  <c r="CH977"/>
  <c r="CC981"/>
  <c r="BX986"/>
  <c r="CC986"/>
  <c r="CH986"/>
  <c r="CH990"/>
  <c r="CC994"/>
  <c r="BX995"/>
  <c r="BX996"/>
  <c r="CC996"/>
  <c r="CH996"/>
  <c r="BX998"/>
  <c r="BX1003"/>
  <c r="CC1003"/>
  <c r="CH1003"/>
  <c r="BX1004"/>
  <c r="CC1004"/>
  <c r="CH1004"/>
  <c r="CH947"/>
  <c r="BX949"/>
  <c r="CC949"/>
  <c r="CH950"/>
  <c r="CC956"/>
  <c r="CH956"/>
  <c r="CH957"/>
  <c r="BX959"/>
  <c r="CC959"/>
  <c r="CH960"/>
  <c r="BX962"/>
  <c r="CC962"/>
  <c r="CC964"/>
  <c r="CH969"/>
  <c r="CC970"/>
  <c r="CH970"/>
  <c r="CB975"/>
  <c r="BX975" s="1"/>
  <c r="BX990"/>
  <c r="CC990"/>
  <c r="CC992"/>
  <c r="CH999"/>
  <c r="CC1001"/>
  <c r="CH1002"/>
  <c r="CH1005"/>
  <c r="CH928"/>
  <c r="BX933"/>
  <c r="CC934"/>
  <c r="CH934"/>
  <c r="BX936"/>
  <c r="CC936"/>
  <c r="CH937"/>
  <c r="CC976"/>
  <c r="CH976"/>
  <c r="BX983"/>
  <c r="CC983"/>
  <c r="CH983"/>
  <c r="CC987"/>
  <c r="CD1008"/>
  <c r="CC923"/>
  <c r="CC925"/>
  <c r="BX927"/>
  <c r="BX926"/>
  <c r="BX928"/>
  <c r="CC929"/>
  <c r="CH929"/>
  <c r="BX931"/>
  <c r="CC931"/>
  <c r="CH932"/>
  <c r="BX937"/>
  <c r="CC938"/>
  <c r="CH938"/>
  <c r="BX940"/>
  <c r="CC940"/>
  <c r="CH941"/>
  <c r="BX942"/>
  <c r="CC942"/>
  <c r="CH943"/>
  <c r="BX948"/>
  <c r="CC948"/>
  <c r="CH948"/>
  <c r="BX954"/>
  <c r="CC955"/>
  <c r="CH955"/>
  <c r="BX958"/>
  <c r="CC958"/>
  <c r="CH958"/>
  <c r="CC961"/>
  <c r="CH961"/>
  <c r="BX965"/>
  <c r="BX967"/>
  <c r="CC968"/>
  <c r="CH968"/>
  <c r="BX972"/>
  <c r="BX974"/>
  <c r="BX980"/>
  <c r="CH981"/>
  <c r="CH985"/>
  <c r="CH987"/>
  <c r="BX989"/>
  <c r="CC989"/>
  <c r="CH989"/>
  <c r="CC991"/>
  <c r="CH991"/>
  <c r="BX993"/>
  <c r="CC993"/>
  <c r="CH994"/>
  <c r="BX1000"/>
  <c r="CC1000"/>
  <c r="CH1000"/>
  <c r="CC1006"/>
  <c r="CI1008"/>
  <c r="AT923"/>
  <c r="CH923"/>
  <c r="BX924"/>
  <c r="BX925"/>
  <c r="CC927"/>
  <c r="CL1008"/>
  <c r="CA1008"/>
  <c r="CF1008"/>
  <c r="CK1008"/>
  <c r="BC1008"/>
  <c r="CC926"/>
  <c r="CH926"/>
  <c r="BX932"/>
  <c r="BX935"/>
  <c r="CC935"/>
  <c r="CH935"/>
  <c r="BX943"/>
  <c r="CC944"/>
  <c r="CH944"/>
  <c r="BX946"/>
  <c r="CC946"/>
  <c r="BX952"/>
  <c r="CC952"/>
  <c r="CH952"/>
  <c r="BX956"/>
  <c r="CC957"/>
  <c r="CC960"/>
  <c r="CH963"/>
  <c r="CC965"/>
  <c r="CH965"/>
  <c r="CC972"/>
  <c r="CH972"/>
  <c r="CC974"/>
  <c r="CH974"/>
  <c r="CC975"/>
  <c r="CH975"/>
  <c r="BX977"/>
  <c r="CC977"/>
  <c r="CH978"/>
  <c r="CG980"/>
  <c r="CC980" s="1"/>
  <c r="BX981"/>
  <c r="CC982"/>
  <c r="CH982"/>
  <c r="BX984"/>
  <c r="CC984"/>
  <c r="BX994"/>
  <c r="CC995"/>
  <c r="CH995"/>
  <c r="BX997"/>
  <c r="CC997"/>
  <c r="CH998"/>
  <c r="BX1005"/>
  <c r="BX1007"/>
  <c r="BX991"/>
  <c r="BD1008"/>
  <c r="D17" i="17" s="1"/>
  <c r="CC922" i="16"/>
  <c r="AU926"/>
  <c r="AU941"/>
  <c r="AU972"/>
  <c r="AU974"/>
  <c r="AU991"/>
  <c r="BS1004"/>
  <c r="BS1008" s="1"/>
  <c r="AX1008"/>
  <c r="BX922"/>
  <c r="AU923"/>
  <c r="BZ941"/>
  <c r="BZ1008" s="1"/>
  <c r="CG947"/>
  <c r="BH1008"/>
  <c r="CH922"/>
  <c r="BN1004"/>
  <c r="BN1008" s="1"/>
  <c r="F17" i="17" s="1"/>
  <c r="AT1008" i="16" l="1"/>
  <c r="B17" i="17" s="1"/>
  <c r="V17" s="1"/>
  <c r="CB1008" i="16"/>
  <c r="CG1008"/>
  <c r="CH1008"/>
  <c r="AU1008"/>
  <c r="C17" i="17" s="1"/>
  <c r="W17" s="1"/>
  <c r="CC947" i="16"/>
  <c r="CC1008" s="1"/>
  <c r="BX941"/>
  <c r="BX1008" s="1"/>
  <c r="CK921" l="1"/>
  <c r="CJ921"/>
  <c r="CI921"/>
  <c r="CG921"/>
  <c r="CF921"/>
  <c r="CE921"/>
  <c r="CD921"/>
  <c r="CB921"/>
  <c r="CA921"/>
  <c r="BZ921"/>
  <c r="BY921"/>
  <c r="BV921"/>
  <c r="BU921"/>
  <c r="BT921"/>
  <c r="BQ921"/>
  <c r="BP921"/>
  <c r="BO921"/>
  <c r="BL921"/>
  <c r="BK921"/>
  <c r="BJ921"/>
  <c r="BG921"/>
  <c r="BF921"/>
  <c r="BE921"/>
  <c r="BC921"/>
  <c r="BB921"/>
  <c r="BA921"/>
  <c r="AZ921"/>
  <c r="AY921"/>
  <c r="AX921"/>
  <c r="AW921"/>
  <c r="AV921"/>
  <c r="BX920"/>
  <c r="AU920"/>
  <c r="AT920"/>
  <c r="CH919"/>
  <c r="CC919"/>
  <c r="BS919"/>
  <c r="BN919"/>
  <c r="BI919"/>
  <c r="BD919"/>
  <c r="AU919"/>
  <c r="AT919"/>
  <c r="CH918"/>
  <c r="CC918"/>
  <c r="BS918"/>
  <c r="BN918"/>
  <c r="BI918"/>
  <c r="BD918"/>
  <c r="AU918"/>
  <c r="AT918"/>
  <c r="CH917"/>
  <c r="BI917"/>
  <c r="AU917"/>
  <c r="AT917"/>
  <c r="CH916"/>
  <c r="CC916"/>
  <c r="BX916"/>
  <c r="BS916"/>
  <c r="BN916"/>
  <c r="BI916"/>
  <c r="BD916"/>
  <c r="AU916"/>
  <c r="AT916"/>
  <c r="CH915"/>
  <c r="CC915"/>
  <c r="BX915"/>
  <c r="BS915"/>
  <c r="BN915"/>
  <c r="BI915"/>
  <c r="BD915"/>
  <c r="AU915"/>
  <c r="AT915"/>
  <c r="CH914"/>
  <c r="CC914"/>
  <c r="BS914"/>
  <c r="BN914"/>
  <c r="BI914"/>
  <c r="BD914"/>
  <c r="AU914"/>
  <c r="AT914"/>
  <c r="CH913"/>
  <c r="CC913"/>
  <c r="BS913"/>
  <c r="BN913"/>
  <c r="BI913"/>
  <c r="BD913"/>
  <c r="AU913"/>
  <c r="AT913"/>
  <c r="CH912"/>
  <c r="CC912"/>
  <c r="BX912"/>
  <c r="BS912"/>
  <c r="BN912"/>
  <c r="BI912"/>
  <c r="BD912"/>
  <c r="AU912"/>
  <c r="AT912"/>
  <c r="CH911"/>
  <c r="CC911"/>
  <c r="BX911"/>
  <c r="BS911"/>
  <c r="BN911"/>
  <c r="BI911"/>
  <c r="BD911"/>
  <c r="AU911"/>
  <c r="AT911"/>
  <c r="CH910"/>
  <c r="CC910"/>
  <c r="BX910"/>
  <c r="BS910"/>
  <c r="BN910"/>
  <c r="BI910"/>
  <c r="BD910"/>
  <c r="AU910"/>
  <c r="AT910"/>
  <c r="CH909"/>
  <c r="CC909"/>
  <c r="BX909"/>
  <c r="BS909"/>
  <c r="BN909"/>
  <c r="BI909"/>
  <c r="BD909"/>
  <c r="AU909"/>
  <c r="AT909"/>
  <c r="BX908"/>
  <c r="AU908"/>
  <c r="AT908"/>
  <c r="BX907"/>
  <c r="AU907"/>
  <c r="AT907"/>
  <c r="BX906"/>
  <c r="AU906"/>
  <c r="AT906"/>
  <c r="CH905"/>
  <c r="CC905"/>
  <c r="BX905"/>
  <c r="BS905"/>
  <c r="BN905"/>
  <c r="BI905"/>
  <c r="BD905"/>
  <c r="AU905"/>
  <c r="AT905"/>
  <c r="BX904"/>
  <c r="AU904"/>
  <c r="AT904"/>
  <c r="BX903"/>
  <c r="AU903"/>
  <c r="AT903"/>
  <c r="BX902"/>
  <c r="AU902"/>
  <c r="AT902"/>
  <c r="BX901"/>
  <c r="AU901"/>
  <c r="AT901"/>
  <c r="BX900"/>
  <c r="AU900"/>
  <c r="AT900"/>
  <c r="BX899"/>
  <c r="AU899"/>
  <c r="AT899"/>
  <c r="BX898"/>
  <c r="AU898"/>
  <c r="AT898"/>
  <c r="BX897"/>
  <c r="AU897"/>
  <c r="AT897"/>
  <c r="CH896"/>
  <c r="CC896"/>
  <c r="BX896"/>
  <c r="BS896"/>
  <c r="BN896"/>
  <c r="BI896"/>
  <c r="BD896"/>
  <c r="AU896"/>
  <c r="AT896"/>
  <c r="CH895"/>
  <c r="CC895"/>
  <c r="BX895"/>
  <c r="BS895"/>
  <c r="BN895"/>
  <c r="BI895"/>
  <c r="BD895"/>
  <c r="AU895"/>
  <c r="AT895"/>
  <c r="BX894"/>
  <c r="AU894"/>
  <c r="AT894"/>
  <c r="BX893"/>
  <c r="AU893"/>
  <c r="AT893"/>
  <c r="CH892"/>
  <c r="CC892"/>
  <c r="BX892"/>
  <c r="BS892"/>
  <c r="BN892"/>
  <c r="BI892"/>
  <c r="BD892"/>
  <c r="AU892"/>
  <c r="AT892"/>
  <c r="BX891"/>
  <c r="AU891"/>
  <c r="AT891"/>
  <c r="BX890"/>
  <c r="AU890"/>
  <c r="AT890"/>
  <c r="CC889"/>
  <c r="BX889"/>
  <c r="BD889"/>
  <c r="AU889"/>
  <c r="AT889"/>
  <c r="CH888"/>
  <c r="CC888"/>
  <c r="BX888"/>
  <c r="BS888"/>
  <c r="BN888"/>
  <c r="BI888"/>
  <c r="BD888"/>
  <c r="AU888"/>
  <c r="AT888"/>
  <c r="BX887"/>
  <c r="AU887"/>
  <c r="AT887"/>
  <c r="CH886"/>
  <c r="CC886"/>
  <c r="BX886"/>
  <c r="BS886"/>
  <c r="BN886"/>
  <c r="BI886"/>
  <c r="BD886"/>
  <c r="AU886"/>
  <c r="AT886"/>
  <c r="CL885"/>
  <c r="CL921" s="1"/>
  <c r="CC885"/>
  <c r="BX885"/>
  <c r="BW885"/>
  <c r="BW921" s="1"/>
  <c r="BR885"/>
  <c r="BR921" s="1"/>
  <c r="BM885"/>
  <c r="BM921" s="1"/>
  <c r="BD885"/>
  <c r="AU885"/>
  <c r="AT885"/>
  <c r="BX884"/>
  <c r="AU884"/>
  <c r="AT884"/>
  <c r="BX883"/>
  <c r="AU883"/>
  <c r="AT883"/>
  <c r="BX882"/>
  <c r="AU882"/>
  <c r="AT882"/>
  <c r="CC881"/>
  <c r="BX881"/>
  <c r="BD881"/>
  <c r="AU881"/>
  <c r="AT881"/>
  <c r="CC880"/>
  <c r="BX880"/>
  <c r="BD880"/>
  <c r="AU880"/>
  <c r="AT880"/>
  <c r="BX879"/>
  <c r="AU879"/>
  <c r="AT879"/>
  <c r="BX878"/>
  <c r="AU878"/>
  <c r="AT878"/>
  <c r="BX877"/>
  <c r="AU877"/>
  <c r="AT877"/>
  <c r="BX876"/>
  <c r="AU876"/>
  <c r="AT876"/>
  <c r="BX875"/>
  <c r="AU875"/>
  <c r="AT875"/>
  <c r="BX874"/>
  <c r="AU874"/>
  <c r="AT874"/>
  <c r="CH873"/>
  <c r="CC873"/>
  <c r="BX873"/>
  <c r="BS873"/>
  <c r="BN873"/>
  <c r="BI873"/>
  <c r="BD873"/>
  <c r="AU873"/>
  <c r="AT873"/>
  <c r="CH872"/>
  <c r="BX872"/>
  <c r="BS872"/>
  <c r="BN872"/>
  <c r="BI872"/>
  <c r="AU872"/>
  <c r="AT872"/>
  <c r="CC871"/>
  <c r="BX871"/>
  <c r="BD871"/>
  <c r="AU871"/>
  <c r="AT871"/>
  <c r="BX870"/>
  <c r="AU870"/>
  <c r="AT870"/>
  <c r="BX869"/>
  <c r="AU869"/>
  <c r="AT869"/>
  <c r="BX868"/>
  <c r="AU868"/>
  <c r="AT868"/>
  <c r="BX867"/>
  <c r="AU867"/>
  <c r="AT867"/>
  <c r="BX866"/>
  <c r="AU866"/>
  <c r="AT866"/>
  <c r="CH865"/>
  <c r="CC865"/>
  <c r="BX865"/>
  <c r="BS865"/>
  <c r="BN865"/>
  <c r="BI865"/>
  <c r="BD865"/>
  <c r="AU865"/>
  <c r="AT865"/>
  <c r="CH864"/>
  <c r="CC864"/>
  <c r="BX864"/>
  <c r="BS864"/>
  <c r="BN864"/>
  <c r="BI864"/>
  <c r="BD864"/>
  <c r="AU864"/>
  <c r="AT864"/>
  <c r="CH863"/>
  <c r="CC863"/>
  <c r="BX863"/>
  <c r="BS863"/>
  <c r="BN863"/>
  <c r="BI863"/>
  <c r="BD863"/>
  <c r="AU863"/>
  <c r="AT863"/>
  <c r="CH862"/>
  <c r="CC862"/>
  <c r="BX862"/>
  <c r="BS862"/>
  <c r="BN862"/>
  <c r="BI862"/>
  <c r="BD862"/>
  <c r="AU862"/>
  <c r="AT862"/>
  <c r="BX861"/>
  <c r="AU861"/>
  <c r="AT861"/>
  <c r="CH860"/>
  <c r="CC860"/>
  <c r="BX860"/>
  <c r="BS860"/>
  <c r="BN860"/>
  <c r="BI860"/>
  <c r="BD860"/>
  <c r="AU860"/>
  <c r="AT860"/>
  <c r="CH859"/>
  <c r="CC859"/>
  <c r="BX859"/>
  <c r="BS859"/>
  <c r="BN859"/>
  <c r="BI859"/>
  <c r="BD859"/>
  <c r="AU859"/>
  <c r="AT859"/>
  <c r="CC858"/>
  <c r="BX858"/>
  <c r="BD858"/>
  <c r="AU858"/>
  <c r="AT858"/>
  <c r="BX857"/>
  <c r="AU857"/>
  <c r="AT857"/>
  <c r="CC856"/>
  <c r="BX856"/>
  <c r="BS856"/>
  <c r="BN856"/>
  <c r="BH856"/>
  <c r="BH921" s="1"/>
  <c r="AU856"/>
  <c r="AT856"/>
  <c r="BX855"/>
  <c r="AU855"/>
  <c r="AT855"/>
  <c r="BX854"/>
  <c r="AU854"/>
  <c r="AT854"/>
  <c r="BX853"/>
  <c r="AU853"/>
  <c r="AT853"/>
  <c r="BX852"/>
  <c r="AU852"/>
  <c r="AT852"/>
  <c r="BX851"/>
  <c r="AU851"/>
  <c r="AT851"/>
  <c r="AU921" l="1"/>
  <c r="C16" i="17" s="1"/>
  <c r="W16" s="1"/>
  <c r="BD856" i="16"/>
  <c r="BD921" s="1"/>
  <c r="D16" i="17" s="1"/>
  <c r="CH885" i="16"/>
  <c r="CH921" s="1"/>
  <c r="BS885"/>
  <c r="BS921" s="1"/>
  <c r="AT921"/>
  <c r="B16" i="17" s="1"/>
  <c r="V16" s="1"/>
  <c r="BI885" i="16"/>
  <c r="BI921" s="1"/>
  <c r="E16" i="17" s="1"/>
  <c r="BX921" i="16"/>
  <c r="CC921"/>
  <c r="BN885"/>
  <c r="BN921" s="1"/>
  <c r="F16" i="17" s="1"/>
  <c r="CL850" i="16" l="1"/>
  <c r="CK850"/>
  <c r="CJ850"/>
  <c r="CI850"/>
  <c r="CH850"/>
  <c r="CG850"/>
  <c r="CF850"/>
  <c r="CE850"/>
  <c r="CD850"/>
  <c r="CC850"/>
  <c r="CB850"/>
  <c r="CA850"/>
  <c r="BZ850"/>
  <c r="BY850"/>
  <c r="BX850"/>
  <c r="BW850"/>
  <c r="BV850"/>
  <c r="BU850"/>
  <c r="BT850"/>
  <c r="BS850"/>
  <c r="BR850"/>
  <c r="BQ850"/>
  <c r="BP850"/>
  <c r="BO850"/>
  <c r="BN850"/>
  <c r="F15" i="17" s="1"/>
  <c r="BM850" i="16"/>
  <c r="BL850"/>
  <c r="BK850"/>
  <c r="BJ850"/>
  <c r="BI850"/>
  <c r="E15" i="17" s="1"/>
  <c r="BH850" i="16"/>
  <c r="BG850"/>
  <c r="BF850"/>
  <c r="BE850"/>
  <c r="BD850"/>
  <c r="D15" i="17" s="1"/>
  <c r="BC850" i="16"/>
  <c r="BB850"/>
  <c r="BA850"/>
  <c r="AZ850"/>
  <c r="AY850"/>
  <c r="AX850"/>
  <c r="AW850"/>
  <c r="AV850"/>
  <c r="AU850"/>
  <c r="C15" i="17" s="1"/>
  <c r="W15" s="1"/>
  <c r="AT850" i="16"/>
  <c r="B15" i="17" s="1"/>
  <c r="V15" s="1"/>
  <c r="CL795" i="16"/>
  <c r="CK795"/>
  <c r="CJ795"/>
  <c r="CI795"/>
  <c r="CH795"/>
  <c r="CG795"/>
  <c r="CF795"/>
  <c r="CE795"/>
  <c r="CD795"/>
  <c r="CC795"/>
  <c r="CB795"/>
  <c r="CA795"/>
  <c r="BZ795"/>
  <c r="BY795"/>
  <c r="BX795"/>
  <c r="BW795"/>
  <c r="BV795"/>
  <c r="BU795"/>
  <c r="BT795"/>
  <c r="BS795"/>
  <c r="BR795"/>
  <c r="BQ795"/>
  <c r="BP795"/>
  <c r="BO795"/>
  <c r="BN795"/>
  <c r="F14" i="17" s="1"/>
  <c r="BM795" i="16"/>
  <c r="BL795"/>
  <c r="BK795"/>
  <c r="BJ795"/>
  <c r="BI795"/>
  <c r="E14" i="17" s="1"/>
  <c r="BH795" i="16"/>
  <c r="BG795"/>
  <c r="BF795"/>
  <c r="BE795"/>
  <c r="BD795"/>
  <c r="D14" i="17" s="1"/>
  <c r="BC795" i="16"/>
  <c r="BB795"/>
  <c r="BA795"/>
  <c r="AZ795"/>
  <c r="AY795"/>
  <c r="AX795"/>
  <c r="AW795"/>
  <c r="AV795"/>
  <c r="AU795"/>
  <c r="C14" i="17" s="1"/>
  <c r="W14" s="1"/>
  <c r="AT795" i="16"/>
  <c r="B14" i="17" s="1"/>
  <c r="V14" s="1"/>
  <c r="BV742" i="16" l="1"/>
  <c r="BU742"/>
  <c r="BT742"/>
  <c r="BR742"/>
  <c r="BQ742"/>
  <c r="BP742"/>
  <c r="BO742"/>
  <c r="BM742"/>
  <c r="BL742"/>
  <c r="BK742"/>
  <c r="BJ742"/>
  <c r="BH742"/>
  <c r="BG742"/>
  <c r="BF742"/>
  <c r="BE742"/>
  <c r="BC742"/>
  <c r="BB742"/>
  <c r="BA742"/>
  <c r="AZ742"/>
  <c r="AY742"/>
  <c r="AX742"/>
  <c r="AW742"/>
  <c r="AV742"/>
  <c r="CL741"/>
  <c r="CK741"/>
  <c r="CJ741"/>
  <c r="CI741"/>
  <c r="CG741"/>
  <c r="CF741"/>
  <c r="CE741"/>
  <c r="CD741"/>
  <c r="CB741"/>
  <c r="CA741"/>
  <c r="BZ741"/>
  <c r="BY741"/>
  <c r="BW741"/>
  <c r="BS741" s="1"/>
  <c r="BN741"/>
  <c r="BI741"/>
  <c r="BD741"/>
  <c r="AU741"/>
  <c r="AT741"/>
  <c r="CL740"/>
  <c r="CK740"/>
  <c r="CJ740"/>
  <c r="CI740"/>
  <c r="CG740"/>
  <c r="CF740"/>
  <c r="CE740"/>
  <c r="CD740"/>
  <c r="CB740"/>
  <c r="CA740"/>
  <c r="BZ740"/>
  <c r="BY740"/>
  <c r="BW740"/>
  <c r="BS740" s="1"/>
  <c r="BN740"/>
  <c r="BI740"/>
  <c r="BD740"/>
  <c r="AU740"/>
  <c r="AT740"/>
  <c r="CL739"/>
  <c r="CK739"/>
  <c r="CJ739"/>
  <c r="CI739"/>
  <c r="CG739"/>
  <c r="CF739"/>
  <c r="CE739"/>
  <c r="CD739"/>
  <c r="CB739"/>
  <c r="CA739"/>
  <c r="BZ739"/>
  <c r="BY739"/>
  <c r="BW739"/>
  <c r="BS739" s="1"/>
  <c r="BN739"/>
  <c r="BI739"/>
  <c r="BD739"/>
  <c r="AU739"/>
  <c r="AT739"/>
  <c r="CL738"/>
  <c r="CK738"/>
  <c r="CJ738"/>
  <c r="CI738"/>
  <c r="CG738"/>
  <c r="CF738"/>
  <c r="CE738"/>
  <c r="CD738"/>
  <c r="CB738"/>
  <c r="CA738"/>
  <c r="BZ738"/>
  <c r="BY738"/>
  <c r="BW738"/>
  <c r="BS738" s="1"/>
  <c r="BN738"/>
  <c r="BI738"/>
  <c r="BD738"/>
  <c r="AU738"/>
  <c r="AT738"/>
  <c r="CL737"/>
  <c r="CK737"/>
  <c r="CJ737"/>
  <c r="CI737"/>
  <c r="CG737"/>
  <c r="CF737"/>
  <c r="CE737"/>
  <c r="CD737"/>
  <c r="CB737"/>
  <c r="CA737"/>
  <c r="BZ737"/>
  <c r="BY737"/>
  <c r="BW737"/>
  <c r="BS737" s="1"/>
  <c r="BN737"/>
  <c r="BI737"/>
  <c r="BD737"/>
  <c r="AU737"/>
  <c r="AT737"/>
  <c r="CL736"/>
  <c r="CK736"/>
  <c r="CJ736"/>
  <c r="CI736"/>
  <c r="CG736"/>
  <c r="CF736"/>
  <c r="CE736"/>
  <c r="CD736"/>
  <c r="CB736"/>
  <c r="CA736"/>
  <c r="BZ736"/>
  <c r="BY736"/>
  <c r="BW736"/>
  <c r="BS736" s="1"/>
  <c r="BN736"/>
  <c r="BI736"/>
  <c r="BD736"/>
  <c r="AU736"/>
  <c r="AT736"/>
  <c r="CL735"/>
  <c r="CK735"/>
  <c r="CJ735"/>
  <c r="CI735"/>
  <c r="CG735"/>
  <c r="CF735"/>
  <c r="CE735"/>
  <c r="CD735"/>
  <c r="CB735"/>
  <c r="CA735"/>
  <c r="BZ735"/>
  <c r="BY735"/>
  <c r="BW735"/>
  <c r="BS735" s="1"/>
  <c r="BN735"/>
  <c r="BI735"/>
  <c r="BD735"/>
  <c r="AU735"/>
  <c r="AT735"/>
  <c r="CL734"/>
  <c r="CK734"/>
  <c r="CJ734"/>
  <c r="CI734"/>
  <c r="CG734"/>
  <c r="CF734"/>
  <c r="CE734"/>
  <c r="CD734"/>
  <c r="CB734"/>
  <c r="CA734"/>
  <c r="BZ734"/>
  <c r="BY734"/>
  <c r="BW734"/>
  <c r="BS734" s="1"/>
  <c r="BN734"/>
  <c r="BI734"/>
  <c r="BD734"/>
  <c r="AU734"/>
  <c r="AT734"/>
  <c r="CL733"/>
  <c r="CK733"/>
  <c r="CJ733"/>
  <c r="CI733"/>
  <c r="CG733"/>
  <c r="CF733"/>
  <c r="CE733"/>
  <c r="CD733"/>
  <c r="CB733"/>
  <c r="CA733"/>
  <c r="BZ733"/>
  <c r="BY733"/>
  <c r="BW733"/>
  <c r="BS733" s="1"/>
  <c r="BN733"/>
  <c r="BI733"/>
  <c r="BD733"/>
  <c r="AU733"/>
  <c r="AT733"/>
  <c r="CL732"/>
  <c r="CK732"/>
  <c r="CJ732"/>
  <c r="CI732"/>
  <c r="CG732"/>
  <c r="CF732"/>
  <c r="CE732"/>
  <c r="CD732"/>
  <c r="CB732"/>
  <c r="CA732"/>
  <c r="BZ732"/>
  <c r="BY732"/>
  <c r="BW732"/>
  <c r="BS732" s="1"/>
  <c r="BN732"/>
  <c r="BI732"/>
  <c r="BD732"/>
  <c r="AU732"/>
  <c r="AT732"/>
  <c r="CL731"/>
  <c r="CK731"/>
  <c r="CJ731"/>
  <c r="CI731"/>
  <c r="CG731"/>
  <c r="CF731"/>
  <c r="CE731"/>
  <c r="CD731"/>
  <c r="CB731"/>
  <c r="CA731"/>
  <c r="BZ731"/>
  <c r="BY731"/>
  <c r="BW731"/>
  <c r="BS731" s="1"/>
  <c r="BN731"/>
  <c r="BI731"/>
  <c r="BD731"/>
  <c r="AU731"/>
  <c r="AT731"/>
  <c r="CL730"/>
  <c r="CK730"/>
  <c r="CJ730"/>
  <c r="CI730"/>
  <c r="CG730"/>
  <c r="CF730"/>
  <c r="CE730"/>
  <c r="CD730"/>
  <c r="CB730"/>
  <c r="CA730"/>
  <c r="BZ730"/>
  <c r="BY730"/>
  <c r="BW730"/>
  <c r="BS730" s="1"/>
  <c r="BN730"/>
  <c r="BI730"/>
  <c r="BD730"/>
  <c r="AU730"/>
  <c r="AT730"/>
  <c r="CL729"/>
  <c r="CK729"/>
  <c r="CJ729"/>
  <c r="CI729"/>
  <c r="CG729"/>
  <c r="CF729"/>
  <c r="CE729"/>
  <c r="CD729"/>
  <c r="CB729"/>
  <c r="CA729"/>
  <c r="BZ729"/>
  <c r="BY729"/>
  <c r="BW729"/>
  <c r="BS729" s="1"/>
  <c r="BN729"/>
  <c r="BI729"/>
  <c r="BD729"/>
  <c r="AU729"/>
  <c r="AT729"/>
  <c r="CL728"/>
  <c r="CK728"/>
  <c r="CJ728"/>
  <c r="CI728"/>
  <c r="CG728"/>
  <c r="CF728"/>
  <c r="CE728"/>
  <c r="CD728"/>
  <c r="CB728"/>
  <c r="CA728"/>
  <c r="BZ728"/>
  <c r="BY728"/>
  <c r="BW728"/>
  <c r="BS728" s="1"/>
  <c r="BN728"/>
  <c r="BI728"/>
  <c r="BD728"/>
  <c r="AU728"/>
  <c r="AT728"/>
  <c r="CL727"/>
  <c r="CK727"/>
  <c r="CJ727"/>
  <c r="CI727"/>
  <c r="CG727"/>
  <c r="CF727"/>
  <c r="CE727"/>
  <c r="CD727"/>
  <c r="CB727"/>
  <c r="CA727"/>
  <c r="BZ727"/>
  <c r="BY727"/>
  <c r="BW727"/>
  <c r="BS727" s="1"/>
  <c r="BN727"/>
  <c r="BI727"/>
  <c r="BD727"/>
  <c r="AU727"/>
  <c r="AT727"/>
  <c r="CL726"/>
  <c r="CK726"/>
  <c r="CJ726"/>
  <c r="CI726"/>
  <c r="CG726"/>
  <c r="CF726"/>
  <c r="CE726"/>
  <c r="CD726"/>
  <c r="CB726"/>
  <c r="CA726"/>
  <c r="BZ726"/>
  <c r="BY726"/>
  <c r="BW726"/>
  <c r="BS726" s="1"/>
  <c r="BN726"/>
  <c r="BI726"/>
  <c r="BD726"/>
  <c r="AU726"/>
  <c r="AT726"/>
  <c r="CL725"/>
  <c r="CK725"/>
  <c r="CJ725"/>
  <c r="CI725"/>
  <c r="CG725"/>
  <c r="CF725"/>
  <c r="CE725"/>
  <c r="CD725"/>
  <c r="CB725"/>
  <c r="CA725"/>
  <c r="BZ725"/>
  <c r="BY725"/>
  <c r="BW725"/>
  <c r="BS725" s="1"/>
  <c r="BN725"/>
  <c r="BI725"/>
  <c r="BD725"/>
  <c r="AU725"/>
  <c r="AT725"/>
  <c r="CL724"/>
  <c r="CK724"/>
  <c r="CJ724"/>
  <c r="CI724"/>
  <c r="CG724"/>
  <c r="CF724"/>
  <c r="CE724"/>
  <c r="CD724"/>
  <c r="CB724"/>
  <c r="CA724"/>
  <c r="BZ724"/>
  <c r="BY724"/>
  <c r="BW724"/>
  <c r="BS724" s="1"/>
  <c r="BN724"/>
  <c r="BI724"/>
  <c r="BD724"/>
  <c r="AU724"/>
  <c r="AT724"/>
  <c r="CL723"/>
  <c r="CK723"/>
  <c r="CJ723"/>
  <c r="CI723"/>
  <c r="CG723"/>
  <c r="CF723"/>
  <c r="CE723"/>
  <c r="CD723"/>
  <c r="CB723"/>
  <c r="CA723"/>
  <c r="BZ723"/>
  <c r="BY723"/>
  <c r="BW723"/>
  <c r="BS723" s="1"/>
  <c r="BN723"/>
  <c r="BI723"/>
  <c r="BD723"/>
  <c r="AU723"/>
  <c r="AT723"/>
  <c r="CL722"/>
  <c r="CK722"/>
  <c r="CJ722"/>
  <c r="CI722"/>
  <c r="CG722"/>
  <c r="CF722"/>
  <c r="CE722"/>
  <c r="CD722"/>
  <c r="CB722"/>
  <c r="CA722"/>
  <c r="BZ722"/>
  <c r="BY722"/>
  <c r="BW722"/>
  <c r="BS722" s="1"/>
  <c r="BN722"/>
  <c r="BI722"/>
  <c r="BD722"/>
  <c r="AU722"/>
  <c r="AT722"/>
  <c r="CL721"/>
  <c r="CK721"/>
  <c r="CJ721"/>
  <c r="CI721"/>
  <c r="CG721"/>
  <c r="CF721"/>
  <c r="CE721"/>
  <c r="CD721"/>
  <c r="CB721"/>
  <c r="CA721"/>
  <c r="BZ721"/>
  <c r="BY721"/>
  <c r="BW721"/>
  <c r="BS721" s="1"/>
  <c r="BN721"/>
  <c r="BI721"/>
  <c r="BD721"/>
  <c r="AU721"/>
  <c r="AT721"/>
  <c r="CL720"/>
  <c r="CK720"/>
  <c r="CJ720"/>
  <c r="CI720"/>
  <c r="CG720"/>
  <c r="CF720"/>
  <c r="CE720"/>
  <c r="CD720"/>
  <c r="CB720"/>
  <c r="CA720"/>
  <c r="BZ720"/>
  <c r="BY720"/>
  <c r="BW720"/>
  <c r="BS720" s="1"/>
  <c r="BN720"/>
  <c r="BI720"/>
  <c r="BD720"/>
  <c r="AU720"/>
  <c r="AT720"/>
  <c r="CL719"/>
  <c r="CK719"/>
  <c r="CJ719"/>
  <c r="CI719"/>
  <c r="CG719"/>
  <c r="CF719"/>
  <c r="CE719"/>
  <c r="CD719"/>
  <c r="CB719"/>
  <c r="CA719"/>
  <c r="BZ719"/>
  <c r="BY719"/>
  <c r="BW719"/>
  <c r="BS719" s="1"/>
  <c r="BN719"/>
  <c r="BI719"/>
  <c r="BD719"/>
  <c r="AU719"/>
  <c r="AT719"/>
  <c r="CL718"/>
  <c r="CK718"/>
  <c r="CJ718"/>
  <c r="CI718"/>
  <c r="CG718"/>
  <c r="CF718"/>
  <c r="CE718"/>
  <c r="CD718"/>
  <c r="CB718"/>
  <c r="CA718"/>
  <c r="BZ718"/>
  <c r="BY718"/>
  <c r="BW718"/>
  <c r="BS718" s="1"/>
  <c r="BN718"/>
  <c r="BI718"/>
  <c r="BD718"/>
  <c r="AU718"/>
  <c r="AT718"/>
  <c r="CL717"/>
  <c r="CK717"/>
  <c r="CJ717"/>
  <c r="CI717"/>
  <c r="CG717"/>
  <c r="CF717"/>
  <c r="CE717"/>
  <c r="CD717"/>
  <c r="CB717"/>
  <c r="CA717"/>
  <c r="BZ717"/>
  <c r="BY717"/>
  <c r="BW717"/>
  <c r="BS717" s="1"/>
  <c r="BN717"/>
  <c r="BI717"/>
  <c r="BD717"/>
  <c r="AU717"/>
  <c r="AT717"/>
  <c r="CL716"/>
  <c r="CK716"/>
  <c r="CJ716"/>
  <c r="CI716"/>
  <c r="CG716"/>
  <c r="CF716"/>
  <c r="CE716"/>
  <c r="CD716"/>
  <c r="CB716"/>
  <c r="CA716"/>
  <c r="BZ716"/>
  <c r="BY716"/>
  <c r="BW716"/>
  <c r="BS716" s="1"/>
  <c r="BN716"/>
  <c r="BI716"/>
  <c r="BD716"/>
  <c r="AU716"/>
  <c r="AT716"/>
  <c r="CL715"/>
  <c r="CK715"/>
  <c r="CJ715"/>
  <c r="CI715"/>
  <c r="CG715"/>
  <c r="CF715"/>
  <c r="CE715"/>
  <c r="CD715"/>
  <c r="CB715"/>
  <c r="CA715"/>
  <c r="BZ715"/>
  <c r="BY715"/>
  <c r="BW715"/>
  <c r="BS715" s="1"/>
  <c r="BN715"/>
  <c r="BI715"/>
  <c r="BD715"/>
  <c r="AU715"/>
  <c r="AT715"/>
  <c r="CL714"/>
  <c r="CK714"/>
  <c r="CJ714"/>
  <c r="CI714"/>
  <c r="CG714"/>
  <c r="CF714"/>
  <c r="CE714"/>
  <c r="CD714"/>
  <c r="CB714"/>
  <c r="CA714"/>
  <c r="BZ714"/>
  <c r="BY714"/>
  <c r="BW714"/>
  <c r="BS714" s="1"/>
  <c r="BN714"/>
  <c r="BI714"/>
  <c r="BD714"/>
  <c r="AU714"/>
  <c r="AT714"/>
  <c r="CL713"/>
  <c r="CK713"/>
  <c r="CJ713"/>
  <c r="CI713"/>
  <c r="CG713"/>
  <c r="CF713"/>
  <c r="CE713"/>
  <c r="CD713"/>
  <c r="CB713"/>
  <c r="CA713"/>
  <c r="BZ713"/>
  <c r="BY713"/>
  <c r="BW713"/>
  <c r="BS713" s="1"/>
  <c r="BN713"/>
  <c r="BI713"/>
  <c r="BD713"/>
  <c r="AU713"/>
  <c r="AT713"/>
  <c r="CL712"/>
  <c r="CK712"/>
  <c r="CJ712"/>
  <c r="CI712"/>
  <c r="CG712"/>
  <c r="CF712"/>
  <c r="CE712"/>
  <c r="CD712"/>
  <c r="CB712"/>
  <c r="CA712"/>
  <c r="BZ712"/>
  <c r="BY712"/>
  <c r="BW712"/>
  <c r="BS712" s="1"/>
  <c r="BN712"/>
  <c r="BI712"/>
  <c r="BD712"/>
  <c r="AU712"/>
  <c r="AT712"/>
  <c r="CL711"/>
  <c r="CK711"/>
  <c r="CJ711"/>
  <c r="CI711"/>
  <c r="CG711"/>
  <c r="CF711"/>
  <c r="CE711"/>
  <c r="CD711"/>
  <c r="CB711"/>
  <c r="CA711"/>
  <c r="BZ711"/>
  <c r="BY711"/>
  <c r="BW711"/>
  <c r="BS711" s="1"/>
  <c r="BN711"/>
  <c r="BI711"/>
  <c r="BD711"/>
  <c r="AU711"/>
  <c r="AT711"/>
  <c r="CL710"/>
  <c r="CK710"/>
  <c r="CJ710"/>
  <c r="CI710"/>
  <c r="CG710"/>
  <c r="CF710"/>
  <c r="CE710"/>
  <c r="CD710"/>
  <c r="CB710"/>
  <c r="CA710"/>
  <c r="BZ710"/>
  <c r="BY710"/>
  <c r="BW710"/>
  <c r="BS710" s="1"/>
  <c r="BN710"/>
  <c r="BI710"/>
  <c r="BD710"/>
  <c r="AU710"/>
  <c r="AT710"/>
  <c r="CL709"/>
  <c r="CK709"/>
  <c r="CJ709"/>
  <c r="CI709"/>
  <c r="CG709"/>
  <c r="CF709"/>
  <c r="CE709"/>
  <c r="CD709"/>
  <c r="CB709"/>
  <c r="CA709"/>
  <c r="BZ709"/>
  <c r="BY709"/>
  <c r="BW709"/>
  <c r="BS709" s="1"/>
  <c r="BN709"/>
  <c r="BI709"/>
  <c r="BD709"/>
  <c r="AU709"/>
  <c r="AT709"/>
  <c r="CL708"/>
  <c r="CK708"/>
  <c r="CJ708"/>
  <c r="CI708"/>
  <c r="CG708"/>
  <c r="CF708"/>
  <c r="CE708"/>
  <c r="CD708"/>
  <c r="CB708"/>
  <c r="CA708"/>
  <c r="BZ708"/>
  <c r="BY708"/>
  <c r="BW708"/>
  <c r="BS708" s="1"/>
  <c r="BN708"/>
  <c r="BI708"/>
  <c r="BD708"/>
  <c r="AU708"/>
  <c r="AT708"/>
  <c r="CL707"/>
  <c r="CK707"/>
  <c r="CJ707"/>
  <c r="CI707"/>
  <c r="CG707"/>
  <c r="CF707"/>
  <c r="CE707"/>
  <c r="CD707"/>
  <c r="CB707"/>
  <c r="CA707"/>
  <c r="BZ707"/>
  <c r="BY707"/>
  <c r="BW707"/>
  <c r="BS707" s="1"/>
  <c r="BN707"/>
  <c r="BI707"/>
  <c r="BD707"/>
  <c r="AU707"/>
  <c r="AT707"/>
  <c r="CL706"/>
  <c r="CK706"/>
  <c r="CJ706"/>
  <c r="CI706"/>
  <c r="CG706"/>
  <c r="CF706"/>
  <c r="CE706"/>
  <c r="CD706"/>
  <c r="CB706"/>
  <c r="CA706"/>
  <c r="BZ706"/>
  <c r="BY706"/>
  <c r="BW706"/>
  <c r="BS706" s="1"/>
  <c r="BN706"/>
  <c r="BI706"/>
  <c r="BD706"/>
  <c r="AU706"/>
  <c r="AT706"/>
  <c r="CL705"/>
  <c r="CK705"/>
  <c r="CJ705"/>
  <c r="CI705"/>
  <c r="CG705"/>
  <c r="CF705"/>
  <c r="CE705"/>
  <c r="CD705"/>
  <c r="CB705"/>
  <c r="CA705"/>
  <c r="BZ705"/>
  <c r="BY705"/>
  <c r="BW705"/>
  <c r="BS705" s="1"/>
  <c r="BN705"/>
  <c r="BI705"/>
  <c r="BD705"/>
  <c r="AU705"/>
  <c r="AT705"/>
  <c r="CL704"/>
  <c r="CK704"/>
  <c r="CJ704"/>
  <c r="CI704"/>
  <c r="CG704"/>
  <c r="CF704"/>
  <c r="CE704"/>
  <c r="CD704"/>
  <c r="CB704"/>
  <c r="CA704"/>
  <c r="BZ704"/>
  <c r="BY704"/>
  <c r="BW704"/>
  <c r="BS704" s="1"/>
  <c r="BN704"/>
  <c r="BI704"/>
  <c r="BD704"/>
  <c r="AU704"/>
  <c r="AT704"/>
  <c r="CL703"/>
  <c r="CK703"/>
  <c r="CJ703"/>
  <c r="CI703"/>
  <c r="CG703"/>
  <c r="CF703"/>
  <c r="CE703"/>
  <c r="CD703"/>
  <c r="CB703"/>
  <c r="CA703"/>
  <c r="BZ703"/>
  <c r="BY703"/>
  <c r="BS703"/>
  <c r="BN703"/>
  <c r="BI703"/>
  <c r="BD703"/>
  <c r="AU703"/>
  <c r="AT703"/>
  <c r="CL702"/>
  <c r="CK702"/>
  <c r="CJ702"/>
  <c r="CI702"/>
  <c r="CG702"/>
  <c r="CF702"/>
  <c r="CE702"/>
  <c r="CD702"/>
  <c r="CB702"/>
  <c r="CA702"/>
  <c r="BZ702"/>
  <c r="BY702"/>
  <c r="BW702"/>
  <c r="BS702" s="1"/>
  <c r="BN702"/>
  <c r="BI702"/>
  <c r="BD702"/>
  <c r="AU702"/>
  <c r="AT702"/>
  <c r="CL701"/>
  <c r="CK701"/>
  <c r="CJ701"/>
  <c r="CI701"/>
  <c r="CG701"/>
  <c r="CF701"/>
  <c r="CE701"/>
  <c r="CD701"/>
  <c r="CB701"/>
  <c r="CA701"/>
  <c r="BZ701"/>
  <c r="BY701"/>
  <c r="BS701"/>
  <c r="BN701"/>
  <c r="BI701"/>
  <c r="BD701"/>
  <c r="AU701"/>
  <c r="AT701"/>
  <c r="CL700"/>
  <c r="CK700"/>
  <c r="CJ700"/>
  <c r="CI700"/>
  <c r="CG700"/>
  <c r="CF700"/>
  <c r="CE700"/>
  <c r="CD700"/>
  <c r="CB700"/>
  <c r="CA700"/>
  <c r="BZ700"/>
  <c r="BY700"/>
  <c r="BS700"/>
  <c r="BN700"/>
  <c r="BI700"/>
  <c r="BD700"/>
  <c r="AU700"/>
  <c r="AT700"/>
  <c r="CL699"/>
  <c r="CK699"/>
  <c r="CJ699"/>
  <c r="CI699"/>
  <c r="CG699"/>
  <c r="CF699"/>
  <c r="CE699"/>
  <c r="CD699"/>
  <c r="CB699"/>
  <c r="CA699"/>
  <c r="BZ699"/>
  <c r="BY699"/>
  <c r="BS699"/>
  <c r="BN699"/>
  <c r="BI699"/>
  <c r="BD699"/>
  <c r="AU699"/>
  <c r="AT699"/>
  <c r="CL698"/>
  <c r="CK698"/>
  <c r="CJ698"/>
  <c r="CI698"/>
  <c r="CG698"/>
  <c r="CF698"/>
  <c r="CE698"/>
  <c r="CD698"/>
  <c r="CB698"/>
  <c r="CA698"/>
  <c r="BZ698"/>
  <c r="BY698"/>
  <c r="BS698"/>
  <c r="BN698"/>
  <c r="BI698"/>
  <c r="BD698"/>
  <c r="AU698"/>
  <c r="AT698"/>
  <c r="CL697"/>
  <c r="CK697"/>
  <c r="CJ697"/>
  <c r="CI697"/>
  <c r="CG697"/>
  <c r="CF697"/>
  <c r="CE697"/>
  <c r="CD697"/>
  <c r="CB697"/>
  <c r="CA697"/>
  <c r="BZ697"/>
  <c r="BY697"/>
  <c r="BS697"/>
  <c r="BN697"/>
  <c r="BI697"/>
  <c r="BD697"/>
  <c r="AU697"/>
  <c r="AT697"/>
  <c r="CL696"/>
  <c r="CK696"/>
  <c r="CJ696"/>
  <c r="CI696"/>
  <c r="CG696"/>
  <c r="CF696"/>
  <c r="CE696"/>
  <c r="CD696"/>
  <c r="CB696"/>
  <c r="CA696"/>
  <c r="BZ696"/>
  <c r="BY696"/>
  <c r="BS696"/>
  <c r="BN696"/>
  <c r="BI696"/>
  <c r="BD696"/>
  <c r="AU696"/>
  <c r="AT696"/>
  <c r="CL695"/>
  <c r="CK695"/>
  <c r="CJ695"/>
  <c r="CI695"/>
  <c r="CG695"/>
  <c r="CF695"/>
  <c r="CE695"/>
  <c r="CD695"/>
  <c r="CB695"/>
  <c r="CA695"/>
  <c r="BZ695"/>
  <c r="BY695"/>
  <c r="BS695"/>
  <c r="BN695"/>
  <c r="BI695"/>
  <c r="BD695"/>
  <c r="AU695"/>
  <c r="AT695"/>
  <c r="CL694"/>
  <c r="CK694"/>
  <c r="CJ694"/>
  <c r="CI694"/>
  <c r="CG694"/>
  <c r="CF694"/>
  <c r="CE694"/>
  <c r="CD694"/>
  <c r="CB694"/>
  <c r="CA694"/>
  <c r="BZ694"/>
  <c r="BY694"/>
  <c r="BS694"/>
  <c r="BN694"/>
  <c r="BI694"/>
  <c r="BD694"/>
  <c r="AU694"/>
  <c r="AT694"/>
  <c r="CL693"/>
  <c r="CK693"/>
  <c r="CJ693"/>
  <c r="CI693"/>
  <c r="CG693"/>
  <c r="CF693"/>
  <c r="CE693"/>
  <c r="CD693"/>
  <c r="CB693"/>
  <c r="CA693"/>
  <c r="BZ693"/>
  <c r="BY693"/>
  <c r="BS693"/>
  <c r="BN693"/>
  <c r="BI693"/>
  <c r="BD693"/>
  <c r="AU693"/>
  <c r="AT693"/>
  <c r="CL692"/>
  <c r="CK692"/>
  <c r="CJ692"/>
  <c r="CI692"/>
  <c r="CG692"/>
  <c r="CF692"/>
  <c r="CE692"/>
  <c r="CD692"/>
  <c r="CB692"/>
  <c r="CA692"/>
  <c r="BZ692"/>
  <c r="BY692"/>
  <c r="BS692"/>
  <c r="BN692"/>
  <c r="BI692"/>
  <c r="BD692"/>
  <c r="AU692"/>
  <c r="AT692"/>
  <c r="CL691"/>
  <c r="CK691"/>
  <c r="CJ691"/>
  <c r="CI691"/>
  <c r="CG691"/>
  <c r="CF691"/>
  <c r="CE691"/>
  <c r="CD691"/>
  <c r="CB691"/>
  <c r="CA691"/>
  <c r="BZ691"/>
  <c r="BY691"/>
  <c r="BS691"/>
  <c r="BN691"/>
  <c r="BI691"/>
  <c r="BD691"/>
  <c r="AU691"/>
  <c r="AT691"/>
  <c r="CL690"/>
  <c r="CK690"/>
  <c r="CJ690"/>
  <c r="CI690"/>
  <c r="CG690"/>
  <c r="CF690"/>
  <c r="CE690"/>
  <c r="CD690"/>
  <c r="CB690"/>
  <c r="CA690"/>
  <c r="BZ690"/>
  <c r="BY690"/>
  <c r="BS690"/>
  <c r="BN690"/>
  <c r="BI690"/>
  <c r="BD690"/>
  <c r="AU690"/>
  <c r="AT690"/>
  <c r="CL689"/>
  <c r="CK689"/>
  <c r="CJ689"/>
  <c r="CI689"/>
  <c r="CG689"/>
  <c r="CF689"/>
  <c r="CE689"/>
  <c r="CD689"/>
  <c r="CB689"/>
  <c r="CA689"/>
  <c r="BZ689"/>
  <c r="BY689"/>
  <c r="BW689"/>
  <c r="BN689"/>
  <c r="BI689"/>
  <c r="BD689"/>
  <c r="AU689"/>
  <c r="AT689"/>
  <c r="BX730" l="1"/>
  <c r="BD742"/>
  <c r="D13" i="17" s="1"/>
  <c r="CC697" i="16"/>
  <c r="CH703"/>
  <c r="BX705"/>
  <c r="CH707"/>
  <c r="BX736"/>
  <c r="BX718"/>
  <c r="CC718"/>
  <c r="BX722"/>
  <c r="BX724"/>
  <c r="BX726"/>
  <c r="BX728"/>
  <c r="BW742"/>
  <c r="CB742"/>
  <c r="BX708"/>
  <c r="BX712"/>
  <c r="BX714"/>
  <c r="BX720"/>
  <c r="CH731"/>
  <c r="BX740"/>
  <c r="CF742"/>
  <c r="CK742"/>
  <c r="CH692"/>
  <c r="BX694"/>
  <c r="CH694"/>
  <c r="BX696"/>
  <c r="CC696"/>
  <c r="CH709"/>
  <c r="CH723"/>
  <c r="BX727"/>
  <c r="CC727"/>
  <c r="CH727"/>
  <c r="CH729"/>
  <c r="BX711"/>
  <c r="CC711"/>
  <c r="CH711"/>
  <c r="CH715"/>
  <c r="BX734"/>
  <c r="CH735"/>
  <c r="BX739"/>
  <c r="CC739"/>
  <c r="CH739"/>
  <c r="AU742"/>
  <c r="C13" i="17" s="1"/>
  <c r="W13" s="1"/>
  <c r="BS689" i="16"/>
  <c r="BS742" s="1"/>
  <c r="CA742"/>
  <c r="CE742"/>
  <c r="CJ742"/>
  <c r="CC693"/>
  <c r="CH693"/>
  <c r="CH700"/>
  <c r="BX701"/>
  <c r="CC701"/>
  <c r="BX703"/>
  <c r="CC703"/>
  <c r="CH713"/>
  <c r="BX715"/>
  <c r="CC715"/>
  <c r="CH719"/>
  <c r="BX721"/>
  <c r="CH725"/>
  <c r="CC726"/>
  <c r="CH728"/>
  <c r="BX731"/>
  <c r="CC731"/>
  <c r="BX737"/>
  <c r="CH737"/>
  <c r="AT742"/>
  <c r="B13" i="17" s="1"/>
  <c r="V13" s="1"/>
  <c r="BN742" i="16"/>
  <c r="F13" i="17" s="1"/>
  <c r="BZ742" i="16"/>
  <c r="CD742"/>
  <c r="CI742"/>
  <c r="CC695"/>
  <c r="BX697"/>
  <c r="BX704"/>
  <c r="BX706"/>
  <c r="CC706"/>
  <c r="BX709"/>
  <c r="CC709"/>
  <c r="BX716"/>
  <c r="CC716"/>
  <c r="CH716"/>
  <c r="BX732"/>
  <c r="CC732"/>
  <c r="CH732"/>
  <c r="BX735"/>
  <c r="CC735"/>
  <c r="CH741"/>
  <c r="BI742"/>
  <c r="E13" i="17" s="1"/>
  <c r="BX689" i="16"/>
  <c r="CC689"/>
  <c r="CG742"/>
  <c r="CL742"/>
  <c r="BX690"/>
  <c r="CH696"/>
  <c r="BX698"/>
  <c r="CH698"/>
  <c r="BX700"/>
  <c r="CC700"/>
  <c r="BX710"/>
  <c r="CC710"/>
  <c r="CH710"/>
  <c r="BX713"/>
  <c r="CC713"/>
  <c r="CH717"/>
  <c r="CH721"/>
  <c r="BX723"/>
  <c r="CC723"/>
  <c r="BX729"/>
  <c r="CC729"/>
  <c r="BX733"/>
  <c r="CH733"/>
  <c r="BX738"/>
  <c r="BX741"/>
  <c r="CC741"/>
  <c r="CC690"/>
  <c r="CC691"/>
  <c r="CH691"/>
  <c r="CH704"/>
  <c r="BX717"/>
  <c r="CC717"/>
  <c r="CH718"/>
  <c r="BX725"/>
  <c r="CC725"/>
  <c r="CH726"/>
  <c r="CC728"/>
  <c r="CC733"/>
  <c r="CC734"/>
  <c r="CH734"/>
  <c r="CC736"/>
  <c r="CC694"/>
  <c r="CH695"/>
  <c r="BX699"/>
  <c r="BX702"/>
  <c r="CC705"/>
  <c r="CC712"/>
  <c r="CH712"/>
  <c r="BX719"/>
  <c r="CC719"/>
  <c r="CC720"/>
  <c r="CH720"/>
  <c r="CC722"/>
  <c r="CH736"/>
  <c r="CC738"/>
  <c r="CH690"/>
  <c r="BX691"/>
  <c r="BX692"/>
  <c r="CC692"/>
  <c r="CC699"/>
  <c r="CH699"/>
  <c r="CC702"/>
  <c r="CH702"/>
  <c r="CH705"/>
  <c r="CH706"/>
  <c r="CC714"/>
  <c r="CH714"/>
  <c r="CC721"/>
  <c r="CH722"/>
  <c r="CC730"/>
  <c r="CH730"/>
  <c r="CC737"/>
  <c r="CH738"/>
  <c r="CC740"/>
  <c r="BX693"/>
  <c r="BX695"/>
  <c r="CH697"/>
  <c r="CC698"/>
  <c r="CH701"/>
  <c r="CC704"/>
  <c r="BX707"/>
  <c r="CC707"/>
  <c r="CC708"/>
  <c r="CH708"/>
  <c r="CC724"/>
  <c r="CH724"/>
  <c r="CH740"/>
  <c r="CH689"/>
  <c r="BY742"/>
  <c r="CC742" l="1"/>
  <c r="CH742"/>
  <c r="BX742"/>
  <c r="CL688"/>
  <c r="CK688"/>
  <c r="CJ688"/>
  <c r="CI688"/>
  <c r="CG688"/>
  <c r="CF688"/>
  <c r="CE688"/>
  <c r="CD688"/>
  <c r="CC688"/>
  <c r="CB688"/>
  <c r="CA688"/>
  <c r="BZ688"/>
  <c r="BY688"/>
  <c r="BX688"/>
  <c r="BW688"/>
  <c r="BV688"/>
  <c r="BU688"/>
  <c r="BT688"/>
  <c r="BS688"/>
  <c r="BR688"/>
  <c r="BQ688"/>
  <c r="BP688"/>
  <c r="BO688"/>
  <c r="BN688"/>
  <c r="F12" i="17" s="1"/>
  <c r="BM688" i="16"/>
  <c r="BL688"/>
  <c r="BK688"/>
  <c r="BJ688"/>
  <c r="BH688"/>
  <c r="BG688"/>
  <c r="BF688"/>
  <c r="BE688"/>
  <c r="BD688"/>
  <c r="D12" i="17" s="1"/>
  <c r="BC688" i="16"/>
  <c r="BB688"/>
  <c r="BA688"/>
  <c r="AZ688"/>
  <c r="AY688"/>
  <c r="AX688"/>
  <c r="AW688"/>
  <c r="AV688"/>
  <c r="AU688"/>
  <c r="C12" i="17" s="1"/>
  <c r="W12" s="1"/>
  <c r="AT688" i="16"/>
  <c r="B12" i="17" s="1"/>
  <c r="V12" s="1"/>
  <c r="CH666" i="16"/>
  <c r="CH688" s="1"/>
  <c r="BI666"/>
  <c r="BI688" s="1"/>
  <c r="E12" i="17" s="1"/>
  <c r="CK430" i="16" l="1"/>
  <c r="CJ430"/>
  <c r="CI430"/>
  <c r="CF430"/>
  <c r="CE430"/>
  <c r="CD430"/>
  <c r="CB430"/>
  <c r="CA430"/>
  <c r="BZ430"/>
  <c r="BY430"/>
  <c r="BV430"/>
  <c r="BR430"/>
  <c r="BQ430"/>
  <c r="BP430"/>
  <c r="BO430"/>
  <c r="BM430"/>
  <c r="BL430"/>
  <c r="BK430"/>
  <c r="BJ430"/>
  <c r="BH430"/>
  <c r="BG430"/>
  <c r="BF430"/>
  <c r="BE430"/>
  <c r="BC430"/>
  <c r="BB430"/>
  <c r="BA430"/>
  <c r="AZ430"/>
  <c r="AY430"/>
  <c r="AX430"/>
  <c r="AW430"/>
  <c r="AV430"/>
  <c r="CH429"/>
  <c r="CC429"/>
  <c r="BX429"/>
  <c r="BS429"/>
  <c r="BN429"/>
  <c r="BI429"/>
  <c r="BD429"/>
  <c r="AU429"/>
  <c r="AT429"/>
  <c r="CH428"/>
  <c r="CC428"/>
  <c r="BX428"/>
  <c r="BS428"/>
  <c r="BN428"/>
  <c r="BI428"/>
  <c r="BD428"/>
  <c r="AU428"/>
  <c r="AT428"/>
  <c r="CH427"/>
  <c r="CC427"/>
  <c r="BX427"/>
  <c r="BS427"/>
  <c r="BN427"/>
  <c r="BI427"/>
  <c r="BD427"/>
  <c r="AU427"/>
  <c r="AT427"/>
  <c r="CH426"/>
  <c r="CC426"/>
  <c r="BX426"/>
  <c r="BS426"/>
  <c r="BN426"/>
  <c r="BI426"/>
  <c r="BD426"/>
  <c r="AU426"/>
  <c r="AT426"/>
  <c r="CH425"/>
  <c r="CC425"/>
  <c r="BX425"/>
  <c r="BS425"/>
  <c r="BN425"/>
  <c r="BI425"/>
  <c r="BD425"/>
  <c r="AU425"/>
  <c r="AT425"/>
  <c r="CH424"/>
  <c r="CC424"/>
  <c r="BX424"/>
  <c r="BS424"/>
  <c r="BN424"/>
  <c r="BI424"/>
  <c r="BD424"/>
  <c r="AU424"/>
  <c r="AT424"/>
  <c r="CH423"/>
  <c r="CC423"/>
  <c r="BX423"/>
  <c r="BS423"/>
  <c r="BN423"/>
  <c r="BI423"/>
  <c r="BD423"/>
  <c r="AU423"/>
  <c r="AT423"/>
  <c r="CH422"/>
  <c r="CC422"/>
  <c r="BX422"/>
  <c r="BS422"/>
  <c r="BN422"/>
  <c r="BI422"/>
  <c r="BD422"/>
  <c r="AU422"/>
  <c r="AT422"/>
  <c r="CH421"/>
  <c r="CC421"/>
  <c r="BX421"/>
  <c r="BS421"/>
  <c r="BN421"/>
  <c r="BI421"/>
  <c r="BD421"/>
  <c r="AU421"/>
  <c r="AT421"/>
  <c r="CH420"/>
  <c r="CC420"/>
  <c r="BX420"/>
  <c r="BS420"/>
  <c r="BN420"/>
  <c r="BI420"/>
  <c r="BD420"/>
  <c r="AU420"/>
  <c r="AT420"/>
  <c r="CH419"/>
  <c r="CC419"/>
  <c r="BX419"/>
  <c r="BS419"/>
  <c r="BN419"/>
  <c r="BI419"/>
  <c r="BD419"/>
  <c r="AU419"/>
  <c r="AT419"/>
  <c r="CH418"/>
  <c r="CC418"/>
  <c r="BX418"/>
  <c r="BS418"/>
  <c r="BN418"/>
  <c r="BI418"/>
  <c r="BD418"/>
  <c r="AU418"/>
  <c r="AT418"/>
  <c r="CH417"/>
  <c r="CC417"/>
  <c r="BX417"/>
  <c r="BU417"/>
  <c r="BS417" s="1"/>
  <c r="BN417"/>
  <c r="BI417"/>
  <c r="BD417"/>
  <c r="AU417"/>
  <c r="AT417"/>
  <c r="CH416"/>
  <c r="CC416"/>
  <c r="BX416"/>
  <c r="BS416"/>
  <c r="BN416"/>
  <c r="BI416"/>
  <c r="BD416"/>
  <c r="AU416"/>
  <c r="AT416"/>
  <c r="CH415"/>
  <c r="CC415"/>
  <c r="BX415"/>
  <c r="BS415"/>
  <c r="BN415"/>
  <c r="BI415"/>
  <c r="BD415"/>
  <c r="AU415"/>
  <c r="AT415"/>
  <c r="CH414"/>
  <c r="CC414"/>
  <c r="BX414"/>
  <c r="BS414"/>
  <c r="BN414"/>
  <c r="BI414"/>
  <c r="BD414"/>
  <c r="AU414"/>
  <c r="AT414"/>
  <c r="CH413"/>
  <c r="CC413"/>
  <c r="BX413"/>
  <c r="BS413"/>
  <c r="BN413"/>
  <c r="BI413"/>
  <c r="BD413"/>
  <c r="AU413"/>
  <c r="AT413"/>
  <c r="CH412"/>
  <c r="CC412"/>
  <c r="BX412"/>
  <c r="BU412"/>
  <c r="BN412"/>
  <c r="BI412"/>
  <c r="BD412"/>
  <c r="AU412"/>
  <c r="AT412"/>
  <c r="CH411"/>
  <c r="CC411"/>
  <c r="BX411"/>
  <c r="BS411"/>
  <c r="BN411"/>
  <c r="BI411"/>
  <c r="BD411"/>
  <c r="AU411"/>
  <c r="AT411"/>
  <c r="CH410"/>
  <c r="CC410"/>
  <c r="BX410"/>
  <c r="BS410"/>
  <c r="BN410"/>
  <c r="BI410"/>
  <c r="BD410"/>
  <c r="AU410"/>
  <c r="AT410"/>
  <c r="CH409"/>
  <c r="CC409"/>
  <c r="BX409"/>
  <c r="BS409"/>
  <c r="BN409"/>
  <c r="BI409"/>
  <c r="BD409"/>
  <c r="AU409"/>
  <c r="AT409"/>
  <c r="CH408"/>
  <c r="CC408"/>
  <c r="BX408"/>
  <c r="BS408"/>
  <c r="BN408"/>
  <c r="BI408"/>
  <c r="BD408"/>
  <c r="AU408"/>
  <c r="AT408"/>
  <c r="CH407"/>
  <c r="CC407"/>
  <c r="BX407"/>
  <c r="BS407"/>
  <c r="BN407"/>
  <c r="BI407"/>
  <c r="BD407"/>
  <c r="AU407"/>
  <c r="AT407"/>
  <c r="CH406"/>
  <c r="CC406"/>
  <c r="BX406"/>
  <c r="BS406"/>
  <c r="BN406"/>
  <c r="BI406"/>
  <c r="BD406"/>
  <c r="AU406"/>
  <c r="AT406"/>
  <c r="CH405"/>
  <c r="CC405"/>
  <c r="BX405"/>
  <c r="BS405"/>
  <c r="BN405"/>
  <c r="BI405"/>
  <c r="BD405"/>
  <c r="AU405"/>
  <c r="AT405"/>
  <c r="CH404"/>
  <c r="CC404"/>
  <c r="BX404"/>
  <c r="BS404"/>
  <c r="BN404"/>
  <c r="BI404"/>
  <c r="BD404"/>
  <c r="AU404"/>
  <c r="AT404"/>
  <c r="CH403"/>
  <c r="CC403"/>
  <c r="BX403"/>
  <c r="BS403"/>
  <c r="BN403"/>
  <c r="BI403"/>
  <c r="BD403"/>
  <c r="AU403"/>
  <c r="AT403"/>
  <c r="CH402"/>
  <c r="CC402"/>
  <c r="BX402"/>
  <c r="BS402"/>
  <c r="BN402"/>
  <c r="BI402"/>
  <c r="BD402"/>
  <c r="AU402"/>
  <c r="AT402"/>
  <c r="CH401"/>
  <c r="CC401"/>
  <c r="BX401"/>
  <c r="BS401"/>
  <c r="BN401"/>
  <c r="BI401"/>
  <c r="BD401"/>
  <c r="AU401"/>
  <c r="AT401"/>
  <c r="CH400"/>
  <c r="CC400"/>
  <c r="BX400"/>
  <c r="BS400"/>
  <c r="BN400"/>
  <c r="BI400"/>
  <c r="BD400"/>
  <c r="AU400"/>
  <c r="AT400"/>
  <c r="CH399"/>
  <c r="CC399"/>
  <c r="BX399"/>
  <c r="BS399"/>
  <c r="BN399"/>
  <c r="BI399"/>
  <c r="BD399"/>
  <c r="AU399"/>
  <c r="AT399"/>
  <c r="CH398"/>
  <c r="CC398"/>
  <c r="BX398"/>
  <c r="BS398"/>
  <c r="BN398"/>
  <c r="BI398"/>
  <c r="BD398"/>
  <c r="AU398"/>
  <c r="AT398"/>
  <c r="CH397"/>
  <c r="CC397"/>
  <c r="BX397"/>
  <c r="BS397"/>
  <c r="BN397"/>
  <c r="BI397"/>
  <c r="BD397"/>
  <c r="AU397"/>
  <c r="AT397"/>
  <c r="CH396"/>
  <c r="CC396"/>
  <c r="BX396"/>
  <c r="BS396"/>
  <c r="BN396"/>
  <c r="BI396"/>
  <c r="BD396"/>
  <c r="AU396"/>
  <c r="AT396"/>
  <c r="CH395"/>
  <c r="CC395"/>
  <c r="BX395"/>
  <c r="BS395"/>
  <c r="BN395"/>
  <c r="BI395"/>
  <c r="BD395"/>
  <c r="AU395"/>
  <c r="AT395"/>
  <c r="CH394"/>
  <c r="CC394"/>
  <c r="BX394"/>
  <c r="BS394"/>
  <c r="BN394"/>
  <c r="BI394"/>
  <c r="BD394"/>
  <c r="AU394"/>
  <c r="AT394"/>
  <c r="CH393"/>
  <c r="CC393"/>
  <c r="BX393"/>
  <c r="BS393"/>
  <c r="BN393"/>
  <c r="BI393"/>
  <c r="BD393"/>
  <c r="AU393"/>
  <c r="AT393"/>
  <c r="CH392"/>
  <c r="CC392"/>
  <c r="BX392"/>
  <c r="BS392"/>
  <c r="BN392"/>
  <c r="BI392"/>
  <c r="BD392"/>
  <c r="AU392"/>
  <c r="AT392"/>
  <c r="CH391"/>
  <c r="CC391"/>
  <c r="BX391"/>
  <c r="BS391"/>
  <c r="BN391"/>
  <c r="BI391"/>
  <c r="BD391"/>
  <c r="AU391"/>
  <c r="AT391"/>
  <c r="CH390"/>
  <c r="CC390"/>
  <c r="BX390"/>
  <c r="BS390"/>
  <c r="BN390"/>
  <c r="BI390"/>
  <c r="BD390"/>
  <c r="AU390"/>
  <c r="AT390"/>
  <c r="CH389"/>
  <c r="CC389"/>
  <c r="BX389"/>
  <c r="BS389"/>
  <c r="BN389"/>
  <c r="BI389"/>
  <c r="BD389"/>
  <c r="AU389"/>
  <c r="AT389"/>
  <c r="CH388"/>
  <c r="CC388"/>
  <c r="BX388"/>
  <c r="BS388"/>
  <c r="BN388"/>
  <c r="BI388"/>
  <c r="BD388"/>
  <c r="AU388"/>
  <c r="AT388"/>
  <c r="CH387"/>
  <c r="CC387"/>
  <c r="BX387"/>
  <c r="BS387"/>
  <c r="BN387"/>
  <c r="BI387"/>
  <c r="BD387"/>
  <c r="AU387"/>
  <c r="AT387"/>
  <c r="CH386"/>
  <c r="CC386"/>
  <c r="BX386"/>
  <c r="BS386"/>
  <c r="BN386"/>
  <c r="BI386"/>
  <c r="BD386"/>
  <c r="AU386"/>
  <c r="AT386"/>
  <c r="CH385"/>
  <c r="CC385"/>
  <c r="BX385"/>
  <c r="BS385"/>
  <c r="BN385"/>
  <c r="BI385"/>
  <c r="BD385"/>
  <c r="AU385"/>
  <c r="AT385"/>
  <c r="CH384"/>
  <c r="CC384"/>
  <c r="BX384"/>
  <c r="BS384"/>
  <c r="BN384"/>
  <c r="BI384"/>
  <c r="BD384"/>
  <c r="AU384"/>
  <c r="AT384"/>
  <c r="CH383"/>
  <c r="CC383"/>
  <c r="BX383"/>
  <c r="BS383"/>
  <c r="BN383"/>
  <c r="BI383"/>
  <c r="BD383"/>
  <c r="AU383"/>
  <c r="AT383"/>
  <c r="CH382"/>
  <c r="CC382"/>
  <c r="BX382"/>
  <c r="BS382"/>
  <c r="BN382"/>
  <c r="BI382"/>
  <c r="BD382"/>
  <c r="AU382"/>
  <c r="AT382"/>
  <c r="CH381"/>
  <c r="CC381"/>
  <c r="BX381"/>
  <c r="BS381"/>
  <c r="BN381"/>
  <c r="BI381"/>
  <c r="BD381"/>
  <c r="AU381"/>
  <c r="AT381"/>
  <c r="CH380"/>
  <c r="CC380"/>
  <c r="BX380"/>
  <c r="BS380"/>
  <c r="BN380"/>
  <c r="BI380"/>
  <c r="BD380"/>
  <c r="AU380"/>
  <c r="AT380"/>
  <c r="CH379"/>
  <c r="CC379"/>
  <c r="BX379"/>
  <c r="BS379"/>
  <c r="BN379"/>
  <c r="BI379"/>
  <c r="BD379"/>
  <c r="AU379"/>
  <c r="AT379"/>
  <c r="CH378"/>
  <c r="CC378"/>
  <c r="BX378"/>
  <c r="BS378"/>
  <c r="BN378"/>
  <c r="BI378"/>
  <c r="BD378"/>
  <c r="AU378"/>
  <c r="AT378"/>
  <c r="CH377"/>
  <c r="CC377"/>
  <c r="BX377"/>
  <c r="BS377"/>
  <c r="BN377"/>
  <c r="BI377"/>
  <c r="BD377"/>
  <c r="AU377"/>
  <c r="AT377"/>
  <c r="CH376"/>
  <c r="CC376"/>
  <c r="BX376"/>
  <c r="BS376"/>
  <c r="BN376"/>
  <c r="BI376"/>
  <c r="BD376"/>
  <c r="AU376"/>
  <c r="AT376"/>
  <c r="CH375"/>
  <c r="CC375"/>
  <c r="BX375"/>
  <c r="BS375"/>
  <c r="BN375"/>
  <c r="BI375"/>
  <c r="BD375"/>
  <c r="AU375"/>
  <c r="AT375"/>
  <c r="CH374"/>
  <c r="CC374"/>
  <c r="BX374"/>
  <c r="BS374"/>
  <c r="BN374"/>
  <c r="BI374"/>
  <c r="BD374"/>
  <c r="AU374"/>
  <c r="AT374"/>
  <c r="CH373"/>
  <c r="CC373"/>
  <c r="BX373"/>
  <c r="BS373"/>
  <c r="BN373"/>
  <c r="BI373"/>
  <c r="BD373"/>
  <c r="AU373"/>
  <c r="AT373"/>
  <c r="CH372"/>
  <c r="CC372"/>
  <c r="BX372"/>
  <c r="BW372"/>
  <c r="BS372" s="1"/>
  <c r="BN372"/>
  <c r="BI372"/>
  <c r="BD372"/>
  <c r="AU372"/>
  <c r="AT372"/>
  <c r="CH371"/>
  <c r="CC371"/>
  <c r="BX371"/>
  <c r="BS371"/>
  <c r="BN371"/>
  <c r="BI371"/>
  <c r="BD371"/>
  <c r="AU371"/>
  <c r="AT371"/>
  <c r="CH370"/>
  <c r="CC370"/>
  <c r="BX370"/>
  <c r="BS370"/>
  <c r="BN370"/>
  <c r="BI370"/>
  <c r="BD370"/>
  <c r="AU370"/>
  <c r="AT370"/>
  <c r="CH369"/>
  <c r="CC369"/>
  <c r="BX369"/>
  <c r="BS369"/>
  <c r="BN369"/>
  <c r="BI369"/>
  <c r="BD369"/>
  <c r="AU369"/>
  <c r="AT369"/>
  <c r="CH368"/>
  <c r="CC368"/>
  <c r="BX368"/>
  <c r="BS368"/>
  <c r="BN368"/>
  <c r="BI368"/>
  <c r="BD368"/>
  <c r="AU368"/>
  <c r="AT368"/>
  <c r="CH367"/>
  <c r="CC367"/>
  <c r="BX367"/>
  <c r="BS367"/>
  <c r="BN367"/>
  <c r="BI367"/>
  <c r="BD367"/>
  <c r="AU367"/>
  <c r="AT367"/>
  <c r="CH366"/>
  <c r="CC366"/>
  <c r="BX366"/>
  <c r="BS366"/>
  <c r="BN366"/>
  <c r="BI366"/>
  <c r="BD366"/>
  <c r="AU366"/>
  <c r="AT366"/>
  <c r="CH365"/>
  <c r="CC365"/>
  <c r="BX365"/>
  <c r="BS365"/>
  <c r="BN365"/>
  <c r="BI365"/>
  <c r="BD365"/>
  <c r="AU365"/>
  <c r="AT365"/>
  <c r="CH364"/>
  <c r="CC364"/>
  <c r="BX364"/>
  <c r="BS364"/>
  <c r="BN364"/>
  <c r="BI364"/>
  <c r="BD364"/>
  <c r="AU364"/>
  <c r="AT364"/>
  <c r="CH363"/>
  <c r="CC363"/>
  <c r="BX363"/>
  <c r="BS363"/>
  <c r="BN363"/>
  <c r="BI363"/>
  <c r="BD363"/>
  <c r="AU363"/>
  <c r="AT363"/>
  <c r="CH362"/>
  <c r="CC362"/>
  <c r="BX362"/>
  <c r="BS362"/>
  <c r="BN362"/>
  <c r="BI362"/>
  <c r="BD362"/>
  <c r="AU362"/>
  <c r="AT362"/>
  <c r="CH361"/>
  <c r="CC361"/>
  <c r="BX361"/>
  <c r="BS361"/>
  <c r="BN361"/>
  <c r="BI361"/>
  <c r="BD361"/>
  <c r="AU361"/>
  <c r="AT361"/>
  <c r="CH360"/>
  <c r="CC360"/>
  <c r="BX360"/>
  <c r="BS360"/>
  <c r="BN360"/>
  <c r="BI360"/>
  <c r="BD360"/>
  <c r="AU360"/>
  <c r="AT360"/>
  <c r="CH359"/>
  <c r="CC359"/>
  <c r="BX359"/>
  <c r="BS359"/>
  <c r="BN359"/>
  <c r="BI359"/>
  <c r="BD359"/>
  <c r="AU359"/>
  <c r="AT359"/>
  <c r="CH358"/>
  <c r="CC358"/>
  <c r="BX358"/>
  <c r="BS358"/>
  <c r="BN358"/>
  <c r="BI358"/>
  <c r="BD358"/>
  <c r="AU358"/>
  <c r="AT358"/>
  <c r="CH357"/>
  <c r="CC357"/>
  <c r="BX357"/>
  <c r="BS357"/>
  <c r="BN357"/>
  <c r="BI357"/>
  <c r="BD357"/>
  <c r="AU357"/>
  <c r="AT357"/>
  <c r="CH356"/>
  <c r="CC356"/>
  <c r="BX356"/>
  <c r="BS356"/>
  <c r="BN356"/>
  <c r="BI356"/>
  <c r="BD356"/>
  <c r="AU356"/>
  <c r="AT356"/>
  <c r="CH355"/>
  <c r="CC355"/>
  <c r="BX355"/>
  <c r="BS355"/>
  <c r="BN355"/>
  <c r="BI355"/>
  <c r="BD355"/>
  <c r="AU355"/>
  <c r="AT355"/>
  <c r="CH354"/>
  <c r="CC354"/>
  <c r="BX354"/>
  <c r="BS354"/>
  <c r="BN354"/>
  <c r="BI354"/>
  <c r="BD354"/>
  <c r="AU354"/>
  <c r="AT354"/>
  <c r="CH353"/>
  <c r="CC353"/>
  <c r="BX353"/>
  <c r="BS353"/>
  <c r="BN353"/>
  <c r="BI353"/>
  <c r="BD353"/>
  <c r="AU353"/>
  <c r="AT353"/>
  <c r="CH352"/>
  <c r="CC352"/>
  <c r="BX352"/>
  <c r="BS352"/>
  <c r="BN352"/>
  <c r="BI352"/>
  <c r="BD352"/>
  <c r="AU352"/>
  <c r="AT352"/>
  <c r="CH351"/>
  <c r="CC351"/>
  <c r="BX351"/>
  <c r="BS351"/>
  <c r="BN351"/>
  <c r="BI351"/>
  <c r="BD351"/>
  <c r="AU351"/>
  <c r="AT351"/>
  <c r="CH350"/>
  <c r="CC350"/>
  <c r="BX350"/>
  <c r="BS350"/>
  <c r="BN350"/>
  <c r="BI350"/>
  <c r="BD350"/>
  <c r="AU350"/>
  <c r="AT350"/>
  <c r="CH349"/>
  <c r="CC349"/>
  <c r="BX349"/>
  <c r="BS349"/>
  <c r="BN349"/>
  <c r="BI349"/>
  <c r="BD349"/>
  <c r="AU349"/>
  <c r="AT349"/>
  <c r="CH348"/>
  <c r="CC348"/>
  <c r="BX348"/>
  <c r="BS348"/>
  <c r="BN348"/>
  <c r="BI348"/>
  <c r="BD348"/>
  <c r="AU348"/>
  <c r="AT348"/>
  <c r="CH347"/>
  <c r="CC347"/>
  <c r="BX347"/>
  <c r="BS347"/>
  <c r="BN347"/>
  <c r="BI347"/>
  <c r="BD347"/>
  <c r="AU347"/>
  <c r="AT347"/>
  <c r="CH346"/>
  <c r="CC346"/>
  <c r="BX346"/>
  <c r="BS346"/>
  <c r="BN346"/>
  <c r="BI346"/>
  <c r="BD346"/>
  <c r="AU346"/>
  <c r="AT346"/>
  <c r="CH345"/>
  <c r="CC345"/>
  <c r="BX345"/>
  <c r="BS345"/>
  <c r="BN345"/>
  <c r="BI345"/>
  <c r="BD345"/>
  <c r="AU345"/>
  <c r="AT345"/>
  <c r="CH344"/>
  <c r="CC344"/>
  <c r="BX344"/>
  <c r="BS344"/>
  <c r="BN344"/>
  <c r="BI344"/>
  <c r="BD344"/>
  <c r="AU344"/>
  <c r="AT344"/>
  <c r="CL343"/>
  <c r="CH343" s="1"/>
  <c r="CG343"/>
  <c r="CC343" s="1"/>
  <c r="BX343"/>
  <c r="BS343"/>
  <c r="BN343"/>
  <c r="BI343"/>
  <c r="BD343"/>
  <c r="AU343"/>
  <c r="AT343"/>
  <c r="CL342"/>
  <c r="CH342" s="1"/>
  <c r="CG342"/>
  <c r="CC342" s="1"/>
  <c r="BX342"/>
  <c r="BS342"/>
  <c r="BN342"/>
  <c r="BI342"/>
  <c r="BD342"/>
  <c r="AU342"/>
  <c r="AT342"/>
  <c r="CH341"/>
  <c r="CC341"/>
  <c r="BX341"/>
  <c r="BS341"/>
  <c r="BN341"/>
  <c r="BI341"/>
  <c r="BD341"/>
  <c r="AU341"/>
  <c r="AT341"/>
  <c r="CH340"/>
  <c r="CC340"/>
  <c r="BX340"/>
  <c r="BS340"/>
  <c r="BN340"/>
  <c r="BI340"/>
  <c r="BD340"/>
  <c r="AU340"/>
  <c r="AT340"/>
  <c r="CH339"/>
  <c r="CC339"/>
  <c r="BX339"/>
  <c r="BS339"/>
  <c r="BN339"/>
  <c r="BI339"/>
  <c r="BD339"/>
  <c r="AU339"/>
  <c r="AT339"/>
  <c r="CH338"/>
  <c r="CC338"/>
  <c r="BX338"/>
  <c r="BS338"/>
  <c r="BN338"/>
  <c r="BI338"/>
  <c r="BD338"/>
  <c r="AU338"/>
  <c r="AT338"/>
  <c r="CH337"/>
  <c r="CC337"/>
  <c r="BX337"/>
  <c r="BS337"/>
  <c r="BN337"/>
  <c r="BI337"/>
  <c r="BD337"/>
  <c r="AU337"/>
  <c r="AT337"/>
  <c r="CH336"/>
  <c r="CC336"/>
  <c r="BX336"/>
  <c r="BS336"/>
  <c r="BN336"/>
  <c r="BI336"/>
  <c r="BD336"/>
  <c r="AU336"/>
  <c r="AT336"/>
  <c r="CH335"/>
  <c r="CC335"/>
  <c r="BX335"/>
  <c r="BS335"/>
  <c r="BN335"/>
  <c r="BI335"/>
  <c r="BD335"/>
  <c r="AU335"/>
  <c r="AT335"/>
  <c r="CH334"/>
  <c r="CC334"/>
  <c r="BX334"/>
  <c r="BS334"/>
  <c r="BN334"/>
  <c r="BI334"/>
  <c r="BD334"/>
  <c r="AU334"/>
  <c r="AT334"/>
  <c r="CL333"/>
  <c r="CH333" s="1"/>
  <c r="CG333"/>
  <c r="CC333" s="1"/>
  <c r="BX333"/>
  <c r="BS333"/>
  <c r="BN333"/>
  <c r="BI333"/>
  <c r="BD333"/>
  <c r="AU333"/>
  <c r="AT333"/>
  <c r="CL332"/>
  <c r="CH332" s="1"/>
  <c r="CG332"/>
  <c r="CC332" s="1"/>
  <c r="BX332"/>
  <c r="BS332"/>
  <c r="BN332"/>
  <c r="BI332"/>
  <c r="BD332"/>
  <c r="AU332"/>
  <c r="AT332"/>
  <c r="CH331"/>
  <c r="CC331"/>
  <c r="BX331"/>
  <c r="BS331"/>
  <c r="BN331"/>
  <c r="BI331"/>
  <c r="BD331"/>
  <c r="AU331"/>
  <c r="AT331"/>
  <c r="CH330"/>
  <c r="CC330"/>
  <c r="BX330"/>
  <c r="BS330"/>
  <c r="BN330"/>
  <c r="BI330"/>
  <c r="BD330"/>
  <c r="AU330"/>
  <c r="AT330"/>
  <c r="CH329"/>
  <c r="CC329"/>
  <c r="BX329"/>
  <c r="BS329"/>
  <c r="BN329"/>
  <c r="BI329"/>
  <c r="BD329"/>
  <c r="AU329"/>
  <c r="AT329"/>
  <c r="CH328"/>
  <c r="CC328"/>
  <c r="BX328"/>
  <c r="BS328"/>
  <c r="BN328"/>
  <c r="BI328"/>
  <c r="BD328"/>
  <c r="AU328"/>
  <c r="AT328"/>
  <c r="CH327"/>
  <c r="CC327"/>
  <c r="BX327"/>
  <c r="BS327"/>
  <c r="BN327"/>
  <c r="BI327"/>
  <c r="BD327"/>
  <c r="AU327"/>
  <c r="AT327"/>
  <c r="CH326"/>
  <c r="CC326"/>
  <c r="BX326"/>
  <c r="BS326"/>
  <c r="BN326"/>
  <c r="BI326"/>
  <c r="BD326"/>
  <c r="AU326"/>
  <c r="AT326"/>
  <c r="CH325"/>
  <c r="CC325"/>
  <c r="BX325"/>
  <c r="BS325"/>
  <c r="BN325"/>
  <c r="BI325"/>
  <c r="BD325"/>
  <c r="AU325"/>
  <c r="AT325"/>
  <c r="CH324"/>
  <c r="CC324"/>
  <c r="BX324"/>
  <c r="BS324"/>
  <c r="BN324"/>
  <c r="BI324"/>
  <c r="BD324"/>
  <c r="AU324"/>
  <c r="AT324"/>
  <c r="CH323"/>
  <c r="CC323"/>
  <c r="BX323"/>
  <c r="BS323"/>
  <c r="BN323"/>
  <c r="BI323"/>
  <c r="BD323"/>
  <c r="AU323"/>
  <c r="AT323"/>
  <c r="CH322"/>
  <c r="CC322"/>
  <c r="BX322"/>
  <c r="BS322"/>
  <c r="BN322"/>
  <c r="BI322"/>
  <c r="BD322"/>
  <c r="AU322"/>
  <c r="AT322"/>
  <c r="CH321"/>
  <c r="CC321"/>
  <c r="BX321"/>
  <c r="BS321"/>
  <c r="BN321"/>
  <c r="BI321"/>
  <c r="BD321"/>
  <c r="AU321"/>
  <c r="AT321"/>
  <c r="CH320"/>
  <c r="CC320"/>
  <c r="BX320"/>
  <c r="BS320"/>
  <c r="BN320"/>
  <c r="BI320"/>
  <c r="BD320"/>
  <c r="AU320"/>
  <c r="AT320"/>
  <c r="CH319"/>
  <c r="CC319"/>
  <c r="BX319"/>
  <c r="BS319"/>
  <c r="BN319"/>
  <c r="BI319"/>
  <c r="BD319"/>
  <c r="AU319"/>
  <c r="AT319"/>
  <c r="CH318"/>
  <c r="CC318"/>
  <c r="BX318"/>
  <c r="BS318"/>
  <c r="BN318"/>
  <c r="BI318"/>
  <c r="BD318"/>
  <c r="AU318"/>
  <c r="AT318"/>
  <c r="CH317"/>
  <c r="CC317"/>
  <c r="BX317"/>
  <c r="BS317"/>
  <c r="BN317"/>
  <c r="BI317"/>
  <c r="BD317"/>
  <c r="AU317"/>
  <c r="AT317"/>
  <c r="CH316"/>
  <c r="CC316"/>
  <c r="BX316"/>
  <c r="BS316"/>
  <c r="BN316"/>
  <c r="BI316"/>
  <c r="BD316"/>
  <c r="AU316"/>
  <c r="AT316"/>
  <c r="CH315"/>
  <c r="CC315"/>
  <c r="BX315"/>
  <c r="BS315"/>
  <c r="BN315"/>
  <c r="BI315"/>
  <c r="BD315"/>
  <c r="AU315"/>
  <c r="AT315"/>
  <c r="CH314"/>
  <c r="CC314"/>
  <c r="BX314"/>
  <c r="BS314"/>
  <c r="BN314"/>
  <c r="BI314"/>
  <c r="BD314"/>
  <c r="AU314"/>
  <c r="AT314"/>
  <c r="CH313"/>
  <c r="CC313"/>
  <c r="BX313"/>
  <c r="BS313"/>
  <c r="BN313"/>
  <c r="BI313"/>
  <c r="BD313"/>
  <c r="AU313"/>
  <c r="AT313"/>
  <c r="CH312"/>
  <c r="CC312"/>
  <c r="BX312"/>
  <c r="BS312"/>
  <c r="BN312"/>
  <c r="BI312"/>
  <c r="BD312"/>
  <c r="AU312"/>
  <c r="AT312"/>
  <c r="CH311"/>
  <c r="CC311"/>
  <c r="BX311"/>
  <c r="BS311"/>
  <c r="BN311"/>
  <c r="BI311"/>
  <c r="BD311"/>
  <c r="AU311"/>
  <c r="AT311"/>
  <c r="CL310"/>
  <c r="CH310" s="1"/>
  <c r="CG310"/>
  <c r="CC310" s="1"/>
  <c r="BX310"/>
  <c r="BS310"/>
  <c r="BN310"/>
  <c r="BI310"/>
  <c r="BD310"/>
  <c r="AU310"/>
  <c r="AT310"/>
  <c r="CL309"/>
  <c r="CH309" s="1"/>
  <c r="CG309"/>
  <c r="CC309" s="1"/>
  <c r="BX309"/>
  <c r="BS309"/>
  <c r="BN309"/>
  <c r="BI309"/>
  <c r="BD309"/>
  <c r="AU309"/>
  <c r="AT309"/>
  <c r="CH308"/>
  <c r="CC308"/>
  <c r="BX308"/>
  <c r="BS308"/>
  <c r="BN308"/>
  <c r="BI308"/>
  <c r="BD308"/>
  <c r="AU308"/>
  <c r="AT308"/>
  <c r="CH307"/>
  <c r="CC307"/>
  <c r="BX307"/>
  <c r="BS307"/>
  <c r="BN307"/>
  <c r="BI307"/>
  <c r="BD307"/>
  <c r="AU307"/>
  <c r="AT307"/>
  <c r="CH306"/>
  <c r="CC306"/>
  <c r="BX306"/>
  <c r="BS306"/>
  <c r="BN306"/>
  <c r="BI306"/>
  <c r="BD306"/>
  <c r="AU306"/>
  <c r="AT306"/>
  <c r="CH305"/>
  <c r="CC305"/>
  <c r="BX305"/>
  <c r="BS305"/>
  <c r="BN305"/>
  <c r="BI305"/>
  <c r="BD305"/>
  <c r="AU305"/>
  <c r="AT305"/>
  <c r="CH304"/>
  <c r="CC304"/>
  <c r="BX304"/>
  <c r="BS304"/>
  <c r="BN304"/>
  <c r="BI304"/>
  <c r="BD304"/>
  <c r="AU304"/>
  <c r="AT304"/>
  <c r="CL303"/>
  <c r="CH303" s="1"/>
  <c r="CG303"/>
  <c r="CC303" s="1"/>
  <c r="BX303"/>
  <c r="BS303"/>
  <c r="BN303"/>
  <c r="BI303"/>
  <c r="BD303"/>
  <c r="AU303"/>
  <c r="AT303"/>
  <c r="CH302"/>
  <c r="CC302"/>
  <c r="BX302"/>
  <c r="BS302"/>
  <c r="BN302"/>
  <c r="BI302"/>
  <c r="BD302"/>
  <c r="AU302"/>
  <c r="AT302"/>
  <c r="CH301"/>
  <c r="CC301"/>
  <c r="BX301"/>
  <c r="BS301"/>
  <c r="BN301"/>
  <c r="BI301"/>
  <c r="BD301"/>
  <c r="AU301"/>
  <c r="AT301"/>
  <c r="CH300"/>
  <c r="CC300"/>
  <c r="BX300"/>
  <c r="BS300"/>
  <c r="BN300"/>
  <c r="BI300"/>
  <c r="BD300"/>
  <c r="AU300"/>
  <c r="AT300"/>
  <c r="CH299"/>
  <c r="CC299"/>
  <c r="BX299"/>
  <c r="BS299"/>
  <c r="BN299"/>
  <c r="BI299"/>
  <c r="BD299"/>
  <c r="AU299"/>
  <c r="AT299"/>
  <c r="CH298"/>
  <c r="CC298"/>
  <c r="BX298"/>
  <c r="BS298"/>
  <c r="BN298"/>
  <c r="BI298"/>
  <c r="BD298"/>
  <c r="AU298"/>
  <c r="AT298"/>
  <c r="CH297"/>
  <c r="CC297"/>
  <c r="BX297"/>
  <c r="BU297"/>
  <c r="BT297"/>
  <c r="BT430" s="1"/>
  <c r="BN297"/>
  <c r="BI297"/>
  <c r="BD297"/>
  <c r="AU297"/>
  <c r="AT297"/>
  <c r="CH296"/>
  <c r="CC296"/>
  <c r="BX296"/>
  <c r="BS296"/>
  <c r="BN296"/>
  <c r="BI296"/>
  <c r="BD296"/>
  <c r="AU296"/>
  <c r="AT296"/>
  <c r="CH295"/>
  <c r="CC295"/>
  <c r="BX295"/>
  <c r="BS295"/>
  <c r="BN295"/>
  <c r="BI295"/>
  <c r="BD295"/>
  <c r="AU295"/>
  <c r="AT295"/>
  <c r="CH294"/>
  <c r="CC294"/>
  <c r="BX294"/>
  <c r="BS294"/>
  <c r="BN294"/>
  <c r="BI294"/>
  <c r="BD294"/>
  <c r="AU294"/>
  <c r="AT294"/>
  <c r="CH293"/>
  <c r="CC293"/>
  <c r="BX293"/>
  <c r="BS293"/>
  <c r="BN293"/>
  <c r="BI293"/>
  <c r="BD293"/>
  <c r="AU293"/>
  <c r="AT293"/>
  <c r="CH292"/>
  <c r="CC292"/>
  <c r="BX292"/>
  <c r="BS292"/>
  <c r="BN292"/>
  <c r="BI292"/>
  <c r="BD292"/>
  <c r="AU292"/>
  <c r="AT292"/>
  <c r="CH291"/>
  <c r="CC291"/>
  <c r="BX291"/>
  <c r="BS291"/>
  <c r="BN291"/>
  <c r="BI291"/>
  <c r="BD291"/>
  <c r="AU291"/>
  <c r="AT291"/>
  <c r="CH290"/>
  <c r="CC290"/>
  <c r="BX290"/>
  <c r="BS290"/>
  <c r="BN290"/>
  <c r="BI290"/>
  <c r="BD290"/>
  <c r="AU290"/>
  <c r="AT290"/>
  <c r="CH289"/>
  <c r="CC289"/>
  <c r="BX289"/>
  <c r="BS289"/>
  <c r="BN289"/>
  <c r="BI289"/>
  <c r="BD289"/>
  <c r="AU289"/>
  <c r="AT289"/>
  <c r="CH288"/>
  <c r="CC288"/>
  <c r="BX288"/>
  <c r="BS288"/>
  <c r="BN288"/>
  <c r="BI288"/>
  <c r="BD288"/>
  <c r="AU288"/>
  <c r="AT288"/>
  <c r="CH287"/>
  <c r="CC287"/>
  <c r="BX287"/>
  <c r="BS287"/>
  <c r="BN287"/>
  <c r="BI287"/>
  <c r="BD287"/>
  <c r="AU287"/>
  <c r="AT287"/>
  <c r="CH286"/>
  <c r="CC286"/>
  <c r="BX286"/>
  <c r="BS286"/>
  <c r="BN286"/>
  <c r="BI286"/>
  <c r="BD286"/>
  <c r="AU286"/>
  <c r="AT286"/>
  <c r="CL285"/>
  <c r="CH285" s="1"/>
  <c r="CG285"/>
  <c r="CC285" s="1"/>
  <c r="BX285"/>
  <c r="BS285"/>
  <c r="BN285"/>
  <c r="BI285"/>
  <c r="BD285"/>
  <c r="AU285"/>
  <c r="AT285"/>
  <c r="CH284"/>
  <c r="CC284"/>
  <c r="BX284"/>
  <c r="BW284"/>
  <c r="BS284" s="1"/>
  <c r="BN284"/>
  <c r="BI284"/>
  <c r="BD284"/>
  <c r="AU284"/>
  <c r="AT284"/>
  <c r="CL283"/>
  <c r="CH283" s="1"/>
  <c r="CG283"/>
  <c r="CC283" s="1"/>
  <c r="BX283"/>
  <c r="BS283"/>
  <c r="BN283"/>
  <c r="BI283"/>
  <c r="BD283"/>
  <c r="AU283"/>
  <c r="AT283"/>
  <c r="CH282"/>
  <c r="CC282"/>
  <c r="BX282"/>
  <c r="BS282"/>
  <c r="BN282"/>
  <c r="BI282"/>
  <c r="BD282"/>
  <c r="AU282"/>
  <c r="AT282"/>
  <c r="CH281"/>
  <c r="CC281"/>
  <c r="BX281"/>
  <c r="BS281"/>
  <c r="BN281"/>
  <c r="BI281"/>
  <c r="BD281"/>
  <c r="AU281"/>
  <c r="AT281"/>
  <c r="CH280"/>
  <c r="CC280"/>
  <c r="BX280"/>
  <c r="BS280"/>
  <c r="BN280"/>
  <c r="BI280"/>
  <c r="BD280"/>
  <c r="AU280"/>
  <c r="AT280"/>
  <c r="CH279"/>
  <c r="CC279"/>
  <c r="BX279"/>
  <c r="BS279"/>
  <c r="BN279"/>
  <c r="BI279"/>
  <c r="BD279"/>
  <c r="AU279"/>
  <c r="AT279"/>
  <c r="CH278"/>
  <c r="CC278"/>
  <c r="BX278"/>
  <c r="BS278"/>
  <c r="BN278"/>
  <c r="BI278"/>
  <c r="BD278"/>
  <c r="AU278"/>
  <c r="AT278"/>
  <c r="CL277"/>
  <c r="CH277" s="1"/>
  <c r="CG277"/>
  <c r="CC277" s="1"/>
  <c r="BX277"/>
  <c r="BS277"/>
  <c r="BN277"/>
  <c r="BI277"/>
  <c r="BD277"/>
  <c r="AU277"/>
  <c r="AT277"/>
  <c r="CL276"/>
  <c r="CH276" s="1"/>
  <c r="CG276"/>
  <c r="CC276" s="1"/>
  <c r="BX276"/>
  <c r="BS276"/>
  <c r="BN276"/>
  <c r="BI276"/>
  <c r="BD276"/>
  <c r="AU276"/>
  <c r="AT276"/>
  <c r="CH275"/>
  <c r="CC275"/>
  <c r="BX275"/>
  <c r="BS275"/>
  <c r="BN275"/>
  <c r="BI275"/>
  <c r="BD275"/>
  <c r="AU275"/>
  <c r="AT275"/>
  <c r="CH274"/>
  <c r="CC274"/>
  <c r="BX274"/>
  <c r="BS274"/>
  <c r="BN274"/>
  <c r="BI274"/>
  <c r="BD274"/>
  <c r="AU274"/>
  <c r="AT274"/>
  <c r="CH273"/>
  <c r="CC273"/>
  <c r="BX273"/>
  <c r="BS273"/>
  <c r="BN273"/>
  <c r="BI273"/>
  <c r="BD273"/>
  <c r="AU273"/>
  <c r="AT273"/>
  <c r="CH272"/>
  <c r="CC272"/>
  <c r="BX272"/>
  <c r="BS272"/>
  <c r="BN272"/>
  <c r="BI272"/>
  <c r="BD272"/>
  <c r="AU272"/>
  <c r="AT272"/>
  <c r="CH271"/>
  <c r="CC271"/>
  <c r="BX271"/>
  <c r="BS271"/>
  <c r="BN271"/>
  <c r="BI271"/>
  <c r="BD271"/>
  <c r="AU271"/>
  <c r="AT271"/>
  <c r="CH270"/>
  <c r="CC270"/>
  <c r="BX270"/>
  <c r="BS270"/>
  <c r="BN270"/>
  <c r="BI270"/>
  <c r="BD270"/>
  <c r="AU270"/>
  <c r="AT270"/>
  <c r="CH269"/>
  <c r="CC269"/>
  <c r="BX269"/>
  <c r="BS269"/>
  <c r="BN269"/>
  <c r="BI269"/>
  <c r="BD269"/>
  <c r="AU269"/>
  <c r="AT269"/>
  <c r="CH268"/>
  <c r="CC268"/>
  <c r="BX268"/>
  <c r="BS268"/>
  <c r="BN268"/>
  <c r="BI268"/>
  <c r="BD268"/>
  <c r="AU268"/>
  <c r="AT268"/>
  <c r="CH267"/>
  <c r="CC267"/>
  <c r="BX267"/>
  <c r="BS267"/>
  <c r="BN267"/>
  <c r="BI267"/>
  <c r="BD267"/>
  <c r="AU267"/>
  <c r="AT267"/>
  <c r="CH266"/>
  <c r="CC266"/>
  <c r="BX266"/>
  <c r="BS266"/>
  <c r="BN266"/>
  <c r="BI266"/>
  <c r="BD266"/>
  <c r="AU266"/>
  <c r="AT266"/>
  <c r="CH265"/>
  <c r="CC265"/>
  <c r="BX265"/>
  <c r="BS265"/>
  <c r="BN265"/>
  <c r="BI265"/>
  <c r="BD265"/>
  <c r="AU265"/>
  <c r="AT265"/>
  <c r="CH264"/>
  <c r="CC264"/>
  <c r="BX264"/>
  <c r="BS264"/>
  <c r="BN264"/>
  <c r="BI264"/>
  <c r="BD264"/>
  <c r="AU264"/>
  <c r="AT264"/>
  <c r="CH263"/>
  <c r="CC263"/>
  <c r="BX263"/>
  <c r="BS263"/>
  <c r="BN263"/>
  <c r="BI263"/>
  <c r="BD263"/>
  <c r="AU263"/>
  <c r="AT263"/>
  <c r="CL262"/>
  <c r="CG262"/>
  <c r="CC262" s="1"/>
  <c r="BX262"/>
  <c r="BW262"/>
  <c r="BS262" s="1"/>
  <c r="BN262"/>
  <c r="BI262"/>
  <c r="BD262"/>
  <c r="AU262"/>
  <c r="AT262"/>
  <c r="CL430" l="1"/>
  <c r="AU430"/>
  <c r="C10" i="17" s="1"/>
  <c r="W10" s="1"/>
  <c r="AT430" i="16"/>
  <c r="B10" i="17" s="1"/>
  <c r="V10" s="1"/>
  <c r="BD430" i="16"/>
  <c r="D10" i="17" s="1"/>
  <c r="BI430" i="16"/>
  <c r="E10" i="17" s="1"/>
  <c r="BN430" i="16"/>
  <c r="F10" i="17" s="1"/>
  <c r="CH262" i="16"/>
  <c r="CH430" s="1"/>
  <c r="BX430"/>
  <c r="CC430"/>
  <c r="BU430"/>
  <c r="BS297"/>
  <c r="BS412"/>
  <c r="BW430"/>
  <c r="CG430"/>
  <c r="CR173"/>
  <c r="CS173"/>
  <c r="CT173"/>
  <c r="CU173"/>
  <c r="CV173"/>
  <c r="CW173"/>
  <c r="CY173"/>
  <c r="CZ173"/>
  <c r="DA173"/>
  <c r="DB173"/>
  <c r="DC173"/>
  <c r="DD173"/>
  <c r="DE173"/>
  <c r="DF173"/>
  <c r="DG173"/>
  <c r="DH173"/>
  <c r="CR174"/>
  <c r="CS174"/>
  <c r="CT174"/>
  <c r="CU174"/>
  <c r="CV174"/>
  <c r="CW174"/>
  <c r="CY174"/>
  <c r="CZ174"/>
  <c r="DA174"/>
  <c r="DB174"/>
  <c r="DC174"/>
  <c r="DD174"/>
  <c r="DE174"/>
  <c r="DF174"/>
  <c r="DG174"/>
  <c r="DH174"/>
  <c r="CR175"/>
  <c r="CS175"/>
  <c r="CT175"/>
  <c r="CU175"/>
  <c r="CV175"/>
  <c r="CW175"/>
  <c r="CY175"/>
  <c r="CZ175"/>
  <c r="DA175"/>
  <c r="DB175"/>
  <c r="DC175"/>
  <c r="DD175"/>
  <c r="DE175"/>
  <c r="DF175"/>
  <c r="DG175"/>
  <c r="DH175"/>
  <c r="CR176"/>
  <c r="CS176"/>
  <c r="CT176"/>
  <c r="CU176"/>
  <c r="CV176"/>
  <c r="CW176"/>
  <c r="CY176"/>
  <c r="CZ176"/>
  <c r="DA176"/>
  <c r="DB176"/>
  <c r="DC176"/>
  <c r="DD176"/>
  <c r="DE176"/>
  <c r="DF176"/>
  <c r="DG176"/>
  <c r="DH176"/>
  <c r="CR177"/>
  <c r="CS177"/>
  <c r="CT177"/>
  <c r="CU177"/>
  <c r="CV177"/>
  <c r="CW177"/>
  <c r="CY177"/>
  <c r="CZ177"/>
  <c r="DA177"/>
  <c r="DB177"/>
  <c r="DC177"/>
  <c r="DD177"/>
  <c r="DE177"/>
  <c r="DF177"/>
  <c r="DG177"/>
  <c r="DH177"/>
  <c r="CR178"/>
  <c r="CS178"/>
  <c r="CT178"/>
  <c r="CU178"/>
  <c r="CV178"/>
  <c r="CW178"/>
  <c r="CY178"/>
  <c r="CZ178"/>
  <c r="DA178"/>
  <c r="DB178"/>
  <c r="DC178"/>
  <c r="DD178"/>
  <c r="DE178"/>
  <c r="DF178"/>
  <c r="DG178"/>
  <c r="DH178"/>
  <c r="CR179"/>
  <c r="CS179"/>
  <c r="CT179"/>
  <c r="CU179"/>
  <c r="CV179"/>
  <c r="CW179"/>
  <c r="CY179"/>
  <c r="CZ179"/>
  <c r="DA179"/>
  <c r="DB179"/>
  <c r="DC179"/>
  <c r="DD179"/>
  <c r="DE179"/>
  <c r="DF179"/>
  <c r="DG179"/>
  <c r="DH179"/>
  <c r="CR180"/>
  <c r="CS180"/>
  <c r="CT180"/>
  <c r="CU180"/>
  <c r="CV180"/>
  <c r="CW180"/>
  <c r="CY180"/>
  <c r="CZ180"/>
  <c r="DA180"/>
  <c r="DB180"/>
  <c r="DC180"/>
  <c r="DD180"/>
  <c r="DE180"/>
  <c r="DF180"/>
  <c r="DG180"/>
  <c r="DH180"/>
  <c r="CR181"/>
  <c r="CS181"/>
  <c r="CT181"/>
  <c r="CU181"/>
  <c r="CV181"/>
  <c r="CW181"/>
  <c r="CY181"/>
  <c r="CZ181"/>
  <c r="DA181"/>
  <c r="DB181"/>
  <c r="DC181"/>
  <c r="DD181"/>
  <c r="DE181"/>
  <c r="DF181"/>
  <c r="DG181"/>
  <c r="DH181"/>
  <c r="CR182"/>
  <c r="CS182"/>
  <c r="CT182"/>
  <c r="CU182"/>
  <c r="CV182"/>
  <c r="CW182"/>
  <c r="CY182"/>
  <c r="CZ182"/>
  <c r="DA182"/>
  <c r="DB182"/>
  <c r="DC182"/>
  <c r="DD182"/>
  <c r="DE182"/>
  <c r="DF182"/>
  <c r="DG182"/>
  <c r="DH182"/>
  <c r="CR183"/>
  <c r="CS183"/>
  <c r="CT183"/>
  <c r="CU183"/>
  <c r="CV183"/>
  <c r="CW183"/>
  <c r="CY183"/>
  <c r="CZ183"/>
  <c r="DA183"/>
  <c r="DB183"/>
  <c r="DC183"/>
  <c r="DD183"/>
  <c r="DE183"/>
  <c r="DF183"/>
  <c r="DG183"/>
  <c r="DH183"/>
  <c r="CR184"/>
  <c r="CS184"/>
  <c r="CT184"/>
  <c r="CU184"/>
  <c r="CV184"/>
  <c r="CW184"/>
  <c r="CY184"/>
  <c r="CZ184"/>
  <c r="DA184"/>
  <c r="DB184"/>
  <c r="DC184"/>
  <c r="DD184"/>
  <c r="DE184"/>
  <c r="DF184"/>
  <c r="DG184"/>
  <c r="DH184"/>
  <c r="CR185"/>
  <c r="CS185"/>
  <c r="CT185"/>
  <c r="CU185"/>
  <c r="CV185"/>
  <c r="CW185"/>
  <c r="CY185"/>
  <c r="CZ185"/>
  <c r="DA185"/>
  <c r="DB185"/>
  <c r="DC185"/>
  <c r="DD185"/>
  <c r="DE185"/>
  <c r="DF185"/>
  <c r="DG185"/>
  <c r="DH185"/>
  <c r="CR186"/>
  <c r="CS186"/>
  <c r="CT186"/>
  <c r="CU186"/>
  <c r="CV186"/>
  <c r="CW186"/>
  <c r="CY186"/>
  <c r="CZ186"/>
  <c r="DA186"/>
  <c r="DB186"/>
  <c r="DC186"/>
  <c r="DD186"/>
  <c r="DE186"/>
  <c r="DF186"/>
  <c r="DG186"/>
  <c r="DH186"/>
  <c r="CR187"/>
  <c r="CS187"/>
  <c r="CT187"/>
  <c r="CU187"/>
  <c r="CV187"/>
  <c r="CW187"/>
  <c r="CY187"/>
  <c r="CZ187"/>
  <c r="DA187"/>
  <c r="DB187"/>
  <c r="DC187"/>
  <c r="DD187"/>
  <c r="DE187"/>
  <c r="DF187"/>
  <c r="DG187"/>
  <c r="DH187"/>
  <c r="CR188"/>
  <c r="CS188"/>
  <c r="CT188"/>
  <c r="CU188"/>
  <c r="CV188"/>
  <c r="CW188"/>
  <c r="CY188"/>
  <c r="CZ188"/>
  <c r="DA188"/>
  <c r="DB188"/>
  <c r="DC188"/>
  <c r="DD188"/>
  <c r="DE188"/>
  <c r="DF188"/>
  <c r="DG188"/>
  <c r="DH188"/>
  <c r="CR189"/>
  <c r="CS189"/>
  <c r="CT189"/>
  <c r="CU189"/>
  <c r="CV189"/>
  <c r="CW189"/>
  <c r="CY189"/>
  <c r="CZ189"/>
  <c r="DA189"/>
  <c r="DB189"/>
  <c r="DC189"/>
  <c r="DD189"/>
  <c r="DE189"/>
  <c r="DF189"/>
  <c r="DG189"/>
  <c r="DH189"/>
  <c r="CR190"/>
  <c r="CS190"/>
  <c r="CT190"/>
  <c r="CU190"/>
  <c r="CV190"/>
  <c r="CW190"/>
  <c r="CY190"/>
  <c r="CZ190"/>
  <c r="DA190"/>
  <c r="DB190"/>
  <c r="DC190"/>
  <c r="DD190"/>
  <c r="DE190"/>
  <c r="DF190"/>
  <c r="DG190"/>
  <c r="DH190"/>
  <c r="CY192"/>
  <c r="CZ192"/>
  <c r="DA192"/>
  <c r="DB192"/>
  <c r="DD192"/>
  <c r="DE192"/>
  <c r="DF192"/>
  <c r="DG192"/>
  <c r="CY193"/>
  <c r="CZ193"/>
  <c r="DA193"/>
  <c r="DB193"/>
  <c r="DD193"/>
  <c r="DE193"/>
  <c r="DF193"/>
  <c r="DG193"/>
  <c r="CY194"/>
  <c r="CZ194"/>
  <c r="DA194"/>
  <c r="DB194"/>
  <c r="DD194"/>
  <c r="DE194"/>
  <c r="DF194"/>
  <c r="DG194"/>
  <c r="CY209"/>
  <c r="CZ209"/>
  <c r="DA209"/>
  <c r="DB209"/>
  <c r="DD209"/>
  <c r="DE209"/>
  <c r="DF209"/>
  <c r="DG209"/>
  <c r="CY210"/>
  <c r="CZ210"/>
  <c r="DA210"/>
  <c r="DB210"/>
  <c r="DD210"/>
  <c r="DE210"/>
  <c r="DF210"/>
  <c r="DG210"/>
  <c r="CY211"/>
  <c r="CZ211"/>
  <c r="DA211"/>
  <c r="DB211"/>
  <c r="DD211"/>
  <c r="DE211"/>
  <c r="DF211"/>
  <c r="DG211"/>
  <c r="CY212"/>
  <c r="CZ212"/>
  <c r="DA212"/>
  <c r="DB212"/>
  <c r="DD212"/>
  <c r="DE212"/>
  <c r="DF212"/>
  <c r="DG212"/>
  <c r="CY213"/>
  <c r="CZ213"/>
  <c r="DA213"/>
  <c r="DB213"/>
  <c r="DD213"/>
  <c r="DE213"/>
  <c r="DF213"/>
  <c r="DG213"/>
  <c r="CY214"/>
  <c r="CZ214"/>
  <c r="DA214"/>
  <c r="DB214"/>
  <c r="DD214"/>
  <c r="DE214"/>
  <c r="DF214"/>
  <c r="DG214"/>
  <c r="CL191"/>
  <c r="CK191"/>
  <c r="CJ191"/>
  <c r="CI191"/>
  <c r="CH191"/>
  <c r="CG191"/>
  <c r="CF191"/>
  <c r="CE191"/>
  <c r="CD191"/>
  <c r="CC191"/>
  <c r="CB191"/>
  <c r="CA191"/>
  <c r="BZ191"/>
  <c r="BY191"/>
  <c r="BX191"/>
  <c r="BW191"/>
  <c r="BV191"/>
  <c r="BU191"/>
  <c r="BT191"/>
  <c r="BS191"/>
  <c r="BR191"/>
  <c r="BQ191"/>
  <c r="BP191"/>
  <c r="BO191"/>
  <c r="BN191"/>
  <c r="F8" i="17" s="1"/>
  <c r="BM191" i="16"/>
  <c r="BL191"/>
  <c r="BK191"/>
  <c r="BJ191"/>
  <c r="BI191"/>
  <c r="E8" i="17" s="1"/>
  <c r="BH191" i="16"/>
  <c r="BG191"/>
  <c r="BF191"/>
  <c r="BE191"/>
  <c r="BD191"/>
  <c r="D8" i="17" s="1"/>
  <c r="BC191" i="16"/>
  <c r="BB191"/>
  <c r="BA191"/>
  <c r="AZ191"/>
  <c r="AY191"/>
  <c r="AX191"/>
  <c r="AW191"/>
  <c r="AV191"/>
  <c r="AU191"/>
  <c r="C8" i="17" s="1"/>
  <c r="W8" s="1"/>
  <c r="AT191" i="16"/>
  <c r="B8" i="17" s="1"/>
  <c r="V8" s="1"/>
  <c r="BS430" i="16" l="1"/>
  <c r="CS191"/>
  <c r="CY191"/>
  <c r="DC191"/>
  <c r="DG191"/>
  <c r="CW191"/>
  <c r="CR191"/>
  <c r="CU191"/>
  <c r="DB191"/>
  <c r="DF191"/>
  <c r="DA191"/>
  <c r="DE191"/>
  <c r="CT191"/>
  <c r="CV191"/>
  <c r="CZ191"/>
  <c r="DD191"/>
  <c r="DH191"/>
  <c r="CK172"/>
  <c r="CJ172"/>
  <c r="CI172"/>
  <c r="CF172"/>
  <c r="CE172"/>
  <c r="CD172"/>
  <c r="CB172"/>
  <c r="CA172"/>
  <c r="BZ172"/>
  <c r="BY172"/>
  <c r="BX172"/>
  <c r="BW172"/>
  <c r="BV172"/>
  <c r="BU172"/>
  <c r="BT172"/>
  <c r="BS172"/>
  <c r="BQ172"/>
  <c r="BP172"/>
  <c r="BO172"/>
  <c r="BL172"/>
  <c r="BK172"/>
  <c r="BJ172"/>
  <c r="BG172"/>
  <c r="BF172"/>
  <c r="BE172"/>
  <c r="BC172"/>
  <c r="BB172"/>
  <c r="BA172"/>
  <c r="AZ172"/>
  <c r="AY172"/>
  <c r="AX172"/>
  <c r="AW172"/>
  <c r="AV172"/>
  <c r="AU172"/>
  <c r="AT172"/>
  <c r="B7" i="17" s="1"/>
  <c r="V7" s="1"/>
  <c r="CC162" i="16"/>
  <c r="BD162"/>
  <c r="CC150"/>
  <c r="BD150"/>
  <c r="CC149"/>
  <c r="BD149"/>
  <c r="CC144"/>
  <c r="BD144"/>
  <c r="CC137"/>
  <c r="BD137"/>
  <c r="CC136"/>
  <c r="BD136"/>
  <c r="CH135"/>
  <c r="CC135"/>
  <c r="BN135"/>
  <c r="BI135"/>
  <c r="BD135"/>
  <c r="CL134"/>
  <c r="CL172" s="1"/>
  <c r="CH134"/>
  <c r="BR134"/>
  <c r="BR172" s="1"/>
  <c r="BN134"/>
  <c r="BM134"/>
  <c r="BM172" s="1"/>
  <c r="BI134"/>
  <c r="CG127"/>
  <c r="CG172" s="1"/>
  <c r="BH127"/>
  <c r="BH172" l="1"/>
  <c r="DC172" s="1"/>
  <c r="CH172"/>
  <c r="BI172"/>
  <c r="E7" i="17" s="1"/>
  <c r="CS172" i="16"/>
  <c r="C7" i="17"/>
  <c r="W7" s="1"/>
  <c r="BN172" i="16"/>
  <c r="DH172"/>
  <c r="CC172"/>
  <c r="DA172"/>
  <c r="DG172"/>
  <c r="CZ172"/>
  <c r="DF172"/>
  <c r="CR172"/>
  <c r="DE172"/>
  <c r="BD172"/>
  <c r="CW172"/>
  <c r="DB172"/>
  <c r="CH118"/>
  <c r="CC118"/>
  <c r="BX118"/>
  <c r="BS118"/>
  <c r="BN118"/>
  <c r="BI118"/>
  <c r="BD118"/>
  <c r="AU118"/>
  <c r="AT118"/>
  <c r="CH117"/>
  <c r="CC117"/>
  <c r="BX117"/>
  <c r="BS117"/>
  <c r="BN117"/>
  <c r="BI117"/>
  <c r="BD117"/>
  <c r="AU117"/>
  <c r="AT117"/>
  <c r="CH116"/>
  <c r="CC116"/>
  <c r="BX116"/>
  <c r="BS116"/>
  <c r="BN116"/>
  <c r="BI116"/>
  <c r="BD116"/>
  <c r="AU116"/>
  <c r="AT116"/>
  <c r="CH115"/>
  <c r="CC115"/>
  <c r="BX115"/>
  <c r="BS115"/>
  <c r="BN115"/>
  <c r="BI115"/>
  <c r="BD115"/>
  <c r="AU115"/>
  <c r="AT115"/>
  <c r="CH114"/>
  <c r="CC114"/>
  <c r="BX114"/>
  <c r="BS114"/>
  <c r="BN114"/>
  <c r="BI114"/>
  <c r="BD114"/>
  <c r="AU114"/>
  <c r="AT114"/>
  <c r="CH113"/>
  <c r="CC113"/>
  <c r="BX113"/>
  <c r="BS113"/>
  <c r="BN113"/>
  <c r="BI113"/>
  <c r="BD113"/>
  <c r="AU113"/>
  <c r="AT113"/>
  <c r="CH112"/>
  <c r="CC112"/>
  <c r="BX112"/>
  <c r="BS112"/>
  <c r="BN112"/>
  <c r="BI112"/>
  <c r="BD112"/>
  <c r="AU112"/>
  <c r="AT112"/>
  <c r="CH111"/>
  <c r="CC111"/>
  <c r="BX111"/>
  <c r="BS111"/>
  <c r="BN111"/>
  <c r="BI111"/>
  <c r="BD111"/>
  <c r="AU111"/>
  <c r="AT111"/>
  <c r="CH110"/>
  <c r="CC110"/>
  <c r="BX110"/>
  <c r="BS110"/>
  <c r="BN110"/>
  <c r="BI110"/>
  <c r="BD110"/>
  <c r="AU110"/>
  <c r="AT110"/>
  <c r="CH109"/>
  <c r="CC109"/>
  <c r="BX109"/>
  <c r="BS109"/>
  <c r="BN109"/>
  <c r="BI109"/>
  <c r="BD109"/>
  <c r="AU109"/>
  <c r="AT109"/>
  <c r="CH108"/>
  <c r="CC108"/>
  <c r="BX108"/>
  <c r="BS108"/>
  <c r="BN108"/>
  <c r="BI108"/>
  <c r="BD108"/>
  <c r="AU108"/>
  <c r="AT108"/>
  <c r="CH107"/>
  <c r="CC107"/>
  <c r="BX107"/>
  <c r="BS107"/>
  <c r="BN107"/>
  <c r="BI107"/>
  <c r="BD107"/>
  <c r="AU107"/>
  <c r="AT107"/>
  <c r="CH106"/>
  <c r="CC106"/>
  <c r="BX106"/>
  <c r="BS106"/>
  <c r="BN106"/>
  <c r="BI106"/>
  <c r="BD106"/>
  <c r="AU106"/>
  <c r="AT106"/>
  <c r="CH105"/>
  <c r="CC105"/>
  <c r="BX105"/>
  <c r="BS105"/>
  <c r="BN105"/>
  <c r="BI105"/>
  <c r="BD105"/>
  <c r="AU105"/>
  <c r="AT105"/>
  <c r="CH104"/>
  <c r="CC104"/>
  <c r="BX104"/>
  <c r="BS104"/>
  <c r="BN104"/>
  <c r="BI104"/>
  <c r="BD104"/>
  <c r="AU104"/>
  <c r="AT104"/>
  <c r="CH103"/>
  <c r="CC103"/>
  <c r="BX103"/>
  <c r="BS103"/>
  <c r="BN103"/>
  <c r="BI103"/>
  <c r="BD103"/>
  <c r="AU103"/>
  <c r="AT103"/>
  <c r="CH102"/>
  <c r="CC102"/>
  <c r="BX102"/>
  <c r="BS102"/>
  <c r="BN102"/>
  <c r="BI102"/>
  <c r="BD102"/>
  <c r="CH101"/>
  <c r="CC101"/>
  <c r="BX101"/>
  <c r="BS101"/>
  <c r="BN101"/>
  <c r="BI101"/>
  <c r="BD101"/>
  <c r="AU101"/>
  <c r="AT101"/>
  <c r="CH100"/>
  <c r="CC100"/>
  <c r="BX100"/>
  <c r="BS100"/>
  <c r="BN100"/>
  <c r="BI100"/>
  <c r="BD100"/>
  <c r="AU100"/>
  <c r="AT100"/>
  <c r="CH99"/>
  <c r="CC99"/>
  <c r="BX99"/>
  <c r="BS99"/>
  <c r="BN99"/>
  <c r="BI99"/>
  <c r="BD99"/>
  <c r="AU99"/>
  <c r="AT99"/>
  <c r="CH98"/>
  <c r="CC98"/>
  <c r="BX98"/>
  <c r="BS98"/>
  <c r="BN98"/>
  <c r="BI98"/>
  <c r="BD98"/>
  <c r="AU98"/>
  <c r="AT98"/>
  <c r="CH97"/>
  <c r="CC97"/>
  <c r="BX97"/>
  <c r="BS97"/>
  <c r="BN97"/>
  <c r="BI97"/>
  <c r="BD97"/>
  <c r="AU97"/>
  <c r="AT97"/>
  <c r="CH96"/>
  <c r="CC96"/>
  <c r="BX96"/>
  <c r="BS96"/>
  <c r="BN96"/>
  <c r="BI96"/>
  <c r="BD96"/>
  <c r="AU96"/>
  <c r="AT96"/>
  <c r="CH95"/>
  <c r="CC95"/>
  <c r="BX95"/>
  <c r="BS95"/>
  <c r="BN95"/>
  <c r="BI95"/>
  <c r="BD95"/>
  <c r="AU95"/>
  <c r="AT95"/>
  <c r="CH94"/>
  <c r="CC94"/>
  <c r="BX94"/>
  <c r="BS94"/>
  <c r="BN94"/>
  <c r="BI94"/>
  <c r="BD94"/>
  <c r="AU94"/>
  <c r="AT94"/>
  <c r="CH93"/>
  <c r="CC93"/>
  <c r="BX93"/>
  <c r="BS93"/>
  <c r="BN93"/>
  <c r="BI93"/>
  <c r="BD93"/>
  <c r="AU93"/>
  <c r="AT93"/>
  <c r="CH92"/>
  <c r="CC92"/>
  <c r="BX92"/>
  <c r="BS92"/>
  <c r="BN92"/>
  <c r="BI92"/>
  <c r="BD92"/>
  <c r="AU92"/>
  <c r="AT92"/>
  <c r="CH91"/>
  <c r="CC91"/>
  <c r="BX91"/>
  <c r="BS91"/>
  <c r="BN91"/>
  <c r="BI91"/>
  <c r="BD91"/>
  <c r="AU91"/>
  <c r="AT91"/>
  <c r="BX90"/>
  <c r="AU90"/>
  <c r="AT90"/>
  <c r="CH88"/>
  <c r="CC88"/>
  <c r="BX88"/>
  <c r="BS88"/>
  <c r="BN88"/>
  <c r="BI88"/>
  <c r="BD88"/>
  <c r="AU88"/>
  <c r="AT88"/>
  <c r="CH87"/>
  <c r="CC87"/>
  <c r="BX87"/>
  <c r="BS87"/>
  <c r="BN87"/>
  <c r="BI87"/>
  <c r="BD87"/>
  <c r="AU87"/>
  <c r="AT87"/>
  <c r="CH86"/>
  <c r="CC86"/>
  <c r="BX86"/>
  <c r="BS86"/>
  <c r="BN86"/>
  <c r="BI86"/>
  <c r="BD86"/>
  <c r="AU86"/>
  <c r="AT86"/>
  <c r="CH85"/>
  <c r="CC85"/>
  <c r="BX85"/>
  <c r="BS85"/>
  <c r="BN85"/>
  <c r="BI85"/>
  <c r="BD85"/>
  <c r="AU85"/>
  <c r="AT85"/>
  <c r="CH84"/>
  <c r="CC84"/>
  <c r="BX84"/>
  <c r="BS84"/>
  <c r="BN84"/>
  <c r="BI84"/>
  <c r="BD84"/>
  <c r="AU84"/>
  <c r="AT84"/>
  <c r="CH83"/>
  <c r="CC83"/>
  <c r="BX83"/>
  <c r="BS83"/>
  <c r="BN83"/>
  <c r="BI83"/>
  <c r="BD83"/>
  <c r="AU83"/>
  <c r="AT83"/>
  <c r="CH82"/>
  <c r="CC82"/>
  <c r="BX82"/>
  <c r="BS82"/>
  <c r="BN82"/>
  <c r="BI82"/>
  <c r="BD82"/>
  <c r="AU82"/>
  <c r="AT82"/>
  <c r="CH81"/>
  <c r="CC81"/>
  <c r="BX81"/>
  <c r="BS81"/>
  <c r="BN81"/>
  <c r="BI81"/>
  <c r="BD81"/>
  <c r="AU81"/>
  <c r="AT81"/>
  <c r="CH80"/>
  <c r="CC80"/>
  <c r="BX80"/>
  <c r="BS80"/>
  <c r="BN80"/>
  <c r="BI80"/>
  <c r="BD80"/>
  <c r="AU80"/>
  <c r="AT80"/>
  <c r="CH79"/>
  <c r="CC79"/>
  <c r="BX79"/>
  <c r="BS79"/>
  <c r="BN79"/>
  <c r="BI79"/>
  <c r="BD79"/>
  <c r="AU79"/>
  <c r="AT79"/>
  <c r="CH78"/>
  <c r="CC78"/>
  <c r="BX78"/>
  <c r="BS78"/>
  <c r="BN78"/>
  <c r="BI78"/>
  <c r="BD78"/>
  <c r="AU78"/>
  <c r="AT78"/>
  <c r="CH77"/>
  <c r="CC77"/>
  <c r="BX77"/>
  <c r="BS77"/>
  <c r="BN77"/>
  <c r="BI77"/>
  <c r="BD77"/>
  <c r="AU77"/>
  <c r="AT77"/>
  <c r="CH76"/>
  <c r="CC76"/>
  <c r="BX76"/>
  <c r="BS76"/>
  <c r="BN76"/>
  <c r="BI76"/>
  <c r="BD76"/>
  <c r="AU76"/>
  <c r="AT76"/>
  <c r="CH75"/>
  <c r="CC75"/>
  <c r="BX75"/>
  <c r="BS75"/>
  <c r="BN75"/>
  <c r="BI75"/>
  <c r="BD75"/>
  <c r="AU75"/>
  <c r="AT75"/>
  <c r="CH74"/>
  <c r="CC74"/>
  <c r="BX74"/>
  <c r="BS74"/>
  <c r="BN74"/>
  <c r="BI74"/>
  <c r="BD74"/>
  <c r="AU74"/>
  <c r="AT74"/>
  <c r="CH73"/>
  <c r="CC73"/>
  <c r="BX73"/>
  <c r="BS73"/>
  <c r="BN73"/>
  <c r="BI73"/>
  <c r="BD73"/>
  <c r="AU73"/>
  <c r="AT73"/>
  <c r="CH72"/>
  <c r="CC72"/>
  <c r="BX72"/>
  <c r="BS72"/>
  <c r="BN72"/>
  <c r="BI72"/>
  <c r="BD72"/>
  <c r="AU72"/>
  <c r="AT72"/>
  <c r="CH71"/>
  <c r="CC71"/>
  <c r="BX71"/>
  <c r="BS71"/>
  <c r="BN71"/>
  <c r="BI71"/>
  <c r="BD71"/>
  <c r="AU71"/>
  <c r="AT71"/>
  <c r="CH70"/>
  <c r="CC70"/>
  <c r="BX70"/>
  <c r="BS70"/>
  <c r="BN70"/>
  <c r="BI70"/>
  <c r="BD70"/>
  <c r="AU70"/>
  <c r="AT70"/>
  <c r="CH69"/>
  <c r="CC69"/>
  <c r="BX69"/>
  <c r="BS69"/>
  <c r="BN69"/>
  <c r="BI69"/>
  <c r="BD69"/>
  <c r="AU69"/>
  <c r="AT69"/>
  <c r="CH68"/>
  <c r="CC68"/>
  <c r="BX68"/>
  <c r="BS68"/>
  <c r="BN68"/>
  <c r="BI68"/>
  <c r="BD68"/>
  <c r="AU68"/>
  <c r="AT68"/>
  <c r="CH67"/>
  <c r="CC67"/>
  <c r="BX67"/>
  <c r="BS67"/>
  <c r="BN67"/>
  <c r="BI67"/>
  <c r="BD67"/>
  <c r="AU67"/>
  <c r="AT67"/>
  <c r="CH66"/>
  <c r="CC66"/>
  <c r="BX66"/>
  <c r="BS66"/>
  <c r="BN66"/>
  <c r="BI66"/>
  <c r="BD66"/>
  <c r="AU66"/>
  <c r="AT66"/>
  <c r="CH65"/>
  <c r="CC65"/>
  <c r="BX65"/>
  <c r="BS65"/>
  <c r="BN65"/>
  <c r="BI65"/>
  <c r="BD65"/>
  <c r="AU65"/>
  <c r="AT65"/>
  <c r="CH64"/>
  <c r="CC64"/>
  <c r="BX64"/>
  <c r="BS64"/>
  <c r="BN64"/>
  <c r="BI64"/>
  <c r="BD64"/>
  <c r="AU64"/>
  <c r="AT64"/>
  <c r="CH63"/>
  <c r="CC63"/>
  <c r="BX63"/>
  <c r="BS63"/>
  <c r="BN63"/>
  <c r="BI63"/>
  <c r="BD63"/>
  <c r="AU63"/>
  <c r="AT63"/>
  <c r="CH62"/>
  <c r="CC62"/>
  <c r="BX62"/>
  <c r="BS62"/>
  <c r="BN62"/>
  <c r="BI62"/>
  <c r="BD62"/>
  <c r="AU62"/>
  <c r="AT62"/>
  <c r="CH61"/>
  <c r="CC61"/>
  <c r="BX61"/>
  <c r="BS61"/>
  <c r="BN61"/>
  <c r="BI61"/>
  <c r="BD61"/>
  <c r="AU61"/>
  <c r="AT61"/>
  <c r="CH60"/>
  <c r="CC60"/>
  <c r="BX60"/>
  <c r="BS60"/>
  <c r="BN60"/>
  <c r="BI60"/>
  <c r="BD60"/>
  <c r="AU60"/>
  <c r="AT60"/>
  <c r="CH59"/>
  <c r="CC59"/>
  <c r="BX59"/>
  <c r="BS59"/>
  <c r="BN59"/>
  <c r="BI59"/>
  <c r="BD59"/>
  <c r="AU59"/>
  <c r="AT59"/>
  <c r="CH58"/>
  <c r="CC58"/>
  <c r="BX58"/>
  <c r="BS58"/>
  <c r="BN58"/>
  <c r="BI58"/>
  <c r="BD58"/>
  <c r="AU58"/>
  <c r="AT58"/>
  <c r="CH57"/>
  <c r="CC57"/>
  <c r="BX57"/>
  <c r="BS57"/>
  <c r="BN57"/>
  <c r="BI57"/>
  <c r="BD57"/>
  <c r="AU57"/>
  <c r="AT57"/>
  <c r="CH56"/>
  <c r="CC56"/>
  <c r="BX56"/>
  <c r="BS56"/>
  <c r="BN56"/>
  <c r="BI56"/>
  <c r="BD56"/>
  <c r="AU56"/>
  <c r="AT56"/>
  <c r="CH55"/>
  <c r="CC55"/>
  <c r="BX55"/>
  <c r="BS55"/>
  <c r="BN55"/>
  <c r="BI55"/>
  <c r="BD55"/>
  <c r="AU55"/>
  <c r="AT55"/>
  <c r="CH54"/>
  <c r="CC54"/>
  <c r="BX54"/>
  <c r="BS54"/>
  <c r="BN54"/>
  <c r="BI54"/>
  <c r="BD54"/>
  <c r="AU54"/>
  <c r="AT54"/>
  <c r="CH53"/>
  <c r="CC53"/>
  <c r="BX53"/>
  <c r="BS53"/>
  <c r="BN53"/>
  <c r="BI53"/>
  <c r="BD53"/>
  <c r="AU53"/>
  <c r="AT53"/>
  <c r="CH52"/>
  <c r="CC52"/>
  <c r="BX52"/>
  <c r="BS52"/>
  <c r="BN52"/>
  <c r="BI52"/>
  <c r="BD52"/>
  <c r="AU52"/>
  <c r="AT52"/>
  <c r="CH51"/>
  <c r="CC51"/>
  <c r="BX51"/>
  <c r="BS51"/>
  <c r="BN51"/>
  <c r="BI51"/>
  <c r="BD51"/>
  <c r="AU51"/>
  <c r="AT51"/>
  <c r="CH50"/>
  <c r="CC50"/>
  <c r="BX50"/>
  <c r="BS50"/>
  <c r="BN50"/>
  <c r="BI50"/>
  <c r="BD50"/>
  <c r="AU50"/>
  <c r="AT50"/>
  <c r="CH49"/>
  <c r="CC49"/>
  <c r="BX49"/>
  <c r="BS49"/>
  <c r="BN49"/>
  <c r="BI49"/>
  <c r="BD49"/>
  <c r="AU49"/>
  <c r="AT49"/>
  <c r="CH48"/>
  <c r="CC48"/>
  <c r="BX48"/>
  <c r="BS48"/>
  <c r="BN48"/>
  <c r="BI48"/>
  <c r="BD48"/>
  <c r="AU48"/>
  <c r="AT48"/>
  <c r="CH47"/>
  <c r="CC47"/>
  <c r="BX47"/>
  <c r="BS47"/>
  <c r="BN47"/>
  <c r="BI47"/>
  <c r="BD47"/>
  <c r="AU47"/>
  <c r="AT47"/>
  <c r="CH46"/>
  <c r="CC46"/>
  <c r="BX46"/>
  <c r="BS46"/>
  <c r="BN46"/>
  <c r="BI46"/>
  <c r="BD46"/>
  <c r="CH45"/>
  <c r="CC45"/>
  <c r="BX45"/>
  <c r="BS45"/>
  <c r="BN45"/>
  <c r="BI45"/>
  <c r="BD45"/>
  <c r="AU45"/>
  <c r="AT45"/>
  <c r="CH44"/>
  <c r="CC44"/>
  <c r="BX44"/>
  <c r="BS44"/>
  <c r="BN44"/>
  <c r="BI44"/>
  <c r="BD44"/>
  <c r="CH43"/>
  <c r="CC43"/>
  <c r="BX43"/>
  <c r="BS43"/>
  <c r="BN43"/>
  <c r="BI43"/>
  <c r="BD43"/>
  <c r="AU43"/>
  <c r="AT43"/>
  <c r="CH42"/>
  <c r="CC42"/>
  <c r="BX42"/>
  <c r="BS42"/>
  <c r="BN42"/>
  <c r="BI42"/>
  <c r="BD42"/>
  <c r="CH41"/>
  <c r="CC41"/>
  <c r="BX41"/>
  <c r="BS41"/>
  <c r="BN41"/>
  <c r="BI41"/>
  <c r="BD41"/>
  <c r="AU41"/>
  <c r="AT41"/>
  <c r="CH40"/>
  <c r="CC40"/>
  <c r="BX40"/>
  <c r="BS40"/>
  <c r="BN40"/>
  <c r="BI40"/>
  <c r="BD40"/>
  <c r="CH39"/>
  <c r="CC39"/>
  <c r="BX39"/>
  <c r="BS39"/>
  <c r="BN39"/>
  <c r="BI39"/>
  <c r="BD39"/>
  <c r="AU39"/>
  <c r="AT39"/>
  <c r="CH38"/>
  <c r="CC38"/>
  <c r="BX38"/>
  <c r="BS38"/>
  <c r="BN38"/>
  <c r="BI38"/>
  <c r="BD38"/>
  <c r="AU38"/>
  <c r="AT38"/>
  <c r="CH37"/>
  <c r="CC37"/>
  <c r="BX37"/>
  <c r="BS37"/>
  <c r="BN37"/>
  <c r="BI37"/>
  <c r="BD37"/>
  <c r="AU37"/>
  <c r="AT37"/>
  <c r="CU172" l="1"/>
  <c r="CV172"/>
  <c r="F7" i="17"/>
  <c r="CT172" i="16"/>
  <c r="D7" i="17"/>
  <c r="BX119" i="16"/>
  <c r="BD119"/>
  <c r="D6" i="17" s="1"/>
  <c r="AT119" i="16"/>
  <c r="B6" i="17" s="1"/>
  <c r="V6" s="1"/>
  <c r="BN119" i="16"/>
  <c r="F6" i="17" s="1"/>
  <c r="CH119" i="16"/>
  <c r="BS119"/>
  <c r="BI119"/>
  <c r="E6" i="17" s="1"/>
  <c r="CC119" i="16"/>
  <c r="DD172"/>
  <c r="AU119"/>
  <c r="C6" i="17" s="1"/>
  <c r="W6" s="1"/>
  <c r="CY172" i="16"/>
  <c r="CW35"/>
  <c r="CV35"/>
  <c r="CU35"/>
  <c r="CQ35"/>
  <c r="CS35"/>
  <c r="CR35"/>
  <c r="CW34"/>
  <c r="CV34"/>
  <c r="CU34"/>
  <c r="CT34"/>
  <c r="CS34"/>
  <c r="CR34"/>
  <c r="CW33"/>
  <c r="CV33"/>
  <c r="CU33"/>
  <c r="CQ33"/>
  <c r="CS33"/>
  <c r="CR33"/>
  <c r="CW32"/>
  <c r="CV32"/>
  <c r="CU32"/>
  <c r="CQ32"/>
  <c r="CS32"/>
  <c r="CR32"/>
  <c r="CW31"/>
  <c r="CV31"/>
  <c r="CU31"/>
  <c r="CQ31"/>
  <c r="CS31"/>
  <c r="CR31"/>
  <c r="CW30"/>
  <c r="CV30"/>
  <c r="CU30"/>
  <c r="CT30"/>
  <c r="CS30"/>
  <c r="CR30"/>
  <c r="CW29"/>
  <c r="CV29"/>
  <c r="CU29"/>
  <c r="CQ29"/>
  <c r="CS29"/>
  <c r="CR29"/>
  <c r="CW28"/>
  <c r="CV28"/>
  <c r="CU28"/>
  <c r="CQ28"/>
  <c r="CS28"/>
  <c r="CR28"/>
  <c r="CW27"/>
  <c r="CV27"/>
  <c r="CU27"/>
  <c r="CQ27"/>
  <c r="CS27"/>
  <c r="CR27"/>
  <c r="CW26"/>
  <c r="CV26"/>
  <c r="CU26"/>
  <c r="CT26"/>
  <c r="CS26"/>
  <c r="CR26"/>
  <c r="CW25"/>
  <c r="CV25"/>
  <c r="CU25"/>
  <c r="CQ25"/>
  <c r="CS25"/>
  <c r="CR25"/>
  <c r="CW24"/>
  <c r="CV24"/>
  <c r="CU24"/>
  <c r="CQ24"/>
  <c r="CS24"/>
  <c r="CR24"/>
  <c r="CW23"/>
  <c r="CV23"/>
  <c r="CU23"/>
  <c r="CQ23"/>
  <c r="CS23"/>
  <c r="CR23"/>
  <c r="CW22"/>
  <c r="CV22"/>
  <c r="CU22"/>
  <c r="CT22"/>
  <c r="CS22"/>
  <c r="CR22"/>
  <c r="CW21"/>
  <c r="CV21"/>
  <c r="CU21"/>
  <c r="CQ21"/>
  <c r="CS21"/>
  <c r="CR21"/>
  <c r="CW20"/>
  <c r="CV20"/>
  <c r="CU20"/>
  <c r="CQ20"/>
  <c r="CS20"/>
  <c r="CR20"/>
  <c r="CW19"/>
  <c r="CV19"/>
  <c r="CU19"/>
  <c r="CQ19"/>
  <c r="CS19"/>
  <c r="CR19"/>
  <c r="CW18"/>
  <c r="CV18"/>
  <c r="CU18"/>
  <c r="CT18"/>
  <c r="CS18"/>
  <c r="CQ34" l="1"/>
  <c r="CT33"/>
  <c r="CQ30"/>
  <c r="CT29"/>
  <c r="CQ26"/>
  <c r="CT25"/>
  <c r="CQ22"/>
  <c r="CT21"/>
  <c r="CQ18"/>
  <c r="CT32"/>
  <c r="CT28"/>
  <c r="CT24"/>
  <c r="CT20"/>
  <c r="CR18"/>
  <c r="CT35"/>
  <c r="CT31"/>
  <c r="CT27"/>
  <c r="CT23"/>
  <c r="CT19"/>
  <c r="AY64" i="20"/>
  <c r="B5" i="17" l="1"/>
  <c r="V5" s="1"/>
  <c r="CY1130" i="16"/>
  <c r="CZ19"/>
  <c r="DA19"/>
  <c r="DB19"/>
  <c r="DE19"/>
  <c r="DF19"/>
  <c r="DG19"/>
  <c r="CZ20"/>
  <c r="DA20"/>
  <c r="DB20"/>
  <c r="DE20"/>
  <c r="DF20"/>
  <c r="DG20"/>
  <c r="CZ21"/>
  <c r="DA21"/>
  <c r="DB21"/>
  <c r="DE21"/>
  <c r="DF21"/>
  <c r="DG21"/>
  <c r="CZ22"/>
  <c r="DA22"/>
  <c r="DB22"/>
  <c r="DE22"/>
  <c r="DF22"/>
  <c r="DG22"/>
  <c r="CZ23"/>
  <c r="DA23"/>
  <c r="DB23"/>
  <c r="DE23"/>
  <c r="DF23"/>
  <c r="DG23"/>
  <c r="CZ24"/>
  <c r="DA24"/>
  <c r="DB24"/>
  <c r="DE24"/>
  <c r="DF24"/>
  <c r="DG24"/>
  <c r="CZ25"/>
  <c r="DA25"/>
  <c r="DB25"/>
  <c r="DE25"/>
  <c r="DF25"/>
  <c r="DG25"/>
  <c r="CY26"/>
  <c r="CZ26"/>
  <c r="DA26"/>
  <c r="DB26"/>
  <c r="DC26"/>
  <c r="DD26"/>
  <c r="DE26"/>
  <c r="DF26"/>
  <c r="DG26"/>
  <c r="CZ27"/>
  <c r="DA27"/>
  <c r="DB27"/>
  <c r="DE27"/>
  <c r="DF27"/>
  <c r="DG27"/>
  <c r="CZ28"/>
  <c r="DA28"/>
  <c r="DB28"/>
  <c r="DE28"/>
  <c r="DF28"/>
  <c r="DG28"/>
  <c r="CZ29"/>
  <c r="DA29"/>
  <c r="DB29"/>
  <c r="DE29"/>
  <c r="DF29"/>
  <c r="DG29"/>
  <c r="CZ30"/>
  <c r="DA30"/>
  <c r="DB30"/>
  <c r="DE30"/>
  <c r="DF30"/>
  <c r="DG30"/>
  <c r="CZ31"/>
  <c r="DA31"/>
  <c r="DB31"/>
  <c r="DE31"/>
  <c r="DF31"/>
  <c r="DG31"/>
  <c r="CZ32"/>
  <c r="DA32"/>
  <c r="DB32"/>
  <c r="DE32"/>
  <c r="DF32"/>
  <c r="DG32"/>
  <c r="CZ33"/>
  <c r="DA33"/>
  <c r="DB33"/>
  <c r="DE33"/>
  <c r="DF33"/>
  <c r="DG33"/>
  <c r="CZ34"/>
  <c r="DA34"/>
  <c r="DB34"/>
  <c r="DE34"/>
  <c r="DF34"/>
  <c r="DG34"/>
  <c r="CZ35"/>
  <c r="DA35"/>
  <c r="DB35"/>
  <c r="DE35"/>
  <c r="DF35"/>
  <c r="DG35"/>
  <c r="CY37"/>
  <c r="CZ37"/>
  <c r="DA37"/>
  <c r="DB37"/>
  <c r="DD37"/>
  <c r="DE37"/>
  <c r="DF37"/>
  <c r="DG37"/>
  <c r="CY38"/>
  <c r="CZ38"/>
  <c r="DA38"/>
  <c r="DB38"/>
  <c r="DD38"/>
  <c r="DE38"/>
  <c r="DF38"/>
  <c r="DG38"/>
  <c r="CY39"/>
  <c r="CZ39"/>
  <c r="DA39"/>
  <c r="DB39"/>
  <c r="DD39"/>
  <c r="DE39"/>
  <c r="DF39"/>
  <c r="DG39"/>
  <c r="CY40"/>
  <c r="CZ40"/>
  <c r="DA40"/>
  <c r="DB40"/>
  <c r="DD40"/>
  <c r="DE40"/>
  <c r="DF40"/>
  <c r="DG40"/>
  <c r="CY41"/>
  <c r="CZ41"/>
  <c r="DA41"/>
  <c r="DB41"/>
  <c r="DD41"/>
  <c r="DE41"/>
  <c r="DF41"/>
  <c r="DG41"/>
  <c r="CY42"/>
  <c r="CZ42"/>
  <c r="DA42"/>
  <c r="DB42"/>
  <c r="DD42"/>
  <c r="DE42"/>
  <c r="DF42"/>
  <c r="DG42"/>
  <c r="CY43"/>
  <c r="CZ43"/>
  <c r="DA43"/>
  <c r="DB43"/>
  <c r="DD43"/>
  <c r="DE43"/>
  <c r="DF43"/>
  <c r="DG43"/>
  <c r="CY44"/>
  <c r="CZ44"/>
  <c r="DA44"/>
  <c r="DB44"/>
  <c r="DD44"/>
  <c r="DE44"/>
  <c r="DF44"/>
  <c r="DG44"/>
  <c r="CY45"/>
  <c r="CZ45"/>
  <c r="DA45"/>
  <c r="DB45"/>
  <c r="DD45"/>
  <c r="DE45"/>
  <c r="DF45"/>
  <c r="DG45"/>
  <c r="CY46"/>
  <c r="CZ46"/>
  <c r="DA46"/>
  <c r="DB46"/>
  <c r="DD46"/>
  <c r="DE46"/>
  <c r="DF46"/>
  <c r="DG46"/>
  <c r="CY47"/>
  <c r="CZ47"/>
  <c r="DA47"/>
  <c r="DB47"/>
  <c r="DD47"/>
  <c r="DE47"/>
  <c r="DF47"/>
  <c r="DG47"/>
  <c r="CY48"/>
  <c r="CZ48"/>
  <c r="DA48"/>
  <c r="DB48"/>
  <c r="DD48"/>
  <c r="DE48"/>
  <c r="DF48"/>
  <c r="DG48"/>
  <c r="CY49"/>
  <c r="CZ49"/>
  <c r="DA49"/>
  <c r="DB49"/>
  <c r="DD49"/>
  <c r="DE49"/>
  <c r="DF49"/>
  <c r="DG49"/>
  <c r="CY50"/>
  <c r="CZ50"/>
  <c r="DA50"/>
  <c r="DB50"/>
  <c r="DD50"/>
  <c r="DE50"/>
  <c r="DF50"/>
  <c r="DG50"/>
  <c r="CY51"/>
  <c r="CZ51"/>
  <c r="DA51"/>
  <c r="DB51"/>
  <c r="DD51"/>
  <c r="DE51"/>
  <c r="DF51"/>
  <c r="DG51"/>
  <c r="CY52"/>
  <c r="CZ52"/>
  <c r="DA52"/>
  <c r="DB52"/>
  <c r="DD52"/>
  <c r="DE52"/>
  <c r="DF52"/>
  <c r="DG52"/>
  <c r="CY53"/>
  <c r="CZ53"/>
  <c r="DA53"/>
  <c r="DB53"/>
  <c r="DD53"/>
  <c r="DE53"/>
  <c r="DF53"/>
  <c r="DG53"/>
  <c r="CY54"/>
  <c r="CZ54"/>
  <c r="DA54"/>
  <c r="DB54"/>
  <c r="DD54"/>
  <c r="DE54"/>
  <c r="DF54"/>
  <c r="DG54"/>
  <c r="CY55"/>
  <c r="CZ55"/>
  <c r="DA55"/>
  <c r="DB55"/>
  <c r="DD55"/>
  <c r="DE55"/>
  <c r="DF55"/>
  <c r="DG55"/>
  <c r="CY56"/>
  <c r="CZ56"/>
  <c r="DA56"/>
  <c r="DB56"/>
  <c r="DD56"/>
  <c r="DE56"/>
  <c r="DF56"/>
  <c r="DG56"/>
  <c r="CY57"/>
  <c r="CZ57"/>
  <c r="DA57"/>
  <c r="DB57"/>
  <c r="DD57"/>
  <c r="DE57"/>
  <c r="DF57"/>
  <c r="DG57"/>
  <c r="CY58"/>
  <c r="CZ58"/>
  <c r="DA58"/>
  <c r="DB58"/>
  <c r="DD58"/>
  <c r="DE58"/>
  <c r="DF58"/>
  <c r="DG58"/>
  <c r="CY59"/>
  <c r="CZ59"/>
  <c r="DA59"/>
  <c r="DB59"/>
  <c r="DD59"/>
  <c r="DE59"/>
  <c r="DF59"/>
  <c r="DG59"/>
  <c r="CY60"/>
  <c r="CZ60"/>
  <c r="DA60"/>
  <c r="DB60"/>
  <c r="DD60"/>
  <c r="DE60"/>
  <c r="DF60"/>
  <c r="DG60"/>
  <c r="CY61"/>
  <c r="CZ61"/>
  <c r="DA61"/>
  <c r="DB61"/>
  <c r="DD61"/>
  <c r="DE61"/>
  <c r="DF61"/>
  <c r="DG61"/>
  <c r="CY62"/>
  <c r="CZ62"/>
  <c r="DA62"/>
  <c r="DB62"/>
  <c r="DD62"/>
  <c r="DE62"/>
  <c r="DF62"/>
  <c r="DG62"/>
  <c r="CY63"/>
  <c r="CZ63"/>
  <c r="DA63"/>
  <c r="DB63"/>
  <c r="DD63"/>
  <c r="DE63"/>
  <c r="DF63"/>
  <c r="DG63"/>
  <c r="CY64"/>
  <c r="CZ64"/>
  <c r="DA64"/>
  <c r="DB64"/>
  <c r="DD64"/>
  <c r="DE64"/>
  <c r="DF64"/>
  <c r="DG64"/>
  <c r="CY65"/>
  <c r="CZ65"/>
  <c r="DA65"/>
  <c r="DB65"/>
  <c r="DD65"/>
  <c r="DE65"/>
  <c r="DF65"/>
  <c r="DG65"/>
  <c r="CY66"/>
  <c r="CZ66"/>
  <c r="DA66"/>
  <c r="DB66"/>
  <c r="DD66"/>
  <c r="DE66"/>
  <c r="DF66"/>
  <c r="DG66"/>
  <c r="CY67"/>
  <c r="CZ67"/>
  <c r="DA67"/>
  <c r="DB67"/>
  <c r="DD67"/>
  <c r="DE67"/>
  <c r="DF67"/>
  <c r="DG67"/>
  <c r="CY68"/>
  <c r="CZ68"/>
  <c r="DA68"/>
  <c r="DB68"/>
  <c r="DD68"/>
  <c r="DE68"/>
  <c r="DF68"/>
  <c r="DG68"/>
  <c r="CY69"/>
  <c r="CZ69"/>
  <c r="DA69"/>
  <c r="DB69"/>
  <c r="DD69"/>
  <c r="DE69"/>
  <c r="DF69"/>
  <c r="DG69"/>
  <c r="CY70"/>
  <c r="CZ70"/>
  <c r="DA70"/>
  <c r="DB70"/>
  <c r="DD70"/>
  <c r="DE70"/>
  <c r="DF70"/>
  <c r="DG70"/>
  <c r="CY71"/>
  <c r="CZ71"/>
  <c r="DB71"/>
  <c r="DC71"/>
  <c r="DD71"/>
  <c r="DE71"/>
  <c r="DG71"/>
  <c r="DH71"/>
  <c r="CY72"/>
  <c r="CZ72"/>
  <c r="DB72"/>
  <c r="DC72"/>
  <c r="DD72"/>
  <c r="DE72"/>
  <c r="DG72"/>
  <c r="DH72"/>
  <c r="CY73"/>
  <c r="CZ73"/>
  <c r="DB73"/>
  <c r="DC73"/>
  <c r="DD73"/>
  <c r="DE73"/>
  <c r="DG73"/>
  <c r="DH73"/>
  <c r="CY74"/>
  <c r="CZ74"/>
  <c r="DA74"/>
  <c r="DB74"/>
  <c r="DC74"/>
  <c r="DD74"/>
  <c r="DE74"/>
  <c r="DG74"/>
  <c r="DH74"/>
  <c r="CY75"/>
  <c r="CZ75"/>
  <c r="DA75"/>
  <c r="DB75"/>
  <c r="DD75"/>
  <c r="DE75"/>
  <c r="DF75"/>
  <c r="DG75"/>
  <c r="CY76"/>
  <c r="CZ76"/>
  <c r="DA76"/>
  <c r="DB76"/>
  <c r="DD76"/>
  <c r="DE76"/>
  <c r="DF76"/>
  <c r="DG76"/>
  <c r="CY77"/>
  <c r="CZ77"/>
  <c r="DA77"/>
  <c r="DB77"/>
  <c r="DD77"/>
  <c r="DE77"/>
  <c r="DF77"/>
  <c r="DG77"/>
  <c r="CY78"/>
  <c r="DA78"/>
  <c r="DB78"/>
  <c r="DC78"/>
  <c r="DD78"/>
  <c r="DF78"/>
  <c r="DG78"/>
  <c r="DH78"/>
  <c r="CY79"/>
  <c r="CZ79"/>
  <c r="DB79"/>
  <c r="DC79"/>
  <c r="DD79"/>
  <c r="DE79"/>
  <c r="DG79"/>
  <c r="DH79"/>
  <c r="CY80"/>
  <c r="CZ80"/>
  <c r="DA80"/>
  <c r="DB80"/>
  <c r="DC80"/>
  <c r="DD80"/>
  <c r="DE80"/>
  <c r="DG80"/>
  <c r="DH80"/>
  <c r="CY81"/>
  <c r="CZ81"/>
  <c r="DA81"/>
  <c r="DB81"/>
  <c r="DC81"/>
  <c r="DD81"/>
  <c r="DE81"/>
  <c r="DG81"/>
  <c r="DH81"/>
  <c r="CY82"/>
  <c r="CZ82"/>
  <c r="DA82"/>
  <c r="DB82"/>
  <c r="DD82"/>
  <c r="DE82"/>
  <c r="DF82"/>
  <c r="DG82"/>
  <c r="CY83"/>
  <c r="CZ83"/>
  <c r="DA83"/>
  <c r="DB83"/>
  <c r="DD83"/>
  <c r="DE83"/>
  <c r="DF83"/>
  <c r="DG83"/>
  <c r="CY84"/>
  <c r="CZ84"/>
  <c r="DA84"/>
  <c r="DB84"/>
  <c r="DD84"/>
  <c r="DE84"/>
  <c r="DF84"/>
  <c r="DG84"/>
  <c r="CY85"/>
  <c r="CZ85"/>
  <c r="DA85"/>
  <c r="DB85"/>
  <c r="DD85"/>
  <c r="DE85"/>
  <c r="DF85"/>
  <c r="DG85"/>
  <c r="CY86"/>
  <c r="CZ86"/>
  <c r="DA86"/>
  <c r="DB86"/>
  <c r="DC86"/>
  <c r="DD86"/>
  <c r="DE86"/>
  <c r="DF86"/>
  <c r="DG86"/>
  <c r="DH86"/>
  <c r="CY87"/>
  <c r="CZ87"/>
  <c r="DA87"/>
  <c r="DB87"/>
  <c r="DD87"/>
  <c r="DE87"/>
  <c r="DF87"/>
  <c r="DG87"/>
  <c r="CY88"/>
  <c r="CZ88"/>
  <c r="DA88"/>
  <c r="DB88"/>
  <c r="DD88"/>
  <c r="DE88"/>
  <c r="DF88"/>
  <c r="DG88"/>
  <c r="CY90"/>
  <c r="CZ90"/>
  <c r="DA90"/>
  <c r="DB90"/>
  <c r="DC90"/>
  <c r="DD90"/>
  <c r="DE90"/>
  <c r="DF90"/>
  <c r="DG90"/>
  <c r="DH90"/>
  <c r="CY91"/>
  <c r="CZ91"/>
  <c r="DA91"/>
  <c r="DB91"/>
  <c r="DD91"/>
  <c r="DE91"/>
  <c r="DF91"/>
  <c r="DG91"/>
  <c r="CY92"/>
  <c r="CZ92"/>
  <c r="DA92"/>
  <c r="DB92"/>
  <c r="DD92"/>
  <c r="DE92"/>
  <c r="DF92"/>
  <c r="DG92"/>
  <c r="CY93"/>
  <c r="CZ93"/>
  <c r="DA93"/>
  <c r="DB93"/>
  <c r="DD93"/>
  <c r="DE93"/>
  <c r="DF93"/>
  <c r="DG93"/>
  <c r="CY94"/>
  <c r="CZ94"/>
  <c r="DA94"/>
  <c r="DB94"/>
  <c r="DD94"/>
  <c r="DE94"/>
  <c r="DF94"/>
  <c r="DG94"/>
  <c r="CY95"/>
  <c r="CZ95"/>
  <c r="DA95"/>
  <c r="DB95"/>
  <c r="DD95"/>
  <c r="DE95"/>
  <c r="DF95"/>
  <c r="DG95"/>
  <c r="CY96"/>
  <c r="CZ96"/>
  <c r="DA96"/>
  <c r="DB96"/>
  <c r="DD96"/>
  <c r="DE96"/>
  <c r="DF96"/>
  <c r="DG96"/>
  <c r="CY97"/>
  <c r="CZ97"/>
  <c r="DA97"/>
  <c r="DB97"/>
  <c r="DD97"/>
  <c r="DE97"/>
  <c r="DF97"/>
  <c r="DG97"/>
  <c r="CY98"/>
  <c r="CZ98"/>
  <c r="DA98"/>
  <c r="DB98"/>
  <c r="DD98"/>
  <c r="DE98"/>
  <c r="DF98"/>
  <c r="DG98"/>
  <c r="CY99"/>
  <c r="CZ99"/>
  <c r="DA99"/>
  <c r="DB99"/>
  <c r="DD99"/>
  <c r="DE99"/>
  <c r="DF99"/>
  <c r="DG99"/>
  <c r="CY100"/>
  <c r="CZ100"/>
  <c r="DA100"/>
  <c r="DB100"/>
  <c r="DD100"/>
  <c r="DE100"/>
  <c r="DF100"/>
  <c r="DG100"/>
  <c r="CY101"/>
  <c r="CZ101"/>
  <c r="DA101"/>
  <c r="DB101"/>
  <c r="DD101"/>
  <c r="DE101"/>
  <c r="DF101"/>
  <c r="DG101"/>
  <c r="CY102"/>
  <c r="CZ102"/>
  <c r="DA102"/>
  <c r="DB102"/>
  <c r="DD102"/>
  <c r="DE102"/>
  <c r="DF102"/>
  <c r="DG102"/>
  <c r="CY103"/>
  <c r="CZ103"/>
  <c r="DA103"/>
  <c r="DB103"/>
  <c r="DD103"/>
  <c r="DE103"/>
  <c r="DF103"/>
  <c r="DG103"/>
  <c r="CY104"/>
  <c r="CZ104"/>
  <c r="DA104"/>
  <c r="DB104"/>
  <c r="DD104"/>
  <c r="DE104"/>
  <c r="DF104"/>
  <c r="DG104"/>
  <c r="CY105"/>
  <c r="CZ105"/>
  <c r="DA105"/>
  <c r="DB105"/>
  <c r="DD105"/>
  <c r="DE105"/>
  <c r="DF105"/>
  <c r="DG105"/>
  <c r="CY106"/>
  <c r="CZ106"/>
  <c r="DA106"/>
  <c r="DB106"/>
  <c r="DD106"/>
  <c r="DE106"/>
  <c r="DF106"/>
  <c r="DG106"/>
  <c r="CY107"/>
  <c r="CZ107"/>
  <c r="DA107"/>
  <c r="DB107"/>
  <c r="DD107"/>
  <c r="DE107"/>
  <c r="DF107"/>
  <c r="DG107"/>
  <c r="CY108"/>
  <c r="CZ108"/>
  <c r="DA108"/>
  <c r="DB108"/>
  <c r="DD108"/>
  <c r="DE108"/>
  <c r="DF108"/>
  <c r="DG108"/>
  <c r="CY109"/>
  <c r="CZ109"/>
  <c r="DA109"/>
  <c r="DB109"/>
  <c r="DD109"/>
  <c r="DE109"/>
  <c r="DF109"/>
  <c r="DG109"/>
  <c r="CY110"/>
  <c r="CZ110"/>
  <c r="DA110"/>
  <c r="DB110"/>
  <c r="DD110"/>
  <c r="DE110"/>
  <c r="DF110"/>
  <c r="DG110"/>
  <c r="CY111"/>
  <c r="CZ111"/>
  <c r="DA111"/>
  <c r="DB111"/>
  <c r="DD111"/>
  <c r="DE111"/>
  <c r="DF111"/>
  <c r="DG111"/>
  <c r="CY112"/>
  <c r="CZ112"/>
  <c r="DA112"/>
  <c r="DB112"/>
  <c r="DD112"/>
  <c r="DE112"/>
  <c r="DF112"/>
  <c r="DG112"/>
  <c r="CY113"/>
  <c r="CZ113"/>
  <c r="DA113"/>
  <c r="DB113"/>
  <c r="DD113"/>
  <c r="DE113"/>
  <c r="DF113"/>
  <c r="DG113"/>
  <c r="CY114"/>
  <c r="CZ114"/>
  <c r="DA114"/>
  <c r="DB114"/>
  <c r="DD114"/>
  <c r="DE114"/>
  <c r="DF114"/>
  <c r="DG114"/>
  <c r="CY115"/>
  <c r="CZ115"/>
  <c r="DA115"/>
  <c r="DB115"/>
  <c r="DD115"/>
  <c r="DE115"/>
  <c r="DF115"/>
  <c r="DG115"/>
  <c r="CZ117"/>
  <c r="DA117"/>
  <c r="DB117"/>
  <c r="DD117"/>
  <c r="DE117"/>
  <c r="DF117"/>
  <c r="DG117"/>
  <c r="DH117"/>
  <c r="CZ118"/>
  <c r="DA118"/>
  <c r="DB118"/>
  <c r="DD118"/>
  <c r="DE118"/>
  <c r="DF118"/>
  <c r="DG118"/>
  <c r="DH118"/>
  <c r="CY119"/>
  <c r="CZ119"/>
  <c r="DA119"/>
  <c r="DB119"/>
  <c r="DC119"/>
  <c r="DD119"/>
  <c r="DE119"/>
  <c r="DF119"/>
  <c r="DG119"/>
  <c r="DH119"/>
  <c r="CY120"/>
  <c r="CZ120"/>
  <c r="DA120"/>
  <c r="DB120"/>
  <c r="DC120"/>
  <c r="DD120"/>
  <c r="DE120"/>
  <c r="DF120"/>
  <c r="DG120"/>
  <c r="DH120"/>
  <c r="CY121"/>
  <c r="CZ121"/>
  <c r="DA121"/>
  <c r="DB121"/>
  <c r="DC121"/>
  <c r="DD121"/>
  <c r="DE121"/>
  <c r="DF121"/>
  <c r="DG121"/>
  <c r="DH121"/>
  <c r="CZ122"/>
  <c r="DA122"/>
  <c r="DB122"/>
  <c r="DD122"/>
  <c r="DE122"/>
  <c r="DF122"/>
  <c r="DG122"/>
  <c r="DH122"/>
  <c r="CY123"/>
  <c r="CZ123"/>
  <c r="DA123"/>
  <c r="DB123"/>
  <c r="DC123"/>
  <c r="DD123"/>
  <c r="DE123"/>
  <c r="DF123"/>
  <c r="DG123"/>
  <c r="DH123"/>
  <c r="CY124"/>
  <c r="CZ124"/>
  <c r="DA124"/>
  <c r="DB124"/>
  <c r="DC124"/>
  <c r="DD124"/>
  <c r="DE124"/>
  <c r="DF124"/>
  <c r="DG124"/>
  <c r="DH124"/>
  <c r="CZ125"/>
  <c r="DA125"/>
  <c r="DB125"/>
  <c r="DD125"/>
  <c r="DE125"/>
  <c r="DF125"/>
  <c r="DG125"/>
  <c r="DH125"/>
  <c r="CY126"/>
  <c r="CZ126"/>
  <c r="DA126"/>
  <c r="DB126"/>
  <c r="DC126"/>
  <c r="DD126"/>
  <c r="DE126"/>
  <c r="DF126"/>
  <c r="DG126"/>
  <c r="DH126"/>
  <c r="CY127"/>
  <c r="CZ127"/>
  <c r="DA127"/>
  <c r="DB127"/>
  <c r="DC127"/>
  <c r="DD127"/>
  <c r="DE127"/>
  <c r="DF127"/>
  <c r="DG127"/>
  <c r="DH127"/>
  <c r="CY128"/>
  <c r="CZ128"/>
  <c r="DA128"/>
  <c r="DB128"/>
  <c r="DC128"/>
  <c r="DD128"/>
  <c r="DE128"/>
  <c r="DF128"/>
  <c r="DG128"/>
  <c r="DH128"/>
  <c r="CY129"/>
  <c r="CZ129"/>
  <c r="DA129"/>
  <c r="DB129"/>
  <c r="DC129"/>
  <c r="DD129"/>
  <c r="DE129"/>
  <c r="DF129"/>
  <c r="DG129"/>
  <c r="DH129"/>
  <c r="CZ130"/>
  <c r="DA130"/>
  <c r="DB130"/>
  <c r="DD130"/>
  <c r="DE130"/>
  <c r="DF130"/>
  <c r="DG130"/>
  <c r="DH130"/>
  <c r="DB131"/>
  <c r="DC131"/>
  <c r="DD131"/>
  <c r="DE131"/>
  <c r="DF131"/>
  <c r="DG131"/>
  <c r="DH131"/>
  <c r="CZ132"/>
  <c r="DA132"/>
  <c r="DB132"/>
  <c r="DD132"/>
  <c r="DE132"/>
  <c r="DF132"/>
  <c r="DG132"/>
  <c r="DH132"/>
  <c r="CZ133"/>
  <c r="DB133"/>
  <c r="DC133"/>
  <c r="DD133"/>
  <c r="DE133"/>
  <c r="DF133"/>
  <c r="DG133"/>
  <c r="DH133"/>
  <c r="CY134"/>
  <c r="CZ134"/>
  <c r="DA134"/>
  <c r="DB134"/>
  <c r="DC134"/>
  <c r="DD134"/>
  <c r="DE134"/>
  <c r="DF134"/>
  <c r="DG134"/>
  <c r="DH134"/>
  <c r="CY135"/>
  <c r="CZ135"/>
  <c r="DA135"/>
  <c r="DB135"/>
  <c r="DC135"/>
  <c r="DD135"/>
  <c r="DE135"/>
  <c r="DF135"/>
  <c r="DG135"/>
  <c r="DH135"/>
  <c r="CZ136"/>
  <c r="DA136"/>
  <c r="DB136"/>
  <c r="DD136"/>
  <c r="DE136"/>
  <c r="DF136"/>
  <c r="DG136"/>
  <c r="DH136"/>
  <c r="CY137"/>
  <c r="CZ137"/>
  <c r="DA137"/>
  <c r="DB137"/>
  <c r="DC137"/>
  <c r="DD137"/>
  <c r="DE137"/>
  <c r="DF137"/>
  <c r="DG137"/>
  <c r="DH137"/>
  <c r="CY138"/>
  <c r="CZ138"/>
  <c r="DA138"/>
  <c r="DB138"/>
  <c r="DC138"/>
  <c r="DD138"/>
  <c r="DE138"/>
  <c r="DF138"/>
  <c r="DG138"/>
  <c r="DH138"/>
  <c r="CY139"/>
  <c r="CZ139"/>
  <c r="DA139"/>
  <c r="DB139"/>
  <c r="DC139"/>
  <c r="DD139"/>
  <c r="DE139"/>
  <c r="DF139"/>
  <c r="DG139"/>
  <c r="DH139"/>
  <c r="CY140"/>
  <c r="CZ140"/>
  <c r="DA140"/>
  <c r="DB140"/>
  <c r="DC140"/>
  <c r="DD140"/>
  <c r="DE140"/>
  <c r="DF140"/>
  <c r="DG140"/>
  <c r="DH140"/>
  <c r="CY141"/>
  <c r="CZ141"/>
  <c r="DA141"/>
  <c r="DB141"/>
  <c r="DC141"/>
  <c r="DD141"/>
  <c r="DE141"/>
  <c r="DF141"/>
  <c r="DG141"/>
  <c r="DH141"/>
  <c r="CY142"/>
  <c r="CZ142"/>
  <c r="DA142"/>
  <c r="DB142"/>
  <c r="DC142"/>
  <c r="DD142"/>
  <c r="DE142"/>
  <c r="DF142"/>
  <c r="DG142"/>
  <c r="DH142"/>
  <c r="CY143"/>
  <c r="CZ143"/>
  <c r="DA143"/>
  <c r="DB143"/>
  <c r="DC143"/>
  <c r="DD143"/>
  <c r="DE143"/>
  <c r="DF143"/>
  <c r="DG143"/>
  <c r="DH143"/>
  <c r="CY144"/>
  <c r="CZ144"/>
  <c r="DA144"/>
  <c r="DB144"/>
  <c r="DC144"/>
  <c r="DD144"/>
  <c r="DE144"/>
  <c r="DF144"/>
  <c r="DG144"/>
  <c r="DH144"/>
  <c r="CY145"/>
  <c r="CZ145"/>
  <c r="DA145"/>
  <c r="DB145"/>
  <c r="DC145"/>
  <c r="DD145"/>
  <c r="DE145"/>
  <c r="DF145"/>
  <c r="DG145"/>
  <c r="DH145"/>
  <c r="CY146"/>
  <c r="CZ146"/>
  <c r="DA146"/>
  <c r="DB146"/>
  <c r="DC146"/>
  <c r="DD146"/>
  <c r="DE146"/>
  <c r="DF146"/>
  <c r="DG146"/>
  <c r="DH146"/>
  <c r="CY147"/>
  <c r="CZ147"/>
  <c r="DA147"/>
  <c r="DB147"/>
  <c r="DC147"/>
  <c r="DD147"/>
  <c r="DE147"/>
  <c r="DF147"/>
  <c r="DG147"/>
  <c r="DH147"/>
  <c r="CY148"/>
  <c r="CZ148"/>
  <c r="DA148"/>
  <c r="DB148"/>
  <c r="DC148"/>
  <c r="DD148"/>
  <c r="DE148"/>
  <c r="DF148"/>
  <c r="DG148"/>
  <c r="DH148"/>
  <c r="CZ149"/>
  <c r="DA149"/>
  <c r="DB149"/>
  <c r="DD149"/>
  <c r="DE149"/>
  <c r="DF149"/>
  <c r="DG149"/>
  <c r="DH149"/>
  <c r="CY150"/>
  <c r="CZ150"/>
  <c r="DA150"/>
  <c r="DB150"/>
  <c r="DC150"/>
  <c r="DD150"/>
  <c r="DE150"/>
  <c r="DF150"/>
  <c r="DG150"/>
  <c r="DH150"/>
  <c r="CY151"/>
  <c r="CZ151"/>
  <c r="DA151"/>
  <c r="DB151"/>
  <c r="DC151"/>
  <c r="DD151"/>
  <c r="DE151"/>
  <c r="DF151"/>
  <c r="DG151"/>
  <c r="DH151"/>
  <c r="CY152"/>
  <c r="CZ152"/>
  <c r="DA152"/>
  <c r="DB152"/>
  <c r="DC152"/>
  <c r="DD152"/>
  <c r="DE152"/>
  <c r="DF152"/>
  <c r="DG152"/>
  <c r="DH152"/>
  <c r="CY153"/>
  <c r="CZ153"/>
  <c r="DA153"/>
  <c r="DB153"/>
  <c r="DC153"/>
  <c r="DD153"/>
  <c r="DE153"/>
  <c r="DF153"/>
  <c r="DG153"/>
  <c r="DH153"/>
  <c r="CY154"/>
  <c r="CZ154"/>
  <c r="DA154"/>
  <c r="DB154"/>
  <c r="DC154"/>
  <c r="DD154"/>
  <c r="DE154"/>
  <c r="DF154"/>
  <c r="DG154"/>
  <c r="DH154"/>
  <c r="CY155"/>
  <c r="CZ155"/>
  <c r="DA155"/>
  <c r="DB155"/>
  <c r="DC155"/>
  <c r="DD155"/>
  <c r="DE155"/>
  <c r="DF155"/>
  <c r="DG155"/>
  <c r="DH155"/>
  <c r="CZ156"/>
  <c r="DA156"/>
  <c r="DB156"/>
  <c r="DD156"/>
  <c r="DE156"/>
  <c r="DF156"/>
  <c r="DG156"/>
  <c r="DH156"/>
  <c r="CY157"/>
  <c r="CZ157"/>
  <c r="DA157"/>
  <c r="DB157"/>
  <c r="DC157"/>
  <c r="DD157"/>
  <c r="DE157"/>
  <c r="DF157"/>
  <c r="DG157"/>
  <c r="DH157"/>
  <c r="CY158"/>
  <c r="CZ158"/>
  <c r="DA158"/>
  <c r="DB158"/>
  <c r="DC158"/>
  <c r="DD158"/>
  <c r="DE158"/>
  <c r="DF158"/>
  <c r="DG158"/>
  <c r="DH158"/>
  <c r="CZ159"/>
  <c r="DA159"/>
  <c r="DB159"/>
  <c r="DD159"/>
  <c r="DE159"/>
  <c r="DF159"/>
  <c r="DG159"/>
  <c r="DH159"/>
  <c r="CY161"/>
  <c r="CZ161"/>
  <c r="DA161"/>
  <c r="DB161"/>
  <c r="DC161"/>
  <c r="DD161"/>
  <c r="DE161"/>
  <c r="DF161"/>
  <c r="DG161"/>
  <c r="DH161"/>
  <c r="CY162"/>
  <c r="CZ162"/>
  <c r="DA162"/>
  <c r="DB162"/>
  <c r="DC162"/>
  <c r="DD162"/>
  <c r="DE162"/>
  <c r="DF162"/>
  <c r="DG162"/>
  <c r="DH162"/>
  <c r="CY163"/>
  <c r="CZ163"/>
  <c r="DA163"/>
  <c r="DB163"/>
  <c r="DC163"/>
  <c r="DD163"/>
  <c r="DE163"/>
  <c r="DF163"/>
  <c r="DG163"/>
  <c r="DH163"/>
  <c r="CY164"/>
  <c r="CZ164"/>
  <c r="DA164"/>
  <c r="DB164"/>
  <c r="DC164"/>
  <c r="DD164"/>
  <c r="DE164"/>
  <c r="DF164"/>
  <c r="DG164"/>
  <c r="DH164"/>
  <c r="CY165"/>
  <c r="CZ165"/>
  <c r="DA165"/>
  <c r="DB165"/>
  <c r="DC165"/>
  <c r="DD165"/>
  <c r="DE165"/>
  <c r="DF165"/>
  <c r="DG165"/>
  <c r="DH165"/>
  <c r="CY166"/>
  <c r="CZ166"/>
  <c r="DA166"/>
  <c r="DB166"/>
  <c r="DC166"/>
  <c r="DD166"/>
  <c r="DE166"/>
  <c r="DF166"/>
  <c r="DG166"/>
  <c r="DH166"/>
  <c r="CY167"/>
  <c r="CZ167"/>
  <c r="DA167"/>
  <c r="DB167"/>
  <c r="DC167"/>
  <c r="DD167"/>
  <c r="DE167"/>
  <c r="DF167"/>
  <c r="DG167"/>
  <c r="DH167"/>
  <c r="CY168"/>
  <c r="CZ168"/>
  <c r="DA168"/>
  <c r="DB168"/>
  <c r="DC168"/>
  <c r="DD168"/>
  <c r="DE168"/>
  <c r="DF168"/>
  <c r="DG168"/>
  <c r="DH168"/>
  <c r="CY169"/>
  <c r="CZ169"/>
  <c r="DA169"/>
  <c r="DB169"/>
  <c r="DC169"/>
  <c r="DD169"/>
  <c r="DE169"/>
  <c r="DF169"/>
  <c r="DG169"/>
  <c r="DH169"/>
  <c r="CY170"/>
  <c r="CZ170"/>
  <c r="DA170"/>
  <c r="DB170"/>
  <c r="DC170"/>
  <c r="DD170"/>
  <c r="DE170"/>
  <c r="DF170"/>
  <c r="DG170"/>
  <c r="DH170"/>
  <c r="CY171"/>
  <c r="CZ171"/>
  <c r="DA171"/>
  <c r="DB171"/>
  <c r="DC171"/>
  <c r="DD171"/>
  <c r="DE171"/>
  <c r="DF171"/>
  <c r="DG171"/>
  <c r="DH171"/>
  <c r="CY215"/>
  <c r="CZ215"/>
  <c r="DA215"/>
  <c r="DB215"/>
  <c r="DD215"/>
  <c r="DE215"/>
  <c r="DF215"/>
  <c r="DG215"/>
  <c r="CY216"/>
  <c r="CZ216"/>
  <c r="DA216"/>
  <c r="DB216"/>
  <c r="DD216"/>
  <c r="DE216"/>
  <c r="DF216"/>
  <c r="DG216"/>
  <c r="CY217"/>
  <c r="CZ217"/>
  <c r="DA217"/>
  <c r="DB217"/>
  <c r="DD217"/>
  <c r="DE217"/>
  <c r="DF217"/>
  <c r="DG217"/>
  <c r="CY218"/>
  <c r="CZ218"/>
  <c r="DA218"/>
  <c r="DB218"/>
  <c r="DD218"/>
  <c r="DE218"/>
  <c r="DF218"/>
  <c r="DG218"/>
  <c r="CY219"/>
  <c r="CZ219"/>
  <c r="DA219"/>
  <c r="DB219"/>
  <c r="DD219"/>
  <c r="DE219"/>
  <c r="DF219"/>
  <c r="DG219"/>
  <c r="CY220"/>
  <c r="CZ220"/>
  <c r="DA220"/>
  <c r="DB220"/>
  <c r="DD220"/>
  <c r="DE220"/>
  <c r="DF220"/>
  <c r="DG220"/>
  <c r="CY221"/>
  <c r="CZ221"/>
  <c r="DA221"/>
  <c r="DB221"/>
  <c r="DD221"/>
  <c r="DE221"/>
  <c r="DF221"/>
  <c r="DG221"/>
  <c r="CY222"/>
  <c r="CZ222"/>
  <c r="DA222"/>
  <c r="DB222"/>
  <c r="DD222"/>
  <c r="DE222"/>
  <c r="DF222"/>
  <c r="DG222"/>
  <c r="CY223"/>
  <c r="CZ223"/>
  <c r="DA223"/>
  <c r="DB223"/>
  <c r="DD223"/>
  <c r="DE223"/>
  <c r="DF223"/>
  <c r="DG223"/>
  <c r="CY224"/>
  <c r="CZ224"/>
  <c r="DA224"/>
  <c r="DB224"/>
  <c r="DD224"/>
  <c r="DE224"/>
  <c r="DF224"/>
  <c r="DG224"/>
  <c r="CY225"/>
  <c r="CZ225"/>
  <c r="DA225"/>
  <c r="DB225"/>
  <c r="DD225"/>
  <c r="DE225"/>
  <c r="DF225"/>
  <c r="DG225"/>
  <c r="CY226"/>
  <c r="CZ226"/>
  <c r="DA226"/>
  <c r="DB226"/>
  <c r="DD226"/>
  <c r="DE226"/>
  <c r="DF226"/>
  <c r="DG226"/>
  <c r="CY227"/>
  <c r="CZ227"/>
  <c r="DA227"/>
  <c r="DB227"/>
  <c r="DD227"/>
  <c r="DE227"/>
  <c r="DF227"/>
  <c r="DG227"/>
  <c r="CY228"/>
  <c r="CZ228"/>
  <c r="DA228"/>
  <c r="DB228"/>
  <c r="DD228"/>
  <c r="DE228"/>
  <c r="DF228"/>
  <c r="DG228"/>
  <c r="CY229"/>
  <c r="CZ229"/>
  <c r="DA229"/>
  <c r="DB229"/>
  <c r="DD229"/>
  <c r="DE229"/>
  <c r="DF229"/>
  <c r="DG229"/>
  <c r="CY230"/>
  <c r="CZ230"/>
  <c r="DA230"/>
  <c r="DB230"/>
  <c r="DD230"/>
  <c r="DE230"/>
  <c r="DF230"/>
  <c r="DG230"/>
  <c r="CY231"/>
  <c r="CZ231"/>
  <c r="DA231"/>
  <c r="DB231"/>
  <c r="DD231"/>
  <c r="DE231"/>
  <c r="DF231"/>
  <c r="DG231"/>
  <c r="CY232"/>
  <c r="CZ232"/>
  <c r="DA232"/>
  <c r="DB232"/>
  <c r="DD232"/>
  <c r="DE232"/>
  <c r="DF232"/>
  <c r="DG232"/>
  <c r="CY233"/>
  <c r="CZ233"/>
  <c r="DA233"/>
  <c r="DB233"/>
  <c r="DD233"/>
  <c r="DE233"/>
  <c r="DF233"/>
  <c r="DG233"/>
  <c r="CY234"/>
  <c r="CZ234"/>
  <c r="DA234"/>
  <c r="DB234"/>
  <c r="DD234"/>
  <c r="DE234"/>
  <c r="DF234"/>
  <c r="DG234"/>
  <c r="CY235"/>
  <c r="CZ235"/>
  <c r="DA235"/>
  <c r="DB235"/>
  <c r="DD235"/>
  <c r="DE235"/>
  <c r="DF235"/>
  <c r="DG235"/>
  <c r="CY236"/>
  <c r="CZ236"/>
  <c r="DA236"/>
  <c r="DB236"/>
  <c r="DD236"/>
  <c r="DE236"/>
  <c r="DF236"/>
  <c r="DG236"/>
  <c r="CY237"/>
  <c r="CZ237"/>
  <c r="DA237"/>
  <c r="DB237"/>
  <c r="DD237"/>
  <c r="DE237"/>
  <c r="DF237"/>
  <c r="DG237"/>
  <c r="CY238"/>
  <c r="CZ238"/>
  <c r="DA238"/>
  <c r="DB238"/>
  <c r="DD238"/>
  <c r="DE238"/>
  <c r="DF238"/>
  <c r="DG238"/>
  <c r="CY239"/>
  <c r="CZ239"/>
  <c r="DA239"/>
  <c r="DB239"/>
  <c r="DD239"/>
  <c r="DE239"/>
  <c r="DF239"/>
  <c r="DG239"/>
  <c r="CY240"/>
  <c r="CZ240"/>
  <c r="DA240"/>
  <c r="DB240"/>
  <c r="DD240"/>
  <c r="DE240"/>
  <c r="DF240"/>
  <c r="DG240"/>
  <c r="CY241"/>
  <c r="CZ241"/>
  <c r="DA241"/>
  <c r="DB241"/>
  <c r="DD241"/>
  <c r="DE241"/>
  <c r="DF241"/>
  <c r="DG241"/>
  <c r="CY242"/>
  <c r="CZ242"/>
  <c r="DA242"/>
  <c r="DB242"/>
  <c r="DD242"/>
  <c r="DE242"/>
  <c r="DF242"/>
  <c r="DG242"/>
  <c r="CY243"/>
  <c r="CZ243"/>
  <c r="DA243"/>
  <c r="DB243"/>
  <c r="DD243"/>
  <c r="DE243"/>
  <c r="DF243"/>
  <c r="DG243"/>
  <c r="CY244"/>
  <c r="CZ244"/>
  <c r="DA244"/>
  <c r="DB244"/>
  <c r="DD244"/>
  <c r="DE244"/>
  <c r="DF244"/>
  <c r="DG244"/>
  <c r="CY245"/>
  <c r="CZ245"/>
  <c r="DA245"/>
  <c r="DB245"/>
  <c r="DD245"/>
  <c r="DE245"/>
  <c r="DF245"/>
  <c r="DG245"/>
  <c r="CY246"/>
  <c r="CZ246"/>
  <c r="DA246"/>
  <c r="DB246"/>
  <c r="DD246"/>
  <c r="DE246"/>
  <c r="DF246"/>
  <c r="DG246"/>
  <c r="CY247"/>
  <c r="CZ247"/>
  <c r="DA247"/>
  <c r="DB247"/>
  <c r="DD247"/>
  <c r="DE247"/>
  <c r="DF247"/>
  <c r="DG247"/>
  <c r="CY248"/>
  <c r="CZ248"/>
  <c r="DA248"/>
  <c r="DB248"/>
  <c r="DD248"/>
  <c r="DE248"/>
  <c r="DF248"/>
  <c r="DG248"/>
  <c r="CY249"/>
  <c r="CZ249"/>
  <c r="DA249"/>
  <c r="DB249"/>
  <c r="DD249"/>
  <c r="DE249"/>
  <c r="DF249"/>
  <c r="DG249"/>
  <c r="CY250"/>
  <c r="CZ250"/>
  <c r="DA250"/>
  <c r="DB250"/>
  <c r="DD250"/>
  <c r="DE250"/>
  <c r="DF250"/>
  <c r="DG250"/>
  <c r="CY251"/>
  <c r="CZ251"/>
  <c r="DA251"/>
  <c r="DB251"/>
  <c r="DD251"/>
  <c r="DE251"/>
  <c r="DF251"/>
  <c r="DG251"/>
  <c r="CY252"/>
  <c r="CZ252"/>
  <c r="DA252"/>
  <c r="DB252"/>
  <c r="DD252"/>
  <c r="DE252"/>
  <c r="DF252"/>
  <c r="DG252"/>
  <c r="CY253"/>
  <c r="CZ253"/>
  <c r="DA253"/>
  <c r="DB253"/>
  <c r="DD253"/>
  <c r="DE253"/>
  <c r="DF253"/>
  <c r="DG253"/>
  <c r="CY254"/>
  <c r="CZ254"/>
  <c r="DA254"/>
  <c r="DB254"/>
  <c r="DD254"/>
  <c r="DE254"/>
  <c r="DF254"/>
  <c r="DG254"/>
  <c r="CY255"/>
  <c r="CZ255"/>
  <c r="DA255"/>
  <c r="DB255"/>
  <c r="DD255"/>
  <c r="DE255"/>
  <c r="DF255"/>
  <c r="DG255"/>
  <c r="CY256"/>
  <c r="CZ256"/>
  <c r="DA256"/>
  <c r="DB256"/>
  <c r="DD256"/>
  <c r="DE256"/>
  <c r="DF256"/>
  <c r="DG256"/>
  <c r="CY257"/>
  <c r="CZ257"/>
  <c r="DA257"/>
  <c r="DB257"/>
  <c r="DD257"/>
  <c r="DE257"/>
  <c r="DF257"/>
  <c r="DG257"/>
  <c r="CY258"/>
  <c r="CZ258"/>
  <c r="DA258"/>
  <c r="DB258"/>
  <c r="DD258"/>
  <c r="DE258"/>
  <c r="DF258"/>
  <c r="DG258"/>
  <c r="CY259"/>
  <c r="CZ259"/>
  <c r="DA259"/>
  <c r="DB259"/>
  <c r="DD259"/>
  <c r="DE259"/>
  <c r="DF259"/>
  <c r="DG259"/>
  <c r="CY260"/>
  <c r="CZ260"/>
  <c r="DA260"/>
  <c r="DB260"/>
  <c r="DD260"/>
  <c r="DE260"/>
  <c r="DF260"/>
  <c r="DG260"/>
  <c r="CZ280"/>
  <c r="DA280"/>
  <c r="DB280"/>
  <c r="DC280"/>
  <c r="DE280"/>
  <c r="DF280"/>
  <c r="DG280"/>
  <c r="DH280"/>
  <c r="CZ281"/>
  <c r="DA281"/>
  <c r="DB281"/>
  <c r="DC281"/>
  <c r="DE281"/>
  <c r="DF281"/>
  <c r="DG281"/>
  <c r="DH281"/>
  <c r="CZ282"/>
  <c r="DA282"/>
  <c r="DB282"/>
  <c r="DE282"/>
  <c r="DF282"/>
  <c r="DG282"/>
  <c r="CZ283"/>
  <c r="DA283"/>
  <c r="DB283"/>
  <c r="DE283"/>
  <c r="DF283"/>
  <c r="DG283"/>
  <c r="DH283"/>
  <c r="CZ284"/>
  <c r="DA284"/>
  <c r="DB284"/>
  <c r="DE284"/>
  <c r="DF284"/>
  <c r="DG284"/>
  <c r="CZ285"/>
  <c r="DA285"/>
  <c r="DB285"/>
  <c r="DC285"/>
  <c r="DE285"/>
  <c r="DF285"/>
  <c r="DG285"/>
  <c r="DH285"/>
  <c r="CZ286"/>
  <c r="DA286"/>
  <c r="DB286"/>
  <c r="DC286"/>
  <c r="DD286"/>
  <c r="DE286"/>
  <c r="DF286"/>
  <c r="DG286"/>
  <c r="DH286"/>
  <c r="CZ287"/>
  <c r="DA287"/>
  <c r="DB287"/>
  <c r="DC287"/>
  <c r="DE287"/>
  <c r="DF287"/>
  <c r="DG287"/>
  <c r="DH287"/>
  <c r="CZ288"/>
  <c r="DA288"/>
  <c r="DB288"/>
  <c r="DC288"/>
  <c r="DE288"/>
  <c r="DF288"/>
  <c r="DG288"/>
  <c r="DH288"/>
  <c r="CZ289"/>
  <c r="DA289"/>
  <c r="DB289"/>
  <c r="DE289"/>
  <c r="DF289"/>
  <c r="DG289"/>
  <c r="DH289"/>
  <c r="CZ290"/>
  <c r="DA290"/>
  <c r="DB290"/>
  <c r="DE290"/>
  <c r="DF290"/>
  <c r="DG290"/>
  <c r="CZ291"/>
  <c r="DA291"/>
  <c r="DB291"/>
  <c r="DE291"/>
  <c r="DF291"/>
  <c r="DG291"/>
  <c r="CZ292"/>
  <c r="DA292"/>
  <c r="DB292"/>
  <c r="DC292"/>
  <c r="DE292"/>
  <c r="DF292"/>
  <c r="DG292"/>
  <c r="DH292"/>
  <c r="CZ293"/>
  <c r="DA293"/>
  <c r="DB293"/>
  <c r="DC293"/>
  <c r="DE293"/>
  <c r="DF293"/>
  <c r="DG293"/>
  <c r="DH293"/>
  <c r="CZ294"/>
  <c r="DA294"/>
  <c r="DB294"/>
  <c r="DE294"/>
  <c r="DF294"/>
  <c r="DG294"/>
  <c r="DH294"/>
  <c r="CZ295"/>
  <c r="DA295"/>
  <c r="DB295"/>
  <c r="DE295"/>
  <c r="DF295"/>
  <c r="DG295"/>
  <c r="DH295"/>
  <c r="CZ296"/>
  <c r="DA296"/>
  <c r="DB296"/>
  <c r="DC296"/>
  <c r="DE296"/>
  <c r="DF296"/>
  <c r="DG296"/>
  <c r="DH296"/>
  <c r="CZ297"/>
  <c r="DA297"/>
  <c r="DB297"/>
  <c r="DE297"/>
  <c r="DF297"/>
  <c r="DG297"/>
  <c r="CZ298"/>
  <c r="DA298"/>
  <c r="DB298"/>
  <c r="DE298"/>
  <c r="DF298"/>
  <c r="DG298"/>
  <c r="DH298"/>
  <c r="CZ299"/>
  <c r="DA299"/>
  <c r="DB299"/>
  <c r="DE299"/>
  <c r="DF299"/>
  <c r="DG299"/>
  <c r="CZ300"/>
  <c r="DA300"/>
  <c r="DB300"/>
  <c r="DE300"/>
  <c r="DF300"/>
  <c r="DG300"/>
  <c r="CZ301"/>
  <c r="DA301"/>
  <c r="DB301"/>
  <c r="DC301"/>
  <c r="DE301"/>
  <c r="DF301"/>
  <c r="DG301"/>
  <c r="DH301"/>
  <c r="CZ302"/>
  <c r="DA302"/>
  <c r="DB302"/>
  <c r="DE302"/>
  <c r="DF302"/>
  <c r="DG302"/>
  <c r="DH302"/>
  <c r="CZ303"/>
  <c r="DA303"/>
  <c r="DB303"/>
  <c r="DC303"/>
  <c r="DE303"/>
  <c r="DF303"/>
  <c r="DG303"/>
  <c r="DH303"/>
  <c r="CZ304"/>
  <c r="DA304"/>
  <c r="DB304"/>
  <c r="DC304"/>
  <c r="DE304"/>
  <c r="DF304"/>
  <c r="DG304"/>
  <c r="DH304"/>
  <c r="CZ305"/>
  <c r="DA305"/>
  <c r="DB305"/>
  <c r="DC305"/>
  <c r="DE305"/>
  <c r="DF305"/>
  <c r="DG305"/>
  <c r="DH305"/>
  <c r="CZ306"/>
  <c r="DA306"/>
  <c r="DB306"/>
  <c r="DC306"/>
  <c r="DE306"/>
  <c r="DF306"/>
  <c r="DG306"/>
  <c r="DH306"/>
  <c r="CZ307"/>
  <c r="DA307"/>
  <c r="DB307"/>
  <c r="DC307"/>
  <c r="DE307"/>
  <c r="DF307"/>
  <c r="DG307"/>
  <c r="DH307"/>
  <c r="CZ308"/>
  <c r="DA308"/>
  <c r="DB308"/>
  <c r="DC308"/>
  <c r="DE308"/>
  <c r="DF308"/>
  <c r="DG308"/>
  <c r="DH308"/>
  <c r="CZ309"/>
  <c r="DA309"/>
  <c r="DB309"/>
  <c r="DC309"/>
  <c r="DE309"/>
  <c r="DF309"/>
  <c r="DG309"/>
  <c r="DH309"/>
  <c r="CZ310"/>
  <c r="DA310"/>
  <c r="DB310"/>
  <c r="DC310"/>
  <c r="DE310"/>
  <c r="DF310"/>
  <c r="DG310"/>
  <c r="DH310"/>
  <c r="CZ311"/>
  <c r="DA311"/>
  <c r="DB311"/>
  <c r="DE311"/>
  <c r="DF311"/>
  <c r="DG311"/>
  <c r="CZ312"/>
  <c r="DA312"/>
  <c r="DB312"/>
  <c r="DE312"/>
  <c r="DF312"/>
  <c r="DG312"/>
  <c r="CZ313"/>
  <c r="DA313"/>
  <c r="DB313"/>
  <c r="DC313"/>
  <c r="DD313"/>
  <c r="DE313"/>
  <c r="DF313"/>
  <c r="DG313"/>
  <c r="DH313"/>
  <c r="CZ314"/>
  <c r="DA314"/>
  <c r="DB314"/>
  <c r="DE314"/>
  <c r="DF314"/>
  <c r="DG314"/>
  <c r="DH314"/>
  <c r="CZ315"/>
  <c r="DA315"/>
  <c r="DB315"/>
  <c r="DE315"/>
  <c r="DF315"/>
  <c r="DG315"/>
  <c r="DH315"/>
  <c r="CZ316"/>
  <c r="DA316"/>
  <c r="DB316"/>
  <c r="DC316"/>
  <c r="DE316"/>
  <c r="DF316"/>
  <c r="DG316"/>
  <c r="DH316"/>
  <c r="CZ317"/>
  <c r="DA317"/>
  <c r="DB317"/>
  <c r="DC317"/>
  <c r="DE317"/>
  <c r="DF317"/>
  <c r="DG317"/>
  <c r="DH317"/>
  <c r="CZ318"/>
  <c r="DA318"/>
  <c r="DB318"/>
  <c r="DC318"/>
  <c r="DE318"/>
  <c r="DF318"/>
  <c r="DG318"/>
  <c r="DH318"/>
  <c r="CZ319"/>
  <c r="DA319"/>
  <c r="DB319"/>
  <c r="DC319"/>
  <c r="DE319"/>
  <c r="DF319"/>
  <c r="DG319"/>
  <c r="DH319"/>
  <c r="CZ320"/>
  <c r="DA320"/>
  <c r="DB320"/>
  <c r="DC320"/>
  <c r="DE320"/>
  <c r="DF320"/>
  <c r="DG320"/>
  <c r="DH320"/>
  <c r="CZ321"/>
  <c r="DA321"/>
  <c r="DB321"/>
  <c r="DC321"/>
  <c r="DE321"/>
  <c r="DF321"/>
  <c r="DG321"/>
  <c r="DH321"/>
  <c r="CZ322"/>
  <c r="DA322"/>
  <c r="DB322"/>
  <c r="DC322"/>
  <c r="DE322"/>
  <c r="DF322"/>
  <c r="DG322"/>
  <c r="DH322"/>
  <c r="CZ323"/>
  <c r="DA323"/>
  <c r="DB323"/>
  <c r="DC323"/>
  <c r="DE323"/>
  <c r="DF323"/>
  <c r="DG323"/>
  <c r="DH323"/>
  <c r="CZ324"/>
  <c r="DA324"/>
  <c r="DB324"/>
  <c r="DC324"/>
  <c r="DE324"/>
  <c r="DF324"/>
  <c r="DG324"/>
  <c r="DH324"/>
  <c r="CZ325"/>
  <c r="DA325"/>
  <c r="DB325"/>
  <c r="DC325"/>
  <c r="DE325"/>
  <c r="DF325"/>
  <c r="DG325"/>
  <c r="DH325"/>
  <c r="CZ326"/>
  <c r="DA326"/>
  <c r="DB326"/>
  <c r="DC326"/>
  <c r="DE326"/>
  <c r="DF326"/>
  <c r="DG326"/>
  <c r="DH326"/>
  <c r="CZ327"/>
  <c r="DA327"/>
  <c r="DB327"/>
  <c r="DC327"/>
  <c r="DE327"/>
  <c r="DF327"/>
  <c r="DG327"/>
  <c r="DH327"/>
  <c r="CZ328"/>
  <c r="DA328"/>
  <c r="DB328"/>
  <c r="DC328"/>
  <c r="DE328"/>
  <c r="DF328"/>
  <c r="DG328"/>
  <c r="DH328"/>
  <c r="CZ329"/>
  <c r="DA329"/>
  <c r="DB329"/>
  <c r="DC329"/>
  <c r="DE329"/>
  <c r="DF329"/>
  <c r="DG329"/>
  <c r="DH329"/>
  <c r="CZ330"/>
  <c r="DA330"/>
  <c r="DB330"/>
  <c r="DE330"/>
  <c r="DF330"/>
  <c r="DG330"/>
  <c r="CZ331"/>
  <c r="DA331"/>
  <c r="DB331"/>
  <c r="DE331"/>
  <c r="DF331"/>
  <c r="DG331"/>
  <c r="CZ332"/>
  <c r="DA332"/>
  <c r="DB332"/>
  <c r="DC332"/>
  <c r="DD332"/>
  <c r="DE332"/>
  <c r="DF332"/>
  <c r="DG332"/>
  <c r="DH332"/>
  <c r="CZ333"/>
  <c r="DA333"/>
  <c r="DB333"/>
  <c r="DC333"/>
  <c r="DD333"/>
  <c r="DE333"/>
  <c r="DF333"/>
  <c r="DG333"/>
  <c r="DH333"/>
  <c r="CZ334"/>
  <c r="DA334"/>
  <c r="DB334"/>
  <c r="DC334"/>
  <c r="DE334"/>
  <c r="DF334"/>
  <c r="DG334"/>
  <c r="DH334"/>
  <c r="CZ335"/>
  <c r="DA335"/>
  <c r="DB335"/>
  <c r="DC335"/>
  <c r="DE335"/>
  <c r="DF335"/>
  <c r="DG335"/>
  <c r="DH335"/>
  <c r="CZ336"/>
  <c r="DA336"/>
  <c r="DB336"/>
  <c r="DC336"/>
  <c r="DD336"/>
  <c r="DE336"/>
  <c r="DF336"/>
  <c r="DG336"/>
  <c r="DH336"/>
  <c r="CZ337"/>
  <c r="DA337"/>
  <c r="DB337"/>
  <c r="DC337"/>
  <c r="DE337"/>
  <c r="DF337"/>
  <c r="DG337"/>
  <c r="DH337"/>
  <c r="CZ338"/>
  <c r="DA338"/>
  <c r="DB338"/>
  <c r="DE338"/>
  <c r="DF338"/>
  <c r="DG338"/>
  <c r="CZ339"/>
  <c r="DA339"/>
  <c r="DB339"/>
  <c r="DE339"/>
  <c r="DF339"/>
  <c r="DG339"/>
  <c r="CZ340"/>
  <c r="DA340"/>
  <c r="DB340"/>
  <c r="DC340"/>
  <c r="DE340"/>
  <c r="DF340"/>
  <c r="DG340"/>
  <c r="DH340"/>
  <c r="CZ341"/>
  <c r="DA341"/>
  <c r="DB341"/>
  <c r="DC341"/>
  <c r="DE341"/>
  <c r="DF341"/>
  <c r="DG341"/>
  <c r="DH341"/>
  <c r="CZ342"/>
  <c r="DA342"/>
  <c r="DB342"/>
  <c r="DC342"/>
  <c r="DE342"/>
  <c r="DF342"/>
  <c r="DG342"/>
  <c r="DH342"/>
  <c r="CZ343"/>
  <c r="DA343"/>
  <c r="DB343"/>
  <c r="DC343"/>
  <c r="DE343"/>
  <c r="DF343"/>
  <c r="DG343"/>
  <c r="DH343"/>
  <c r="CZ344"/>
  <c r="DA344"/>
  <c r="DB344"/>
  <c r="DC344"/>
  <c r="DE344"/>
  <c r="DF344"/>
  <c r="DG344"/>
  <c r="DH344"/>
  <c r="CZ345"/>
  <c r="DA345"/>
  <c r="DB345"/>
  <c r="DE345"/>
  <c r="DF345"/>
  <c r="DG345"/>
  <c r="DH345"/>
  <c r="CZ346"/>
  <c r="DA346"/>
  <c r="DB346"/>
  <c r="DE346"/>
  <c r="DF346"/>
  <c r="DG346"/>
  <c r="DH346"/>
  <c r="CZ347"/>
  <c r="DA347"/>
  <c r="DB347"/>
  <c r="DC347"/>
  <c r="DD347"/>
  <c r="DE347"/>
  <c r="DF347"/>
  <c r="DG347"/>
  <c r="DH347"/>
  <c r="CZ348"/>
  <c r="DA348"/>
  <c r="DB348"/>
  <c r="DC348"/>
  <c r="DD348"/>
  <c r="DE348"/>
  <c r="DF348"/>
  <c r="DG348"/>
  <c r="DH348"/>
  <c r="CZ349"/>
  <c r="DA349"/>
  <c r="DB349"/>
  <c r="DC349"/>
  <c r="DE349"/>
  <c r="DF349"/>
  <c r="DG349"/>
  <c r="DH349"/>
  <c r="CZ350"/>
  <c r="DA350"/>
  <c r="DB350"/>
  <c r="DC350"/>
  <c r="DE350"/>
  <c r="DF350"/>
  <c r="DG350"/>
  <c r="DH350"/>
  <c r="CZ351"/>
  <c r="DA351"/>
  <c r="DB351"/>
  <c r="DC351"/>
  <c r="DE351"/>
  <c r="DF351"/>
  <c r="DG351"/>
  <c r="DH351"/>
  <c r="CZ352"/>
  <c r="DA352"/>
  <c r="DB352"/>
  <c r="DE352"/>
  <c r="DF352"/>
  <c r="DG352"/>
  <c r="CZ353"/>
  <c r="DA353"/>
  <c r="DB353"/>
  <c r="DC353"/>
  <c r="DE353"/>
  <c r="DF353"/>
  <c r="DG353"/>
  <c r="DH353"/>
  <c r="CZ354"/>
  <c r="DA354"/>
  <c r="DB354"/>
  <c r="DC354"/>
  <c r="DE354"/>
  <c r="DF354"/>
  <c r="DG354"/>
  <c r="DH354"/>
  <c r="CZ355"/>
  <c r="DA355"/>
  <c r="DB355"/>
  <c r="DC355"/>
  <c r="DE355"/>
  <c r="DF355"/>
  <c r="DG355"/>
  <c r="DH355"/>
  <c r="CZ356"/>
  <c r="DA356"/>
  <c r="DB356"/>
  <c r="DC356"/>
  <c r="DE356"/>
  <c r="DF356"/>
  <c r="DG356"/>
  <c r="DH356"/>
  <c r="CZ357"/>
  <c r="DA357"/>
  <c r="DB357"/>
  <c r="DC357"/>
  <c r="DE357"/>
  <c r="DF357"/>
  <c r="DG357"/>
  <c r="DH357"/>
  <c r="CZ358"/>
  <c r="DA358"/>
  <c r="DB358"/>
  <c r="DC358"/>
  <c r="DE358"/>
  <c r="DF358"/>
  <c r="DG358"/>
  <c r="DH358"/>
  <c r="CZ359"/>
  <c r="DA359"/>
  <c r="DB359"/>
  <c r="DC359"/>
  <c r="DE359"/>
  <c r="DF359"/>
  <c r="DG359"/>
  <c r="DH359"/>
  <c r="CZ360"/>
  <c r="DA360"/>
  <c r="DB360"/>
  <c r="DC360"/>
  <c r="DE360"/>
  <c r="DF360"/>
  <c r="DG360"/>
  <c r="DH360"/>
  <c r="CZ361"/>
  <c r="DA361"/>
  <c r="DB361"/>
  <c r="DC361"/>
  <c r="DE361"/>
  <c r="DF361"/>
  <c r="DG361"/>
  <c r="DH361"/>
  <c r="CZ362"/>
  <c r="DA362"/>
  <c r="DB362"/>
  <c r="DC362"/>
  <c r="DE362"/>
  <c r="DF362"/>
  <c r="DG362"/>
  <c r="DH362"/>
  <c r="CZ363"/>
  <c r="DA363"/>
  <c r="DB363"/>
  <c r="DC363"/>
  <c r="DE363"/>
  <c r="DF363"/>
  <c r="DG363"/>
  <c r="DH363"/>
  <c r="CZ364"/>
  <c r="DA364"/>
  <c r="DB364"/>
  <c r="DC364"/>
  <c r="DE364"/>
  <c r="DF364"/>
  <c r="DG364"/>
  <c r="DH364"/>
  <c r="CZ365"/>
  <c r="DA365"/>
  <c r="DB365"/>
  <c r="DC365"/>
  <c r="DE365"/>
  <c r="DF365"/>
  <c r="DG365"/>
  <c r="DH365"/>
  <c r="CZ366"/>
  <c r="DA366"/>
  <c r="DB366"/>
  <c r="DC366"/>
  <c r="DE366"/>
  <c r="DF366"/>
  <c r="DG366"/>
  <c r="DH366"/>
  <c r="CZ367"/>
  <c r="DA367"/>
  <c r="DB367"/>
  <c r="DC367"/>
  <c r="DE367"/>
  <c r="DF367"/>
  <c r="DG367"/>
  <c r="DH367"/>
  <c r="CZ368"/>
  <c r="DA368"/>
  <c r="DB368"/>
  <c r="DC368"/>
  <c r="DE368"/>
  <c r="DF368"/>
  <c r="DG368"/>
  <c r="DH368"/>
  <c r="CZ369"/>
  <c r="DA369"/>
  <c r="DB369"/>
  <c r="DC369"/>
  <c r="DE369"/>
  <c r="DF369"/>
  <c r="DG369"/>
  <c r="DH369"/>
  <c r="CZ370"/>
  <c r="DA370"/>
  <c r="DB370"/>
  <c r="DC370"/>
  <c r="DE370"/>
  <c r="DF370"/>
  <c r="DG370"/>
  <c r="DH370"/>
  <c r="CZ371"/>
  <c r="DA371"/>
  <c r="DB371"/>
  <c r="DC371"/>
  <c r="DE371"/>
  <c r="DF371"/>
  <c r="DG371"/>
  <c r="DH371"/>
  <c r="CZ372"/>
  <c r="DA372"/>
  <c r="DB372"/>
  <c r="DC372"/>
  <c r="DE372"/>
  <c r="DF372"/>
  <c r="DG372"/>
  <c r="DH372"/>
  <c r="CZ373"/>
  <c r="DA373"/>
  <c r="DB373"/>
  <c r="DC373"/>
  <c r="DE373"/>
  <c r="DF373"/>
  <c r="DG373"/>
  <c r="DH373"/>
  <c r="CZ374"/>
  <c r="DA374"/>
  <c r="DB374"/>
  <c r="DC374"/>
  <c r="DE374"/>
  <c r="DF374"/>
  <c r="DG374"/>
  <c r="DH374"/>
  <c r="CZ375"/>
  <c r="DA375"/>
  <c r="DB375"/>
  <c r="DC375"/>
  <c r="DE375"/>
  <c r="DF375"/>
  <c r="DG375"/>
  <c r="DH375"/>
  <c r="CZ376"/>
  <c r="DA376"/>
  <c r="DB376"/>
  <c r="DC376"/>
  <c r="DE376"/>
  <c r="DF376"/>
  <c r="DG376"/>
  <c r="DH376"/>
  <c r="CZ377"/>
  <c r="DA377"/>
  <c r="DB377"/>
  <c r="DC377"/>
  <c r="DE377"/>
  <c r="DF377"/>
  <c r="DG377"/>
  <c r="DH377"/>
  <c r="CZ378"/>
  <c r="DA378"/>
  <c r="DB378"/>
  <c r="DC378"/>
  <c r="DE378"/>
  <c r="DF378"/>
  <c r="DG378"/>
  <c r="DH378"/>
  <c r="CZ379"/>
  <c r="DA379"/>
  <c r="DB379"/>
  <c r="DC379"/>
  <c r="DE379"/>
  <c r="DF379"/>
  <c r="DG379"/>
  <c r="DH379"/>
  <c r="CZ380"/>
  <c r="DA380"/>
  <c r="DB380"/>
  <c r="DE380"/>
  <c r="DF380"/>
  <c r="DG380"/>
  <c r="DH380"/>
  <c r="CZ381"/>
  <c r="DA381"/>
  <c r="DB381"/>
  <c r="DE381"/>
  <c r="DF381"/>
  <c r="DG381"/>
  <c r="DH381"/>
  <c r="CZ382"/>
  <c r="DA382"/>
  <c r="DB382"/>
  <c r="DE382"/>
  <c r="DF382"/>
  <c r="DG382"/>
  <c r="DH382"/>
  <c r="CZ383"/>
  <c r="DA383"/>
  <c r="DB383"/>
  <c r="DE383"/>
  <c r="DF383"/>
  <c r="DG383"/>
  <c r="DH383"/>
  <c r="CZ384"/>
  <c r="DA384"/>
  <c r="DB384"/>
  <c r="DC384"/>
  <c r="DE384"/>
  <c r="DF384"/>
  <c r="DG384"/>
  <c r="DH384"/>
  <c r="CZ385"/>
  <c r="DA385"/>
  <c r="DB385"/>
  <c r="DC385"/>
  <c r="DE385"/>
  <c r="DF385"/>
  <c r="DG385"/>
  <c r="DH385"/>
  <c r="CZ386"/>
  <c r="DA386"/>
  <c r="DB386"/>
  <c r="DC386"/>
  <c r="DE386"/>
  <c r="DF386"/>
  <c r="DG386"/>
  <c r="DH386"/>
  <c r="CZ387"/>
  <c r="DA387"/>
  <c r="DB387"/>
  <c r="DC387"/>
  <c r="DE387"/>
  <c r="DF387"/>
  <c r="DG387"/>
  <c r="DH387"/>
  <c r="CZ388"/>
  <c r="DA388"/>
  <c r="DB388"/>
  <c r="DC388"/>
  <c r="DE388"/>
  <c r="DF388"/>
  <c r="DG388"/>
  <c r="DH388"/>
  <c r="CZ389"/>
  <c r="DA389"/>
  <c r="DB389"/>
  <c r="DC389"/>
  <c r="DE389"/>
  <c r="DF389"/>
  <c r="DG389"/>
  <c r="DH389"/>
  <c r="CZ390"/>
  <c r="DA390"/>
  <c r="DB390"/>
  <c r="DC390"/>
  <c r="DE390"/>
  <c r="DF390"/>
  <c r="DG390"/>
  <c r="DH390"/>
  <c r="CZ391"/>
  <c r="DA391"/>
  <c r="DB391"/>
  <c r="DC391"/>
  <c r="DE391"/>
  <c r="DF391"/>
  <c r="DG391"/>
  <c r="DH391"/>
  <c r="CZ392"/>
  <c r="DA392"/>
  <c r="DB392"/>
  <c r="DC392"/>
  <c r="DE392"/>
  <c r="DF392"/>
  <c r="DG392"/>
  <c r="DH392"/>
  <c r="CZ393"/>
  <c r="DA393"/>
  <c r="DB393"/>
  <c r="DC393"/>
  <c r="DE393"/>
  <c r="DF393"/>
  <c r="DG393"/>
  <c r="DH393"/>
  <c r="CZ394"/>
  <c r="DA394"/>
  <c r="DB394"/>
  <c r="DC394"/>
  <c r="DE394"/>
  <c r="DF394"/>
  <c r="DG394"/>
  <c r="DH394"/>
  <c r="CZ395"/>
  <c r="DA395"/>
  <c r="DB395"/>
  <c r="DC395"/>
  <c r="DE395"/>
  <c r="DF395"/>
  <c r="DG395"/>
  <c r="DH395"/>
  <c r="CZ396"/>
  <c r="DA396"/>
  <c r="DB396"/>
  <c r="DC396"/>
  <c r="DE396"/>
  <c r="DF396"/>
  <c r="DG396"/>
  <c r="DH396"/>
  <c r="CZ397"/>
  <c r="DA397"/>
  <c r="DB397"/>
  <c r="DC397"/>
  <c r="DE397"/>
  <c r="DF397"/>
  <c r="DG397"/>
  <c r="DH397"/>
  <c r="CZ398"/>
  <c r="DA398"/>
  <c r="DB398"/>
  <c r="DC398"/>
  <c r="DE398"/>
  <c r="DF398"/>
  <c r="DG398"/>
  <c r="DH398"/>
  <c r="CZ399"/>
  <c r="DA399"/>
  <c r="DB399"/>
  <c r="DC399"/>
  <c r="DE399"/>
  <c r="DF399"/>
  <c r="DG399"/>
  <c r="DH399"/>
  <c r="CZ400"/>
  <c r="DA400"/>
  <c r="DB400"/>
  <c r="DC400"/>
  <c r="DE400"/>
  <c r="DF400"/>
  <c r="DG400"/>
  <c r="DH400"/>
  <c r="CZ401"/>
  <c r="DA401"/>
  <c r="DB401"/>
  <c r="DC401"/>
  <c r="DE401"/>
  <c r="DF401"/>
  <c r="DG401"/>
  <c r="DH401"/>
  <c r="CZ402"/>
  <c r="DA402"/>
  <c r="DB402"/>
  <c r="DC402"/>
  <c r="DE402"/>
  <c r="DF402"/>
  <c r="DG402"/>
  <c r="DH402"/>
  <c r="CZ403"/>
  <c r="DA403"/>
  <c r="DB403"/>
  <c r="DC403"/>
  <c r="DE403"/>
  <c r="DF403"/>
  <c r="DG403"/>
  <c r="DH403"/>
  <c r="CZ404"/>
  <c r="DA404"/>
  <c r="DB404"/>
  <c r="DC404"/>
  <c r="DE404"/>
  <c r="DF404"/>
  <c r="DG404"/>
  <c r="DH404"/>
  <c r="CZ405"/>
  <c r="DA405"/>
  <c r="DB405"/>
  <c r="DC405"/>
  <c r="DE405"/>
  <c r="DF405"/>
  <c r="DG405"/>
  <c r="DH405"/>
  <c r="CZ406"/>
  <c r="DA406"/>
  <c r="DB406"/>
  <c r="DC406"/>
  <c r="DE406"/>
  <c r="DF406"/>
  <c r="DG406"/>
  <c r="DH406"/>
  <c r="CZ407"/>
  <c r="DA407"/>
  <c r="DB407"/>
  <c r="DC407"/>
  <c r="DE407"/>
  <c r="DF407"/>
  <c r="DG407"/>
  <c r="DH407"/>
  <c r="CZ408"/>
  <c r="DA408"/>
  <c r="DB408"/>
  <c r="DC408"/>
  <c r="DE408"/>
  <c r="DF408"/>
  <c r="DG408"/>
  <c r="DH408"/>
  <c r="CZ409"/>
  <c r="DA409"/>
  <c r="DB409"/>
  <c r="DC409"/>
  <c r="DE409"/>
  <c r="DF409"/>
  <c r="DG409"/>
  <c r="DH409"/>
  <c r="CZ410"/>
  <c r="DA410"/>
  <c r="DB410"/>
  <c r="DC410"/>
  <c r="DE410"/>
  <c r="DF410"/>
  <c r="DG410"/>
  <c r="DH410"/>
  <c r="CZ411"/>
  <c r="DA411"/>
  <c r="DB411"/>
  <c r="DC411"/>
  <c r="DE411"/>
  <c r="DF411"/>
  <c r="DG411"/>
  <c r="DH411"/>
  <c r="CZ413"/>
  <c r="DA413"/>
  <c r="DB413"/>
  <c r="DC413"/>
  <c r="DE413"/>
  <c r="DF413"/>
  <c r="DG413"/>
  <c r="DH413"/>
  <c r="CZ414"/>
  <c r="DA414"/>
  <c r="DB414"/>
  <c r="DC414"/>
  <c r="DE414"/>
  <c r="DF414"/>
  <c r="DG414"/>
  <c r="DH414"/>
  <c r="CZ415"/>
  <c r="DA415"/>
  <c r="DB415"/>
  <c r="DC415"/>
  <c r="DE415"/>
  <c r="DF415"/>
  <c r="DG415"/>
  <c r="DH415"/>
  <c r="CZ416"/>
  <c r="DA416"/>
  <c r="DB416"/>
  <c r="DC416"/>
  <c r="DE416"/>
  <c r="DF416"/>
  <c r="DG416"/>
  <c r="DH416"/>
  <c r="CZ417"/>
  <c r="DA417"/>
  <c r="DB417"/>
  <c r="DC417"/>
  <c r="DE417"/>
  <c r="DF417"/>
  <c r="DG417"/>
  <c r="DH417"/>
  <c r="CZ418"/>
  <c r="DA418"/>
  <c r="DB418"/>
  <c r="DC418"/>
  <c r="DE418"/>
  <c r="DF418"/>
  <c r="DG418"/>
  <c r="DH418"/>
  <c r="CZ419"/>
  <c r="DA419"/>
  <c r="DB419"/>
  <c r="DC419"/>
  <c r="DE419"/>
  <c r="DF419"/>
  <c r="DG419"/>
  <c r="DH419"/>
  <c r="CZ420"/>
  <c r="DA420"/>
  <c r="DB420"/>
  <c r="DC420"/>
  <c r="DE420"/>
  <c r="DF420"/>
  <c r="DG420"/>
  <c r="DH420"/>
  <c r="CZ421"/>
  <c r="DA421"/>
  <c r="DB421"/>
  <c r="DC421"/>
  <c r="DE421"/>
  <c r="DF421"/>
  <c r="DG421"/>
  <c r="DH421"/>
  <c r="CZ422"/>
  <c r="DA422"/>
  <c r="DB422"/>
  <c r="DC422"/>
  <c r="DE422"/>
  <c r="DF422"/>
  <c r="DG422"/>
  <c r="DH422"/>
  <c r="CZ423"/>
  <c r="DA423"/>
  <c r="DB423"/>
  <c r="DC423"/>
  <c r="DE423"/>
  <c r="DF423"/>
  <c r="DG423"/>
  <c r="DH423"/>
  <c r="CZ424"/>
  <c r="DA424"/>
  <c r="DB424"/>
  <c r="DC424"/>
  <c r="DE424"/>
  <c r="DF424"/>
  <c r="DG424"/>
  <c r="DH424"/>
  <c r="CZ425"/>
  <c r="DA425"/>
  <c r="DB425"/>
  <c r="DC425"/>
  <c r="DE425"/>
  <c r="DF425"/>
  <c r="DG425"/>
  <c r="DH425"/>
  <c r="CZ426"/>
  <c r="DA426"/>
  <c r="DB426"/>
  <c r="DC426"/>
  <c r="DE426"/>
  <c r="DF426"/>
  <c r="DG426"/>
  <c r="DH426"/>
  <c r="CZ427"/>
  <c r="DA427"/>
  <c r="DB427"/>
  <c r="DC427"/>
  <c r="DE427"/>
  <c r="DF427"/>
  <c r="DG427"/>
  <c r="DH427"/>
  <c r="CZ428"/>
  <c r="DA428"/>
  <c r="DB428"/>
  <c r="DC428"/>
  <c r="DE428"/>
  <c r="DF428"/>
  <c r="DG428"/>
  <c r="DH428"/>
  <c r="CZ429"/>
  <c r="DA429"/>
  <c r="DB429"/>
  <c r="DC429"/>
  <c r="DE429"/>
  <c r="DF429"/>
  <c r="DG429"/>
  <c r="DH429"/>
  <c r="CZ468"/>
  <c r="DA468"/>
  <c r="DB468"/>
  <c r="DC468"/>
  <c r="DE468"/>
  <c r="DF468"/>
  <c r="DG468"/>
  <c r="DH468"/>
  <c r="CZ469"/>
  <c r="DA469"/>
  <c r="DB469"/>
  <c r="DC469"/>
  <c r="DE469"/>
  <c r="DF469"/>
  <c r="DG469"/>
  <c r="DH469"/>
  <c r="CZ470"/>
  <c r="DA470"/>
  <c r="DB470"/>
  <c r="DC470"/>
  <c r="DE470"/>
  <c r="DF470"/>
  <c r="DG470"/>
  <c r="DH470"/>
  <c r="CZ471"/>
  <c r="DA471"/>
  <c r="DB471"/>
  <c r="DC471"/>
  <c r="DE471"/>
  <c r="DF471"/>
  <c r="DG471"/>
  <c r="DH471"/>
  <c r="CZ472"/>
  <c r="DA472"/>
  <c r="DB472"/>
  <c r="DC472"/>
  <c r="DE472"/>
  <c r="DF472"/>
  <c r="DG472"/>
  <c r="DH472"/>
  <c r="CZ473"/>
  <c r="DA473"/>
  <c r="DB473"/>
  <c r="DC473"/>
  <c r="DE473"/>
  <c r="DF473"/>
  <c r="DG473"/>
  <c r="DH473"/>
  <c r="CZ474"/>
  <c r="DA474"/>
  <c r="DB474"/>
  <c r="DC474"/>
  <c r="DE474"/>
  <c r="DF474"/>
  <c r="DG474"/>
  <c r="DH474"/>
  <c r="CZ475"/>
  <c r="DA475"/>
  <c r="DB475"/>
  <c r="DC475"/>
  <c r="DE475"/>
  <c r="DF475"/>
  <c r="DG475"/>
  <c r="DH475"/>
  <c r="CZ476"/>
  <c r="DA476"/>
  <c r="DB476"/>
  <c r="DC476"/>
  <c r="DE476"/>
  <c r="DF476"/>
  <c r="DG476"/>
  <c r="DH476"/>
  <c r="CZ477"/>
  <c r="DA477"/>
  <c r="DB477"/>
  <c r="DC477"/>
  <c r="DE477"/>
  <c r="DF477"/>
  <c r="DG477"/>
  <c r="DH477"/>
  <c r="CZ478"/>
  <c r="DA478"/>
  <c r="DB478"/>
  <c r="DC478"/>
  <c r="DE478"/>
  <c r="DF478"/>
  <c r="DG478"/>
  <c r="DH478"/>
  <c r="CZ479"/>
  <c r="DA479"/>
  <c r="DB479"/>
  <c r="DC479"/>
  <c r="DE479"/>
  <c r="DF479"/>
  <c r="DG479"/>
  <c r="DH479"/>
  <c r="CZ480"/>
  <c r="DA480"/>
  <c r="DB480"/>
  <c r="DC480"/>
  <c r="DE480"/>
  <c r="DF480"/>
  <c r="DG480"/>
  <c r="DH480"/>
  <c r="CZ481"/>
  <c r="DA481"/>
  <c r="DB481"/>
  <c r="DC481"/>
  <c r="DE481"/>
  <c r="DF481"/>
  <c r="DG481"/>
  <c r="DH481"/>
  <c r="CZ482"/>
  <c r="DA482"/>
  <c r="DB482"/>
  <c r="DC482"/>
  <c r="DE482"/>
  <c r="DF482"/>
  <c r="DG482"/>
  <c r="DH482"/>
  <c r="CZ483"/>
  <c r="DA483"/>
  <c r="DB483"/>
  <c r="DC483"/>
  <c r="DE483"/>
  <c r="DF483"/>
  <c r="DG483"/>
  <c r="DH483"/>
  <c r="CZ484"/>
  <c r="DA484"/>
  <c r="DB484"/>
  <c r="DC484"/>
  <c r="DE484"/>
  <c r="DF484"/>
  <c r="DG484"/>
  <c r="DH484"/>
  <c r="CZ485"/>
  <c r="DA485"/>
  <c r="DB485"/>
  <c r="DC485"/>
  <c r="DE485"/>
  <c r="DF485"/>
  <c r="DG485"/>
  <c r="DH485"/>
  <c r="CZ486"/>
  <c r="DA486"/>
  <c r="DB486"/>
  <c r="DC486"/>
  <c r="DE486"/>
  <c r="DF486"/>
  <c r="DG486"/>
  <c r="DH486"/>
  <c r="CZ487"/>
  <c r="DA487"/>
  <c r="DB487"/>
  <c r="DC487"/>
  <c r="DE487"/>
  <c r="DF487"/>
  <c r="DG487"/>
  <c r="DH487"/>
  <c r="CZ488"/>
  <c r="DA488"/>
  <c r="DB488"/>
  <c r="DC488"/>
  <c r="DE488"/>
  <c r="DF488"/>
  <c r="DG488"/>
  <c r="DH488"/>
  <c r="CZ489"/>
  <c r="DA489"/>
  <c r="DB489"/>
  <c r="DC489"/>
  <c r="DE489"/>
  <c r="DF489"/>
  <c r="DG489"/>
  <c r="DH489"/>
  <c r="CZ490"/>
  <c r="DA490"/>
  <c r="DB490"/>
  <c r="DC490"/>
  <c r="DE490"/>
  <c r="DF490"/>
  <c r="DG490"/>
  <c r="DH490"/>
  <c r="CZ491"/>
  <c r="DA491"/>
  <c r="DB491"/>
  <c r="DC491"/>
  <c r="DE491"/>
  <c r="DF491"/>
  <c r="DG491"/>
  <c r="DH491"/>
  <c r="CZ492"/>
  <c r="DA492"/>
  <c r="DB492"/>
  <c r="DC492"/>
  <c r="DE492"/>
  <c r="DF492"/>
  <c r="DG492"/>
  <c r="DH492"/>
  <c r="CZ493"/>
  <c r="DA493"/>
  <c r="DB493"/>
  <c r="DC493"/>
  <c r="DE493"/>
  <c r="DF493"/>
  <c r="DG493"/>
  <c r="DH493"/>
  <c r="CZ494"/>
  <c r="DA494"/>
  <c r="DB494"/>
  <c r="DC494"/>
  <c r="DE494"/>
  <c r="DF494"/>
  <c r="DG494"/>
  <c r="DH494"/>
  <c r="CZ495"/>
  <c r="DA495"/>
  <c r="DB495"/>
  <c r="DC495"/>
  <c r="DE495"/>
  <c r="DF495"/>
  <c r="DG495"/>
  <c r="DH495"/>
  <c r="CZ496"/>
  <c r="DA496"/>
  <c r="DB496"/>
  <c r="DC496"/>
  <c r="DE496"/>
  <c r="DF496"/>
  <c r="DG496"/>
  <c r="DH496"/>
  <c r="CZ497"/>
  <c r="DA497"/>
  <c r="DB497"/>
  <c r="DC497"/>
  <c r="DE497"/>
  <c r="DF497"/>
  <c r="DG497"/>
  <c r="DH497"/>
  <c r="CZ498"/>
  <c r="DA498"/>
  <c r="DB498"/>
  <c r="DC498"/>
  <c r="DE498"/>
  <c r="DF498"/>
  <c r="DG498"/>
  <c r="DH498"/>
  <c r="CZ499"/>
  <c r="DA499"/>
  <c r="DB499"/>
  <c r="DC499"/>
  <c r="DE499"/>
  <c r="DF499"/>
  <c r="DG499"/>
  <c r="DH499"/>
  <c r="CZ500"/>
  <c r="DA500"/>
  <c r="DB500"/>
  <c r="DC500"/>
  <c r="DE500"/>
  <c r="DF500"/>
  <c r="DG500"/>
  <c r="DH500"/>
  <c r="CZ501"/>
  <c r="DA501"/>
  <c r="DB501"/>
  <c r="DC501"/>
  <c r="DE501"/>
  <c r="DF501"/>
  <c r="DG501"/>
  <c r="DH501"/>
  <c r="CZ502"/>
  <c r="DA502"/>
  <c r="DB502"/>
  <c r="DC502"/>
  <c r="DE502"/>
  <c r="DF502"/>
  <c r="DG502"/>
  <c r="DH502"/>
  <c r="CZ503"/>
  <c r="DA503"/>
  <c r="DB503"/>
  <c r="DC503"/>
  <c r="DE503"/>
  <c r="DF503"/>
  <c r="DG503"/>
  <c r="DH503"/>
  <c r="CZ504"/>
  <c r="DA504"/>
  <c r="DB504"/>
  <c r="DC504"/>
  <c r="DE504"/>
  <c r="DF504"/>
  <c r="DG504"/>
  <c r="DH504"/>
  <c r="CZ505"/>
  <c r="DA505"/>
  <c r="DB505"/>
  <c r="DC505"/>
  <c r="DE505"/>
  <c r="DF505"/>
  <c r="DG505"/>
  <c r="DH505"/>
  <c r="CZ506"/>
  <c r="DA506"/>
  <c r="DB506"/>
  <c r="DC506"/>
  <c r="DE506"/>
  <c r="DF506"/>
  <c r="DG506"/>
  <c r="DH506"/>
  <c r="CZ507"/>
  <c r="DA507"/>
  <c r="DB507"/>
  <c r="DC507"/>
  <c r="DE507"/>
  <c r="DF507"/>
  <c r="DG507"/>
  <c r="DH507"/>
  <c r="CZ508"/>
  <c r="DA508"/>
  <c r="DB508"/>
  <c r="DC508"/>
  <c r="DE508"/>
  <c r="DF508"/>
  <c r="DG508"/>
  <c r="DH508"/>
  <c r="CZ509"/>
  <c r="DA509"/>
  <c r="DB509"/>
  <c r="DC509"/>
  <c r="DE509"/>
  <c r="DF509"/>
  <c r="DG509"/>
  <c r="DH509"/>
  <c r="CZ510"/>
  <c r="DA510"/>
  <c r="DB510"/>
  <c r="DC510"/>
  <c r="DE510"/>
  <c r="DF510"/>
  <c r="DG510"/>
  <c r="DH510"/>
  <c r="CZ511"/>
  <c r="DA511"/>
  <c r="DB511"/>
  <c r="DC511"/>
  <c r="DE511"/>
  <c r="DF511"/>
  <c r="DG511"/>
  <c r="DH511"/>
  <c r="CZ512"/>
  <c r="DA512"/>
  <c r="DB512"/>
  <c r="DC512"/>
  <c r="DE512"/>
  <c r="DF512"/>
  <c r="DG512"/>
  <c r="DH512"/>
  <c r="CZ513"/>
  <c r="DA513"/>
  <c r="DB513"/>
  <c r="DC513"/>
  <c r="DE513"/>
  <c r="DF513"/>
  <c r="DG513"/>
  <c r="DH513"/>
  <c r="CZ514"/>
  <c r="DA514"/>
  <c r="DB514"/>
  <c r="DC514"/>
  <c r="DE514"/>
  <c r="DF514"/>
  <c r="DG514"/>
  <c r="DH514"/>
  <c r="CZ515"/>
  <c r="DA515"/>
  <c r="DB515"/>
  <c r="DC515"/>
  <c r="DE515"/>
  <c r="DF515"/>
  <c r="DG515"/>
  <c r="DH515"/>
  <c r="CZ516"/>
  <c r="DA516"/>
  <c r="DB516"/>
  <c r="DC516"/>
  <c r="DE516"/>
  <c r="DF516"/>
  <c r="DG516"/>
  <c r="DH516"/>
  <c r="CZ517"/>
  <c r="DA517"/>
  <c r="DB517"/>
  <c r="DC517"/>
  <c r="DE517"/>
  <c r="DF517"/>
  <c r="DG517"/>
  <c r="CZ518"/>
  <c r="DA518"/>
  <c r="DB518"/>
  <c r="DC518"/>
  <c r="DE518"/>
  <c r="DF518"/>
  <c r="DG518"/>
  <c r="DH518"/>
  <c r="CZ519"/>
  <c r="DA519"/>
  <c r="DB519"/>
  <c r="DC519"/>
  <c r="DE519"/>
  <c r="DF519"/>
  <c r="DG519"/>
  <c r="DH519"/>
  <c r="CZ520"/>
  <c r="DA520"/>
  <c r="DB520"/>
  <c r="DC520"/>
  <c r="DE520"/>
  <c r="DF520"/>
  <c r="DG520"/>
  <c r="DH520"/>
  <c r="CZ521"/>
  <c r="DA521"/>
  <c r="DB521"/>
  <c r="DC521"/>
  <c r="DE521"/>
  <c r="DF521"/>
  <c r="DG521"/>
  <c r="CZ522"/>
  <c r="DA522"/>
  <c r="DB522"/>
  <c r="DC522"/>
  <c r="DE522"/>
  <c r="DF522"/>
  <c r="DG522"/>
  <c r="DH522"/>
  <c r="CZ523"/>
  <c r="DA523"/>
  <c r="DB523"/>
  <c r="DC523"/>
  <c r="DE523"/>
  <c r="DF523"/>
  <c r="DG523"/>
  <c r="DH523"/>
  <c r="CZ524"/>
  <c r="DA524"/>
  <c r="DB524"/>
  <c r="DC524"/>
  <c r="DE524"/>
  <c r="DF524"/>
  <c r="DG524"/>
  <c r="DH524"/>
  <c r="CZ525"/>
  <c r="DA525"/>
  <c r="DB525"/>
  <c r="DC525"/>
  <c r="DE525"/>
  <c r="DF525"/>
  <c r="DG525"/>
  <c r="DH525"/>
  <c r="CZ526"/>
  <c r="DB526"/>
  <c r="DC526"/>
  <c r="DE526"/>
  <c r="DF526"/>
  <c r="DG526"/>
  <c r="DH526"/>
  <c r="CZ527"/>
  <c r="DA527"/>
  <c r="DB527"/>
  <c r="DC527"/>
  <c r="DE527"/>
  <c r="DF527"/>
  <c r="DG527"/>
  <c r="DH527"/>
  <c r="CZ528"/>
  <c r="DA528"/>
  <c r="DB528"/>
  <c r="DC528"/>
  <c r="DE528"/>
  <c r="DF528"/>
  <c r="DG528"/>
  <c r="DH528"/>
  <c r="CZ529"/>
  <c r="DA529"/>
  <c r="DB529"/>
  <c r="DC529"/>
  <c r="DE529"/>
  <c r="DF529"/>
  <c r="DG529"/>
  <c r="DH529"/>
  <c r="CZ530"/>
  <c r="DA530"/>
  <c r="DB530"/>
  <c r="DC530"/>
  <c r="DE530"/>
  <c r="DF530"/>
  <c r="DG530"/>
  <c r="DH530"/>
  <c r="CZ531"/>
  <c r="DA531"/>
  <c r="DB531"/>
  <c r="DC531"/>
  <c r="DE531"/>
  <c r="DF531"/>
  <c r="DG531"/>
  <c r="DH531"/>
  <c r="CZ532"/>
  <c r="DA532"/>
  <c r="DB532"/>
  <c r="DC532"/>
  <c r="DE532"/>
  <c r="DF532"/>
  <c r="DG532"/>
  <c r="DH532"/>
  <c r="CZ533"/>
  <c r="DA533"/>
  <c r="DB533"/>
  <c r="DC533"/>
  <c r="DE533"/>
  <c r="DF533"/>
  <c r="DG533"/>
  <c r="DH533"/>
  <c r="CZ534"/>
  <c r="DA534"/>
  <c r="DB534"/>
  <c r="DC534"/>
  <c r="DE534"/>
  <c r="DF534"/>
  <c r="DG534"/>
  <c r="DH534"/>
  <c r="CZ535"/>
  <c r="DA535"/>
  <c r="DB535"/>
  <c r="DC535"/>
  <c r="DE535"/>
  <c r="DF535"/>
  <c r="DG535"/>
  <c r="DH535"/>
  <c r="CZ536"/>
  <c r="DA536"/>
  <c r="DB536"/>
  <c r="DC536"/>
  <c r="DE536"/>
  <c r="DF536"/>
  <c r="DG536"/>
  <c r="DH536"/>
  <c r="CZ537"/>
  <c r="DA537"/>
  <c r="DB537"/>
  <c r="DC537"/>
  <c r="DE537"/>
  <c r="DF537"/>
  <c r="DG537"/>
  <c r="DH537"/>
  <c r="CZ538"/>
  <c r="DA538"/>
  <c r="DB538"/>
  <c r="DC538"/>
  <c r="DE538"/>
  <c r="DF538"/>
  <c r="DG538"/>
  <c r="DH538"/>
  <c r="CZ539"/>
  <c r="DA539"/>
  <c r="DB539"/>
  <c r="DC539"/>
  <c r="DE539"/>
  <c r="DF539"/>
  <c r="DG539"/>
  <c r="DH539"/>
  <c r="CZ540"/>
  <c r="DA540"/>
  <c r="DB540"/>
  <c r="DE540"/>
  <c r="DF540"/>
  <c r="DG540"/>
  <c r="DH540"/>
  <c r="CZ541"/>
  <c r="DA541"/>
  <c r="DB541"/>
  <c r="DC541"/>
  <c r="DE541"/>
  <c r="DF541"/>
  <c r="DG541"/>
  <c r="DH541"/>
  <c r="CZ542"/>
  <c r="DA542"/>
  <c r="DB542"/>
  <c r="DC542"/>
  <c r="DE542"/>
  <c r="DF542"/>
  <c r="DG542"/>
  <c r="DH542"/>
  <c r="CZ543"/>
  <c r="DA543"/>
  <c r="DB543"/>
  <c r="DC543"/>
  <c r="DE543"/>
  <c r="DF543"/>
  <c r="DG543"/>
  <c r="DH543"/>
  <c r="CZ544"/>
  <c r="DA544"/>
  <c r="DB544"/>
  <c r="DC544"/>
  <c r="DE544"/>
  <c r="DF544"/>
  <c r="DG544"/>
  <c r="DH544"/>
  <c r="CZ545"/>
  <c r="DA545"/>
  <c r="DB545"/>
  <c r="DC545"/>
  <c r="DE545"/>
  <c r="DF545"/>
  <c r="DG545"/>
  <c r="DH545"/>
  <c r="CZ546"/>
  <c r="DA546"/>
  <c r="DB546"/>
  <c r="DC546"/>
  <c r="DE546"/>
  <c r="DF546"/>
  <c r="DG546"/>
  <c r="DH546"/>
  <c r="CZ547"/>
  <c r="DA547"/>
  <c r="DB547"/>
  <c r="DC547"/>
  <c r="DE547"/>
  <c r="DF547"/>
  <c r="DG547"/>
  <c r="DH547"/>
  <c r="CZ548"/>
  <c r="DA548"/>
  <c r="DB548"/>
  <c r="DC548"/>
  <c r="DE548"/>
  <c r="DF548"/>
  <c r="DG548"/>
  <c r="DH548"/>
  <c r="CZ549"/>
  <c r="DA549"/>
  <c r="DB549"/>
  <c r="DC549"/>
  <c r="DE549"/>
  <c r="DF549"/>
  <c r="DG549"/>
  <c r="DH549"/>
  <c r="CZ550"/>
  <c r="DA550"/>
  <c r="DB550"/>
  <c r="DC550"/>
  <c r="DE550"/>
  <c r="DF550"/>
  <c r="DG550"/>
  <c r="DH550"/>
  <c r="CZ551"/>
  <c r="DA551"/>
  <c r="DB551"/>
  <c r="DC551"/>
  <c r="DE551"/>
  <c r="DF551"/>
  <c r="DG551"/>
  <c r="DH551"/>
  <c r="CZ565"/>
  <c r="DA565"/>
  <c r="DB565"/>
  <c r="DC565"/>
  <c r="DE565"/>
  <c r="DF565"/>
  <c r="DG565"/>
  <c r="DH565"/>
  <c r="CZ566"/>
  <c r="DA566"/>
  <c r="DB566"/>
  <c r="DC566"/>
  <c r="DE566"/>
  <c r="DF566"/>
  <c r="DG566"/>
  <c r="DH566"/>
  <c r="CZ567"/>
  <c r="DA567"/>
  <c r="DB567"/>
  <c r="DC567"/>
  <c r="DE567"/>
  <c r="DF567"/>
  <c r="DG567"/>
  <c r="DH567"/>
  <c r="CZ568"/>
  <c r="DA568"/>
  <c r="DB568"/>
  <c r="DC568"/>
  <c r="DE568"/>
  <c r="DF568"/>
  <c r="DG568"/>
  <c r="DH568"/>
  <c r="CZ569"/>
  <c r="DA569"/>
  <c r="DB569"/>
  <c r="DC569"/>
  <c r="DE569"/>
  <c r="DF569"/>
  <c r="DG569"/>
  <c r="DH569"/>
  <c r="CZ570"/>
  <c r="DA570"/>
  <c r="DB570"/>
  <c r="DC570"/>
  <c r="DE570"/>
  <c r="DF570"/>
  <c r="DG570"/>
  <c r="DH570"/>
  <c r="CZ571"/>
  <c r="DA571"/>
  <c r="DB571"/>
  <c r="DC571"/>
  <c r="DE571"/>
  <c r="DF571"/>
  <c r="DG571"/>
  <c r="DH571"/>
  <c r="CY572"/>
  <c r="CZ572"/>
  <c r="DA572"/>
  <c r="DB572"/>
  <c r="DC572"/>
  <c r="DD572"/>
  <c r="DE572"/>
  <c r="DF572"/>
  <c r="DG572"/>
  <c r="DH572"/>
  <c r="CY573"/>
  <c r="CZ573"/>
  <c r="DA573"/>
  <c r="DB573"/>
  <c r="DC573"/>
  <c r="DD573"/>
  <c r="DE573"/>
  <c r="DF573"/>
  <c r="DG573"/>
  <c r="DH573"/>
  <c r="CY574"/>
  <c r="CZ574"/>
  <c r="DA574"/>
  <c r="DB574"/>
  <c r="DC574"/>
  <c r="DD574"/>
  <c r="DE574"/>
  <c r="DF574"/>
  <c r="DG574"/>
  <c r="DH574"/>
  <c r="CY575"/>
  <c r="CZ575"/>
  <c r="DA575"/>
  <c r="DB575"/>
  <c r="DC575"/>
  <c r="DD575"/>
  <c r="DE575"/>
  <c r="DF575"/>
  <c r="DG575"/>
  <c r="DH575"/>
  <c r="CY576"/>
  <c r="CZ576"/>
  <c r="DA576"/>
  <c r="DB576"/>
  <c r="DC576"/>
  <c r="DD576"/>
  <c r="DE576"/>
  <c r="DF576"/>
  <c r="DG576"/>
  <c r="DH576"/>
  <c r="CY577"/>
  <c r="CZ577"/>
  <c r="DA577"/>
  <c r="DB577"/>
  <c r="DC577"/>
  <c r="DD577"/>
  <c r="DE577"/>
  <c r="DF577"/>
  <c r="DG577"/>
  <c r="DH577"/>
  <c r="CY578"/>
  <c r="CZ578"/>
  <c r="DA578"/>
  <c r="DB578"/>
  <c r="DC578"/>
  <c r="DD578"/>
  <c r="DE578"/>
  <c r="DF578"/>
  <c r="DG578"/>
  <c r="DH578"/>
  <c r="CY579"/>
  <c r="CZ579"/>
  <c r="DA579"/>
  <c r="DB579"/>
  <c r="DC579"/>
  <c r="DD579"/>
  <c r="DE579"/>
  <c r="DF579"/>
  <c r="DG579"/>
  <c r="DH579"/>
  <c r="CY580"/>
  <c r="CZ580"/>
  <c r="DA580"/>
  <c r="DB580"/>
  <c r="DC580"/>
  <c r="DD580"/>
  <c r="DE580"/>
  <c r="DF580"/>
  <c r="DG580"/>
  <c r="DH580"/>
  <c r="CY581"/>
  <c r="CZ581"/>
  <c r="DA581"/>
  <c r="DB581"/>
  <c r="DC581"/>
  <c r="DD581"/>
  <c r="DE581"/>
  <c r="DF581"/>
  <c r="DG581"/>
  <c r="DH581"/>
  <c r="CY582"/>
  <c r="CZ582"/>
  <c r="DA582"/>
  <c r="DB582"/>
  <c r="DC582"/>
  <c r="DD582"/>
  <c r="DE582"/>
  <c r="DF582"/>
  <c r="DG582"/>
  <c r="DH582"/>
  <c r="CY583"/>
  <c r="CZ583"/>
  <c r="DA583"/>
  <c r="DB583"/>
  <c r="DC583"/>
  <c r="DD583"/>
  <c r="DE583"/>
  <c r="DF583"/>
  <c r="DG583"/>
  <c r="DH583"/>
  <c r="CY584"/>
  <c r="CZ584"/>
  <c r="DA584"/>
  <c r="DB584"/>
  <c r="DC584"/>
  <c r="DD584"/>
  <c r="DE584"/>
  <c r="DF584"/>
  <c r="DG584"/>
  <c r="DH584"/>
  <c r="CY585"/>
  <c r="CZ585"/>
  <c r="DA585"/>
  <c r="DB585"/>
  <c r="DC585"/>
  <c r="DD585"/>
  <c r="DE585"/>
  <c r="DF585"/>
  <c r="DG585"/>
  <c r="DH585"/>
  <c r="CY586"/>
  <c r="CZ586"/>
  <c r="DA586"/>
  <c r="DB586"/>
  <c r="DC586"/>
  <c r="DD586"/>
  <c r="DE586"/>
  <c r="DF586"/>
  <c r="DG586"/>
  <c r="DH586"/>
  <c r="CY587"/>
  <c r="CZ587"/>
  <c r="DA587"/>
  <c r="DB587"/>
  <c r="DC587"/>
  <c r="DD587"/>
  <c r="DE587"/>
  <c r="DF587"/>
  <c r="DG587"/>
  <c r="DH587"/>
  <c r="CY588"/>
  <c r="CZ588"/>
  <c r="DA588"/>
  <c r="DB588"/>
  <c r="DC588"/>
  <c r="DD588"/>
  <c r="DE588"/>
  <c r="DF588"/>
  <c r="DG588"/>
  <c r="DH588"/>
  <c r="CY589"/>
  <c r="CZ589"/>
  <c r="DA589"/>
  <c r="DB589"/>
  <c r="DC589"/>
  <c r="DD589"/>
  <c r="DE589"/>
  <c r="DF589"/>
  <c r="DG589"/>
  <c r="DH589"/>
  <c r="CY590"/>
  <c r="CZ590"/>
  <c r="DA590"/>
  <c r="DB590"/>
  <c r="DC590"/>
  <c r="DD590"/>
  <c r="DE590"/>
  <c r="DF590"/>
  <c r="DG590"/>
  <c r="DH590"/>
  <c r="CY591"/>
  <c r="CZ591"/>
  <c r="DA591"/>
  <c r="DB591"/>
  <c r="DC591"/>
  <c r="DD591"/>
  <c r="DE591"/>
  <c r="DF591"/>
  <c r="DG591"/>
  <c r="DH591"/>
  <c r="CY592"/>
  <c r="CZ592"/>
  <c r="DA592"/>
  <c r="DB592"/>
  <c r="DC592"/>
  <c r="DD592"/>
  <c r="DE592"/>
  <c r="DF592"/>
  <c r="DG592"/>
  <c r="DH592"/>
  <c r="CY593"/>
  <c r="CZ593"/>
  <c r="DA593"/>
  <c r="DB593"/>
  <c r="DC593"/>
  <c r="DD593"/>
  <c r="DE593"/>
  <c r="DF593"/>
  <c r="DG593"/>
  <c r="DH593"/>
  <c r="CY594"/>
  <c r="CZ594"/>
  <c r="DA594"/>
  <c r="DB594"/>
  <c r="DC594"/>
  <c r="DD594"/>
  <c r="DE594"/>
  <c r="DF594"/>
  <c r="DG594"/>
  <c r="DH594"/>
  <c r="CY595"/>
  <c r="CZ595"/>
  <c r="DA595"/>
  <c r="DB595"/>
  <c r="DC595"/>
  <c r="DD595"/>
  <c r="DE595"/>
  <c r="DF595"/>
  <c r="DG595"/>
  <c r="DH595"/>
  <c r="CY596"/>
  <c r="CZ596"/>
  <c r="DA596"/>
  <c r="DB596"/>
  <c r="DC596"/>
  <c r="DD596"/>
  <c r="DE596"/>
  <c r="DF596"/>
  <c r="DG596"/>
  <c r="DH596"/>
  <c r="CY597"/>
  <c r="CZ597"/>
  <c r="DA597"/>
  <c r="DB597"/>
  <c r="DC597"/>
  <c r="DD597"/>
  <c r="DE597"/>
  <c r="DF597"/>
  <c r="DG597"/>
  <c r="DH597"/>
  <c r="CY598"/>
  <c r="CZ598"/>
  <c r="DA598"/>
  <c r="DB598"/>
  <c r="DC598"/>
  <c r="DD598"/>
  <c r="DE598"/>
  <c r="DF598"/>
  <c r="DG598"/>
  <c r="DH598"/>
  <c r="CY599"/>
  <c r="CZ599"/>
  <c r="DA599"/>
  <c r="DB599"/>
  <c r="DC599"/>
  <c r="DD599"/>
  <c r="DE599"/>
  <c r="DF599"/>
  <c r="DG599"/>
  <c r="DH599"/>
  <c r="CY600"/>
  <c r="CZ600"/>
  <c r="DA600"/>
  <c r="DB600"/>
  <c r="DC600"/>
  <c r="DD600"/>
  <c r="DE600"/>
  <c r="DF600"/>
  <c r="DG600"/>
  <c r="DH600"/>
  <c r="CY601"/>
  <c r="CZ601"/>
  <c r="DA601"/>
  <c r="DB601"/>
  <c r="DC601"/>
  <c r="DD601"/>
  <c r="DE601"/>
  <c r="DF601"/>
  <c r="DG601"/>
  <c r="DH601"/>
  <c r="CY602"/>
  <c r="CZ602"/>
  <c r="DA602"/>
  <c r="DB602"/>
  <c r="DC602"/>
  <c r="DD602"/>
  <c r="DE602"/>
  <c r="DF602"/>
  <c r="DG602"/>
  <c r="DH602"/>
  <c r="CY603"/>
  <c r="CZ603"/>
  <c r="DA603"/>
  <c r="DB603"/>
  <c r="DC603"/>
  <c r="DD603"/>
  <c r="DE603"/>
  <c r="DF603"/>
  <c r="DG603"/>
  <c r="DH603"/>
  <c r="CY604"/>
  <c r="CZ604"/>
  <c r="DA604"/>
  <c r="DB604"/>
  <c r="DC604"/>
  <c r="DD604"/>
  <c r="DE604"/>
  <c r="DF604"/>
  <c r="DG604"/>
  <c r="DH604"/>
  <c r="CY605"/>
  <c r="CZ605"/>
  <c r="DA605"/>
  <c r="DB605"/>
  <c r="DC605"/>
  <c r="DD605"/>
  <c r="DE605"/>
  <c r="DF605"/>
  <c r="DG605"/>
  <c r="DH605"/>
  <c r="CY606"/>
  <c r="CZ606"/>
  <c r="DA606"/>
  <c r="DB606"/>
  <c r="DC606"/>
  <c r="DD606"/>
  <c r="DE606"/>
  <c r="DF606"/>
  <c r="DG606"/>
  <c r="DH606"/>
  <c r="CY607"/>
  <c r="CZ607"/>
  <c r="DA607"/>
  <c r="DB607"/>
  <c r="DC607"/>
  <c r="DD607"/>
  <c r="DE607"/>
  <c r="DF607"/>
  <c r="DG607"/>
  <c r="DH607"/>
  <c r="CY608"/>
  <c r="CZ608"/>
  <c r="DA608"/>
  <c r="DB608"/>
  <c r="DC608"/>
  <c r="DD608"/>
  <c r="DE608"/>
  <c r="DF608"/>
  <c r="DG608"/>
  <c r="DH608"/>
  <c r="CY609"/>
  <c r="CZ609"/>
  <c r="DA609"/>
  <c r="DB609"/>
  <c r="DC609"/>
  <c r="DD609"/>
  <c r="DE609"/>
  <c r="DF609"/>
  <c r="DG609"/>
  <c r="DH609"/>
  <c r="CY610"/>
  <c r="CZ610"/>
  <c r="DA610"/>
  <c r="DB610"/>
  <c r="DC610"/>
  <c r="DD610"/>
  <c r="DE610"/>
  <c r="DF610"/>
  <c r="DG610"/>
  <c r="DH610"/>
  <c r="CY611"/>
  <c r="CZ611"/>
  <c r="DA611"/>
  <c r="DB611"/>
  <c r="DC611"/>
  <c r="DD611"/>
  <c r="DE611"/>
  <c r="DF611"/>
  <c r="DG611"/>
  <c r="DH611"/>
  <c r="CY612"/>
  <c r="CZ612"/>
  <c r="DA612"/>
  <c r="DB612"/>
  <c r="DC612"/>
  <c r="DD612"/>
  <c r="DE612"/>
  <c r="DF612"/>
  <c r="DG612"/>
  <c r="DH612"/>
  <c r="CY613"/>
  <c r="CZ613"/>
  <c r="DA613"/>
  <c r="DB613"/>
  <c r="DC613"/>
  <c r="DD613"/>
  <c r="DE613"/>
  <c r="DF613"/>
  <c r="DG613"/>
  <c r="DH613"/>
  <c r="CY614"/>
  <c r="CZ614"/>
  <c r="DA614"/>
  <c r="DB614"/>
  <c r="DC614"/>
  <c r="DD614"/>
  <c r="DE614"/>
  <c r="DF614"/>
  <c r="DG614"/>
  <c r="DH614"/>
  <c r="CY615"/>
  <c r="CZ615"/>
  <c r="DA615"/>
  <c r="DB615"/>
  <c r="DC615"/>
  <c r="DD615"/>
  <c r="DE615"/>
  <c r="DF615"/>
  <c r="DG615"/>
  <c r="DH615"/>
  <c r="CY616"/>
  <c r="CZ616"/>
  <c r="DA616"/>
  <c r="DB616"/>
  <c r="DC616"/>
  <c r="DD616"/>
  <c r="DE616"/>
  <c r="DF616"/>
  <c r="DG616"/>
  <c r="DH616"/>
  <c r="CY617"/>
  <c r="CZ617"/>
  <c r="DA617"/>
  <c r="DB617"/>
  <c r="DC617"/>
  <c r="DD617"/>
  <c r="DE617"/>
  <c r="DF617"/>
  <c r="DG617"/>
  <c r="DH617"/>
  <c r="CY618"/>
  <c r="CZ618"/>
  <c r="DA618"/>
  <c r="DB618"/>
  <c r="DC618"/>
  <c r="DD618"/>
  <c r="DE618"/>
  <c r="DF618"/>
  <c r="DG618"/>
  <c r="DH618"/>
  <c r="CY619"/>
  <c r="CZ619"/>
  <c r="DA619"/>
  <c r="DB619"/>
  <c r="DC619"/>
  <c r="DD619"/>
  <c r="DE619"/>
  <c r="DF619"/>
  <c r="DG619"/>
  <c r="DH619"/>
  <c r="CY620"/>
  <c r="CZ620"/>
  <c r="DA620"/>
  <c r="DB620"/>
  <c r="DC620"/>
  <c r="DD620"/>
  <c r="DE620"/>
  <c r="DF620"/>
  <c r="DG620"/>
  <c r="DH620"/>
  <c r="CY621"/>
  <c r="CZ621"/>
  <c r="DA621"/>
  <c r="DB621"/>
  <c r="DC621"/>
  <c r="DD621"/>
  <c r="DE621"/>
  <c r="DF621"/>
  <c r="DG621"/>
  <c r="DH621"/>
  <c r="CY622"/>
  <c r="CZ622"/>
  <c r="DA622"/>
  <c r="DB622"/>
  <c r="DC622"/>
  <c r="DD622"/>
  <c r="DE622"/>
  <c r="DF622"/>
  <c r="DG622"/>
  <c r="DH622"/>
  <c r="CY623"/>
  <c r="CZ623"/>
  <c r="DA623"/>
  <c r="DB623"/>
  <c r="DC623"/>
  <c r="DD623"/>
  <c r="DE623"/>
  <c r="DF623"/>
  <c r="DG623"/>
  <c r="DH623"/>
  <c r="CY624"/>
  <c r="CZ624"/>
  <c r="DA624"/>
  <c r="DB624"/>
  <c r="DC624"/>
  <c r="DD624"/>
  <c r="DE624"/>
  <c r="DF624"/>
  <c r="DG624"/>
  <c r="DH624"/>
  <c r="CY625"/>
  <c r="CZ625"/>
  <c r="DA625"/>
  <c r="DB625"/>
  <c r="DC625"/>
  <c r="DD625"/>
  <c r="DE625"/>
  <c r="DF625"/>
  <c r="DG625"/>
  <c r="DH625"/>
  <c r="CY626"/>
  <c r="CZ626"/>
  <c r="DA626"/>
  <c r="DB626"/>
  <c r="DC626"/>
  <c r="DD626"/>
  <c r="DE626"/>
  <c r="DF626"/>
  <c r="DG626"/>
  <c r="DH626"/>
  <c r="CY627"/>
  <c r="CZ627"/>
  <c r="DA627"/>
  <c r="DB627"/>
  <c r="DC627"/>
  <c r="DD627"/>
  <c r="DE627"/>
  <c r="DF627"/>
  <c r="DG627"/>
  <c r="DH627"/>
  <c r="CY628"/>
  <c r="CZ628"/>
  <c r="DA628"/>
  <c r="DB628"/>
  <c r="DC628"/>
  <c r="DD628"/>
  <c r="DE628"/>
  <c r="DF628"/>
  <c r="DG628"/>
  <c r="DH628"/>
  <c r="CY629"/>
  <c r="CZ629"/>
  <c r="DA629"/>
  <c r="DB629"/>
  <c r="DC629"/>
  <c r="DD629"/>
  <c r="DE629"/>
  <c r="DF629"/>
  <c r="DG629"/>
  <c r="DH629"/>
  <c r="CY630"/>
  <c r="CZ630"/>
  <c r="DA630"/>
  <c r="DB630"/>
  <c r="DC630"/>
  <c r="DD630"/>
  <c r="DE630"/>
  <c r="DF630"/>
  <c r="DG630"/>
  <c r="DH630"/>
  <c r="CY631"/>
  <c r="CZ631"/>
  <c r="DA631"/>
  <c r="DB631"/>
  <c r="DC631"/>
  <c r="DD631"/>
  <c r="DE631"/>
  <c r="DF631"/>
  <c r="DG631"/>
  <c r="DH631"/>
  <c r="CY632"/>
  <c r="CZ632"/>
  <c r="DA632"/>
  <c r="DB632"/>
  <c r="DC632"/>
  <c r="DD632"/>
  <c r="DE632"/>
  <c r="DF632"/>
  <c r="DG632"/>
  <c r="DH632"/>
  <c r="CY633"/>
  <c r="CZ633"/>
  <c r="DA633"/>
  <c r="DB633"/>
  <c r="DC633"/>
  <c r="DD633"/>
  <c r="DE633"/>
  <c r="DF633"/>
  <c r="DG633"/>
  <c r="DH633"/>
  <c r="CY634"/>
  <c r="CZ634"/>
  <c r="DA634"/>
  <c r="DB634"/>
  <c r="DC634"/>
  <c r="DD634"/>
  <c r="DE634"/>
  <c r="DF634"/>
  <c r="DG634"/>
  <c r="DH634"/>
  <c r="CY635"/>
  <c r="CZ635"/>
  <c r="DA635"/>
  <c r="DB635"/>
  <c r="DC635"/>
  <c r="DD635"/>
  <c r="DE635"/>
  <c r="DF635"/>
  <c r="DG635"/>
  <c r="DH635"/>
  <c r="CY636"/>
  <c r="CZ636"/>
  <c r="DA636"/>
  <c r="DB636"/>
  <c r="DC636"/>
  <c r="DD636"/>
  <c r="DE636"/>
  <c r="DF636"/>
  <c r="DG636"/>
  <c r="DH636"/>
  <c r="CY637"/>
  <c r="CZ637"/>
  <c r="DA637"/>
  <c r="DB637"/>
  <c r="DC637"/>
  <c r="DD637"/>
  <c r="DE637"/>
  <c r="DF637"/>
  <c r="DG637"/>
  <c r="DH637"/>
  <c r="CY638"/>
  <c r="CZ638"/>
  <c r="DA638"/>
  <c r="DB638"/>
  <c r="DC638"/>
  <c r="DD638"/>
  <c r="DE638"/>
  <c r="DF638"/>
  <c r="DG638"/>
  <c r="DH638"/>
  <c r="CY639"/>
  <c r="CZ639"/>
  <c r="DA639"/>
  <c r="DB639"/>
  <c r="DC639"/>
  <c r="DD639"/>
  <c r="DE639"/>
  <c r="DF639"/>
  <c r="DG639"/>
  <c r="DH639"/>
  <c r="CY640"/>
  <c r="CZ640"/>
  <c r="DA640"/>
  <c r="DB640"/>
  <c r="DC640"/>
  <c r="DD640"/>
  <c r="DE640"/>
  <c r="DF640"/>
  <c r="DG640"/>
  <c r="DH640"/>
  <c r="CY641"/>
  <c r="CZ641"/>
  <c r="DA641"/>
  <c r="DB641"/>
  <c r="DC641"/>
  <c r="DD641"/>
  <c r="DE641"/>
  <c r="DF641"/>
  <c r="DG641"/>
  <c r="DH641"/>
  <c r="CY642"/>
  <c r="CZ642"/>
  <c r="DA642"/>
  <c r="DB642"/>
  <c r="DC642"/>
  <c r="DD642"/>
  <c r="DE642"/>
  <c r="DF642"/>
  <c r="DG642"/>
  <c r="DH642"/>
  <c r="CY643"/>
  <c r="CZ643"/>
  <c r="DA643"/>
  <c r="DB643"/>
  <c r="DC643"/>
  <c r="DD643"/>
  <c r="DE643"/>
  <c r="DF643"/>
  <c r="DG643"/>
  <c r="DH643"/>
  <c r="CY644"/>
  <c r="CZ644"/>
  <c r="DA644"/>
  <c r="DB644"/>
  <c r="DC644"/>
  <c r="DD644"/>
  <c r="DE644"/>
  <c r="DF644"/>
  <c r="DG644"/>
  <c r="DH644"/>
  <c r="CY645"/>
  <c r="CZ645"/>
  <c r="DA645"/>
  <c r="DB645"/>
  <c r="DC645"/>
  <c r="DD645"/>
  <c r="DE645"/>
  <c r="DF645"/>
  <c r="DG645"/>
  <c r="DH645"/>
  <c r="CY646"/>
  <c r="CZ646"/>
  <c r="DA646"/>
  <c r="DB646"/>
  <c r="DC646"/>
  <c r="DD646"/>
  <c r="DE646"/>
  <c r="DF646"/>
  <c r="DG646"/>
  <c r="DH646"/>
  <c r="CY647"/>
  <c r="CZ647"/>
  <c r="DA647"/>
  <c r="DB647"/>
  <c r="DC647"/>
  <c r="DD647"/>
  <c r="DE647"/>
  <c r="DF647"/>
  <c r="DG647"/>
  <c r="DH647"/>
  <c r="CY648"/>
  <c r="CZ648"/>
  <c r="DA648"/>
  <c r="DB648"/>
  <c r="DC648"/>
  <c r="DD648"/>
  <c r="DE648"/>
  <c r="DF648"/>
  <c r="DG648"/>
  <c r="DH648"/>
  <c r="CY649"/>
  <c r="CZ649"/>
  <c r="DA649"/>
  <c r="DB649"/>
  <c r="DC649"/>
  <c r="DD649"/>
  <c r="DE649"/>
  <c r="DF649"/>
  <c r="DG649"/>
  <c r="DH649"/>
  <c r="CY650"/>
  <c r="CZ650"/>
  <c r="DA650"/>
  <c r="DB650"/>
  <c r="DC650"/>
  <c r="DD650"/>
  <c r="DE650"/>
  <c r="DF650"/>
  <c r="DG650"/>
  <c r="DH650"/>
  <c r="CY651"/>
  <c r="CZ651"/>
  <c r="DA651"/>
  <c r="DB651"/>
  <c r="DC651"/>
  <c r="DD651"/>
  <c r="DE651"/>
  <c r="DF651"/>
  <c r="DG651"/>
  <c r="DH651"/>
  <c r="CY652"/>
  <c r="CZ652"/>
  <c r="DA652"/>
  <c r="DB652"/>
  <c r="DC652"/>
  <c r="DD652"/>
  <c r="DE652"/>
  <c r="DF652"/>
  <c r="DG652"/>
  <c r="DH652"/>
  <c r="CY653"/>
  <c r="CZ653"/>
  <c r="DA653"/>
  <c r="DB653"/>
  <c r="DC653"/>
  <c r="DD653"/>
  <c r="DE653"/>
  <c r="DF653"/>
  <c r="DG653"/>
  <c r="DH653"/>
  <c r="CY654"/>
  <c r="CZ654"/>
  <c r="DA654"/>
  <c r="DB654"/>
  <c r="DC654"/>
  <c r="DD654"/>
  <c r="DE654"/>
  <c r="DF654"/>
  <c r="DG654"/>
  <c r="DH654"/>
  <c r="CY655"/>
  <c r="CZ655"/>
  <c r="DA655"/>
  <c r="DB655"/>
  <c r="DC655"/>
  <c r="DD655"/>
  <c r="DE655"/>
  <c r="DF655"/>
  <c r="DG655"/>
  <c r="DH655"/>
  <c r="CY656"/>
  <c r="CZ656"/>
  <c r="DA656"/>
  <c r="DB656"/>
  <c r="DC656"/>
  <c r="DD656"/>
  <c r="DE656"/>
  <c r="DF656"/>
  <c r="DG656"/>
  <c r="DH656"/>
  <c r="CY657"/>
  <c r="CZ657"/>
  <c r="DA657"/>
  <c r="DB657"/>
  <c r="DC657"/>
  <c r="DD657"/>
  <c r="DE657"/>
  <c r="DF657"/>
  <c r="DG657"/>
  <c r="DH657"/>
  <c r="CY658"/>
  <c r="CZ658"/>
  <c r="DA658"/>
  <c r="DB658"/>
  <c r="DC658"/>
  <c r="DD658"/>
  <c r="DE658"/>
  <c r="DF658"/>
  <c r="DG658"/>
  <c r="DH658"/>
  <c r="CY659"/>
  <c r="CZ659"/>
  <c r="DA659"/>
  <c r="DB659"/>
  <c r="DC659"/>
  <c r="DD659"/>
  <c r="DE659"/>
  <c r="DF659"/>
  <c r="DG659"/>
  <c r="DH659"/>
  <c r="CY660"/>
  <c r="CZ660"/>
  <c r="DA660"/>
  <c r="DB660"/>
  <c r="DC660"/>
  <c r="DD660"/>
  <c r="DE660"/>
  <c r="DF660"/>
  <c r="DG660"/>
  <c r="DH660"/>
  <c r="CY661"/>
  <c r="CZ661"/>
  <c r="DA661"/>
  <c r="DB661"/>
  <c r="DC661"/>
  <c r="DD661"/>
  <c r="DE661"/>
  <c r="DF661"/>
  <c r="DG661"/>
  <c r="DH661"/>
  <c r="CY662"/>
  <c r="CZ662"/>
  <c r="DA662"/>
  <c r="DB662"/>
  <c r="DC662"/>
  <c r="DD662"/>
  <c r="DE662"/>
  <c r="DF662"/>
  <c r="DG662"/>
  <c r="DH662"/>
  <c r="CY663"/>
  <c r="CZ663"/>
  <c r="DA663"/>
  <c r="DB663"/>
  <c r="DC663"/>
  <c r="DD663"/>
  <c r="DE663"/>
  <c r="DF663"/>
  <c r="DG663"/>
  <c r="DH663"/>
  <c r="CY664"/>
  <c r="CZ664"/>
  <c r="DA664"/>
  <c r="DB664"/>
  <c r="DC664"/>
  <c r="DD664"/>
  <c r="DE664"/>
  <c r="DF664"/>
  <c r="DG664"/>
  <c r="DH664"/>
  <c r="CY665"/>
  <c r="CZ665"/>
  <c r="DA665"/>
  <c r="DB665"/>
  <c r="DC665"/>
  <c r="DD665"/>
  <c r="DE665"/>
  <c r="DF665"/>
  <c r="DG665"/>
  <c r="DH665"/>
  <c r="CY666"/>
  <c r="CZ666"/>
  <c r="DA666"/>
  <c r="DB666"/>
  <c r="DC666"/>
  <c r="DD666"/>
  <c r="DE666"/>
  <c r="DF666"/>
  <c r="DG666"/>
  <c r="DH666"/>
  <c r="CY667"/>
  <c r="CZ667"/>
  <c r="DA667"/>
  <c r="DB667"/>
  <c r="DC667"/>
  <c r="DD667"/>
  <c r="DE667"/>
  <c r="DF667"/>
  <c r="DG667"/>
  <c r="DH667"/>
  <c r="CY668"/>
  <c r="CZ668"/>
  <c r="DA668"/>
  <c r="DB668"/>
  <c r="DC668"/>
  <c r="DD668"/>
  <c r="DE668"/>
  <c r="DF668"/>
  <c r="DG668"/>
  <c r="DH668"/>
  <c r="CY669"/>
  <c r="CZ669"/>
  <c r="DA669"/>
  <c r="DB669"/>
  <c r="DC669"/>
  <c r="DD669"/>
  <c r="DE669"/>
  <c r="DF669"/>
  <c r="DG669"/>
  <c r="DH669"/>
  <c r="CY670"/>
  <c r="CZ670"/>
  <c r="DA670"/>
  <c r="DB670"/>
  <c r="DC670"/>
  <c r="DD670"/>
  <c r="DE670"/>
  <c r="DF670"/>
  <c r="DG670"/>
  <c r="DH670"/>
  <c r="CY671"/>
  <c r="CZ671"/>
  <c r="DA671"/>
  <c r="DB671"/>
  <c r="DC671"/>
  <c r="DD671"/>
  <c r="DE671"/>
  <c r="DF671"/>
  <c r="DG671"/>
  <c r="DH671"/>
  <c r="CY672"/>
  <c r="CZ672"/>
  <c r="DA672"/>
  <c r="DB672"/>
  <c r="DC672"/>
  <c r="DD672"/>
  <c r="DE672"/>
  <c r="DF672"/>
  <c r="DG672"/>
  <c r="DH672"/>
  <c r="CY673"/>
  <c r="CZ673"/>
  <c r="DA673"/>
  <c r="DB673"/>
  <c r="DC673"/>
  <c r="DD673"/>
  <c r="DE673"/>
  <c r="DF673"/>
  <c r="DG673"/>
  <c r="DH673"/>
  <c r="CY674"/>
  <c r="CZ674"/>
  <c r="DA674"/>
  <c r="DB674"/>
  <c r="DC674"/>
  <c r="DD674"/>
  <c r="DE674"/>
  <c r="DF674"/>
  <c r="DG674"/>
  <c r="DH674"/>
  <c r="CY675"/>
  <c r="CZ675"/>
  <c r="DA675"/>
  <c r="DB675"/>
  <c r="DC675"/>
  <c r="DD675"/>
  <c r="DE675"/>
  <c r="DF675"/>
  <c r="DG675"/>
  <c r="DH675"/>
  <c r="CY676"/>
  <c r="CZ676"/>
  <c r="DA676"/>
  <c r="DB676"/>
  <c r="DC676"/>
  <c r="DD676"/>
  <c r="DE676"/>
  <c r="DF676"/>
  <c r="DG676"/>
  <c r="DH676"/>
  <c r="CY677"/>
  <c r="CZ677"/>
  <c r="DA677"/>
  <c r="DB677"/>
  <c r="DC677"/>
  <c r="DD677"/>
  <c r="DE677"/>
  <c r="DF677"/>
  <c r="DG677"/>
  <c r="DH677"/>
  <c r="CY678"/>
  <c r="CZ678"/>
  <c r="DA678"/>
  <c r="DB678"/>
  <c r="DC678"/>
  <c r="DD678"/>
  <c r="DE678"/>
  <c r="DF678"/>
  <c r="DG678"/>
  <c r="DH678"/>
  <c r="CY679"/>
  <c r="CZ679"/>
  <c r="DA679"/>
  <c r="DB679"/>
  <c r="DC679"/>
  <c r="DD679"/>
  <c r="DE679"/>
  <c r="DF679"/>
  <c r="DG679"/>
  <c r="DH679"/>
  <c r="CY680"/>
  <c r="CZ680"/>
  <c r="DA680"/>
  <c r="DB680"/>
  <c r="DC680"/>
  <c r="DD680"/>
  <c r="DE680"/>
  <c r="DF680"/>
  <c r="DG680"/>
  <c r="DH680"/>
  <c r="CY681"/>
  <c r="CZ681"/>
  <c r="DA681"/>
  <c r="DB681"/>
  <c r="DC681"/>
  <c r="DD681"/>
  <c r="DE681"/>
  <c r="DF681"/>
  <c r="DG681"/>
  <c r="DH681"/>
  <c r="CY682"/>
  <c r="CZ682"/>
  <c r="DA682"/>
  <c r="DB682"/>
  <c r="DC682"/>
  <c r="DD682"/>
  <c r="DE682"/>
  <c r="DF682"/>
  <c r="DG682"/>
  <c r="DH682"/>
  <c r="CY683"/>
  <c r="CZ683"/>
  <c r="DA683"/>
  <c r="DB683"/>
  <c r="DC683"/>
  <c r="DD683"/>
  <c r="DE683"/>
  <c r="DF683"/>
  <c r="DG683"/>
  <c r="DH683"/>
  <c r="CY684"/>
  <c r="CZ684"/>
  <c r="DA684"/>
  <c r="DB684"/>
  <c r="DC684"/>
  <c r="DD684"/>
  <c r="DE684"/>
  <c r="DF684"/>
  <c r="DG684"/>
  <c r="DH684"/>
  <c r="CY685"/>
  <c r="CZ685"/>
  <c r="DA685"/>
  <c r="DB685"/>
  <c r="DC685"/>
  <c r="DD685"/>
  <c r="DE685"/>
  <c r="DF685"/>
  <c r="DG685"/>
  <c r="DH685"/>
  <c r="CY686"/>
  <c r="CZ686"/>
  <c r="DA686"/>
  <c r="DB686"/>
  <c r="DC686"/>
  <c r="DD686"/>
  <c r="DE686"/>
  <c r="DF686"/>
  <c r="DG686"/>
  <c r="DH686"/>
  <c r="CY687"/>
  <c r="CZ687"/>
  <c r="DA687"/>
  <c r="DB687"/>
  <c r="DC687"/>
  <c r="DD687"/>
  <c r="DE687"/>
  <c r="DF687"/>
  <c r="DG687"/>
  <c r="DH687"/>
  <c r="CY688"/>
  <c r="CZ688"/>
  <c r="DA688"/>
  <c r="DB688"/>
  <c r="DC688"/>
  <c r="DD688"/>
  <c r="DE688"/>
  <c r="DF688"/>
  <c r="DG688"/>
  <c r="DH688"/>
  <c r="CY689"/>
  <c r="CZ689"/>
  <c r="DA689"/>
  <c r="DB689"/>
  <c r="DC689"/>
  <c r="DD689"/>
  <c r="DE689"/>
  <c r="DF689"/>
  <c r="DG689"/>
  <c r="DH689"/>
  <c r="CY690"/>
  <c r="CZ690"/>
  <c r="DA690"/>
  <c r="DB690"/>
  <c r="DC690"/>
  <c r="DD690"/>
  <c r="DE690"/>
  <c r="DF690"/>
  <c r="DG690"/>
  <c r="DH690"/>
  <c r="CY691"/>
  <c r="CZ691"/>
  <c r="DA691"/>
  <c r="DB691"/>
  <c r="DC691"/>
  <c r="DD691"/>
  <c r="DE691"/>
  <c r="DF691"/>
  <c r="DG691"/>
  <c r="DH691"/>
  <c r="CY692"/>
  <c r="CZ692"/>
  <c r="DA692"/>
  <c r="DB692"/>
  <c r="DC692"/>
  <c r="DD692"/>
  <c r="DE692"/>
  <c r="DF692"/>
  <c r="DG692"/>
  <c r="DH692"/>
  <c r="CY693"/>
  <c r="CZ693"/>
  <c r="DA693"/>
  <c r="DB693"/>
  <c r="DC693"/>
  <c r="DD693"/>
  <c r="DE693"/>
  <c r="DF693"/>
  <c r="DG693"/>
  <c r="DH693"/>
  <c r="CY694"/>
  <c r="CZ694"/>
  <c r="DA694"/>
  <c r="DB694"/>
  <c r="DC694"/>
  <c r="DD694"/>
  <c r="DE694"/>
  <c r="DF694"/>
  <c r="DG694"/>
  <c r="DH694"/>
  <c r="CY695"/>
  <c r="CZ695"/>
  <c r="DA695"/>
  <c r="DB695"/>
  <c r="DC695"/>
  <c r="DD695"/>
  <c r="DE695"/>
  <c r="DF695"/>
  <c r="DG695"/>
  <c r="DH695"/>
  <c r="CZ697"/>
  <c r="DA697"/>
  <c r="DB697"/>
  <c r="DE697"/>
  <c r="DF697"/>
  <c r="DG697"/>
  <c r="CZ698"/>
  <c r="DA698"/>
  <c r="DB698"/>
  <c r="DE698"/>
  <c r="DF698"/>
  <c r="DG698"/>
  <c r="CZ699"/>
  <c r="DA699"/>
  <c r="DB699"/>
  <c r="DE699"/>
  <c r="DF699"/>
  <c r="DG699"/>
  <c r="CZ700"/>
  <c r="DA700"/>
  <c r="DB700"/>
  <c r="DE700"/>
  <c r="DF700"/>
  <c r="DG700"/>
  <c r="CZ701"/>
  <c r="DA701"/>
  <c r="DB701"/>
  <c r="DE701"/>
  <c r="DF701"/>
  <c r="DG701"/>
  <c r="DH701"/>
  <c r="CZ702"/>
  <c r="DA702"/>
  <c r="DB702"/>
  <c r="DE702"/>
  <c r="DF702"/>
  <c r="DG702"/>
  <c r="CZ703"/>
  <c r="DA703"/>
  <c r="DB703"/>
  <c r="DE703"/>
  <c r="DF703"/>
  <c r="DG703"/>
  <c r="CZ704"/>
  <c r="DA704"/>
  <c r="DB704"/>
  <c r="DE704"/>
  <c r="DF704"/>
  <c r="DG704"/>
  <c r="CZ705"/>
  <c r="DA705"/>
  <c r="DB705"/>
  <c r="DE705"/>
  <c r="DF705"/>
  <c r="DG705"/>
  <c r="CZ706"/>
  <c r="DA706"/>
  <c r="DB706"/>
  <c r="DE706"/>
  <c r="DF706"/>
  <c r="DG706"/>
  <c r="CZ707"/>
  <c r="DA707"/>
  <c r="DB707"/>
  <c r="DE707"/>
  <c r="DF707"/>
  <c r="DG707"/>
  <c r="DA708"/>
  <c r="DB708"/>
  <c r="DE708"/>
  <c r="DF708"/>
  <c r="DG708"/>
  <c r="DH708"/>
  <c r="CZ709"/>
  <c r="DA709"/>
  <c r="DB709"/>
  <c r="DE709"/>
  <c r="DF709"/>
  <c r="DG709"/>
  <c r="CZ710"/>
  <c r="DA710"/>
  <c r="DB710"/>
  <c r="DE710"/>
  <c r="DF710"/>
  <c r="DG710"/>
  <c r="CZ711"/>
  <c r="DA711"/>
  <c r="DB711"/>
  <c r="DE711"/>
  <c r="DF711"/>
  <c r="DG711"/>
  <c r="CZ712"/>
  <c r="DA712"/>
  <c r="DB712"/>
  <c r="DD712"/>
  <c r="DE712"/>
  <c r="DF712"/>
  <c r="DG712"/>
  <c r="DH712"/>
  <c r="CZ713"/>
  <c r="DA713"/>
  <c r="DB713"/>
  <c r="DE713"/>
  <c r="DF713"/>
  <c r="DG713"/>
  <c r="CZ714"/>
  <c r="DA714"/>
  <c r="DB714"/>
  <c r="DD714"/>
  <c r="DE714"/>
  <c r="DF714"/>
  <c r="DG714"/>
  <c r="DH714"/>
  <c r="CZ715"/>
  <c r="DA715"/>
  <c r="DB715"/>
  <c r="DE715"/>
  <c r="DF715"/>
  <c r="DG715"/>
  <c r="CZ716"/>
  <c r="DA716"/>
  <c r="DB716"/>
  <c r="DE716"/>
  <c r="DF716"/>
  <c r="DG716"/>
  <c r="CZ717"/>
  <c r="DA717"/>
  <c r="DB717"/>
  <c r="DE717"/>
  <c r="DF717"/>
  <c r="DG717"/>
  <c r="CZ718"/>
  <c r="DA718"/>
  <c r="DB718"/>
  <c r="DE718"/>
  <c r="DF718"/>
  <c r="DG718"/>
  <c r="CZ719"/>
  <c r="DA719"/>
  <c r="DB719"/>
  <c r="DE719"/>
  <c r="DF719"/>
  <c r="DG719"/>
  <c r="CZ720"/>
  <c r="DA720"/>
  <c r="DB720"/>
  <c r="DE720"/>
  <c r="DF720"/>
  <c r="DG720"/>
  <c r="CZ721"/>
  <c r="DA721"/>
  <c r="DB721"/>
  <c r="DE721"/>
  <c r="DF721"/>
  <c r="DG721"/>
  <c r="CZ722"/>
  <c r="DA722"/>
  <c r="DB722"/>
  <c r="DE722"/>
  <c r="DF722"/>
  <c r="DG722"/>
  <c r="CZ723"/>
  <c r="DA723"/>
  <c r="DB723"/>
  <c r="DE723"/>
  <c r="DF723"/>
  <c r="DG723"/>
  <c r="CZ724"/>
  <c r="DA724"/>
  <c r="DB724"/>
  <c r="DE724"/>
  <c r="DF724"/>
  <c r="DG724"/>
  <c r="CZ725"/>
  <c r="DA725"/>
  <c r="DB725"/>
  <c r="DE725"/>
  <c r="DF725"/>
  <c r="DG725"/>
  <c r="CZ726"/>
  <c r="DA726"/>
  <c r="DB726"/>
  <c r="DE726"/>
  <c r="DF726"/>
  <c r="DG726"/>
  <c r="CZ727"/>
  <c r="DA727"/>
  <c r="DB727"/>
  <c r="DE727"/>
  <c r="DF727"/>
  <c r="DG727"/>
  <c r="CZ728"/>
  <c r="DA728"/>
  <c r="DB728"/>
  <c r="DE728"/>
  <c r="DF728"/>
  <c r="DG728"/>
  <c r="CZ729"/>
  <c r="DA729"/>
  <c r="DB729"/>
  <c r="DE729"/>
  <c r="DF729"/>
  <c r="DG729"/>
  <c r="CZ730"/>
  <c r="DA730"/>
  <c r="DB730"/>
  <c r="DE730"/>
  <c r="DF730"/>
  <c r="DG730"/>
  <c r="CZ731"/>
  <c r="DA731"/>
  <c r="DB731"/>
  <c r="DE731"/>
  <c r="DF731"/>
  <c r="DG731"/>
  <c r="CY733"/>
  <c r="CZ733"/>
  <c r="DA733"/>
  <c r="DB733"/>
  <c r="DC733"/>
  <c r="DD733"/>
  <c r="DE733"/>
  <c r="DF733"/>
  <c r="DG733"/>
  <c r="DH733"/>
  <c r="CY734"/>
  <c r="CZ734"/>
  <c r="DA734"/>
  <c r="DB734"/>
  <c r="DC734"/>
  <c r="DD734"/>
  <c r="DE734"/>
  <c r="DF734"/>
  <c r="DG734"/>
  <c r="DH734"/>
  <c r="CY735"/>
  <c r="CZ735"/>
  <c r="DA735"/>
  <c r="DB735"/>
  <c r="DC735"/>
  <c r="DD735"/>
  <c r="DE735"/>
  <c r="DF735"/>
  <c r="DG735"/>
  <c r="DH735"/>
  <c r="CY736"/>
  <c r="CZ736"/>
  <c r="DA736"/>
  <c r="DB736"/>
  <c r="DC736"/>
  <c r="DD736"/>
  <c r="DE736"/>
  <c r="DF736"/>
  <c r="DG736"/>
  <c r="DH736"/>
  <c r="CY737"/>
  <c r="CZ737"/>
  <c r="DA737"/>
  <c r="DB737"/>
  <c r="DC737"/>
  <c r="DD737"/>
  <c r="DE737"/>
  <c r="DF737"/>
  <c r="DG737"/>
  <c r="DH737"/>
  <c r="CY738"/>
  <c r="CZ738"/>
  <c r="DA738"/>
  <c r="DB738"/>
  <c r="DC738"/>
  <c r="DD738"/>
  <c r="DE738"/>
  <c r="DF738"/>
  <c r="DG738"/>
  <c r="DH738"/>
  <c r="CY739"/>
  <c r="CZ739"/>
  <c r="DA739"/>
  <c r="DB739"/>
  <c r="DC739"/>
  <c r="DD739"/>
  <c r="DE739"/>
  <c r="DF739"/>
  <c r="DG739"/>
  <c r="DH739"/>
  <c r="CY740"/>
  <c r="CZ740"/>
  <c r="DA740"/>
  <c r="DB740"/>
  <c r="DC740"/>
  <c r="DD740"/>
  <c r="DE740"/>
  <c r="DF740"/>
  <c r="DG740"/>
  <c r="DH740"/>
  <c r="CY741"/>
  <c r="CZ741"/>
  <c r="DA741"/>
  <c r="DB741"/>
  <c r="DC741"/>
  <c r="DD741"/>
  <c r="DE741"/>
  <c r="DF741"/>
  <c r="DG741"/>
  <c r="DH741"/>
  <c r="CY742"/>
  <c r="CZ742"/>
  <c r="DA742"/>
  <c r="DB742"/>
  <c r="DC742"/>
  <c r="DD742"/>
  <c r="DE742"/>
  <c r="DF742"/>
  <c r="DG742"/>
  <c r="DH742"/>
  <c r="CY743"/>
  <c r="CZ743"/>
  <c r="DA743"/>
  <c r="DB743"/>
  <c r="DC743"/>
  <c r="DD743"/>
  <c r="DE743"/>
  <c r="DF743"/>
  <c r="DG743"/>
  <c r="DH743"/>
  <c r="CY744"/>
  <c r="CZ744"/>
  <c r="DA744"/>
  <c r="DB744"/>
  <c r="DC744"/>
  <c r="DD744"/>
  <c r="DE744"/>
  <c r="DF744"/>
  <c r="DG744"/>
  <c r="DH744"/>
  <c r="CY745"/>
  <c r="CZ745"/>
  <c r="DA745"/>
  <c r="DB745"/>
  <c r="DC745"/>
  <c r="DD745"/>
  <c r="DE745"/>
  <c r="DF745"/>
  <c r="DG745"/>
  <c r="DH745"/>
  <c r="CY746"/>
  <c r="CZ746"/>
  <c r="DA746"/>
  <c r="DB746"/>
  <c r="DC746"/>
  <c r="DD746"/>
  <c r="DE746"/>
  <c r="DF746"/>
  <c r="DG746"/>
  <c r="DH746"/>
  <c r="CY761"/>
  <c r="CZ761"/>
  <c r="DA761"/>
  <c r="DB761"/>
  <c r="DC761"/>
  <c r="DD761"/>
  <c r="DE761"/>
  <c r="DF761"/>
  <c r="DG761"/>
  <c r="DH761"/>
  <c r="CY762"/>
  <c r="CZ762"/>
  <c r="DA762"/>
  <c r="DB762"/>
  <c r="DC762"/>
  <c r="DD762"/>
  <c r="DE762"/>
  <c r="DF762"/>
  <c r="DG762"/>
  <c r="DH762"/>
  <c r="CY763"/>
  <c r="CZ763"/>
  <c r="DA763"/>
  <c r="DB763"/>
  <c r="DC763"/>
  <c r="DD763"/>
  <c r="DE763"/>
  <c r="DF763"/>
  <c r="DG763"/>
  <c r="DH763"/>
  <c r="CY764"/>
  <c r="CZ764"/>
  <c r="DA764"/>
  <c r="DB764"/>
  <c r="DC764"/>
  <c r="DD764"/>
  <c r="DE764"/>
  <c r="DF764"/>
  <c r="DG764"/>
  <c r="DH764"/>
  <c r="CY765"/>
  <c r="CZ765"/>
  <c r="DA765"/>
  <c r="DB765"/>
  <c r="DC765"/>
  <c r="DD765"/>
  <c r="DE765"/>
  <c r="DF765"/>
  <c r="DG765"/>
  <c r="DH765"/>
  <c r="CY766"/>
  <c r="CZ766"/>
  <c r="DA766"/>
  <c r="DB766"/>
  <c r="DC766"/>
  <c r="DD766"/>
  <c r="DE766"/>
  <c r="DF766"/>
  <c r="DG766"/>
  <c r="DH766"/>
  <c r="CY767"/>
  <c r="CZ767"/>
  <c r="DA767"/>
  <c r="DB767"/>
  <c r="DC767"/>
  <c r="DD767"/>
  <c r="DE767"/>
  <c r="DF767"/>
  <c r="DG767"/>
  <c r="DH767"/>
  <c r="CY768"/>
  <c r="CZ768"/>
  <c r="DA768"/>
  <c r="DB768"/>
  <c r="DC768"/>
  <c r="DD768"/>
  <c r="DE768"/>
  <c r="DF768"/>
  <c r="DG768"/>
  <c r="DH768"/>
  <c r="CY769"/>
  <c r="CZ769"/>
  <c r="DA769"/>
  <c r="DB769"/>
  <c r="DC769"/>
  <c r="DD769"/>
  <c r="DE769"/>
  <c r="DF769"/>
  <c r="DG769"/>
  <c r="DH769"/>
  <c r="CY770"/>
  <c r="CZ770"/>
  <c r="DA770"/>
  <c r="DB770"/>
  <c r="DC770"/>
  <c r="DD770"/>
  <c r="DE770"/>
  <c r="DF770"/>
  <c r="DG770"/>
  <c r="DH770"/>
  <c r="CY771"/>
  <c r="CZ771"/>
  <c r="DA771"/>
  <c r="DB771"/>
  <c r="DC771"/>
  <c r="DD771"/>
  <c r="DE771"/>
  <c r="DF771"/>
  <c r="DG771"/>
  <c r="DH771"/>
  <c r="CY772"/>
  <c r="CZ772"/>
  <c r="DA772"/>
  <c r="DB772"/>
  <c r="DC772"/>
  <c r="DD772"/>
  <c r="DE772"/>
  <c r="DF772"/>
  <c r="DG772"/>
  <c r="DH772"/>
  <c r="CY773"/>
  <c r="CZ773"/>
  <c r="DA773"/>
  <c r="DB773"/>
  <c r="DC773"/>
  <c r="DD773"/>
  <c r="DE773"/>
  <c r="DF773"/>
  <c r="DG773"/>
  <c r="DH773"/>
  <c r="CY774"/>
  <c r="CZ774"/>
  <c r="DA774"/>
  <c r="DB774"/>
  <c r="DC774"/>
  <c r="DD774"/>
  <c r="DE774"/>
  <c r="DF774"/>
  <c r="DG774"/>
  <c r="DH774"/>
  <c r="CY775"/>
  <c r="CZ775"/>
  <c r="DA775"/>
  <c r="DB775"/>
  <c r="DC775"/>
  <c r="DD775"/>
  <c r="DE775"/>
  <c r="DF775"/>
  <c r="DG775"/>
  <c r="DH775"/>
  <c r="CY776"/>
  <c r="CZ776"/>
  <c r="DA776"/>
  <c r="DB776"/>
  <c r="DC776"/>
  <c r="DD776"/>
  <c r="DE776"/>
  <c r="DF776"/>
  <c r="DG776"/>
  <c r="DH776"/>
  <c r="CY777"/>
  <c r="CZ777"/>
  <c r="DA777"/>
  <c r="DB777"/>
  <c r="DC777"/>
  <c r="DD777"/>
  <c r="DE777"/>
  <c r="DF777"/>
  <c r="DG777"/>
  <c r="DH777"/>
  <c r="CY778"/>
  <c r="CZ778"/>
  <c r="DA778"/>
  <c r="DB778"/>
  <c r="DC778"/>
  <c r="DD778"/>
  <c r="DE778"/>
  <c r="DF778"/>
  <c r="DG778"/>
  <c r="DH778"/>
  <c r="CY779"/>
  <c r="CZ779"/>
  <c r="DA779"/>
  <c r="DB779"/>
  <c r="DC779"/>
  <c r="DD779"/>
  <c r="DE779"/>
  <c r="DF779"/>
  <c r="DG779"/>
  <c r="DH779"/>
  <c r="CY780"/>
  <c r="CZ780"/>
  <c r="DA780"/>
  <c r="DB780"/>
  <c r="DC780"/>
  <c r="DD780"/>
  <c r="DE780"/>
  <c r="DF780"/>
  <c r="DG780"/>
  <c r="DH780"/>
  <c r="CY781"/>
  <c r="CZ781"/>
  <c r="DA781"/>
  <c r="DB781"/>
  <c r="DC781"/>
  <c r="DD781"/>
  <c r="DE781"/>
  <c r="DF781"/>
  <c r="DG781"/>
  <c r="DH781"/>
  <c r="CY782"/>
  <c r="CZ782"/>
  <c r="DA782"/>
  <c r="DB782"/>
  <c r="DC782"/>
  <c r="DD782"/>
  <c r="DE782"/>
  <c r="DF782"/>
  <c r="DG782"/>
  <c r="DH782"/>
  <c r="CY783"/>
  <c r="CZ783"/>
  <c r="DA783"/>
  <c r="DB783"/>
  <c r="DC783"/>
  <c r="DD783"/>
  <c r="DE783"/>
  <c r="DF783"/>
  <c r="DG783"/>
  <c r="DH783"/>
  <c r="CY784"/>
  <c r="CZ784"/>
  <c r="DA784"/>
  <c r="DB784"/>
  <c r="DC784"/>
  <c r="DD784"/>
  <c r="DE784"/>
  <c r="DF784"/>
  <c r="DG784"/>
  <c r="DH784"/>
  <c r="CY785"/>
  <c r="CZ785"/>
  <c r="DA785"/>
  <c r="DB785"/>
  <c r="DC785"/>
  <c r="DD785"/>
  <c r="DE785"/>
  <c r="DF785"/>
  <c r="DG785"/>
  <c r="DH785"/>
  <c r="CY786"/>
  <c r="CZ786"/>
  <c r="DA786"/>
  <c r="DB786"/>
  <c r="DC786"/>
  <c r="DD786"/>
  <c r="DE786"/>
  <c r="DF786"/>
  <c r="DG786"/>
  <c r="DH786"/>
  <c r="CY787"/>
  <c r="CZ787"/>
  <c r="DA787"/>
  <c r="DB787"/>
  <c r="DC787"/>
  <c r="DD787"/>
  <c r="DE787"/>
  <c r="DF787"/>
  <c r="DG787"/>
  <c r="DH787"/>
  <c r="CY788"/>
  <c r="CZ788"/>
  <c r="DA788"/>
  <c r="DB788"/>
  <c r="DC788"/>
  <c r="DD788"/>
  <c r="DE788"/>
  <c r="DF788"/>
  <c r="DG788"/>
  <c r="DH788"/>
  <c r="CY789"/>
  <c r="CZ789"/>
  <c r="DA789"/>
  <c r="DB789"/>
  <c r="DC789"/>
  <c r="DD789"/>
  <c r="DE789"/>
  <c r="DF789"/>
  <c r="DG789"/>
  <c r="DH789"/>
  <c r="CY790"/>
  <c r="CZ790"/>
  <c r="DA790"/>
  <c r="DB790"/>
  <c r="DC790"/>
  <c r="DD790"/>
  <c r="DE790"/>
  <c r="DF790"/>
  <c r="DG790"/>
  <c r="DH790"/>
  <c r="CY791"/>
  <c r="CZ791"/>
  <c r="DA791"/>
  <c r="DB791"/>
  <c r="DC791"/>
  <c r="DD791"/>
  <c r="DE791"/>
  <c r="DF791"/>
  <c r="DG791"/>
  <c r="DH791"/>
  <c r="CY793"/>
  <c r="CZ793"/>
  <c r="DA793"/>
  <c r="DB793"/>
  <c r="DC793"/>
  <c r="DD793"/>
  <c r="DE793"/>
  <c r="DF793"/>
  <c r="DG793"/>
  <c r="DH793"/>
  <c r="CY794"/>
  <c r="CZ794"/>
  <c r="DA794"/>
  <c r="DB794"/>
  <c r="DC794"/>
  <c r="DD794"/>
  <c r="DE794"/>
  <c r="DF794"/>
  <c r="DG794"/>
  <c r="DH794"/>
  <c r="CZ795"/>
  <c r="DA795"/>
  <c r="DB795"/>
  <c r="DD795"/>
  <c r="DE795"/>
  <c r="DF795"/>
  <c r="DG795"/>
  <c r="DH795"/>
  <c r="CY796"/>
  <c r="CZ796"/>
  <c r="DA796"/>
  <c r="DB796"/>
  <c r="DC796"/>
  <c r="DD796"/>
  <c r="DE796"/>
  <c r="DF796"/>
  <c r="DG796"/>
  <c r="DH796"/>
  <c r="CY797"/>
  <c r="CZ797"/>
  <c r="DA797"/>
  <c r="DB797"/>
  <c r="DC797"/>
  <c r="DD797"/>
  <c r="DE797"/>
  <c r="DF797"/>
  <c r="DG797"/>
  <c r="DH797"/>
  <c r="CY798"/>
  <c r="CZ798"/>
  <c r="DA798"/>
  <c r="DB798"/>
  <c r="DC798"/>
  <c r="DD798"/>
  <c r="DE798"/>
  <c r="DF798"/>
  <c r="DG798"/>
  <c r="DH798"/>
  <c r="CY799"/>
  <c r="CZ799"/>
  <c r="DA799"/>
  <c r="DB799"/>
  <c r="DC799"/>
  <c r="DD799"/>
  <c r="DE799"/>
  <c r="DF799"/>
  <c r="DG799"/>
  <c r="DH799"/>
  <c r="CY800"/>
  <c r="CZ800"/>
  <c r="DA800"/>
  <c r="DB800"/>
  <c r="DC800"/>
  <c r="DD800"/>
  <c r="DE800"/>
  <c r="DF800"/>
  <c r="DG800"/>
  <c r="DH800"/>
  <c r="CY801"/>
  <c r="CZ801"/>
  <c r="DA801"/>
  <c r="DB801"/>
  <c r="DC801"/>
  <c r="DD801"/>
  <c r="DE801"/>
  <c r="DF801"/>
  <c r="DG801"/>
  <c r="DH801"/>
  <c r="CY802"/>
  <c r="CZ802"/>
  <c r="DA802"/>
  <c r="DB802"/>
  <c r="DC802"/>
  <c r="DD802"/>
  <c r="DE802"/>
  <c r="DF802"/>
  <c r="DG802"/>
  <c r="DH802"/>
  <c r="CY803"/>
  <c r="CZ803"/>
  <c r="DA803"/>
  <c r="DB803"/>
  <c r="DC803"/>
  <c r="DD803"/>
  <c r="DE803"/>
  <c r="DF803"/>
  <c r="DG803"/>
  <c r="DH803"/>
  <c r="CY804"/>
  <c r="CZ804"/>
  <c r="DA804"/>
  <c r="DB804"/>
  <c r="DC804"/>
  <c r="DD804"/>
  <c r="DE804"/>
  <c r="DF804"/>
  <c r="DG804"/>
  <c r="DH804"/>
  <c r="CY805"/>
  <c r="CZ805"/>
  <c r="DA805"/>
  <c r="DB805"/>
  <c r="DC805"/>
  <c r="DD805"/>
  <c r="DE805"/>
  <c r="DF805"/>
  <c r="DG805"/>
  <c r="DH805"/>
  <c r="CY806"/>
  <c r="CZ806"/>
  <c r="DA806"/>
  <c r="DB806"/>
  <c r="DC806"/>
  <c r="DD806"/>
  <c r="DE806"/>
  <c r="DF806"/>
  <c r="DG806"/>
  <c r="DH806"/>
  <c r="CY807"/>
  <c r="CZ807"/>
  <c r="DA807"/>
  <c r="DB807"/>
  <c r="DC807"/>
  <c r="DD807"/>
  <c r="DE807"/>
  <c r="DF807"/>
  <c r="DG807"/>
  <c r="DH807"/>
  <c r="CY808"/>
  <c r="CZ808"/>
  <c r="DA808"/>
  <c r="DB808"/>
  <c r="DC808"/>
  <c r="DD808"/>
  <c r="DE808"/>
  <c r="DF808"/>
  <c r="DG808"/>
  <c r="DH808"/>
  <c r="CY831"/>
  <c r="CZ831"/>
  <c r="DA831"/>
  <c r="DB831"/>
  <c r="DC831"/>
  <c r="DD831"/>
  <c r="DE831"/>
  <c r="DF831"/>
  <c r="DG831"/>
  <c r="DH831"/>
  <c r="CY832"/>
  <c r="CZ832"/>
  <c r="DA832"/>
  <c r="DB832"/>
  <c r="DC832"/>
  <c r="DD832"/>
  <c r="DE832"/>
  <c r="DF832"/>
  <c r="DG832"/>
  <c r="DH832"/>
  <c r="CY833"/>
  <c r="CZ833"/>
  <c r="DA833"/>
  <c r="DB833"/>
  <c r="DC833"/>
  <c r="DD833"/>
  <c r="DE833"/>
  <c r="DF833"/>
  <c r="DG833"/>
  <c r="DH833"/>
  <c r="CY834"/>
  <c r="CZ834"/>
  <c r="DA834"/>
  <c r="DB834"/>
  <c r="DC834"/>
  <c r="DD834"/>
  <c r="DE834"/>
  <c r="DF834"/>
  <c r="DG834"/>
  <c r="DH834"/>
  <c r="CY835"/>
  <c r="CZ835"/>
  <c r="DA835"/>
  <c r="DB835"/>
  <c r="DC835"/>
  <c r="DD835"/>
  <c r="DE835"/>
  <c r="DF835"/>
  <c r="DG835"/>
  <c r="DH835"/>
  <c r="CY836"/>
  <c r="CZ836"/>
  <c r="DA836"/>
  <c r="DB836"/>
  <c r="DC836"/>
  <c r="DD836"/>
  <c r="DE836"/>
  <c r="DF836"/>
  <c r="DG836"/>
  <c r="DH836"/>
  <c r="CY837"/>
  <c r="CZ837"/>
  <c r="DA837"/>
  <c r="DB837"/>
  <c r="DC837"/>
  <c r="DD837"/>
  <c r="DE837"/>
  <c r="DF837"/>
  <c r="DG837"/>
  <c r="DH837"/>
  <c r="CY838"/>
  <c r="CZ838"/>
  <c r="DA838"/>
  <c r="DB838"/>
  <c r="DC838"/>
  <c r="DD838"/>
  <c r="DE838"/>
  <c r="DF838"/>
  <c r="DG838"/>
  <c r="DH838"/>
  <c r="CY839"/>
  <c r="CZ839"/>
  <c r="DA839"/>
  <c r="DB839"/>
  <c r="DC839"/>
  <c r="DD839"/>
  <c r="DE839"/>
  <c r="DF839"/>
  <c r="DG839"/>
  <c r="DH839"/>
  <c r="CY840"/>
  <c r="CZ840"/>
  <c r="DA840"/>
  <c r="DB840"/>
  <c r="DC840"/>
  <c r="DD840"/>
  <c r="DE840"/>
  <c r="DF840"/>
  <c r="DG840"/>
  <c r="DH840"/>
  <c r="CY841"/>
  <c r="CZ841"/>
  <c r="DA841"/>
  <c r="DB841"/>
  <c r="DC841"/>
  <c r="DD841"/>
  <c r="DE841"/>
  <c r="DF841"/>
  <c r="DG841"/>
  <c r="DH841"/>
  <c r="CY842"/>
  <c r="CZ842"/>
  <c r="DA842"/>
  <c r="DB842"/>
  <c r="DC842"/>
  <c r="DD842"/>
  <c r="DE842"/>
  <c r="DF842"/>
  <c r="DG842"/>
  <c r="DH842"/>
  <c r="CY843"/>
  <c r="CZ843"/>
  <c r="DA843"/>
  <c r="DB843"/>
  <c r="DC843"/>
  <c r="DD843"/>
  <c r="DE843"/>
  <c r="DF843"/>
  <c r="DG843"/>
  <c r="DH843"/>
  <c r="CY844"/>
  <c r="CZ844"/>
  <c r="DA844"/>
  <c r="DB844"/>
  <c r="DC844"/>
  <c r="DD844"/>
  <c r="DE844"/>
  <c r="DF844"/>
  <c r="DG844"/>
  <c r="DH844"/>
  <c r="CY845"/>
  <c r="CZ845"/>
  <c r="DA845"/>
  <c r="DB845"/>
  <c r="DC845"/>
  <c r="DD845"/>
  <c r="DE845"/>
  <c r="DF845"/>
  <c r="DG845"/>
  <c r="DH845"/>
  <c r="CY846"/>
  <c r="CZ846"/>
  <c r="DA846"/>
  <c r="DB846"/>
  <c r="DC846"/>
  <c r="DD846"/>
  <c r="DE846"/>
  <c r="DF846"/>
  <c r="DG846"/>
  <c r="DH846"/>
  <c r="CY847"/>
  <c r="CZ847"/>
  <c r="DA847"/>
  <c r="DB847"/>
  <c r="DC847"/>
  <c r="DD847"/>
  <c r="DE847"/>
  <c r="DF847"/>
  <c r="DG847"/>
  <c r="DH847"/>
  <c r="CY848"/>
  <c r="CZ848"/>
  <c r="DA848"/>
  <c r="DB848"/>
  <c r="DC848"/>
  <c r="DD848"/>
  <c r="DE848"/>
  <c r="DF848"/>
  <c r="DG848"/>
  <c r="DH848"/>
  <c r="CY849"/>
  <c r="CZ849"/>
  <c r="DA849"/>
  <c r="DB849"/>
  <c r="DC849"/>
  <c r="DD849"/>
  <c r="DE849"/>
  <c r="DF849"/>
  <c r="DG849"/>
  <c r="DH849"/>
  <c r="CY850"/>
  <c r="CZ850"/>
  <c r="DA850"/>
  <c r="DB850"/>
  <c r="DC850"/>
  <c r="DD850"/>
  <c r="DE850"/>
  <c r="DF850"/>
  <c r="DG850"/>
  <c r="DH850"/>
  <c r="CY851"/>
  <c r="CZ851"/>
  <c r="DA851"/>
  <c r="DB851"/>
  <c r="DC851"/>
  <c r="DD851"/>
  <c r="DE851"/>
  <c r="DF851"/>
  <c r="DG851"/>
  <c r="DH851"/>
  <c r="CY852"/>
  <c r="CZ852"/>
  <c r="DA852"/>
  <c r="DB852"/>
  <c r="DC852"/>
  <c r="DD852"/>
  <c r="DE852"/>
  <c r="DF852"/>
  <c r="DG852"/>
  <c r="DH852"/>
  <c r="CY853"/>
  <c r="CZ853"/>
  <c r="DA853"/>
  <c r="DB853"/>
  <c r="DC853"/>
  <c r="DD853"/>
  <c r="DE853"/>
  <c r="DF853"/>
  <c r="DG853"/>
  <c r="DH853"/>
  <c r="CY854"/>
  <c r="CZ854"/>
  <c r="DA854"/>
  <c r="DB854"/>
  <c r="DC854"/>
  <c r="DD854"/>
  <c r="DE854"/>
  <c r="DF854"/>
  <c r="DG854"/>
  <c r="DH854"/>
  <c r="CY855"/>
  <c r="CZ855"/>
  <c r="DA855"/>
  <c r="DB855"/>
  <c r="DC855"/>
  <c r="DD855"/>
  <c r="DE855"/>
  <c r="DF855"/>
  <c r="DG855"/>
  <c r="DH855"/>
  <c r="CY856"/>
  <c r="CZ856"/>
  <c r="DA856"/>
  <c r="DB856"/>
  <c r="DC856"/>
  <c r="DD856"/>
  <c r="DE856"/>
  <c r="DF856"/>
  <c r="DG856"/>
  <c r="DH856"/>
  <c r="CY857"/>
  <c r="CZ857"/>
  <c r="DA857"/>
  <c r="DB857"/>
  <c r="DC857"/>
  <c r="DD857"/>
  <c r="DE857"/>
  <c r="DF857"/>
  <c r="DG857"/>
  <c r="DH857"/>
  <c r="CY858"/>
  <c r="CZ858"/>
  <c r="DA858"/>
  <c r="DB858"/>
  <c r="DC858"/>
  <c r="DD858"/>
  <c r="DE858"/>
  <c r="DF858"/>
  <c r="DG858"/>
  <c r="DH858"/>
  <c r="CY859"/>
  <c r="CZ859"/>
  <c r="DA859"/>
  <c r="DB859"/>
  <c r="DC859"/>
  <c r="DD859"/>
  <c r="DE859"/>
  <c r="DF859"/>
  <c r="DG859"/>
  <c r="DH859"/>
  <c r="CY860"/>
  <c r="CZ860"/>
  <c r="DA860"/>
  <c r="DB860"/>
  <c r="DC860"/>
  <c r="DD860"/>
  <c r="DE860"/>
  <c r="DF860"/>
  <c r="DG860"/>
  <c r="DH860"/>
  <c r="CY861"/>
  <c r="CZ861"/>
  <c r="DA861"/>
  <c r="DB861"/>
  <c r="DC861"/>
  <c r="DD861"/>
  <c r="DE861"/>
  <c r="DF861"/>
  <c r="DG861"/>
  <c r="DH861"/>
  <c r="CY862"/>
  <c r="CZ862"/>
  <c r="DA862"/>
  <c r="DB862"/>
  <c r="DC862"/>
  <c r="DD862"/>
  <c r="DE862"/>
  <c r="DF862"/>
  <c r="DG862"/>
  <c r="DH862"/>
  <c r="CY863"/>
  <c r="CZ863"/>
  <c r="DA863"/>
  <c r="DB863"/>
  <c r="DC863"/>
  <c r="DD863"/>
  <c r="DE863"/>
  <c r="DF863"/>
  <c r="DG863"/>
  <c r="DH863"/>
  <c r="CY864"/>
  <c r="CZ864"/>
  <c r="DA864"/>
  <c r="DB864"/>
  <c r="DC864"/>
  <c r="DD864"/>
  <c r="DE864"/>
  <c r="DF864"/>
  <c r="DG864"/>
  <c r="DH864"/>
  <c r="CZ866"/>
  <c r="DD866"/>
  <c r="DE866"/>
  <c r="DF866"/>
  <c r="DG866"/>
  <c r="DH866"/>
  <c r="CZ867"/>
  <c r="DD867"/>
  <c r="DE867"/>
  <c r="DF867"/>
  <c r="DG867"/>
  <c r="DH867"/>
  <c r="CZ868"/>
  <c r="DD868"/>
  <c r="DE868"/>
  <c r="DF868"/>
  <c r="DG868"/>
  <c r="DH868"/>
  <c r="CY869"/>
  <c r="CZ869"/>
  <c r="DD869"/>
  <c r="DE869"/>
  <c r="DF869"/>
  <c r="DG869"/>
  <c r="DH869"/>
  <c r="CZ870"/>
  <c r="DE870"/>
  <c r="DF870"/>
  <c r="DG870"/>
  <c r="CZ871"/>
  <c r="DE871"/>
  <c r="DF871"/>
  <c r="DG871"/>
  <c r="CY872"/>
  <c r="CZ872"/>
  <c r="DD872"/>
  <c r="DE872"/>
  <c r="DF872"/>
  <c r="DG872"/>
  <c r="DH872"/>
  <c r="CZ873"/>
  <c r="DE873"/>
  <c r="DF873"/>
  <c r="DG873"/>
  <c r="CZ874"/>
  <c r="DE874"/>
  <c r="DF874"/>
  <c r="DG874"/>
  <c r="DH874"/>
  <c r="CZ875"/>
  <c r="DE875"/>
  <c r="DF875"/>
  <c r="DG875"/>
  <c r="DH875"/>
  <c r="CZ876"/>
  <c r="DE876"/>
  <c r="DF876"/>
  <c r="DG876"/>
  <c r="DH876"/>
  <c r="CY877"/>
  <c r="CZ877"/>
  <c r="DD877"/>
  <c r="DE877"/>
  <c r="DF877"/>
  <c r="DG877"/>
  <c r="DH877"/>
  <c r="CY878"/>
  <c r="CZ878"/>
  <c r="DD878"/>
  <c r="DE878"/>
  <c r="DF878"/>
  <c r="DG878"/>
  <c r="DH878"/>
  <c r="CZ879"/>
  <c r="DD879"/>
  <c r="DE879"/>
  <c r="DF879"/>
  <c r="DG879"/>
  <c r="DH879"/>
  <c r="CY880"/>
  <c r="CZ880"/>
  <c r="DD880"/>
  <c r="DE880"/>
  <c r="DF880"/>
  <c r="DG880"/>
  <c r="DH880"/>
  <c r="CY881"/>
  <c r="CZ881"/>
  <c r="DD881"/>
  <c r="DE881"/>
  <c r="DF881"/>
  <c r="DG881"/>
  <c r="DH881"/>
  <c r="CY882"/>
  <c r="CZ882"/>
  <c r="DD882"/>
  <c r="DE882"/>
  <c r="DF882"/>
  <c r="DG882"/>
  <c r="DH882"/>
  <c r="CZ883"/>
  <c r="DD883"/>
  <c r="DE883"/>
  <c r="DF883"/>
  <c r="DG883"/>
  <c r="DH883"/>
  <c r="CY884"/>
  <c r="CZ884"/>
  <c r="DA884"/>
  <c r="DD884"/>
  <c r="DE884"/>
  <c r="DF884"/>
  <c r="DG884"/>
  <c r="DH884"/>
  <c r="CY885"/>
  <c r="CZ885"/>
  <c r="DA885"/>
  <c r="DD885"/>
  <c r="DE885"/>
  <c r="DF885"/>
  <c r="DG885"/>
  <c r="DH885"/>
  <c r="CY886"/>
  <c r="CZ886"/>
  <c r="DD886"/>
  <c r="DE886"/>
  <c r="DF886"/>
  <c r="DG886"/>
  <c r="DH886"/>
  <c r="CY887"/>
  <c r="CZ887"/>
  <c r="DD887"/>
  <c r="DE887"/>
  <c r="DF887"/>
  <c r="DG887"/>
  <c r="DH887"/>
  <c r="CZ888"/>
  <c r="DD888"/>
  <c r="DE888"/>
  <c r="DF888"/>
  <c r="DG888"/>
  <c r="DH888"/>
  <c r="CZ889"/>
  <c r="DD889"/>
  <c r="DE889"/>
  <c r="DF889"/>
  <c r="DG889"/>
  <c r="DH889"/>
  <c r="CZ890"/>
  <c r="DD890"/>
  <c r="DE890"/>
  <c r="DF890"/>
  <c r="DG890"/>
  <c r="DH890"/>
  <c r="CZ891"/>
  <c r="DD891"/>
  <c r="DE891"/>
  <c r="DF891"/>
  <c r="DG891"/>
  <c r="DH891"/>
  <c r="CZ892"/>
  <c r="DD892"/>
  <c r="DE892"/>
  <c r="DF892"/>
  <c r="DG892"/>
  <c r="DH892"/>
  <c r="CZ893"/>
  <c r="DE893"/>
  <c r="DF893"/>
  <c r="DG893"/>
  <c r="CZ894"/>
  <c r="DE894"/>
  <c r="DF894"/>
  <c r="DG894"/>
  <c r="DH894"/>
  <c r="CZ895"/>
  <c r="DD895"/>
  <c r="DE895"/>
  <c r="DF895"/>
  <c r="DG895"/>
  <c r="DH895"/>
  <c r="CZ896"/>
  <c r="DE896"/>
  <c r="DF896"/>
  <c r="DG896"/>
  <c r="DH896"/>
  <c r="CY897"/>
  <c r="CZ897"/>
  <c r="DD897"/>
  <c r="DE897"/>
  <c r="DF897"/>
  <c r="DG897"/>
  <c r="DH897"/>
  <c r="CY898"/>
  <c r="CZ898"/>
  <c r="DD898"/>
  <c r="DE898"/>
  <c r="DF898"/>
  <c r="DG898"/>
  <c r="DH898"/>
  <c r="CY899"/>
  <c r="CZ899"/>
  <c r="DD899"/>
  <c r="DE899"/>
  <c r="DF899"/>
  <c r="DG899"/>
  <c r="DH899"/>
  <c r="CY900"/>
  <c r="CZ900"/>
  <c r="DD900"/>
  <c r="DE900"/>
  <c r="DF900"/>
  <c r="DG900"/>
  <c r="DH900"/>
  <c r="CY901"/>
  <c r="CZ901"/>
  <c r="DD901"/>
  <c r="DE901"/>
  <c r="DF901"/>
  <c r="DG901"/>
  <c r="DH901"/>
  <c r="CY902"/>
  <c r="CZ902"/>
  <c r="DD902"/>
  <c r="DE902"/>
  <c r="DF902"/>
  <c r="DG902"/>
  <c r="DH902"/>
  <c r="CZ903"/>
  <c r="DD903"/>
  <c r="DE903"/>
  <c r="DF903"/>
  <c r="DG903"/>
  <c r="DH903"/>
  <c r="CZ904"/>
  <c r="DD904"/>
  <c r="DE904"/>
  <c r="DF904"/>
  <c r="DG904"/>
  <c r="DH904"/>
  <c r="CZ905"/>
  <c r="DD905"/>
  <c r="DE905"/>
  <c r="DF905"/>
  <c r="DG905"/>
  <c r="DH905"/>
  <c r="CZ906"/>
  <c r="DD906"/>
  <c r="DE906"/>
  <c r="DF906"/>
  <c r="DG906"/>
  <c r="DH906"/>
  <c r="CZ907"/>
  <c r="DD907"/>
  <c r="DE907"/>
  <c r="DF907"/>
  <c r="DG907"/>
  <c r="DH907"/>
  <c r="CZ908"/>
  <c r="DD908"/>
  <c r="DE908"/>
  <c r="DF908"/>
  <c r="DG908"/>
  <c r="DH908"/>
  <c r="CY909"/>
  <c r="CZ909"/>
  <c r="DC909"/>
  <c r="DD909"/>
  <c r="DE909"/>
  <c r="DF909"/>
  <c r="DG909"/>
  <c r="DH909"/>
  <c r="CY910"/>
  <c r="CZ910"/>
  <c r="DC910"/>
  <c r="DD910"/>
  <c r="DE910"/>
  <c r="DF910"/>
  <c r="DG910"/>
  <c r="DH910"/>
  <c r="CY911"/>
  <c r="CZ911"/>
  <c r="DD911"/>
  <c r="DE911"/>
  <c r="DF911"/>
  <c r="DG911"/>
  <c r="DH911"/>
  <c r="CZ912"/>
  <c r="DC912"/>
  <c r="DD912"/>
  <c r="DE912"/>
  <c r="DF912"/>
  <c r="DG912"/>
  <c r="DH912"/>
  <c r="CZ913"/>
  <c r="DE913"/>
  <c r="DF913"/>
  <c r="DG913"/>
  <c r="DH913"/>
  <c r="CY914"/>
  <c r="CZ914"/>
  <c r="DD914"/>
  <c r="DE914"/>
  <c r="DF914"/>
  <c r="DG914"/>
  <c r="DH914"/>
  <c r="CY915"/>
  <c r="CZ915"/>
  <c r="DD915"/>
  <c r="DE915"/>
  <c r="DF915"/>
  <c r="DG915"/>
  <c r="DH915"/>
  <c r="CY916"/>
  <c r="CZ916"/>
  <c r="DD916"/>
  <c r="DE916"/>
  <c r="DF916"/>
  <c r="DG916"/>
  <c r="DH916"/>
  <c r="CZ917"/>
  <c r="DE917"/>
  <c r="DF917"/>
  <c r="DG917"/>
  <c r="DH917"/>
  <c r="CY918"/>
  <c r="CZ918"/>
  <c r="DD918"/>
  <c r="DE918"/>
  <c r="DF918"/>
  <c r="DG918"/>
  <c r="DH918"/>
  <c r="CY1082"/>
  <c r="CZ1082"/>
  <c r="DA1082"/>
  <c r="DB1082"/>
  <c r="DC1082"/>
  <c r="DD1082"/>
  <c r="DE1082"/>
  <c r="DF1082"/>
  <c r="DG1082"/>
  <c r="DH1082"/>
  <c r="CY1083"/>
  <c r="CZ1083"/>
  <c r="DA1083"/>
  <c r="DB1083"/>
  <c r="DC1083"/>
  <c r="DD1083"/>
  <c r="DE1083"/>
  <c r="DF1083"/>
  <c r="DG1083"/>
  <c r="DH1083"/>
  <c r="CY1084"/>
  <c r="CZ1084"/>
  <c r="DA1084"/>
  <c r="DB1084"/>
  <c r="DC1084"/>
  <c r="DD1084"/>
  <c r="DE1084"/>
  <c r="DF1084"/>
  <c r="DG1084"/>
  <c r="DH1084"/>
  <c r="CY1085"/>
  <c r="CZ1085"/>
  <c r="DA1085"/>
  <c r="DB1085"/>
  <c r="DC1085"/>
  <c r="DD1085"/>
  <c r="DE1085"/>
  <c r="DF1085"/>
  <c r="DG1085"/>
  <c r="DH1085"/>
  <c r="CY1086"/>
  <c r="CZ1086"/>
  <c r="DA1086"/>
  <c r="DB1086"/>
  <c r="DC1086"/>
  <c r="DD1086"/>
  <c r="DE1086"/>
  <c r="DF1086"/>
  <c r="DG1086"/>
  <c r="DH1086"/>
  <c r="CY1087"/>
  <c r="CZ1087"/>
  <c r="DA1087"/>
  <c r="DB1087"/>
  <c r="DC1087"/>
  <c r="DD1087"/>
  <c r="DE1087"/>
  <c r="DF1087"/>
  <c r="DG1087"/>
  <c r="DH1087"/>
  <c r="CY1088"/>
  <c r="CZ1088"/>
  <c r="DA1088"/>
  <c r="DB1088"/>
  <c r="DC1088"/>
  <c r="DD1088"/>
  <c r="DE1088"/>
  <c r="DF1088"/>
  <c r="DG1088"/>
  <c r="DH1088"/>
  <c r="CY1089"/>
  <c r="CZ1089"/>
  <c r="DA1089"/>
  <c r="DB1089"/>
  <c r="DC1089"/>
  <c r="DD1089"/>
  <c r="DE1089"/>
  <c r="DF1089"/>
  <c r="DG1089"/>
  <c r="DH1089"/>
  <c r="CY1090"/>
  <c r="CZ1090"/>
  <c r="DA1090"/>
  <c r="DB1090"/>
  <c r="DC1090"/>
  <c r="DD1090"/>
  <c r="DE1090"/>
  <c r="DF1090"/>
  <c r="DG1090"/>
  <c r="DH1090"/>
  <c r="CY1091"/>
  <c r="CZ1091"/>
  <c r="DA1091"/>
  <c r="DB1091"/>
  <c r="DC1091"/>
  <c r="DD1091"/>
  <c r="DE1091"/>
  <c r="DF1091"/>
  <c r="DG1091"/>
  <c r="DH1091"/>
  <c r="CY1092"/>
  <c r="CZ1092"/>
  <c r="DA1092"/>
  <c r="DB1092"/>
  <c r="DC1092"/>
  <c r="DD1092"/>
  <c r="DE1092"/>
  <c r="DF1092"/>
  <c r="DG1092"/>
  <c r="DH1092"/>
  <c r="CY1093"/>
  <c r="CZ1093"/>
  <c r="DA1093"/>
  <c r="DB1093"/>
  <c r="DC1093"/>
  <c r="DD1093"/>
  <c r="DE1093"/>
  <c r="DF1093"/>
  <c r="DG1093"/>
  <c r="DH1093"/>
  <c r="CY1094"/>
  <c r="CZ1094"/>
  <c r="DA1094"/>
  <c r="DB1094"/>
  <c r="DC1094"/>
  <c r="DD1094"/>
  <c r="DE1094"/>
  <c r="DF1094"/>
  <c r="DG1094"/>
  <c r="DH1094"/>
  <c r="CY1095"/>
  <c r="CZ1095"/>
  <c r="DA1095"/>
  <c r="DB1095"/>
  <c r="DC1095"/>
  <c r="DD1095"/>
  <c r="DE1095"/>
  <c r="DF1095"/>
  <c r="DG1095"/>
  <c r="DH1095"/>
  <c r="CY1096"/>
  <c r="CZ1096"/>
  <c r="DA1096"/>
  <c r="DB1096"/>
  <c r="DC1096"/>
  <c r="DD1096"/>
  <c r="DE1096"/>
  <c r="DF1096"/>
  <c r="DG1096"/>
  <c r="DH1096"/>
  <c r="CY1097"/>
  <c r="CZ1097"/>
  <c r="DA1097"/>
  <c r="DB1097"/>
  <c r="DC1097"/>
  <c r="DD1097"/>
  <c r="DE1097"/>
  <c r="DF1097"/>
  <c r="DG1097"/>
  <c r="DH1097"/>
  <c r="CY1098"/>
  <c r="CZ1098"/>
  <c r="DA1098"/>
  <c r="DB1098"/>
  <c r="DC1098"/>
  <c r="DD1098"/>
  <c r="DE1098"/>
  <c r="DF1098"/>
  <c r="DG1098"/>
  <c r="DH1098"/>
  <c r="CY1099"/>
  <c r="CZ1099"/>
  <c r="DA1099"/>
  <c r="DB1099"/>
  <c r="DC1099"/>
  <c r="DD1099"/>
  <c r="DE1099"/>
  <c r="DF1099"/>
  <c r="DG1099"/>
  <c r="DH1099"/>
  <c r="CY1100"/>
  <c r="CZ1100"/>
  <c r="DA1100"/>
  <c r="DB1100"/>
  <c r="DC1100"/>
  <c r="DD1100"/>
  <c r="DE1100"/>
  <c r="DF1100"/>
  <c r="DG1100"/>
  <c r="DH1100"/>
  <c r="CY1101"/>
  <c r="CZ1101"/>
  <c r="DA1101"/>
  <c r="DB1101"/>
  <c r="DC1101"/>
  <c r="DD1101"/>
  <c r="DE1101"/>
  <c r="DF1101"/>
  <c r="DG1101"/>
  <c r="DH1101"/>
  <c r="CY1102"/>
  <c r="CZ1102"/>
  <c r="DA1102"/>
  <c r="DB1102"/>
  <c r="DC1102"/>
  <c r="DD1102"/>
  <c r="DE1102"/>
  <c r="DF1102"/>
  <c r="DG1102"/>
  <c r="DH1102"/>
  <c r="CY1103"/>
  <c r="CZ1103"/>
  <c r="DA1103"/>
  <c r="DB1103"/>
  <c r="DC1103"/>
  <c r="DD1103"/>
  <c r="DE1103"/>
  <c r="DF1103"/>
  <c r="DG1103"/>
  <c r="DH1103"/>
  <c r="CY1104"/>
  <c r="CZ1104"/>
  <c r="DA1104"/>
  <c r="DB1104"/>
  <c r="DC1104"/>
  <c r="DD1104"/>
  <c r="DE1104"/>
  <c r="DF1104"/>
  <c r="DG1104"/>
  <c r="DH1104"/>
  <c r="CY1105"/>
  <c r="CZ1105"/>
  <c r="DA1105"/>
  <c r="DB1105"/>
  <c r="DC1105"/>
  <c r="DD1105"/>
  <c r="DE1105"/>
  <c r="DF1105"/>
  <c r="DG1105"/>
  <c r="DH1105"/>
  <c r="CY1106"/>
  <c r="CZ1106"/>
  <c r="DA1106"/>
  <c r="DB1106"/>
  <c r="DC1106"/>
  <c r="DD1106"/>
  <c r="DE1106"/>
  <c r="DF1106"/>
  <c r="DG1106"/>
  <c r="DH1106"/>
  <c r="CY1107"/>
  <c r="CZ1107"/>
  <c r="DA1107"/>
  <c r="DB1107"/>
  <c r="DC1107"/>
  <c r="DD1107"/>
  <c r="DE1107"/>
  <c r="DF1107"/>
  <c r="DG1107"/>
  <c r="DH1107"/>
  <c r="CY1108"/>
  <c r="CZ1108"/>
  <c r="DA1108"/>
  <c r="DB1108"/>
  <c r="DC1108"/>
  <c r="DD1108"/>
  <c r="DE1108"/>
  <c r="DF1108"/>
  <c r="DG1108"/>
  <c r="DH1108"/>
  <c r="CY1109"/>
  <c r="CZ1109"/>
  <c r="DA1109"/>
  <c r="DB1109"/>
  <c r="DC1109"/>
  <c r="DD1109"/>
  <c r="DE1109"/>
  <c r="DF1109"/>
  <c r="DG1109"/>
  <c r="DH1109"/>
  <c r="CY1110"/>
  <c r="CZ1110"/>
  <c r="DA1110"/>
  <c r="DB1110"/>
  <c r="DC1110"/>
  <c r="DD1110"/>
  <c r="DE1110"/>
  <c r="DF1110"/>
  <c r="DG1110"/>
  <c r="DH1110"/>
  <c r="CY1111"/>
  <c r="CZ1111"/>
  <c r="DA1111"/>
  <c r="DB1111"/>
  <c r="DC1111"/>
  <c r="DD1111"/>
  <c r="DE1111"/>
  <c r="DF1111"/>
  <c r="DG1111"/>
  <c r="DH1111"/>
  <c r="CY1112"/>
  <c r="CZ1112"/>
  <c r="DA1112"/>
  <c r="DB1112"/>
  <c r="DC1112"/>
  <c r="DD1112"/>
  <c r="DE1112"/>
  <c r="DF1112"/>
  <c r="DG1112"/>
  <c r="DH1112"/>
  <c r="CY1113"/>
  <c r="CZ1113"/>
  <c r="DA1113"/>
  <c r="DB1113"/>
  <c r="DC1113"/>
  <c r="DD1113"/>
  <c r="DE1113"/>
  <c r="DF1113"/>
  <c r="DG1113"/>
  <c r="DH1113"/>
  <c r="CY1114"/>
  <c r="CZ1114"/>
  <c r="DA1114"/>
  <c r="DB1114"/>
  <c r="DC1114"/>
  <c r="DD1114"/>
  <c r="DE1114"/>
  <c r="DF1114"/>
  <c r="DG1114"/>
  <c r="DH1114"/>
  <c r="CY1115"/>
  <c r="CZ1115"/>
  <c r="DA1115"/>
  <c r="DB1115"/>
  <c r="DC1115"/>
  <c r="DD1115"/>
  <c r="DE1115"/>
  <c r="DF1115"/>
  <c r="DG1115"/>
  <c r="DH1115"/>
  <c r="CY1116"/>
  <c r="CZ1116"/>
  <c r="DA1116"/>
  <c r="DB1116"/>
  <c r="DC1116"/>
  <c r="DD1116"/>
  <c r="DE1116"/>
  <c r="DF1116"/>
  <c r="DG1116"/>
  <c r="DH1116"/>
  <c r="CY1117"/>
  <c r="CZ1117"/>
  <c r="DA1117"/>
  <c r="DB1117"/>
  <c r="DC1117"/>
  <c r="DD1117"/>
  <c r="DE1117"/>
  <c r="DF1117"/>
  <c r="DG1117"/>
  <c r="DH1117"/>
  <c r="CY1118"/>
  <c r="CZ1118"/>
  <c r="DA1118"/>
  <c r="DB1118"/>
  <c r="DC1118"/>
  <c r="DD1118"/>
  <c r="DE1118"/>
  <c r="DF1118"/>
  <c r="DG1118"/>
  <c r="DH1118"/>
  <c r="CY1119"/>
  <c r="CZ1119"/>
  <c r="DA1119"/>
  <c r="DB1119"/>
  <c r="DC1119"/>
  <c r="DD1119"/>
  <c r="DE1119"/>
  <c r="DF1119"/>
  <c r="DG1119"/>
  <c r="DH1119"/>
  <c r="CY1120"/>
  <c r="CZ1120"/>
  <c r="DA1120"/>
  <c r="DB1120"/>
  <c r="DC1120"/>
  <c r="DD1120"/>
  <c r="DE1120"/>
  <c r="DF1120"/>
  <c r="DG1120"/>
  <c r="DH1120"/>
  <c r="CY1121"/>
  <c r="CZ1121"/>
  <c r="DA1121"/>
  <c r="DB1121"/>
  <c r="DC1121"/>
  <c r="DD1121"/>
  <c r="DE1121"/>
  <c r="DF1121"/>
  <c r="DG1121"/>
  <c r="DH1121"/>
  <c r="CY1122"/>
  <c r="CZ1122"/>
  <c r="DA1122"/>
  <c r="DB1122"/>
  <c r="DC1122"/>
  <c r="DD1122"/>
  <c r="DE1122"/>
  <c r="DF1122"/>
  <c r="DG1122"/>
  <c r="DH1122"/>
  <c r="CY1123"/>
  <c r="CZ1123"/>
  <c r="DA1123"/>
  <c r="DB1123"/>
  <c r="DC1123"/>
  <c r="DD1123"/>
  <c r="DE1123"/>
  <c r="DF1123"/>
  <c r="DG1123"/>
  <c r="DH1123"/>
  <c r="CY1124"/>
  <c r="CZ1124"/>
  <c r="DA1124"/>
  <c r="DB1124"/>
  <c r="DC1124"/>
  <c r="DD1124"/>
  <c r="DE1124"/>
  <c r="DF1124"/>
  <c r="DG1124"/>
  <c r="DH1124"/>
  <c r="CY1125"/>
  <c r="CZ1125"/>
  <c r="DA1125"/>
  <c r="DB1125"/>
  <c r="DC1125"/>
  <c r="DD1125"/>
  <c r="DE1125"/>
  <c r="DF1125"/>
  <c r="DG1125"/>
  <c r="DH1125"/>
  <c r="CY1126"/>
  <c r="CZ1126"/>
  <c r="DA1126"/>
  <c r="DB1126"/>
  <c r="DC1126"/>
  <c r="DD1126"/>
  <c r="DE1126"/>
  <c r="DF1126"/>
  <c r="DG1126"/>
  <c r="DH1126"/>
  <c r="CY1127"/>
  <c r="CZ1127"/>
  <c r="DA1127"/>
  <c r="DB1127"/>
  <c r="DC1127"/>
  <c r="DD1127"/>
  <c r="DE1127"/>
  <c r="DF1127"/>
  <c r="DG1127"/>
  <c r="DH1127"/>
  <c r="CY1128"/>
  <c r="CZ1128"/>
  <c r="DA1128"/>
  <c r="DB1128"/>
  <c r="DC1128"/>
  <c r="DD1128"/>
  <c r="DE1128"/>
  <c r="DF1128"/>
  <c r="DG1128"/>
  <c r="DH1128"/>
  <c r="CY1129"/>
  <c r="CZ1129"/>
  <c r="DA1129"/>
  <c r="DB1129"/>
  <c r="DC1129"/>
  <c r="DD1129"/>
  <c r="DE1129"/>
  <c r="DF1129"/>
  <c r="DG1129"/>
  <c r="DH1129"/>
  <c r="CZ1130"/>
  <c r="DA1130"/>
  <c r="DB1130"/>
  <c r="DC1130"/>
  <c r="DD1130"/>
  <c r="DE1130"/>
  <c r="DF1130"/>
  <c r="DG1130"/>
  <c r="DH1130"/>
  <c r="CY1131"/>
  <c r="CZ1131"/>
  <c r="DA1131"/>
  <c r="DB1131"/>
  <c r="DC1131"/>
  <c r="DD1131"/>
  <c r="DE1131"/>
  <c r="DF1131"/>
  <c r="DG1131"/>
  <c r="DH1131"/>
  <c r="CY1132"/>
  <c r="CZ1132"/>
  <c r="DA1132"/>
  <c r="DB1132"/>
  <c r="DC1132"/>
  <c r="DD1132"/>
  <c r="DE1132"/>
  <c r="DF1132"/>
  <c r="DG1132"/>
  <c r="DH1132"/>
  <c r="CY1133"/>
  <c r="CZ1133"/>
  <c r="DA1133"/>
  <c r="DB1133"/>
  <c r="DC1133"/>
  <c r="DD1133"/>
  <c r="DE1133"/>
  <c r="DF1133"/>
  <c r="DG1133"/>
  <c r="DH1133"/>
  <c r="CY1134"/>
  <c r="CZ1134"/>
  <c r="DA1134"/>
  <c r="DB1134"/>
  <c r="DC1134"/>
  <c r="DD1134"/>
  <c r="DE1134"/>
  <c r="DF1134"/>
  <c r="DG1134"/>
  <c r="DH1134"/>
  <c r="CY1135"/>
  <c r="CZ1135"/>
  <c r="DA1135"/>
  <c r="DB1135"/>
  <c r="DC1135"/>
  <c r="DD1135"/>
  <c r="DE1135"/>
  <c r="DF1135"/>
  <c r="DG1135"/>
  <c r="DH1135"/>
  <c r="CY1136"/>
  <c r="CZ1136"/>
  <c r="DA1136"/>
  <c r="DB1136"/>
  <c r="DC1136"/>
  <c r="DD1136"/>
  <c r="DE1136"/>
  <c r="DF1136"/>
  <c r="DG1136"/>
  <c r="DH1136"/>
  <c r="CY1137"/>
  <c r="CZ1137"/>
  <c r="DA1137"/>
  <c r="DB1137"/>
  <c r="DC1137"/>
  <c r="DD1137"/>
  <c r="DE1137"/>
  <c r="DF1137"/>
  <c r="DG1137"/>
  <c r="DH1137"/>
  <c r="CY1138"/>
  <c r="CZ1138"/>
  <c r="DA1138"/>
  <c r="DB1138"/>
  <c r="DC1138"/>
  <c r="DD1138"/>
  <c r="DE1138"/>
  <c r="DF1138"/>
  <c r="DG1138"/>
  <c r="DH1138"/>
  <c r="CY1139"/>
  <c r="CZ1139"/>
  <c r="DA1139"/>
  <c r="DB1139"/>
  <c r="DC1139"/>
  <c r="DD1139"/>
  <c r="DE1139"/>
  <c r="DF1139"/>
  <c r="DG1139"/>
  <c r="DH1139"/>
  <c r="CY1140"/>
  <c r="CZ1140"/>
  <c r="DA1140"/>
  <c r="DB1140"/>
  <c r="DC1140"/>
  <c r="DD1140"/>
  <c r="DE1140"/>
  <c r="DF1140"/>
  <c r="DG1140"/>
  <c r="DH1140"/>
  <c r="CY1141"/>
  <c r="CZ1141"/>
  <c r="DA1141"/>
  <c r="DB1141"/>
  <c r="DC1141"/>
  <c r="DD1141"/>
  <c r="DE1141"/>
  <c r="DF1141"/>
  <c r="DG1141"/>
  <c r="DH1141"/>
  <c r="CY1142"/>
  <c r="CZ1142"/>
  <c r="DA1142"/>
  <c r="DB1142"/>
  <c r="DC1142"/>
  <c r="DD1142"/>
  <c r="DE1142"/>
  <c r="DF1142"/>
  <c r="DG1142"/>
  <c r="DH1142"/>
  <c r="CY1143"/>
  <c r="CZ1143"/>
  <c r="DA1143"/>
  <c r="DB1143"/>
  <c r="DC1143"/>
  <c r="DD1143"/>
  <c r="DE1143"/>
  <c r="DF1143"/>
  <c r="DG1143"/>
  <c r="DH1143"/>
  <c r="CY1144"/>
  <c r="CZ1144"/>
  <c r="DA1144"/>
  <c r="DB1144"/>
  <c r="DC1144"/>
  <c r="DD1144"/>
  <c r="DE1144"/>
  <c r="DF1144"/>
  <c r="DG1144"/>
  <c r="DH1144"/>
  <c r="CY1145"/>
  <c r="CZ1145"/>
  <c r="DA1145"/>
  <c r="DB1145"/>
  <c r="DC1145"/>
  <c r="DD1145"/>
  <c r="DE1145"/>
  <c r="DF1145"/>
  <c r="DG1145"/>
  <c r="DH1145"/>
  <c r="CY1146"/>
  <c r="CZ1146"/>
  <c r="DA1146"/>
  <c r="DB1146"/>
  <c r="DC1146"/>
  <c r="DD1146"/>
  <c r="DE1146"/>
  <c r="DF1146"/>
  <c r="DG1146"/>
  <c r="DH1146"/>
  <c r="CY1147"/>
  <c r="CZ1147"/>
  <c r="DA1147"/>
  <c r="DB1147"/>
  <c r="DC1147"/>
  <c r="DD1147"/>
  <c r="DE1147"/>
  <c r="DF1147"/>
  <c r="DG1147"/>
  <c r="DH1147"/>
  <c r="CY1148"/>
  <c r="CZ1148"/>
  <c r="DA1148"/>
  <c r="DB1148"/>
  <c r="DC1148"/>
  <c r="DD1148"/>
  <c r="DE1148"/>
  <c r="DF1148"/>
  <c r="DG1148"/>
  <c r="DH1148"/>
  <c r="CY1149"/>
  <c r="CZ1149"/>
  <c r="DA1149"/>
  <c r="DB1149"/>
  <c r="DC1149"/>
  <c r="DD1149"/>
  <c r="DE1149"/>
  <c r="DF1149"/>
  <c r="DG1149"/>
  <c r="DH1149"/>
  <c r="CY1150"/>
  <c r="CZ1150"/>
  <c r="DA1150"/>
  <c r="DB1150"/>
  <c r="DC1150"/>
  <c r="DD1150"/>
  <c r="DE1150"/>
  <c r="DF1150"/>
  <c r="DG1150"/>
  <c r="DH1150"/>
  <c r="CY1151"/>
  <c r="CZ1151"/>
  <c r="DA1151"/>
  <c r="DB1151"/>
  <c r="DC1151"/>
  <c r="DD1151"/>
  <c r="DE1151"/>
  <c r="DF1151"/>
  <c r="DG1151"/>
  <c r="DH1151"/>
  <c r="CY1152"/>
  <c r="CZ1152"/>
  <c r="DA1152"/>
  <c r="DB1152"/>
  <c r="DC1152"/>
  <c r="DD1152"/>
  <c r="DE1152"/>
  <c r="DF1152"/>
  <c r="DG1152"/>
  <c r="DH1152"/>
  <c r="CZ1154"/>
  <c r="DA1154"/>
  <c r="DB1154"/>
  <c r="DE1154"/>
  <c r="DF1154"/>
  <c r="DG1154"/>
  <c r="CZ1155"/>
  <c r="DA1155"/>
  <c r="DB1155"/>
  <c r="DE1155"/>
  <c r="DF1155"/>
  <c r="DG1155"/>
  <c r="CZ1156"/>
  <c r="DA1156"/>
  <c r="DB1156"/>
  <c r="DE1156"/>
  <c r="DF1156"/>
  <c r="DG1156"/>
  <c r="CZ1157"/>
  <c r="DA1157"/>
  <c r="DB1157"/>
  <c r="DE1157"/>
  <c r="DF1157"/>
  <c r="DG1157"/>
  <c r="CZ1158"/>
  <c r="DA1158"/>
  <c r="DB1158"/>
  <c r="DE1158"/>
  <c r="DF1158"/>
  <c r="DG1158"/>
  <c r="CY1160"/>
  <c r="CZ1160"/>
  <c r="DA1160"/>
  <c r="DB1160"/>
  <c r="DC1160"/>
  <c r="DD1160"/>
  <c r="DE1160"/>
  <c r="DF1160"/>
  <c r="DG1160"/>
  <c r="DH1160"/>
  <c r="CZ18"/>
  <c r="DA18"/>
  <c r="DB18"/>
  <c r="DE18"/>
  <c r="DF18"/>
  <c r="DG18"/>
  <c r="CR602"/>
  <c r="AY50" i="20"/>
  <c r="AY53"/>
  <c r="AY225"/>
  <c r="AY208"/>
  <c r="AY207"/>
  <c r="AY202"/>
  <c r="AY201"/>
  <c r="AY143"/>
  <c r="AY128"/>
  <c r="AY110"/>
  <c r="AY88"/>
  <c r="AY89"/>
  <c r="AY60"/>
  <c r="AY29"/>
  <c r="AY19"/>
  <c r="AY224"/>
  <c r="AY230"/>
  <c r="AY231"/>
  <c r="AY235"/>
  <c r="AY236"/>
  <c r="AY214"/>
  <c r="AY215"/>
  <c r="DH63" i="16" l="1"/>
  <c r="DH67"/>
  <c r="DC68"/>
  <c r="DF71"/>
  <c r="DA72"/>
  <c r="DC60"/>
  <c r="DC64"/>
  <c r="DH77"/>
  <c r="DC82"/>
  <c r="DH85"/>
  <c r="DH87"/>
  <c r="DC88"/>
  <c r="DH92"/>
  <c r="DC93"/>
  <c r="DH96"/>
  <c r="DC97"/>
  <c r="DH100"/>
  <c r="DC101"/>
  <c r="DH104"/>
  <c r="DC105"/>
  <c r="DH108"/>
  <c r="DC109"/>
  <c r="DH112"/>
  <c r="DC113"/>
  <c r="DH114"/>
  <c r="DC114"/>
  <c r="DC37"/>
  <c r="DH40"/>
  <c r="DC41"/>
  <c r="DH44"/>
  <c r="DC45"/>
  <c r="DH48"/>
  <c r="DC49"/>
  <c r="DH52"/>
  <c r="DC53"/>
  <c r="DH56"/>
  <c r="DC57"/>
  <c r="DH60"/>
  <c r="DC61"/>
  <c r="DH64"/>
  <c r="DC65"/>
  <c r="DH68"/>
  <c r="DC69"/>
  <c r="DF72"/>
  <c r="DA73"/>
  <c r="DF74"/>
  <c r="DC75"/>
  <c r="DA79"/>
  <c r="DF80"/>
  <c r="DH82"/>
  <c r="DC83"/>
  <c r="DH88"/>
  <c r="DH93"/>
  <c r="DC94"/>
  <c r="DH97"/>
  <c r="DC98"/>
  <c r="DH101"/>
  <c r="DC102"/>
  <c r="DH105"/>
  <c r="DC106"/>
  <c r="DH109"/>
  <c r="DC110"/>
  <c r="DH113"/>
  <c r="DE116"/>
  <c r="DE78"/>
  <c r="DD116"/>
  <c r="CZ116"/>
  <c r="CZ78"/>
  <c r="DH39"/>
  <c r="DC40"/>
  <c r="DH43"/>
  <c r="DC44"/>
  <c r="DH47"/>
  <c r="DC48"/>
  <c r="DH51"/>
  <c r="DC52"/>
  <c r="DH55"/>
  <c r="DC56"/>
  <c r="DH59"/>
  <c r="DF81"/>
  <c r="DB116"/>
  <c r="CY795"/>
  <c r="DC795"/>
  <c r="DH38"/>
  <c r="DC39"/>
  <c r="DH42"/>
  <c r="DC43"/>
  <c r="DH46"/>
  <c r="DC47"/>
  <c r="DH50"/>
  <c r="DC51"/>
  <c r="DH54"/>
  <c r="DC55"/>
  <c r="DH58"/>
  <c r="DC59"/>
  <c r="DH62"/>
  <c r="DC63"/>
  <c r="DH66"/>
  <c r="DC67"/>
  <c r="DH70"/>
  <c r="DA71"/>
  <c r="DH76"/>
  <c r="DC77"/>
  <c r="DH84"/>
  <c r="DC85"/>
  <c r="DC87"/>
  <c r="DH91"/>
  <c r="DC92"/>
  <c r="DH95"/>
  <c r="DC96"/>
  <c r="DH99"/>
  <c r="DC100"/>
  <c r="DH103"/>
  <c r="DC104"/>
  <c r="DH107"/>
  <c r="DC108"/>
  <c r="DH111"/>
  <c r="DC112"/>
  <c r="DH115"/>
  <c r="CY116"/>
  <c r="DH37"/>
  <c r="DC38"/>
  <c r="DH41"/>
  <c r="DC42"/>
  <c r="DH45"/>
  <c r="DC46"/>
  <c r="DH49"/>
  <c r="DC50"/>
  <c r="DH53"/>
  <c r="DC54"/>
  <c r="DH57"/>
  <c r="DC58"/>
  <c r="DH61"/>
  <c r="DC62"/>
  <c r="DH65"/>
  <c r="DC66"/>
  <c r="DH69"/>
  <c r="DC70"/>
  <c r="DF73"/>
  <c r="DH75"/>
  <c r="DC76"/>
  <c r="DF79"/>
  <c r="DH83"/>
  <c r="DC84"/>
  <c r="DC91"/>
  <c r="DH94"/>
  <c r="DC95"/>
  <c r="DH98"/>
  <c r="DC99"/>
  <c r="DH102"/>
  <c r="DC103"/>
  <c r="DH106"/>
  <c r="DC107"/>
  <c r="DH110"/>
  <c r="DC111"/>
  <c r="DC115"/>
  <c r="DG116"/>
  <c r="DA116" l="1"/>
  <c r="DH116"/>
  <c r="DF116"/>
  <c r="DC116"/>
  <c r="CZ792" l="1"/>
  <c r="DD792"/>
  <c r="DH792"/>
  <c r="CY792"/>
  <c r="DC792"/>
  <c r="DG792"/>
  <c r="DB792"/>
  <c r="DF792"/>
  <c r="DA792"/>
  <c r="DE792"/>
  <c r="AU261"/>
  <c r="AZ261"/>
  <c r="BA261"/>
  <c r="BA1159" s="1"/>
  <c r="BA1168" s="1"/>
  <c r="BD261"/>
  <c r="BE261"/>
  <c r="BE1159" s="1"/>
  <c r="BE1168" s="1"/>
  <c r="BF261"/>
  <c r="BG261"/>
  <c r="BG1159" s="1"/>
  <c r="BG1168" s="1"/>
  <c r="BI261"/>
  <c r="BJ261"/>
  <c r="BK261"/>
  <c r="BL261"/>
  <c r="BL1159" s="1"/>
  <c r="BL1168" s="1"/>
  <c r="BN261"/>
  <c r="BO261"/>
  <c r="BP261"/>
  <c r="BP1159" s="1"/>
  <c r="BP1168" s="1"/>
  <c r="BQ261"/>
  <c r="BQ1159" s="1"/>
  <c r="BQ1168" s="1"/>
  <c r="BS261"/>
  <c r="BT261"/>
  <c r="BU261"/>
  <c r="BU1159" s="1"/>
  <c r="BU1168" s="1"/>
  <c r="BV261"/>
  <c r="BV1159" s="1"/>
  <c r="BV1168" s="1"/>
  <c r="BX261"/>
  <c r="CA261"/>
  <c r="CA1159" s="1"/>
  <c r="CC261"/>
  <c r="CD261"/>
  <c r="CD1159" s="1"/>
  <c r="CE261"/>
  <c r="CF261"/>
  <c r="CF1159" s="1"/>
  <c r="CH261"/>
  <c r="CI261"/>
  <c r="CI1159" s="1"/>
  <c r="CJ261"/>
  <c r="CJ1159" s="1"/>
  <c r="CK261"/>
  <c r="CK1159" s="1"/>
  <c r="CW214"/>
  <c r="CV214"/>
  <c r="CU214"/>
  <c r="CT214"/>
  <c r="CS214"/>
  <c r="CR214"/>
  <c r="CW213"/>
  <c r="CV213"/>
  <c r="CU213"/>
  <c r="CT213"/>
  <c r="CS213"/>
  <c r="CR213"/>
  <c r="CW212"/>
  <c r="CV212"/>
  <c r="CU212"/>
  <c r="CT212"/>
  <c r="CS212"/>
  <c r="CR212"/>
  <c r="CW211"/>
  <c r="CV211"/>
  <c r="CU211"/>
  <c r="CT211"/>
  <c r="CS211"/>
  <c r="CR211"/>
  <c r="CW210"/>
  <c r="CV210"/>
  <c r="CU210"/>
  <c r="CT210"/>
  <c r="CS210"/>
  <c r="CR210"/>
  <c r="CW209"/>
  <c r="CV209"/>
  <c r="CU209"/>
  <c r="CT209"/>
  <c r="CS209"/>
  <c r="CR209"/>
  <c r="CW194"/>
  <c r="CV194"/>
  <c r="CU194"/>
  <c r="CT194"/>
  <c r="CS194"/>
  <c r="CR194"/>
  <c r="CW193"/>
  <c r="CV193"/>
  <c r="CU193"/>
  <c r="CT193"/>
  <c r="CS193"/>
  <c r="CR193"/>
  <c r="CW192"/>
  <c r="CV192"/>
  <c r="CU192"/>
  <c r="CT192"/>
  <c r="CS192"/>
  <c r="CR192"/>
  <c r="CQ573"/>
  <c r="CQ574"/>
  <c r="CQ575"/>
  <c r="CQ576"/>
  <c r="CQ577"/>
  <c r="CQ578"/>
  <c r="CQ579"/>
  <c r="CQ580"/>
  <c r="CQ581"/>
  <c r="CQ582"/>
  <c r="CQ583"/>
  <c r="CQ584"/>
  <c r="CQ585"/>
  <c r="CQ586"/>
  <c r="CQ587"/>
  <c r="CQ588"/>
  <c r="CQ589"/>
  <c r="CQ590"/>
  <c r="CQ591"/>
  <c r="CQ592"/>
  <c r="CQ593"/>
  <c r="CQ594"/>
  <c r="CQ595"/>
  <c r="CQ596"/>
  <c r="CQ597"/>
  <c r="CQ598"/>
  <c r="CQ599"/>
  <c r="CQ600"/>
  <c r="CQ601"/>
  <c r="CQ602"/>
  <c r="CQ603"/>
  <c r="CQ604"/>
  <c r="CQ605"/>
  <c r="CQ606"/>
  <c r="CQ607"/>
  <c r="CQ608"/>
  <c r="CQ609"/>
  <c r="CQ610"/>
  <c r="CQ611"/>
  <c r="CQ612"/>
  <c r="CQ613"/>
  <c r="CQ614"/>
  <c r="CQ615"/>
  <c r="CQ616"/>
  <c r="CQ617"/>
  <c r="CQ618"/>
  <c r="CQ619"/>
  <c r="CQ620"/>
  <c r="CQ621"/>
  <c r="CQ622"/>
  <c r="CQ623"/>
  <c r="CQ624"/>
  <c r="CQ625"/>
  <c r="CQ626"/>
  <c r="CQ627"/>
  <c r="CQ628"/>
  <c r="CQ629"/>
  <c r="CQ630"/>
  <c r="CQ631"/>
  <c r="CQ632"/>
  <c r="CQ633"/>
  <c r="CQ634"/>
  <c r="CQ635"/>
  <c r="CQ636"/>
  <c r="CQ637"/>
  <c r="CQ638"/>
  <c r="CQ639"/>
  <c r="CQ640"/>
  <c r="CQ641"/>
  <c r="CQ642"/>
  <c r="CQ643"/>
  <c r="CQ644"/>
  <c r="CQ645"/>
  <c r="CQ646"/>
  <c r="CQ647"/>
  <c r="CQ648"/>
  <c r="CQ649"/>
  <c r="CQ650"/>
  <c r="CQ651"/>
  <c r="CQ652"/>
  <c r="CQ653"/>
  <c r="CQ654"/>
  <c r="CQ655"/>
  <c r="CQ656"/>
  <c r="CQ657"/>
  <c r="CQ658"/>
  <c r="CQ659"/>
  <c r="CQ660"/>
  <c r="CQ661"/>
  <c r="CQ662"/>
  <c r="CQ663"/>
  <c r="CQ664"/>
  <c r="CQ665"/>
  <c r="CQ666"/>
  <c r="CQ667"/>
  <c r="CQ668"/>
  <c r="CQ669"/>
  <c r="CQ670"/>
  <c r="CQ671"/>
  <c r="CQ672"/>
  <c r="CQ673"/>
  <c r="CQ674"/>
  <c r="CQ675"/>
  <c r="CQ676"/>
  <c r="CQ677"/>
  <c r="CQ678"/>
  <c r="CQ679"/>
  <c r="CQ680"/>
  <c r="CQ681"/>
  <c r="CQ682"/>
  <c r="CQ683"/>
  <c r="CQ684"/>
  <c r="CQ685"/>
  <c r="CQ686"/>
  <c r="CQ687"/>
  <c r="CQ688"/>
  <c r="CQ689"/>
  <c r="CQ690"/>
  <c r="CQ691"/>
  <c r="CQ692"/>
  <c r="CQ693"/>
  <c r="CQ694"/>
  <c r="CQ695"/>
  <c r="CQ572"/>
  <c r="CQ74"/>
  <c r="CQ80"/>
  <c r="CQ81"/>
  <c r="CQ86"/>
  <c r="CQ90"/>
  <c r="CN27"/>
  <c r="CN28"/>
  <c r="CN29"/>
  <c r="CN30"/>
  <c r="CN31"/>
  <c r="CN32"/>
  <c r="CN33"/>
  <c r="CN34"/>
  <c r="CN35"/>
  <c r="CN36"/>
  <c r="CN37"/>
  <c r="CN1158"/>
  <c r="AY6" i="20"/>
  <c r="AY7"/>
  <c r="AY8"/>
  <c r="AY9"/>
  <c r="AY10"/>
  <c r="AY11"/>
  <c r="AY12"/>
  <c r="AY13"/>
  <c r="AY14"/>
  <c r="AY15"/>
  <c r="AY16"/>
  <c r="AY17"/>
  <c r="AY18"/>
  <c r="AY20"/>
  <c r="AY21"/>
  <c r="AY22"/>
  <c r="AY23"/>
  <c r="AY24"/>
  <c r="AY25"/>
  <c r="AY26"/>
  <c r="AY27"/>
  <c r="AY28"/>
  <c r="AY30"/>
  <c r="AY31"/>
  <c r="AY32"/>
  <c r="AY33"/>
  <c r="AY34"/>
  <c r="AY35"/>
  <c r="AY36"/>
  <c r="AY37"/>
  <c r="AY38"/>
  <c r="AY40"/>
  <c r="AY41"/>
  <c r="AY42"/>
  <c r="AY43"/>
  <c r="AY45"/>
  <c r="AY46"/>
  <c r="AY47"/>
  <c r="AY49"/>
  <c r="AY51"/>
  <c r="AY52"/>
  <c r="AY54"/>
  <c r="AY55"/>
  <c r="AY56"/>
  <c r="AY57"/>
  <c r="AY58"/>
  <c r="AY59"/>
  <c r="AY62"/>
  <c r="AY63"/>
  <c r="AY66"/>
  <c r="AY67"/>
  <c r="AY68"/>
  <c r="AY69"/>
  <c r="AY70"/>
  <c r="AY71"/>
  <c r="AY72"/>
  <c r="AY73"/>
  <c r="AY74"/>
  <c r="AY75"/>
  <c r="AY76"/>
  <c r="AY77"/>
  <c r="AY78"/>
  <c r="AY79"/>
  <c r="AY80"/>
  <c r="AY81"/>
  <c r="AY82"/>
  <c r="AY83"/>
  <c r="AY84"/>
  <c r="AY85"/>
  <c r="AY86"/>
  <c r="AY87"/>
  <c r="AY90"/>
  <c r="AY91"/>
  <c r="AY92"/>
  <c r="AY93"/>
  <c r="AY94"/>
  <c r="AY96"/>
  <c r="AY97"/>
  <c r="AY98"/>
  <c r="AY100"/>
  <c r="AY101"/>
  <c r="AY102"/>
  <c r="AY103"/>
  <c r="AY104"/>
  <c r="AY105"/>
  <c r="AY106"/>
  <c r="AY107"/>
  <c r="AY108"/>
  <c r="AY109"/>
  <c r="AY111"/>
  <c r="AY112"/>
  <c r="AY114"/>
  <c r="AY115"/>
  <c r="AY116"/>
  <c r="AY117"/>
  <c r="AY118"/>
  <c r="AY120"/>
  <c r="AY122"/>
  <c r="AY123"/>
  <c r="AY125"/>
  <c r="AY126"/>
  <c r="AY127"/>
  <c r="AY129"/>
  <c r="AY132"/>
  <c r="AY134"/>
  <c r="AY136"/>
  <c r="AY137"/>
  <c r="AY138"/>
  <c r="AY139"/>
  <c r="AY140"/>
  <c r="AY141"/>
  <c r="AY142"/>
  <c r="AY144"/>
  <c r="AY145"/>
  <c r="AY146"/>
  <c r="AY147"/>
  <c r="AY148"/>
  <c r="AY149"/>
  <c r="AY150"/>
  <c r="AY151"/>
  <c r="AY152"/>
  <c r="AY153"/>
  <c r="AY155"/>
  <c r="AY156"/>
  <c r="AY157"/>
  <c r="AY158"/>
  <c r="AY159"/>
  <c r="AY160"/>
  <c r="AY161"/>
  <c r="AY162"/>
  <c r="AY165"/>
  <c r="AY166"/>
  <c r="AY167"/>
  <c r="AY168"/>
  <c r="AY169"/>
  <c r="AY170"/>
  <c r="AY171"/>
  <c r="AY172"/>
  <c r="AY173"/>
  <c r="AY174"/>
  <c r="AY175"/>
  <c r="AY176"/>
  <c r="AY177"/>
  <c r="AY180"/>
  <c r="AY181"/>
  <c r="AY182"/>
  <c r="AY184"/>
  <c r="AY185"/>
  <c r="AY186"/>
  <c r="AY187"/>
  <c r="AY188"/>
  <c r="AY189"/>
  <c r="AY190"/>
  <c r="AY191"/>
  <c r="AY192"/>
  <c r="AY193"/>
  <c r="AY194"/>
  <c r="AY195"/>
  <c r="AY196"/>
  <c r="AY199"/>
  <c r="AY200"/>
  <c r="AY203"/>
  <c r="AY204"/>
  <c r="AY205"/>
  <c r="AY206"/>
  <c r="AY209"/>
  <c r="AY210"/>
  <c r="AY212"/>
  <c r="AY213"/>
  <c r="AY216"/>
  <c r="AY217"/>
  <c r="AY219"/>
  <c r="AY220"/>
  <c r="AY221"/>
  <c r="AY226"/>
  <c r="AY227"/>
  <c r="AY222"/>
  <c r="AY223"/>
  <c r="AY239"/>
  <c r="AY240"/>
  <c r="AY241"/>
  <c r="AY5"/>
  <c r="CR675" i="16"/>
  <c r="CR576"/>
  <c r="CT74"/>
  <c r="CT80"/>
  <c r="CT81"/>
  <c r="CT86"/>
  <c r="CU86"/>
  <c r="CV86"/>
  <c r="CW86"/>
  <c r="CR90"/>
  <c r="CS90"/>
  <c r="CT90"/>
  <c r="CU90"/>
  <c r="CV90"/>
  <c r="CW90"/>
  <c r="CR114"/>
  <c r="CS114"/>
  <c r="CV114"/>
  <c r="CW114"/>
  <c r="CR117"/>
  <c r="CS117"/>
  <c r="CU117"/>
  <c r="CV117"/>
  <c r="CW117"/>
  <c r="CR118"/>
  <c r="CS118"/>
  <c r="CU118"/>
  <c r="CV118"/>
  <c r="CW118"/>
  <c r="CR119"/>
  <c r="CS119"/>
  <c r="CT119"/>
  <c r="CU119"/>
  <c r="CV119"/>
  <c r="CW119"/>
  <c r="CR120"/>
  <c r="CS120"/>
  <c r="CT120"/>
  <c r="CU120"/>
  <c r="CV120"/>
  <c r="CW120"/>
  <c r="CR121"/>
  <c r="CS121"/>
  <c r="CT121"/>
  <c r="CU121"/>
  <c r="CV121"/>
  <c r="CW121"/>
  <c r="CR122"/>
  <c r="CS122"/>
  <c r="CU122"/>
  <c r="CV122"/>
  <c r="CW122"/>
  <c r="CR123"/>
  <c r="CS123"/>
  <c r="CT123"/>
  <c r="CU123"/>
  <c r="CV123"/>
  <c r="CW123"/>
  <c r="CR124"/>
  <c r="CS124"/>
  <c r="CT124"/>
  <c r="CU124"/>
  <c r="CV124"/>
  <c r="CW124"/>
  <c r="CR125"/>
  <c r="CS125"/>
  <c r="CU125"/>
  <c r="CV125"/>
  <c r="CW125"/>
  <c r="CR126"/>
  <c r="CS126"/>
  <c r="CT126"/>
  <c r="CU126"/>
  <c r="CV126"/>
  <c r="CW126"/>
  <c r="CR127"/>
  <c r="CS127"/>
  <c r="CT127"/>
  <c r="CU127"/>
  <c r="CV127"/>
  <c r="CW127"/>
  <c r="CR128"/>
  <c r="CS128"/>
  <c r="CT128"/>
  <c r="CU128"/>
  <c r="CV128"/>
  <c r="CW128"/>
  <c r="CR129"/>
  <c r="CS129"/>
  <c r="CT129"/>
  <c r="CU129"/>
  <c r="CV129"/>
  <c r="CW129"/>
  <c r="CR130"/>
  <c r="CS130"/>
  <c r="CU130"/>
  <c r="CV130"/>
  <c r="CW130"/>
  <c r="CR131"/>
  <c r="CS131"/>
  <c r="CU131"/>
  <c r="CV131"/>
  <c r="CW131"/>
  <c r="CR132"/>
  <c r="CS132"/>
  <c r="CU132"/>
  <c r="CV132"/>
  <c r="CW132"/>
  <c r="CR133"/>
  <c r="CS133"/>
  <c r="CU133"/>
  <c r="CV133"/>
  <c r="CW133"/>
  <c r="CR134"/>
  <c r="CS134"/>
  <c r="CT134"/>
  <c r="CU134"/>
  <c r="CV134"/>
  <c r="CW134"/>
  <c r="CR135"/>
  <c r="CS135"/>
  <c r="CT135"/>
  <c r="CU135"/>
  <c r="CV135"/>
  <c r="CW135"/>
  <c r="CR136"/>
  <c r="CS136"/>
  <c r="CU136"/>
  <c r="CV136"/>
  <c r="CW136"/>
  <c r="CR137"/>
  <c r="CS137"/>
  <c r="CT137"/>
  <c r="CU137"/>
  <c r="CV137"/>
  <c r="CW137"/>
  <c r="CR138"/>
  <c r="CS138"/>
  <c r="CT138"/>
  <c r="CU138"/>
  <c r="CV138"/>
  <c r="CW138"/>
  <c r="CR139"/>
  <c r="CS139"/>
  <c r="CT139"/>
  <c r="CU139"/>
  <c r="CV139"/>
  <c r="CW139"/>
  <c r="CR140"/>
  <c r="CS140"/>
  <c r="CT140"/>
  <c r="CU140"/>
  <c r="CV140"/>
  <c r="CW140"/>
  <c r="CR141"/>
  <c r="CS141"/>
  <c r="CT141"/>
  <c r="CU141"/>
  <c r="CV141"/>
  <c r="CW141"/>
  <c r="CR142"/>
  <c r="CS142"/>
  <c r="CT142"/>
  <c r="CU142"/>
  <c r="CV142"/>
  <c r="CW142"/>
  <c r="CR143"/>
  <c r="CS143"/>
  <c r="CT143"/>
  <c r="CU143"/>
  <c r="CV143"/>
  <c r="CW143"/>
  <c r="CR144"/>
  <c r="CS144"/>
  <c r="CT144"/>
  <c r="CU144"/>
  <c r="CV144"/>
  <c r="CW144"/>
  <c r="CR145"/>
  <c r="CS145"/>
  <c r="CT145"/>
  <c r="CU145"/>
  <c r="CV145"/>
  <c r="CW145"/>
  <c r="CR146"/>
  <c r="CS146"/>
  <c r="CT146"/>
  <c r="CU146"/>
  <c r="CV146"/>
  <c r="CW146"/>
  <c r="CR147"/>
  <c r="CS147"/>
  <c r="CT147"/>
  <c r="CU147"/>
  <c r="CV147"/>
  <c r="CW147"/>
  <c r="CR148"/>
  <c r="CS148"/>
  <c r="CT148"/>
  <c r="CU148"/>
  <c r="CV148"/>
  <c r="CW148"/>
  <c r="CR149"/>
  <c r="CS149"/>
  <c r="CU149"/>
  <c r="CV149"/>
  <c r="CW149"/>
  <c r="CR150"/>
  <c r="CS150"/>
  <c r="CT150"/>
  <c r="CU150"/>
  <c r="CV150"/>
  <c r="CW150"/>
  <c r="CR151"/>
  <c r="CS151"/>
  <c r="CT151"/>
  <c r="CU151"/>
  <c r="CV151"/>
  <c r="CW151"/>
  <c r="CR152"/>
  <c r="CS152"/>
  <c r="CT152"/>
  <c r="CU152"/>
  <c r="CV152"/>
  <c r="CW152"/>
  <c r="CR153"/>
  <c r="CS153"/>
  <c r="CT153"/>
  <c r="CU153"/>
  <c r="CV153"/>
  <c r="CW153"/>
  <c r="CR154"/>
  <c r="CS154"/>
  <c r="CT154"/>
  <c r="CU154"/>
  <c r="CV154"/>
  <c r="CW154"/>
  <c r="CR155"/>
  <c r="CS155"/>
  <c r="CT155"/>
  <c r="CU155"/>
  <c r="CV155"/>
  <c r="CW155"/>
  <c r="CR156"/>
  <c r="CS156"/>
  <c r="CU156"/>
  <c r="CV156"/>
  <c r="CW156"/>
  <c r="CR157"/>
  <c r="CS157"/>
  <c r="CT157"/>
  <c r="CU157"/>
  <c r="CV157"/>
  <c r="CW157"/>
  <c r="CR158"/>
  <c r="CS158"/>
  <c r="CT158"/>
  <c r="CU158"/>
  <c r="CV158"/>
  <c r="CW158"/>
  <c r="CR159"/>
  <c r="CS159"/>
  <c r="CU159"/>
  <c r="CV159"/>
  <c r="CW159"/>
  <c r="CR161"/>
  <c r="CS161"/>
  <c r="CT161"/>
  <c r="CU161"/>
  <c r="CV161"/>
  <c r="CW161"/>
  <c r="CR162"/>
  <c r="CS162"/>
  <c r="CT162"/>
  <c r="CU162"/>
  <c r="CV162"/>
  <c r="CW162"/>
  <c r="CR163"/>
  <c r="CS163"/>
  <c r="CT163"/>
  <c r="CU163"/>
  <c r="CV163"/>
  <c r="CW163"/>
  <c r="CR164"/>
  <c r="CS164"/>
  <c r="CT164"/>
  <c r="CU164"/>
  <c r="CV164"/>
  <c r="CW164"/>
  <c r="CR165"/>
  <c r="CS165"/>
  <c r="CT165"/>
  <c r="CU165"/>
  <c r="CV165"/>
  <c r="CW165"/>
  <c r="CR166"/>
  <c r="CS166"/>
  <c r="CT166"/>
  <c r="CU166"/>
  <c r="CV166"/>
  <c r="CW166"/>
  <c r="CR167"/>
  <c r="CS167"/>
  <c r="CT167"/>
  <c r="CU167"/>
  <c r="CV167"/>
  <c r="CW167"/>
  <c r="CR168"/>
  <c r="CS168"/>
  <c r="CT168"/>
  <c r="CU168"/>
  <c r="CV168"/>
  <c r="CW168"/>
  <c r="CR169"/>
  <c r="CS169"/>
  <c r="CT169"/>
  <c r="CU169"/>
  <c r="CV169"/>
  <c r="CW169"/>
  <c r="CR170"/>
  <c r="CS170"/>
  <c r="CT170"/>
  <c r="CU170"/>
  <c r="CV170"/>
  <c r="CW170"/>
  <c r="CR171"/>
  <c r="CS171"/>
  <c r="CT171"/>
  <c r="CU171"/>
  <c r="CV171"/>
  <c r="CW171"/>
  <c r="CR286"/>
  <c r="CS286"/>
  <c r="CU286"/>
  <c r="CV286"/>
  <c r="CW286"/>
  <c r="CR313"/>
  <c r="CS313"/>
  <c r="CU313"/>
  <c r="CV313"/>
  <c r="CW313"/>
  <c r="CR332"/>
  <c r="CS332"/>
  <c r="CU332"/>
  <c r="CV332"/>
  <c r="CW332"/>
  <c r="CR333"/>
  <c r="CS333"/>
  <c r="CU333"/>
  <c r="CV333"/>
  <c r="CW333"/>
  <c r="CR336"/>
  <c r="CS336"/>
  <c r="CU336"/>
  <c r="CV336"/>
  <c r="CW336"/>
  <c r="CR347"/>
  <c r="CS347"/>
  <c r="CU347"/>
  <c r="CV347"/>
  <c r="CW347"/>
  <c r="CR348"/>
  <c r="CS348"/>
  <c r="CU348"/>
  <c r="CV348"/>
  <c r="CW348"/>
  <c r="CW413"/>
  <c r="CW414"/>
  <c r="CW415"/>
  <c r="CW416"/>
  <c r="CW417"/>
  <c r="CW418"/>
  <c r="CW419"/>
  <c r="CW420"/>
  <c r="CW421"/>
  <c r="CW422"/>
  <c r="CW423"/>
  <c r="CW424"/>
  <c r="CW425"/>
  <c r="CW426"/>
  <c r="CW427"/>
  <c r="CW428"/>
  <c r="CW429"/>
  <c r="CW468"/>
  <c r="CW469"/>
  <c r="CW470"/>
  <c r="CW471"/>
  <c r="CW472"/>
  <c r="CW473"/>
  <c r="CW474"/>
  <c r="CW475"/>
  <c r="CW476"/>
  <c r="CW477"/>
  <c r="CW478"/>
  <c r="CW479"/>
  <c r="CW480"/>
  <c r="CW481"/>
  <c r="CW482"/>
  <c r="CW483"/>
  <c r="CW484"/>
  <c r="CW485"/>
  <c r="CW486"/>
  <c r="CW487"/>
  <c r="CW488"/>
  <c r="CW489"/>
  <c r="CW490"/>
  <c r="CW491"/>
  <c r="CW492"/>
  <c r="CW493"/>
  <c r="CW494"/>
  <c r="CW495"/>
  <c r="CW496"/>
  <c r="CW497"/>
  <c r="CW498"/>
  <c r="CW499"/>
  <c r="CW500"/>
  <c r="CW501"/>
  <c r="CW502"/>
  <c r="CW503"/>
  <c r="CW504"/>
  <c r="CW505"/>
  <c r="CW506"/>
  <c r="CW507"/>
  <c r="CW508"/>
  <c r="CW509"/>
  <c r="CW510"/>
  <c r="CW511"/>
  <c r="CW512"/>
  <c r="CW513"/>
  <c r="CW514"/>
  <c r="CW515"/>
  <c r="CW516"/>
  <c r="CW517"/>
  <c r="CW518"/>
  <c r="CW519"/>
  <c r="CW520"/>
  <c r="CW521"/>
  <c r="CW522"/>
  <c r="CW523"/>
  <c r="CW524"/>
  <c r="CW525"/>
  <c r="CW526"/>
  <c r="CW527"/>
  <c r="CW528"/>
  <c r="CW529"/>
  <c r="CW530"/>
  <c r="CW531"/>
  <c r="CW532"/>
  <c r="CW533"/>
  <c r="CW534"/>
  <c r="CW535"/>
  <c r="CW536"/>
  <c r="CW537"/>
  <c r="CW538"/>
  <c r="CW539"/>
  <c r="CW540"/>
  <c r="CW541"/>
  <c r="CW542"/>
  <c r="CW543"/>
  <c r="CW544"/>
  <c r="CW545"/>
  <c r="CW546"/>
  <c r="CW547"/>
  <c r="CW548"/>
  <c r="CW549"/>
  <c r="CW550"/>
  <c r="CW551"/>
  <c r="CW565"/>
  <c r="CW566"/>
  <c r="CW567"/>
  <c r="CW568"/>
  <c r="CW569"/>
  <c r="CW570"/>
  <c r="CW571"/>
  <c r="CR572"/>
  <c r="CS572"/>
  <c r="CT572"/>
  <c r="CU572"/>
  <c r="CV572"/>
  <c r="CW572"/>
  <c r="CR573"/>
  <c r="CS573"/>
  <c r="CT573"/>
  <c r="CU573"/>
  <c r="CV573"/>
  <c r="CW573"/>
  <c r="CR574"/>
  <c r="CS574"/>
  <c r="CT574"/>
  <c r="CU574"/>
  <c r="CV574"/>
  <c r="CW574"/>
  <c r="CR575"/>
  <c r="CS575"/>
  <c r="CT575"/>
  <c r="CU575"/>
  <c r="CV575"/>
  <c r="CW575"/>
  <c r="CS576"/>
  <c r="CT576"/>
  <c r="CU576"/>
  <c r="CV576"/>
  <c r="CW576"/>
  <c r="CR577"/>
  <c r="CS577"/>
  <c r="CT577"/>
  <c r="CU577"/>
  <c r="CV577"/>
  <c r="CW577"/>
  <c r="CR578"/>
  <c r="CS578"/>
  <c r="CT578"/>
  <c r="CU578"/>
  <c r="CV578"/>
  <c r="CW578"/>
  <c r="CR579"/>
  <c r="CS579"/>
  <c r="CT579"/>
  <c r="CU579"/>
  <c r="CV579"/>
  <c r="CW579"/>
  <c r="CR580"/>
  <c r="CS580"/>
  <c r="CT580"/>
  <c r="CU580"/>
  <c r="CV580"/>
  <c r="CW580"/>
  <c r="CR581"/>
  <c r="CS581"/>
  <c r="CT581"/>
  <c r="CU581"/>
  <c r="CV581"/>
  <c r="CW581"/>
  <c r="CR582"/>
  <c r="CS582"/>
  <c r="CT582"/>
  <c r="CU582"/>
  <c r="CV582"/>
  <c r="CW582"/>
  <c r="CR583"/>
  <c r="CS583"/>
  <c r="CT583"/>
  <c r="CU583"/>
  <c r="CV583"/>
  <c r="CW583"/>
  <c r="CR584"/>
  <c r="CS584"/>
  <c r="CT584"/>
  <c r="CU584"/>
  <c r="CV584"/>
  <c r="CW584"/>
  <c r="CR585"/>
  <c r="CS585"/>
  <c r="CT585"/>
  <c r="CU585"/>
  <c r="CV585"/>
  <c r="CW585"/>
  <c r="CR586"/>
  <c r="CS586"/>
  <c r="CT586"/>
  <c r="CU586"/>
  <c r="CV586"/>
  <c r="CW586"/>
  <c r="CR587"/>
  <c r="CS587"/>
  <c r="CT587"/>
  <c r="CU587"/>
  <c r="CV587"/>
  <c r="CW587"/>
  <c r="CR588"/>
  <c r="CS588"/>
  <c r="CT588"/>
  <c r="CU588"/>
  <c r="CV588"/>
  <c r="CW588"/>
  <c r="CR589"/>
  <c r="CS589"/>
  <c r="CT589"/>
  <c r="CU589"/>
  <c r="CV589"/>
  <c r="CW589"/>
  <c r="CR590"/>
  <c r="CS590"/>
  <c r="CT590"/>
  <c r="CU590"/>
  <c r="CV590"/>
  <c r="CW590"/>
  <c r="CR591"/>
  <c r="CS591"/>
  <c r="CT591"/>
  <c r="CU591"/>
  <c r="CV591"/>
  <c r="CW591"/>
  <c r="CR592"/>
  <c r="CS592"/>
  <c r="CT592"/>
  <c r="CU592"/>
  <c r="CV592"/>
  <c r="CW592"/>
  <c r="CR593"/>
  <c r="CS593"/>
  <c r="CT593"/>
  <c r="CU593"/>
  <c r="CV593"/>
  <c r="CW593"/>
  <c r="CR594"/>
  <c r="CS594"/>
  <c r="CT594"/>
  <c r="CU594"/>
  <c r="CV594"/>
  <c r="CW594"/>
  <c r="CR595"/>
  <c r="CS595"/>
  <c r="CT595"/>
  <c r="CU595"/>
  <c r="CV595"/>
  <c r="CW595"/>
  <c r="CR596"/>
  <c r="CS596"/>
  <c r="CT596"/>
  <c r="CU596"/>
  <c r="CV596"/>
  <c r="CW596"/>
  <c r="CR597"/>
  <c r="CS597"/>
  <c r="CT597"/>
  <c r="CU597"/>
  <c r="CV597"/>
  <c r="CW597"/>
  <c r="CR598"/>
  <c r="CS598"/>
  <c r="CT598"/>
  <c r="CU598"/>
  <c r="CV598"/>
  <c r="CW598"/>
  <c r="CR599"/>
  <c r="CS599"/>
  <c r="CT599"/>
  <c r="CU599"/>
  <c r="CV599"/>
  <c r="CW599"/>
  <c r="CR600"/>
  <c r="CS600"/>
  <c r="CT600"/>
  <c r="CU600"/>
  <c r="CV600"/>
  <c r="CW600"/>
  <c r="CR601"/>
  <c r="CS601"/>
  <c r="CT601"/>
  <c r="CU601"/>
  <c r="CV601"/>
  <c r="CW601"/>
  <c r="CS602"/>
  <c r="CT602"/>
  <c r="CU602"/>
  <c r="CV602"/>
  <c r="CW602"/>
  <c r="CR603"/>
  <c r="CS603"/>
  <c r="CT603"/>
  <c r="CU603"/>
  <c r="CV603"/>
  <c r="CW603"/>
  <c r="CR604"/>
  <c r="CS604"/>
  <c r="CT604"/>
  <c r="CU604"/>
  <c r="CV604"/>
  <c r="CW604"/>
  <c r="CR605"/>
  <c r="CS605"/>
  <c r="CT605"/>
  <c r="CU605"/>
  <c r="CV605"/>
  <c r="CW605"/>
  <c r="CR606"/>
  <c r="CS606"/>
  <c r="CT606"/>
  <c r="CU606"/>
  <c r="CV606"/>
  <c r="CW606"/>
  <c r="CR607"/>
  <c r="CS607"/>
  <c r="CT607"/>
  <c r="CU607"/>
  <c r="CV607"/>
  <c r="CW607"/>
  <c r="CR608"/>
  <c r="CS608"/>
  <c r="CT608"/>
  <c r="CU608"/>
  <c r="CV608"/>
  <c r="CW608"/>
  <c r="CR609"/>
  <c r="CS609"/>
  <c r="CT609"/>
  <c r="CU609"/>
  <c r="CV609"/>
  <c r="CW609"/>
  <c r="CR610"/>
  <c r="CS610"/>
  <c r="CT610"/>
  <c r="CU610"/>
  <c r="CV610"/>
  <c r="CW610"/>
  <c r="CR611"/>
  <c r="CS611"/>
  <c r="CT611"/>
  <c r="CU611"/>
  <c r="CV611"/>
  <c r="CW611"/>
  <c r="CR612"/>
  <c r="CS612"/>
  <c r="CT612"/>
  <c r="CU612"/>
  <c r="CV612"/>
  <c r="CW612"/>
  <c r="CR613"/>
  <c r="CS613"/>
  <c r="CT613"/>
  <c r="CU613"/>
  <c r="CV613"/>
  <c r="CW613"/>
  <c r="CR614"/>
  <c r="CS614"/>
  <c r="CT614"/>
  <c r="CU614"/>
  <c r="CV614"/>
  <c r="CW614"/>
  <c r="CR615"/>
  <c r="CS615"/>
  <c r="CT615"/>
  <c r="CU615"/>
  <c r="CV615"/>
  <c r="CW615"/>
  <c r="CR616"/>
  <c r="CS616"/>
  <c r="CT616"/>
  <c r="CU616"/>
  <c r="CV616"/>
  <c r="CW616"/>
  <c r="CR617"/>
  <c r="CS617"/>
  <c r="CT617"/>
  <c r="CU617"/>
  <c r="CV617"/>
  <c r="CW617"/>
  <c r="CR618"/>
  <c r="CS618"/>
  <c r="CT618"/>
  <c r="CU618"/>
  <c r="CV618"/>
  <c r="CW618"/>
  <c r="CR619"/>
  <c r="CS619"/>
  <c r="CT619"/>
  <c r="CU619"/>
  <c r="CV619"/>
  <c r="CW619"/>
  <c r="CR620"/>
  <c r="CS620"/>
  <c r="CT620"/>
  <c r="CU620"/>
  <c r="CV620"/>
  <c r="CW620"/>
  <c r="CR621"/>
  <c r="CS621"/>
  <c r="CT621"/>
  <c r="CU621"/>
  <c r="CV621"/>
  <c r="CW621"/>
  <c r="CR622"/>
  <c r="CS622"/>
  <c r="CT622"/>
  <c r="CU622"/>
  <c r="CV622"/>
  <c r="CW622"/>
  <c r="CR623"/>
  <c r="CS623"/>
  <c r="CT623"/>
  <c r="CU623"/>
  <c r="CV623"/>
  <c r="CW623"/>
  <c r="CR624"/>
  <c r="CS624"/>
  <c r="CT624"/>
  <c r="CU624"/>
  <c r="CV624"/>
  <c r="CW624"/>
  <c r="CR625"/>
  <c r="CS625"/>
  <c r="CT625"/>
  <c r="CU625"/>
  <c r="CV625"/>
  <c r="CW625"/>
  <c r="CR626"/>
  <c r="CS626"/>
  <c r="CT626"/>
  <c r="CU626"/>
  <c r="CV626"/>
  <c r="CW626"/>
  <c r="CR627"/>
  <c r="CS627"/>
  <c r="CT627"/>
  <c r="CU627"/>
  <c r="CV627"/>
  <c r="CW627"/>
  <c r="CR628"/>
  <c r="CS628"/>
  <c r="CT628"/>
  <c r="CU628"/>
  <c r="CV628"/>
  <c r="CW628"/>
  <c r="CR629"/>
  <c r="CS629"/>
  <c r="CT629"/>
  <c r="CU629"/>
  <c r="CV629"/>
  <c r="CW629"/>
  <c r="CR630"/>
  <c r="CS630"/>
  <c r="CT630"/>
  <c r="CU630"/>
  <c r="CV630"/>
  <c r="CW630"/>
  <c r="CR631"/>
  <c r="CS631"/>
  <c r="CT631"/>
  <c r="CU631"/>
  <c r="CV631"/>
  <c r="CW631"/>
  <c r="CR632"/>
  <c r="CS632"/>
  <c r="CT632"/>
  <c r="CU632"/>
  <c r="CV632"/>
  <c r="CW632"/>
  <c r="CR633"/>
  <c r="CS633"/>
  <c r="CT633"/>
  <c r="CU633"/>
  <c r="CV633"/>
  <c r="CW633"/>
  <c r="CR634"/>
  <c r="CS634"/>
  <c r="CT634"/>
  <c r="CU634"/>
  <c r="CV634"/>
  <c r="CW634"/>
  <c r="CR635"/>
  <c r="CS635"/>
  <c r="CT635"/>
  <c r="CU635"/>
  <c r="CV635"/>
  <c r="CW635"/>
  <c r="CR636"/>
  <c r="CS636"/>
  <c r="CT636"/>
  <c r="CU636"/>
  <c r="CV636"/>
  <c r="CW636"/>
  <c r="CR637"/>
  <c r="CS637"/>
  <c r="CT637"/>
  <c r="CU637"/>
  <c r="CV637"/>
  <c r="CW637"/>
  <c r="CR638"/>
  <c r="CS638"/>
  <c r="CT638"/>
  <c r="CU638"/>
  <c r="CV638"/>
  <c r="CW638"/>
  <c r="CR639"/>
  <c r="CS639"/>
  <c r="CT639"/>
  <c r="CU639"/>
  <c r="CV639"/>
  <c r="CW639"/>
  <c r="CR640"/>
  <c r="CS640"/>
  <c r="CT640"/>
  <c r="CU640"/>
  <c r="CV640"/>
  <c r="CW640"/>
  <c r="CR641"/>
  <c r="CS641"/>
  <c r="CT641"/>
  <c r="CU641"/>
  <c r="CV641"/>
  <c r="CW641"/>
  <c r="CR642"/>
  <c r="CS642"/>
  <c r="CT642"/>
  <c r="CU642"/>
  <c r="CV642"/>
  <c r="CW642"/>
  <c r="CR643"/>
  <c r="CS643"/>
  <c r="CT643"/>
  <c r="CU643"/>
  <c r="CV643"/>
  <c r="CW643"/>
  <c r="CR644"/>
  <c r="CS644"/>
  <c r="CT644"/>
  <c r="CU644"/>
  <c r="CV644"/>
  <c r="CW644"/>
  <c r="CR645"/>
  <c r="CS645"/>
  <c r="CT645"/>
  <c r="CU645"/>
  <c r="CV645"/>
  <c r="CW645"/>
  <c r="CR646"/>
  <c r="CS646"/>
  <c r="CT646"/>
  <c r="CU646"/>
  <c r="CV646"/>
  <c r="CW646"/>
  <c r="CR647"/>
  <c r="CS647"/>
  <c r="CT647"/>
  <c r="CU647"/>
  <c r="CV647"/>
  <c r="CW647"/>
  <c r="CR648"/>
  <c r="CS648"/>
  <c r="CT648"/>
  <c r="CU648"/>
  <c r="CV648"/>
  <c r="CW648"/>
  <c r="CR649"/>
  <c r="CS649"/>
  <c r="CT649"/>
  <c r="CU649"/>
  <c r="CV649"/>
  <c r="CW649"/>
  <c r="CR650"/>
  <c r="CS650"/>
  <c r="CT650"/>
  <c r="CU650"/>
  <c r="CV650"/>
  <c r="CW650"/>
  <c r="CR651"/>
  <c r="CS651"/>
  <c r="CT651"/>
  <c r="CU651"/>
  <c r="CV651"/>
  <c r="CW651"/>
  <c r="CR652"/>
  <c r="CS652"/>
  <c r="CT652"/>
  <c r="CU652"/>
  <c r="CV652"/>
  <c r="CW652"/>
  <c r="CR653"/>
  <c r="CS653"/>
  <c r="CT653"/>
  <c r="CU653"/>
  <c r="CV653"/>
  <c r="CW653"/>
  <c r="CR654"/>
  <c r="CS654"/>
  <c r="CT654"/>
  <c r="CU654"/>
  <c r="CV654"/>
  <c r="CW654"/>
  <c r="CR655"/>
  <c r="CS655"/>
  <c r="CT655"/>
  <c r="CU655"/>
  <c r="CV655"/>
  <c r="CW655"/>
  <c r="CR656"/>
  <c r="CS656"/>
  <c r="CT656"/>
  <c r="CU656"/>
  <c r="CV656"/>
  <c r="CW656"/>
  <c r="CR657"/>
  <c r="CS657"/>
  <c r="CT657"/>
  <c r="CU657"/>
  <c r="CV657"/>
  <c r="CW657"/>
  <c r="CR658"/>
  <c r="CS658"/>
  <c r="CT658"/>
  <c r="CU658"/>
  <c r="CV658"/>
  <c r="CW658"/>
  <c r="CR659"/>
  <c r="CS659"/>
  <c r="CT659"/>
  <c r="CU659"/>
  <c r="CV659"/>
  <c r="CW659"/>
  <c r="CR660"/>
  <c r="CS660"/>
  <c r="CT660"/>
  <c r="CU660"/>
  <c r="CV660"/>
  <c r="CW660"/>
  <c r="CR661"/>
  <c r="CS661"/>
  <c r="CT661"/>
  <c r="CU661"/>
  <c r="CV661"/>
  <c r="CW661"/>
  <c r="CR662"/>
  <c r="CS662"/>
  <c r="CT662"/>
  <c r="CU662"/>
  <c r="CV662"/>
  <c r="CW662"/>
  <c r="CR663"/>
  <c r="CS663"/>
  <c r="CT663"/>
  <c r="CU663"/>
  <c r="CV663"/>
  <c r="CW663"/>
  <c r="CR664"/>
  <c r="CS664"/>
  <c r="CT664"/>
  <c r="CU664"/>
  <c r="CV664"/>
  <c r="CW664"/>
  <c r="CR665"/>
  <c r="CS665"/>
  <c r="CT665"/>
  <c r="CU665"/>
  <c r="CV665"/>
  <c r="CW665"/>
  <c r="CR666"/>
  <c r="CS666"/>
  <c r="CT666"/>
  <c r="CU666"/>
  <c r="CV666"/>
  <c r="CW666"/>
  <c r="CR667"/>
  <c r="CS667"/>
  <c r="CT667"/>
  <c r="CU667"/>
  <c r="CV667"/>
  <c r="CW667"/>
  <c r="CR668"/>
  <c r="CS668"/>
  <c r="CT668"/>
  <c r="CU668"/>
  <c r="CV668"/>
  <c r="CW668"/>
  <c r="CR669"/>
  <c r="CS669"/>
  <c r="CT669"/>
  <c r="CU669"/>
  <c r="CV669"/>
  <c r="CW669"/>
  <c r="CR670"/>
  <c r="CS670"/>
  <c r="CT670"/>
  <c r="CU670"/>
  <c r="CV670"/>
  <c r="CW670"/>
  <c r="CR671"/>
  <c r="CS671"/>
  <c r="CT671"/>
  <c r="CU671"/>
  <c r="CV671"/>
  <c r="CW671"/>
  <c r="CR672"/>
  <c r="CS672"/>
  <c r="CT672"/>
  <c r="CU672"/>
  <c r="CV672"/>
  <c r="CW672"/>
  <c r="CR673"/>
  <c r="CS673"/>
  <c r="CT673"/>
  <c r="CU673"/>
  <c r="CV673"/>
  <c r="CW673"/>
  <c r="CR674"/>
  <c r="CS674"/>
  <c r="CT674"/>
  <c r="CU674"/>
  <c r="CV674"/>
  <c r="CW674"/>
  <c r="CS675"/>
  <c r="CT675"/>
  <c r="CU675"/>
  <c r="CV675"/>
  <c r="CW675"/>
  <c r="CR676"/>
  <c r="CS676"/>
  <c r="CT676"/>
  <c r="CU676"/>
  <c r="CV676"/>
  <c r="CW676"/>
  <c r="CR677"/>
  <c r="CS677"/>
  <c r="CT677"/>
  <c r="CU677"/>
  <c r="CV677"/>
  <c r="CW677"/>
  <c r="CR678"/>
  <c r="CS678"/>
  <c r="CT678"/>
  <c r="CU678"/>
  <c r="CV678"/>
  <c r="CW678"/>
  <c r="CR679"/>
  <c r="CS679"/>
  <c r="CT679"/>
  <c r="CU679"/>
  <c r="CV679"/>
  <c r="CW679"/>
  <c r="CR680"/>
  <c r="CS680"/>
  <c r="CT680"/>
  <c r="CU680"/>
  <c r="CV680"/>
  <c r="CW680"/>
  <c r="CR681"/>
  <c r="CS681"/>
  <c r="CT681"/>
  <c r="CU681"/>
  <c r="CV681"/>
  <c r="CW681"/>
  <c r="CR682"/>
  <c r="CS682"/>
  <c r="CT682"/>
  <c r="CU682"/>
  <c r="CV682"/>
  <c r="CW682"/>
  <c r="CR683"/>
  <c r="CS683"/>
  <c r="CT683"/>
  <c r="CU683"/>
  <c r="CV683"/>
  <c r="CW683"/>
  <c r="CR684"/>
  <c r="CS684"/>
  <c r="CT684"/>
  <c r="CU684"/>
  <c r="CV684"/>
  <c r="CW684"/>
  <c r="CR685"/>
  <c r="CS685"/>
  <c r="CT685"/>
  <c r="CU685"/>
  <c r="CV685"/>
  <c r="CW685"/>
  <c r="CR686"/>
  <c r="CS686"/>
  <c r="CT686"/>
  <c r="CU686"/>
  <c r="CV686"/>
  <c r="CW686"/>
  <c r="CR687"/>
  <c r="CS687"/>
  <c r="CT687"/>
  <c r="CU687"/>
  <c r="CV687"/>
  <c r="CW687"/>
  <c r="CR688"/>
  <c r="CS688"/>
  <c r="CT688"/>
  <c r="CU688"/>
  <c r="CV688"/>
  <c r="CW688"/>
  <c r="CR689"/>
  <c r="CS689"/>
  <c r="CT689"/>
  <c r="CU689"/>
  <c r="CV689"/>
  <c r="CW689"/>
  <c r="CR690"/>
  <c r="CS690"/>
  <c r="CT690"/>
  <c r="CU690"/>
  <c r="CV690"/>
  <c r="CW690"/>
  <c r="CR691"/>
  <c r="CS691"/>
  <c r="CT691"/>
  <c r="CU691"/>
  <c r="CV691"/>
  <c r="CW691"/>
  <c r="CR692"/>
  <c r="CS692"/>
  <c r="CT692"/>
  <c r="CU692"/>
  <c r="CV692"/>
  <c r="CW692"/>
  <c r="CR693"/>
  <c r="CS693"/>
  <c r="CT693"/>
  <c r="CU693"/>
  <c r="CV693"/>
  <c r="CW693"/>
  <c r="CR694"/>
  <c r="CS694"/>
  <c r="CT694"/>
  <c r="CU694"/>
  <c r="CV694"/>
  <c r="CW694"/>
  <c r="CR695"/>
  <c r="CS695"/>
  <c r="CT695"/>
  <c r="CU695"/>
  <c r="CV695"/>
  <c r="CW695"/>
  <c r="CR705"/>
  <c r="CS705"/>
  <c r="CR706"/>
  <c r="CS706"/>
  <c r="CU708"/>
  <c r="CV708"/>
  <c r="CT712"/>
  <c r="CU712"/>
  <c r="CV712"/>
  <c r="CT714"/>
  <c r="CU714"/>
  <c r="CV714"/>
  <c r="CT729"/>
  <c r="CU729"/>
  <c r="CV729"/>
  <c r="CT730"/>
  <c r="CU730"/>
  <c r="CV730"/>
  <c r="CT731"/>
  <c r="CU731"/>
  <c r="CV731"/>
  <c r="CR733"/>
  <c r="CS733"/>
  <c r="CT733"/>
  <c r="CU733"/>
  <c r="CV733"/>
  <c r="CW733"/>
  <c r="CR734"/>
  <c r="CS734"/>
  <c r="CT734"/>
  <c r="CU734"/>
  <c r="CV734"/>
  <c r="CW734"/>
  <c r="CR735"/>
  <c r="CS735"/>
  <c r="CT735"/>
  <c r="CU735"/>
  <c r="CV735"/>
  <c r="CW735"/>
  <c r="CR736"/>
  <c r="CS736"/>
  <c r="CT736"/>
  <c r="CU736"/>
  <c r="CV736"/>
  <c r="CW736"/>
  <c r="CR737"/>
  <c r="CS737"/>
  <c r="CT737"/>
  <c r="CU737"/>
  <c r="CV737"/>
  <c r="CW737"/>
  <c r="CR738"/>
  <c r="CS738"/>
  <c r="CT738"/>
  <c r="CU738"/>
  <c r="CV738"/>
  <c r="CW738"/>
  <c r="CR739"/>
  <c r="CS739"/>
  <c r="CT739"/>
  <c r="CU739"/>
  <c r="CV739"/>
  <c r="CW739"/>
  <c r="CR740"/>
  <c r="CS740"/>
  <c r="CT740"/>
  <c r="CU740"/>
  <c r="CV740"/>
  <c r="CW740"/>
  <c r="CR741"/>
  <c r="CS741"/>
  <c r="CT741"/>
  <c r="CU741"/>
  <c r="CV741"/>
  <c r="CW741"/>
  <c r="CR742"/>
  <c r="CS742"/>
  <c r="CT742"/>
  <c r="CU742"/>
  <c r="CV742"/>
  <c r="CW742"/>
  <c r="CR743"/>
  <c r="CS743"/>
  <c r="CT743"/>
  <c r="CU743"/>
  <c r="CV743"/>
  <c r="CW743"/>
  <c r="CR744"/>
  <c r="CS744"/>
  <c r="CT744"/>
  <c r="CU744"/>
  <c r="CV744"/>
  <c r="CW744"/>
  <c r="CR745"/>
  <c r="CS745"/>
  <c r="CT745"/>
  <c r="CU745"/>
  <c r="CV745"/>
  <c r="CW745"/>
  <c r="CR746"/>
  <c r="CS746"/>
  <c r="CT746"/>
  <c r="CU746"/>
  <c r="CV746"/>
  <c r="CW746"/>
  <c r="CR761"/>
  <c r="CS761"/>
  <c r="CT761"/>
  <c r="CU761"/>
  <c r="CV761"/>
  <c r="CW761"/>
  <c r="CR762"/>
  <c r="CS762"/>
  <c r="CT762"/>
  <c r="CU762"/>
  <c r="CV762"/>
  <c r="CW762"/>
  <c r="CR763"/>
  <c r="CS763"/>
  <c r="CT763"/>
  <c r="CU763"/>
  <c r="CV763"/>
  <c r="CW763"/>
  <c r="CR764"/>
  <c r="CS764"/>
  <c r="CT764"/>
  <c r="CU764"/>
  <c r="CV764"/>
  <c r="CW764"/>
  <c r="CR765"/>
  <c r="CS765"/>
  <c r="CT765"/>
  <c r="CU765"/>
  <c r="CV765"/>
  <c r="CW765"/>
  <c r="CR766"/>
  <c r="CS766"/>
  <c r="CT766"/>
  <c r="CU766"/>
  <c r="CV766"/>
  <c r="CW766"/>
  <c r="CR767"/>
  <c r="CS767"/>
  <c r="CT767"/>
  <c r="CU767"/>
  <c r="CV767"/>
  <c r="CW767"/>
  <c r="CR768"/>
  <c r="CS768"/>
  <c r="CT768"/>
  <c r="CU768"/>
  <c r="CV768"/>
  <c r="CW768"/>
  <c r="CR769"/>
  <c r="CS769"/>
  <c r="CT769"/>
  <c r="CU769"/>
  <c r="CV769"/>
  <c r="CW769"/>
  <c r="CR770"/>
  <c r="CS770"/>
  <c r="CT770"/>
  <c r="CU770"/>
  <c r="CV770"/>
  <c r="CW770"/>
  <c r="CR771"/>
  <c r="CS771"/>
  <c r="CT771"/>
  <c r="CU771"/>
  <c r="CV771"/>
  <c r="CW771"/>
  <c r="CR772"/>
  <c r="CS772"/>
  <c r="CT772"/>
  <c r="CU772"/>
  <c r="CV772"/>
  <c r="CW772"/>
  <c r="CR773"/>
  <c r="CS773"/>
  <c r="CT773"/>
  <c r="CU773"/>
  <c r="CV773"/>
  <c r="CW773"/>
  <c r="CR774"/>
  <c r="CS774"/>
  <c r="CT774"/>
  <c r="CU774"/>
  <c r="CV774"/>
  <c r="CW774"/>
  <c r="CR775"/>
  <c r="CS775"/>
  <c r="CT775"/>
  <c r="CU775"/>
  <c r="CV775"/>
  <c r="CW775"/>
  <c r="CR776"/>
  <c r="CS776"/>
  <c r="CT776"/>
  <c r="CU776"/>
  <c r="CV776"/>
  <c r="CW776"/>
  <c r="CR777"/>
  <c r="CS777"/>
  <c r="CT777"/>
  <c r="CU777"/>
  <c r="CV777"/>
  <c r="CW777"/>
  <c r="CR778"/>
  <c r="CS778"/>
  <c r="CT778"/>
  <c r="CU778"/>
  <c r="CV778"/>
  <c r="CW778"/>
  <c r="CR779"/>
  <c r="CS779"/>
  <c r="CT779"/>
  <c r="CU779"/>
  <c r="CV779"/>
  <c r="CW779"/>
  <c r="CR780"/>
  <c r="CS780"/>
  <c r="CT780"/>
  <c r="CU780"/>
  <c r="CV780"/>
  <c r="CW780"/>
  <c r="CR781"/>
  <c r="CS781"/>
  <c r="CT781"/>
  <c r="CU781"/>
  <c r="CV781"/>
  <c r="CW781"/>
  <c r="CR782"/>
  <c r="CS782"/>
  <c r="CT782"/>
  <c r="CU782"/>
  <c r="CV782"/>
  <c r="CW782"/>
  <c r="CR783"/>
  <c r="CS783"/>
  <c r="CT783"/>
  <c r="CU783"/>
  <c r="CV783"/>
  <c r="CW783"/>
  <c r="CR784"/>
  <c r="CS784"/>
  <c r="CT784"/>
  <c r="CU784"/>
  <c r="CV784"/>
  <c r="CW784"/>
  <c r="CR785"/>
  <c r="CS785"/>
  <c r="CT785"/>
  <c r="CU785"/>
  <c r="CV785"/>
  <c r="CW785"/>
  <c r="CR786"/>
  <c r="CS786"/>
  <c r="CT786"/>
  <c r="CU786"/>
  <c r="CV786"/>
  <c r="CW786"/>
  <c r="CR787"/>
  <c r="CS787"/>
  <c r="CT787"/>
  <c r="CU787"/>
  <c r="CV787"/>
  <c r="CW787"/>
  <c r="CR788"/>
  <c r="CS788"/>
  <c r="CT788"/>
  <c r="CU788"/>
  <c r="CV788"/>
  <c r="CW788"/>
  <c r="CR789"/>
  <c r="CS789"/>
  <c r="CT789"/>
  <c r="CU789"/>
  <c r="CV789"/>
  <c r="CW789"/>
  <c r="CR790"/>
  <c r="CS790"/>
  <c r="CT790"/>
  <c r="CU790"/>
  <c r="CV790"/>
  <c r="CW790"/>
  <c r="CR791"/>
  <c r="CS791"/>
  <c r="CT791"/>
  <c r="CU791"/>
  <c r="CV791"/>
  <c r="CW791"/>
  <c r="CR793"/>
  <c r="CS793"/>
  <c r="CT793"/>
  <c r="CU793"/>
  <c r="CV793"/>
  <c r="CW793"/>
  <c r="CR794"/>
  <c r="CS794"/>
  <c r="CT794"/>
  <c r="CU794"/>
  <c r="CV794"/>
  <c r="CW794"/>
  <c r="CR795"/>
  <c r="CS795"/>
  <c r="CT795"/>
  <c r="CU795"/>
  <c r="CV795"/>
  <c r="CW795"/>
  <c r="CR796"/>
  <c r="CS796"/>
  <c r="CT796"/>
  <c r="CU796"/>
  <c r="CV796"/>
  <c r="CW796"/>
  <c r="CR797"/>
  <c r="CS797"/>
  <c r="CT797"/>
  <c r="CU797"/>
  <c r="CV797"/>
  <c r="CW797"/>
  <c r="CR798"/>
  <c r="CS798"/>
  <c r="CT798"/>
  <c r="CU798"/>
  <c r="CV798"/>
  <c r="CW798"/>
  <c r="CR799"/>
  <c r="CS799"/>
  <c r="CT799"/>
  <c r="CU799"/>
  <c r="CV799"/>
  <c r="CW799"/>
  <c r="CR800"/>
  <c r="CS800"/>
  <c r="CT800"/>
  <c r="CU800"/>
  <c r="CV800"/>
  <c r="CW800"/>
  <c r="CR801"/>
  <c r="CS801"/>
  <c r="CT801"/>
  <c r="CU801"/>
  <c r="CV801"/>
  <c r="CW801"/>
  <c r="CR802"/>
  <c r="CS802"/>
  <c r="CT802"/>
  <c r="CU802"/>
  <c r="CV802"/>
  <c r="CW802"/>
  <c r="CR803"/>
  <c r="CS803"/>
  <c r="CT803"/>
  <c r="CU803"/>
  <c r="CV803"/>
  <c r="CW803"/>
  <c r="CR804"/>
  <c r="CS804"/>
  <c r="CT804"/>
  <c r="CU804"/>
  <c r="CV804"/>
  <c r="CW804"/>
  <c r="CR805"/>
  <c r="CS805"/>
  <c r="CT805"/>
  <c r="CU805"/>
  <c r="CV805"/>
  <c r="CW805"/>
  <c r="CR806"/>
  <c r="CS806"/>
  <c r="CT806"/>
  <c r="CU806"/>
  <c r="CV806"/>
  <c r="CW806"/>
  <c r="CR807"/>
  <c r="CS807"/>
  <c r="CT807"/>
  <c r="CU807"/>
  <c r="CV807"/>
  <c r="CW807"/>
  <c r="CR808"/>
  <c r="CS808"/>
  <c r="CT808"/>
  <c r="CU808"/>
  <c r="CV808"/>
  <c r="CW808"/>
  <c r="CR831"/>
  <c r="CS831"/>
  <c r="CT831"/>
  <c r="CU831"/>
  <c r="CV831"/>
  <c r="CW831"/>
  <c r="CR832"/>
  <c r="CS832"/>
  <c r="CT832"/>
  <c r="CU832"/>
  <c r="CV832"/>
  <c r="CW832"/>
  <c r="CR833"/>
  <c r="CS833"/>
  <c r="CT833"/>
  <c r="CU833"/>
  <c r="CV833"/>
  <c r="CW833"/>
  <c r="CR834"/>
  <c r="CS834"/>
  <c r="CT834"/>
  <c r="CU834"/>
  <c r="CV834"/>
  <c r="CW834"/>
  <c r="CR835"/>
  <c r="CS835"/>
  <c r="CT835"/>
  <c r="CU835"/>
  <c r="CV835"/>
  <c r="CW835"/>
  <c r="CR836"/>
  <c r="CS836"/>
  <c r="CT836"/>
  <c r="CU836"/>
  <c r="CV836"/>
  <c r="CW836"/>
  <c r="CR837"/>
  <c r="CS837"/>
  <c r="CT837"/>
  <c r="CU837"/>
  <c r="CV837"/>
  <c r="CW837"/>
  <c r="CR838"/>
  <c r="CS838"/>
  <c r="CT838"/>
  <c r="CU838"/>
  <c r="CV838"/>
  <c r="CW838"/>
  <c r="CR839"/>
  <c r="CS839"/>
  <c r="CT839"/>
  <c r="CU839"/>
  <c r="CV839"/>
  <c r="CW839"/>
  <c r="CR840"/>
  <c r="CS840"/>
  <c r="CT840"/>
  <c r="CU840"/>
  <c r="CV840"/>
  <c r="CW840"/>
  <c r="CR841"/>
  <c r="CS841"/>
  <c r="CT841"/>
  <c r="CU841"/>
  <c r="CV841"/>
  <c r="CW841"/>
  <c r="CR842"/>
  <c r="CS842"/>
  <c r="CT842"/>
  <c r="CU842"/>
  <c r="CV842"/>
  <c r="CW842"/>
  <c r="CR843"/>
  <c r="CS843"/>
  <c r="CT843"/>
  <c r="CU843"/>
  <c r="CV843"/>
  <c r="CW843"/>
  <c r="CR844"/>
  <c r="CS844"/>
  <c r="CT844"/>
  <c r="CU844"/>
  <c r="CV844"/>
  <c r="CW844"/>
  <c r="CR845"/>
  <c r="CS845"/>
  <c r="CT845"/>
  <c r="CU845"/>
  <c r="CV845"/>
  <c r="CW845"/>
  <c r="CR846"/>
  <c r="CS846"/>
  <c r="CT846"/>
  <c r="CU846"/>
  <c r="CV846"/>
  <c r="CW846"/>
  <c r="CR847"/>
  <c r="CS847"/>
  <c r="CT847"/>
  <c r="CU847"/>
  <c r="CV847"/>
  <c r="CW847"/>
  <c r="CR848"/>
  <c r="CS848"/>
  <c r="CT848"/>
  <c r="CU848"/>
  <c r="CV848"/>
  <c r="CW848"/>
  <c r="CR849"/>
  <c r="CS849"/>
  <c r="CT849"/>
  <c r="CU849"/>
  <c r="CV849"/>
  <c r="CW849"/>
  <c r="CR850"/>
  <c r="CS850"/>
  <c r="CT850"/>
  <c r="CU850"/>
  <c r="CV850"/>
  <c r="CW850"/>
  <c r="CR851"/>
  <c r="CS851"/>
  <c r="CT851"/>
  <c r="CU851"/>
  <c r="CV851"/>
  <c r="CW851"/>
  <c r="CR852"/>
  <c r="CS852"/>
  <c r="CT852"/>
  <c r="CU852"/>
  <c r="CV852"/>
  <c r="CW852"/>
  <c r="CR853"/>
  <c r="CS853"/>
  <c r="CT853"/>
  <c r="CU853"/>
  <c r="CV853"/>
  <c r="CW853"/>
  <c r="CR854"/>
  <c r="CS854"/>
  <c r="CT854"/>
  <c r="CU854"/>
  <c r="CV854"/>
  <c r="CW854"/>
  <c r="CR855"/>
  <c r="CS855"/>
  <c r="CT855"/>
  <c r="CU855"/>
  <c r="CV855"/>
  <c r="CW855"/>
  <c r="CR856"/>
  <c r="CS856"/>
  <c r="CT856"/>
  <c r="CU856"/>
  <c r="CV856"/>
  <c r="CW856"/>
  <c r="CR857"/>
  <c r="CS857"/>
  <c r="CT857"/>
  <c r="CU857"/>
  <c r="CV857"/>
  <c r="CW857"/>
  <c r="CR858"/>
  <c r="CS858"/>
  <c r="CT858"/>
  <c r="CU858"/>
  <c r="CV858"/>
  <c r="CW858"/>
  <c r="CR859"/>
  <c r="CS859"/>
  <c r="CT859"/>
  <c r="CU859"/>
  <c r="CV859"/>
  <c r="CW859"/>
  <c r="CR860"/>
  <c r="CS860"/>
  <c r="CT860"/>
  <c r="CU860"/>
  <c r="CV860"/>
  <c r="CW860"/>
  <c r="CR861"/>
  <c r="CS861"/>
  <c r="CT861"/>
  <c r="CU861"/>
  <c r="CV861"/>
  <c r="CW861"/>
  <c r="CR862"/>
  <c r="CS862"/>
  <c r="CT862"/>
  <c r="CU862"/>
  <c r="CV862"/>
  <c r="CW862"/>
  <c r="CR863"/>
  <c r="CS863"/>
  <c r="CT863"/>
  <c r="CU863"/>
  <c r="CV863"/>
  <c r="CW863"/>
  <c r="CR864"/>
  <c r="CS864"/>
  <c r="CT864"/>
  <c r="CU864"/>
  <c r="CV864"/>
  <c r="CW864"/>
  <c r="CU866"/>
  <c r="CV866"/>
  <c r="CW866"/>
  <c r="CU867"/>
  <c r="CV867"/>
  <c r="CW867"/>
  <c r="CU868"/>
  <c r="CV868"/>
  <c r="CW868"/>
  <c r="CT869"/>
  <c r="CU869"/>
  <c r="CV869"/>
  <c r="CW869"/>
  <c r="CR871"/>
  <c r="CS871"/>
  <c r="CU871"/>
  <c r="CV871"/>
  <c r="CW871"/>
  <c r="CT872"/>
  <c r="CU872"/>
  <c r="CV872"/>
  <c r="CW872"/>
  <c r="CR877"/>
  <c r="CS877"/>
  <c r="CT877"/>
  <c r="CU877"/>
  <c r="CV877"/>
  <c r="CW877"/>
  <c r="CR878"/>
  <c r="CS878"/>
  <c r="CT878"/>
  <c r="CU878"/>
  <c r="CV878"/>
  <c r="CW878"/>
  <c r="CR879"/>
  <c r="CS879"/>
  <c r="CT879"/>
  <c r="CU879"/>
  <c r="CV879"/>
  <c r="CW879"/>
  <c r="CR880"/>
  <c r="CS880"/>
  <c r="CT880"/>
  <c r="CU880"/>
  <c r="CV880"/>
  <c r="CW880"/>
  <c r="CR881"/>
  <c r="CS881"/>
  <c r="CT881"/>
  <c r="CU881"/>
  <c r="CV881"/>
  <c r="CW881"/>
  <c r="CR882"/>
  <c r="CS882"/>
  <c r="CT882"/>
  <c r="CU882"/>
  <c r="CV882"/>
  <c r="CW882"/>
  <c r="CU883"/>
  <c r="CV883"/>
  <c r="CW883"/>
  <c r="CT884"/>
  <c r="CU884"/>
  <c r="CV884"/>
  <c r="CW884"/>
  <c r="CT885"/>
  <c r="CU885"/>
  <c r="CV885"/>
  <c r="CW885"/>
  <c r="CT886"/>
  <c r="CU886"/>
  <c r="CV886"/>
  <c r="CW886"/>
  <c r="CT887"/>
  <c r="CU887"/>
  <c r="CV887"/>
  <c r="CW887"/>
  <c r="CR888"/>
  <c r="CS888"/>
  <c r="CU888"/>
  <c r="CV888"/>
  <c r="CW888"/>
  <c r="CR889"/>
  <c r="CS889"/>
  <c r="CU889"/>
  <c r="CV889"/>
  <c r="CW889"/>
  <c r="CR890"/>
  <c r="CS890"/>
  <c r="CU890"/>
  <c r="CV890"/>
  <c r="CW890"/>
  <c r="CR891"/>
  <c r="CS891"/>
  <c r="CU891"/>
  <c r="CV891"/>
  <c r="CW891"/>
  <c r="CT892"/>
  <c r="CU892"/>
  <c r="CV892"/>
  <c r="CW892"/>
  <c r="CW894"/>
  <c r="CU895"/>
  <c r="CV895"/>
  <c r="CW895"/>
  <c r="CT897"/>
  <c r="CU897"/>
  <c r="CV897"/>
  <c r="CW897"/>
  <c r="CR898"/>
  <c r="CS898"/>
  <c r="CT898"/>
  <c r="CU898"/>
  <c r="CV898"/>
  <c r="CW898"/>
  <c r="CT899"/>
  <c r="CU899"/>
  <c r="CV899"/>
  <c r="CW899"/>
  <c r="CT900"/>
  <c r="CU900"/>
  <c r="CV900"/>
  <c r="CW900"/>
  <c r="CT901"/>
  <c r="CU901"/>
  <c r="CV901"/>
  <c r="CW901"/>
  <c r="CT902"/>
  <c r="CU902"/>
  <c r="CV902"/>
  <c r="CW902"/>
  <c r="CU903"/>
  <c r="CV903"/>
  <c r="CW903"/>
  <c r="CU904"/>
  <c r="CV904"/>
  <c r="CW904"/>
  <c r="CR905"/>
  <c r="CS905"/>
  <c r="CT905"/>
  <c r="CU905"/>
  <c r="CV905"/>
  <c r="CW905"/>
  <c r="CR906"/>
  <c r="CS906"/>
  <c r="CT906"/>
  <c r="CU906"/>
  <c r="CV906"/>
  <c r="CW906"/>
  <c r="CR907"/>
  <c r="CS907"/>
  <c r="CT907"/>
  <c r="CU907"/>
  <c r="CV907"/>
  <c r="CW907"/>
  <c r="CR908"/>
  <c r="CS908"/>
  <c r="CT908"/>
  <c r="CU908"/>
  <c r="CV908"/>
  <c r="CW908"/>
  <c r="CT909"/>
  <c r="CU909"/>
  <c r="CV909"/>
  <c r="CW909"/>
  <c r="CR910"/>
  <c r="CS910"/>
  <c r="CT910"/>
  <c r="CU910"/>
  <c r="CV910"/>
  <c r="CW910"/>
  <c r="CR911"/>
  <c r="CS911"/>
  <c r="CT911"/>
  <c r="CU911"/>
  <c r="CV911"/>
  <c r="CW911"/>
  <c r="CR912"/>
  <c r="CS912"/>
  <c r="CU912"/>
  <c r="CV912"/>
  <c r="CW912"/>
  <c r="CR913"/>
  <c r="CS913"/>
  <c r="CT913"/>
  <c r="CU913"/>
  <c r="CV913"/>
  <c r="CW913"/>
  <c r="CR914"/>
  <c r="CS914"/>
  <c r="CT914"/>
  <c r="CU914"/>
  <c r="CV914"/>
  <c r="CW914"/>
  <c r="CR915"/>
  <c r="CS915"/>
  <c r="CT915"/>
  <c r="CU915"/>
  <c r="CV915"/>
  <c r="CW915"/>
  <c r="CR916"/>
  <c r="CS916"/>
  <c r="CT916"/>
  <c r="CU916"/>
  <c r="CV916"/>
  <c r="CW916"/>
  <c r="CT917"/>
  <c r="CU917"/>
  <c r="CV917"/>
  <c r="CW917"/>
  <c r="CR918"/>
  <c r="CS918"/>
  <c r="CT918"/>
  <c r="CU918"/>
  <c r="CV918"/>
  <c r="CW918"/>
  <c r="CU923"/>
  <c r="CU999"/>
  <c r="CU1012"/>
  <c r="CU1022"/>
  <c r="CU1027"/>
  <c r="CU1034"/>
  <c r="CU1035"/>
  <c r="CU1039"/>
  <c r="CU1041"/>
  <c r="CU1060"/>
  <c r="CU1075"/>
  <c r="CU1076"/>
  <c r="CR1082"/>
  <c r="CS1082"/>
  <c r="CT1082"/>
  <c r="CU1082"/>
  <c r="CV1082"/>
  <c r="CW1082"/>
  <c r="CR1083"/>
  <c r="CS1083"/>
  <c r="CT1083"/>
  <c r="CU1083"/>
  <c r="CV1083"/>
  <c r="CW1083"/>
  <c r="CR1084"/>
  <c r="CS1084"/>
  <c r="CT1084"/>
  <c r="CU1084"/>
  <c r="CV1084"/>
  <c r="CW1084"/>
  <c r="CR1085"/>
  <c r="CS1085"/>
  <c r="CT1085"/>
  <c r="CU1085"/>
  <c r="CV1085"/>
  <c r="CW1085"/>
  <c r="CR1086"/>
  <c r="CS1086"/>
  <c r="CT1086"/>
  <c r="CU1086"/>
  <c r="CV1086"/>
  <c r="CW1086"/>
  <c r="CR1087"/>
  <c r="CS1087"/>
  <c r="CT1087"/>
  <c r="CU1087"/>
  <c r="CV1087"/>
  <c r="CW1087"/>
  <c r="CR1088"/>
  <c r="CS1088"/>
  <c r="CT1088"/>
  <c r="CU1088"/>
  <c r="CV1088"/>
  <c r="CW1088"/>
  <c r="CR1089"/>
  <c r="CS1089"/>
  <c r="CT1089"/>
  <c r="CU1089"/>
  <c r="CV1089"/>
  <c r="CW1089"/>
  <c r="CR1090"/>
  <c r="CS1090"/>
  <c r="CT1090"/>
  <c r="CU1090"/>
  <c r="CV1090"/>
  <c r="CW1090"/>
  <c r="CR1091"/>
  <c r="CS1091"/>
  <c r="CT1091"/>
  <c r="CU1091"/>
  <c r="CV1091"/>
  <c r="CW1091"/>
  <c r="CR1092"/>
  <c r="CS1092"/>
  <c r="CT1092"/>
  <c r="CU1092"/>
  <c r="CV1092"/>
  <c r="CW1092"/>
  <c r="CR1093"/>
  <c r="CS1093"/>
  <c r="CT1093"/>
  <c r="CU1093"/>
  <c r="CV1093"/>
  <c r="CW1093"/>
  <c r="CR1094"/>
  <c r="CS1094"/>
  <c r="CT1094"/>
  <c r="CU1094"/>
  <c r="CV1094"/>
  <c r="CW1094"/>
  <c r="CR1095"/>
  <c r="CS1095"/>
  <c r="CT1095"/>
  <c r="CU1095"/>
  <c r="CV1095"/>
  <c r="CW1095"/>
  <c r="CR1096"/>
  <c r="CS1096"/>
  <c r="CT1096"/>
  <c r="CU1096"/>
  <c r="CV1096"/>
  <c r="CW1096"/>
  <c r="CR1097"/>
  <c r="CS1097"/>
  <c r="CT1097"/>
  <c r="CU1097"/>
  <c r="CV1097"/>
  <c r="CW1097"/>
  <c r="CR1098"/>
  <c r="CS1098"/>
  <c r="CT1098"/>
  <c r="CU1098"/>
  <c r="CV1098"/>
  <c r="CW1098"/>
  <c r="CR1099"/>
  <c r="CS1099"/>
  <c r="CT1099"/>
  <c r="CU1099"/>
  <c r="CV1099"/>
  <c r="CW1099"/>
  <c r="CR1100"/>
  <c r="CS1100"/>
  <c r="CT1100"/>
  <c r="CU1100"/>
  <c r="CV1100"/>
  <c r="CW1100"/>
  <c r="CR1101"/>
  <c r="CS1101"/>
  <c r="CT1101"/>
  <c r="CU1101"/>
  <c r="CV1101"/>
  <c r="CW1101"/>
  <c r="CR1102"/>
  <c r="CS1102"/>
  <c r="CT1102"/>
  <c r="CU1102"/>
  <c r="CV1102"/>
  <c r="CW1102"/>
  <c r="CR1103"/>
  <c r="CS1103"/>
  <c r="CT1103"/>
  <c r="CU1103"/>
  <c r="CV1103"/>
  <c r="CW1103"/>
  <c r="CR1104"/>
  <c r="CS1104"/>
  <c r="CT1104"/>
  <c r="CU1104"/>
  <c r="CV1104"/>
  <c r="CW1104"/>
  <c r="CR1105"/>
  <c r="CS1105"/>
  <c r="CT1105"/>
  <c r="CU1105"/>
  <c r="CV1105"/>
  <c r="CW1105"/>
  <c r="CR1106"/>
  <c r="CS1106"/>
  <c r="CT1106"/>
  <c r="CU1106"/>
  <c r="CV1106"/>
  <c r="CW1106"/>
  <c r="CR1107"/>
  <c r="CS1107"/>
  <c r="CT1107"/>
  <c r="CU1107"/>
  <c r="CV1107"/>
  <c r="CW1107"/>
  <c r="CR1108"/>
  <c r="CS1108"/>
  <c r="CT1108"/>
  <c r="CU1108"/>
  <c r="CV1108"/>
  <c r="CW1108"/>
  <c r="CR1109"/>
  <c r="CS1109"/>
  <c r="CT1109"/>
  <c r="CU1109"/>
  <c r="CV1109"/>
  <c r="CW1109"/>
  <c r="CR1110"/>
  <c r="CS1110"/>
  <c r="CT1110"/>
  <c r="CU1110"/>
  <c r="CV1110"/>
  <c r="CW1110"/>
  <c r="CR1111"/>
  <c r="CS1111"/>
  <c r="CT1111"/>
  <c r="CU1111"/>
  <c r="CV1111"/>
  <c r="CW1111"/>
  <c r="CR1112"/>
  <c r="CS1112"/>
  <c r="CT1112"/>
  <c r="CU1112"/>
  <c r="CV1112"/>
  <c r="CW1112"/>
  <c r="CR1113"/>
  <c r="CS1113"/>
  <c r="CT1113"/>
  <c r="CU1113"/>
  <c r="CV1113"/>
  <c r="CW1113"/>
  <c r="CR1114"/>
  <c r="CS1114"/>
  <c r="CT1114"/>
  <c r="CU1114"/>
  <c r="CV1114"/>
  <c r="CW1114"/>
  <c r="CR1115"/>
  <c r="CS1115"/>
  <c r="CT1115"/>
  <c r="CU1115"/>
  <c r="CV1115"/>
  <c r="CW1115"/>
  <c r="CR1116"/>
  <c r="CS1116"/>
  <c r="CT1116"/>
  <c r="CU1116"/>
  <c r="CV1116"/>
  <c r="CW1116"/>
  <c r="CR1117"/>
  <c r="CS1117"/>
  <c r="CT1117"/>
  <c r="CU1117"/>
  <c r="CV1117"/>
  <c r="CW1117"/>
  <c r="CR1118"/>
  <c r="CS1118"/>
  <c r="CT1118"/>
  <c r="CU1118"/>
  <c r="CV1118"/>
  <c r="CW1118"/>
  <c r="CR1119"/>
  <c r="CS1119"/>
  <c r="CT1119"/>
  <c r="CU1119"/>
  <c r="CV1119"/>
  <c r="CW1119"/>
  <c r="CR1120"/>
  <c r="CS1120"/>
  <c r="CT1120"/>
  <c r="CU1120"/>
  <c r="CV1120"/>
  <c r="CW1120"/>
  <c r="CR1121"/>
  <c r="CS1121"/>
  <c r="CT1121"/>
  <c r="CU1121"/>
  <c r="CV1121"/>
  <c r="CW1121"/>
  <c r="CR1122"/>
  <c r="CS1122"/>
  <c r="CT1122"/>
  <c r="CU1122"/>
  <c r="CV1122"/>
  <c r="CW1122"/>
  <c r="CR1123"/>
  <c r="CS1123"/>
  <c r="CT1123"/>
  <c r="CU1123"/>
  <c r="CV1123"/>
  <c r="CW1123"/>
  <c r="CR1124"/>
  <c r="CS1124"/>
  <c r="CT1124"/>
  <c r="CU1124"/>
  <c r="CV1124"/>
  <c r="CW1124"/>
  <c r="CR1125"/>
  <c r="CS1125"/>
  <c r="CT1125"/>
  <c r="CU1125"/>
  <c r="CV1125"/>
  <c r="CW1125"/>
  <c r="CR1126"/>
  <c r="CS1126"/>
  <c r="CT1126"/>
  <c r="CU1126"/>
  <c r="CV1126"/>
  <c r="CW1126"/>
  <c r="CR1127"/>
  <c r="CS1127"/>
  <c r="CT1127"/>
  <c r="CU1127"/>
  <c r="CV1127"/>
  <c r="CW1127"/>
  <c r="CR1128"/>
  <c r="CS1128"/>
  <c r="CT1128"/>
  <c r="CU1128"/>
  <c r="CV1128"/>
  <c r="CW1128"/>
  <c r="CR1129"/>
  <c r="CS1129"/>
  <c r="CT1129"/>
  <c r="CU1129"/>
  <c r="CV1129"/>
  <c r="CW1129"/>
  <c r="CR1130"/>
  <c r="CS1130"/>
  <c r="CT1130"/>
  <c r="CU1130"/>
  <c r="CV1130"/>
  <c r="CW1130"/>
  <c r="CR1131"/>
  <c r="CS1131"/>
  <c r="CT1131"/>
  <c r="CU1131"/>
  <c r="CV1131"/>
  <c r="CW1131"/>
  <c r="CR1132"/>
  <c r="CS1132"/>
  <c r="CT1132"/>
  <c r="CU1132"/>
  <c r="CV1132"/>
  <c r="CW1132"/>
  <c r="CR1133"/>
  <c r="CS1133"/>
  <c r="CT1133"/>
  <c r="CU1133"/>
  <c r="CV1133"/>
  <c r="CW1133"/>
  <c r="CR1134"/>
  <c r="CS1134"/>
  <c r="CT1134"/>
  <c r="CU1134"/>
  <c r="CV1134"/>
  <c r="CW1134"/>
  <c r="CR1135"/>
  <c r="CS1135"/>
  <c r="CT1135"/>
  <c r="CU1135"/>
  <c r="CV1135"/>
  <c r="CW1135"/>
  <c r="CR1136"/>
  <c r="CS1136"/>
  <c r="CT1136"/>
  <c r="CU1136"/>
  <c r="CV1136"/>
  <c r="CW1136"/>
  <c r="CR1137"/>
  <c r="CS1137"/>
  <c r="CT1137"/>
  <c r="CU1137"/>
  <c r="CV1137"/>
  <c r="CW1137"/>
  <c r="CR1138"/>
  <c r="CS1138"/>
  <c r="CT1138"/>
  <c r="CU1138"/>
  <c r="CV1138"/>
  <c r="CW1138"/>
  <c r="CR1139"/>
  <c r="CS1139"/>
  <c r="CT1139"/>
  <c r="CU1139"/>
  <c r="CV1139"/>
  <c r="CW1139"/>
  <c r="CR1140"/>
  <c r="CS1140"/>
  <c r="CT1140"/>
  <c r="CU1140"/>
  <c r="CV1140"/>
  <c r="CW1140"/>
  <c r="CR1141"/>
  <c r="CS1141"/>
  <c r="CT1141"/>
  <c r="CU1141"/>
  <c r="CV1141"/>
  <c r="CW1141"/>
  <c r="CR1142"/>
  <c r="CS1142"/>
  <c r="CT1142"/>
  <c r="CU1142"/>
  <c r="CV1142"/>
  <c r="CW1142"/>
  <c r="CR1143"/>
  <c r="CS1143"/>
  <c r="CT1143"/>
  <c r="CU1143"/>
  <c r="CV1143"/>
  <c r="CW1143"/>
  <c r="CR1144"/>
  <c r="CS1144"/>
  <c r="CT1144"/>
  <c r="CU1144"/>
  <c r="CV1144"/>
  <c r="CW1144"/>
  <c r="CR1145"/>
  <c r="CS1145"/>
  <c r="CT1145"/>
  <c r="CU1145"/>
  <c r="CV1145"/>
  <c r="CW1145"/>
  <c r="CR1146"/>
  <c r="CS1146"/>
  <c r="CT1146"/>
  <c r="CU1146"/>
  <c r="CV1146"/>
  <c r="CW1146"/>
  <c r="CR1147"/>
  <c r="CS1147"/>
  <c r="CT1147"/>
  <c r="CU1147"/>
  <c r="CV1147"/>
  <c r="CW1147"/>
  <c r="CR1148"/>
  <c r="CS1148"/>
  <c r="CT1148"/>
  <c r="CU1148"/>
  <c r="CV1148"/>
  <c r="CW1148"/>
  <c r="CR1149"/>
  <c r="CS1149"/>
  <c r="CT1149"/>
  <c r="CU1149"/>
  <c r="CV1149"/>
  <c r="CW1149"/>
  <c r="CR1150"/>
  <c r="CS1150"/>
  <c r="CT1150"/>
  <c r="CU1150"/>
  <c r="CV1150"/>
  <c r="CW1150"/>
  <c r="CR1151"/>
  <c r="CS1151"/>
  <c r="CT1151"/>
  <c r="CU1151"/>
  <c r="CV1151"/>
  <c r="CW1151"/>
  <c r="CR1152"/>
  <c r="CS1152"/>
  <c r="CT1152"/>
  <c r="CU1152"/>
  <c r="CV1152"/>
  <c r="CW1152"/>
  <c r="AZ1159"/>
  <c r="AZ1168" s="1"/>
  <c r="BD1159"/>
  <c r="BF1159"/>
  <c r="BF1168" s="1"/>
  <c r="BK1159"/>
  <c r="BT1159"/>
  <c r="BT1168" s="1"/>
  <c r="CE1159"/>
  <c r="DH26"/>
  <c r="DC159"/>
  <c r="CT159"/>
  <c r="DC156"/>
  <c r="CT156"/>
  <c r="DC149"/>
  <c r="CT149"/>
  <c r="H7" i="17"/>
  <c r="DC136" i="16"/>
  <c r="CY136"/>
  <c r="CT136"/>
  <c r="DA133"/>
  <c r="CY133"/>
  <c r="CT133"/>
  <c r="DC132"/>
  <c r="CY132"/>
  <c r="CT132"/>
  <c r="CT131"/>
  <c r="CT130"/>
  <c r="CT125"/>
  <c r="CT122"/>
  <c r="CT118"/>
  <c r="AO164" i="20" l="1"/>
  <c r="W164"/>
  <c r="M164"/>
  <c r="K164"/>
  <c r="H164"/>
  <c r="AU164"/>
  <c r="AS164"/>
  <c r="Q164"/>
  <c r="AJ164"/>
  <c r="AD164"/>
  <c r="AF164"/>
  <c r="Y164"/>
  <c r="AR164"/>
  <c r="AL164"/>
  <c r="AP164"/>
  <c r="BD164" s="1"/>
  <c r="AK164"/>
  <c r="O164"/>
  <c r="AX164"/>
  <c r="BL164" s="1"/>
  <c r="AI164"/>
  <c r="T164"/>
  <c r="N164"/>
  <c r="AC164"/>
  <c r="I164"/>
  <c r="AB164"/>
  <c r="V164"/>
  <c r="AE164"/>
  <c r="U164"/>
  <c r="AN164"/>
  <c r="AH164"/>
  <c r="J164"/>
  <c r="AW164"/>
  <c r="AM164"/>
  <c r="AA164"/>
  <c r="S164"/>
  <c r="L164"/>
  <c r="F164"/>
  <c r="P164"/>
  <c r="AQ164"/>
  <c r="X164"/>
  <c r="R164"/>
  <c r="AV164"/>
  <c r="BJ164" s="1"/>
  <c r="AG164"/>
  <c r="G164"/>
  <c r="AT164"/>
  <c r="BH164" s="1"/>
  <c r="Z164"/>
  <c r="U218"/>
  <c r="AN218"/>
  <c r="AE218"/>
  <c r="AG218"/>
  <c r="F218"/>
  <c r="K218"/>
  <c r="AS218"/>
  <c r="R218"/>
  <c r="AI218"/>
  <c r="L218"/>
  <c r="AD218"/>
  <c r="AK218"/>
  <c r="V218"/>
  <c r="AH218"/>
  <c r="AT218"/>
  <c r="AM218"/>
  <c r="X218"/>
  <c r="AP218"/>
  <c r="Q218"/>
  <c r="AJ218"/>
  <c r="O218"/>
  <c r="AC218"/>
  <c r="AV218"/>
  <c r="S218"/>
  <c r="AO218"/>
  <c r="N218"/>
  <c r="AU218"/>
  <c r="AA218"/>
  <c r="AW218"/>
  <c r="BK218" s="1"/>
  <c r="P218"/>
  <c r="AB218"/>
  <c r="AQ218"/>
  <c r="H218"/>
  <c r="Z218"/>
  <c r="W218"/>
  <c r="T218"/>
  <c r="AL218"/>
  <c r="M218"/>
  <c r="AF218"/>
  <c r="AX218"/>
  <c r="Y218"/>
  <c r="AR218"/>
  <c r="J218"/>
  <c r="G218"/>
  <c r="I218"/>
  <c r="P122"/>
  <c r="T122"/>
  <c r="U48"/>
  <c r="AN48"/>
  <c r="S48"/>
  <c r="AT48"/>
  <c r="Q48"/>
  <c r="AJ48"/>
  <c r="L48"/>
  <c r="AM48"/>
  <c r="P48"/>
  <c r="AH48"/>
  <c r="AB48"/>
  <c r="AK48"/>
  <c r="AG48"/>
  <c r="M48"/>
  <c r="AD48"/>
  <c r="AU48"/>
  <c r="X48"/>
  <c r="AP48"/>
  <c r="AR48"/>
  <c r="BF48" s="1"/>
  <c r="AQ48"/>
  <c r="T48"/>
  <c r="AL48"/>
  <c r="W48"/>
  <c r="AS48"/>
  <c r="R48"/>
  <c r="Y48"/>
  <c r="O48"/>
  <c r="K48"/>
  <c r="N48"/>
  <c r="AX48"/>
  <c r="AE48"/>
  <c r="H48"/>
  <c r="Z48"/>
  <c r="AO48"/>
  <c r="AA48"/>
  <c r="AW48"/>
  <c r="V48"/>
  <c r="G48"/>
  <c r="AC48"/>
  <c r="AV48"/>
  <c r="AI48"/>
  <c r="J48"/>
  <c r="I48"/>
  <c r="F48"/>
  <c r="AF48"/>
  <c r="F9" i="17"/>
  <c r="E9"/>
  <c r="D9"/>
  <c r="BD1168" i="16"/>
  <c r="AU44" i="20"/>
  <c r="AC44"/>
  <c r="AH44"/>
  <c r="AN44"/>
  <c r="AG44"/>
  <c r="G44"/>
  <c r="I44"/>
  <c r="AB44"/>
  <c r="AK44"/>
  <c r="K44"/>
  <c r="Q44"/>
  <c r="AS44"/>
  <c r="AJ44"/>
  <c r="Y44"/>
  <c r="AT44"/>
  <c r="O44"/>
  <c r="M44"/>
  <c r="AF44"/>
  <c r="H44"/>
  <c r="N44"/>
  <c r="AP44"/>
  <c r="AD44"/>
  <c r="L44"/>
  <c r="V44"/>
  <c r="S44"/>
  <c r="AE44"/>
  <c r="R44"/>
  <c r="Z44"/>
  <c r="AR44"/>
  <c r="BF44" s="1"/>
  <c r="T44"/>
  <c r="AX44"/>
  <c r="AL44"/>
  <c r="P44"/>
  <c r="U44"/>
  <c r="W44"/>
  <c r="J44"/>
  <c r="AQ44"/>
  <c r="AO44"/>
  <c r="AI44"/>
  <c r="AV44"/>
  <c r="AW44"/>
  <c r="F44"/>
  <c r="AA44"/>
  <c r="AM44"/>
  <c r="X44"/>
  <c r="BO1159" i="16"/>
  <c r="BO1168" s="1"/>
  <c r="BJ1159"/>
  <c r="BJ1168" s="1"/>
  <c r="C9" i="17"/>
  <c r="W9" s="1"/>
  <c r="BK1168" i="16"/>
  <c r="Z163" i="20"/>
  <c r="N163"/>
  <c r="J163"/>
  <c r="AV163"/>
  <c r="V163"/>
  <c r="AM163"/>
  <c r="AK163"/>
  <c r="AF163"/>
  <c r="AG163"/>
  <c r="O163"/>
  <c r="H163"/>
  <c r="AT163"/>
  <c r="AE163"/>
  <c r="F163"/>
  <c r="AU163"/>
  <c r="AQ163"/>
  <c r="AO163"/>
  <c r="AJ163"/>
  <c r="L163"/>
  <c r="AC163"/>
  <c r="W163"/>
  <c r="U163"/>
  <c r="P163"/>
  <c r="AP163"/>
  <c r="AR163"/>
  <c r="AS163"/>
  <c r="I163"/>
  <c r="X163"/>
  <c r="S163"/>
  <c r="AN163"/>
  <c r="AA163"/>
  <c r="Y163"/>
  <c r="T163"/>
  <c r="AW163"/>
  <c r="AH163"/>
  <c r="G163"/>
  <c r="AX163"/>
  <c r="AL163"/>
  <c r="AI163"/>
  <c r="AB163"/>
  <c r="M163"/>
  <c r="K163"/>
  <c r="Q163"/>
  <c r="R163"/>
  <c r="AD163"/>
  <c r="Z238"/>
  <c r="N238"/>
  <c r="O238"/>
  <c r="G238"/>
  <c r="AX238"/>
  <c r="AL238"/>
  <c r="AH238"/>
  <c r="AI238"/>
  <c r="AG238"/>
  <c r="AB238"/>
  <c r="AC238"/>
  <c r="I238"/>
  <c r="P238"/>
  <c r="AW238"/>
  <c r="AQ238"/>
  <c r="AO238"/>
  <c r="AJ238"/>
  <c r="AN238"/>
  <c r="R238"/>
  <c r="F238"/>
  <c r="AE238"/>
  <c r="S238"/>
  <c r="Q238"/>
  <c r="L238"/>
  <c r="AU238"/>
  <c r="AT238"/>
  <c r="AS238"/>
  <c r="AR238"/>
  <c r="AA238"/>
  <c r="Y238"/>
  <c r="T238"/>
  <c r="V238"/>
  <c r="AM238"/>
  <c r="AK238"/>
  <c r="AF238"/>
  <c r="X238"/>
  <c r="AP238"/>
  <c r="AD238"/>
  <c r="AV238"/>
  <c r="K238"/>
  <c r="M238"/>
  <c r="W238"/>
  <c r="U238"/>
  <c r="J238"/>
  <c r="H238"/>
  <c r="F175"/>
  <c r="F19"/>
  <c r="F13"/>
  <c r="F12"/>
  <c r="F113"/>
  <c r="BI1159" i="16"/>
  <c r="BI1168" s="1"/>
  <c r="Q233" i="20"/>
  <c r="AK234"/>
  <c r="AN233"/>
  <c r="O233"/>
  <c r="N234"/>
  <c r="I232"/>
  <c r="AB232"/>
  <c r="Z232"/>
  <c r="I234"/>
  <c r="AI233"/>
  <c r="AI232"/>
  <c r="N233"/>
  <c r="AS233"/>
  <c r="AL233"/>
  <c r="X234"/>
  <c r="AQ233"/>
  <c r="AP234"/>
  <c r="AK232"/>
  <c r="S232"/>
  <c r="AQ234"/>
  <c r="AV234"/>
  <c r="AV232"/>
  <c r="F233"/>
  <c r="AO233"/>
  <c r="AD233"/>
  <c r="T234"/>
  <c r="AM233"/>
  <c r="AL234"/>
  <c r="AG232"/>
  <c r="K232"/>
  <c r="AX234"/>
  <c r="L233"/>
  <c r="AH234"/>
  <c r="J233"/>
  <c r="AE233"/>
  <c r="AR232"/>
  <c r="R234"/>
  <c r="Q234"/>
  <c r="W234"/>
  <c r="F232"/>
  <c r="G234"/>
  <c r="M234"/>
  <c r="O234"/>
  <c r="AQ232"/>
  <c r="AC232"/>
  <c r="AX233"/>
  <c r="U234"/>
  <c r="X233"/>
  <c r="AR234"/>
  <c r="AE234"/>
  <c r="W232"/>
  <c r="L232"/>
  <c r="J232"/>
  <c r="F234"/>
  <c r="AF234"/>
  <c r="P232"/>
  <c r="AA234"/>
  <c r="AC233"/>
  <c r="AW234"/>
  <c r="BK234" s="1"/>
  <c r="H234"/>
  <c r="AA233"/>
  <c r="Z234"/>
  <c r="U232"/>
  <c r="AN232"/>
  <c r="AL232"/>
  <c r="AB233"/>
  <c r="AS232"/>
  <c r="S234"/>
  <c r="Y233"/>
  <c r="AS234"/>
  <c r="BG234" s="1"/>
  <c r="AV233"/>
  <c r="W233"/>
  <c r="V234"/>
  <c r="Q232"/>
  <c r="AJ232"/>
  <c r="AH232"/>
  <c r="Y234"/>
  <c r="AM234"/>
  <c r="N232"/>
  <c r="AI234"/>
  <c r="L234"/>
  <c r="Y232"/>
  <c r="R233"/>
  <c r="AT233"/>
  <c r="AN234"/>
  <c r="H232"/>
  <c r="AD232"/>
  <c r="P233"/>
  <c r="G232"/>
  <c r="AH233"/>
  <c r="V233"/>
  <c r="AW233"/>
  <c r="BK233" s="1"/>
  <c r="H233"/>
  <c r="AB234"/>
  <c r="AU233"/>
  <c r="AT234"/>
  <c r="AO232"/>
  <c r="AA232"/>
  <c r="K234"/>
  <c r="AR233"/>
  <c r="M232"/>
  <c r="AX232"/>
  <c r="BL232" s="1"/>
  <c r="M233"/>
  <c r="AG234"/>
  <c r="AJ233"/>
  <c r="K233"/>
  <c r="J234"/>
  <c r="AU232"/>
  <c r="X232"/>
  <c r="V232"/>
  <c r="AO234"/>
  <c r="AE232"/>
  <c r="Z233"/>
  <c r="I233"/>
  <c r="AC234"/>
  <c r="AF233"/>
  <c r="G233"/>
  <c r="AU234"/>
  <c r="AM232"/>
  <c r="T232"/>
  <c r="R232"/>
  <c r="U233"/>
  <c r="S233"/>
  <c r="AF232"/>
  <c r="AG233"/>
  <c r="AD234"/>
  <c r="AP232"/>
  <c r="AT232"/>
  <c r="T233"/>
  <c r="O232"/>
  <c r="AK233"/>
  <c r="AP233"/>
  <c r="AJ234"/>
  <c r="AW232"/>
  <c r="P234"/>
  <c r="O229"/>
  <c r="I229"/>
  <c r="AB228"/>
  <c r="AV229"/>
  <c r="AT228"/>
  <c r="AD229"/>
  <c r="M229"/>
  <c r="F229"/>
  <c r="AM229"/>
  <c r="U229"/>
  <c r="AN228"/>
  <c r="AA229"/>
  <c r="AT229"/>
  <c r="AC229"/>
  <c r="V229"/>
  <c r="AU228"/>
  <c r="AS228"/>
  <c r="T228"/>
  <c r="AN229"/>
  <c r="AL228"/>
  <c r="W229"/>
  <c r="K229"/>
  <c r="AU229"/>
  <c r="BI229" s="1"/>
  <c r="AI229"/>
  <c r="P228"/>
  <c r="AK229"/>
  <c r="AX228"/>
  <c r="AE229"/>
  <c r="S229"/>
  <c r="AH228"/>
  <c r="AM228"/>
  <c r="AK228"/>
  <c r="L228"/>
  <c r="AF229"/>
  <c r="AD228"/>
  <c r="AP228"/>
  <c r="I228"/>
  <c r="AQ229"/>
  <c r="G229"/>
  <c r="AW228"/>
  <c r="X228"/>
  <c r="AR229"/>
  <c r="N229"/>
  <c r="Y228"/>
  <c r="R228"/>
  <c r="AE228"/>
  <c r="AC228"/>
  <c r="AW229"/>
  <c r="X229"/>
  <c r="V228"/>
  <c r="K228"/>
  <c r="AV228"/>
  <c r="Y229"/>
  <c r="R229"/>
  <c r="S228"/>
  <c r="L229"/>
  <c r="AF228"/>
  <c r="Q229"/>
  <c r="J229"/>
  <c r="W228"/>
  <c r="U228"/>
  <c r="AO229"/>
  <c r="P229"/>
  <c r="N228"/>
  <c r="AH229"/>
  <c r="AA228"/>
  <c r="T229"/>
  <c r="AI228"/>
  <c r="AG228"/>
  <c r="H228"/>
  <c r="AB229"/>
  <c r="Z228"/>
  <c r="AQ228"/>
  <c r="AJ229"/>
  <c r="O228"/>
  <c r="M228"/>
  <c r="AG229"/>
  <c r="H229"/>
  <c r="F228"/>
  <c r="Z229"/>
  <c r="AS229"/>
  <c r="AL229"/>
  <c r="G228"/>
  <c r="AR228"/>
  <c r="AP229"/>
  <c r="Q228"/>
  <c r="J228"/>
  <c r="AX229"/>
  <c r="AJ228"/>
  <c r="AO228"/>
  <c r="F226"/>
  <c r="F225"/>
  <c r="AG211"/>
  <c r="J211"/>
  <c r="AU211"/>
  <c r="R211"/>
  <c r="M211"/>
  <c r="AE211"/>
  <c r="H211"/>
  <c r="AO211"/>
  <c r="Z211"/>
  <c r="AV211"/>
  <c r="AM211"/>
  <c r="N211"/>
  <c r="AC211"/>
  <c r="K211"/>
  <c r="X211"/>
  <c r="Q211"/>
  <c r="AI211"/>
  <c r="AJ211"/>
  <c r="W211"/>
  <c r="AL211"/>
  <c r="O211"/>
  <c r="G211"/>
  <c r="Y211"/>
  <c r="AQ211"/>
  <c r="BE211" s="1"/>
  <c r="AR211"/>
  <c r="AK211"/>
  <c r="AP211"/>
  <c r="AN211"/>
  <c r="AD211"/>
  <c r="V211"/>
  <c r="AT211"/>
  <c r="S211"/>
  <c r="T211"/>
  <c r="U211"/>
  <c r="F211"/>
  <c r="AS211"/>
  <c r="AF211"/>
  <c r="I211"/>
  <c r="AA211"/>
  <c r="AB211"/>
  <c r="AX211"/>
  <c r="AW211"/>
  <c r="P211"/>
  <c r="AH211"/>
  <c r="L211"/>
  <c r="AU198"/>
  <c r="X198"/>
  <c r="R198"/>
  <c r="AW197"/>
  <c r="AU197"/>
  <c r="W198"/>
  <c r="AK197"/>
  <c r="G197"/>
  <c r="AW198"/>
  <c r="AI198"/>
  <c r="AC197"/>
  <c r="AN197"/>
  <c r="AT197"/>
  <c r="F198"/>
  <c r="AX198"/>
  <c r="M198"/>
  <c r="AF198"/>
  <c r="Z198"/>
  <c r="Q197"/>
  <c r="J197"/>
  <c r="I198"/>
  <c r="I197"/>
  <c r="AE197"/>
  <c r="R197"/>
  <c r="AM198"/>
  <c r="AS197"/>
  <c r="U197"/>
  <c r="AV198"/>
  <c r="Z197"/>
  <c r="K198"/>
  <c r="H198"/>
  <c r="AQ198"/>
  <c r="AG197"/>
  <c r="AR197"/>
  <c r="AX197"/>
  <c r="V198"/>
  <c r="O197"/>
  <c r="AG198"/>
  <c r="G198"/>
  <c r="AT198"/>
  <c r="X197"/>
  <c r="AD197"/>
  <c r="AB198"/>
  <c r="F197"/>
  <c r="AE198"/>
  <c r="P198"/>
  <c r="J198"/>
  <c r="AO197"/>
  <c r="AM197"/>
  <c r="K197"/>
  <c r="AL198"/>
  <c r="AN198"/>
  <c r="AH198"/>
  <c r="AO198"/>
  <c r="BC198" s="1"/>
  <c r="T198"/>
  <c r="AQ197"/>
  <c r="BE197" s="1"/>
  <c r="AA197"/>
  <c r="AP198"/>
  <c r="L198"/>
  <c r="W197"/>
  <c r="AK198"/>
  <c r="O198"/>
  <c r="M197"/>
  <c r="AB197"/>
  <c r="AH197"/>
  <c r="AR198"/>
  <c r="V197"/>
  <c r="Q198"/>
  <c r="AJ198"/>
  <c r="AD198"/>
  <c r="H197"/>
  <c r="N197"/>
  <c r="Y198"/>
  <c r="P197"/>
  <c r="AI197"/>
  <c r="AS198"/>
  <c r="AA198"/>
  <c r="Y197"/>
  <c r="AJ197"/>
  <c r="AP197"/>
  <c r="S198"/>
  <c r="AL197"/>
  <c r="U198"/>
  <c r="L197"/>
  <c r="AF197"/>
  <c r="N198"/>
  <c r="S197"/>
  <c r="AC198"/>
  <c r="T197"/>
  <c r="AV197"/>
  <c r="AD183"/>
  <c r="AU183"/>
  <c r="AM183"/>
  <c r="G183"/>
  <c r="AT183"/>
  <c r="Z183"/>
  <c r="J183"/>
  <c r="O183"/>
  <c r="AC183"/>
  <c r="AB183"/>
  <c r="F183"/>
  <c r="AH183"/>
  <c r="Y183"/>
  <c r="AR183"/>
  <c r="AQ183"/>
  <c r="AK183"/>
  <c r="AJ183"/>
  <c r="X183"/>
  <c r="V183"/>
  <c r="AW183"/>
  <c r="AV183"/>
  <c r="AA183"/>
  <c r="M183"/>
  <c r="L183"/>
  <c r="I183"/>
  <c r="W183"/>
  <c r="AL183"/>
  <c r="Q183"/>
  <c r="R183"/>
  <c r="AN183"/>
  <c r="AI183"/>
  <c r="U183"/>
  <c r="T183"/>
  <c r="AO183"/>
  <c r="AE183"/>
  <c r="AG183"/>
  <c r="AF183"/>
  <c r="H183"/>
  <c r="AP183"/>
  <c r="N183"/>
  <c r="K183"/>
  <c r="AX183"/>
  <c r="S183"/>
  <c r="P183"/>
  <c r="AS183"/>
  <c r="BG183" s="1"/>
  <c r="AP179"/>
  <c r="AS179"/>
  <c r="P178"/>
  <c r="AD178"/>
  <c r="AU178"/>
  <c r="H179"/>
  <c r="Y178"/>
  <c r="AL179"/>
  <c r="AO179"/>
  <c r="H178"/>
  <c r="Z178"/>
  <c r="AM178"/>
  <c r="AD179"/>
  <c r="AQ178"/>
  <c r="AU179"/>
  <c r="AQ179"/>
  <c r="L179"/>
  <c r="S178"/>
  <c r="L178"/>
  <c r="AC178"/>
  <c r="AT179"/>
  <c r="AH178"/>
  <c r="Z179"/>
  <c r="AC179"/>
  <c r="AJ179"/>
  <c r="N178"/>
  <c r="O178"/>
  <c r="Q179"/>
  <c r="AJ178"/>
  <c r="V179"/>
  <c r="Y179"/>
  <c r="AF179"/>
  <c r="J178"/>
  <c r="G178"/>
  <c r="AI179"/>
  <c r="AN179"/>
  <c r="AW178"/>
  <c r="AX179"/>
  <c r="O179"/>
  <c r="AF178"/>
  <c r="AL178"/>
  <c r="M178"/>
  <c r="N179"/>
  <c r="K178"/>
  <c r="S179"/>
  <c r="AM179"/>
  <c r="AT178"/>
  <c r="X178"/>
  <c r="AA179"/>
  <c r="AP178"/>
  <c r="AE179"/>
  <c r="R179"/>
  <c r="AB179"/>
  <c r="AR178"/>
  <c r="AG179"/>
  <c r="J179"/>
  <c r="M179"/>
  <c r="T179"/>
  <c r="AI178"/>
  <c r="AB178"/>
  <c r="AK178"/>
  <c r="R178"/>
  <c r="F179"/>
  <c r="I179"/>
  <c r="P179"/>
  <c r="AA178"/>
  <c r="T178"/>
  <c r="AG178"/>
  <c r="AW179"/>
  <c r="I178"/>
  <c r="AH179"/>
  <c r="AK179"/>
  <c r="AR179"/>
  <c r="V178"/>
  <c r="AE178"/>
  <c r="AV179"/>
  <c r="X179"/>
  <c r="AO178"/>
  <c r="W179"/>
  <c r="AV178"/>
  <c r="U178"/>
  <c r="K179"/>
  <c r="G179"/>
  <c r="AN178"/>
  <c r="Q178"/>
  <c r="AX178"/>
  <c r="U179"/>
  <c r="F178"/>
  <c r="AS178"/>
  <c r="W178"/>
  <c r="R154"/>
  <c r="N154"/>
  <c r="AM154"/>
  <c r="F154"/>
  <c r="AP154"/>
  <c r="AL154"/>
  <c r="K154"/>
  <c r="G154"/>
  <c r="AC154"/>
  <c r="AB154"/>
  <c r="AO154"/>
  <c r="AX154"/>
  <c r="I154"/>
  <c r="Q154"/>
  <c r="Y154"/>
  <c r="AS154"/>
  <c r="AI154"/>
  <c r="AK154"/>
  <c r="AJ154"/>
  <c r="AN154"/>
  <c r="AQ154"/>
  <c r="BE154" s="1"/>
  <c r="AW154"/>
  <c r="AV154"/>
  <c r="AU154"/>
  <c r="M154"/>
  <c r="L154"/>
  <c r="Z154"/>
  <c r="O154"/>
  <c r="J154"/>
  <c r="P154"/>
  <c r="AR154"/>
  <c r="W154"/>
  <c r="U154"/>
  <c r="T154"/>
  <c r="V154"/>
  <c r="S154"/>
  <c r="AG154"/>
  <c r="AF154"/>
  <c r="H154"/>
  <c r="AH154"/>
  <c r="AD154"/>
  <c r="AE154"/>
  <c r="AT154"/>
  <c r="AA154"/>
  <c r="X154"/>
  <c r="AU121"/>
  <c r="AG121"/>
  <c r="R121"/>
  <c r="F121"/>
  <c r="AS121"/>
  <c r="AP121"/>
  <c r="AD121"/>
  <c r="L121"/>
  <c r="AA121"/>
  <c r="U121"/>
  <c r="AN121"/>
  <c r="AW121"/>
  <c r="AL121"/>
  <c r="I121"/>
  <c r="AK121"/>
  <c r="O121"/>
  <c r="Q121"/>
  <c r="AJ121"/>
  <c r="AM121"/>
  <c r="AC121"/>
  <c r="J121"/>
  <c r="AI121"/>
  <c r="AO121"/>
  <c r="AH121"/>
  <c r="V121"/>
  <c r="X121"/>
  <c r="N121"/>
  <c r="P121"/>
  <c r="AB121"/>
  <c r="AR121"/>
  <c r="K121"/>
  <c r="AT121"/>
  <c r="T121"/>
  <c r="G121"/>
  <c r="M121"/>
  <c r="AF121"/>
  <c r="AE121"/>
  <c r="Y121"/>
  <c r="AV121"/>
  <c r="S121"/>
  <c r="H121"/>
  <c r="Z121"/>
  <c r="AX121"/>
  <c r="AQ121"/>
  <c r="W121"/>
  <c r="AK135"/>
  <c r="N135"/>
  <c r="Z135"/>
  <c r="J135"/>
  <c r="AW135"/>
  <c r="AL135"/>
  <c r="Y135"/>
  <c r="M135"/>
  <c r="AE135"/>
  <c r="AB135"/>
  <c r="V135"/>
  <c r="AP135"/>
  <c r="U135"/>
  <c r="AM135"/>
  <c r="AJ135"/>
  <c r="X135"/>
  <c r="AG135"/>
  <c r="F135"/>
  <c r="AV135"/>
  <c r="AH135"/>
  <c r="O135"/>
  <c r="L135"/>
  <c r="K135"/>
  <c r="G135"/>
  <c r="AT135"/>
  <c r="BH135" s="1"/>
  <c r="AO135"/>
  <c r="P135"/>
  <c r="AA135"/>
  <c r="AU135"/>
  <c r="AN135"/>
  <c r="AX135"/>
  <c r="BL135" s="1"/>
  <c r="W135"/>
  <c r="T135"/>
  <c r="AQ135"/>
  <c r="Q135"/>
  <c r="AI135"/>
  <c r="AF135"/>
  <c r="H135"/>
  <c r="AS135"/>
  <c r="AD135"/>
  <c r="I135"/>
  <c r="R135"/>
  <c r="S135"/>
  <c r="AC135"/>
  <c r="AR135"/>
  <c r="I237"/>
  <c r="V237"/>
  <c r="AU237"/>
  <c r="K237"/>
  <c r="U237"/>
  <c r="AT237"/>
  <c r="M237"/>
  <c r="S237"/>
  <c r="AG237"/>
  <c r="P237"/>
  <c r="AS237"/>
  <c r="H237"/>
  <c r="AK237"/>
  <c r="J237"/>
  <c r="L237"/>
  <c r="Z237"/>
  <c r="AI237"/>
  <c r="AN237"/>
  <c r="AR237"/>
  <c r="AX237"/>
  <c r="N237"/>
  <c r="G237"/>
  <c r="O237"/>
  <c r="Q237"/>
  <c r="AL237"/>
  <c r="AH237"/>
  <c r="Y237"/>
  <c r="T237"/>
  <c r="AW237"/>
  <c r="AM237"/>
  <c r="AO237"/>
  <c r="X237"/>
  <c r="AD237"/>
  <c r="R237"/>
  <c r="AA237"/>
  <c r="AJ237"/>
  <c r="AB237"/>
  <c r="AP237"/>
  <c r="F237"/>
  <c r="AV237"/>
  <c r="W237"/>
  <c r="AC237"/>
  <c r="AE237"/>
  <c r="AQ237"/>
  <c r="AF237"/>
  <c r="S133"/>
  <c r="AI133"/>
  <c r="Y133"/>
  <c r="AJ133"/>
  <c r="AN133"/>
  <c r="AU133"/>
  <c r="O133"/>
  <c r="AG133"/>
  <c r="I133"/>
  <c r="N133"/>
  <c r="Q133"/>
  <c r="AR133"/>
  <c r="AK133"/>
  <c r="AL133"/>
  <c r="AP133"/>
  <c r="M133"/>
  <c r="AE133"/>
  <c r="AX133"/>
  <c r="U133"/>
  <c r="AF133"/>
  <c r="AQ133"/>
  <c r="K133"/>
  <c r="T133"/>
  <c r="X133"/>
  <c r="G133"/>
  <c r="R133"/>
  <c r="P133"/>
  <c r="AD133"/>
  <c r="AW133"/>
  <c r="L133"/>
  <c r="V133"/>
  <c r="AM133"/>
  <c r="AB133"/>
  <c r="AC133"/>
  <c r="AH133"/>
  <c r="Z133"/>
  <c r="H133"/>
  <c r="AA133"/>
  <c r="AT133"/>
  <c r="BH133" s="1"/>
  <c r="AV133"/>
  <c r="F133"/>
  <c r="AO133"/>
  <c r="AS133"/>
  <c r="BG133" s="1"/>
  <c r="W133"/>
  <c r="J133"/>
  <c r="J130"/>
  <c r="AI130"/>
  <c r="AG131"/>
  <c r="W131"/>
  <c r="AP131"/>
  <c r="AD131"/>
  <c r="L131"/>
  <c r="AI131"/>
  <c r="AW131"/>
  <c r="Y131"/>
  <c r="AN131"/>
  <c r="R131"/>
  <c r="K131"/>
  <c r="V130"/>
  <c r="T130"/>
  <c r="AW130"/>
  <c r="M130"/>
  <c r="AL130"/>
  <c r="AT130"/>
  <c r="S130"/>
  <c r="AM130"/>
  <c r="AB130"/>
  <c r="AR130"/>
  <c r="AV130"/>
  <c r="AM131"/>
  <c r="AB131"/>
  <c r="U131"/>
  <c r="AQ131"/>
  <c r="BE131" s="1"/>
  <c r="Q130"/>
  <c r="AU130"/>
  <c r="BI130" s="1"/>
  <c r="AS130"/>
  <c r="BG130" s="1"/>
  <c r="AD130"/>
  <c r="AA130"/>
  <c r="AK131"/>
  <c r="G131"/>
  <c r="Z131"/>
  <c r="AA131"/>
  <c r="Q131"/>
  <c r="S131"/>
  <c r="AL131"/>
  <c r="M131"/>
  <c r="X131"/>
  <c r="AU131"/>
  <c r="AV131"/>
  <c r="F130"/>
  <c r="N130"/>
  <c r="AO130"/>
  <c r="H130"/>
  <c r="AE130"/>
  <c r="O130"/>
  <c r="AH130"/>
  <c r="X130"/>
  <c r="AN130"/>
  <c r="P130"/>
  <c r="P131"/>
  <c r="AC131"/>
  <c r="AJ131"/>
  <c r="AH131"/>
  <c r="Z130"/>
  <c r="R130"/>
  <c r="W130"/>
  <c r="L130"/>
  <c r="U130"/>
  <c r="AS131"/>
  <c r="AF131"/>
  <c r="J131"/>
  <c r="T131"/>
  <c r="AO131"/>
  <c r="AR131"/>
  <c r="V131"/>
  <c r="N131"/>
  <c r="H131"/>
  <c r="AE131"/>
  <c r="AX131"/>
  <c r="AT131"/>
  <c r="BH131" s="1"/>
  <c r="I130"/>
  <c r="AG130"/>
  <c r="AK130"/>
  <c r="Y130"/>
  <c r="K130"/>
  <c r="AC130"/>
  <c r="AX130"/>
  <c r="AJ130"/>
  <c r="AP130"/>
  <c r="I131"/>
  <c r="F131"/>
  <c r="O131"/>
  <c r="AQ130"/>
  <c r="BE130" s="1"/>
  <c r="G130"/>
  <c r="AF130"/>
  <c r="X124"/>
  <c r="T124"/>
  <c r="Q124"/>
  <c r="U124"/>
  <c r="AJ124"/>
  <c r="G124"/>
  <c r="W124"/>
  <c r="AM124"/>
  <c r="J124"/>
  <c r="Z124"/>
  <c r="AP124"/>
  <c r="P124"/>
  <c r="L124"/>
  <c r="I124"/>
  <c r="M124"/>
  <c r="AF124"/>
  <c r="AV124"/>
  <c r="S124"/>
  <c r="AI124"/>
  <c r="F124"/>
  <c r="V124"/>
  <c r="AL124"/>
  <c r="AX124"/>
  <c r="AB124"/>
  <c r="AC124"/>
  <c r="K124"/>
  <c r="AQ124"/>
  <c r="AD124"/>
  <c r="H124"/>
  <c r="AW124"/>
  <c r="AO124"/>
  <c r="AK124"/>
  <c r="AS124"/>
  <c r="AR124"/>
  <c r="O124"/>
  <c r="AE124"/>
  <c r="AU124"/>
  <c r="R124"/>
  <c r="AH124"/>
  <c r="AG124"/>
  <c r="Y124"/>
  <c r="AN124"/>
  <c r="AA124"/>
  <c r="N124"/>
  <c r="AT124"/>
  <c r="O119"/>
  <c r="AU119"/>
  <c r="U119"/>
  <c r="AK119"/>
  <c r="H119"/>
  <c r="X119"/>
  <c r="AN119"/>
  <c r="S119"/>
  <c r="F119"/>
  <c r="V119"/>
  <c r="AL119"/>
  <c r="AX119"/>
  <c r="Y119"/>
  <c r="L119"/>
  <c r="AR119"/>
  <c r="Z119"/>
  <c r="G119"/>
  <c r="AM119"/>
  <c r="Q119"/>
  <c r="AG119"/>
  <c r="AW119"/>
  <c r="T119"/>
  <c r="AJ119"/>
  <c r="K119"/>
  <c r="AQ119"/>
  <c r="R119"/>
  <c r="AH119"/>
  <c r="W119"/>
  <c r="AO119"/>
  <c r="AB119"/>
  <c r="J119"/>
  <c r="AE119"/>
  <c r="M119"/>
  <c r="AC119"/>
  <c r="AS119"/>
  <c r="P119"/>
  <c r="AF119"/>
  <c r="AV119"/>
  <c r="AI119"/>
  <c r="N119"/>
  <c r="AD119"/>
  <c r="AT119"/>
  <c r="I119"/>
  <c r="AA119"/>
  <c r="AP119"/>
  <c r="AA116"/>
  <c r="AA115"/>
  <c r="AB116"/>
  <c r="AI116"/>
  <c r="AB115"/>
  <c r="AC115"/>
  <c r="AD116"/>
  <c r="AC116"/>
  <c r="AS116"/>
  <c r="T115"/>
  <c r="AN116"/>
  <c r="Y115"/>
  <c r="AX116"/>
  <c r="T116"/>
  <c r="AD115"/>
  <c r="Y116"/>
  <c r="U115"/>
  <c r="AT116"/>
  <c r="Z115"/>
  <c r="U116"/>
  <c r="Z116"/>
  <c r="P116"/>
  <c r="AJ116"/>
  <c r="AO116"/>
  <c r="AE116"/>
  <c r="N116"/>
  <c r="O116"/>
  <c r="N115"/>
  <c r="Q115"/>
  <c r="O115"/>
  <c r="G115"/>
  <c r="F116"/>
  <c r="G116"/>
  <c r="P115"/>
  <c r="F115"/>
  <c r="O113"/>
  <c r="Y113"/>
  <c r="AO113"/>
  <c r="S113"/>
  <c r="AM113"/>
  <c r="Q113"/>
  <c r="T113"/>
  <c r="AJ113"/>
  <c r="V113"/>
  <c r="AL113"/>
  <c r="G113"/>
  <c r="U113"/>
  <c r="AK113"/>
  <c r="K113"/>
  <c r="AI113"/>
  <c r="I113"/>
  <c r="P113"/>
  <c r="AF113"/>
  <c r="AV113"/>
  <c r="R113"/>
  <c r="AH113"/>
  <c r="M113"/>
  <c r="AG113"/>
  <c r="AW113"/>
  <c r="AE113"/>
  <c r="AU113"/>
  <c r="L113"/>
  <c r="AB113"/>
  <c r="AR113"/>
  <c r="N113"/>
  <c r="AD113"/>
  <c r="AT113"/>
  <c r="BH113" s="1"/>
  <c r="AX113"/>
  <c r="AA113"/>
  <c r="AC113"/>
  <c r="AS113"/>
  <c r="W113"/>
  <c r="AQ113"/>
  <c r="H113"/>
  <c r="X113"/>
  <c r="AN113"/>
  <c r="J113"/>
  <c r="Z113"/>
  <c r="AP113"/>
  <c r="AE99"/>
  <c r="AM99"/>
  <c r="G99"/>
  <c r="U99"/>
  <c r="AK99"/>
  <c r="H99"/>
  <c r="X99"/>
  <c r="AN99"/>
  <c r="J99"/>
  <c r="Z99"/>
  <c r="AP99"/>
  <c r="AD99"/>
  <c r="Q99"/>
  <c r="W99"/>
  <c r="AI99"/>
  <c r="AQ99"/>
  <c r="AG99"/>
  <c r="AW99"/>
  <c r="T99"/>
  <c r="AJ99"/>
  <c r="F99"/>
  <c r="V99"/>
  <c r="AL99"/>
  <c r="N99"/>
  <c r="I99"/>
  <c r="M99"/>
  <c r="S99"/>
  <c r="AA99"/>
  <c r="AC99"/>
  <c r="AS99"/>
  <c r="P99"/>
  <c r="AF99"/>
  <c r="AV99"/>
  <c r="R99"/>
  <c r="AH99"/>
  <c r="AX99"/>
  <c r="AU99"/>
  <c r="K99"/>
  <c r="O99"/>
  <c r="Y99"/>
  <c r="AO99"/>
  <c r="L99"/>
  <c r="AB99"/>
  <c r="AR99"/>
  <c r="AT99"/>
  <c r="AQ95"/>
  <c r="U95"/>
  <c r="AK95"/>
  <c r="G95"/>
  <c r="H95"/>
  <c r="X95"/>
  <c r="AN95"/>
  <c r="W95"/>
  <c r="J95"/>
  <c r="Z95"/>
  <c r="AP95"/>
  <c r="I95"/>
  <c r="AO95"/>
  <c r="L95"/>
  <c r="AR95"/>
  <c r="AD95"/>
  <c r="AA95"/>
  <c r="Q95"/>
  <c r="AG95"/>
  <c r="AW95"/>
  <c r="AM95"/>
  <c r="T95"/>
  <c r="AJ95"/>
  <c r="K95"/>
  <c r="F95"/>
  <c r="V95"/>
  <c r="AL95"/>
  <c r="AX95"/>
  <c r="S95"/>
  <c r="AB95"/>
  <c r="AI95"/>
  <c r="AT95"/>
  <c r="O95"/>
  <c r="M95"/>
  <c r="AC95"/>
  <c r="AS95"/>
  <c r="AE95"/>
  <c r="P95"/>
  <c r="AF95"/>
  <c r="AV95"/>
  <c r="BJ95" s="1"/>
  <c r="AU95"/>
  <c r="R95"/>
  <c r="AH95"/>
  <c r="Y95"/>
  <c r="N95"/>
  <c r="S65"/>
  <c r="M65"/>
  <c r="AC65"/>
  <c r="AS65"/>
  <c r="AM65"/>
  <c r="T65"/>
  <c r="AJ65"/>
  <c r="K65"/>
  <c r="F65"/>
  <c r="V65"/>
  <c r="AL65"/>
  <c r="AE65"/>
  <c r="AG65"/>
  <c r="AW65"/>
  <c r="H65"/>
  <c r="X65"/>
  <c r="AN65"/>
  <c r="W65"/>
  <c r="J65"/>
  <c r="Z65"/>
  <c r="AP65"/>
  <c r="G65"/>
  <c r="I65"/>
  <c r="Y65"/>
  <c r="AO65"/>
  <c r="AA65"/>
  <c r="P65"/>
  <c r="AF65"/>
  <c r="AV65"/>
  <c r="AU65"/>
  <c r="BI65" s="1"/>
  <c r="R65"/>
  <c r="AH65"/>
  <c r="Q65"/>
  <c r="AQ65"/>
  <c r="U65"/>
  <c r="AK65"/>
  <c r="O65"/>
  <c r="L65"/>
  <c r="AB65"/>
  <c r="AR65"/>
  <c r="AI65"/>
  <c r="N65"/>
  <c r="AD65"/>
  <c r="AT65"/>
  <c r="AX65"/>
  <c r="S61"/>
  <c r="O61"/>
  <c r="N61"/>
  <c r="R61"/>
  <c r="AP61"/>
  <c r="AC61"/>
  <c r="AS61"/>
  <c r="AL61"/>
  <c r="Q61"/>
  <c r="T61"/>
  <c r="AJ61"/>
  <c r="W61"/>
  <c r="V61"/>
  <c r="AA61"/>
  <c r="M61"/>
  <c r="AG61"/>
  <c r="H61"/>
  <c r="AN61"/>
  <c r="K61"/>
  <c r="G61"/>
  <c r="F61"/>
  <c r="J61"/>
  <c r="AD61"/>
  <c r="Y61"/>
  <c r="AO61"/>
  <c r="AH61"/>
  <c r="I61"/>
  <c r="P61"/>
  <c r="AF61"/>
  <c r="AE61"/>
  <c r="AT61"/>
  <c r="AU61"/>
  <c r="AM61"/>
  <c r="AI61"/>
  <c r="AQ61"/>
  <c r="U61"/>
  <c r="AK61"/>
  <c r="Z61"/>
  <c r="AX61"/>
  <c r="L61"/>
  <c r="AB61"/>
  <c r="AR61"/>
  <c r="AV61"/>
  <c r="AW61"/>
  <c r="X61"/>
  <c r="B9" i="17"/>
  <c r="V9" s="1"/>
  <c r="AT1159" i="16"/>
  <c r="AT1168" s="1"/>
  <c r="DH194"/>
  <c r="DC209"/>
  <c r="DH192"/>
  <c r="DC193"/>
  <c r="DH210"/>
  <c r="DC211"/>
  <c r="DH214"/>
  <c r="DC192"/>
  <c r="DH209"/>
  <c r="DC210"/>
  <c r="DH213"/>
  <c r="DC214"/>
  <c r="DH212"/>
  <c r="DC213"/>
  <c r="DH193"/>
  <c r="DC194"/>
  <c r="DH211"/>
  <c r="DC212"/>
  <c r="Y5" i="17"/>
  <c r="X5"/>
  <c r="CY117" i="16"/>
  <c r="CY118"/>
  <c r="CY122"/>
  <c r="CY125"/>
  <c r="CY130"/>
  <c r="DE261"/>
  <c r="CZ261"/>
  <c r="CT117"/>
  <c r="CZ131"/>
  <c r="DA131"/>
  <c r="DC160"/>
  <c r="DC117"/>
  <c r="DC118"/>
  <c r="DC122"/>
  <c r="DC125"/>
  <c r="DC130"/>
  <c r="CY131"/>
  <c r="CY149"/>
  <c r="CY156"/>
  <c r="CY159"/>
  <c r="DH216"/>
  <c r="DC217"/>
  <c r="DH220"/>
  <c r="DC221"/>
  <c r="DH224"/>
  <c r="DC225"/>
  <c r="DH228"/>
  <c r="DC229"/>
  <c r="DH232"/>
  <c r="DC233"/>
  <c r="DH236"/>
  <c r="DC237"/>
  <c r="DH240"/>
  <c r="DC241"/>
  <c r="DF160"/>
  <c r="DF36"/>
  <c r="DB160"/>
  <c r="DG261"/>
  <c r="DB261"/>
  <c r="DD261"/>
  <c r="CY261"/>
  <c r="DH217"/>
  <c r="DC218"/>
  <c r="DH221"/>
  <c r="DC222"/>
  <c r="DH225"/>
  <c r="DH237"/>
  <c r="DC238"/>
  <c r="DH241"/>
  <c r="CZ36"/>
  <c r="DH244"/>
  <c r="DA160"/>
  <c r="DH160"/>
  <c r="DB36"/>
  <c r="DC234"/>
  <c r="DC242"/>
  <c r="DH245"/>
  <c r="DC246"/>
  <c r="DC245"/>
  <c r="DH248"/>
  <c r="DC249"/>
  <c r="DH252"/>
  <c r="DC253"/>
  <c r="DH256"/>
  <c r="DC257"/>
  <c r="DH260"/>
  <c r="DG160"/>
  <c r="DC215"/>
  <c r="DH218"/>
  <c r="DC219"/>
  <c r="DH222"/>
  <c r="DC223"/>
  <c r="DH226"/>
  <c r="DC227"/>
  <c r="DH230"/>
  <c r="DC231"/>
  <c r="DH234"/>
  <c r="DC235"/>
  <c r="DH238"/>
  <c r="DC239"/>
  <c r="DH242"/>
  <c r="DC243"/>
  <c r="DH246"/>
  <c r="DC247"/>
  <c r="DH250"/>
  <c r="DC251"/>
  <c r="DH254"/>
  <c r="DC255"/>
  <c r="DH258"/>
  <c r="DC259"/>
  <c r="DC23"/>
  <c r="CY23"/>
  <c r="DC29"/>
  <c r="CY29"/>
  <c r="DC35"/>
  <c r="CY35"/>
  <c r="DH18"/>
  <c r="DD18"/>
  <c r="DC20"/>
  <c r="CY20"/>
  <c r="DH21"/>
  <c r="DD21"/>
  <c r="DC22"/>
  <c r="CY22"/>
  <c r="DH25"/>
  <c r="DD25"/>
  <c r="DC28"/>
  <c r="CY28"/>
  <c r="DH31"/>
  <c r="DD31"/>
  <c r="DH33"/>
  <c r="DD33"/>
  <c r="DC34"/>
  <c r="CY34"/>
  <c r="CZ160"/>
  <c r="DE160"/>
  <c r="DE36"/>
  <c r="DC226"/>
  <c r="DH229"/>
  <c r="DC230"/>
  <c r="DH233"/>
  <c r="DH249"/>
  <c r="DC250"/>
  <c r="DH253"/>
  <c r="DC254"/>
  <c r="DH257"/>
  <c r="DC258"/>
  <c r="DH20"/>
  <c r="DD20"/>
  <c r="DH22"/>
  <c r="DD22"/>
  <c r="DC27"/>
  <c r="CY27"/>
  <c r="DH34"/>
  <c r="DD34"/>
  <c r="DC18"/>
  <c r="CY18"/>
  <c r="DC21"/>
  <c r="CY21"/>
  <c r="DH24"/>
  <c r="DD24"/>
  <c r="DC25"/>
  <c r="CY25"/>
  <c r="DH30"/>
  <c r="DD30"/>
  <c r="DC31"/>
  <c r="CY31"/>
  <c r="DH32"/>
  <c r="DD32"/>
  <c r="DC33"/>
  <c r="CY33"/>
  <c r="DF261"/>
  <c r="DA261"/>
  <c r="L7" i="17"/>
  <c r="DD160" i="16"/>
  <c r="DC19"/>
  <c r="CY19"/>
  <c r="DH28"/>
  <c r="DD28"/>
  <c r="J7" i="17"/>
  <c r="CY160" i="16"/>
  <c r="DH23"/>
  <c r="DD23"/>
  <c r="DC24"/>
  <c r="CY24"/>
  <c r="DH27"/>
  <c r="DD27"/>
  <c r="DH29"/>
  <c r="DD29"/>
  <c r="DC30"/>
  <c r="CY30"/>
  <c r="DC32"/>
  <c r="CY32"/>
  <c r="DH35"/>
  <c r="DD35"/>
  <c r="DG36"/>
  <c r="DA36"/>
  <c r="DH215"/>
  <c r="DC216"/>
  <c r="DH219"/>
  <c r="DC220"/>
  <c r="DH223"/>
  <c r="DC224"/>
  <c r="DH227"/>
  <c r="DC228"/>
  <c r="DH231"/>
  <c r="DC232"/>
  <c r="DH235"/>
  <c r="DC236"/>
  <c r="DH239"/>
  <c r="DC240"/>
  <c r="DH243"/>
  <c r="DC244"/>
  <c r="DH247"/>
  <c r="DC248"/>
  <c r="DH251"/>
  <c r="DC252"/>
  <c r="DH255"/>
  <c r="DC256"/>
  <c r="DH259"/>
  <c r="DC260"/>
  <c r="BB261"/>
  <c r="BR261"/>
  <c r="CL261"/>
  <c r="AX261"/>
  <c r="AX1159" s="1"/>
  <c r="AX1168" s="1"/>
  <c r="BY261"/>
  <c r="BY1159" s="1"/>
  <c r="BH261"/>
  <c r="CB261"/>
  <c r="AV261"/>
  <c r="AV1159" s="1"/>
  <c r="AV1172" s="1"/>
  <c r="BC261"/>
  <c r="BW261"/>
  <c r="BM261"/>
  <c r="CG261"/>
  <c r="AW261"/>
  <c r="AW1159" s="1"/>
  <c r="AW1168" s="1"/>
  <c r="AY261"/>
  <c r="AY1159" s="1"/>
  <c r="AY1168" s="1"/>
  <c r="BZ261"/>
  <c r="BZ1159" s="1"/>
  <c r="D7" i="18"/>
  <c r="B7"/>
  <c r="CS160" i="16"/>
  <c r="CW160"/>
  <c r="X7" i="17"/>
  <c r="CT160" i="16"/>
  <c r="Y7" i="17"/>
  <c r="CU160" i="16"/>
  <c r="CR160"/>
  <c r="Z7" i="17"/>
  <c r="CV160" i="16"/>
  <c r="E7" i="18"/>
  <c r="F7"/>
  <c r="C7"/>
  <c r="CC1159" i="16"/>
  <c r="DD19"/>
  <c r="CW411"/>
  <c r="CV411"/>
  <c r="CU411"/>
  <c r="CT411"/>
  <c r="CS411"/>
  <c r="CR411"/>
  <c r="CW410"/>
  <c r="CV410"/>
  <c r="CU410"/>
  <c r="CT410"/>
  <c r="CS410"/>
  <c r="CR410"/>
  <c r="CW409"/>
  <c r="CV409"/>
  <c r="CU409"/>
  <c r="CT409"/>
  <c r="CS409"/>
  <c r="CR409"/>
  <c r="CW408"/>
  <c r="CV408"/>
  <c r="CU408"/>
  <c r="CT408"/>
  <c r="CS408"/>
  <c r="CR408"/>
  <c r="CW407"/>
  <c r="CV407"/>
  <c r="CU407"/>
  <c r="CT407"/>
  <c r="CS407"/>
  <c r="CR407"/>
  <c r="CW406"/>
  <c r="CV406"/>
  <c r="CU406"/>
  <c r="CT406"/>
  <c r="CS406"/>
  <c r="CR406"/>
  <c r="CW405"/>
  <c r="CV405"/>
  <c r="CU405"/>
  <c r="CT405"/>
  <c r="CS405"/>
  <c r="CR405"/>
  <c r="CW404"/>
  <c r="CV404"/>
  <c r="CU404"/>
  <c r="CT404"/>
  <c r="CS404"/>
  <c r="CR404"/>
  <c r="CW403"/>
  <c r="CV403"/>
  <c r="CU403"/>
  <c r="CT403"/>
  <c r="CS403"/>
  <c r="CR403"/>
  <c r="CW402"/>
  <c r="CV402"/>
  <c r="CU402"/>
  <c r="CT402"/>
  <c r="CS402"/>
  <c r="CR402"/>
  <c r="CW401"/>
  <c r="CV401"/>
  <c r="CU401"/>
  <c r="CT401"/>
  <c r="CS401"/>
  <c r="CR401"/>
  <c r="CW400"/>
  <c r="CV400"/>
  <c r="CU400"/>
  <c r="CT400"/>
  <c r="CS400"/>
  <c r="CR400"/>
  <c r="CW399"/>
  <c r="CV399"/>
  <c r="CU399"/>
  <c r="CT399"/>
  <c r="CS399"/>
  <c r="CR399"/>
  <c r="CW398"/>
  <c r="CV398"/>
  <c r="CU398"/>
  <c r="CT398"/>
  <c r="CS398"/>
  <c r="CR398"/>
  <c r="CW397"/>
  <c r="CV397"/>
  <c r="CU397"/>
  <c r="CT397"/>
  <c r="CS397"/>
  <c r="CR397"/>
  <c r="CW396"/>
  <c r="CV396"/>
  <c r="CU396"/>
  <c r="CT396"/>
  <c r="CS396"/>
  <c r="CR396"/>
  <c r="CW395"/>
  <c r="CV395"/>
  <c r="CU395"/>
  <c r="CT395"/>
  <c r="CS395"/>
  <c r="CR395"/>
  <c r="CW394"/>
  <c r="CV394"/>
  <c r="CU394"/>
  <c r="CT394"/>
  <c r="CS394"/>
  <c r="CR394"/>
  <c r="CW393"/>
  <c r="CV393"/>
  <c r="CU393"/>
  <c r="CT393"/>
  <c r="CS393"/>
  <c r="CR393"/>
  <c r="CW392"/>
  <c r="CV392"/>
  <c r="CU392"/>
  <c r="CT392"/>
  <c r="CS392"/>
  <c r="CR392"/>
  <c r="CW391"/>
  <c r="CV391"/>
  <c r="CU391"/>
  <c r="CT391"/>
  <c r="CS391"/>
  <c r="CR391"/>
  <c r="CW390"/>
  <c r="CV390"/>
  <c r="CU390"/>
  <c r="CT390"/>
  <c r="CS390"/>
  <c r="CR390"/>
  <c r="CW389"/>
  <c r="CV389"/>
  <c r="CU389"/>
  <c r="CT389"/>
  <c r="CS389"/>
  <c r="CR389"/>
  <c r="CW388"/>
  <c r="CV388"/>
  <c r="CU388"/>
  <c r="CT388"/>
  <c r="CS388"/>
  <c r="CR388"/>
  <c r="CW387"/>
  <c r="CV387"/>
  <c r="CU387"/>
  <c r="CT387"/>
  <c r="CS387"/>
  <c r="CR387"/>
  <c r="CW386"/>
  <c r="CV386"/>
  <c r="CU386"/>
  <c r="CT386"/>
  <c r="CS386"/>
  <c r="CR386"/>
  <c r="CW385"/>
  <c r="CV385"/>
  <c r="CU385"/>
  <c r="CT385"/>
  <c r="CS385"/>
  <c r="CR385"/>
  <c r="CW384"/>
  <c r="CV384"/>
  <c r="CU384"/>
  <c r="CT384"/>
  <c r="CS384"/>
  <c r="CR384"/>
  <c r="CW383"/>
  <c r="CV383"/>
  <c r="CU383"/>
  <c r="CT383"/>
  <c r="CS383"/>
  <c r="CR383"/>
  <c r="CW382"/>
  <c r="CV382"/>
  <c r="CU382"/>
  <c r="CT382"/>
  <c r="CS382"/>
  <c r="CR382"/>
  <c r="CW381"/>
  <c r="CV381"/>
  <c r="CU381"/>
  <c r="CT381"/>
  <c r="CS381"/>
  <c r="CR381"/>
  <c r="CW380"/>
  <c r="CV380"/>
  <c r="CU380"/>
  <c r="CT380"/>
  <c r="CS380"/>
  <c r="CR380"/>
  <c r="CW379"/>
  <c r="CV379"/>
  <c r="CU379"/>
  <c r="CT379"/>
  <c r="CS379"/>
  <c r="CR379"/>
  <c r="CW378"/>
  <c r="CV378"/>
  <c r="CU378"/>
  <c r="CT378"/>
  <c r="CS378"/>
  <c r="CR378"/>
  <c r="CW377"/>
  <c r="CV377"/>
  <c r="CU377"/>
  <c r="CT377"/>
  <c r="CS377"/>
  <c r="CR377"/>
  <c r="CW376"/>
  <c r="CV376"/>
  <c r="CU376"/>
  <c r="CT376"/>
  <c r="CS376"/>
  <c r="CR376"/>
  <c r="CW375"/>
  <c r="CV375"/>
  <c r="CU375"/>
  <c r="CT375"/>
  <c r="CS375"/>
  <c r="CR375"/>
  <c r="CW374"/>
  <c r="CV374"/>
  <c r="CU374"/>
  <c r="CT374"/>
  <c r="CS374"/>
  <c r="CR374"/>
  <c r="CW373"/>
  <c r="CV373"/>
  <c r="CU373"/>
  <c r="CT373"/>
  <c r="CS373"/>
  <c r="CR373"/>
  <c r="CW372"/>
  <c r="CV372"/>
  <c r="CU372"/>
  <c r="CT372"/>
  <c r="CS372"/>
  <c r="CR372"/>
  <c r="CW371"/>
  <c r="CV371"/>
  <c r="CU371"/>
  <c r="CT371"/>
  <c r="CS371"/>
  <c r="CR371"/>
  <c r="CW370"/>
  <c r="CV370"/>
  <c r="CU370"/>
  <c r="CT370"/>
  <c r="CS370"/>
  <c r="CR370"/>
  <c r="CW369"/>
  <c r="CV369"/>
  <c r="CU369"/>
  <c r="CT369"/>
  <c r="CS369"/>
  <c r="CR369"/>
  <c r="CW368"/>
  <c r="CV368"/>
  <c r="CU368"/>
  <c r="CT368"/>
  <c r="CS368"/>
  <c r="CR368"/>
  <c r="CW367"/>
  <c r="CV367"/>
  <c r="CU367"/>
  <c r="CT367"/>
  <c r="CS367"/>
  <c r="CR367"/>
  <c r="CW366"/>
  <c r="CV366"/>
  <c r="CU366"/>
  <c r="CT366"/>
  <c r="CS366"/>
  <c r="CR366"/>
  <c r="CW365"/>
  <c r="CV365"/>
  <c r="CU365"/>
  <c r="CT365"/>
  <c r="CS365"/>
  <c r="CR365"/>
  <c r="CW364"/>
  <c r="CV364"/>
  <c r="CU364"/>
  <c r="CT364"/>
  <c r="CS364"/>
  <c r="CR364"/>
  <c r="CW363"/>
  <c r="CV363"/>
  <c r="CU363"/>
  <c r="CT363"/>
  <c r="CS363"/>
  <c r="CR363"/>
  <c r="CW362"/>
  <c r="CV362"/>
  <c r="CU362"/>
  <c r="CT362"/>
  <c r="CS362"/>
  <c r="CR362"/>
  <c r="CW361"/>
  <c r="CV361"/>
  <c r="CU361"/>
  <c r="CT361"/>
  <c r="CS361"/>
  <c r="CR361"/>
  <c r="CW360"/>
  <c r="CV360"/>
  <c r="CU360"/>
  <c r="CT360"/>
  <c r="CS360"/>
  <c r="CR360"/>
  <c r="CW359"/>
  <c r="CV359"/>
  <c r="CU359"/>
  <c r="CT359"/>
  <c r="CS359"/>
  <c r="CR359"/>
  <c r="CW358"/>
  <c r="CV358"/>
  <c r="CU358"/>
  <c r="CT358"/>
  <c r="CS358"/>
  <c r="CR358"/>
  <c r="CW357"/>
  <c r="CV357"/>
  <c r="CU357"/>
  <c r="CT357"/>
  <c r="CS357"/>
  <c r="CR357"/>
  <c r="CW356"/>
  <c r="CV356"/>
  <c r="CU356"/>
  <c r="CT356"/>
  <c r="CS356"/>
  <c r="CR356"/>
  <c r="CW355"/>
  <c r="CV355"/>
  <c r="CU355"/>
  <c r="CT355"/>
  <c r="CS355"/>
  <c r="CR355"/>
  <c r="CW354"/>
  <c r="CV354"/>
  <c r="CU354"/>
  <c r="CT354"/>
  <c r="CS354"/>
  <c r="CR354"/>
  <c r="CW353"/>
  <c r="CV353"/>
  <c r="CU353"/>
  <c r="CT353"/>
  <c r="CS353"/>
  <c r="CR353"/>
  <c r="CW352"/>
  <c r="CV352"/>
  <c r="CU352"/>
  <c r="CT352"/>
  <c r="CS352"/>
  <c r="CR352"/>
  <c r="CW351"/>
  <c r="CV351"/>
  <c r="CU351"/>
  <c r="CT351"/>
  <c r="CS351"/>
  <c r="CR351"/>
  <c r="CW350"/>
  <c r="CV350"/>
  <c r="CU350"/>
  <c r="CT350"/>
  <c r="CS350"/>
  <c r="CR350"/>
  <c r="CW349"/>
  <c r="CV349"/>
  <c r="CU349"/>
  <c r="CT349"/>
  <c r="CS349"/>
  <c r="CR349"/>
  <c r="CT348"/>
  <c r="CT347"/>
  <c r="CW346"/>
  <c r="CV346"/>
  <c r="CU346"/>
  <c r="CT346"/>
  <c r="CS346"/>
  <c r="CR346"/>
  <c r="CW345"/>
  <c r="CV345"/>
  <c r="CU345"/>
  <c r="CT345"/>
  <c r="CS345"/>
  <c r="CR345"/>
  <c r="CW344"/>
  <c r="CV344"/>
  <c r="CU344"/>
  <c r="CT344"/>
  <c r="CS344"/>
  <c r="CR344"/>
  <c r="CW343"/>
  <c r="CV343"/>
  <c r="CU343"/>
  <c r="CT343"/>
  <c r="CS343"/>
  <c r="CR343"/>
  <c r="CW342"/>
  <c r="CV342"/>
  <c r="CU342"/>
  <c r="CT342"/>
  <c r="CS342"/>
  <c r="CR342"/>
  <c r="CW341"/>
  <c r="CV341"/>
  <c r="CU341"/>
  <c r="CT341"/>
  <c r="CS341"/>
  <c r="CR341"/>
  <c r="CW340"/>
  <c r="CV340"/>
  <c r="CU340"/>
  <c r="CT340"/>
  <c r="CS340"/>
  <c r="CR340"/>
  <c r="CW339"/>
  <c r="CV339"/>
  <c r="CU339"/>
  <c r="CT339"/>
  <c r="CS339"/>
  <c r="CR339"/>
  <c r="CW338"/>
  <c r="CV338"/>
  <c r="CU338"/>
  <c r="CT338"/>
  <c r="CS338"/>
  <c r="CR338"/>
  <c r="CW337"/>
  <c r="CV337"/>
  <c r="CU337"/>
  <c r="CT337"/>
  <c r="CS337"/>
  <c r="CR337"/>
  <c r="CT336"/>
  <c r="CW335"/>
  <c r="CV335"/>
  <c r="CU335"/>
  <c r="CT335"/>
  <c r="CS335"/>
  <c r="CR335"/>
  <c r="CW334"/>
  <c r="CV334"/>
  <c r="CU334"/>
  <c r="CT334"/>
  <c r="CS334"/>
  <c r="CR334"/>
  <c r="CT333"/>
  <c r="CT332"/>
  <c r="CW331"/>
  <c r="CV331"/>
  <c r="CU331"/>
  <c r="CT331"/>
  <c r="CS331"/>
  <c r="CR331"/>
  <c r="CW330"/>
  <c r="CV330"/>
  <c r="CU330"/>
  <c r="CT330"/>
  <c r="CS330"/>
  <c r="CR330"/>
  <c r="CW329"/>
  <c r="CV329"/>
  <c r="CU329"/>
  <c r="CT329"/>
  <c r="CS329"/>
  <c r="CR329"/>
  <c r="CW328"/>
  <c r="CV328"/>
  <c r="CU328"/>
  <c r="CT328"/>
  <c r="CS328"/>
  <c r="CR328"/>
  <c r="CW327"/>
  <c r="CV327"/>
  <c r="CU327"/>
  <c r="CT327"/>
  <c r="CS327"/>
  <c r="CR327"/>
  <c r="CW326"/>
  <c r="CV326"/>
  <c r="CU326"/>
  <c r="CT326"/>
  <c r="CS326"/>
  <c r="CR326"/>
  <c r="CW325"/>
  <c r="CV325"/>
  <c r="CU325"/>
  <c r="CT325"/>
  <c r="CS325"/>
  <c r="CR325"/>
  <c r="CW324"/>
  <c r="CV324"/>
  <c r="CU324"/>
  <c r="CT324"/>
  <c r="CS324"/>
  <c r="CR324"/>
  <c r="CW323"/>
  <c r="CV323"/>
  <c r="CU323"/>
  <c r="CT323"/>
  <c r="CS323"/>
  <c r="CR323"/>
  <c r="CW322"/>
  <c r="CV322"/>
  <c r="CU322"/>
  <c r="CT322"/>
  <c r="CS322"/>
  <c r="CR322"/>
  <c r="CW321"/>
  <c r="CV321"/>
  <c r="CU321"/>
  <c r="CT321"/>
  <c r="CS321"/>
  <c r="CR321"/>
  <c r="CW320"/>
  <c r="CV320"/>
  <c r="CU320"/>
  <c r="CT320"/>
  <c r="CS320"/>
  <c r="CR320"/>
  <c r="CW319"/>
  <c r="CV319"/>
  <c r="CU319"/>
  <c r="CT319"/>
  <c r="CS319"/>
  <c r="CR319"/>
  <c r="CW318"/>
  <c r="CV318"/>
  <c r="CU318"/>
  <c r="CT318"/>
  <c r="CS318"/>
  <c r="CR318"/>
  <c r="CW317"/>
  <c r="CV317"/>
  <c r="CU317"/>
  <c r="CT317"/>
  <c r="CS317"/>
  <c r="CR317"/>
  <c r="CW316"/>
  <c r="CV316"/>
  <c r="CU316"/>
  <c r="CT316"/>
  <c r="CS316"/>
  <c r="CR316"/>
  <c r="CW315"/>
  <c r="CV315"/>
  <c r="CU315"/>
  <c r="CT315"/>
  <c r="CS315"/>
  <c r="CR315"/>
  <c r="CW314"/>
  <c r="CV314"/>
  <c r="CU314"/>
  <c r="CT314"/>
  <c r="CS314"/>
  <c r="CR314"/>
  <c r="CT313"/>
  <c r="CW312"/>
  <c r="CV312"/>
  <c r="CU312"/>
  <c r="CT312"/>
  <c r="CS312"/>
  <c r="CR312"/>
  <c r="CW311"/>
  <c r="CV311"/>
  <c r="CU311"/>
  <c r="CT311"/>
  <c r="CS311"/>
  <c r="CR311"/>
  <c r="CW310"/>
  <c r="CV310"/>
  <c r="CU310"/>
  <c r="CT310"/>
  <c r="CS310"/>
  <c r="CR310"/>
  <c r="CW309"/>
  <c r="CV309"/>
  <c r="CU309"/>
  <c r="CT309"/>
  <c r="CS309"/>
  <c r="CR309"/>
  <c r="CW308"/>
  <c r="CV308"/>
  <c r="CU308"/>
  <c r="CT308"/>
  <c r="CS308"/>
  <c r="CR308"/>
  <c r="CW307"/>
  <c r="CV307"/>
  <c r="CU307"/>
  <c r="CT307"/>
  <c r="CS307"/>
  <c r="CR307"/>
  <c r="CW306"/>
  <c r="CV306"/>
  <c r="CU306"/>
  <c r="CT306"/>
  <c r="CS306"/>
  <c r="CR306"/>
  <c r="CW305"/>
  <c r="CV305"/>
  <c r="CU305"/>
  <c r="CT305"/>
  <c r="CS305"/>
  <c r="CR305"/>
  <c r="CW304"/>
  <c r="CV304"/>
  <c r="CU304"/>
  <c r="CT304"/>
  <c r="CS304"/>
  <c r="CR304"/>
  <c r="CW303"/>
  <c r="CV303"/>
  <c r="CU303"/>
  <c r="CT303"/>
  <c r="CS303"/>
  <c r="CR303"/>
  <c r="CW302"/>
  <c r="CV302"/>
  <c r="CU302"/>
  <c r="CT302"/>
  <c r="CS302"/>
  <c r="CR302"/>
  <c r="CW301"/>
  <c r="CV301"/>
  <c r="CU301"/>
  <c r="CT301"/>
  <c r="CS301"/>
  <c r="CR301"/>
  <c r="CW300"/>
  <c r="CV300"/>
  <c r="CU300"/>
  <c r="CT300"/>
  <c r="CS300"/>
  <c r="CR300"/>
  <c r="CW299"/>
  <c r="CV299"/>
  <c r="CU299"/>
  <c r="CT299"/>
  <c r="CS299"/>
  <c r="CR299"/>
  <c r="CW298"/>
  <c r="CV298"/>
  <c r="CU298"/>
  <c r="CT298"/>
  <c r="CS298"/>
  <c r="CR298"/>
  <c r="CW296"/>
  <c r="CV296"/>
  <c r="CU296"/>
  <c r="CT296"/>
  <c r="CS296"/>
  <c r="CR296"/>
  <c r="CW295"/>
  <c r="CV295"/>
  <c r="CU295"/>
  <c r="CT295"/>
  <c r="CS295"/>
  <c r="CR295"/>
  <c r="CW294"/>
  <c r="CV294"/>
  <c r="CU294"/>
  <c r="CT294"/>
  <c r="CS294"/>
  <c r="CR294"/>
  <c r="CW293"/>
  <c r="CV293"/>
  <c r="CU293"/>
  <c r="CT293"/>
  <c r="CS293"/>
  <c r="CR293"/>
  <c r="CW292"/>
  <c r="CV292"/>
  <c r="CU292"/>
  <c r="CT292"/>
  <c r="CS292"/>
  <c r="CR292"/>
  <c r="CW291"/>
  <c r="CV291"/>
  <c r="CU291"/>
  <c r="CT291"/>
  <c r="CS291"/>
  <c r="CR291"/>
  <c r="CW290"/>
  <c r="CV290"/>
  <c r="CU290"/>
  <c r="CT290"/>
  <c r="CS290"/>
  <c r="CR290"/>
  <c r="CW289"/>
  <c r="CV289"/>
  <c r="CU289"/>
  <c r="CT289"/>
  <c r="CS289"/>
  <c r="CR289"/>
  <c r="CW288"/>
  <c r="CV288"/>
  <c r="CU288"/>
  <c r="CT288"/>
  <c r="CS288"/>
  <c r="CR288"/>
  <c r="CW287"/>
  <c r="CV287"/>
  <c r="CU287"/>
  <c r="CT287"/>
  <c r="CS287"/>
  <c r="CR287"/>
  <c r="CT286"/>
  <c r="CW285"/>
  <c r="CV285"/>
  <c r="CU285"/>
  <c r="CT285"/>
  <c r="CS285"/>
  <c r="CR285"/>
  <c r="CW284"/>
  <c r="CV284"/>
  <c r="CU284"/>
  <c r="CT284"/>
  <c r="CS284"/>
  <c r="CR284"/>
  <c r="CW283"/>
  <c r="CV283"/>
  <c r="CU283"/>
  <c r="CT283"/>
  <c r="CS283"/>
  <c r="CR283"/>
  <c r="CW282"/>
  <c r="CV282"/>
  <c r="CU282"/>
  <c r="CT282"/>
  <c r="CS282"/>
  <c r="CR282"/>
  <c r="CW281"/>
  <c r="CV281"/>
  <c r="CU281"/>
  <c r="CT281"/>
  <c r="CS281"/>
  <c r="DE919"/>
  <c r="DF919"/>
  <c r="DG919"/>
  <c r="DG1080"/>
  <c r="DF1080"/>
  <c r="DE1080"/>
  <c r="DB1080"/>
  <c r="DA1080"/>
  <c r="CZ1080"/>
  <c r="CW1080"/>
  <c r="CV1080"/>
  <c r="CU1080"/>
  <c r="CT1080"/>
  <c r="CS1080"/>
  <c r="CR1080"/>
  <c r="DH1079"/>
  <c r="DG1079"/>
  <c r="DF1079"/>
  <c r="DE1079"/>
  <c r="DC1079"/>
  <c r="DB1079"/>
  <c r="DA1079"/>
  <c r="CZ1079"/>
  <c r="CW1079"/>
  <c r="CV1079"/>
  <c r="CU1079"/>
  <c r="CT1079"/>
  <c r="CS1079"/>
  <c r="CR1079"/>
  <c r="DH1078"/>
  <c r="DG1078"/>
  <c r="DF1078"/>
  <c r="DE1078"/>
  <c r="DC1078"/>
  <c r="DB1078"/>
  <c r="DA1078"/>
  <c r="CZ1078"/>
  <c r="CW1078"/>
  <c r="CV1078"/>
  <c r="CU1078"/>
  <c r="CT1078"/>
  <c r="CS1078"/>
  <c r="CR1078"/>
  <c r="DG1077"/>
  <c r="DF1077"/>
  <c r="DB1077"/>
  <c r="DA1077"/>
  <c r="DH1077"/>
  <c r="DE1077"/>
  <c r="DC1077"/>
  <c r="CZ1077"/>
  <c r="CS1077"/>
  <c r="CR1077"/>
  <c r="DH1076"/>
  <c r="DG1076"/>
  <c r="DF1076"/>
  <c r="DE1076"/>
  <c r="DC1076"/>
  <c r="DB1076"/>
  <c r="DA1076"/>
  <c r="CZ1076"/>
  <c r="CW1076"/>
  <c r="CV1076"/>
  <c r="CT1076"/>
  <c r="CS1076"/>
  <c r="CR1076"/>
  <c r="DH1075"/>
  <c r="DG1075"/>
  <c r="DF1075"/>
  <c r="DE1075"/>
  <c r="DC1075"/>
  <c r="DB1075"/>
  <c r="DA1075"/>
  <c r="CZ1075"/>
  <c r="CW1075"/>
  <c r="CV1075"/>
  <c r="CT1075"/>
  <c r="CS1075"/>
  <c r="CR1075"/>
  <c r="DH1074"/>
  <c r="DG1074"/>
  <c r="DF1074"/>
  <c r="DC1074"/>
  <c r="DB1074"/>
  <c r="DA1074"/>
  <c r="CW1074"/>
  <c r="CV1074"/>
  <c r="CU1074"/>
  <c r="CT1074"/>
  <c r="CS1074"/>
  <c r="CR1074"/>
  <c r="DH1073"/>
  <c r="DF1073"/>
  <c r="DE1073"/>
  <c r="DC1073"/>
  <c r="DB1073"/>
  <c r="DA1073"/>
  <c r="CZ1073"/>
  <c r="CW1073"/>
  <c r="CV1073"/>
  <c r="CU1073"/>
  <c r="CT1073"/>
  <c r="CS1073"/>
  <c r="CR1073"/>
  <c r="DH1072"/>
  <c r="DG1072"/>
  <c r="DF1072"/>
  <c r="DE1072"/>
  <c r="DC1072"/>
  <c r="DB1072"/>
  <c r="DA1072"/>
  <c r="CZ1072"/>
  <c r="CW1072"/>
  <c r="CV1072"/>
  <c r="CU1072"/>
  <c r="CT1072"/>
  <c r="CS1072"/>
  <c r="CR1072"/>
  <c r="DH1071"/>
  <c r="DG1071"/>
  <c r="DF1071"/>
  <c r="DE1071"/>
  <c r="DC1071"/>
  <c r="DB1071"/>
  <c r="DA1071"/>
  <c r="CZ1071"/>
  <c r="DH1070"/>
  <c r="DG1070"/>
  <c r="DF1070"/>
  <c r="DE1070"/>
  <c r="DC1070"/>
  <c r="DB1070"/>
  <c r="DA1070"/>
  <c r="CZ1070"/>
  <c r="CW1070"/>
  <c r="CV1070"/>
  <c r="CU1070"/>
  <c r="CT1070"/>
  <c r="CS1070"/>
  <c r="CR1070"/>
  <c r="DH1069"/>
  <c r="DG1069"/>
  <c r="DF1069"/>
  <c r="DE1069"/>
  <c r="DC1069"/>
  <c r="DB1069"/>
  <c r="DA1069"/>
  <c r="CZ1069"/>
  <c r="CW1069"/>
  <c r="CV1069"/>
  <c r="CU1069"/>
  <c r="CT1069"/>
  <c r="CS1069"/>
  <c r="CR1069"/>
  <c r="DH1068"/>
  <c r="DG1068"/>
  <c r="DF1068"/>
  <c r="DE1068"/>
  <c r="DC1068"/>
  <c r="DB1068"/>
  <c r="DA1068"/>
  <c r="CZ1068"/>
  <c r="CW1068"/>
  <c r="CV1068"/>
  <c r="CU1068"/>
  <c r="CT1068"/>
  <c r="CS1068"/>
  <c r="CR1068"/>
  <c r="DH1067"/>
  <c r="DG1067"/>
  <c r="DF1067"/>
  <c r="DE1067"/>
  <c r="DC1067"/>
  <c r="DB1067"/>
  <c r="DA1067"/>
  <c r="CZ1067"/>
  <c r="CW1067"/>
  <c r="CV1067"/>
  <c r="CU1067"/>
  <c r="CT1067"/>
  <c r="CS1067"/>
  <c r="CR1067"/>
  <c r="DH1066"/>
  <c r="DG1066"/>
  <c r="DF1066"/>
  <c r="DC1066"/>
  <c r="DB1066"/>
  <c r="DA1066"/>
  <c r="DH1065"/>
  <c r="DG1065"/>
  <c r="DF1065"/>
  <c r="DE1065"/>
  <c r="DC1065"/>
  <c r="DB1065"/>
  <c r="DA1065"/>
  <c r="CZ1065"/>
  <c r="CW1065"/>
  <c r="CV1065"/>
  <c r="CU1065"/>
  <c r="CT1065"/>
  <c r="CS1065"/>
  <c r="CR1065"/>
  <c r="DH1064"/>
  <c r="DG1064"/>
  <c r="DF1064"/>
  <c r="DC1064"/>
  <c r="DB1064"/>
  <c r="DA1064"/>
  <c r="CW1064"/>
  <c r="CV1064"/>
  <c r="CU1064"/>
  <c r="CT1064"/>
  <c r="CR1064"/>
  <c r="DH1063"/>
  <c r="DG1063"/>
  <c r="DF1063"/>
  <c r="DE1063"/>
  <c r="DC1063"/>
  <c r="DB1063"/>
  <c r="DA1063"/>
  <c r="CZ1063"/>
  <c r="CW1063"/>
  <c r="CV1063"/>
  <c r="CU1063"/>
  <c r="CT1063"/>
  <c r="CS1063"/>
  <c r="CR1063"/>
  <c r="DH1062"/>
  <c r="DG1062"/>
  <c r="DF1062"/>
  <c r="DE1062"/>
  <c r="DC1062"/>
  <c r="DB1062"/>
  <c r="DA1062"/>
  <c r="CZ1062"/>
  <c r="DH1061"/>
  <c r="DG1061"/>
  <c r="DF1061"/>
  <c r="DE1061"/>
  <c r="DB1061"/>
  <c r="DA1061"/>
  <c r="CZ1061"/>
  <c r="CW1061"/>
  <c r="CV1061"/>
  <c r="CU1061"/>
  <c r="DC1061"/>
  <c r="CS1061"/>
  <c r="CR1061"/>
  <c r="DH1060"/>
  <c r="DF1060"/>
  <c r="DE1060"/>
  <c r="DC1060"/>
  <c r="DA1060"/>
  <c r="CZ1060"/>
  <c r="CW1060"/>
  <c r="CV1060"/>
  <c r="CT1060"/>
  <c r="CS1060"/>
  <c r="CR1060"/>
  <c r="DH1059"/>
  <c r="DG1059"/>
  <c r="DF1059"/>
  <c r="DE1059"/>
  <c r="DC1059"/>
  <c r="DB1059"/>
  <c r="DA1059"/>
  <c r="CZ1059"/>
  <c r="CW1059"/>
  <c r="CV1059"/>
  <c r="CU1059"/>
  <c r="CT1059"/>
  <c r="CS1059"/>
  <c r="CR1059"/>
  <c r="DH1058"/>
  <c r="DG1058"/>
  <c r="DF1058"/>
  <c r="DE1058"/>
  <c r="DC1058"/>
  <c r="DB1058"/>
  <c r="DA1058"/>
  <c r="CZ1058"/>
  <c r="CW1058"/>
  <c r="CV1058"/>
  <c r="CU1058"/>
  <c r="CT1058"/>
  <c r="CS1058"/>
  <c r="CR1058"/>
  <c r="DH1057"/>
  <c r="DG1057"/>
  <c r="DF1057"/>
  <c r="DE1057"/>
  <c r="DC1057"/>
  <c r="DB1057"/>
  <c r="DA1057"/>
  <c r="CZ1057"/>
  <c r="CW1057"/>
  <c r="CV1057"/>
  <c r="CU1057"/>
  <c r="CT1057"/>
  <c r="CS1057"/>
  <c r="CR1057"/>
  <c r="DH1056"/>
  <c r="DG1056"/>
  <c r="DF1056"/>
  <c r="DE1056"/>
  <c r="DC1056"/>
  <c r="DB1056"/>
  <c r="DA1056"/>
  <c r="CZ1056"/>
  <c r="CW1056"/>
  <c r="CV1056"/>
  <c r="CU1056"/>
  <c r="CT1056"/>
  <c r="CS1056"/>
  <c r="CR1056"/>
  <c r="DH1055"/>
  <c r="DG1055"/>
  <c r="DF1055"/>
  <c r="DE1055"/>
  <c r="DC1055"/>
  <c r="DB1055"/>
  <c r="DA1055"/>
  <c r="CZ1055"/>
  <c r="CW1055"/>
  <c r="CV1055"/>
  <c r="CU1055"/>
  <c r="CT1055"/>
  <c r="CS1055"/>
  <c r="CR1055"/>
  <c r="DH1054"/>
  <c r="DG1054"/>
  <c r="DF1054"/>
  <c r="DE1054"/>
  <c r="DB1054"/>
  <c r="DA1054"/>
  <c r="CZ1054"/>
  <c r="CW1054"/>
  <c r="CV1054"/>
  <c r="CU1054"/>
  <c r="DC1054"/>
  <c r="CS1054"/>
  <c r="CR1054"/>
  <c r="DH1052"/>
  <c r="DG1052"/>
  <c r="DF1052"/>
  <c r="DE1052"/>
  <c r="DC1052"/>
  <c r="DB1052"/>
  <c r="DA1052"/>
  <c r="CZ1052"/>
  <c r="CW1052"/>
  <c r="CV1052"/>
  <c r="CU1052"/>
  <c r="CT1052"/>
  <c r="CS1052"/>
  <c r="CR1052"/>
  <c r="DH1051"/>
  <c r="DG1051"/>
  <c r="DF1051"/>
  <c r="DE1051"/>
  <c r="DC1051"/>
  <c r="DB1051"/>
  <c r="DA1051"/>
  <c r="CZ1051"/>
  <c r="CW1051"/>
  <c r="CV1051"/>
  <c r="CU1051"/>
  <c r="CT1051"/>
  <c r="CS1051"/>
  <c r="CR1051"/>
  <c r="DH1050"/>
  <c r="DG1050"/>
  <c r="DF1050"/>
  <c r="DE1050"/>
  <c r="DC1050"/>
  <c r="DB1050"/>
  <c r="DA1050"/>
  <c r="CZ1050"/>
  <c r="CW1050"/>
  <c r="CV1050"/>
  <c r="CU1050"/>
  <c r="CT1050"/>
  <c r="CS1050"/>
  <c r="CR1050"/>
  <c r="DH1049"/>
  <c r="DG1049"/>
  <c r="DF1049"/>
  <c r="DE1049"/>
  <c r="DC1049"/>
  <c r="DB1049"/>
  <c r="DA1049"/>
  <c r="CZ1049"/>
  <c r="CW1049"/>
  <c r="CV1049"/>
  <c r="CU1049"/>
  <c r="CT1049"/>
  <c r="CS1049"/>
  <c r="CR1049"/>
  <c r="DH1048"/>
  <c r="DG1048"/>
  <c r="DF1048"/>
  <c r="DE1048"/>
  <c r="DB1048"/>
  <c r="DA1048"/>
  <c r="CZ1048"/>
  <c r="CW1048"/>
  <c r="CV1048"/>
  <c r="CU1048"/>
  <c r="DC1048"/>
  <c r="CS1048"/>
  <c r="CR1048"/>
  <c r="DH1047"/>
  <c r="DG1047"/>
  <c r="DF1047"/>
  <c r="DE1047"/>
  <c r="DB1047"/>
  <c r="DA1047"/>
  <c r="CZ1047"/>
  <c r="CW1047"/>
  <c r="CV1047"/>
  <c r="CU1047"/>
  <c r="DC1047"/>
  <c r="DH1045"/>
  <c r="DG1045"/>
  <c r="DF1045"/>
  <c r="DE1045"/>
  <c r="DB1045"/>
  <c r="DA1045"/>
  <c r="CZ1045"/>
  <c r="AN85" i="20"/>
  <c r="DH1044" i="16"/>
  <c r="DG1044"/>
  <c r="DF1044"/>
  <c r="DE1044"/>
  <c r="DB1044"/>
  <c r="DA1044"/>
  <c r="CZ1044"/>
  <c r="CW1044"/>
  <c r="CV1044"/>
  <c r="CU1044"/>
  <c r="CT1044"/>
  <c r="CR1044"/>
  <c r="DH1043"/>
  <c r="DG1043"/>
  <c r="DE1043"/>
  <c r="DC1043"/>
  <c r="DB1043"/>
  <c r="CZ1043"/>
  <c r="AL16" i="20"/>
  <c r="DH1042" i="16"/>
  <c r="DG1042"/>
  <c r="DF1042"/>
  <c r="DE1042"/>
  <c r="DB1042"/>
  <c r="DA1042"/>
  <c r="CZ1042"/>
  <c r="CW1042"/>
  <c r="CV1042"/>
  <c r="CU1042"/>
  <c r="DC1042"/>
  <c r="CR1042"/>
  <c r="DH1041"/>
  <c r="DG1041"/>
  <c r="DF1041"/>
  <c r="DE1041"/>
  <c r="DC1041"/>
  <c r="DB1041"/>
  <c r="DA1041"/>
  <c r="CZ1041"/>
  <c r="CW1041"/>
  <c r="CV1041"/>
  <c r="CT1041"/>
  <c r="CS1041"/>
  <c r="CR1041"/>
  <c r="DH1040"/>
  <c r="DG1040"/>
  <c r="DF1040"/>
  <c r="DC1040"/>
  <c r="DB1040"/>
  <c r="DA1040"/>
  <c r="AK86" i="20"/>
  <c r="DH1039" i="16"/>
  <c r="DG1039"/>
  <c r="DF1039"/>
  <c r="DE1039"/>
  <c r="DC1039"/>
  <c r="DB1039"/>
  <c r="DA1039"/>
  <c r="CZ1039"/>
  <c r="CW1039"/>
  <c r="CV1039"/>
  <c r="CT1039"/>
  <c r="CS1039"/>
  <c r="CR1039"/>
  <c r="DH1038"/>
  <c r="DG1038"/>
  <c r="DF1038"/>
  <c r="DE1038"/>
  <c r="DA1038"/>
  <c r="CZ1038"/>
  <c r="AM84" i="20"/>
  <c r="CW1038" i="16"/>
  <c r="CV1038"/>
  <c r="CU1038"/>
  <c r="DC1038"/>
  <c r="DH1037"/>
  <c r="DG1037"/>
  <c r="DF1037"/>
  <c r="DB1037"/>
  <c r="DA1037"/>
  <c r="CZ1037"/>
  <c r="AN83" i="20"/>
  <c r="G83"/>
  <c r="DH1036" i="16"/>
  <c r="DG1036"/>
  <c r="DF1036"/>
  <c r="DE1036"/>
  <c r="DB1036"/>
  <c r="DA1036"/>
  <c r="CZ1036"/>
  <c r="CV1036"/>
  <c r="CU1036"/>
  <c r="DC1036"/>
  <c r="CS1036"/>
  <c r="CR1036"/>
  <c r="DH1035"/>
  <c r="DG1035"/>
  <c r="DF1035"/>
  <c r="DE1035"/>
  <c r="DC1035"/>
  <c r="DB1035"/>
  <c r="DA1035"/>
  <c r="CZ1035"/>
  <c r="CW1035"/>
  <c r="CV1035"/>
  <c r="CT1035"/>
  <c r="CS1035"/>
  <c r="CR1035"/>
  <c r="DH1034"/>
  <c r="DG1034"/>
  <c r="DF1034"/>
  <c r="DE1034"/>
  <c r="DC1034"/>
  <c r="DB1034"/>
  <c r="DA1034"/>
  <c r="CZ1034"/>
  <c r="CW1034"/>
  <c r="CV1034"/>
  <c r="CT1034"/>
  <c r="CS1034"/>
  <c r="CR1034"/>
  <c r="DH1032"/>
  <c r="DG1032"/>
  <c r="DF1032"/>
  <c r="DC1032"/>
  <c r="DB1032"/>
  <c r="DA1032"/>
  <c r="DH1031"/>
  <c r="DF1031"/>
  <c r="DE1031"/>
  <c r="DC1031"/>
  <c r="DA1031"/>
  <c r="CZ1031"/>
  <c r="AM77" i="20"/>
  <c r="DH1030" i="16"/>
  <c r="DG1030"/>
  <c r="DF1030"/>
  <c r="DB1030"/>
  <c r="DA1030"/>
  <c r="CZ1030"/>
  <c r="AM76" i="20"/>
  <c r="CW1030" i="16"/>
  <c r="CV1030"/>
  <c r="CU1030"/>
  <c r="DC1030"/>
  <c r="DH1029"/>
  <c r="DG1029"/>
  <c r="DF1029"/>
  <c r="DC1029"/>
  <c r="DB1029"/>
  <c r="DA1029"/>
  <c r="AK236" i="20"/>
  <c r="CW1029" i="16"/>
  <c r="CV1029"/>
  <c r="CU1029"/>
  <c r="CT1029"/>
  <c r="CS1029"/>
  <c r="CR1029"/>
  <c r="DH1028"/>
  <c r="DG1028"/>
  <c r="DF1028"/>
  <c r="DE1028"/>
  <c r="DC1028"/>
  <c r="DB1028"/>
  <c r="DA1028"/>
  <c r="CZ1028"/>
  <c r="CW1028"/>
  <c r="CV1028"/>
  <c r="CU1028"/>
  <c r="CT1028"/>
  <c r="CS1028"/>
  <c r="CR1028"/>
  <c r="DH1027"/>
  <c r="DG1027"/>
  <c r="DF1027"/>
  <c r="DE1027"/>
  <c r="DC1027"/>
  <c r="DB1027"/>
  <c r="DA1027"/>
  <c r="CZ1027"/>
  <c r="CW1027"/>
  <c r="CV1027"/>
  <c r="CT1027"/>
  <c r="CS1027"/>
  <c r="CR1027"/>
  <c r="DH1025"/>
  <c r="DG1025"/>
  <c r="DE1025"/>
  <c r="DC1025"/>
  <c r="DB1025"/>
  <c r="CZ1025"/>
  <c r="AL81" i="20"/>
  <c r="DH1024" i="16"/>
  <c r="DG1024"/>
  <c r="DF1024"/>
  <c r="DE1024"/>
  <c r="DC1024"/>
  <c r="DB1024"/>
  <c r="DA1024"/>
  <c r="CZ1024"/>
  <c r="DH1023"/>
  <c r="DG1023"/>
  <c r="DF1023"/>
  <c r="DE1023"/>
  <c r="DC1023"/>
  <c r="DB1023"/>
  <c r="DA1023"/>
  <c r="CZ1023"/>
  <c r="DH1022"/>
  <c r="DG1022"/>
  <c r="DF1022"/>
  <c r="DE1022"/>
  <c r="DC1022"/>
  <c r="DB1022"/>
  <c r="DA1022"/>
  <c r="CZ1022"/>
  <c r="CW1022"/>
  <c r="CV1022"/>
  <c r="CT1022"/>
  <c r="CS1022"/>
  <c r="CR1022"/>
  <c r="DH1021"/>
  <c r="DG1021"/>
  <c r="DF1021"/>
  <c r="DB1021"/>
  <c r="DA1021"/>
  <c r="CZ1021"/>
  <c r="CV1021"/>
  <c r="CU1021"/>
  <c r="DC1021"/>
  <c r="CS1021"/>
  <c r="CR1021"/>
  <c r="DH1020"/>
  <c r="DG1020"/>
  <c r="DF1020"/>
  <c r="DE1020"/>
  <c r="DC1020"/>
  <c r="DB1020"/>
  <c r="DA1020"/>
  <c r="CZ1020"/>
  <c r="CW1020"/>
  <c r="CV1020"/>
  <c r="CU1020"/>
  <c r="CT1020"/>
  <c r="CS1020"/>
  <c r="CR1020"/>
  <c r="DH1019"/>
  <c r="DG1019"/>
  <c r="DF1019"/>
  <c r="DE1019"/>
  <c r="DC1019"/>
  <c r="DB1019"/>
  <c r="DA1019"/>
  <c r="CZ1019"/>
  <c r="CW1019"/>
  <c r="CV1019"/>
  <c r="CU1019"/>
  <c r="CT1019"/>
  <c r="CS1019"/>
  <c r="CR1019"/>
  <c r="DH1018"/>
  <c r="DG1018"/>
  <c r="DF1018"/>
  <c r="DE1018"/>
  <c r="DC1018"/>
  <c r="DB1018"/>
  <c r="DA1018"/>
  <c r="CZ1018"/>
  <c r="CW1018"/>
  <c r="CV1018"/>
  <c r="CU1018"/>
  <c r="CT1018"/>
  <c r="CS1018"/>
  <c r="CR1018"/>
  <c r="DH1017"/>
  <c r="DG1017"/>
  <c r="DF1017"/>
  <c r="DE1017"/>
  <c r="DC1017"/>
  <c r="DB1017"/>
  <c r="DA1017"/>
  <c r="CZ1017"/>
  <c r="CW1017"/>
  <c r="CV1017"/>
  <c r="CU1017"/>
  <c r="CT1017"/>
  <c r="CS1017"/>
  <c r="CR1017"/>
  <c r="DH1016"/>
  <c r="DG1016"/>
  <c r="DF1016"/>
  <c r="DE1016"/>
  <c r="DC1016"/>
  <c r="DB1016"/>
  <c r="DA1016"/>
  <c r="CZ1016"/>
  <c r="CW1016"/>
  <c r="CV1016"/>
  <c r="CU1016"/>
  <c r="CT1016"/>
  <c r="CS1016"/>
  <c r="CR1016"/>
  <c r="DH1015"/>
  <c r="DG1015"/>
  <c r="DF1015"/>
  <c r="DE1015"/>
  <c r="DB1015"/>
  <c r="DA1015"/>
  <c r="CZ1015"/>
  <c r="CW1015"/>
  <c r="CV1015"/>
  <c r="CU1015"/>
  <c r="DC1015"/>
  <c r="DH1014"/>
  <c r="DG1014"/>
  <c r="DF1014"/>
  <c r="DC1014"/>
  <c r="DB1014"/>
  <c r="DA1014"/>
  <c r="AK22" i="20"/>
  <c r="DH1013" i="16"/>
  <c r="DG1013"/>
  <c r="DF1013"/>
  <c r="DE1013"/>
  <c r="DC1013"/>
  <c r="DB1013"/>
  <c r="DA1013"/>
  <c r="CZ1013"/>
  <c r="CW1013"/>
  <c r="CV1013"/>
  <c r="CU1013"/>
  <c r="CT1013"/>
  <c r="CS1013"/>
  <c r="CR1013"/>
  <c r="DH1012"/>
  <c r="DG1012"/>
  <c r="DF1012"/>
  <c r="DC1012"/>
  <c r="DB1012"/>
  <c r="DA1012"/>
  <c r="AK20" i="20"/>
  <c r="CW1012" i="16"/>
  <c r="CV1012"/>
  <c r="CT1012"/>
  <c r="DH1011"/>
  <c r="DG1011"/>
  <c r="DF1011"/>
  <c r="DE1011"/>
  <c r="DC1011"/>
  <c r="DB1011"/>
  <c r="CZ1011"/>
  <c r="AL21" i="20"/>
  <c r="DH1010" i="16"/>
  <c r="DG1010"/>
  <c r="DF1010"/>
  <c r="DE1010"/>
  <c r="DC1010"/>
  <c r="DB1010"/>
  <c r="DA1010"/>
  <c r="CZ1010"/>
  <c r="CW1010"/>
  <c r="CV1010"/>
  <c r="CU1010"/>
  <c r="CT1010"/>
  <c r="CS1010"/>
  <c r="CR1010"/>
  <c r="DH1009"/>
  <c r="DG1009"/>
  <c r="DF1009"/>
  <c r="DE1009"/>
  <c r="DC1009"/>
  <c r="DB1009"/>
  <c r="DA1009"/>
  <c r="CZ1009"/>
  <c r="CW1009"/>
  <c r="CV1009"/>
  <c r="CU1009"/>
  <c r="CT1009"/>
  <c r="CS1009"/>
  <c r="CR1009"/>
  <c r="DH1008"/>
  <c r="DG1008"/>
  <c r="DF1008"/>
  <c r="DE1008"/>
  <c r="DC1008"/>
  <c r="DB1008"/>
  <c r="CZ1008"/>
  <c r="CW1008"/>
  <c r="CV1008"/>
  <c r="CU1008"/>
  <c r="CT1008"/>
  <c r="CS1008"/>
  <c r="CR1008"/>
  <c r="DH1007"/>
  <c r="DG1007"/>
  <c r="DF1007"/>
  <c r="DE1007"/>
  <c r="DC1007"/>
  <c r="DB1007"/>
  <c r="DA1007"/>
  <c r="CZ1007"/>
  <c r="CW1007"/>
  <c r="CV1007"/>
  <c r="CU1007"/>
  <c r="CT1007"/>
  <c r="CS1007"/>
  <c r="CR1007"/>
  <c r="DH1006"/>
  <c r="DG1006"/>
  <c r="DF1006"/>
  <c r="DE1006"/>
  <c r="DC1006"/>
  <c r="DB1006"/>
  <c r="DA1006"/>
  <c r="CZ1006"/>
  <c r="CW1006"/>
  <c r="CV1006"/>
  <c r="CU1006"/>
  <c r="CT1006"/>
  <c r="CS1006"/>
  <c r="CR1006"/>
  <c r="DH1005"/>
  <c r="DG1005"/>
  <c r="DF1005"/>
  <c r="DE1005"/>
  <c r="DC1005"/>
  <c r="DB1005"/>
  <c r="DA1005"/>
  <c r="CZ1005"/>
  <c r="CW1005"/>
  <c r="CV1005"/>
  <c r="CU1005"/>
  <c r="CT1005"/>
  <c r="CS1005"/>
  <c r="CR1005"/>
  <c r="DH1004"/>
  <c r="DG1004"/>
  <c r="DF1004"/>
  <c r="DE1004"/>
  <c r="DC1004"/>
  <c r="DB1004"/>
  <c r="DA1004"/>
  <c r="CZ1004"/>
  <c r="CW1004"/>
  <c r="CV1004"/>
  <c r="CU1004"/>
  <c r="CT1004"/>
  <c r="CS1004"/>
  <c r="CR1004"/>
  <c r="DH1003"/>
  <c r="DG1003"/>
  <c r="DF1003"/>
  <c r="DE1003"/>
  <c r="DC1003"/>
  <c r="DB1003"/>
  <c r="DA1003"/>
  <c r="CZ1003"/>
  <c r="CW1003"/>
  <c r="CV1003"/>
  <c r="CU1003"/>
  <c r="CT1003"/>
  <c r="CS1003"/>
  <c r="CR1003"/>
  <c r="DH1002"/>
  <c r="DF1002"/>
  <c r="DE1002"/>
  <c r="DC1002"/>
  <c r="DA1002"/>
  <c r="CZ1002"/>
  <c r="CW1002"/>
  <c r="CV1002"/>
  <c r="CU1002"/>
  <c r="CT1002"/>
  <c r="CS1002"/>
  <c r="CR1002"/>
  <c r="DH1001"/>
  <c r="DG1001"/>
  <c r="DF1001"/>
  <c r="DE1001"/>
  <c r="DC1001"/>
  <c r="DB1001"/>
  <c r="DA1001"/>
  <c r="CZ1001"/>
  <c r="CW1001"/>
  <c r="CV1001"/>
  <c r="CU1001"/>
  <c r="CT1001"/>
  <c r="CS1001"/>
  <c r="CR1001"/>
  <c r="DH1000"/>
  <c r="DG1000"/>
  <c r="DF1000"/>
  <c r="DE1000"/>
  <c r="DC1000"/>
  <c r="DB1000"/>
  <c r="DA1000"/>
  <c r="CZ1000"/>
  <c r="CW1000"/>
  <c r="CV1000"/>
  <c r="CU1000"/>
  <c r="CT1000"/>
  <c r="CS1000"/>
  <c r="CR1000"/>
  <c r="DH999"/>
  <c r="DG999"/>
  <c r="DF999"/>
  <c r="DE999"/>
  <c r="DC999"/>
  <c r="DB999"/>
  <c r="DA999"/>
  <c r="CZ999"/>
  <c r="CW999"/>
  <c r="CV999"/>
  <c r="CT999"/>
  <c r="CS999"/>
  <c r="CR999"/>
  <c r="DH930"/>
  <c r="DG930"/>
  <c r="DF930"/>
  <c r="DE930"/>
  <c r="DC930"/>
  <c r="DB930"/>
  <c r="DA930"/>
  <c r="CZ930"/>
  <c r="CW930"/>
  <c r="CV930"/>
  <c r="CU930"/>
  <c r="CT930"/>
  <c r="CS930"/>
  <c r="CR930"/>
  <c r="DH929"/>
  <c r="DG929"/>
  <c r="DF929"/>
  <c r="DE929"/>
  <c r="DC929"/>
  <c r="DB929"/>
  <c r="DA929"/>
  <c r="CZ929"/>
  <c r="CW929"/>
  <c r="CV929"/>
  <c r="CU929"/>
  <c r="CT929"/>
  <c r="CS929"/>
  <c r="CR929"/>
  <c r="DH928"/>
  <c r="DG928"/>
  <c r="DF928"/>
  <c r="DE928"/>
  <c r="DC928"/>
  <c r="DB928"/>
  <c r="DA928"/>
  <c r="CZ928"/>
  <c r="CW928"/>
  <c r="CV928"/>
  <c r="CU928"/>
  <c r="CT928"/>
  <c r="CS928"/>
  <c r="CR928"/>
  <c r="DH927"/>
  <c r="DG927"/>
  <c r="DF927"/>
  <c r="DE927"/>
  <c r="DC927"/>
  <c r="DB927"/>
  <c r="DA927"/>
  <c r="CZ927"/>
  <c r="CW927"/>
  <c r="CV927"/>
  <c r="CU927"/>
  <c r="CT927"/>
  <c r="CS927"/>
  <c r="CR927"/>
  <c r="DH926"/>
  <c r="DG926"/>
  <c r="DF926"/>
  <c r="DE926"/>
  <c r="DB926"/>
  <c r="DA926"/>
  <c r="CZ926"/>
  <c r="CW926"/>
  <c r="CV926"/>
  <c r="CU926"/>
  <c r="CT926"/>
  <c r="CR926"/>
  <c r="DH925"/>
  <c r="DG925"/>
  <c r="DF925"/>
  <c r="DE925"/>
  <c r="DB925"/>
  <c r="DA925"/>
  <c r="CZ925"/>
  <c r="DC925"/>
  <c r="DH924"/>
  <c r="DF924"/>
  <c r="DE924"/>
  <c r="DB924"/>
  <c r="DA924"/>
  <c r="CZ924"/>
  <c r="DH923"/>
  <c r="DG923"/>
  <c r="DF923"/>
  <c r="DE923"/>
  <c r="DB923"/>
  <c r="DA923"/>
  <c r="CZ923"/>
  <c r="CW923"/>
  <c r="CV923"/>
  <c r="DC923"/>
  <c r="CS923"/>
  <c r="CR923"/>
  <c r="DG922"/>
  <c r="DF922"/>
  <c r="DE922"/>
  <c r="DB922"/>
  <c r="CZ922"/>
  <c r="DC922"/>
  <c r="DH921"/>
  <c r="DG921"/>
  <c r="DF921"/>
  <c r="DE921"/>
  <c r="DC921"/>
  <c r="DB921"/>
  <c r="DA921"/>
  <c r="CZ921"/>
  <c r="CW921"/>
  <c r="CV921"/>
  <c r="CU921"/>
  <c r="CT921"/>
  <c r="CS921"/>
  <c r="CR921"/>
  <c r="DH920"/>
  <c r="DF920"/>
  <c r="DE920"/>
  <c r="DC920"/>
  <c r="DA920"/>
  <c r="CZ920"/>
  <c r="CV1158"/>
  <c r="CU1158"/>
  <c r="CT1158"/>
  <c r="CR1158"/>
  <c r="CW1157"/>
  <c r="CV1157"/>
  <c r="CU1157"/>
  <c r="CT1157"/>
  <c r="CS1157"/>
  <c r="CR1157"/>
  <c r="CV1156"/>
  <c r="CU1156"/>
  <c r="CT1156"/>
  <c r="CS1156"/>
  <c r="CR1156"/>
  <c r="CW1155"/>
  <c r="CV1155"/>
  <c r="CU1155"/>
  <c r="CT1155"/>
  <c r="CR1155"/>
  <c r="DD1154"/>
  <c r="CY1154"/>
  <c r="CW1154"/>
  <c r="CV1154"/>
  <c r="CU1154"/>
  <c r="CT1154"/>
  <c r="CR1154"/>
  <c r="BE164" i="20" l="1"/>
  <c r="BF164"/>
  <c r="BC164"/>
  <c r="BI164"/>
  <c r="BK164"/>
  <c r="BG164"/>
  <c r="BF218"/>
  <c r="BH44"/>
  <c r="BL218"/>
  <c r="BC218"/>
  <c r="BI218"/>
  <c r="BD218"/>
  <c r="BJ218"/>
  <c r="BH218"/>
  <c r="BG218"/>
  <c r="BE218"/>
  <c r="BE228"/>
  <c r="BJ48"/>
  <c r="BE44"/>
  <c r="BD44"/>
  <c r="BC48"/>
  <c r="BL48"/>
  <c r="BD48"/>
  <c r="BK48"/>
  <c r="BG48"/>
  <c r="BE48"/>
  <c r="BI48"/>
  <c r="BH48"/>
  <c r="BL163"/>
  <c r="BC44"/>
  <c r="BL44"/>
  <c r="AV1168" i="16"/>
  <c r="BJ44" i="20"/>
  <c r="BG44"/>
  <c r="BK44"/>
  <c r="BI44"/>
  <c r="BD238"/>
  <c r="BK163"/>
  <c r="BC163"/>
  <c r="BF163"/>
  <c r="BG163"/>
  <c r="BI163"/>
  <c r="BD163"/>
  <c r="BE163"/>
  <c r="BH163"/>
  <c r="BJ163"/>
  <c r="BF238"/>
  <c r="BI238"/>
  <c r="BL238"/>
  <c r="BJ238"/>
  <c r="BH238"/>
  <c r="BK238"/>
  <c r="BG238"/>
  <c r="BE238"/>
  <c r="BC238"/>
  <c r="BI124"/>
  <c r="BI233"/>
  <c r="BD232"/>
  <c r="BH232"/>
  <c r="BH234"/>
  <c r="BF232"/>
  <c r="BL113"/>
  <c r="BC232"/>
  <c r="BJ234"/>
  <c r="BD234"/>
  <c r="BF234"/>
  <c r="BG233"/>
  <c r="BK232"/>
  <c r="BI234"/>
  <c r="BL233"/>
  <c r="BJ232"/>
  <c r="BC234"/>
  <c r="BJ233"/>
  <c r="BG232"/>
  <c r="BL234"/>
  <c r="BD229"/>
  <c r="BG228"/>
  <c r="BH229"/>
  <c r="BD233"/>
  <c r="BI232"/>
  <c r="BF233"/>
  <c r="BH233"/>
  <c r="BE232"/>
  <c r="BC233"/>
  <c r="BE234"/>
  <c r="BE233"/>
  <c r="BG229"/>
  <c r="BF228"/>
  <c r="BH228"/>
  <c r="BC228"/>
  <c r="BC229"/>
  <c r="BF229"/>
  <c r="BE229"/>
  <c r="BL228"/>
  <c r="BL229"/>
  <c r="BJ228"/>
  <c r="BK229"/>
  <c r="BK228"/>
  <c r="BD228"/>
  <c r="BI228"/>
  <c r="BJ229"/>
  <c r="BL211"/>
  <c r="BK211"/>
  <c r="BJ198"/>
  <c r="BD197"/>
  <c r="BE198"/>
  <c r="BL197"/>
  <c r="BD211"/>
  <c r="BK198"/>
  <c r="BD124"/>
  <c r="BF211"/>
  <c r="BJ211"/>
  <c r="BJ197"/>
  <c r="BH211"/>
  <c r="BI211"/>
  <c r="BG211"/>
  <c r="BC211"/>
  <c r="BF124"/>
  <c r="BG198"/>
  <c r="BH197"/>
  <c r="BI197"/>
  <c r="BI198"/>
  <c r="BF198"/>
  <c r="BD198"/>
  <c r="BF197"/>
  <c r="BG197"/>
  <c r="BL198"/>
  <c r="BC197"/>
  <c r="BH198"/>
  <c r="BK197"/>
  <c r="BD183"/>
  <c r="BJ183"/>
  <c r="BH183"/>
  <c r="BL183"/>
  <c r="BC183"/>
  <c r="BF183"/>
  <c r="BI183"/>
  <c r="BE183"/>
  <c r="BE121"/>
  <c r="BK183"/>
  <c r="BJ121"/>
  <c r="BD154"/>
  <c r="BK154"/>
  <c r="BI135"/>
  <c r="BH154"/>
  <c r="BF154"/>
  <c r="BJ154"/>
  <c r="BC154"/>
  <c r="BL121"/>
  <c r="BI154"/>
  <c r="BG154"/>
  <c r="BL154"/>
  <c r="BD133"/>
  <c r="BF135"/>
  <c r="BG121"/>
  <c r="BI121"/>
  <c r="BF121"/>
  <c r="BH121"/>
  <c r="BD121"/>
  <c r="BC121"/>
  <c r="BK121"/>
  <c r="BK135"/>
  <c r="BE135"/>
  <c r="BC135"/>
  <c r="BG135"/>
  <c r="BJ135"/>
  <c r="BL133"/>
  <c r="BC237"/>
  <c r="BF237"/>
  <c r="BD135"/>
  <c r="BE237"/>
  <c r="BL99"/>
  <c r="BI237"/>
  <c r="BD237"/>
  <c r="BH124"/>
  <c r="BJ237"/>
  <c r="BC133"/>
  <c r="BK237"/>
  <c r="BC124"/>
  <c r="BK133"/>
  <c r="BH237"/>
  <c r="BG237"/>
  <c r="BL237"/>
  <c r="BG113"/>
  <c r="BD119"/>
  <c r="BH119"/>
  <c r="BF131"/>
  <c r="BE133"/>
  <c r="BD131"/>
  <c r="BI133"/>
  <c r="BG124"/>
  <c r="BG131"/>
  <c r="BF130"/>
  <c r="BJ133"/>
  <c r="BF133"/>
  <c r="BL130"/>
  <c r="BK131"/>
  <c r="BL131"/>
  <c r="BL124"/>
  <c r="BJ124"/>
  <c r="BC131"/>
  <c r="BC130"/>
  <c r="BI131"/>
  <c r="BH130"/>
  <c r="BD130"/>
  <c r="BJ130"/>
  <c r="BK130"/>
  <c r="BJ131"/>
  <c r="BE119"/>
  <c r="BK119"/>
  <c r="BK124"/>
  <c r="BJ119"/>
  <c r="BE124"/>
  <c r="BF119"/>
  <c r="BG119"/>
  <c r="BC119"/>
  <c r="BI119"/>
  <c r="BL119"/>
  <c r="BI113"/>
  <c r="BD113"/>
  <c r="BH99"/>
  <c r="BE99"/>
  <c r="BE113"/>
  <c r="BF99"/>
  <c r="BG95"/>
  <c r="BH95"/>
  <c r="BK95"/>
  <c r="BC99"/>
  <c r="BJ99"/>
  <c r="BF113"/>
  <c r="BI95"/>
  <c r="BG99"/>
  <c r="BK99"/>
  <c r="BK113"/>
  <c r="BC113"/>
  <c r="BJ113"/>
  <c r="BL95"/>
  <c r="BJ65"/>
  <c r="BI99"/>
  <c r="BD99"/>
  <c r="BC95"/>
  <c r="BE95"/>
  <c r="BL65"/>
  <c r="BF95"/>
  <c r="BD95"/>
  <c r="BE65"/>
  <c r="BH65"/>
  <c r="BC65"/>
  <c r="BK65"/>
  <c r="BC61"/>
  <c r="BD65"/>
  <c r="BJ61"/>
  <c r="BL61"/>
  <c r="BE61"/>
  <c r="BF65"/>
  <c r="BG65"/>
  <c r="BD61"/>
  <c r="BF61"/>
  <c r="BH61"/>
  <c r="BG61"/>
  <c r="BK61"/>
  <c r="BI61"/>
  <c r="N39"/>
  <c r="AH39"/>
  <c r="P39"/>
  <c r="G39"/>
  <c r="AB39"/>
  <c r="V39"/>
  <c r="AW39"/>
  <c r="AA39"/>
  <c r="AO39"/>
  <c r="J39"/>
  <c r="AK39"/>
  <c r="AU39"/>
  <c r="AN235"/>
  <c r="AX39"/>
  <c r="AF39"/>
  <c r="M39"/>
  <c r="AD39"/>
  <c r="AL39"/>
  <c r="T39"/>
  <c r="W39"/>
  <c r="AR39"/>
  <c r="Z39"/>
  <c r="H39"/>
  <c r="AQ39"/>
  <c r="I39"/>
  <c r="AV39"/>
  <c r="AC39"/>
  <c r="O39"/>
  <c r="S39"/>
  <c r="AJ39"/>
  <c r="Q39"/>
  <c r="AT39"/>
  <c r="AP39"/>
  <c r="X39"/>
  <c r="AM39"/>
  <c r="L39"/>
  <c r="R39"/>
  <c r="AS39"/>
  <c r="K39"/>
  <c r="Y39"/>
  <c r="F39"/>
  <c r="AG39"/>
  <c r="AE39"/>
  <c r="AI39"/>
  <c r="AN39"/>
  <c r="U39"/>
  <c r="C5" i="18"/>
  <c r="BC1159" i="16"/>
  <c r="BC1168" s="1"/>
  <c r="D5" i="18"/>
  <c r="BH1159" i="16"/>
  <c r="BH1168" s="1"/>
  <c r="C5" i="17"/>
  <c r="W5" s="1"/>
  <c r="AU1159" i="16"/>
  <c r="AU1168" s="1"/>
  <c r="AM13" i="20"/>
  <c r="F77"/>
  <c r="G85"/>
  <c r="AM89"/>
  <c r="AK127"/>
  <c r="AM201"/>
  <c r="AM19"/>
  <c r="AK78"/>
  <c r="AN128"/>
  <c r="F145"/>
  <c r="CT36" i="16"/>
  <c r="CS36"/>
  <c r="CQ36"/>
  <c r="DC282"/>
  <c r="DC289"/>
  <c r="DC297"/>
  <c r="DH300"/>
  <c r="DH312"/>
  <c r="DH331"/>
  <c r="DC345"/>
  <c r="DC383"/>
  <c r="DH284"/>
  <c r="DH291"/>
  <c r="DH299"/>
  <c r="DC300"/>
  <c r="DH311"/>
  <c r="DC312"/>
  <c r="DC315"/>
  <c r="DH330"/>
  <c r="DC331"/>
  <c r="DH339"/>
  <c r="DC382"/>
  <c r="DC284"/>
  <c r="DH290"/>
  <c r="DC291"/>
  <c r="DC295"/>
  <c r="DC299"/>
  <c r="DC311"/>
  <c r="DC314"/>
  <c r="DC330"/>
  <c r="DH338"/>
  <c r="DC339"/>
  <c r="DH352"/>
  <c r="DC381"/>
  <c r="DH282"/>
  <c r="DC283"/>
  <c r="DC290"/>
  <c r="DC294"/>
  <c r="DH297"/>
  <c r="DC298"/>
  <c r="DC302"/>
  <c r="DC338"/>
  <c r="DC346"/>
  <c r="DC352"/>
  <c r="DC380"/>
  <c r="K225" i="20"/>
  <c r="H64"/>
  <c r="Q64"/>
  <c r="N64"/>
  <c r="AM64"/>
  <c r="AF64"/>
  <c r="AD64"/>
  <c r="AA64"/>
  <c r="O64"/>
  <c r="X64"/>
  <c r="AG64"/>
  <c r="L64"/>
  <c r="AV64"/>
  <c r="S64"/>
  <c r="V64"/>
  <c r="M64"/>
  <c r="I64"/>
  <c r="AW64"/>
  <c r="BK64" s="1"/>
  <c r="AX64"/>
  <c r="AB64"/>
  <c r="AK64"/>
  <c r="AH64"/>
  <c r="AU64"/>
  <c r="BI64" s="1"/>
  <c r="AQ64"/>
  <c r="T64"/>
  <c r="AC64"/>
  <c r="J64"/>
  <c r="W64"/>
  <c r="AR64"/>
  <c r="K64"/>
  <c r="AP64"/>
  <c r="BD64" s="1"/>
  <c r="Y64"/>
  <c r="R64"/>
  <c r="R199"/>
  <c r="W199"/>
  <c r="DD280" i="16"/>
  <c r="CY281"/>
  <c r="DD284"/>
  <c r="CY285"/>
  <c r="DD291"/>
  <c r="DG412"/>
  <c r="DB412"/>
  <c r="DD287"/>
  <c r="CY288"/>
  <c r="CY292"/>
  <c r="DD282"/>
  <c r="CY283"/>
  <c r="DD289"/>
  <c r="CY290"/>
  <c r="DD293"/>
  <c r="CY294"/>
  <c r="DD297"/>
  <c r="CY298"/>
  <c r="DD301"/>
  <c r="CY302"/>
  <c r="DD305"/>
  <c r="CY306"/>
  <c r="DD309"/>
  <c r="CY310"/>
  <c r="DD316"/>
  <c r="CY317"/>
  <c r="DD320"/>
  <c r="CY321"/>
  <c r="DD324"/>
  <c r="CY325"/>
  <c r="DD328"/>
  <c r="CY329"/>
  <c r="DD334"/>
  <c r="CY335"/>
  <c r="DD337"/>
  <c r="CY338"/>
  <c r="DD341"/>
  <c r="CY342"/>
  <c r="DD345"/>
  <c r="CY346"/>
  <c r="DD351"/>
  <c r="CY352"/>
  <c r="DD355"/>
  <c r="CY356"/>
  <c r="DD359"/>
  <c r="CY360"/>
  <c r="DD363"/>
  <c r="CY364"/>
  <c r="DD367"/>
  <c r="CY368"/>
  <c r="DD371"/>
  <c r="CY372"/>
  <c r="DD375"/>
  <c r="CY376"/>
  <c r="DD379"/>
  <c r="CY380"/>
  <c r="DD383"/>
  <c r="CY384"/>
  <c r="DD387"/>
  <c r="CY388"/>
  <c r="DD391"/>
  <c r="CY392"/>
  <c r="DD395"/>
  <c r="CY396"/>
  <c r="DD399"/>
  <c r="CY400"/>
  <c r="DD403"/>
  <c r="CY404"/>
  <c r="DD407"/>
  <c r="CY408"/>
  <c r="DD411"/>
  <c r="DE412"/>
  <c r="DD295"/>
  <c r="CY296"/>
  <c r="DD299"/>
  <c r="CY300"/>
  <c r="DD303"/>
  <c r="CY304"/>
  <c r="DD307"/>
  <c r="CY308"/>
  <c r="DD311"/>
  <c r="CY312"/>
  <c r="DD314"/>
  <c r="CY315"/>
  <c r="DD318"/>
  <c r="CY319"/>
  <c r="DD322"/>
  <c r="CY323"/>
  <c r="DD326"/>
  <c r="CY327"/>
  <c r="DD330"/>
  <c r="CY331"/>
  <c r="DD339"/>
  <c r="CY340"/>
  <c r="DD343"/>
  <c r="CY344"/>
  <c r="DD349"/>
  <c r="CY350"/>
  <c r="DD353"/>
  <c r="CY354"/>
  <c r="DD357"/>
  <c r="CY358"/>
  <c r="DD361"/>
  <c r="CY362"/>
  <c r="DD365"/>
  <c r="CY366"/>
  <c r="DD369"/>
  <c r="CY370"/>
  <c r="DD373"/>
  <c r="CY374"/>
  <c r="DD377"/>
  <c r="CY378"/>
  <c r="DD381"/>
  <c r="CY382"/>
  <c r="DD385"/>
  <c r="CY386"/>
  <c r="DD389"/>
  <c r="CY390"/>
  <c r="DD393"/>
  <c r="CY394"/>
  <c r="DD397"/>
  <c r="CY398"/>
  <c r="DD401"/>
  <c r="CY402"/>
  <c r="DD405"/>
  <c r="CY406"/>
  <c r="DD409"/>
  <c r="CY410"/>
  <c r="CZ412"/>
  <c r="AQ21" i="20"/>
  <c r="DA1011" i="16"/>
  <c r="AQ81" i="20"/>
  <c r="DA1025" i="16"/>
  <c r="AV81" i="20"/>
  <c r="DF1025" i="16"/>
  <c r="AP86" i="20"/>
  <c r="CZ1040" i="16"/>
  <c r="AU86" i="20"/>
  <c r="DE1040" i="16"/>
  <c r="DH1156"/>
  <c r="DD1156"/>
  <c r="DC1157"/>
  <c r="CY1157"/>
  <c r="DH1155"/>
  <c r="DD1155"/>
  <c r="DC1156"/>
  <c r="CY1156"/>
  <c r="DD281"/>
  <c r="CY282"/>
  <c r="DD285"/>
  <c r="DD288"/>
  <c r="CY289"/>
  <c r="DD292"/>
  <c r="CY293"/>
  <c r="DD296"/>
  <c r="CY297"/>
  <c r="DD300"/>
  <c r="CY301"/>
  <c r="DD304"/>
  <c r="CY305"/>
  <c r="DD308"/>
  <c r="CY309"/>
  <c r="DD312"/>
  <c r="DD315"/>
  <c r="CY316"/>
  <c r="DD319"/>
  <c r="CY320"/>
  <c r="DD323"/>
  <c r="CY324"/>
  <c r="DD327"/>
  <c r="CY328"/>
  <c r="DD331"/>
  <c r="CY333"/>
  <c r="CY334"/>
  <c r="CY336"/>
  <c r="CY337"/>
  <c r="DD340"/>
  <c r="CY341"/>
  <c r="DD344"/>
  <c r="CY345"/>
  <c r="CY347"/>
  <c r="DD350"/>
  <c r="CY351"/>
  <c r="DD354"/>
  <c r="CY355"/>
  <c r="DD358"/>
  <c r="CY359"/>
  <c r="DD362"/>
  <c r="CY363"/>
  <c r="DD366"/>
  <c r="CY367"/>
  <c r="DD370"/>
  <c r="CY371"/>
  <c r="DD374"/>
  <c r="CY375"/>
  <c r="DD378"/>
  <c r="CY379"/>
  <c r="DD382"/>
  <c r="CY383"/>
  <c r="DD386"/>
  <c r="CY387"/>
  <c r="DD390"/>
  <c r="CY391"/>
  <c r="DD394"/>
  <c r="CY395"/>
  <c r="DD398"/>
  <c r="CY399"/>
  <c r="DD402"/>
  <c r="CY403"/>
  <c r="DD406"/>
  <c r="CY407"/>
  <c r="DD410"/>
  <c r="CY411"/>
  <c r="AR13" i="20"/>
  <c r="DB920" i="16"/>
  <c r="AW13" i="20"/>
  <c r="DG920" i="16"/>
  <c r="AX14" i="20"/>
  <c r="DH922" i="16"/>
  <c r="AW17" i="20"/>
  <c r="DG924" i="16"/>
  <c r="AP20" i="20"/>
  <c r="CZ1012" i="16"/>
  <c r="AU20" i="20"/>
  <c r="DE1012" i="16"/>
  <c r="AP236" i="20"/>
  <c r="CZ1029" i="16"/>
  <c r="AU236" i="20"/>
  <c r="DE1029" i="16"/>
  <c r="AR77" i="20"/>
  <c r="DB1031" i="16"/>
  <c r="AW77" i="20"/>
  <c r="DG1031" i="16"/>
  <c r="AU83" i="20"/>
  <c r="DE1037" i="16"/>
  <c r="AP128" i="20"/>
  <c r="CZ1064" i="16"/>
  <c r="AU128" i="20"/>
  <c r="DE1064" i="16"/>
  <c r="AP127" i="20"/>
  <c r="CZ1066" i="16"/>
  <c r="AU207" i="20"/>
  <c r="DE1074" i="16"/>
  <c r="AS235" i="20"/>
  <c r="DC1080" i="16"/>
  <c r="AX235" i="20"/>
  <c r="DH1080" i="16"/>
  <c r="J5" i="17"/>
  <c r="CY36" i="16"/>
  <c r="CZ919"/>
  <c r="DF412"/>
  <c r="DH261"/>
  <c r="DC1155"/>
  <c r="CY1155"/>
  <c r="DH1158"/>
  <c r="DD1158"/>
  <c r="AR19" i="20"/>
  <c r="DB1002" i="16"/>
  <c r="AW19" i="20"/>
  <c r="DG1002" i="16"/>
  <c r="AP22" i="20"/>
  <c r="CZ1014" i="16"/>
  <c r="AU22" i="20"/>
  <c r="DE1014" i="16"/>
  <c r="AU54" i="20"/>
  <c r="DE1021" i="16"/>
  <c r="AU76" i="20"/>
  <c r="DE1030" i="16"/>
  <c r="AP78" i="20"/>
  <c r="CZ1032" i="16"/>
  <c r="AU78" i="20"/>
  <c r="DE1032" i="16"/>
  <c r="AR84" i="20"/>
  <c r="DB1038" i="16"/>
  <c r="AQ16" i="20"/>
  <c r="DA1043" i="16"/>
  <c r="AV16" i="20"/>
  <c r="DF1043" i="16"/>
  <c r="AS85" i="20"/>
  <c r="DC1045" i="16"/>
  <c r="AR89" i="20"/>
  <c r="DB1060" i="16"/>
  <c r="AW89" i="20"/>
  <c r="DG1060" i="16"/>
  <c r="AU127" i="20"/>
  <c r="DE1066" i="16"/>
  <c r="AW201" i="20"/>
  <c r="DG1073" i="16"/>
  <c r="AP207" i="20"/>
  <c r="CZ1074" i="16"/>
  <c r="DH1157"/>
  <c r="DD1157"/>
  <c r="DC1158"/>
  <c r="CY1158"/>
  <c r="CY280"/>
  <c r="DD283"/>
  <c r="CY284"/>
  <c r="CY286"/>
  <c r="CY287"/>
  <c r="DD290"/>
  <c r="CY291"/>
  <c r="DD294"/>
  <c r="CY295"/>
  <c r="DD298"/>
  <c r="CY299"/>
  <c r="DD302"/>
  <c r="CY303"/>
  <c r="DD306"/>
  <c r="CY307"/>
  <c r="DD310"/>
  <c r="CY311"/>
  <c r="CY313"/>
  <c r="CY314"/>
  <c r="DD317"/>
  <c r="CY318"/>
  <c r="DD321"/>
  <c r="CY322"/>
  <c r="DD325"/>
  <c r="CY326"/>
  <c r="DD329"/>
  <c r="CY330"/>
  <c r="CY332"/>
  <c r="DD335"/>
  <c r="DD338"/>
  <c r="CY339"/>
  <c r="DD342"/>
  <c r="CY343"/>
  <c r="DD346"/>
  <c r="CY348"/>
  <c r="CY349"/>
  <c r="DD352"/>
  <c r="CY353"/>
  <c r="DD356"/>
  <c r="CY357"/>
  <c r="DD360"/>
  <c r="CY361"/>
  <c r="DD364"/>
  <c r="CY365"/>
  <c r="DD368"/>
  <c r="CY369"/>
  <c r="DD372"/>
  <c r="CY373"/>
  <c r="DD376"/>
  <c r="CY377"/>
  <c r="DD380"/>
  <c r="CY381"/>
  <c r="DD384"/>
  <c r="CY385"/>
  <c r="DD388"/>
  <c r="CY389"/>
  <c r="DD392"/>
  <c r="CY393"/>
  <c r="DD396"/>
  <c r="CY397"/>
  <c r="DD400"/>
  <c r="CY401"/>
  <c r="DD404"/>
  <c r="CY405"/>
  <c r="DD408"/>
  <c r="CY409"/>
  <c r="DA412"/>
  <c r="DC261"/>
  <c r="J204" i="20"/>
  <c r="AG53"/>
  <c r="AL53"/>
  <c r="S53"/>
  <c r="W53"/>
  <c r="S50"/>
  <c r="T50"/>
  <c r="L53"/>
  <c r="AV53"/>
  <c r="BJ53" s="1"/>
  <c r="K53"/>
  <c r="AB53"/>
  <c r="AQ53"/>
  <c r="I53"/>
  <c r="J53"/>
  <c r="AH53"/>
  <c r="H53"/>
  <c r="M53"/>
  <c r="N53"/>
  <c r="AF50"/>
  <c r="N50"/>
  <c r="AA50"/>
  <c r="AS50"/>
  <c r="AW50"/>
  <c r="AC50"/>
  <c r="X50"/>
  <c r="K50"/>
  <c r="AF53"/>
  <c r="AW53"/>
  <c r="AR53"/>
  <c r="AE53"/>
  <c r="AK50"/>
  <c r="Q50"/>
  <c r="Y50"/>
  <c r="R53"/>
  <c r="AI53"/>
  <c r="AU53"/>
  <c r="Y53"/>
  <c r="Q53"/>
  <c r="X53"/>
  <c r="AC53"/>
  <c r="AD53"/>
  <c r="AM50"/>
  <c r="AV50"/>
  <c r="AD50"/>
  <c r="O50"/>
  <c r="AB50"/>
  <c r="R50"/>
  <c r="AI50"/>
  <c r="AP50"/>
  <c r="AN50"/>
  <c r="V50"/>
  <c r="AQ50"/>
  <c r="AK53"/>
  <c r="O53"/>
  <c r="T53"/>
  <c r="L50"/>
  <c r="M50"/>
  <c r="H50"/>
  <c r="AM53"/>
  <c r="V53"/>
  <c r="AX53"/>
  <c r="BL53" s="1"/>
  <c r="AP53"/>
  <c r="BD53" s="1"/>
  <c r="AA53"/>
  <c r="AN53"/>
  <c r="AS53"/>
  <c r="J50"/>
  <c r="AG50"/>
  <c r="AU50"/>
  <c r="I50"/>
  <c r="AX50"/>
  <c r="W50"/>
  <c r="AR50"/>
  <c r="AH50"/>
  <c r="AL50"/>
  <c r="AE50"/>
  <c r="K205"/>
  <c r="AJ225"/>
  <c r="AN225"/>
  <c r="J205"/>
  <c r="I205"/>
  <c r="H205"/>
  <c r="H206"/>
  <c r="I206"/>
  <c r="J206"/>
  <c r="K206"/>
  <c r="H207"/>
  <c r="J207"/>
  <c r="K207"/>
  <c r="H208"/>
  <c r="I208"/>
  <c r="J208"/>
  <c r="K208"/>
  <c r="AT225"/>
  <c r="AO225"/>
  <c r="AP225"/>
  <c r="V225"/>
  <c r="I225"/>
  <c r="AF225"/>
  <c r="AR225"/>
  <c r="Q225"/>
  <c r="P225"/>
  <c r="AB225"/>
  <c r="AK225"/>
  <c r="AQ225"/>
  <c r="J225"/>
  <c r="Y225"/>
  <c r="AA225"/>
  <c r="AM225"/>
  <c r="AS225"/>
  <c r="W225"/>
  <c r="G225"/>
  <c r="U225"/>
  <c r="R225"/>
  <c r="AM207"/>
  <c r="AW207"/>
  <c r="O225"/>
  <c r="N225"/>
  <c r="AG225"/>
  <c r="AL225"/>
  <c r="AX225"/>
  <c r="Z225"/>
  <c r="X225"/>
  <c r="AV225"/>
  <c r="H225"/>
  <c r="AH225"/>
  <c r="AV207"/>
  <c r="M225"/>
  <c r="AI225"/>
  <c r="AW225"/>
  <c r="T225"/>
  <c r="S225"/>
  <c r="AC225"/>
  <c r="AU225"/>
  <c r="L225"/>
  <c r="AE225"/>
  <c r="AD225"/>
  <c r="N208"/>
  <c r="L208"/>
  <c r="AQ208"/>
  <c r="AI208"/>
  <c r="AV201"/>
  <c r="AD208"/>
  <c r="AB208"/>
  <c r="AC208"/>
  <c r="AH208"/>
  <c r="AB207"/>
  <c r="S208"/>
  <c r="Q208"/>
  <c r="V208"/>
  <c r="O208"/>
  <c r="M207"/>
  <c r="AA207"/>
  <c r="AG207"/>
  <c r="T208"/>
  <c r="AH207"/>
  <c r="R208"/>
  <c r="X207"/>
  <c r="AK208"/>
  <c r="AP201"/>
  <c r="AU201"/>
  <c r="P207"/>
  <c r="N207"/>
  <c r="X208"/>
  <c r="V207"/>
  <c r="AR208"/>
  <c r="AS208"/>
  <c r="BG208" s="1"/>
  <c r="AX208"/>
  <c r="AN208"/>
  <c r="AF208"/>
  <c r="AG208"/>
  <c r="AL208"/>
  <c r="L207"/>
  <c r="AU208"/>
  <c r="BI208" s="1"/>
  <c r="S207"/>
  <c r="U207"/>
  <c r="Y207"/>
  <c r="AC207"/>
  <c r="Y208"/>
  <c r="M208"/>
  <c r="AM208"/>
  <c r="AP208"/>
  <c r="O207"/>
  <c r="R207"/>
  <c r="W208"/>
  <c r="AF207"/>
  <c r="T207"/>
  <c r="AA208"/>
  <c r="AE208"/>
  <c r="AV208"/>
  <c r="Z207"/>
  <c r="AW208"/>
  <c r="BK208" s="1"/>
  <c r="AD207"/>
  <c r="Q207"/>
  <c r="W207"/>
  <c r="H201"/>
  <c r="AW202"/>
  <c r="AH201"/>
  <c r="V202"/>
  <c r="AK202"/>
  <c r="AE202"/>
  <c r="AA201"/>
  <c r="J201"/>
  <c r="AB201"/>
  <c r="AS202"/>
  <c r="AH202"/>
  <c r="AV202"/>
  <c r="AF201"/>
  <c r="H202"/>
  <c r="AL202"/>
  <c r="X201"/>
  <c r="T201"/>
  <c r="M202"/>
  <c r="Y201"/>
  <c r="O202"/>
  <c r="W201"/>
  <c r="K202"/>
  <c r="U201"/>
  <c r="S201"/>
  <c r="S202"/>
  <c r="L201"/>
  <c r="AF202"/>
  <c r="AU202"/>
  <c r="BI202" s="1"/>
  <c r="AR202"/>
  <c r="BF202" s="1"/>
  <c r="J202"/>
  <c r="AC201"/>
  <c r="AI202"/>
  <c r="AD202"/>
  <c r="T202"/>
  <c r="AX202"/>
  <c r="X202"/>
  <c r="I202"/>
  <c r="Z201"/>
  <c r="N202"/>
  <c r="L202"/>
  <c r="AP202"/>
  <c r="Q201"/>
  <c r="O201"/>
  <c r="M201"/>
  <c r="K201"/>
  <c r="AD201"/>
  <c r="R202"/>
  <c r="P201"/>
  <c r="V201"/>
  <c r="AG201"/>
  <c r="AA202"/>
  <c r="W202"/>
  <c r="AS128"/>
  <c r="N201"/>
  <c r="AC202"/>
  <c r="R201"/>
  <c r="AN202"/>
  <c r="AG202"/>
  <c r="Y202"/>
  <c r="AB202"/>
  <c r="Q202"/>
  <c r="AQ202"/>
  <c r="AM202"/>
  <c r="AU143"/>
  <c r="AK128"/>
  <c r="AQ128"/>
  <c r="AR128"/>
  <c r="AX85"/>
  <c r="AV128"/>
  <c r="F143"/>
  <c r="N143"/>
  <c r="AK143"/>
  <c r="AH143"/>
  <c r="Z143"/>
  <c r="AO143"/>
  <c r="L143"/>
  <c r="AV143"/>
  <c r="Y143"/>
  <c r="AI143"/>
  <c r="AA143"/>
  <c r="AW143"/>
  <c r="M143"/>
  <c r="H143"/>
  <c r="AD143"/>
  <c r="G143"/>
  <c r="AB143"/>
  <c r="AX143"/>
  <c r="V143"/>
  <c r="AQ143"/>
  <c r="T143"/>
  <c r="AP143"/>
  <c r="U143"/>
  <c r="AC143"/>
  <c r="Q143"/>
  <c r="X143"/>
  <c r="AT143"/>
  <c r="BH143" s="1"/>
  <c r="W143"/>
  <c r="AR143"/>
  <c r="P143"/>
  <c r="AL143"/>
  <c r="O143"/>
  <c r="AJ143"/>
  <c r="I143"/>
  <c r="AS143"/>
  <c r="AG143"/>
  <c r="S143"/>
  <c r="AN143"/>
  <c r="R143"/>
  <c r="AM143"/>
  <c r="K143"/>
  <c r="AF143"/>
  <c r="J143"/>
  <c r="AE143"/>
  <c r="AL88"/>
  <c r="AV88"/>
  <c r="AQ88"/>
  <c r="L128"/>
  <c r="H128"/>
  <c r="AM128"/>
  <c r="V110"/>
  <c r="AB128"/>
  <c r="I128"/>
  <c r="T128"/>
  <c r="AC128"/>
  <c r="J128"/>
  <c r="AI128"/>
  <c r="K128"/>
  <c r="W128"/>
  <c r="AX128"/>
  <c r="AG128"/>
  <c r="M128"/>
  <c r="AA128"/>
  <c r="X128"/>
  <c r="Y128"/>
  <c r="F128"/>
  <c r="AD128"/>
  <c r="AH128"/>
  <c r="Z128"/>
  <c r="S128"/>
  <c r="AW128"/>
  <c r="AL128"/>
  <c r="AF128"/>
  <c r="O128"/>
  <c r="R128"/>
  <c r="V128"/>
  <c r="Q128"/>
  <c r="U128"/>
  <c r="P128"/>
  <c r="N128"/>
  <c r="AE128"/>
  <c r="AP110"/>
  <c r="H110"/>
  <c r="AH110"/>
  <c r="J110"/>
  <c r="O110"/>
  <c r="S110"/>
  <c r="AS110"/>
  <c r="I110"/>
  <c r="M110"/>
  <c r="G110"/>
  <c r="X110"/>
  <c r="AC110"/>
  <c r="AI110"/>
  <c r="P110"/>
  <c r="Q110"/>
  <c r="W110"/>
  <c r="L110"/>
  <c r="AT110"/>
  <c r="AX110"/>
  <c r="K110"/>
  <c r="Y110"/>
  <c r="AE110"/>
  <c r="Z110"/>
  <c r="F110"/>
  <c r="AF110"/>
  <c r="AG110"/>
  <c r="AM110"/>
  <c r="AR110"/>
  <c r="T110"/>
  <c r="U110"/>
  <c r="AA110"/>
  <c r="AO110"/>
  <c r="AU110"/>
  <c r="AB110"/>
  <c r="AL110"/>
  <c r="AV110"/>
  <c r="BJ110" s="1"/>
  <c r="AW110"/>
  <c r="N110"/>
  <c r="AN110"/>
  <c r="AJ110"/>
  <c r="AK110"/>
  <c r="AQ110"/>
  <c r="R110"/>
  <c r="AD110"/>
  <c r="R88"/>
  <c r="N88"/>
  <c r="AM88"/>
  <c r="AR88"/>
  <c r="AW88"/>
  <c r="AX89"/>
  <c r="Q88"/>
  <c r="M88"/>
  <c r="AK88"/>
  <c r="AP88"/>
  <c r="AU88"/>
  <c r="AB88"/>
  <c r="H88"/>
  <c r="AN88"/>
  <c r="AS88"/>
  <c r="AX88"/>
  <c r="AI88"/>
  <c r="F88"/>
  <c r="AG88"/>
  <c r="AH88"/>
  <c r="P88"/>
  <c r="U88"/>
  <c r="V88"/>
  <c r="L88"/>
  <c r="O88"/>
  <c r="W88"/>
  <c r="AC88"/>
  <c r="AD88"/>
  <c r="AF88"/>
  <c r="I88"/>
  <c r="J88"/>
  <c r="AA88"/>
  <c r="G88"/>
  <c r="K88"/>
  <c r="X88"/>
  <c r="T88"/>
  <c r="Y88"/>
  <c r="Z88"/>
  <c r="S88"/>
  <c r="AE88"/>
  <c r="AG89"/>
  <c r="AL89"/>
  <c r="AQ89"/>
  <c r="AV89"/>
  <c r="M89"/>
  <c r="O89"/>
  <c r="AF89"/>
  <c r="R89"/>
  <c r="AK89"/>
  <c r="AP89"/>
  <c r="AU89"/>
  <c r="I89"/>
  <c r="U89"/>
  <c r="AN89"/>
  <c r="AS89"/>
  <c r="AI89"/>
  <c r="AH89"/>
  <c r="W89"/>
  <c r="T89"/>
  <c r="AC89"/>
  <c r="H89"/>
  <c r="Y89"/>
  <c r="N89"/>
  <c r="AD89"/>
  <c r="V89"/>
  <c r="G89"/>
  <c r="Z89"/>
  <c r="F89"/>
  <c r="J89"/>
  <c r="S89"/>
  <c r="X89"/>
  <c r="Q89"/>
  <c r="AB89"/>
  <c r="P89"/>
  <c r="AA89"/>
  <c r="L89"/>
  <c r="AE89"/>
  <c r="K89"/>
  <c r="V60"/>
  <c r="AV60"/>
  <c r="AA60"/>
  <c r="AK60"/>
  <c r="J60"/>
  <c r="O60"/>
  <c r="AB60"/>
  <c r="H60"/>
  <c r="M60"/>
  <c r="S60"/>
  <c r="K60"/>
  <c r="AF60"/>
  <c r="AM60"/>
  <c r="L60"/>
  <c r="N60"/>
  <c r="AL60"/>
  <c r="Y60"/>
  <c r="AU60"/>
  <c r="T60"/>
  <c r="AW60"/>
  <c r="W60"/>
  <c r="AP60"/>
  <c r="AD60"/>
  <c r="R60"/>
  <c r="Q60"/>
  <c r="I60"/>
  <c r="X60"/>
  <c r="AQ60"/>
  <c r="BE60" s="1"/>
  <c r="AG60"/>
  <c r="AC60"/>
  <c r="AR60"/>
  <c r="AH60"/>
  <c r="AL14"/>
  <c r="AK123"/>
  <c r="AP123"/>
  <c r="AX84"/>
  <c r="AV87"/>
  <c r="G82"/>
  <c r="AV123"/>
  <c r="F84"/>
  <c r="AQ13"/>
  <c r="AL19"/>
  <c r="AQ19"/>
  <c r="AV19"/>
  <c r="AX20"/>
  <c r="G22"/>
  <c r="AN22"/>
  <c r="AS22"/>
  <c r="AX22"/>
  <c r="AM54"/>
  <c r="AX54"/>
  <c r="AK81"/>
  <c r="AP81"/>
  <c r="AU81"/>
  <c r="AN236"/>
  <c r="AS236"/>
  <c r="AX236"/>
  <c r="AL76"/>
  <c r="AR76"/>
  <c r="AX76"/>
  <c r="AL77"/>
  <c r="AQ77"/>
  <c r="AV77"/>
  <c r="G78"/>
  <c r="AN78"/>
  <c r="AS78"/>
  <c r="AX78"/>
  <c r="AU123"/>
  <c r="F83"/>
  <c r="AM83"/>
  <c r="AR83"/>
  <c r="AV13"/>
  <c r="AP13"/>
  <c r="AV14"/>
  <c r="AM20"/>
  <c r="F22"/>
  <c r="AR22"/>
  <c r="AW54"/>
  <c r="AN81"/>
  <c r="AX81"/>
  <c r="AR236"/>
  <c r="AS76"/>
  <c r="AQ76"/>
  <c r="AW76"/>
  <c r="AP77"/>
  <c r="F78"/>
  <c r="AR78"/>
  <c r="AM123"/>
  <c r="AL83"/>
  <c r="AQ83"/>
  <c r="AW83"/>
  <c r="AS84"/>
  <c r="AK84"/>
  <c r="AP84"/>
  <c r="F86"/>
  <c r="AM86"/>
  <c r="AR86"/>
  <c r="AW86"/>
  <c r="G16"/>
  <c r="AN16"/>
  <c r="AS16"/>
  <c r="AL13"/>
  <c r="AK13"/>
  <c r="AU13"/>
  <c r="AK19"/>
  <c r="AW20"/>
  <c r="AM22"/>
  <c r="AW22"/>
  <c r="G81"/>
  <c r="AS81"/>
  <c r="AM236"/>
  <c r="AW236"/>
  <c r="AK76"/>
  <c r="AK77"/>
  <c r="AU77"/>
  <c r="AM78"/>
  <c r="AW78"/>
  <c r="AX123"/>
  <c r="G13"/>
  <c r="AN13"/>
  <c r="AS13"/>
  <c r="AX13"/>
  <c r="AN19"/>
  <c r="AS19"/>
  <c r="AX19"/>
  <c r="AV20"/>
  <c r="AL22"/>
  <c r="AQ22"/>
  <c r="R29"/>
  <c r="AV21"/>
  <c r="F24"/>
  <c r="AM24"/>
  <c r="AN82"/>
  <c r="CW297" i="16"/>
  <c r="CR297"/>
  <c r="CV297"/>
  <c r="CS297"/>
  <c r="CU297"/>
  <c r="CT297"/>
  <c r="AV84" i="20"/>
  <c r="AM145"/>
  <c r="AR145"/>
  <c r="AW145"/>
  <c r="T29"/>
  <c r="AV29"/>
  <c r="AK235"/>
  <c r="O29"/>
  <c r="S29"/>
  <c r="AD29"/>
  <c r="AO29"/>
  <c r="AA29"/>
  <c r="AP29"/>
  <c r="AC29"/>
  <c r="H29"/>
  <c r="AM29"/>
  <c r="Y29"/>
  <c r="AK29"/>
  <c r="K29"/>
  <c r="P29"/>
  <c r="AW29"/>
  <c r="W29"/>
  <c r="F29"/>
  <c r="AT29"/>
  <c r="AH29"/>
  <c r="AI29"/>
  <c r="AB29"/>
  <c r="AU29"/>
  <c r="U29"/>
  <c r="M29"/>
  <c r="AG29"/>
  <c r="G29"/>
  <c r="V29"/>
  <c r="J29"/>
  <c r="AX29"/>
  <c r="AF29"/>
  <c r="L29"/>
  <c r="AE29"/>
  <c r="I29"/>
  <c r="X29"/>
  <c r="Q29"/>
  <c r="Z29"/>
  <c r="N29"/>
  <c r="AX83"/>
  <c r="AV22"/>
  <c r="AK54"/>
  <c r="AL84"/>
  <c r="AQ84"/>
  <c r="AP54"/>
  <c r="AL236"/>
  <c r="AQ236"/>
  <c r="AV236"/>
  <c r="AP235"/>
  <c r="AW84"/>
  <c r="G86"/>
  <c r="AM235"/>
  <c r="AR235"/>
  <c r="AW235"/>
  <c r="H19"/>
  <c r="AP19"/>
  <c r="R19"/>
  <c r="W19"/>
  <c r="Y19"/>
  <c r="AU19"/>
  <c r="AC19"/>
  <c r="AA19"/>
  <c r="AV235"/>
  <c r="V19"/>
  <c r="S19"/>
  <c r="AE19"/>
  <c r="K19"/>
  <c r="AD19"/>
  <c r="O19"/>
  <c r="AG19"/>
  <c r="G19"/>
  <c r="Z19"/>
  <c r="AU235"/>
  <c r="AI19"/>
  <c r="U19"/>
  <c r="N19"/>
  <c r="P19"/>
  <c r="AB19"/>
  <c r="Q19"/>
  <c r="J19"/>
  <c r="AL15"/>
  <c r="AF19"/>
  <c r="I19"/>
  <c r="L19"/>
  <c r="AH19"/>
  <c r="X19"/>
  <c r="M19"/>
  <c r="T19"/>
  <c r="AT230"/>
  <c r="AJ215"/>
  <c r="AU14"/>
  <c r="AT215"/>
  <c r="AJ224"/>
  <c r="AO231"/>
  <c r="F14"/>
  <c r="AR14"/>
  <c r="AS14"/>
  <c r="AW14"/>
  <c r="AA224"/>
  <c r="S236"/>
  <c r="AB224"/>
  <c r="AI224"/>
  <c r="AQ235"/>
  <c r="AM230"/>
  <c r="T214"/>
  <c r="AC231"/>
  <c r="AO214"/>
  <c r="AF214"/>
  <c r="W224"/>
  <c r="S215"/>
  <c r="AJ214"/>
  <c r="P215"/>
  <c r="L231"/>
  <c r="V214"/>
  <c r="AT214"/>
  <c r="AO215"/>
  <c r="BC215" s="1"/>
  <c r="AO230"/>
  <c r="AJ231"/>
  <c r="AA230"/>
  <c r="T236"/>
  <c r="J214"/>
  <c r="P214"/>
  <c r="AG224"/>
  <c r="AP230"/>
  <c r="AF236"/>
  <c r="K215"/>
  <c r="W236"/>
  <c r="S214"/>
  <c r="Q214"/>
  <c r="AS224"/>
  <c r="O231"/>
  <c r="AS82"/>
  <c r="AX82"/>
  <c r="AK17"/>
  <c r="AP17"/>
  <c r="AW24"/>
  <c r="AT224"/>
  <c r="AJ230"/>
  <c r="AA214"/>
  <c r="AK215"/>
  <c r="R235"/>
  <c r="AM214"/>
  <c r="AK214"/>
  <c r="Q224"/>
  <c r="W235"/>
  <c r="AN224"/>
  <c r="AD235"/>
  <c r="AQ214"/>
  <c r="AQ230"/>
  <c r="AR214"/>
  <c r="AR215"/>
  <c r="M215"/>
  <c r="X231"/>
  <c r="AN14"/>
  <c r="AU17"/>
  <c r="G21"/>
  <c r="AN21"/>
  <c r="AS21"/>
  <c r="AX21"/>
  <c r="AO224"/>
  <c r="AT231"/>
  <c r="AQ215"/>
  <c r="L224"/>
  <c r="I236"/>
  <c r="AF215"/>
  <c r="AG215"/>
  <c r="Q231"/>
  <c r="X224"/>
  <c r="N235"/>
  <c r="I231"/>
  <c r="AK224"/>
  <c r="AH235"/>
  <c r="AL214"/>
  <c r="J215"/>
  <c r="M236"/>
  <c r="P231"/>
  <c r="G224"/>
  <c r="AE236"/>
  <c r="F230"/>
  <c r="N214"/>
  <c r="AN214"/>
  <c r="U231"/>
  <c r="AR224"/>
  <c r="G231"/>
  <c r="O214"/>
  <c r="AH214"/>
  <c r="M214"/>
  <c r="AE215"/>
  <c r="AH215"/>
  <c r="AD215"/>
  <c r="AE230"/>
  <c r="O235"/>
  <c r="P224"/>
  <c r="AH230"/>
  <c r="F235"/>
  <c r="X236"/>
  <c r="AQ231"/>
  <c r="H214"/>
  <c r="M235"/>
  <c r="AS230"/>
  <c r="M230"/>
  <c r="H235"/>
  <c r="AV230"/>
  <c r="P230"/>
  <c r="J224"/>
  <c r="Q235"/>
  <c r="N231"/>
  <c r="Y230"/>
  <c r="AD224"/>
  <c r="R236"/>
  <c r="T235"/>
  <c r="R231"/>
  <c r="T230"/>
  <c r="R224"/>
  <c r="AX24"/>
  <c r="AQ15"/>
  <c r="AD214"/>
  <c r="Z215"/>
  <c r="AK231"/>
  <c r="N230"/>
  <c r="W231"/>
  <c r="W214"/>
  <c r="AP214"/>
  <c r="U214"/>
  <c r="AM215"/>
  <c r="AX215"/>
  <c r="W230"/>
  <c r="AW231"/>
  <c r="AG236"/>
  <c r="H224"/>
  <c r="Z230"/>
  <c r="AR231"/>
  <c r="P236"/>
  <c r="AI231"/>
  <c r="G235"/>
  <c r="I214"/>
  <c r="N215"/>
  <c r="U236"/>
  <c r="AF231"/>
  <c r="H215"/>
  <c r="F214"/>
  <c r="AB215"/>
  <c r="AW214"/>
  <c r="AB214"/>
  <c r="V215"/>
  <c r="AC224"/>
  <c r="M231"/>
  <c r="AI235"/>
  <c r="O236"/>
  <c r="H231"/>
  <c r="Z235"/>
  <c r="S224"/>
  <c r="K214"/>
  <c r="AA215"/>
  <c r="K230"/>
  <c r="R214"/>
  <c r="AN215"/>
  <c r="O215"/>
  <c r="AV214"/>
  <c r="AS215"/>
  <c r="O230"/>
  <c r="Y236"/>
  <c r="R230"/>
  <c r="H236"/>
  <c r="AA231"/>
  <c r="AU224"/>
  <c r="F236"/>
  <c r="U235"/>
  <c r="F231"/>
  <c r="U230"/>
  <c r="F224"/>
  <c r="P235"/>
  <c r="J231"/>
  <c r="X230"/>
  <c r="Z224"/>
  <c r="N236"/>
  <c r="Y235"/>
  <c r="AD231"/>
  <c r="AG230"/>
  <c r="AH236"/>
  <c r="AB235"/>
  <c r="AH231"/>
  <c r="AB230"/>
  <c r="AH224"/>
  <c r="AU87"/>
  <c r="G214"/>
  <c r="Z214"/>
  <c r="AV215"/>
  <c r="W215"/>
  <c r="R215"/>
  <c r="F215"/>
  <c r="AW224"/>
  <c r="BK224" s="1"/>
  <c r="AG231"/>
  <c r="Q236"/>
  <c r="AI236"/>
  <c r="J230"/>
  <c r="AB231"/>
  <c r="S231"/>
  <c r="AM224"/>
  <c r="I215"/>
  <c r="K235"/>
  <c r="AD230"/>
  <c r="AM231"/>
  <c r="AI214"/>
  <c r="L215"/>
  <c r="AG214"/>
  <c r="L214"/>
  <c r="Y215"/>
  <c r="M224"/>
  <c r="AI230"/>
  <c r="S235"/>
  <c r="T224"/>
  <c r="AL230"/>
  <c r="J235"/>
  <c r="AB236"/>
  <c r="AU231"/>
  <c r="I224"/>
  <c r="Y214"/>
  <c r="AC215"/>
  <c r="AV231"/>
  <c r="AQ224"/>
  <c r="AU214"/>
  <c r="BI214" s="1"/>
  <c r="X215"/>
  <c r="AS214"/>
  <c r="X214"/>
  <c r="AW215"/>
  <c r="Y231"/>
  <c r="AA236"/>
  <c r="AV224"/>
  <c r="BJ224" s="1"/>
  <c r="T231"/>
  <c r="K231"/>
  <c r="AE224"/>
  <c r="V236"/>
  <c r="AC235"/>
  <c r="V231"/>
  <c r="AC230"/>
  <c r="V224"/>
  <c r="J236"/>
  <c r="X235"/>
  <c r="Z231"/>
  <c r="AF230"/>
  <c r="AP224"/>
  <c r="AD236"/>
  <c r="AG235"/>
  <c r="I230"/>
  <c r="AX231"/>
  <c r="AX224"/>
  <c r="U224"/>
  <c r="G236"/>
  <c r="G215"/>
  <c r="U215"/>
  <c r="AI215"/>
  <c r="AP215"/>
  <c r="AL215"/>
  <c r="S230"/>
  <c r="AS231"/>
  <c r="AC236"/>
  <c r="V230"/>
  <c r="AN231"/>
  <c r="L236"/>
  <c r="AE231"/>
  <c r="G230"/>
  <c r="T215"/>
  <c r="AA235"/>
  <c r="K224"/>
  <c r="AE214"/>
  <c r="AX214"/>
  <c r="AC214"/>
  <c r="AU215"/>
  <c r="BI215" s="1"/>
  <c r="Q215"/>
  <c r="Y224"/>
  <c r="AU230"/>
  <c r="AE235"/>
  <c r="K236"/>
  <c r="AF224"/>
  <c r="AX230"/>
  <c r="BL230" s="1"/>
  <c r="V235"/>
  <c r="O224"/>
  <c r="AL231"/>
  <c r="AK230"/>
  <c r="AL224"/>
  <c r="Z236"/>
  <c r="AF235"/>
  <c r="AP231"/>
  <c r="AN230"/>
  <c r="H230"/>
  <c r="I235"/>
  <c r="AW230"/>
  <c r="Q230"/>
  <c r="N224"/>
  <c r="L235"/>
  <c r="AR230"/>
  <c r="L230"/>
  <c r="AL82"/>
  <c r="AV82"/>
  <c r="AQ82"/>
  <c r="AW15"/>
  <c r="AM7"/>
  <c r="I7"/>
  <c r="AJ7"/>
  <c r="AN86"/>
  <c r="AS86"/>
  <c r="AX86"/>
  <c r="AK16"/>
  <c r="AS15"/>
  <c r="AK15"/>
  <c r="AP15"/>
  <c r="AV15"/>
  <c r="AE7"/>
  <c r="Y7"/>
  <c r="F7"/>
  <c r="AM18"/>
  <c r="AX18"/>
  <c r="AP24"/>
  <c r="AX16"/>
  <c r="AL85"/>
  <c r="AQ85"/>
  <c r="AV85"/>
  <c r="G15"/>
  <c r="AN15"/>
  <c r="AU15"/>
  <c r="AL126"/>
  <c r="AQ126"/>
  <c r="AV126"/>
  <c r="F127"/>
  <c r="AM127"/>
  <c r="AR127"/>
  <c r="AW127"/>
  <c r="AK145"/>
  <c r="AP145"/>
  <c r="AU145"/>
  <c r="P46"/>
  <c r="AJ46"/>
  <c r="AN158"/>
  <c r="AO7"/>
  <c r="V7"/>
  <c r="F18"/>
  <c r="AR18"/>
  <c r="AK24"/>
  <c r="AV24"/>
  <c r="G24"/>
  <c r="AU24"/>
  <c r="AV54"/>
  <c r="AW87"/>
  <c r="F81"/>
  <c r="AM81"/>
  <c r="AR81"/>
  <c r="AW81"/>
  <c r="AN76"/>
  <c r="AP76"/>
  <c r="AV76"/>
  <c r="G77"/>
  <c r="AN77"/>
  <c r="AS77"/>
  <c r="G84"/>
  <c r="AN84"/>
  <c r="AU84"/>
  <c r="F15"/>
  <c r="AM15"/>
  <c r="AR15"/>
  <c r="AX15"/>
  <c r="AA7"/>
  <c r="AL7"/>
  <c r="CV925" i="16"/>
  <c r="CW1011"/>
  <c r="AE21" i="20"/>
  <c r="CV1014" i="16"/>
  <c r="Z22" i="20"/>
  <c r="CW1023" i="16"/>
  <c r="CT1031"/>
  <c r="P77" i="20"/>
  <c r="CW1043" i="16"/>
  <c r="AE16" i="20"/>
  <c r="CW920" i="16"/>
  <c r="AE13" i="20"/>
  <c r="CV922" i="16"/>
  <c r="Z14" i="20"/>
  <c r="CV924" i="16"/>
  <c r="CU925"/>
  <c r="CV1011"/>
  <c r="Z21" i="20"/>
  <c r="CU1014" i="16"/>
  <c r="U22" i="20"/>
  <c r="CV1023" i="16"/>
  <c r="CT1024"/>
  <c r="P82" i="20"/>
  <c r="CV1025" i="16"/>
  <c r="Z81" i="20"/>
  <c r="CW1031" i="16"/>
  <c r="AE77" i="20"/>
  <c r="CU1032" i="16"/>
  <c r="U78" i="20"/>
  <c r="CT1037" i="16"/>
  <c r="P83" i="20"/>
  <c r="CU1040" i="16"/>
  <c r="U86" i="20"/>
  <c r="CV1043" i="16"/>
  <c r="Z16" i="20"/>
  <c r="CT1045" i="16"/>
  <c r="P85" i="20"/>
  <c r="CT1062" i="16"/>
  <c r="P126" i="20"/>
  <c r="CU1066" i="16"/>
  <c r="U127" i="20"/>
  <c r="CW1071" i="16"/>
  <c r="AE145" i="20"/>
  <c r="CW280" i="16"/>
  <c r="AE46" i="20"/>
  <c r="DH19" i="16"/>
  <c r="G14" i="20"/>
  <c r="AM14"/>
  <c r="AM17"/>
  <c r="AL18"/>
  <c r="AW18"/>
  <c r="F21"/>
  <c r="AM21"/>
  <c r="AR21"/>
  <c r="AW21"/>
  <c r="AM87"/>
  <c r="AK82"/>
  <c r="AP82"/>
  <c r="AU82"/>
  <c r="AX77"/>
  <c r="AL78"/>
  <c r="AQ78"/>
  <c r="AV78"/>
  <c r="AW123"/>
  <c r="AK83"/>
  <c r="AP83"/>
  <c r="AV83"/>
  <c r="AL86"/>
  <c r="AQ86"/>
  <c r="AV86"/>
  <c r="F16"/>
  <c r="AM16"/>
  <c r="AR16"/>
  <c r="AW16"/>
  <c r="AK85"/>
  <c r="AP85"/>
  <c r="AU85"/>
  <c r="AK126"/>
  <c r="AP126"/>
  <c r="AU126"/>
  <c r="AL127"/>
  <c r="AQ127"/>
  <c r="AV127"/>
  <c r="G145"/>
  <c r="AN145"/>
  <c r="AS145"/>
  <c r="AX145"/>
  <c r="G46"/>
  <c r="AU7"/>
  <c r="S7"/>
  <c r="AQ7"/>
  <c r="AS7"/>
  <c r="AC7"/>
  <c r="M7"/>
  <c r="AP7"/>
  <c r="Z7"/>
  <c r="J7"/>
  <c r="AN7"/>
  <c r="X7"/>
  <c r="H7"/>
  <c r="AU11"/>
  <c r="S11"/>
  <c r="AW11"/>
  <c r="AG11"/>
  <c r="Q11"/>
  <c r="AT11"/>
  <c r="AD11"/>
  <c r="N11"/>
  <c r="AB11"/>
  <c r="L11"/>
  <c r="S15"/>
  <c r="U15"/>
  <c r="AH15"/>
  <c r="R15"/>
  <c r="AF15"/>
  <c r="S20"/>
  <c r="Y20"/>
  <c r="I20"/>
  <c r="V20"/>
  <c r="T20"/>
  <c r="AE24"/>
  <c r="O24"/>
  <c r="AA24"/>
  <c r="Y24"/>
  <c r="I24"/>
  <c r="V24"/>
  <c r="AA28"/>
  <c r="AE28"/>
  <c r="AV28"/>
  <c r="P28"/>
  <c r="AB28"/>
  <c r="AS28"/>
  <c r="AC28"/>
  <c r="M28"/>
  <c r="AP28"/>
  <c r="Z28"/>
  <c r="J28"/>
  <c r="W32"/>
  <c r="K32"/>
  <c r="AI32"/>
  <c r="AO32"/>
  <c r="Y32"/>
  <c r="I32"/>
  <c r="AL32"/>
  <c r="V32"/>
  <c r="F32"/>
  <c r="AJ32"/>
  <c r="T32"/>
  <c r="AI35"/>
  <c r="G35"/>
  <c r="AU35"/>
  <c r="AS35"/>
  <c r="AC35"/>
  <c r="M35"/>
  <c r="AP35"/>
  <c r="Z35"/>
  <c r="J35"/>
  <c r="AN35"/>
  <c r="X35"/>
  <c r="H35"/>
  <c r="AW40"/>
  <c r="AG40"/>
  <c r="Q40"/>
  <c r="AD40"/>
  <c r="N40"/>
  <c r="AR40"/>
  <c r="AB40"/>
  <c r="L40"/>
  <c r="AN45"/>
  <c r="X45"/>
  <c r="H45"/>
  <c r="AK45"/>
  <c r="U45"/>
  <c r="AX45"/>
  <c r="AH45"/>
  <c r="R45"/>
  <c r="AU45"/>
  <c r="AE45"/>
  <c r="O45"/>
  <c r="AR51"/>
  <c r="AB51"/>
  <c r="L51"/>
  <c r="I51"/>
  <c r="AL51"/>
  <c r="V51"/>
  <c r="AI51"/>
  <c r="S51"/>
  <c r="AV56"/>
  <c r="AF56"/>
  <c r="P56"/>
  <c r="AS56"/>
  <c r="AC56"/>
  <c r="M56"/>
  <c r="AP56"/>
  <c r="Z56"/>
  <c r="J56"/>
  <c r="AM56"/>
  <c r="W56"/>
  <c r="G56"/>
  <c r="T62"/>
  <c r="AW62"/>
  <c r="AG62"/>
  <c r="Q62"/>
  <c r="AD62"/>
  <c r="N62"/>
  <c r="AQ62"/>
  <c r="AA62"/>
  <c r="R68"/>
  <c r="AP68"/>
  <c r="AD68"/>
  <c r="X68"/>
  <c r="H68"/>
  <c r="AK68"/>
  <c r="AU68"/>
  <c r="AD72"/>
  <c r="R72"/>
  <c r="AP72"/>
  <c r="AB72"/>
  <c r="L72"/>
  <c r="Y72"/>
  <c r="I72"/>
  <c r="AI72"/>
  <c r="S72"/>
  <c r="N76"/>
  <c r="AE76"/>
  <c r="R76"/>
  <c r="AA76"/>
  <c r="AB76"/>
  <c r="L76"/>
  <c r="Y76"/>
  <c r="I76"/>
  <c r="Z80"/>
  <c r="AI80"/>
  <c r="N80"/>
  <c r="AE80"/>
  <c r="AV80"/>
  <c r="AF80"/>
  <c r="P80"/>
  <c r="AC80"/>
  <c r="M80"/>
  <c r="AD84"/>
  <c r="O84"/>
  <c r="AH84"/>
  <c r="K84"/>
  <c r="T84"/>
  <c r="AG84"/>
  <c r="Q84"/>
  <c r="AP90"/>
  <c r="J90"/>
  <c r="S90"/>
  <c r="AD90"/>
  <c r="AU90"/>
  <c r="O90"/>
  <c r="AN90"/>
  <c r="X90"/>
  <c r="H90"/>
  <c r="AK90"/>
  <c r="U90"/>
  <c r="AX94"/>
  <c r="AH94"/>
  <c r="R94"/>
  <c r="AU94"/>
  <c r="AE94"/>
  <c r="O94"/>
  <c r="AR94"/>
  <c r="AB94"/>
  <c r="L94"/>
  <c r="AO94"/>
  <c r="Y94"/>
  <c r="I94"/>
  <c r="AL100"/>
  <c r="V100"/>
  <c r="F100"/>
  <c r="AI100"/>
  <c r="S100"/>
  <c r="AV100"/>
  <c r="AF100"/>
  <c r="P100"/>
  <c r="AS100"/>
  <c r="AC100"/>
  <c r="M100"/>
  <c r="AP104"/>
  <c r="Z104"/>
  <c r="J104"/>
  <c r="AM104"/>
  <c r="W104"/>
  <c r="G104"/>
  <c r="AJ104"/>
  <c r="T104"/>
  <c r="AW104"/>
  <c r="AG104"/>
  <c r="Q104"/>
  <c r="T108"/>
  <c r="AR108"/>
  <c r="P108"/>
  <c r="AD108"/>
  <c r="J108"/>
  <c r="AA108"/>
  <c r="AO108"/>
  <c r="BC108" s="1"/>
  <c r="CT920" i="16"/>
  <c r="P13" i="20"/>
  <c r="CV920" i="16"/>
  <c r="Z13" i="20"/>
  <c r="CU922" i="16"/>
  <c r="U14" i="20"/>
  <c r="CU924" i="16"/>
  <c r="CT1014"/>
  <c r="P22" i="20"/>
  <c r="CW1024" i="16"/>
  <c r="AE82" i="20"/>
  <c r="CU1025" i="16"/>
  <c r="U81" i="20"/>
  <c r="CV1031" i="16"/>
  <c r="Z77" i="20"/>
  <c r="CT1032" i="16"/>
  <c r="P78" i="20"/>
  <c r="CW1037" i="16"/>
  <c r="AE83" i="20"/>
  <c r="CT1040" i="16"/>
  <c r="P86" i="20"/>
  <c r="CU1043" i="16"/>
  <c r="U16" i="20"/>
  <c r="CW1045" i="16"/>
  <c r="AE85" i="20"/>
  <c r="CW1062" i="16"/>
  <c r="AE126" i="20"/>
  <c r="CT1066" i="16"/>
  <c r="P127" i="20"/>
  <c r="CV1071" i="16"/>
  <c r="Z145" i="20"/>
  <c r="Y5"/>
  <c r="T239"/>
  <c r="S239"/>
  <c r="AE239"/>
  <c r="R239"/>
  <c r="AH239"/>
  <c r="AX239"/>
  <c r="AA239"/>
  <c r="Q239"/>
  <c r="AG239"/>
  <c r="AW239"/>
  <c r="W239"/>
  <c r="P226"/>
  <c r="AF226"/>
  <c r="AV226"/>
  <c r="K226"/>
  <c r="N226"/>
  <c r="AD226"/>
  <c r="U226"/>
  <c r="AK226"/>
  <c r="L217"/>
  <c r="AB217"/>
  <c r="AR217"/>
  <c r="O217"/>
  <c r="AE217"/>
  <c r="AU217"/>
  <c r="R217"/>
  <c r="AH217"/>
  <c r="AX217"/>
  <c r="U217"/>
  <c r="AK217"/>
  <c r="H210"/>
  <c r="X210"/>
  <c r="AN210"/>
  <c r="K210"/>
  <c r="AA210"/>
  <c r="AQ210"/>
  <c r="N210"/>
  <c r="AD210"/>
  <c r="AT210"/>
  <c r="Q210"/>
  <c r="AG210"/>
  <c r="AW210"/>
  <c r="T204"/>
  <c r="AJ204"/>
  <c r="G204"/>
  <c r="W204"/>
  <c r="AM204"/>
  <c r="Z204"/>
  <c r="AP204"/>
  <c r="M204"/>
  <c r="AC204"/>
  <c r="AS204"/>
  <c r="P196"/>
  <c r="AF196"/>
  <c r="AV196"/>
  <c r="S196"/>
  <c r="AI196"/>
  <c r="F196"/>
  <c r="V196"/>
  <c r="AL196"/>
  <c r="I196"/>
  <c r="Y196"/>
  <c r="AO196"/>
  <c r="L192"/>
  <c r="AB192"/>
  <c r="AR192"/>
  <c r="O192"/>
  <c r="AE192"/>
  <c r="AU192"/>
  <c r="R192"/>
  <c r="AH192"/>
  <c r="AX192"/>
  <c r="U192"/>
  <c r="AK192"/>
  <c r="H188"/>
  <c r="X188"/>
  <c r="AN188"/>
  <c r="K188"/>
  <c r="AA188"/>
  <c r="AQ188"/>
  <c r="N188"/>
  <c r="AD188"/>
  <c r="AT188"/>
  <c r="Q188"/>
  <c r="AG188"/>
  <c r="AW188"/>
  <c r="T184"/>
  <c r="AJ184"/>
  <c r="G184"/>
  <c r="W184"/>
  <c r="AM184"/>
  <c r="J184"/>
  <c r="Z184"/>
  <c r="AP184"/>
  <c r="M184"/>
  <c r="AC184"/>
  <c r="AS184"/>
  <c r="P177"/>
  <c r="AF177"/>
  <c r="AV177"/>
  <c r="S177"/>
  <c r="AI177"/>
  <c r="F177"/>
  <c r="V177"/>
  <c r="AL177"/>
  <c r="I177"/>
  <c r="Y177"/>
  <c r="AO177"/>
  <c r="L174"/>
  <c r="AB174"/>
  <c r="AR174"/>
  <c r="O174"/>
  <c r="AE174"/>
  <c r="AU174"/>
  <c r="R174"/>
  <c r="AH174"/>
  <c r="AX174"/>
  <c r="U174"/>
  <c r="AK174"/>
  <c r="N165"/>
  <c r="AD165"/>
  <c r="AT165"/>
  <c r="P165"/>
  <c r="AF165"/>
  <c r="AV165"/>
  <c r="S165"/>
  <c r="AI165"/>
  <c r="I165"/>
  <c r="AK165"/>
  <c r="M165"/>
  <c r="F161"/>
  <c r="V161"/>
  <c r="AL161"/>
  <c r="I161"/>
  <c r="Y161"/>
  <c r="AO161"/>
  <c r="L161"/>
  <c r="AB161"/>
  <c r="AR161"/>
  <c r="O161"/>
  <c r="AE161"/>
  <c r="AU161"/>
  <c r="R157"/>
  <c r="AH157"/>
  <c r="AX157"/>
  <c r="U157"/>
  <c r="AK157"/>
  <c r="H157"/>
  <c r="X157"/>
  <c r="AN157"/>
  <c r="K157"/>
  <c r="AA157"/>
  <c r="AQ157"/>
  <c r="N152"/>
  <c r="AD152"/>
  <c r="AT152"/>
  <c r="Q152"/>
  <c r="AG152"/>
  <c r="AW152"/>
  <c r="T152"/>
  <c r="AJ152"/>
  <c r="G152"/>
  <c r="W152"/>
  <c r="AM152"/>
  <c r="J148"/>
  <c r="Z148"/>
  <c r="AP148"/>
  <c r="M148"/>
  <c r="AC148"/>
  <c r="AS148"/>
  <c r="P148"/>
  <c r="AF148"/>
  <c r="AV148"/>
  <c r="S148"/>
  <c r="AI148"/>
  <c r="F144"/>
  <c r="V144"/>
  <c r="U144"/>
  <c r="AD144"/>
  <c r="AT144"/>
  <c r="Y144"/>
  <c r="AO144"/>
  <c r="P144"/>
  <c r="AJ144"/>
  <c r="G144"/>
  <c r="AE144"/>
  <c r="AU144"/>
  <c r="P239"/>
  <c r="AV239"/>
  <c r="G239"/>
  <c r="N239"/>
  <c r="AD239"/>
  <c r="AT239"/>
  <c r="O239"/>
  <c r="M239"/>
  <c r="AC239"/>
  <c r="K239"/>
  <c r="L226"/>
  <c r="AB226"/>
  <c r="AU226"/>
  <c r="J226"/>
  <c r="Z226"/>
  <c r="AP226"/>
  <c r="AA226"/>
  <c r="Q226"/>
  <c r="AG226"/>
  <c r="AW226"/>
  <c r="H217"/>
  <c r="X217"/>
  <c r="AN217"/>
  <c r="K217"/>
  <c r="AA217"/>
  <c r="AQ217"/>
  <c r="N217"/>
  <c r="AD217"/>
  <c r="AT217"/>
  <c r="Q217"/>
  <c r="AG217"/>
  <c r="AW217"/>
  <c r="T210"/>
  <c r="AJ210"/>
  <c r="G210"/>
  <c r="W210"/>
  <c r="AM210"/>
  <c r="J210"/>
  <c r="Z210"/>
  <c r="AP210"/>
  <c r="M210"/>
  <c r="AC210"/>
  <c r="AS210"/>
  <c r="P204"/>
  <c r="AF204"/>
  <c r="AV204"/>
  <c r="S204"/>
  <c r="AI204"/>
  <c r="F204"/>
  <c r="V204"/>
  <c r="AL204"/>
  <c r="I204"/>
  <c r="Y204"/>
  <c r="AO204"/>
  <c r="L196"/>
  <c r="AB196"/>
  <c r="AR196"/>
  <c r="O196"/>
  <c r="AE196"/>
  <c r="AU196"/>
  <c r="R196"/>
  <c r="AH196"/>
  <c r="AX196"/>
  <c r="U196"/>
  <c r="AK196"/>
  <c r="H192"/>
  <c r="X192"/>
  <c r="AN192"/>
  <c r="K192"/>
  <c r="AA192"/>
  <c r="AQ192"/>
  <c r="N192"/>
  <c r="AD192"/>
  <c r="AT192"/>
  <c r="Q192"/>
  <c r="AG192"/>
  <c r="AW192"/>
  <c r="T188"/>
  <c r="AJ188"/>
  <c r="G188"/>
  <c r="W188"/>
  <c r="AM188"/>
  <c r="J188"/>
  <c r="Z188"/>
  <c r="AP188"/>
  <c r="M188"/>
  <c r="AC188"/>
  <c r="AS188"/>
  <c r="P184"/>
  <c r="AF184"/>
  <c r="AV184"/>
  <c r="S184"/>
  <c r="AI184"/>
  <c r="F184"/>
  <c r="V184"/>
  <c r="AL184"/>
  <c r="I184"/>
  <c r="Y184"/>
  <c r="AO184"/>
  <c r="L177"/>
  <c r="AB177"/>
  <c r="AR177"/>
  <c r="O177"/>
  <c r="AE177"/>
  <c r="AU177"/>
  <c r="R177"/>
  <c r="AH177"/>
  <c r="AX177"/>
  <c r="U177"/>
  <c r="AK177"/>
  <c r="H174"/>
  <c r="X174"/>
  <c r="AN174"/>
  <c r="K174"/>
  <c r="AA174"/>
  <c r="AQ174"/>
  <c r="N174"/>
  <c r="AD174"/>
  <c r="AT174"/>
  <c r="Q174"/>
  <c r="AG174"/>
  <c r="AW174"/>
  <c r="J165"/>
  <c r="Z165"/>
  <c r="AP165"/>
  <c r="L165"/>
  <c r="AB165"/>
  <c r="AR165"/>
  <c r="O165"/>
  <c r="AE165"/>
  <c r="AU165"/>
  <c r="U165"/>
  <c r="AW165"/>
  <c r="R161"/>
  <c r="AH161"/>
  <c r="AX161"/>
  <c r="U161"/>
  <c r="AK161"/>
  <c r="H161"/>
  <c r="X161"/>
  <c r="AN161"/>
  <c r="K161"/>
  <c r="AA161"/>
  <c r="AQ161"/>
  <c r="N157"/>
  <c r="AD157"/>
  <c r="AT157"/>
  <c r="Q157"/>
  <c r="AG157"/>
  <c r="AW157"/>
  <c r="T157"/>
  <c r="AJ157"/>
  <c r="G157"/>
  <c r="W157"/>
  <c r="AM157"/>
  <c r="J152"/>
  <c r="Z152"/>
  <c r="AP152"/>
  <c r="M152"/>
  <c r="AC152"/>
  <c r="AS152"/>
  <c r="P152"/>
  <c r="AF152"/>
  <c r="AV152"/>
  <c r="S152"/>
  <c r="AI152"/>
  <c r="F148"/>
  <c r="V148"/>
  <c r="AL148"/>
  <c r="I148"/>
  <c r="Y148"/>
  <c r="AO148"/>
  <c r="L148"/>
  <c r="AB148"/>
  <c r="AR148"/>
  <c r="O148"/>
  <c r="AE148"/>
  <c r="AU148"/>
  <c r="R144"/>
  <c r="Q144"/>
  <c r="Z144"/>
  <c r="AP144"/>
  <c r="S144"/>
  <c r="AK144"/>
  <c r="H144"/>
  <c r="AF144"/>
  <c r="AV144"/>
  <c r="AA144"/>
  <c r="AQ144"/>
  <c r="N140"/>
  <c r="AD140"/>
  <c r="AT140"/>
  <c r="Q140"/>
  <c r="AG140"/>
  <c r="AW140"/>
  <c r="AF140"/>
  <c r="O140"/>
  <c r="AU140"/>
  <c r="AJ140"/>
  <c r="AA140"/>
  <c r="J136"/>
  <c r="AP136"/>
  <c r="M136"/>
  <c r="AC136"/>
  <c r="AB136"/>
  <c r="S136"/>
  <c r="H136"/>
  <c r="W136"/>
  <c r="V127"/>
  <c r="BI127" s="1"/>
  <c r="I127"/>
  <c r="Y127"/>
  <c r="L239"/>
  <c r="AU239"/>
  <c r="J239"/>
  <c r="Z239"/>
  <c r="AP239"/>
  <c r="I239"/>
  <c r="Y239"/>
  <c r="AO239"/>
  <c r="H226"/>
  <c r="X226"/>
  <c r="AI226"/>
  <c r="V226"/>
  <c r="O226"/>
  <c r="M226"/>
  <c r="AC226"/>
  <c r="AM226"/>
  <c r="T217"/>
  <c r="AJ217"/>
  <c r="G217"/>
  <c r="W217"/>
  <c r="AM217"/>
  <c r="J217"/>
  <c r="Z217"/>
  <c r="AP217"/>
  <c r="M217"/>
  <c r="AC217"/>
  <c r="AS217"/>
  <c r="P210"/>
  <c r="AF210"/>
  <c r="AV210"/>
  <c r="S210"/>
  <c r="AI210"/>
  <c r="F210"/>
  <c r="V210"/>
  <c r="AL210"/>
  <c r="I210"/>
  <c r="Y210"/>
  <c r="AO210"/>
  <c r="L204"/>
  <c r="AB204"/>
  <c r="AR204"/>
  <c r="O204"/>
  <c r="AE204"/>
  <c r="AU204"/>
  <c r="R204"/>
  <c r="AH204"/>
  <c r="AX204"/>
  <c r="U204"/>
  <c r="AK204"/>
  <c r="H196"/>
  <c r="X196"/>
  <c r="AN196"/>
  <c r="K196"/>
  <c r="AA196"/>
  <c r="AQ196"/>
  <c r="N196"/>
  <c r="AD196"/>
  <c r="AT196"/>
  <c r="Q196"/>
  <c r="AG196"/>
  <c r="AW196"/>
  <c r="T192"/>
  <c r="AJ192"/>
  <c r="G192"/>
  <c r="W192"/>
  <c r="AM192"/>
  <c r="J192"/>
  <c r="Z192"/>
  <c r="AP192"/>
  <c r="M192"/>
  <c r="AC192"/>
  <c r="AS192"/>
  <c r="P188"/>
  <c r="AF188"/>
  <c r="AV188"/>
  <c r="S188"/>
  <c r="AI188"/>
  <c r="F188"/>
  <c r="V188"/>
  <c r="AL188"/>
  <c r="I188"/>
  <c r="Y188"/>
  <c r="AO188"/>
  <c r="L184"/>
  <c r="AB184"/>
  <c r="AR184"/>
  <c r="AE184"/>
  <c r="AU184"/>
  <c r="R184"/>
  <c r="AH184"/>
  <c r="AX184"/>
  <c r="U184"/>
  <c r="AK184"/>
  <c r="H177"/>
  <c r="X177"/>
  <c r="AN177"/>
  <c r="K177"/>
  <c r="AA177"/>
  <c r="AQ177"/>
  <c r="N177"/>
  <c r="AD177"/>
  <c r="AT177"/>
  <c r="Q177"/>
  <c r="AG177"/>
  <c r="AW177"/>
  <c r="T174"/>
  <c r="AJ174"/>
  <c r="G174"/>
  <c r="W174"/>
  <c r="AM174"/>
  <c r="J174"/>
  <c r="Z174"/>
  <c r="AP174"/>
  <c r="M174"/>
  <c r="AC174"/>
  <c r="AS174"/>
  <c r="F165"/>
  <c r="V165"/>
  <c r="AL165"/>
  <c r="H165"/>
  <c r="X165"/>
  <c r="AN165"/>
  <c r="K165"/>
  <c r="AA165"/>
  <c r="AQ165"/>
  <c r="AO165"/>
  <c r="AG165"/>
  <c r="AS165"/>
  <c r="N161"/>
  <c r="AD161"/>
  <c r="AT161"/>
  <c r="Q161"/>
  <c r="AG161"/>
  <c r="AW161"/>
  <c r="T161"/>
  <c r="AJ161"/>
  <c r="G161"/>
  <c r="W161"/>
  <c r="AM161"/>
  <c r="J157"/>
  <c r="Z157"/>
  <c r="AP157"/>
  <c r="M157"/>
  <c r="AC157"/>
  <c r="AS157"/>
  <c r="P157"/>
  <c r="AF157"/>
  <c r="AV157"/>
  <c r="S157"/>
  <c r="AI157"/>
  <c r="F152"/>
  <c r="V152"/>
  <c r="AL152"/>
  <c r="I152"/>
  <c r="Y152"/>
  <c r="AO152"/>
  <c r="L152"/>
  <c r="AB152"/>
  <c r="AR152"/>
  <c r="O152"/>
  <c r="AE152"/>
  <c r="AU152"/>
  <c r="R148"/>
  <c r="AH148"/>
  <c r="AX148"/>
  <c r="U148"/>
  <c r="AK148"/>
  <c r="H148"/>
  <c r="X148"/>
  <c r="AN148"/>
  <c r="K148"/>
  <c r="AA148"/>
  <c r="AQ148"/>
  <c r="N144"/>
  <c r="M144"/>
  <c r="T144"/>
  <c r="AL144"/>
  <c r="AG144"/>
  <c r="AW144"/>
  <c r="AB144"/>
  <c r="AR144"/>
  <c r="W144"/>
  <c r="AM144"/>
  <c r="J140"/>
  <c r="Z140"/>
  <c r="AP140"/>
  <c r="M140"/>
  <c r="AC140"/>
  <c r="AS140"/>
  <c r="X140"/>
  <c r="G140"/>
  <c r="AM140"/>
  <c r="AB140"/>
  <c r="S140"/>
  <c r="V136"/>
  <c r="AL136"/>
  <c r="I136"/>
  <c r="Y136"/>
  <c r="T136"/>
  <c r="K136"/>
  <c r="AQ136"/>
  <c r="AF136"/>
  <c r="AU136"/>
  <c r="BI136" s="1"/>
  <c r="R127"/>
  <c r="AH127"/>
  <c r="H127"/>
  <c r="H239"/>
  <c r="AF239"/>
  <c r="AI239"/>
  <c r="F239"/>
  <c r="V239"/>
  <c r="AB239"/>
  <c r="U239"/>
  <c r="AK239"/>
  <c r="X239"/>
  <c r="AM239"/>
  <c r="T226"/>
  <c r="S226"/>
  <c r="AE226"/>
  <c r="R226"/>
  <c r="AH226"/>
  <c r="AX226"/>
  <c r="I226"/>
  <c r="Y226"/>
  <c r="W226"/>
  <c r="P217"/>
  <c r="AF217"/>
  <c r="AV217"/>
  <c r="S217"/>
  <c r="AI217"/>
  <c r="F217"/>
  <c r="V217"/>
  <c r="AL217"/>
  <c r="I217"/>
  <c r="Y217"/>
  <c r="AO217"/>
  <c r="L210"/>
  <c r="AB210"/>
  <c r="AR210"/>
  <c r="O210"/>
  <c r="AE210"/>
  <c r="AU210"/>
  <c r="R210"/>
  <c r="AH210"/>
  <c r="AX210"/>
  <c r="U210"/>
  <c r="AK210"/>
  <c r="H204"/>
  <c r="X204"/>
  <c r="AN204"/>
  <c r="K204"/>
  <c r="AA204"/>
  <c r="AQ204"/>
  <c r="N204"/>
  <c r="AD204"/>
  <c r="AT204"/>
  <c r="Q204"/>
  <c r="AG204"/>
  <c r="AW204"/>
  <c r="T196"/>
  <c r="AJ196"/>
  <c r="G196"/>
  <c r="W196"/>
  <c r="AM196"/>
  <c r="J196"/>
  <c r="Z196"/>
  <c r="AP196"/>
  <c r="M196"/>
  <c r="AC196"/>
  <c r="AS196"/>
  <c r="P192"/>
  <c r="AF192"/>
  <c r="AV192"/>
  <c r="S192"/>
  <c r="AI192"/>
  <c r="F192"/>
  <c r="V192"/>
  <c r="AL192"/>
  <c r="I192"/>
  <c r="Y192"/>
  <c r="AO192"/>
  <c r="L188"/>
  <c r="AB188"/>
  <c r="AR188"/>
  <c r="O188"/>
  <c r="AE188"/>
  <c r="AU188"/>
  <c r="R188"/>
  <c r="AH188"/>
  <c r="AX188"/>
  <c r="U188"/>
  <c r="AK188"/>
  <c r="H184"/>
  <c r="X184"/>
  <c r="AN184"/>
  <c r="K184"/>
  <c r="AA184"/>
  <c r="AQ184"/>
  <c r="N184"/>
  <c r="AD184"/>
  <c r="AT184"/>
  <c r="Q184"/>
  <c r="AG184"/>
  <c r="AW184"/>
  <c r="T177"/>
  <c r="AJ177"/>
  <c r="G177"/>
  <c r="W177"/>
  <c r="AM177"/>
  <c r="J177"/>
  <c r="Z177"/>
  <c r="AP177"/>
  <c r="M177"/>
  <c r="AC177"/>
  <c r="AS177"/>
  <c r="P174"/>
  <c r="AF174"/>
  <c r="AV174"/>
  <c r="S174"/>
  <c r="AI174"/>
  <c r="F174"/>
  <c r="V174"/>
  <c r="AL174"/>
  <c r="I174"/>
  <c r="Y174"/>
  <c r="AO174"/>
  <c r="R165"/>
  <c r="AH165"/>
  <c r="AX165"/>
  <c r="T165"/>
  <c r="AJ165"/>
  <c r="G165"/>
  <c r="W165"/>
  <c r="AM165"/>
  <c r="Y165"/>
  <c r="Q165"/>
  <c r="AC165"/>
  <c r="J161"/>
  <c r="Z161"/>
  <c r="AP161"/>
  <c r="M161"/>
  <c r="AC161"/>
  <c r="AS161"/>
  <c r="P161"/>
  <c r="AF161"/>
  <c r="AV161"/>
  <c r="S161"/>
  <c r="AI161"/>
  <c r="F157"/>
  <c r="V157"/>
  <c r="AL157"/>
  <c r="I157"/>
  <c r="Y157"/>
  <c r="AO157"/>
  <c r="L157"/>
  <c r="AB157"/>
  <c r="AR157"/>
  <c r="O157"/>
  <c r="AE157"/>
  <c r="AU157"/>
  <c r="R152"/>
  <c r="AH152"/>
  <c r="AX152"/>
  <c r="U152"/>
  <c r="AN152"/>
  <c r="N148"/>
  <c r="AG148"/>
  <c r="G148"/>
  <c r="I144"/>
  <c r="AC144"/>
  <c r="V140"/>
  <c r="I140"/>
  <c r="AO140"/>
  <c r="AV140"/>
  <c r="T140"/>
  <c r="AQ140"/>
  <c r="AH136"/>
  <c r="L136"/>
  <c r="N127"/>
  <c r="AG127"/>
  <c r="AF127"/>
  <c r="AB127"/>
  <c r="S127"/>
  <c r="T118"/>
  <c r="R118"/>
  <c r="AH118"/>
  <c r="AX118"/>
  <c r="U118"/>
  <c r="AK118"/>
  <c r="K118"/>
  <c r="S118"/>
  <c r="AE118"/>
  <c r="P114"/>
  <c r="AF114"/>
  <c r="AV114"/>
  <c r="R114"/>
  <c r="AH114"/>
  <c r="AX114"/>
  <c r="U114"/>
  <c r="AK114"/>
  <c r="O114"/>
  <c r="AA114"/>
  <c r="AM114"/>
  <c r="L109"/>
  <c r="AB109"/>
  <c r="AR109"/>
  <c r="N109"/>
  <c r="AD109"/>
  <c r="AT109"/>
  <c r="Q109"/>
  <c r="AG109"/>
  <c r="AW109"/>
  <c r="AE109"/>
  <c r="AQ109"/>
  <c r="H105"/>
  <c r="X105"/>
  <c r="AN105"/>
  <c r="K105"/>
  <c r="AA105"/>
  <c r="AQ105"/>
  <c r="N105"/>
  <c r="AD105"/>
  <c r="AT105"/>
  <c r="Q105"/>
  <c r="AG105"/>
  <c r="AW105"/>
  <c r="T101"/>
  <c r="AJ101"/>
  <c r="G101"/>
  <c r="W101"/>
  <c r="AM101"/>
  <c r="J101"/>
  <c r="Z101"/>
  <c r="AP101"/>
  <c r="M101"/>
  <c r="AC101"/>
  <c r="AS101"/>
  <c r="P96"/>
  <c r="AF96"/>
  <c r="AV96"/>
  <c r="S96"/>
  <c r="AI96"/>
  <c r="F96"/>
  <c r="V96"/>
  <c r="AL96"/>
  <c r="I96"/>
  <c r="Y96"/>
  <c r="AO96"/>
  <c r="L91"/>
  <c r="AB91"/>
  <c r="AR91"/>
  <c r="O91"/>
  <c r="AE91"/>
  <c r="AU91"/>
  <c r="AH91"/>
  <c r="Q91"/>
  <c r="AW91"/>
  <c r="AD91"/>
  <c r="U91"/>
  <c r="H85"/>
  <c r="X85"/>
  <c r="K85"/>
  <c r="AA85"/>
  <c r="V85"/>
  <c r="M85"/>
  <c r="AH85"/>
  <c r="Q85"/>
  <c r="T81"/>
  <c r="W81"/>
  <c r="R81"/>
  <c r="BE81" s="1"/>
  <c r="AG81"/>
  <c r="N81"/>
  <c r="AF77"/>
  <c r="S77"/>
  <c r="BF77" s="1"/>
  <c r="AI77"/>
  <c r="AC77"/>
  <c r="R77"/>
  <c r="AG77"/>
  <c r="J73"/>
  <c r="Z73"/>
  <c r="AP73"/>
  <c r="L73"/>
  <c r="AB73"/>
  <c r="AR73"/>
  <c r="O73"/>
  <c r="AE73"/>
  <c r="AU73"/>
  <c r="I73"/>
  <c r="AK73"/>
  <c r="F69"/>
  <c r="V69"/>
  <c r="AL69"/>
  <c r="H69"/>
  <c r="X69"/>
  <c r="AN69"/>
  <c r="K69"/>
  <c r="AA69"/>
  <c r="AQ69"/>
  <c r="AW69"/>
  <c r="I69"/>
  <c r="AK69"/>
  <c r="R63"/>
  <c r="AH63"/>
  <c r="AK63"/>
  <c r="T63"/>
  <c r="W63"/>
  <c r="AM63"/>
  <c r="N57"/>
  <c r="AD57"/>
  <c r="Q57"/>
  <c r="AG57"/>
  <c r="AW57"/>
  <c r="T57"/>
  <c r="W57"/>
  <c r="AM57"/>
  <c r="J52"/>
  <c r="AP52"/>
  <c r="M52"/>
  <c r="AC52"/>
  <c r="AS52"/>
  <c r="AF52"/>
  <c r="AV52"/>
  <c r="S52"/>
  <c r="AI52"/>
  <c r="V46"/>
  <c r="AL46"/>
  <c r="I46"/>
  <c r="Y46"/>
  <c r="L46"/>
  <c r="AB46"/>
  <c r="AR46"/>
  <c r="O46"/>
  <c r="AU46"/>
  <c r="BI46" s="1"/>
  <c r="M41"/>
  <c r="R41"/>
  <c r="AH41"/>
  <c r="AX41"/>
  <c r="Y41"/>
  <c r="AF41"/>
  <c r="AV41"/>
  <c r="AA41"/>
  <c r="AQ41"/>
  <c r="O36"/>
  <c r="AE36"/>
  <c r="AU36"/>
  <c r="U36"/>
  <c r="AK36"/>
  <c r="H36"/>
  <c r="X36"/>
  <c r="AN36"/>
  <c r="AH36"/>
  <c r="AT36"/>
  <c r="F36"/>
  <c r="X152"/>
  <c r="AQ152"/>
  <c r="Q148"/>
  <c r="AJ148"/>
  <c r="J144"/>
  <c r="AX144"/>
  <c r="AN144"/>
  <c r="R140"/>
  <c r="AX140"/>
  <c r="AK140"/>
  <c r="AN140"/>
  <c r="L140"/>
  <c r="AI140"/>
  <c r="AD136"/>
  <c r="Q136"/>
  <c r="AW136"/>
  <c r="AA136"/>
  <c r="AV136"/>
  <c r="J127"/>
  <c r="AC127"/>
  <c r="X127"/>
  <c r="W127"/>
  <c r="T127"/>
  <c r="K127"/>
  <c r="P118"/>
  <c r="AF118"/>
  <c r="N118"/>
  <c r="AD118"/>
  <c r="AT118"/>
  <c r="Q118"/>
  <c r="AG118"/>
  <c r="AW118"/>
  <c r="AV118"/>
  <c r="AU118"/>
  <c r="O118"/>
  <c r="L114"/>
  <c r="AB114"/>
  <c r="AR114"/>
  <c r="N114"/>
  <c r="AD114"/>
  <c r="AT114"/>
  <c r="Q114"/>
  <c r="AG114"/>
  <c r="AW114"/>
  <c r="K114"/>
  <c r="W114"/>
  <c r="H109"/>
  <c r="X109"/>
  <c r="AN109"/>
  <c r="J109"/>
  <c r="Z109"/>
  <c r="AP109"/>
  <c r="M109"/>
  <c r="AC109"/>
  <c r="AS109"/>
  <c r="O109"/>
  <c r="AA109"/>
  <c r="AM109"/>
  <c r="T105"/>
  <c r="AJ105"/>
  <c r="G105"/>
  <c r="W105"/>
  <c r="AM105"/>
  <c r="J105"/>
  <c r="Z105"/>
  <c r="AP105"/>
  <c r="M105"/>
  <c r="AC105"/>
  <c r="AS105"/>
  <c r="P101"/>
  <c r="AF101"/>
  <c r="AV101"/>
  <c r="S101"/>
  <c r="F101"/>
  <c r="V101"/>
  <c r="AL101"/>
  <c r="I101"/>
  <c r="Y101"/>
  <c r="AO101"/>
  <c r="L96"/>
  <c r="AB96"/>
  <c r="AR96"/>
  <c r="O96"/>
  <c r="AE96"/>
  <c r="AU96"/>
  <c r="R96"/>
  <c r="AH96"/>
  <c r="AX96"/>
  <c r="U96"/>
  <c r="AK96"/>
  <c r="H91"/>
  <c r="X91"/>
  <c r="AN91"/>
  <c r="K91"/>
  <c r="AA91"/>
  <c r="AQ91"/>
  <c r="Z91"/>
  <c r="I91"/>
  <c r="AO91"/>
  <c r="V91"/>
  <c r="M91"/>
  <c r="AS91"/>
  <c r="T85"/>
  <c r="W85"/>
  <c r="N85"/>
  <c r="I85"/>
  <c r="AF81"/>
  <c r="S81"/>
  <c r="AI81"/>
  <c r="J81"/>
  <c r="Y81"/>
  <c r="AC81"/>
  <c r="L77"/>
  <c r="AB77"/>
  <c r="O77"/>
  <c r="AD77"/>
  <c r="J77"/>
  <c r="Y77"/>
  <c r="F73"/>
  <c r="V73"/>
  <c r="AL73"/>
  <c r="H73"/>
  <c r="X73"/>
  <c r="AN73"/>
  <c r="K73"/>
  <c r="AA73"/>
  <c r="AQ73"/>
  <c r="AS73"/>
  <c r="U73"/>
  <c r="AW73"/>
  <c r="R69"/>
  <c r="AH69"/>
  <c r="AX69"/>
  <c r="T69"/>
  <c r="AJ69"/>
  <c r="G69"/>
  <c r="W69"/>
  <c r="AM69"/>
  <c r="AG69"/>
  <c r="AS69"/>
  <c r="U69"/>
  <c r="N63"/>
  <c r="AD63"/>
  <c r="Q63"/>
  <c r="AG63"/>
  <c r="AF63"/>
  <c r="AV63"/>
  <c r="S63"/>
  <c r="AW63"/>
  <c r="J57"/>
  <c r="AP57"/>
  <c r="M57"/>
  <c r="AC57"/>
  <c r="AS57"/>
  <c r="AF57"/>
  <c r="AV57"/>
  <c r="S57"/>
  <c r="AI57"/>
  <c r="V52"/>
  <c r="AL52"/>
  <c r="I52"/>
  <c r="Y52"/>
  <c r="L52"/>
  <c r="AB52"/>
  <c r="AR52"/>
  <c r="O52"/>
  <c r="AE52"/>
  <c r="AU52"/>
  <c r="R46"/>
  <c r="AH46"/>
  <c r="AX46"/>
  <c r="AK46"/>
  <c r="H46"/>
  <c r="X46"/>
  <c r="AN46"/>
  <c r="K46"/>
  <c r="AA46"/>
  <c r="AQ46"/>
  <c r="I41"/>
  <c r="N41"/>
  <c r="AD41"/>
  <c r="AK41"/>
  <c r="AB41"/>
  <c r="AR41"/>
  <c r="W41"/>
  <c r="AM41"/>
  <c r="K36"/>
  <c r="AA36"/>
  <c r="AQ36"/>
  <c r="Q36"/>
  <c r="AG36"/>
  <c r="AW36"/>
  <c r="T36"/>
  <c r="AJ36"/>
  <c r="R36"/>
  <c r="AD36"/>
  <c r="AP36"/>
  <c r="Q30"/>
  <c r="AG30"/>
  <c r="P30"/>
  <c r="AF30"/>
  <c r="H152"/>
  <c r="AA152"/>
  <c r="AT148"/>
  <c r="T148"/>
  <c r="AM148"/>
  <c r="AH144"/>
  <c r="X144"/>
  <c r="F140"/>
  <c r="AL140"/>
  <c r="Y140"/>
  <c r="P140"/>
  <c r="AE140"/>
  <c r="K140"/>
  <c r="R136"/>
  <c r="AK136"/>
  <c r="AR136"/>
  <c r="X136"/>
  <c r="AM136"/>
  <c r="AD127"/>
  <c r="Q127"/>
  <c r="BD127" s="1"/>
  <c r="O127"/>
  <c r="L127"/>
  <c r="AI127"/>
  <c r="L118"/>
  <c r="AB118"/>
  <c r="J118"/>
  <c r="Z118"/>
  <c r="AP118"/>
  <c r="M118"/>
  <c r="AC118"/>
  <c r="AM118"/>
  <c r="H114"/>
  <c r="X114"/>
  <c r="AN114"/>
  <c r="J114"/>
  <c r="Z114"/>
  <c r="AP114"/>
  <c r="M114"/>
  <c r="AC114"/>
  <c r="AS114"/>
  <c r="AU114"/>
  <c r="G114"/>
  <c r="AI114"/>
  <c r="T109"/>
  <c r="AJ109"/>
  <c r="F109"/>
  <c r="V109"/>
  <c r="AL109"/>
  <c r="I109"/>
  <c r="Y109"/>
  <c r="AO109"/>
  <c r="AI109"/>
  <c r="K109"/>
  <c r="W109"/>
  <c r="P105"/>
  <c r="AF105"/>
  <c r="AV105"/>
  <c r="S105"/>
  <c r="AI105"/>
  <c r="F105"/>
  <c r="V105"/>
  <c r="AL105"/>
  <c r="I105"/>
  <c r="Y105"/>
  <c r="AO105"/>
  <c r="L101"/>
  <c r="AB101"/>
  <c r="AR101"/>
  <c r="AU101"/>
  <c r="R101"/>
  <c r="AH101"/>
  <c r="AX101"/>
  <c r="U101"/>
  <c r="AK101"/>
  <c r="H96"/>
  <c r="X96"/>
  <c r="AN96"/>
  <c r="K96"/>
  <c r="AA96"/>
  <c r="AQ96"/>
  <c r="N96"/>
  <c r="AD96"/>
  <c r="AT96"/>
  <c r="Q96"/>
  <c r="AG96"/>
  <c r="AW96"/>
  <c r="T91"/>
  <c r="AJ91"/>
  <c r="G91"/>
  <c r="W91"/>
  <c r="AM91"/>
  <c r="R91"/>
  <c r="AX91"/>
  <c r="AG91"/>
  <c r="N91"/>
  <c r="AT91"/>
  <c r="AK91"/>
  <c r="AF85"/>
  <c r="S85"/>
  <c r="AI85"/>
  <c r="AC85"/>
  <c r="R85"/>
  <c r="AG85"/>
  <c r="L81"/>
  <c r="AB81"/>
  <c r="O81"/>
  <c r="AH81"/>
  <c r="Q81"/>
  <c r="AD81"/>
  <c r="H77"/>
  <c r="X77"/>
  <c r="BK77" s="1"/>
  <c r="K77"/>
  <c r="AA77"/>
  <c r="V77"/>
  <c r="M77"/>
  <c r="AH77"/>
  <c r="Q77"/>
  <c r="R73"/>
  <c r="AH73"/>
  <c r="AX73"/>
  <c r="T73"/>
  <c r="AJ73"/>
  <c r="G73"/>
  <c r="W73"/>
  <c r="AM73"/>
  <c r="AC73"/>
  <c r="AO73"/>
  <c r="AG73"/>
  <c r="N69"/>
  <c r="AD69"/>
  <c r="AT69"/>
  <c r="P69"/>
  <c r="AF69"/>
  <c r="AV69"/>
  <c r="S69"/>
  <c r="AI69"/>
  <c r="Q69"/>
  <c r="AC69"/>
  <c r="AO69"/>
  <c r="J63"/>
  <c r="AP63"/>
  <c r="M63"/>
  <c r="AC63"/>
  <c r="L63"/>
  <c r="AB63"/>
  <c r="AR63"/>
  <c r="AU63"/>
  <c r="V57"/>
  <c r="AL57"/>
  <c r="I57"/>
  <c r="Y57"/>
  <c r="L57"/>
  <c r="AB57"/>
  <c r="AR57"/>
  <c r="O57"/>
  <c r="AE57"/>
  <c r="AU57"/>
  <c r="R52"/>
  <c r="AH52"/>
  <c r="AX52"/>
  <c r="AK52"/>
  <c r="H52"/>
  <c r="X52"/>
  <c r="AN52"/>
  <c r="K52"/>
  <c r="AA52"/>
  <c r="AQ52"/>
  <c r="N46"/>
  <c r="AD46"/>
  <c r="Q46"/>
  <c r="AG46"/>
  <c r="AW46"/>
  <c r="T46"/>
  <c r="W46"/>
  <c r="AM46"/>
  <c r="K41"/>
  <c r="L41"/>
  <c r="AP41"/>
  <c r="Q41"/>
  <c r="AG41"/>
  <c r="AW41"/>
  <c r="X41"/>
  <c r="AN41"/>
  <c r="S41"/>
  <c r="AI41"/>
  <c r="G36"/>
  <c r="W36"/>
  <c r="AM36"/>
  <c r="M36"/>
  <c r="AC36"/>
  <c r="AS36"/>
  <c r="P36"/>
  <c r="AF36"/>
  <c r="AV36"/>
  <c r="N36"/>
  <c r="Z36"/>
  <c r="AL36"/>
  <c r="AK152"/>
  <c r="K152"/>
  <c r="AD148"/>
  <c r="AW148"/>
  <c r="W148"/>
  <c r="L144"/>
  <c r="AS144"/>
  <c r="AI144"/>
  <c r="AH140"/>
  <c r="U140"/>
  <c r="H140"/>
  <c r="W140"/>
  <c r="AR140"/>
  <c r="N136"/>
  <c r="AG136"/>
  <c r="M127"/>
  <c r="AA127"/>
  <c r="H118"/>
  <c r="X118"/>
  <c r="V118"/>
  <c r="I118"/>
  <c r="Y118"/>
  <c r="AO118"/>
  <c r="AA118"/>
  <c r="W118"/>
  <c r="AI118"/>
  <c r="T114"/>
  <c r="AJ114"/>
  <c r="F114"/>
  <c r="V114"/>
  <c r="AL114"/>
  <c r="I114"/>
  <c r="Y114"/>
  <c r="AO114"/>
  <c r="AE114"/>
  <c r="AQ114"/>
  <c r="S114"/>
  <c r="P109"/>
  <c r="AF109"/>
  <c r="AV109"/>
  <c r="R109"/>
  <c r="AH109"/>
  <c r="AX109"/>
  <c r="U109"/>
  <c r="AK109"/>
  <c r="S109"/>
  <c r="AU109"/>
  <c r="G109"/>
  <c r="L105"/>
  <c r="AB105"/>
  <c r="AR105"/>
  <c r="O105"/>
  <c r="AE105"/>
  <c r="AU105"/>
  <c r="R105"/>
  <c r="AH105"/>
  <c r="AX105"/>
  <c r="U105"/>
  <c r="AK105"/>
  <c r="H101"/>
  <c r="X101"/>
  <c r="AN101"/>
  <c r="AA101"/>
  <c r="AQ101"/>
  <c r="N101"/>
  <c r="AT101"/>
  <c r="Q101"/>
  <c r="AG101"/>
  <c r="AW101"/>
  <c r="BK101" s="1"/>
  <c r="T96"/>
  <c r="AJ96"/>
  <c r="G96"/>
  <c r="W96"/>
  <c r="AM96"/>
  <c r="J96"/>
  <c r="Z96"/>
  <c r="AP96"/>
  <c r="M96"/>
  <c r="AC96"/>
  <c r="AS96"/>
  <c r="P91"/>
  <c r="AF91"/>
  <c r="AV91"/>
  <c r="S91"/>
  <c r="AI91"/>
  <c r="J91"/>
  <c r="AP91"/>
  <c r="Y91"/>
  <c r="F91"/>
  <c r="AL91"/>
  <c r="AC91"/>
  <c r="L85"/>
  <c r="AB85"/>
  <c r="O85"/>
  <c r="AD85"/>
  <c r="J85"/>
  <c r="Y85"/>
  <c r="H81"/>
  <c r="X81"/>
  <c r="K81"/>
  <c r="AA81"/>
  <c r="I81"/>
  <c r="V81"/>
  <c r="M81"/>
  <c r="T77"/>
  <c r="W77"/>
  <c r="N77"/>
  <c r="I77"/>
  <c r="N73"/>
  <c r="AD73"/>
  <c r="AT73"/>
  <c r="P73"/>
  <c r="AF73"/>
  <c r="AV73"/>
  <c r="S73"/>
  <c r="AI73"/>
  <c r="M73"/>
  <c r="Y73"/>
  <c r="Q73"/>
  <c r="J69"/>
  <c r="Z69"/>
  <c r="AP69"/>
  <c r="L69"/>
  <c r="AB69"/>
  <c r="AR69"/>
  <c r="O69"/>
  <c r="AE69"/>
  <c r="AU69"/>
  <c r="M69"/>
  <c r="Y69"/>
  <c r="V63"/>
  <c r="AL63"/>
  <c r="I63"/>
  <c r="Y63"/>
  <c r="H63"/>
  <c r="X63"/>
  <c r="K63"/>
  <c r="AA63"/>
  <c r="AQ63"/>
  <c r="R57"/>
  <c r="AH57"/>
  <c r="AX57"/>
  <c r="AK57"/>
  <c r="H57"/>
  <c r="X57"/>
  <c r="AN57"/>
  <c r="K57"/>
  <c r="AA57"/>
  <c r="AQ57"/>
  <c r="N52"/>
  <c r="AD52"/>
  <c r="Q52"/>
  <c r="AG52"/>
  <c r="AW52"/>
  <c r="T52"/>
  <c r="W52"/>
  <c r="AM52"/>
  <c r="J46"/>
  <c r="AP46"/>
  <c r="M46"/>
  <c r="AC46"/>
  <c r="AS46"/>
  <c r="AF46"/>
  <c r="AV46"/>
  <c r="S46"/>
  <c r="AI46"/>
  <c r="AL41"/>
  <c r="T41"/>
  <c r="AU41"/>
  <c r="Y36"/>
  <c r="AR36"/>
  <c r="I30"/>
  <c r="AC30"/>
  <c r="T30"/>
  <c r="G30"/>
  <c r="AM30"/>
  <c r="S30"/>
  <c r="AS30"/>
  <c r="BG30" s="1"/>
  <c r="Z30"/>
  <c r="AV30"/>
  <c r="AP30"/>
  <c r="AX30"/>
  <c r="U25"/>
  <c r="AK25"/>
  <c r="H25"/>
  <c r="X25"/>
  <c r="AN25"/>
  <c r="S25"/>
  <c r="G25"/>
  <c r="AM25"/>
  <c r="V25"/>
  <c r="J25"/>
  <c r="R25"/>
  <c r="O21"/>
  <c r="H21"/>
  <c r="X21"/>
  <c r="AH21"/>
  <c r="K16"/>
  <c r="AA16"/>
  <c r="Q16"/>
  <c r="AG16"/>
  <c r="T16"/>
  <c r="AH16"/>
  <c r="G12"/>
  <c r="W12"/>
  <c r="AM12"/>
  <c r="M12"/>
  <c r="AC12"/>
  <c r="AS12"/>
  <c r="P12"/>
  <c r="AF12"/>
  <c r="AV12"/>
  <c r="AH12"/>
  <c r="AT12"/>
  <c r="S8"/>
  <c r="AI8"/>
  <c r="I8"/>
  <c r="Y8"/>
  <c r="AO8"/>
  <c r="L8"/>
  <c r="AB8"/>
  <c r="AT8"/>
  <c r="AH8"/>
  <c r="AU240"/>
  <c r="F240"/>
  <c r="M240"/>
  <c r="AC240"/>
  <c r="AS240"/>
  <c r="AE240"/>
  <c r="AP240"/>
  <c r="T240"/>
  <c r="AJ240"/>
  <c r="G240"/>
  <c r="J240"/>
  <c r="K227"/>
  <c r="AA227"/>
  <c r="AQ227"/>
  <c r="AX227"/>
  <c r="I227"/>
  <c r="Y227"/>
  <c r="AO227"/>
  <c r="AD227"/>
  <c r="P227"/>
  <c r="AF227"/>
  <c r="AV227"/>
  <c r="G219"/>
  <c r="W219"/>
  <c r="AM219"/>
  <c r="J219"/>
  <c r="Z219"/>
  <c r="AX219"/>
  <c r="U219"/>
  <c r="AK219"/>
  <c r="AT219"/>
  <c r="T219"/>
  <c r="AJ219"/>
  <c r="AP219"/>
  <c r="S212"/>
  <c r="AI212"/>
  <c r="F212"/>
  <c r="V212"/>
  <c r="AL212"/>
  <c r="I212"/>
  <c r="Y212"/>
  <c r="AO212"/>
  <c r="L212"/>
  <c r="AB212"/>
  <c r="AR212"/>
  <c r="O205"/>
  <c r="AE205"/>
  <c r="AU205"/>
  <c r="R205"/>
  <c r="AH205"/>
  <c r="AX205"/>
  <c r="U205"/>
  <c r="AK205"/>
  <c r="X205"/>
  <c r="K199"/>
  <c r="AA199"/>
  <c r="N199"/>
  <c r="AD199"/>
  <c r="Q199"/>
  <c r="AG199"/>
  <c r="AW199"/>
  <c r="T199"/>
  <c r="G193"/>
  <c r="W193"/>
  <c r="AM193"/>
  <c r="J193"/>
  <c r="Z193"/>
  <c r="AP193"/>
  <c r="M193"/>
  <c r="AC193"/>
  <c r="AS193"/>
  <c r="P193"/>
  <c r="AF193"/>
  <c r="AV193"/>
  <c r="S189"/>
  <c r="AI189"/>
  <c r="F189"/>
  <c r="V189"/>
  <c r="AL189"/>
  <c r="I189"/>
  <c r="Y189"/>
  <c r="AO189"/>
  <c r="L189"/>
  <c r="AB189"/>
  <c r="AR189"/>
  <c r="O185"/>
  <c r="AE185"/>
  <c r="AU185"/>
  <c r="R185"/>
  <c r="AH185"/>
  <c r="AX185"/>
  <c r="U185"/>
  <c r="AK185"/>
  <c r="H185"/>
  <c r="X185"/>
  <c r="AN185"/>
  <c r="K180"/>
  <c r="AA180"/>
  <c r="AQ180"/>
  <c r="N180"/>
  <c r="AD180"/>
  <c r="Q180"/>
  <c r="AG180"/>
  <c r="AW180"/>
  <c r="T180"/>
  <c r="W175"/>
  <c r="AM175"/>
  <c r="J175"/>
  <c r="AP175"/>
  <c r="M175"/>
  <c r="AC175"/>
  <c r="AF175"/>
  <c r="AV175"/>
  <c r="U171"/>
  <c r="S171"/>
  <c r="N171"/>
  <c r="AA171"/>
  <c r="AQ171"/>
  <c r="AD171"/>
  <c r="AT171"/>
  <c r="AC171"/>
  <c r="AS171"/>
  <c r="AB171"/>
  <c r="AR171"/>
  <c r="Q168"/>
  <c r="AG168"/>
  <c r="AW168"/>
  <c r="S168"/>
  <c r="AI168"/>
  <c r="F168"/>
  <c r="V168"/>
  <c r="AL168"/>
  <c r="H168"/>
  <c r="AJ168"/>
  <c r="L168"/>
  <c r="M166"/>
  <c r="AC166"/>
  <c r="AS166"/>
  <c r="O166"/>
  <c r="AE166"/>
  <c r="AU166"/>
  <c r="R166"/>
  <c r="AH166"/>
  <c r="AX166"/>
  <c r="H166"/>
  <c r="U162"/>
  <c r="AK162"/>
  <c r="H162"/>
  <c r="X162"/>
  <c r="AN162"/>
  <c r="K162"/>
  <c r="AA162"/>
  <c r="AQ162"/>
  <c r="N162"/>
  <c r="AD162"/>
  <c r="AT162"/>
  <c r="V41"/>
  <c r="AS41"/>
  <c r="AE41"/>
  <c r="I36"/>
  <c r="AB36"/>
  <c r="V36"/>
  <c r="Y30"/>
  <c r="L30"/>
  <c r="AJ30"/>
  <c r="AE30"/>
  <c r="K30"/>
  <c r="AO30"/>
  <c r="R30"/>
  <c r="AR30"/>
  <c r="N30"/>
  <c r="AD30"/>
  <c r="Q25"/>
  <c r="AG25"/>
  <c r="AW25"/>
  <c r="T25"/>
  <c r="AJ25"/>
  <c r="K25"/>
  <c r="AQ25"/>
  <c r="AE25"/>
  <c r="N25"/>
  <c r="AT25"/>
  <c r="Z25"/>
  <c r="K21"/>
  <c r="AA21"/>
  <c r="Q21"/>
  <c r="AG21"/>
  <c r="T21"/>
  <c r="R21"/>
  <c r="BE21" s="1"/>
  <c r="AD21"/>
  <c r="W16"/>
  <c r="BJ16" s="1"/>
  <c r="M16"/>
  <c r="AC16"/>
  <c r="AF16"/>
  <c r="R16"/>
  <c r="BE16" s="1"/>
  <c r="AD16"/>
  <c r="S12"/>
  <c r="AI12"/>
  <c r="I12"/>
  <c r="Y12"/>
  <c r="AO12"/>
  <c r="L12"/>
  <c r="AB12"/>
  <c r="AR12"/>
  <c r="AP12"/>
  <c r="R12"/>
  <c r="AD12"/>
  <c r="O8"/>
  <c r="AE8"/>
  <c r="AU8"/>
  <c r="U8"/>
  <c r="AK8"/>
  <c r="H8"/>
  <c r="X8"/>
  <c r="AD8"/>
  <c r="AP8"/>
  <c r="R8"/>
  <c r="AI240"/>
  <c r="AX240"/>
  <c r="I240"/>
  <c r="Y240"/>
  <c r="AO240"/>
  <c r="W240"/>
  <c r="AD240"/>
  <c r="P240"/>
  <c r="AF240"/>
  <c r="AV240"/>
  <c r="BJ240" s="1"/>
  <c r="AM240"/>
  <c r="G227"/>
  <c r="W227"/>
  <c r="AM227"/>
  <c r="AH227"/>
  <c r="AT227"/>
  <c r="U227"/>
  <c r="AK227"/>
  <c r="N227"/>
  <c r="L227"/>
  <c r="AB227"/>
  <c r="AR227"/>
  <c r="AL227"/>
  <c r="S219"/>
  <c r="AI219"/>
  <c r="F219"/>
  <c r="V219"/>
  <c r="AL219"/>
  <c r="Q219"/>
  <c r="AG219"/>
  <c r="AW219"/>
  <c r="P219"/>
  <c r="AF219"/>
  <c r="AV219"/>
  <c r="O212"/>
  <c r="AE212"/>
  <c r="AU212"/>
  <c r="BI212" s="1"/>
  <c r="R212"/>
  <c r="AH212"/>
  <c r="AX212"/>
  <c r="BL212" s="1"/>
  <c r="U212"/>
  <c r="AK212"/>
  <c r="H212"/>
  <c r="X212"/>
  <c r="AN212"/>
  <c r="AA205"/>
  <c r="N205"/>
  <c r="AD205"/>
  <c r="Q205"/>
  <c r="AG205"/>
  <c r="AW205"/>
  <c r="T205"/>
  <c r="G199"/>
  <c r="AM199"/>
  <c r="J199"/>
  <c r="Z199"/>
  <c r="AP199"/>
  <c r="M199"/>
  <c r="AC199"/>
  <c r="P199"/>
  <c r="AF199"/>
  <c r="AV199"/>
  <c r="S193"/>
  <c r="AI193"/>
  <c r="F193"/>
  <c r="V193"/>
  <c r="AL193"/>
  <c r="I193"/>
  <c r="Y193"/>
  <c r="AO193"/>
  <c r="L193"/>
  <c r="AB193"/>
  <c r="AR193"/>
  <c r="O189"/>
  <c r="AE189"/>
  <c r="AU189"/>
  <c r="R189"/>
  <c r="AH189"/>
  <c r="AX189"/>
  <c r="U189"/>
  <c r="AK189"/>
  <c r="H189"/>
  <c r="X189"/>
  <c r="AN189"/>
  <c r="K185"/>
  <c r="AA185"/>
  <c r="N185"/>
  <c r="AD185"/>
  <c r="Q185"/>
  <c r="AG185"/>
  <c r="AW185"/>
  <c r="T185"/>
  <c r="G180"/>
  <c r="W180"/>
  <c r="AM180"/>
  <c r="J180"/>
  <c r="Z180"/>
  <c r="AP180"/>
  <c r="M180"/>
  <c r="AC180"/>
  <c r="AS180"/>
  <c r="P180"/>
  <c r="AF180"/>
  <c r="AV180"/>
  <c r="S175"/>
  <c r="V175"/>
  <c r="I175"/>
  <c r="Y175"/>
  <c r="L175"/>
  <c r="AB175"/>
  <c r="AR175"/>
  <c r="Q171"/>
  <c r="O171"/>
  <c r="J171"/>
  <c r="T171"/>
  <c r="AM171"/>
  <c r="Z171"/>
  <c r="AP171"/>
  <c r="Y171"/>
  <c r="AO171"/>
  <c r="X171"/>
  <c r="AN171"/>
  <c r="M168"/>
  <c r="AC168"/>
  <c r="AS168"/>
  <c r="O168"/>
  <c r="AE168"/>
  <c r="AU168"/>
  <c r="R168"/>
  <c r="AH168"/>
  <c r="AX168"/>
  <c r="T168"/>
  <c r="AV168"/>
  <c r="I166"/>
  <c r="Y166"/>
  <c r="K166"/>
  <c r="AA166"/>
  <c r="AQ166"/>
  <c r="N166"/>
  <c r="AD166"/>
  <c r="AR166"/>
  <c r="T166"/>
  <c r="AV166"/>
  <c r="Q162"/>
  <c r="AG162"/>
  <c r="AW162"/>
  <c r="T162"/>
  <c r="AJ162"/>
  <c r="G162"/>
  <c r="W162"/>
  <c r="AM162"/>
  <c r="J162"/>
  <c r="Z162"/>
  <c r="AP162"/>
  <c r="H41"/>
  <c r="AC41"/>
  <c r="O41"/>
  <c r="AI36"/>
  <c r="L36"/>
  <c r="J36"/>
  <c r="U30"/>
  <c r="H30"/>
  <c r="AB30"/>
  <c r="W30"/>
  <c r="AU30"/>
  <c r="AI30"/>
  <c r="J30"/>
  <c r="AN30"/>
  <c r="AT30"/>
  <c r="BH30" s="1"/>
  <c r="AL30"/>
  <c r="M25"/>
  <c r="AC25"/>
  <c r="AS25"/>
  <c r="P25"/>
  <c r="AF25"/>
  <c r="AV25"/>
  <c r="AI25"/>
  <c r="W25"/>
  <c r="F25"/>
  <c r="AL25"/>
  <c r="AH25"/>
  <c r="W21"/>
  <c r="M21"/>
  <c r="AC21"/>
  <c r="AF21"/>
  <c r="N21"/>
  <c r="S16"/>
  <c r="AI16"/>
  <c r="I16"/>
  <c r="Y16"/>
  <c r="L16"/>
  <c r="AB16"/>
  <c r="N16"/>
  <c r="O12"/>
  <c r="AE12"/>
  <c r="AU12"/>
  <c r="U12"/>
  <c r="AK12"/>
  <c r="H12"/>
  <c r="X12"/>
  <c r="AN12"/>
  <c r="Z12"/>
  <c r="AL12"/>
  <c r="N12"/>
  <c r="K8"/>
  <c r="AA8"/>
  <c r="Q8"/>
  <c r="AG8"/>
  <c r="AW8"/>
  <c r="T8"/>
  <c r="N8"/>
  <c r="Z8"/>
  <c r="O240"/>
  <c r="AH240"/>
  <c r="AT240"/>
  <c r="U240"/>
  <c r="AK240"/>
  <c r="K240"/>
  <c r="N240"/>
  <c r="L240"/>
  <c r="AB240"/>
  <c r="AR240"/>
  <c r="AA240"/>
  <c r="AL240"/>
  <c r="S227"/>
  <c r="AI227"/>
  <c r="R227"/>
  <c r="Z227"/>
  <c r="Q227"/>
  <c r="AG227"/>
  <c r="AW227"/>
  <c r="H227"/>
  <c r="X227"/>
  <c r="AN227"/>
  <c r="V227"/>
  <c r="O219"/>
  <c r="AE219"/>
  <c r="AU219"/>
  <c r="R219"/>
  <c r="AH219"/>
  <c r="M219"/>
  <c r="AC219"/>
  <c r="AS219"/>
  <c r="L219"/>
  <c r="AB219"/>
  <c r="AR219"/>
  <c r="K212"/>
  <c r="AA212"/>
  <c r="AQ212"/>
  <c r="N212"/>
  <c r="AD212"/>
  <c r="AT212"/>
  <c r="Q212"/>
  <c r="AG212"/>
  <c r="AW212"/>
  <c r="T212"/>
  <c r="AJ212"/>
  <c r="G205"/>
  <c r="W205"/>
  <c r="AM205"/>
  <c r="Z205"/>
  <c r="AP205"/>
  <c r="M205"/>
  <c r="AC205"/>
  <c r="P205"/>
  <c r="AF205"/>
  <c r="AV205"/>
  <c r="BJ205" s="1"/>
  <c r="S199"/>
  <c r="AI199"/>
  <c r="F199"/>
  <c r="V199"/>
  <c r="I199"/>
  <c r="Y199"/>
  <c r="L199"/>
  <c r="AB199"/>
  <c r="O193"/>
  <c r="AE193"/>
  <c r="AU193"/>
  <c r="R193"/>
  <c r="AH193"/>
  <c r="AX193"/>
  <c r="U193"/>
  <c r="AK193"/>
  <c r="H193"/>
  <c r="X193"/>
  <c r="AN193"/>
  <c r="K189"/>
  <c r="AA189"/>
  <c r="AQ189"/>
  <c r="N189"/>
  <c r="AD189"/>
  <c r="AT189"/>
  <c r="Q189"/>
  <c r="AG189"/>
  <c r="AW189"/>
  <c r="T189"/>
  <c r="AJ189"/>
  <c r="G185"/>
  <c r="W185"/>
  <c r="AM185"/>
  <c r="J185"/>
  <c r="Z185"/>
  <c r="AP185"/>
  <c r="M185"/>
  <c r="AC185"/>
  <c r="AS185"/>
  <c r="AF185"/>
  <c r="AV185"/>
  <c r="S180"/>
  <c r="AI180"/>
  <c r="F180"/>
  <c r="V180"/>
  <c r="AL180"/>
  <c r="I180"/>
  <c r="Y180"/>
  <c r="L180"/>
  <c r="AB180"/>
  <c r="AR180"/>
  <c r="O175"/>
  <c r="AU175"/>
  <c r="R175"/>
  <c r="AH175"/>
  <c r="AX175"/>
  <c r="AK175"/>
  <c r="H175"/>
  <c r="X175"/>
  <c r="M171"/>
  <c r="K171"/>
  <c r="F171"/>
  <c r="V171"/>
  <c r="AI171"/>
  <c r="P171"/>
  <c r="AL171"/>
  <c r="L171"/>
  <c r="AK171"/>
  <c r="H171"/>
  <c r="AJ171"/>
  <c r="I168"/>
  <c r="Y168"/>
  <c r="AO168"/>
  <c r="K168"/>
  <c r="AA168"/>
  <c r="AQ168"/>
  <c r="N168"/>
  <c r="AD168"/>
  <c r="AT168"/>
  <c r="AN168"/>
  <c r="AF168"/>
  <c r="AR168"/>
  <c r="U166"/>
  <c r="AK166"/>
  <c r="G166"/>
  <c r="W166"/>
  <c r="AM166"/>
  <c r="J166"/>
  <c r="Z166"/>
  <c r="AP166"/>
  <c r="AB166"/>
  <c r="AN166"/>
  <c r="AF166"/>
  <c r="M162"/>
  <c r="AC162"/>
  <c r="AS162"/>
  <c r="P162"/>
  <c r="AF162"/>
  <c r="AV162"/>
  <c r="J41"/>
  <c r="S36"/>
  <c r="AO36"/>
  <c r="AX36"/>
  <c r="M30"/>
  <c r="AK30"/>
  <c r="X30"/>
  <c r="O30"/>
  <c r="AQ30"/>
  <c r="AA30"/>
  <c r="AW30"/>
  <c r="BK30" s="1"/>
  <c r="AH30"/>
  <c r="V30"/>
  <c r="F30"/>
  <c r="I25"/>
  <c r="Y25"/>
  <c r="AO25"/>
  <c r="L25"/>
  <c r="AB25"/>
  <c r="AR25"/>
  <c r="AA25"/>
  <c r="O25"/>
  <c r="AU25"/>
  <c r="AD25"/>
  <c r="AP25"/>
  <c r="AX25"/>
  <c r="S21"/>
  <c r="AI21"/>
  <c r="I21"/>
  <c r="Y21"/>
  <c r="L21"/>
  <c r="AB21"/>
  <c r="J21"/>
  <c r="V21"/>
  <c r="O16"/>
  <c r="H16"/>
  <c r="X16"/>
  <c r="V16"/>
  <c r="J16"/>
  <c r="K12"/>
  <c r="AA12"/>
  <c r="AQ12"/>
  <c r="Q12"/>
  <c r="AG12"/>
  <c r="AW12"/>
  <c r="T12"/>
  <c r="AJ12"/>
  <c r="J12"/>
  <c r="V12"/>
  <c r="AX12"/>
  <c r="W8"/>
  <c r="AM8"/>
  <c r="M8"/>
  <c r="AC8"/>
  <c r="P8"/>
  <c r="AF8"/>
  <c r="AV8"/>
  <c r="J8"/>
  <c r="V8"/>
  <c r="AX8"/>
  <c r="R240"/>
  <c r="Z240"/>
  <c r="Q240"/>
  <c r="AG240"/>
  <c r="AW240"/>
  <c r="AQ240"/>
  <c r="H240"/>
  <c r="X240"/>
  <c r="AN240"/>
  <c r="S240"/>
  <c r="V240"/>
  <c r="O227"/>
  <c r="AE227"/>
  <c r="AU227"/>
  <c r="F227"/>
  <c r="M227"/>
  <c r="AC227"/>
  <c r="AS227"/>
  <c r="AP227"/>
  <c r="T227"/>
  <c r="AJ227"/>
  <c r="J227"/>
  <c r="K219"/>
  <c r="AA219"/>
  <c r="AQ219"/>
  <c r="N219"/>
  <c r="AD219"/>
  <c r="I219"/>
  <c r="Y219"/>
  <c r="AO219"/>
  <c r="H219"/>
  <c r="X219"/>
  <c r="AN219"/>
  <c r="G212"/>
  <c r="W212"/>
  <c r="AM212"/>
  <c r="J212"/>
  <c r="Z212"/>
  <c r="AP212"/>
  <c r="M212"/>
  <c r="AC212"/>
  <c r="AS212"/>
  <c r="P212"/>
  <c r="AF212"/>
  <c r="AV212"/>
  <c r="S205"/>
  <c r="AI205"/>
  <c r="F205"/>
  <c r="V205"/>
  <c r="Y205"/>
  <c r="L205"/>
  <c r="AB205"/>
  <c r="O199"/>
  <c r="AE199"/>
  <c r="AU199"/>
  <c r="AH199"/>
  <c r="AX199"/>
  <c r="U199"/>
  <c r="AK199"/>
  <c r="H199"/>
  <c r="X199"/>
  <c r="K193"/>
  <c r="AA193"/>
  <c r="AQ193"/>
  <c r="N193"/>
  <c r="AD193"/>
  <c r="AT193"/>
  <c r="Q193"/>
  <c r="AG193"/>
  <c r="AW193"/>
  <c r="T193"/>
  <c r="AJ193"/>
  <c r="G189"/>
  <c r="W189"/>
  <c r="AM189"/>
  <c r="J189"/>
  <c r="Z189"/>
  <c r="AP189"/>
  <c r="M189"/>
  <c r="AC189"/>
  <c r="AS189"/>
  <c r="P189"/>
  <c r="AF189"/>
  <c r="AV189"/>
  <c r="S185"/>
  <c r="AI185"/>
  <c r="F185"/>
  <c r="V185"/>
  <c r="I185"/>
  <c r="Y185"/>
  <c r="L185"/>
  <c r="AB185"/>
  <c r="O180"/>
  <c r="AE180"/>
  <c r="AU180"/>
  <c r="R180"/>
  <c r="AH180"/>
  <c r="AX180"/>
  <c r="U180"/>
  <c r="AK180"/>
  <c r="H180"/>
  <c r="X180"/>
  <c r="AN180"/>
  <c r="K175"/>
  <c r="AA175"/>
  <c r="AQ175"/>
  <c r="N175"/>
  <c r="AD175"/>
  <c r="Q175"/>
  <c r="AG175"/>
  <c r="AW175"/>
  <c r="T175"/>
  <c r="I171"/>
  <c r="G171"/>
  <c r="W171"/>
  <c r="R171"/>
  <c r="AE171"/>
  <c r="AU171"/>
  <c r="AH171"/>
  <c r="AX171"/>
  <c r="AG171"/>
  <c r="AW171"/>
  <c r="AF171"/>
  <c r="AV171"/>
  <c r="U168"/>
  <c r="AK168"/>
  <c r="G168"/>
  <c r="W168"/>
  <c r="AM168"/>
  <c r="J168"/>
  <c r="Z168"/>
  <c r="AP168"/>
  <c r="X168"/>
  <c r="AG166"/>
  <c r="F166"/>
  <c r="X166"/>
  <c r="L162"/>
  <c r="S162"/>
  <c r="F162"/>
  <c r="AL162"/>
  <c r="Q158"/>
  <c r="AG158"/>
  <c r="AW158"/>
  <c r="T158"/>
  <c r="AJ158"/>
  <c r="G158"/>
  <c r="W158"/>
  <c r="AM158"/>
  <c r="J158"/>
  <c r="Z158"/>
  <c r="AP158"/>
  <c r="M153"/>
  <c r="AC153"/>
  <c r="AS153"/>
  <c r="P153"/>
  <c r="AF153"/>
  <c r="AV153"/>
  <c r="S153"/>
  <c r="AI153"/>
  <c r="F153"/>
  <c r="V153"/>
  <c r="AL153"/>
  <c r="I149"/>
  <c r="Y149"/>
  <c r="L149"/>
  <c r="AB149"/>
  <c r="AR149"/>
  <c r="AU149"/>
  <c r="R149"/>
  <c r="AH149"/>
  <c r="H145"/>
  <c r="X145"/>
  <c r="K145"/>
  <c r="AA145"/>
  <c r="N145"/>
  <c r="AD145"/>
  <c r="Q141"/>
  <c r="AG141"/>
  <c r="AW141"/>
  <c r="T141"/>
  <c r="AJ141"/>
  <c r="K141"/>
  <c r="AQ141"/>
  <c r="AH141"/>
  <c r="O141"/>
  <c r="AU141"/>
  <c r="M137"/>
  <c r="AC137"/>
  <c r="AS137"/>
  <c r="P137"/>
  <c r="AF137"/>
  <c r="AV137"/>
  <c r="AE137"/>
  <c r="N137"/>
  <c r="AT137"/>
  <c r="AI137"/>
  <c r="Z137"/>
  <c r="I129"/>
  <c r="Y129"/>
  <c r="AO129"/>
  <c r="L129"/>
  <c r="AB129"/>
  <c r="AR129"/>
  <c r="AA129"/>
  <c r="R129"/>
  <c r="AX129"/>
  <c r="AE129"/>
  <c r="N129"/>
  <c r="AT129"/>
  <c r="U125"/>
  <c r="AK125"/>
  <c r="H125"/>
  <c r="X125"/>
  <c r="AN125"/>
  <c r="AU125"/>
  <c r="AD125"/>
  <c r="S125"/>
  <c r="J125"/>
  <c r="AP125"/>
  <c r="Q120"/>
  <c r="AG120"/>
  <c r="AW120"/>
  <c r="T120"/>
  <c r="AJ120"/>
  <c r="K120"/>
  <c r="AQ120"/>
  <c r="AH120"/>
  <c r="O120"/>
  <c r="AU120"/>
  <c r="K115"/>
  <c r="AQ115"/>
  <c r="AG115"/>
  <c r="AW115"/>
  <c r="AJ115"/>
  <c r="R115"/>
  <c r="AP115"/>
  <c r="G111"/>
  <c r="W111"/>
  <c r="AM111"/>
  <c r="M111"/>
  <c r="AC111"/>
  <c r="AS111"/>
  <c r="P111"/>
  <c r="AF111"/>
  <c r="AV111"/>
  <c r="R111"/>
  <c r="AD111"/>
  <c r="AP111"/>
  <c r="S106"/>
  <c r="AI106"/>
  <c r="F106"/>
  <c r="V106"/>
  <c r="AL106"/>
  <c r="Q106"/>
  <c r="AG106"/>
  <c r="AW106"/>
  <c r="T106"/>
  <c r="AJ106"/>
  <c r="AX106"/>
  <c r="O102"/>
  <c r="AE102"/>
  <c r="AU102"/>
  <c r="R102"/>
  <c r="AH102"/>
  <c r="AX102"/>
  <c r="U102"/>
  <c r="AK102"/>
  <c r="H102"/>
  <c r="X102"/>
  <c r="AN102"/>
  <c r="K97"/>
  <c r="AA97"/>
  <c r="AQ97"/>
  <c r="N97"/>
  <c r="AD97"/>
  <c r="AT97"/>
  <c r="Q97"/>
  <c r="AG97"/>
  <c r="AW97"/>
  <c r="T97"/>
  <c r="AJ97"/>
  <c r="G92"/>
  <c r="S92"/>
  <c r="AI92"/>
  <c r="J92"/>
  <c r="Z92"/>
  <c r="AP92"/>
  <c r="M92"/>
  <c r="AC92"/>
  <c r="AS92"/>
  <c r="P92"/>
  <c r="AF92"/>
  <c r="AV92"/>
  <c r="S86"/>
  <c r="AI86"/>
  <c r="V86"/>
  <c r="BI86" s="1"/>
  <c r="I86"/>
  <c r="X86"/>
  <c r="M86"/>
  <c r="O82"/>
  <c r="R82"/>
  <c r="AH82"/>
  <c r="AB82"/>
  <c r="Q82"/>
  <c r="AF82"/>
  <c r="K78"/>
  <c r="AA78"/>
  <c r="N78"/>
  <c r="AD78"/>
  <c r="Y78"/>
  <c r="H78"/>
  <c r="AC78"/>
  <c r="T78"/>
  <c r="I74"/>
  <c r="Y74"/>
  <c r="S74"/>
  <c r="AI74"/>
  <c r="F74"/>
  <c r="V74"/>
  <c r="AL74"/>
  <c r="P74"/>
  <c r="L74"/>
  <c r="H74"/>
  <c r="AW74"/>
  <c r="AV74"/>
  <c r="U70"/>
  <c r="AK70"/>
  <c r="G70"/>
  <c r="W70"/>
  <c r="AM70"/>
  <c r="J70"/>
  <c r="Z70"/>
  <c r="AP70"/>
  <c r="Q166"/>
  <c r="AI166"/>
  <c r="L166"/>
  <c r="AO162"/>
  <c r="O162"/>
  <c r="AU162"/>
  <c r="AH162"/>
  <c r="M158"/>
  <c r="AC158"/>
  <c r="AS158"/>
  <c r="P158"/>
  <c r="AF158"/>
  <c r="AV158"/>
  <c r="S158"/>
  <c r="AI158"/>
  <c r="F158"/>
  <c r="V158"/>
  <c r="AL158"/>
  <c r="I153"/>
  <c r="Y153"/>
  <c r="AO153"/>
  <c r="L153"/>
  <c r="AB153"/>
  <c r="AR153"/>
  <c r="O153"/>
  <c r="AE153"/>
  <c r="AU153"/>
  <c r="R153"/>
  <c r="AH153"/>
  <c r="AX153"/>
  <c r="AK149"/>
  <c r="H149"/>
  <c r="X149"/>
  <c r="AA149"/>
  <c r="AQ149"/>
  <c r="N149"/>
  <c r="AD149"/>
  <c r="Q145"/>
  <c r="AG145"/>
  <c r="T145"/>
  <c r="W145"/>
  <c r="J145"/>
  <c r="M141"/>
  <c r="AC141"/>
  <c r="AS141"/>
  <c r="P141"/>
  <c r="AF141"/>
  <c r="AV141"/>
  <c r="Z141"/>
  <c r="G141"/>
  <c r="AM141"/>
  <c r="V141"/>
  <c r="I137"/>
  <c r="Y137"/>
  <c r="AO137"/>
  <c r="L137"/>
  <c r="AB137"/>
  <c r="AR137"/>
  <c r="W137"/>
  <c r="F137"/>
  <c r="AL137"/>
  <c r="AA137"/>
  <c r="R137"/>
  <c r="AX137"/>
  <c r="U129"/>
  <c r="AK129"/>
  <c r="H129"/>
  <c r="X129"/>
  <c r="AN129"/>
  <c r="S129"/>
  <c r="J129"/>
  <c r="AP129"/>
  <c r="W129"/>
  <c r="F129"/>
  <c r="AL129"/>
  <c r="Q125"/>
  <c r="AG125"/>
  <c r="AW125"/>
  <c r="T125"/>
  <c r="AJ125"/>
  <c r="G125"/>
  <c r="AM125"/>
  <c r="V125"/>
  <c r="AQ125"/>
  <c r="AH125"/>
  <c r="M120"/>
  <c r="AC120"/>
  <c r="P120"/>
  <c r="AF120"/>
  <c r="AV120"/>
  <c r="Z120"/>
  <c r="G120"/>
  <c r="AM120"/>
  <c r="V120"/>
  <c r="W115"/>
  <c r="AM115"/>
  <c r="M115"/>
  <c r="AS115"/>
  <c r="AF115"/>
  <c r="AV115"/>
  <c r="AL115"/>
  <c r="S111"/>
  <c r="AI111"/>
  <c r="I111"/>
  <c r="Y111"/>
  <c r="AO111"/>
  <c r="L111"/>
  <c r="AB111"/>
  <c r="AR111"/>
  <c r="AL111"/>
  <c r="N111"/>
  <c r="Z111"/>
  <c r="O106"/>
  <c r="AE106"/>
  <c r="AU106"/>
  <c r="R106"/>
  <c r="AH106"/>
  <c r="M106"/>
  <c r="AC106"/>
  <c r="AS106"/>
  <c r="P106"/>
  <c r="AF106"/>
  <c r="AV106"/>
  <c r="K102"/>
  <c r="AA102"/>
  <c r="AQ102"/>
  <c r="N102"/>
  <c r="AD102"/>
  <c r="AT102"/>
  <c r="Q102"/>
  <c r="AG102"/>
  <c r="AW102"/>
  <c r="T102"/>
  <c r="AJ102"/>
  <c r="G97"/>
  <c r="W97"/>
  <c r="AM97"/>
  <c r="J97"/>
  <c r="Z97"/>
  <c r="AP97"/>
  <c r="M97"/>
  <c r="AC97"/>
  <c r="AS97"/>
  <c r="P97"/>
  <c r="AF97"/>
  <c r="AV97"/>
  <c r="O92"/>
  <c r="AE92"/>
  <c r="AU92"/>
  <c r="V92"/>
  <c r="AL92"/>
  <c r="I92"/>
  <c r="Y92"/>
  <c r="AO92"/>
  <c r="L92"/>
  <c r="AB92"/>
  <c r="AR92"/>
  <c r="O86"/>
  <c r="R86"/>
  <c r="AH86"/>
  <c r="AG86"/>
  <c r="AB86"/>
  <c r="K82"/>
  <c r="AA82"/>
  <c r="N82"/>
  <c r="AD82"/>
  <c r="AC82"/>
  <c r="T82"/>
  <c r="I82"/>
  <c r="X82"/>
  <c r="W78"/>
  <c r="J78"/>
  <c r="Q78"/>
  <c r="BD78" s="1"/>
  <c r="AF78"/>
  <c r="L78"/>
  <c r="U74"/>
  <c r="O74"/>
  <c r="AE74"/>
  <c r="AU74"/>
  <c r="R74"/>
  <c r="AH74"/>
  <c r="AX74"/>
  <c r="AS74"/>
  <c r="AR74"/>
  <c r="AO74"/>
  <c r="AN74"/>
  <c r="Q70"/>
  <c r="AG70"/>
  <c r="AW70"/>
  <c r="S70"/>
  <c r="AI70"/>
  <c r="F70"/>
  <c r="V70"/>
  <c r="AL70"/>
  <c r="T70"/>
  <c r="AV70"/>
  <c r="H70"/>
  <c r="M66"/>
  <c r="AC66"/>
  <c r="AU66"/>
  <c r="R66"/>
  <c r="AH66"/>
  <c r="T66"/>
  <c r="AV66"/>
  <c r="I58"/>
  <c r="Y58"/>
  <c r="L58"/>
  <c r="AB58"/>
  <c r="AR58"/>
  <c r="O58"/>
  <c r="AE58"/>
  <c r="AU58"/>
  <c r="R58"/>
  <c r="AH58"/>
  <c r="AB168"/>
  <c r="S166"/>
  <c r="AL166"/>
  <c r="Y162"/>
  <c r="AR162"/>
  <c r="AI162"/>
  <c r="V162"/>
  <c r="I158"/>
  <c r="Y158"/>
  <c r="AO158"/>
  <c r="L158"/>
  <c r="AB158"/>
  <c r="AR158"/>
  <c r="O158"/>
  <c r="AE158"/>
  <c r="AU158"/>
  <c r="R158"/>
  <c r="AH158"/>
  <c r="AX158"/>
  <c r="U153"/>
  <c r="AK153"/>
  <c r="H153"/>
  <c r="X153"/>
  <c r="AN153"/>
  <c r="K153"/>
  <c r="AA153"/>
  <c r="AQ153"/>
  <c r="N153"/>
  <c r="AD153"/>
  <c r="AT153"/>
  <c r="Q149"/>
  <c r="AG149"/>
  <c r="AW149"/>
  <c r="T149"/>
  <c r="W149"/>
  <c r="AM149"/>
  <c r="J149"/>
  <c r="AP149"/>
  <c r="M145"/>
  <c r="AC145"/>
  <c r="AF145"/>
  <c r="S145"/>
  <c r="AI145"/>
  <c r="V145"/>
  <c r="I141"/>
  <c r="AO141"/>
  <c r="L141"/>
  <c r="AB141"/>
  <c r="AR141"/>
  <c r="AA141"/>
  <c r="R141"/>
  <c r="AE141"/>
  <c r="N141"/>
  <c r="U137"/>
  <c r="AK137"/>
  <c r="H137"/>
  <c r="X137"/>
  <c r="AN137"/>
  <c r="O137"/>
  <c r="AU137"/>
  <c r="AD137"/>
  <c r="S137"/>
  <c r="J137"/>
  <c r="AP137"/>
  <c r="Q129"/>
  <c r="AG129"/>
  <c r="AW129"/>
  <c r="T129"/>
  <c r="AJ129"/>
  <c r="K129"/>
  <c r="AQ129"/>
  <c r="AH129"/>
  <c r="O129"/>
  <c r="AU129"/>
  <c r="AD129"/>
  <c r="M125"/>
  <c r="AC125"/>
  <c r="AS125"/>
  <c r="P125"/>
  <c r="AF125"/>
  <c r="AV125"/>
  <c r="AE125"/>
  <c r="N125"/>
  <c r="AT125"/>
  <c r="Z125"/>
  <c r="I120"/>
  <c r="AO120"/>
  <c r="L120"/>
  <c r="AB120"/>
  <c r="AR120"/>
  <c r="AA120"/>
  <c r="R120"/>
  <c r="AE120"/>
  <c r="N120"/>
  <c r="S115"/>
  <c r="AI115"/>
  <c r="I115"/>
  <c r="AO115"/>
  <c r="L115"/>
  <c r="AR115"/>
  <c r="AX115"/>
  <c r="J115"/>
  <c r="V115"/>
  <c r="O111"/>
  <c r="AE111"/>
  <c r="AU111"/>
  <c r="U111"/>
  <c r="AK111"/>
  <c r="H111"/>
  <c r="X111"/>
  <c r="AN111"/>
  <c r="V111"/>
  <c r="AX111"/>
  <c r="J111"/>
  <c r="K106"/>
  <c r="AA106"/>
  <c r="AQ106"/>
  <c r="N106"/>
  <c r="AD106"/>
  <c r="I106"/>
  <c r="Y106"/>
  <c r="AO106"/>
  <c r="L106"/>
  <c r="AB106"/>
  <c r="AR106"/>
  <c r="G102"/>
  <c r="W102"/>
  <c r="AM102"/>
  <c r="J102"/>
  <c r="Z102"/>
  <c r="AP102"/>
  <c r="M102"/>
  <c r="AC102"/>
  <c r="AS102"/>
  <c r="P102"/>
  <c r="AF102"/>
  <c r="AV102"/>
  <c r="S97"/>
  <c r="AI97"/>
  <c r="F97"/>
  <c r="V97"/>
  <c r="AL97"/>
  <c r="I97"/>
  <c r="Y97"/>
  <c r="AO97"/>
  <c r="L97"/>
  <c r="AB97"/>
  <c r="AR97"/>
  <c r="K92"/>
  <c r="AA92"/>
  <c r="AQ92"/>
  <c r="R92"/>
  <c r="AH92"/>
  <c r="AX92"/>
  <c r="U92"/>
  <c r="AK92"/>
  <c r="H92"/>
  <c r="X92"/>
  <c r="AN92"/>
  <c r="K86"/>
  <c r="AA86"/>
  <c r="N86"/>
  <c r="AD86"/>
  <c r="Y86"/>
  <c r="H86"/>
  <c r="AC86"/>
  <c r="T86"/>
  <c r="W82"/>
  <c r="J82"/>
  <c r="L82"/>
  <c r="AG82"/>
  <c r="S78"/>
  <c r="AI78"/>
  <c r="V78"/>
  <c r="BI78" s="1"/>
  <c r="I78"/>
  <c r="X78"/>
  <c r="M78"/>
  <c r="Q74"/>
  <c r="K74"/>
  <c r="AA74"/>
  <c r="AQ74"/>
  <c r="N74"/>
  <c r="AD74"/>
  <c r="AT74"/>
  <c r="AK74"/>
  <c r="AJ74"/>
  <c r="AG74"/>
  <c r="AF74"/>
  <c r="M70"/>
  <c r="AC70"/>
  <c r="AS70"/>
  <c r="O70"/>
  <c r="AE70"/>
  <c r="AU70"/>
  <c r="R70"/>
  <c r="AH70"/>
  <c r="AX70"/>
  <c r="AF70"/>
  <c r="AR70"/>
  <c r="I66"/>
  <c r="Y66"/>
  <c r="K66"/>
  <c r="AA66"/>
  <c r="AQ66"/>
  <c r="N66"/>
  <c r="AD66"/>
  <c r="AF66"/>
  <c r="AR66"/>
  <c r="AK58"/>
  <c r="H58"/>
  <c r="X58"/>
  <c r="AN58"/>
  <c r="K58"/>
  <c r="AA58"/>
  <c r="P168"/>
  <c r="AW166"/>
  <c r="V166"/>
  <c r="P166"/>
  <c r="I162"/>
  <c r="AB162"/>
  <c r="AE162"/>
  <c r="R162"/>
  <c r="AX162"/>
  <c r="U158"/>
  <c r="AK158"/>
  <c r="H158"/>
  <c r="X158"/>
  <c r="K158"/>
  <c r="AA158"/>
  <c r="AQ158"/>
  <c r="N158"/>
  <c r="AD158"/>
  <c r="AT158"/>
  <c r="Q153"/>
  <c r="AG153"/>
  <c r="AW153"/>
  <c r="T153"/>
  <c r="AJ153"/>
  <c r="G153"/>
  <c r="W153"/>
  <c r="AM153"/>
  <c r="J153"/>
  <c r="Z153"/>
  <c r="AP153"/>
  <c r="M149"/>
  <c r="AC149"/>
  <c r="AF149"/>
  <c r="AV149"/>
  <c r="S149"/>
  <c r="V149"/>
  <c r="I145"/>
  <c r="Y145"/>
  <c r="L145"/>
  <c r="AB145"/>
  <c r="O145"/>
  <c r="R145"/>
  <c r="AH145"/>
  <c r="U141"/>
  <c r="AK141"/>
  <c r="H141"/>
  <c r="X141"/>
  <c r="AN141"/>
  <c r="S141"/>
  <c r="J141"/>
  <c r="AP141"/>
  <c r="W141"/>
  <c r="F141"/>
  <c r="AL141"/>
  <c r="Q137"/>
  <c r="AG137"/>
  <c r="AW137"/>
  <c r="T137"/>
  <c r="AJ137"/>
  <c r="G137"/>
  <c r="AM137"/>
  <c r="V137"/>
  <c r="K137"/>
  <c r="AQ137"/>
  <c r="AH137"/>
  <c r="M129"/>
  <c r="AC129"/>
  <c r="AS129"/>
  <c r="P129"/>
  <c r="AF129"/>
  <c r="AV129"/>
  <c r="AI129"/>
  <c r="Z129"/>
  <c r="G129"/>
  <c r="AM129"/>
  <c r="V129"/>
  <c r="I125"/>
  <c r="Y125"/>
  <c r="AO125"/>
  <c r="L125"/>
  <c r="AB125"/>
  <c r="AR125"/>
  <c r="W125"/>
  <c r="F125"/>
  <c r="AL125"/>
  <c r="AA125"/>
  <c r="R125"/>
  <c r="AX125"/>
  <c r="U120"/>
  <c r="AK120"/>
  <c r="H120"/>
  <c r="X120"/>
  <c r="S120"/>
  <c r="J120"/>
  <c r="AP120"/>
  <c r="W120"/>
  <c r="F120"/>
  <c r="AL120"/>
  <c r="AE115"/>
  <c r="AU115"/>
  <c r="AK115"/>
  <c r="H115"/>
  <c r="X115"/>
  <c r="AN115"/>
  <c r="AH115"/>
  <c r="AT115"/>
  <c r="K111"/>
  <c r="AA111"/>
  <c r="AQ111"/>
  <c r="Q111"/>
  <c r="AG111"/>
  <c r="AW111"/>
  <c r="T111"/>
  <c r="AJ111"/>
  <c r="F111"/>
  <c r="AH111"/>
  <c r="AT111"/>
  <c r="G106"/>
  <c r="W106"/>
  <c r="AM106"/>
  <c r="J106"/>
  <c r="Z106"/>
  <c r="AP106"/>
  <c r="U106"/>
  <c r="AK106"/>
  <c r="H106"/>
  <c r="X106"/>
  <c r="AN106"/>
  <c r="AT106"/>
  <c r="S102"/>
  <c r="F102"/>
  <c r="V102"/>
  <c r="AL102"/>
  <c r="I102"/>
  <c r="Y102"/>
  <c r="AO102"/>
  <c r="L102"/>
  <c r="AB102"/>
  <c r="AR102"/>
  <c r="O97"/>
  <c r="AE97"/>
  <c r="AU97"/>
  <c r="R97"/>
  <c r="AH97"/>
  <c r="AX97"/>
  <c r="U97"/>
  <c r="AK97"/>
  <c r="H97"/>
  <c r="X97"/>
  <c r="AN97"/>
  <c r="F92"/>
  <c r="W92"/>
  <c r="AM92"/>
  <c r="N92"/>
  <c r="AD92"/>
  <c r="AT92"/>
  <c r="Q92"/>
  <c r="AG92"/>
  <c r="AW92"/>
  <c r="T92"/>
  <c r="AJ92"/>
  <c r="W86"/>
  <c r="J86"/>
  <c r="Q86"/>
  <c r="BD86" s="1"/>
  <c r="AF86"/>
  <c r="L86"/>
  <c r="S82"/>
  <c r="AI82"/>
  <c r="V82"/>
  <c r="M82"/>
  <c r="Y82"/>
  <c r="H82"/>
  <c r="O78"/>
  <c r="R78"/>
  <c r="AH78"/>
  <c r="AG78"/>
  <c r="AB78"/>
  <c r="M74"/>
  <c r="G74"/>
  <c r="W74"/>
  <c r="AM74"/>
  <c r="J74"/>
  <c r="Z74"/>
  <c r="AP74"/>
  <c r="AC74"/>
  <c r="AB74"/>
  <c r="X74"/>
  <c r="T74"/>
  <c r="I70"/>
  <c r="Y70"/>
  <c r="AO70"/>
  <c r="K70"/>
  <c r="AA70"/>
  <c r="AQ70"/>
  <c r="N70"/>
  <c r="AD70"/>
  <c r="AT70"/>
  <c r="P70"/>
  <c r="AB70"/>
  <c r="AN70"/>
  <c r="AK66"/>
  <c r="W66"/>
  <c r="AM66"/>
  <c r="J66"/>
  <c r="AP66"/>
  <c r="X66"/>
  <c r="AB66"/>
  <c r="Q58"/>
  <c r="AG58"/>
  <c r="AW58"/>
  <c r="T58"/>
  <c r="W58"/>
  <c r="AM58"/>
  <c r="J58"/>
  <c r="Q66"/>
  <c r="H66"/>
  <c r="AC58"/>
  <c r="AV58"/>
  <c r="AD58"/>
  <c r="AX58"/>
  <c r="H54"/>
  <c r="X54"/>
  <c r="K54"/>
  <c r="AA54"/>
  <c r="N54"/>
  <c r="AD54"/>
  <c r="Q47"/>
  <c r="AG47"/>
  <c r="AW47"/>
  <c r="T47"/>
  <c r="AJ47"/>
  <c r="G47"/>
  <c r="W47"/>
  <c r="AM47"/>
  <c r="J47"/>
  <c r="Z47"/>
  <c r="AP47"/>
  <c r="M42"/>
  <c r="AC42"/>
  <c r="AS42"/>
  <c r="P42"/>
  <c r="AF42"/>
  <c r="AV42"/>
  <c r="S42"/>
  <c r="AI42"/>
  <c r="F42"/>
  <c r="V42"/>
  <c r="AL42"/>
  <c r="F37"/>
  <c r="V37"/>
  <c r="AL37"/>
  <c r="H37"/>
  <c r="X37"/>
  <c r="AN37"/>
  <c r="K37"/>
  <c r="AA37"/>
  <c r="AQ37"/>
  <c r="Q37"/>
  <c r="AC37"/>
  <c r="AO37"/>
  <c r="R33"/>
  <c r="AH33"/>
  <c r="AX33"/>
  <c r="T33"/>
  <c r="AJ33"/>
  <c r="G33"/>
  <c r="W33"/>
  <c r="AM33"/>
  <c r="Y33"/>
  <c r="Q33"/>
  <c r="AC33"/>
  <c r="J31"/>
  <c r="Z31"/>
  <c r="AP31"/>
  <c r="L31"/>
  <c r="AB31"/>
  <c r="AR31"/>
  <c r="O31"/>
  <c r="AE31"/>
  <c r="AU31"/>
  <c r="M31"/>
  <c r="Y31"/>
  <c r="H26"/>
  <c r="X26"/>
  <c r="AN26"/>
  <c r="K26"/>
  <c r="AA26"/>
  <c r="AQ26"/>
  <c r="V26"/>
  <c r="J26"/>
  <c r="AP26"/>
  <c r="Y26"/>
  <c r="AC26"/>
  <c r="AK26"/>
  <c r="H22"/>
  <c r="X22"/>
  <c r="K22"/>
  <c r="AA22"/>
  <c r="AH22"/>
  <c r="Y22"/>
  <c r="M22"/>
  <c r="N17"/>
  <c r="AF17"/>
  <c r="S17"/>
  <c r="I17"/>
  <c r="M17"/>
  <c r="J13"/>
  <c r="L13"/>
  <c r="AB13"/>
  <c r="O13"/>
  <c r="I13"/>
  <c r="F9"/>
  <c r="V9"/>
  <c r="AL9"/>
  <c r="H9"/>
  <c r="X9"/>
  <c r="AN9"/>
  <c r="K9"/>
  <c r="AA9"/>
  <c r="AQ9"/>
  <c r="AW9"/>
  <c r="I9"/>
  <c r="AK9"/>
  <c r="Q241"/>
  <c r="AW241"/>
  <c r="T241"/>
  <c r="AJ241"/>
  <c r="J241"/>
  <c r="M241"/>
  <c r="K241"/>
  <c r="AA241"/>
  <c r="AQ241"/>
  <c r="Z241"/>
  <c r="U241"/>
  <c r="N222"/>
  <c r="AH222"/>
  <c r="Q222"/>
  <c r="AO222"/>
  <c r="T222"/>
  <c r="AJ222"/>
  <c r="AL222"/>
  <c r="G222"/>
  <c r="W222"/>
  <c r="AM222"/>
  <c r="I222"/>
  <c r="J220"/>
  <c r="Z220"/>
  <c r="AP220"/>
  <c r="AW220"/>
  <c r="H220"/>
  <c r="X220"/>
  <c r="AN220"/>
  <c r="AG220"/>
  <c r="O220"/>
  <c r="AE220"/>
  <c r="AU220"/>
  <c r="F213"/>
  <c r="V213"/>
  <c r="AL213"/>
  <c r="I213"/>
  <c r="Y213"/>
  <c r="AO213"/>
  <c r="L213"/>
  <c r="AB213"/>
  <c r="AR213"/>
  <c r="O213"/>
  <c r="AE213"/>
  <c r="AU213"/>
  <c r="R206"/>
  <c r="AH206"/>
  <c r="AX206"/>
  <c r="U206"/>
  <c r="AK206"/>
  <c r="X206"/>
  <c r="AN206"/>
  <c r="AA206"/>
  <c r="AQ206"/>
  <c r="BE206" s="1"/>
  <c r="N200"/>
  <c r="AD200"/>
  <c r="AT200"/>
  <c r="Q200"/>
  <c r="AG200"/>
  <c r="AW200"/>
  <c r="T200"/>
  <c r="AJ200"/>
  <c r="G200"/>
  <c r="W200"/>
  <c r="AM200"/>
  <c r="J194"/>
  <c r="Z194"/>
  <c r="AP194"/>
  <c r="M194"/>
  <c r="AC194"/>
  <c r="AS194"/>
  <c r="P194"/>
  <c r="AF194"/>
  <c r="AV194"/>
  <c r="S194"/>
  <c r="AI194"/>
  <c r="F190"/>
  <c r="V190"/>
  <c r="AL190"/>
  <c r="I190"/>
  <c r="Y190"/>
  <c r="AO190"/>
  <c r="L190"/>
  <c r="AB190"/>
  <c r="AR190"/>
  <c r="O190"/>
  <c r="AE190"/>
  <c r="AU190"/>
  <c r="R186"/>
  <c r="AH186"/>
  <c r="AX186"/>
  <c r="U186"/>
  <c r="AK186"/>
  <c r="H186"/>
  <c r="X186"/>
  <c r="AN186"/>
  <c r="K186"/>
  <c r="AA186"/>
  <c r="AQ186"/>
  <c r="N181"/>
  <c r="AD181"/>
  <c r="AT181"/>
  <c r="Q181"/>
  <c r="AG181"/>
  <c r="AW181"/>
  <c r="T181"/>
  <c r="AJ181"/>
  <c r="G181"/>
  <c r="W181"/>
  <c r="AM181"/>
  <c r="J176"/>
  <c r="Z176"/>
  <c r="AP176"/>
  <c r="M176"/>
  <c r="AC176"/>
  <c r="AS176"/>
  <c r="P176"/>
  <c r="AF176"/>
  <c r="AV176"/>
  <c r="S176"/>
  <c r="AI176"/>
  <c r="V172"/>
  <c r="AL172"/>
  <c r="I172"/>
  <c r="Y172"/>
  <c r="L172"/>
  <c r="AB172"/>
  <c r="AR172"/>
  <c r="O172"/>
  <c r="AE172"/>
  <c r="AU172"/>
  <c r="T169"/>
  <c r="V169"/>
  <c r="AL169"/>
  <c r="I169"/>
  <c r="Y169"/>
  <c r="AA169"/>
  <c r="AM169"/>
  <c r="AE169"/>
  <c r="T159"/>
  <c r="AJ159"/>
  <c r="G159"/>
  <c r="W159"/>
  <c r="AM159"/>
  <c r="J159"/>
  <c r="Z159"/>
  <c r="AP159"/>
  <c r="M159"/>
  <c r="AC159"/>
  <c r="AS159"/>
  <c r="P155"/>
  <c r="AF155"/>
  <c r="AV155"/>
  <c r="S155"/>
  <c r="AI155"/>
  <c r="F155"/>
  <c r="V155"/>
  <c r="AL155"/>
  <c r="I155"/>
  <c r="Y155"/>
  <c r="AO155"/>
  <c r="L150"/>
  <c r="AB150"/>
  <c r="AR150"/>
  <c r="O150"/>
  <c r="AE150"/>
  <c r="AU150"/>
  <c r="R150"/>
  <c r="AH150"/>
  <c r="AX150"/>
  <c r="U150"/>
  <c r="AK150"/>
  <c r="H146"/>
  <c r="X146"/>
  <c r="AN146"/>
  <c r="K146"/>
  <c r="AA146"/>
  <c r="AQ146"/>
  <c r="N146"/>
  <c r="AD146"/>
  <c r="AT146"/>
  <c r="Q146"/>
  <c r="AG146"/>
  <c r="AW146"/>
  <c r="T142"/>
  <c r="W142"/>
  <c r="AM142"/>
  <c r="N142"/>
  <c r="Z142"/>
  <c r="P138"/>
  <c r="AF138"/>
  <c r="AV138"/>
  <c r="S138"/>
  <c r="AI138"/>
  <c r="J138"/>
  <c r="AP138"/>
  <c r="Y138"/>
  <c r="F138"/>
  <c r="AL138"/>
  <c r="AC138"/>
  <c r="L132"/>
  <c r="AB132"/>
  <c r="AR132"/>
  <c r="O132"/>
  <c r="AE132"/>
  <c r="AU132"/>
  <c r="AD132"/>
  <c r="J132"/>
  <c r="AP132"/>
  <c r="Y132"/>
  <c r="W122"/>
  <c r="AM122"/>
  <c r="N122"/>
  <c r="AK122"/>
  <c r="Z122"/>
  <c r="AF116"/>
  <c r="AV116"/>
  <c r="S116"/>
  <c r="AW116"/>
  <c r="I116"/>
  <c r="J112"/>
  <c r="Z112"/>
  <c r="AP112"/>
  <c r="L112"/>
  <c r="AB112"/>
  <c r="AR112"/>
  <c r="O112"/>
  <c r="AE112"/>
  <c r="AU112"/>
  <c r="U112"/>
  <c r="AW112"/>
  <c r="V107"/>
  <c r="AL107"/>
  <c r="H107"/>
  <c r="X107"/>
  <c r="AN107"/>
  <c r="K107"/>
  <c r="AA107"/>
  <c r="AQ107"/>
  <c r="AW107"/>
  <c r="R103"/>
  <c r="AH103"/>
  <c r="AX103"/>
  <c r="U103"/>
  <c r="AK103"/>
  <c r="H103"/>
  <c r="X103"/>
  <c r="AN103"/>
  <c r="K103"/>
  <c r="AA103"/>
  <c r="AQ103"/>
  <c r="N98"/>
  <c r="AD98"/>
  <c r="AT98"/>
  <c r="Q98"/>
  <c r="AG98"/>
  <c r="AW98"/>
  <c r="T98"/>
  <c r="AJ98"/>
  <c r="G98"/>
  <c r="W98"/>
  <c r="AM98"/>
  <c r="J93"/>
  <c r="Z93"/>
  <c r="AP93"/>
  <c r="M93"/>
  <c r="AC93"/>
  <c r="AS93"/>
  <c r="P93"/>
  <c r="AF93"/>
  <c r="AV93"/>
  <c r="S93"/>
  <c r="AI93"/>
  <c r="V87"/>
  <c r="I87"/>
  <c r="K87"/>
  <c r="AF87"/>
  <c r="O87"/>
  <c r="R83"/>
  <c r="AH83"/>
  <c r="H83"/>
  <c r="W83"/>
  <c r="L83"/>
  <c r="X70"/>
  <c r="S66"/>
  <c r="M58"/>
  <c r="AF58"/>
  <c r="AQ58"/>
  <c r="Q54"/>
  <c r="AG54"/>
  <c r="T54"/>
  <c r="W54"/>
  <c r="J54"/>
  <c r="M47"/>
  <c r="AC47"/>
  <c r="AS47"/>
  <c r="P47"/>
  <c r="AF47"/>
  <c r="AV47"/>
  <c r="S47"/>
  <c r="AI47"/>
  <c r="F47"/>
  <c r="V47"/>
  <c r="AL47"/>
  <c r="I42"/>
  <c r="Y42"/>
  <c r="AO42"/>
  <c r="L42"/>
  <c r="AB42"/>
  <c r="AR42"/>
  <c r="O42"/>
  <c r="AE42"/>
  <c r="AU42"/>
  <c r="R42"/>
  <c r="AH42"/>
  <c r="AX42"/>
  <c r="R37"/>
  <c r="AH37"/>
  <c r="AX37"/>
  <c r="T37"/>
  <c r="AJ37"/>
  <c r="G37"/>
  <c r="W37"/>
  <c r="AM37"/>
  <c r="AK37"/>
  <c r="M37"/>
  <c r="Y37"/>
  <c r="N33"/>
  <c r="AD33"/>
  <c r="AT33"/>
  <c r="P33"/>
  <c r="AF33"/>
  <c r="AV33"/>
  <c r="S33"/>
  <c r="I33"/>
  <c r="AK33"/>
  <c r="M33"/>
  <c r="F31"/>
  <c r="V31"/>
  <c r="AL31"/>
  <c r="H31"/>
  <c r="X31"/>
  <c r="AN31"/>
  <c r="K31"/>
  <c r="AA31"/>
  <c r="AQ31"/>
  <c r="AW31"/>
  <c r="I31"/>
  <c r="AK31"/>
  <c r="T26"/>
  <c r="AJ26"/>
  <c r="G26"/>
  <c r="W26"/>
  <c r="AM26"/>
  <c r="N26"/>
  <c r="AT26"/>
  <c r="AH26"/>
  <c r="Q26"/>
  <c r="AW26"/>
  <c r="AS26"/>
  <c r="N22"/>
  <c r="T22"/>
  <c r="W22"/>
  <c r="Q22"/>
  <c r="BD22" s="1"/>
  <c r="AC22"/>
  <c r="J17"/>
  <c r="L17"/>
  <c r="AB17"/>
  <c r="O17"/>
  <c r="V13"/>
  <c r="H13"/>
  <c r="X13"/>
  <c r="BK13" s="1"/>
  <c r="K13"/>
  <c r="AA13"/>
  <c r="R9"/>
  <c r="AH9"/>
  <c r="AX9"/>
  <c r="T9"/>
  <c r="AJ9"/>
  <c r="G9"/>
  <c r="W9"/>
  <c r="AM9"/>
  <c r="AG9"/>
  <c r="AS9"/>
  <c r="U9"/>
  <c r="AT241"/>
  <c r="Y241"/>
  <c r="P241"/>
  <c r="AF241"/>
  <c r="AV241"/>
  <c r="AP241"/>
  <c r="G241"/>
  <c r="W241"/>
  <c r="AM241"/>
  <c r="N241"/>
  <c r="I241"/>
  <c r="J222"/>
  <c r="Z222"/>
  <c r="AX222"/>
  <c r="U222"/>
  <c r="P222"/>
  <c r="AF222"/>
  <c r="AV222"/>
  <c r="AS222"/>
  <c r="S222"/>
  <c r="AI222"/>
  <c r="AD222"/>
  <c r="F220"/>
  <c r="V220"/>
  <c r="AL220"/>
  <c r="Q220"/>
  <c r="AO220"/>
  <c r="T220"/>
  <c r="AJ220"/>
  <c r="U220"/>
  <c r="K220"/>
  <c r="AA220"/>
  <c r="AQ220"/>
  <c r="AK220"/>
  <c r="R213"/>
  <c r="AH213"/>
  <c r="AX213"/>
  <c r="U213"/>
  <c r="AK213"/>
  <c r="H213"/>
  <c r="X213"/>
  <c r="AN213"/>
  <c r="K213"/>
  <c r="AA213"/>
  <c r="AQ213"/>
  <c r="N206"/>
  <c r="AD206"/>
  <c r="AT206"/>
  <c r="Q206"/>
  <c r="AG206"/>
  <c r="AW206"/>
  <c r="T206"/>
  <c r="AJ206"/>
  <c r="G206"/>
  <c r="W206"/>
  <c r="AM206"/>
  <c r="J200"/>
  <c r="Z200"/>
  <c r="AP200"/>
  <c r="M200"/>
  <c r="AC200"/>
  <c r="AS200"/>
  <c r="P200"/>
  <c r="AF200"/>
  <c r="AV200"/>
  <c r="S200"/>
  <c r="AI200"/>
  <c r="F194"/>
  <c r="V194"/>
  <c r="AL194"/>
  <c r="I194"/>
  <c r="Y194"/>
  <c r="AO194"/>
  <c r="L194"/>
  <c r="AB194"/>
  <c r="AR194"/>
  <c r="O194"/>
  <c r="AE194"/>
  <c r="AU194"/>
  <c r="R190"/>
  <c r="AH190"/>
  <c r="AX190"/>
  <c r="U190"/>
  <c r="AK190"/>
  <c r="H190"/>
  <c r="X190"/>
  <c r="AN190"/>
  <c r="K190"/>
  <c r="AA190"/>
  <c r="AQ190"/>
  <c r="N186"/>
  <c r="AD186"/>
  <c r="AT186"/>
  <c r="Q186"/>
  <c r="AG186"/>
  <c r="AW186"/>
  <c r="T186"/>
  <c r="AJ186"/>
  <c r="G186"/>
  <c r="W186"/>
  <c r="AM186"/>
  <c r="J181"/>
  <c r="Z181"/>
  <c r="AP181"/>
  <c r="M181"/>
  <c r="AC181"/>
  <c r="AS181"/>
  <c r="P181"/>
  <c r="AF181"/>
  <c r="AV181"/>
  <c r="S181"/>
  <c r="AI181"/>
  <c r="F176"/>
  <c r="V176"/>
  <c r="AL176"/>
  <c r="I176"/>
  <c r="Y176"/>
  <c r="AO176"/>
  <c r="L176"/>
  <c r="AB176"/>
  <c r="AR176"/>
  <c r="O176"/>
  <c r="AE176"/>
  <c r="AU176"/>
  <c r="R172"/>
  <c r="AH172"/>
  <c r="AX172"/>
  <c r="AK172"/>
  <c r="H172"/>
  <c r="X172"/>
  <c r="AN172"/>
  <c r="K172"/>
  <c r="AA172"/>
  <c r="AQ172"/>
  <c r="AF169"/>
  <c r="AV169"/>
  <c r="R169"/>
  <c r="AH169"/>
  <c r="AX169"/>
  <c r="AK169"/>
  <c r="K169"/>
  <c r="W169"/>
  <c r="O169"/>
  <c r="P159"/>
  <c r="AF159"/>
  <c r="AV159"/>
  <c r="S159"/>
  <c r="AI159"/>
  <c r="F159"/>
  <c r="V159"/>
  <c r="AL159"/>
  <c r="I159"/>
  <c r="Y159"/>
  <c r="AO159"/>
  <c r="L155"/>
  <c r="AB155"/>
  <c r="AR155"/>
  <c r="O155"/>
  <c r="AE155"/>
  <c r="AU155"/>
  <c r="R155"/>
  <c r="AH155"/>
  <c r="AX155"/>
  <c r="U155"/>
  <c r="AK155"/>
  <c r="H150"/>
  <c r="X150"/>
  <c r="AN150"/>
  <c r="K150"/>
  <c r="AA150"/>
  <c r="AQ150"/>
  <c r="N150"/>
  <c r="AD150"/>
  <c r="AT150"/>
  <c r="Q150"/>
  <c r="AG150"/>
  <c r="AW150"/>
  <c r="T146"/>
  <c r="AJ146"/>
  <c r="G146"/>
  <c r="W146"/>
  <c r="AM146"/>
  <c r="J146"/>
  <c r="Z146"/>
  <c r="AP146"/>
  <c r="M146"/>
  <c r="AC146"/>
  <c r="AS146"/>
  <c r="P142"/>
  <c r="AF142"/>
  <c r="AV142"/>
  <c r="S142"/>
  <c r="AC142"/>
  <c r="R142"/>
  <c r="AG142"/>
  <c r="L138"/>
  <c r="AB138"/>
  <c r="AR138"/>
  <c r="O138"/>
  <c r="AE138"/>
  <c r="AU138"/>
  <c r="AH138"/>
  <c r="Q138"/>
  <c r="AW138"/>
  <c r="AD138"/>
  <c r="U138"/>
  <c r="H132"/>
  <c r="X132"/>
  <c r="AN132"/>
  <c r="K132"/>
  <c r="AA132"/>
  <c r="AQ132"/>
  <c r="V132"/>
  <c r="M132"/>
  <c r="AS132"/>
  <c r="AH132"/>
  <c r="Q132"/>
  <c r="AW132"/>
  <c r="AF122"/>
  <c r="AV122"/>
  <c r="S122"/>
  <c r="AI122"/>
  <c r="AC122"/>
  <c r="R122"/>
  <c r="AG122"/>
  <c r="J116"/>
  <c r="AP116"/>
  <c r="L116"/>
  <c r="AR116"/>
  <c r="AU116"/>
  <c r="AG116"/>
  <c r="F112"/>
  <c r="V112"/>
  <c r="AL112"/>
  <c r="H112"/>
  <c r="X112"/>
  <c r="AN112"/>
  <c r="K112"/>
  <c r="AA112"/>
  <c r="AQ112"/>
  <c r="AO112"/>
  <c r="AG112"/>
  <c r="AS112"/>
  <c r="R107"/>
  <c r="AH107"/>
  <c r="AX107"/>
  <c r="W107"/>
  <c r="AM107"/>
  <c r="AC107"/>
  <c r="AG107"/>
  <c r="N103"/>
  <c r="AD103"/>
  <c r="AT103"/>
  <c r="Q103"/>
  <c r="AG103"/>
  <c r="AW103"/>
  <c r="T103"/>
  <c r="AJ103"/>
  <c r="G103"/>
  <c r="W103"/>
  <c r="AM103"/>
  <c r="J98"/>
  <c r="Z98"/>
  <c r="AP98"/>
  <c r="M98"/>
  <c r="AC98"/>
  <c r="AS98"/>
  <c r="P98"/>
  <c r="AF98"/>
  <c r="AV98"/>
  <c r="S98"/>
  <c r="F93"/>
  <c r="V93"/>
  <c r="AL93"/>
  <c r="I93"/>
  <c r="Y93"/>
  <c r="AO93"/>
  <c r="L93"/>
  <c r="AB93"/>
  <c r="AR93"/>
  <c r="O93"/>
  <c r="L70"/>
  <c r="AW66"/>
  <c r="V66"/>
  <c r="L66"/>
  <c r="AI58"/>
  <c r="V58"/>
  <c r="AP58"/>
  <c r="M54"/>
  <c r="AC54"/>
  <c r="AF54"/>
  <c r="S54"/>
  <c r="AI54"/>
  <c r="V54"/>
  <c r="BI54" s="1"/>
  <c r="I47"/>
  <c r="Y47"/>
  <c r="AO47"/>
  <c r="L47"/>
  <c r="AB47"/>
  <c r="AR47"/>
  <c r="O47"/>
  <c r="AE47"/>
  <c r="AU47"/>
  <c r="R47"/>
  <c r="AH47"/>
  <c r="AX47"/>
  <c r="U42"/>
  <c r="AK42"/>
  <c r="H42"/>
  <c r="X42"/>
  <c r="AN42"/>
  <c r="K42"/>
  <c r="AA42"/>
  <c r="AQ42"/>
  <c r="N42"/>
  <c r="AD42"/>
  <c r="AT42"/>
  <c r="N37"/>
  <c r="AD37"/>
  <c r="AT37"/>
  <c r="P37"/>
  <c r="AF37"/>
  <c r="AV37"/>
  <c r="S37"/>
  <c r="AI37"/>
  <c r="U37"/>
  <c r="AW37"/>
  <c r="I37"/>
  <c r="J33"/>
  <c r="Z33"/>
  <c r="AP33"/>
  <c r="L33"/>
  <c r="AB33"/>
  <c r="AR33"/>
  <c r="O33"/>
  <c r="AE33"/>
  <c r="AU33"/>
  <c r="U33"/>
  <c r="AW33"/>
  <c r="R31"/>
  <c r="AH31"/>
  <c r="AX31"/>
  <c r="T31"/>
  <c r="AJ31"/>
  <c r="G31"/>
  <c r="W31"/>
  <c r="AM31"/>
  <c r="AG31"/>
  <c r="AS31"/>
  <c r="U31"/>
  <c r="P26"/>
  <c r="AF26"/>
  <c r="AV26"/>
  <c r="S26"/>
  <c r="AI26"/>
  <c r="F26"/>
  <c r="AL26"/>
  <c r="Z26"/>
  <c r="I26"/>
  <c r="AO26"/>
  <c r="M26"/>
  <c r="J22"/>
  <c r="AF22"/>
  <c r="S22"/>
  <c r="AI22"/>
  <c r="R22"/>
  <c r="AD22"/>
  <c r="V17"/>
  <c r="H17"/>
  <c r="X17"/>
  <c r="BK17" s="1"/>
  <c r="K17"/>
  <c r="AA17"/>
  <c r="AG17"/>
  <c r="R13"/>
  <c r="AH13"/>
  <c r="T13"/>
  <c r="W13"/>
  <c r="AC13"/>
  <c r="AG13"/>
  <c r="N9"/>
  <c r="AD9"/>
  <c r="AT9"/>
  <c r="P9"/>
  <c r="AF9"/>
  <c r="AV9"/>
  <c r="S9"/>
  <c r="AI9"/>
  <c r="Q9"/>
  <c r="AC9"/>
  <c r="AO9"/>
  <c r="AH241"/>
  <c r="AS241"/>
  <c r="L241"/>
  <c r="AB241"/>
  <c r="AR241"/>
  <c r="AD241"/>
  <c r="AO241"/>
  <c r="S241"/>
  <c r="AI241"/>
  <c r="F241"/>
  <c r="AX241"/>
  <c r="F222"/>
  <c r="V222"/>
  <c r="AT222"/>
  <c r="AW222"/>
  <c r="L222"/>
  <c r="AB222"/>
  <c r="AR222"/>
  <c r="AC222"/>
  <c r="O222"/>
  <c r="AE222"/>
  <c r="AU222"/>
  <c r="AK222"/>
  <c r="R220"/>
  <c r="AH220"/>
  <c r="AX220"/>
  <c r="Y220"/>
  <c r="P220"/>
  <c r="AF220"/>
  <c r="AV220"/>
  <c r="G220"/>
  <c r="W220"/>
  <c r="AM220"/>
  <c r="AC220"/>
  <c r="N213"/>
  <c r="AD213"/>
  <c r="AT213"/>
  <c r="Q213"/>
  <c r="AG213"/>
  <c r="AW213"/>
  <c r="T213"/>
  <c r="AJ213"/>
  <c r="G213"/>
  <c r="W213"/>
  <c r="AM213"/>
  <c r="Z206"/>
  <c r="AP206"/>
  <c r="M206"/>
  <c r="AC206"/>
  <c r="AS206"/>
  <c r="P206"/>
  <c r="AF206"/>
  <c r="AV206"/>
  <c r="S206"/>
  <c r="AI206"/>
  <c r="F200"/>
  <c r="V200"/>
  <c r="AL200"/>
  <c r="I200"/>
  <c r="Y200"/>
  <c r="AO200"/>
  <c r="L200"/>
  <c r="AB200"/>
  <c r="AR200"/>
  <c r="O200"/>
  <c r="AE200"/>
  <c r="AU200"/>
  <c r="R194"/>
  <c r="AH194"/>
  <c r="AX194"/>
  <c r="U194"/>
  <c r="AK194"/>
  <c r="H194"/>
  <c r="X194"/>
  <c r="AN194"/>
  <c r="K194"/>
  <c r="AA194"/>
  <c r="AQ194"/>
  <c r="N190"/>
  <c r="AD190"/>
  <c r="AT190"/>
  <c r="Q190"/>
  <c r="AG190"/>
  <c r="AW190"/>
  <c r="T190"/>
  <c r="AJ190"/>
  <c r="G190"/>
  <c r="W190"/>
  <c r="AM190"/>
  <c r="J186"/>
  <c r="Z186"/>
  <c r="AP186"/>
  <c r="M186"/>
  <c r="AC186"/>
  <c r="AS186"/>
  <c r="P186"/>
  <c r="AF186"/>
  <c r="AV186"/>
  <c r="S186"/>
  <c r="AI186"/>
  <c r="F181"/>
  <c r="V181"/>
  <c r="AL181"/>
  <c r="I181"/>
  <c r="Y181"/>
  <c r="AO181"/>
  <c r="L181"/>
  <c r="AB181"/>
  <c r="AR181"/>
  <c r="O181"/>
  <c r="AE181"/>
  <c r="AU181"/>
  <c r="R176"/>
  <c r="AH176"/>
  <c r="AX176"/>
  <c r="U176"/>
  <c r="AK176"/>
  <c r="H176"/>
  <c r="X176"/>
  <c r="AN176"/>
  <c r="K176"/>
  <c r="AA176"/>
  <c r="AQ176"/>
  <c r="N172"/>
  <c r="AD172"/>
  <c r="Q172"/>
  <c r="AG172"/>
  <c r="AW172"/>
  <c r="T172"/>
  <c r="W172"/>
  <c r="AM172"/>
  <c r="L169"/>
  <c r="AB169"/>
  <c r="AR169"/>
  <c r="N169"/>
  <c r="AD169"/>
  <c r="Q169"/>
  <c r="AG169"/>
  <c r="AW169"/>
  <c r="AI169"/>
  <c r="L159"/>
  <c r="AB159"/>
  <c r="AR159"/>
  <c r="O159"/>
  <c r="AE159"/>
  <c r="AU159"/>
  <c r="R159"/>
  <c r="AH159"/>
  <c r="AX159"/>
  <c r="U159"/>
  <c r="AK159"/>
  <c r="H155"/>
  <c r="X155"/>
  <c r="AN155"/>
  <c r="K155"/>
  <c r="AA155"/>
  <c r="AQ155"/>
  <c r="N155"/>
  <c r="AD155"/>
  <c r="AT155"/>
  <c r="Q155"/>
  <c r="AG155"/>
  <c r="AW155"/>
  <c r="T150"/>
  <c r="AJ150"/>
  <c r="G150"/>
  <c r="W150"/>
  <c r="AM150"/>
  <c r="J150"/>
  <c r="Z150"/>
  <c r="AP150"/>
  <c r="M150"/>
  <c r="AC150"/>
  <c r="AS150"/>
  <c r="P146"/>
  <c r="AF146"/>
  <c r="AV146"/>
  <c r="S146"/>
  <c r="AI146"/>
  <c r="F146"/>
  <c r="V146"/>
  <c r="AL146"/>
  <c r="I146"/>
  <c r="Y146"/>
  <c r="AO146"/>
  <c r="L142"/>
  <c r="AB142"/>
  <c r="O142"/>
  <c r="AU142"/>
  <c r="AD142"/>
  <c r="U142"/>
  <c r="J142"/>
  <c r="AP142"/>
  <c r="Y142"/>
  <c r="H138"/>
  <c r="X138"/>
  <c r="K138"/>
  <c r="AA138"/>
  <c r="AQ138"/>
  <c r="Z138"/>
  <c r="I138"/>
  <c r="AO138"/>
  <c r="V138"/>
  <c r="M138"/>
  <c r="AS138"/>
  <c r="T132"/>
  <c r="W132"/>
  <c r="AM132"/>
  <c r="N132"/>
  <c r="AK132"/>
  <c r="I132"/>
  <c r="L122"/>
  <c r="AB122"/>
  <c r="AE122"/>
  <c r="AU122"/>
  <c r="AD122"/>
  <c r="U122"/>
  <c r="J122"/>
  <c r="AP122"/>
  <c r="Y122"/>
  <c r="V116"/>
  <c r="AL116"/>
  <c r="H116"/>
  <c r="X116"/>
  <c r="K116"/>
  <c r="AQ116"/>
  <c r="Q116"/>
  <c r="R112"/>
  <c r="AH112"/>
  <c r="AX112"/>
  <c r="T112"/>
  <c r="AJ112"/>
  <c r="G112"/>
  <c r="W112"/>
  <c r="AM112"/>
  <c r="Y112"/>
  <c r="Q112"/>
  <c r="AC112"/>
  <c r="N107"/>
  <c r="AD107"/>
  <c r="AF107"/>
  <c r="AV107"/>
  <c r="S107"/>
  <c r="AI107"/>
  <c r="M107"/>
  <c r="Y107"/>
  <c r="Q107"/>
  <c r="J103"/>
  <c r="Z103"/>
  <c r="AP103"/>
  <c r="M103"/>
  <c r="AC103"/>
  <c r="AS103"/>
  <c r="P103"/>
  <c r="AF103"/>
  <c r="AV103"/>
  <c r="S103"/>
  <c r="AI103"/>
  <c r="F98"/>
  <c r="V98"/>
  <c r="AL98"/>
  <c r="I98"/>
  <c r="Y98"/>
  <c r="AO98"/>
  <c r="L98"/>
  <c r="AB98"/>
  <c r="AR98"/>
  <c r="AE98"/>
  <c r="AU98"/>
  <c r="R93"/>
  <c r="AH93"/>
  <c r="AX93"/>
  <c r="U93"/>
  <c r="AK93"/>
  <c r="H93"/>
  <c r="X93"/>
  <c r="AN93"/>
  <c r="K93"/>
  <c r="AA93"/>
  <c r="AQ93"/>
  <c r="N87"/>
  <c r="Q87"/>
  <c r="AG87"/>
  <c r="AA87"/>
  <c r="J83"/>
  <c r="M83"/>
  <c r="AC83"/>
  <c r="X83"/>
  <c r="AJ70"/>
  <c r="AG66"/>
  <c r="AS58"/>
  <c r="S58"/>
  <c r="N58"/>
  <c r="AL58"/>
  <c r="I54"/>
  <c r="Y54"/>
  <c r="L54"/>
  <c r="AB54"/>
  <c r="O54"/>
  <c r="AH54"/>
  <c r="U47"/>
  <c r="AK47"/>
  <c r="H47"/>
  <c r="X47"/>
  <c r="AN47"/>
  <c r="K47"/>
  <c r="AA47"/>
  <c r="AQ47"/>
  <c r="N47"/>
  <c r="AD47"/>
  <c r="AT47"/>
  <c r="Q42"/>
  <c r="AG42"/>
  <c r="AW42"/>
  <c r="T42"/>
  <c r="AJ42"/>
  <c r="G42"/>
  <c r="W42"/>
  <c r="AM42"/>
  <c r="J42"/>
  <c r="Z42"/>
  <c r="AP42"/>
  <c r="J37"/>
  <c r="Z37"/>
  <c r="AP37"/>
  <c r="L37"/>
  <c r="AB37"/>
  <c r="AR37"/>
  <c r="O37"/>
  <c r="AE37"/>
  <c r="AU37"/>
  <c r="AG37"/>
  <c r="AS37"/>
  <c r="F33"/>
  <c r="V33"/>
  <c r="AL33"/>
  <c r="H33"/>
  <c r="X33"/>
  <c r="AN33"/>
  <c r="K33"/>
  <c r="AA33"/>
  <c r="AQ33"/>
  <c r="AO33"/>
  <c r="AG33"/>
  <c r="AS33"/>
  <c r="N31"/>
  <c r="AD31"/>
  <c r="AT31"/>
  <c r="P31"/>
  <c r="AF31"/>
  <c r="AV31"/>
  <c r="S31"/>
  <c r="AI31"/>
  <c r="Q31"/>
  <c r="AC31"/>
  <c r="AO31"/>
  <c r="L26"/>
  <c r="AB26"/>
  <c r="AR26"/>
  <c r="O26"/>
  <c r="AE26"/>
  <c r="AU26"/>
  <c r="AD26"/>
  <c r="R26"/>
  <c r="AX26"/>
  <c r="AG26"/>
  <c r="U26"/>
  <c r="L22"/>
  <c r="AB22"/>
  <c r="O22"/>
  <c r="AG22"/>
  <c r="V22"/>
  <c r="BI22" s="1"/>
  <c r="I22"/>
  <c r="R17"/>
  <c r="AH17"/>
  <c r="W17"/>
  <c r="Q17"/>
  <c r="AC17"/>
  <c r="N13"/>
  <c r="AD13"/>
  <c r="AF13"/>
  <c r="S13"/>
  <c r="BF13" s="1"/>
  <c r="AI13"/>
  <c r="M13"/>
  <c r="Y13"/>
  <c r="Q13"/>
  <c r="J9"/>
  <c r="Z9"/>
  <c r="AP9"/>
  <c r="L9"/>
  <c r="AB9"/>
  <c r="AR9"/>
  <c r="O9"/>
  <c r="AE9"/>
  <c r="AU9"/>
  <c r="M9"/>
  <c r="Y9"/>
  <c r="R241"/>
  <c r="AG241"/>
  <c r="H241"/>
  <c r="X241"/>
  <c r="AN241"/>
  <c r="V241"/>
  <c r="AC241"/>
  <c r="O241"/>
  <c r="AE241"/>
  <c r="AU241"/>
  <c r="BI241" s="1"/>
  <c r="AL241"/>
  <c r="AK241"/>
  <c r="R222"/>
  <c r="AP222"/>
  <c r="AG222"/>
  <c r="H222"/>
  <c r="X222"/>
  <c r="AN222"/>
  <c r="M222"/>
  <c r="K222"/>
  <c r="AA222"/>
  <c r="AQ222"/>
  <c r="Y222"/>
  <c r="N220"/>
  <c r="AD220"/>
  <c r="AT220"/>
  <c r="I220"/>
  <c r="L220"/>
  <c r="AB220"/>
  <c r="AR220"/>
  <c r="AS220"/>
  <c r="S220"/>
  <c r="AI220"/>
  <c r="M220"/>
  <c r="J213"/>
  <c r="Z213"/>
  <c r="AP213"/>
  <c r="M213"/>
  <c r="AC213"/>
  <c r="AS213"/>
  <c r="P213"/>
  <c r="AF213"/>
  <c r="AV213"/>
  <c r="S213"/>
  <c r="AI213"/>
  <c r="F206"/>
  <c r="V206"/>
  <c r="AL206"/>
  <c r="Y206"/>
  <c r="AO206"/>
  <c r="L206"/>
  <c r="AB206"/>
  <c r="AR206"/>
  <c r="O206"/>
  <c r="AE206"/>
  <c r="AU206"/>
  <c r="R200"/>
  <c r="AH200"/>
  <c r="AX200"/>
  <c r="U200"/>
  <c r="AK200"/>
  <c r="H200"/>
  <c r="X200"/>
  <c r="AN200"/>
  <c r="K200"/>
  <c r="AA200"/>
  <c r="AQ200"/>
  <c r="N194"/>
  <c r="AD194"/>
  <c r="AT194"/>
  <c r="Q194"/>
  <c r="AG194"/>
  <c r="AW194"/>
  <c r="T194"/>
  <c r="AJ194"/>
  <c r="G194"/>
  <c r="W194"/>
  <c r="AM194"/>
  <c r="J190"/>
  <c r="Z190"/>
  <c r="AP190"/>
  <c r="M190"/>
  <c r="AC190"/>
  <c r="AS190"/>
  <c r="P190"/>
  <c r="AF190"/>
  <c r="AV190"/>
  <c r="S190"/>
  <c r="AI190"/>
  <c r="F186"/>
  <c r="V186"/>
  <c r="AL186"/>
  <c r="I186"/>
  <c r="Y186"/>
  <c r="AO186"/>
  <c r="L186"/>
  <c r="AB186"/>
  <c r="AR186"/>
  <c r="O186"/>
  <c r="AE186"/>
  <c r="AU186"/>
  <c r="R181"/>
  <c r="AH181"/>
  <c r="AX181"/>
  <c r="U181"/>
  <c r="AK181"/>
  <c r="H181"/>
  <c r="X181"/>
  <c r="AN181"/>
  <c r="K181"/>
  <c r="AA181"/>
  <c r="AQ181"/>
  <c r="N176"/>
  <c r="AD176"/>
  <c r="AT176"/>
  <c r="Q176"/>
  <c r="AG176"/>
  <c r="AW176"/>
  <c r="T176"/>
  <c r="AJ176"/>
  <c r="G176"/>
  <c r="W176"/>
  <c r="AM176"/>
  <c r="J172"/>
  <c r="AP172"/>
  <c r="M172"/>
  <c r="AC172"/>
  <c r="AS172"/>
  <c r="AF172"/>
  <c r="AV172"/>
  <c r="S172"/>
  <c r="AI172"/>
  <c r="H169"/>
  <c r="X169"/>
  <c r="AN169"/>
  <c r="J169"/>
  <c r="AP169"/>
  <c r="M169"/>
  <c r="AC169"/>
  <c r="AS169"/>
  <c r="AQ169"/>
  <c r="S169"/>
  <c r="AU169"/>
  <c r="H159"/>
  <c r="X159"/>
  <c r="AN159"/>
  <c r="K159"/>
  <c r="AA159"/>
  <c r="AQ159"/>
  <c r="N159"/>
  <c r="AD159"/>
  <c r="AT159"/>
  <c r="Q159"/>
  <c r="AG159"/>
  <c r="AW159"/>
  <c r="T155"/>
  <c r="AJ155"/>
  <c r="G155"/>
  <c r="W155"/>
  <c r="AM155"/>
  <c r="J155"/>
  <c r="Z155"/>
  <c r="AP155"/>
  <c r="M155"/>
  <c r="AC155"/>
  <c r="AS155"/>
  <c r="P150"/>
  <c r="AF150"/>
  <c r="AV150"/>
  <c r="S150"/>
  <c r="AI150"/>
  <c r="F150"/>
  <c r="V150"/>
  <c r="AL150"/>
  <c r="I150"/>
  <c r="Y150"/>
  <c r="AO150"/>
  <c r="L146"/>
  <c r="AB146"/>
  <c r="AR146"/>
  <c r="O146"/>
  <c r="AE146"/>
  <c r="AU146"/>
  <c r="R146"/>
  <c r="AH146"/>
  <c r="AX146"/>
  <c r="U146"/>
  <c r="AK146"/>
  <c r="H142"/>
  <c r="X142"/>
  <c r="K142"/>
  <c r="AA142"/>
  <c r="V142"/>
  <c r="M142"/>
  <c r="AH142"/>
  <c r="Q142"/>
  <c r="AW142"/>
  <c r="T138"/>
  <c r="AJ138"/>
  <c r="G138"/>
  <c r="W138"/>
  <c r="AM138"/>
  <c r="R138"/>
  <c r="AX138"/>
  <c r="AG138"/>
  <c r="N138"/>
  <c r="AT138"/>
  <c r="AK138"/>
  <c r="AF132"/>
  <c r="AV132"/>
  <c r="S132"/>
  <c r="AI132"/>
  <c r="AL132"/>
  <c r="AC132"/>
  <c r="R132"/>
  <c r="AX132"/>
  <c r="AG132"/>
  <c r="H122"/>
  <c r="X122"/>
  <c r="K122"/>
  <c r="AA122"/>
  <c r="V122"/>
  <c r="M122"/>
  <c r="AH122"/>
  <c r="Q122"/>
  <c r="AW122"/>
  <c r="R116"/>
  <c r="AH116"/>
  <c r="W116"/>
  <c r="AM116"/>
  <c r="AK116"/>
  <c r="M116"/>
  <c r="N112"/>
  <c r="AD112"/>
  <c r="AT112"/>
  <c r="P112"/>
  <c r="AF112"/>
  <c r="AV112"/>
  <c r="S112"/>
  <c r="AI112"/>
  <c r="I112"/>
  <c r="AK112"/>
  <c r="M112"/>
  <c r="J107"/>
  <c r="AP107"/>
  <c r="L107"/>
  <c r="AB107"/>
  <c r="AR107"/>
  <c r="O107"/>
  <c r="AE107"/>
  <c r="AU107"/>
  <c r="I107"/>
  <c r="AK107"/>
  <c r="F103"/>
  <c r="V103"/>
  <c r="AL103"/>
  <c r="I103"/>
  <c r="Y103"/>
  <c r="AO103"/>
  <c r="L103"/>
  <c r="AB103"/>
  <c r="AR103"/>
  <c r="O103"/>
  <c r="AE103"/>
  <c r="AU103"/>
  <c r="R98"/>
  <c r="AH98"/>
  <c r="AX98"/>
  <c r="U98"/>
  <c r="AK98"/>
  <c r="H98"/>
  <c r="X98"/>
  <c r="AN98"/>
  <c r="AA98"/>
  <c r="AQ98"/>
  <c r="N93"/>
  <c r="AD93"/>
  <c r="AT93"/>
  <c r="Q93"/>
  <c r="AG93"/>
  <c r="AW93"/>
  <c r="T93"/>
  <c r="AJ93"/>
  <c r="G93"/>
  <c r="W93"/>
  <c r="AM93"/>
  <c r="J87"/>
  <c r="M87"/>
  <c r="AC87"/>
  <c r="AB87"/>
  <c r="S87"/>
  <c r="H87"/>
  <c r="W87"/>
  <c r="V83"/>
  <c r="BI83" s="1"/>
  <c r="I83"/>
  <c r="Y83"/>
  <c r="AH87"/>
  <c r="L87"/>
  <c r="O83"/>
  <c r="AB83"/>
  <c r="S83"/>
  <c r="F79"/>
  <c r="V79"/>
  <c r="AL79"/>
  <c r="I79"/>
  <c r="Y79"/>
  <c r="AO79"/>
  <c r="T79"/>
  <c r="K79"/>
  <c r="AQ79"/>
  <c r="AF79"/>
  <c r="O79"/>
  <c r="AU79"/>
  <c r="R75"/>
  <c r="AH75"/>
  <c r="AX75"/>
  <c r="U75"/>
  <c r="AK75"/>
  <c r="H75"/>
  <c r="AN75"/>
  <c r="W75"/>
  <c r="L75"/>
  <c r="AR75"/>
  <c r="AI75"/>
  <c r="AF71"/>
  <c r="AV71"/>
  <c r="R71"/>
  <c r="AH71"/>
  <c r="AX71"/>
  <c r="U71"/>
  <c r="AK71"/>
  <c r="AI71"/>
  <c r="K71"/>
  <c r="L67"/>
  <c r="AB67"/>
  <c r="AR67"/>
  <c r="N67"/>
  <c r="AD67"/>
  <c r="Q67"/>
  <c r="AG67"/>
  <c r="AW67"/>
  <c r="H59"/>
  <c r="X59"/>
  <c r="AN59"/>
  <c r="K59"/>
  <c r="AA59"/>
  <c r="AQ59"/>
  <c r="N59"/>
  <c r="AD59"/>
  <c r="AT59"/>
  <c r="Q59"/>
  <c r="AG59"/>
  <c r="AW59"/>
  <c r="T55"/>
  <c r="W55"/>
  <c r="AM55"/>
  <c r="J55"/>
  <c r="AP55"/>
  <c r="M55"/>
  <c r="AC55"/>
  <c r="AS55"/>
  <c r="P49"/>
  <c r="AF49"/>
  <c r="AV49"/>
  <c r="S49"/>
  <c r="AI49"/>
  <c r="F49"/>
  <c r="V49"/>
  <c r="AL49"/>
  <c r="I49"/>
  <c r="Y49"/>
  <c r="AO49"/>
  <c r="L43"/>
  <c r="AB43"/>
  <c r="AR43"/>
  <c r="O43"/>
  <c r="AE43"/>
  <c r="AU43"/>
  <c r="R43"/>
  <c r="AH43"/>
  <c r="AX43"/>
  <c r="U43"/>
  <c r="AK43"/>
  <c r="I38"/>
  <c r="Y38"/>
  <c r="AO38"/>
  <c r="K38"/>
  <c r="AA38"/>
  <c r="AQ38"/>
  <c r="N38"/>
  <c r="AD38"/>
  <c r="AT38"/>
  <c r="AN38"/>
  <c r="AF38"/>
  <c r="AR38"/>
  <c r="U34"/>
  <c r="AK34"/>
  <c r="G34"/>
  <c r="W34"/>
  <c r="AM34"/>
  <c r="J34"/>
  <c r="Z34"/>
  <c r="AP34"/>
  <c r="AB34"/>
  <c r="AN34"/>
  <c r="AF34"/>
  <c r="G27"/>
  <c r="W27"/>
  <c r="AM27"/>
  <c r="J27"/>
  <c r="Z27"/>
  <c r="AP27"/>
  <c r="Q27"/>
  <c r="AW27"/>
  <c r="AK27"/>
  <c r="AB27"/>
  <c r="AV27"/>
  <c r="X27"/>
  <c r="S23"/>
  <c r="AI23"/>
  <c r="F23"/>
  <c r="V23"/>
  <c r="AL23"/>
  <c r="M23"/>
  <c r="AS23"/>
  <c r="AJ23"/>
  <c r="AG23"/>
  <c r="P23"/>
  <c r="AV23"/>
  <c r="Q18"/>
  <c r="AG18"/>
  <c r="S18"/>
  <c r="AI18"/>
  <c r="V18"/>
  <c r="L18"/>
  <c r="X18"/>
  <c r="M14"/>
  <c r="AC14"/>
  <c r="O14"/>
  <c r="R14"/>
  <c r="AH14"/>
  <c r="L14"/>
  <c r="X14"/>
  <c r="I10"/>
  <c r="Y10"/>
  <c r="AO10"/>
  <c r="K10"/>
  <c r="AA10"/>
  <c r="AQ10"/>
  <c r="N10"/>
  <c r="AD10"/>
  <c r="AT10"/>
  <c r="P10"/>
  <c r="AB10"/>
  <c r="AN10"/>
  <c r="U6"/>
  <c r="AK6"/>
  <c r="H6"/>
  <c r="X6"/>
  <c r="AN6"/>
  <c r="S6"/>
  <c r="AI6"/>
  <c r="F6"/>
  <c r="V6"/>
  <c r="AL6"/>
  <c r="AV6"/>
  <c r="AU5"/>
  <c r="AV5"/>
  <c r="AX5"/>
  <c r="BL5" s="1"/>
  <c r="U223"/>
  <c r="AK223"/>
  <c r="T223"/>
  <c r="AJ223"/>
  <c r="S223"/>
  <c r="AI223"/>
  <c r="L223"/>
  <c r="J223"/>
  <c r="Z223"/>
  <c r="AP223"/>
  <c r="X223"/>
  <c r="Q221"/>
  <c r="AG221"/>
  <c r="AW221"/>
  <c r="P221"/>
  <c r="O221"/>
  <c r="AE221"/>
  <c r="AU221"/>
  <c r="F221"/>
  <c r="V221"/>
  <c r="AL221"/>
  <c r="H221"/>
  <c r="M216"/>
  <c r="AC216"/>
  <c r="AS216"/>
  <c r="T216"/>
  <c r="AN216"/>
  <c r="K216"/>
  <c r="AA216"/>
  <c r="AQ216"/>
  <c r="J216"/>
  <c r="Z216"/>
  <c r="AP216"/>
  <c r="I209"/>
  <c r="Y209"/>
  <c r="AO209"/>
  <c r="L209"/>
  <c r="AB209"/>
  <c r="AR209"/>
  <c r="O209"/>
  <c r="AE209"/>
  <c r="AU209"/>
  <c r="R209"/>
  <c r="AH209"/>
  <c r="AX209"/>
  <c r="U203"/>
  <c r="AK203"/>
  <c r="H203"/>
  <c r="X203"/>
  <c r="AN203"/>
  <c r="K203"/>
  <c r="AA203"/>
  <c r="AQ203"/>
  <c r="N203"/>
  <c r="AD203"/>
  <c r="AT203"/>
  <c r="Q195"/>
  <c r="AG195"/>
  <c r="AW195"/>
  <c r="T195"/>
  <c r="AJ195"/>
  <c r="G195"/>
  <c r="W195"/>
  <c r="AM195"/>
  <c r="J195"/>
  <c r="Z195"/>
  <c r="AP195"/>
  <c r="M191"/>
  <c r="AC191"/>
  <c r="AS191"/>
  <c r="P191"/>
  <c r="AF191"/>
  <c r="AV191"/>
  <c r="S191"/>
  <c r="AI191"/>
  <c r="F191"/>
  <c r="V191"/>
  <c r="AL191"/>
  <c r="I187"/>
  <c r="Y187"/>
  <c r="AO187"/>
  <c r="L187"/>
  <c r="AB187"/>
  <c r="AR187"/>
  <c r="O187"/>
  <c r="AE187"/>
  <c r="AU187"/>
  <c r="R187"/>
  <c r="AH187"/>
  <c r="AX187"/>
  <c r="U182"/>
  <c r="AK182"/>
  <c r="H182"/>
  <c r="X182"/>
  <c r="AN182"/>
  <c r="K182"/>
  <c r="AA182"/>
  <c r="AQ182"/>
  <c r="N182"/>
  <c r="AD182"/>
  <c r="AT182"/>
  <c r="M173"/>
  <c r="AC173"/>
  <c r="AS173"/>
  <c r="AF173"/>
  <c r="AV173"/>
  <c r="S173"/>
  <c r="AI173"/>
  <c r="V173"/>
  <c r="AL173"/>
  <c r="G170"/>
  <c r="W170"/>
  <c r="AM170"/>
  <c r="M170"/>
  <c r="AC170"/>
  <c r="AS170"/>
  <c r="P170"/>
  <c r="AF170"/>
  <c r="AV170"/>
  <c r="J170"/>
  <c r="V170"/>
  <c r="AX170"/>
  <c r="S167"/>
  <c r="AI167"/>
  <c r="I167"/>
  <c r="Y167"/>
  <c r="AO167"/>
  <c r="L167"/>
  <c r="AB167"/>
  <c r="AR167"/>
  <c r="AX167"/>
  <c r="J167"/>
  <c r="V167"/>
  <c r="G160"/>
  <c r="W160"/>
  <c r="AM160"/>
  <c r="J160"/>
  <c r="Z160"/>
  <c r="AP160"/>
  <c r="M160"/>
  <c r="AC160"/>
  <c r="AS160"/>
  <c r="P160"/>
  <c r="AF160"/>
  <c r="AV160"/>
  <c r="S156"/>
  <c r="AI156"/>
  <c r="F156"/>
  <c r="V156"/>
  <c r="AL156"/>
  <c r="I156"/>
  <c r="Y156"/>
  <c r="AO156"/>
  <c r="L156"/>
  <c r="AB156"/>
  <c r="AR156"/>
  <c r="O151"/>
  <c r="AE151"/>
  <c r="AU151"/>
  <c r="R151"/>
  <c r="AH151"/>
  <c r="AX151"/>
  <c r="U151"/>
  <c r="AK151"/>
  <c r="H151"/>
  <c r="X151"/>
  <c r="AN151"/>
  <c r="K147"/>
  <c r="AA147"/>
  <c r="AQ147"/>
  <c r="N147"/>
  <c r="AD147"/>
  <c r="Q147"/>
  <c r="AG147"/>
  <c r="AW147"/>
  <c r="T147"/>
  <c r="S139"/>
  <c r="AI139"/>
  <c r="V139"/>
  <c r="M139"/>
  <c r="Y139"/>
  <c r="H139"/>
  <c r="O134"/>
  <c r="AE134"/>
  <c r="AU134"/>
  <c r="R134"/>
  <c r="AH134"/>
  <c r="AX134"/>
  <c r="AG134"/>
  <c r="P134"/>
  <c r="AV134"/>
  <c r="AK134"/>
  <c r="AB134"/>
  <c r="K126"/>
  <c r="AA126"/>
  <c r="N126"/>
  <c r="AD126"/>
  <c r="AC126"/>
  <c r="T126"/>
  <c r="I126"/>
  <c r="X126"/>
  <c r="W123"/>
  <c r="J123"/>
  <c r="Q123"/>
  <c r="AF123"/>
  <c r="L123"/>
  <c r="AK117"/>
  <c r="W117"/>
  <c r="AM117"/>
  <c r="J117"/>
  <c r="AP117"/>
  <c r="X117"/>
  <c r="AB117"/>
  <c r="M108"/>
  <c r="AC108"/>
  <c r="AS108"/>
  <c r="BG108" s="1"/>
  <c r="O108"/>
  <c r="AE108"/>
  <c r="AU108"/>
  <c r="R108"/>
  <c r="AH108"/>
  <c r="AX108"/>
  <c r="L108"/>
  <c r="R87"/>
  <c r="X87"/>
  <c r="AD83"/>
  <c r="T83"/>
  <c r="K83"/>
  <c r="R79"/>
  <c r="AH79"/>
  <c r="AX79"/>
  <c r="U79"/>
  <c r="AK79"/>
  <c r="L79"/>
  <c r="AR79"/>
  <c r="AI79"/>
  <c r="X79"/>
  <c r="G79"/>
  <c r="AM79"/>
  <c r="N75"/>
  <c r="AD75"/>
  <c r="AT75"/>
  <c r="Q75"/>
  <c r="AG75"/>
  <c r="AW75"/>
  <c r="AF75"/>
  <c r="O75"/>
  <c r="AU75"/>
  <c r="AJ75"/>
  <c r="AA75"/>
  <c r="L71"/>
  <c r="AB71"/>
  <c r="N71"/>
  <c r="AD71"/>
  <c r="AT71"/>
  <c r="Q71"/>
  <c r="AG71"/>
  <c r="AW71"/>
  <c r="S71"/>
  <c r="AU71"/>
  <c r="H67"/>
  <c r="X67"/>
  <c r="J67"/>
  <c r="AP67"/>
  <c r="M67"/>
  <c r="AC67"/>
  <c r="AQ67"/>
  <c r="S67"/>
  <c r="AU67"/>
  <c r="T59"/>
  <c r="AJ59"/>
  <c r="G59"/>
  <c r="W59"/>
  <c r="AM59"/>
  <c r="J59"/>
  <c r="Z59"/>
  <c r="AP59"/>
  <c r="M59"/>
  <c r="AC59"/>
  <c r="AS59"/>
  <c r="AF55"/>
  <c r="AV55"/>
  <c r="S55"/>
  <c r="AI55"/>
  <c r="V55"/>
  <c r="AL55"/>
  <c r="I55"/>
  <c r="Y55"/>
  <c r="L49"/>
  <c r="AB49"/>
  <c r="AR49"/>
  <c r="O49"/>
  <c r="AE49"/>
  <c r="AU49"/>
  <c r="R49"/>
  <c r="AH49"/>
  <c r="AX49"/>
  <c r="U49"/>
  <c r="AK49"/>
  <c r="H43"/>
  <c r="X43"/>
  <c r="AN43"/>
  <c r="K43"/>
  <c r="AA43"/>
  <c r="AQ43"/>
  <c r="N43"/>
  <c r="AD43"/>
  <c r="AT43"/>
  <c r="Q43"/>
  <c r="AG43"/>
  <c r="AW43"/>
  <c r="U38"/>
  <c r="AK38"/>
  <c r="G38"/>
  <c r="W38"/>
  <c r="AM38"/>
  <c r="J38"/>
  <c r="Z38"/>
  <c r="AP38"/>
  <c r="X38"/>
  <c r="P38"/>
  <c r="AB38"/>
  <c r="Q34"/>
  <c r="AG34"/>
  <c r="AW34"/>
  <c r="S34"/>
  <c r="AI34"/>
  <c r="F34"/>
  <c r="V34"/>
  <c r="AL34"/>
  <c r="L34"/>
  <c r="X34"/>
  <c r="P34"/>
  <c r="S27"/>
  <c r="AI27"/>
  <c r="F27"/>
  <c r="V27"/>
  <c r="AL27"/>
  <c r="I27"/>
  <c r="AC27"/>
  <c r="T27"/>
  <c r="P27"/>
  <c r="AF27"/>
  <c r="O23"/>
  <c r="AE23"/>
  <c r="AU23"/>
  <c r="R23"/>
  <c r="AH23"/>
  <c r="AX23"/>
  <c r="AK23"/>
  <c r="AB23"/>
  <c r="Y23"/>
  <c r="H23"/>
  <c r="AN23"/>
  <c r="M18"/>
  <c r="AC18"/>
  <c r="O18"/>
  <c r="R18"/>
  <c r="AH18"/>
  <c r="H18"/>
  <c r="I14"/>
  <c r="Y14"/>
  <c r="BL14" s="1"/>
  <c r="K14"/>
  <c r="AA14"/>
  <c r="N14"/>
  <c r="AD14"/>
  <c r="H14"/>
  <c r="U10"/>
  <c r="AK10"/>
  <c r="G10"/>
  <c r="W10"/>
  <c r="AM10"/>
  <c r="J10"/>
  <c r="Z10"/>
  <c r="AP10"/>
  <c r="AJ10"/>
  <c r="L10"/>
  <c r="X10"/>
  <c r="Q6"/>
  <c r="AG6"/>
  <c r="AW6"/>
  <c r="T6"/>
  <c r="AJ6"/>
  <c r="O6"/>
  <c r="AE6"/>
  <c r="AU6"/>
  <c r="R6"/>
  <c r="AH6"/>
  <c r="AX6"/>
  <c r="AP5"/>
  <c r="AT5"/>
  <c r="AS5"/>
  <c r="Q223"/>
  <c r="AG223"/>
  <c r="AW223"/>
  <c r="P223"/>
  <c r="O223"/>
  <c r="AE223"/>
  <c r="AU223"/>
  <c r="F223"/>
  <c r="V223"/>
  <c r="AL223"/>
  <c r="H223"/>
  <c r="M221"/>
  <c r="AC221"/>
  <c r="AS221"/>
  <c r="AV221"/>
  <c r="K221"/>
  <c r="AA221"/>
  <c r="AQ221"/>
  <c r="AR221"/>
  <c r="R221"/>
  <c r="AH221"/>
  <c r="AX221"/>
  <c r="I216"/>
  <c r="Y216"/>
  <c r="AO216"/>
  <c r="P216"/>
  <c r="AJ216"/>
  <c r="G216"/>
  <c r="W216"/>
  <c r="AM216"/>
  <c r="F216"/>
  <c r="V216"/>
  <c r="AL216"/>
  <c r="H216"/>
  <c r="U209"/>
  <c r="AK209"/>
  <c r="H209"/>
  <c r="X209"/>
  <c r="AN209"/>
  <c r="K209"/>
  <c r="AA209"/>
  <c r="AQ209"/>
  <c r="N209"/>
  <c r="AD209"/>
  <c r="AT209"/>
  <c r="Q203"/>
  <c r="AG203"/>
  <c r="AW203"/>
  <c r="T203"/>
  <c r="AJ203"/>
  <c r="G203"/>
  <c r="W203"/>
  <c r="AM203"/>
  <c r="J203"/>
  <c r="Z203"/>
  <c r="AP203"/>
  <c r="M195"/>
  <c r="AC195"/>
  <c r="AS195"/>
  <c r="P195"/>
  <c r="AF195"/>
  <c r="AV195"/>
  <c r="S195"/>
  <c r="AI195"/>
  <c r="F195"/>
  <c r="V195"/>
  <c r="AL195"/>
  <c r="I191"/>
  <c r="Y191"/>
  <c r="AO191"/>
  <c r="L191"/>
  <c r="AB191"/>
  <c r="AR191"/>
  <c r="O191"/>
  <c r="AE191"/>
  <c r="AU191"/>
  <c r="R191"/>
  <c r="AH191"/>
  <c r="AX191"/>
  <c r="U187"/>
  <c r="AK187"/>
  <c r="H187"/>
  <c r="X187"/>
  <c r="AN187"/>
  <c r="K187"/>
  <c r="AA187"/>
  <c r="AQ187"/>
  <c r="N187"/>
  <c r="AD187"/>
  <c r="AT187"/>
  <c r="Q182"/>
  <c r="AG182"/>
  <c r="AW182"/>
  <c r="T182"/>
  <c r="AJ182"/>
  <c r="G182"/>
  <c r="W182"/>
  <c r="AM182"/>
  <c r="J182"/>
  <c r="Z182"/>
  <c r="AP182"/>
  <c r="I173"/>
  <c r="Y173"/>
  <c r="L173"/>
  <c r="AB173"/>
  <c r="AR173"/>
  <c r="O173"/>
  <c r="AE173"/>
  <c r="AU173"/>
  <c r="R173"/>
  <c r="AH173"/>
  <c r="AX173"/>
  <c r="S170"/>
  <c r="AI170"/>
  <c r="I170"/>
  <c r="Y170"/>
  <c r="AO170"/>
  <c r="L170"/>
  <c r="AB170"/>
  <c r="AR170"/>
  <c r="AT170"/>
  <c r="F170"/>
  <c r="AH170"/>
  <c r="O167"/>
  <c r="AE167"/>
  <c r="AU167"/>
  <c r="U167"/>
  <c r="AK167"/>
  <c r="H167"/>
  <c r="X167"/>
  <c r="AN167"/>
  <c r="AH167"/>
  <c r="AT167"/>
  <c r="F167"/>
  <c r="S160"/>
  <c r="AI160"/>
  <c r="F160"/>
  <c r="V160"/>
  <c r="AL160"/>
  <c r="I160"/>
  <c r="Y160"/>
  <c r="AO160"/>
  <c r="L160"/>
  <c r="AB160"/>
  <c r="AR160"/>
  <c r="O156"/>
  <c r="AE156"/>
  <c r="AU156"/>
  <c r="R156"/>
  <c r="AH156"/>
  <c r="AX156"/>
  <c r="U156"/>
  <c r="AK156"/>
  <c r="H156"/>
  <c r="X156"/>
  <c r="AN156"/>
  <c r="K151"/>
  <c r="AA151"/>
  <c r="AQ151"/>
  <c r="N151"/>
  <c r="AD151"/>
  <c r="AT151"/>
  <c r="Q151"/>
  <c r="AG151"/>
  <c r="AW151"/>
  <c r="T151"/>
  <c r="AJ151"/>
  <c r="W147"/>
  <c r="AM147"/>
  <c r="J147"/>
  <c r="AP147"/>
  <c r="M147"/>
  <c r="AC147"/>
  <c r="AS147"/>
  <c r="AF147"/>
  <c r="AV147"/>
  <c r="BJ147" s="1"/>
  <c r="O139"/>
  <c r="AE139"/>
  <c r="AU139"/>
  <c r="R139"/>
  <c r="AH139"/>
  <c r="AX139"/>
  <c r="AK139"/>
  <c r="AB139"/>
  <c r="Q139"/>
  <c r="AW139"/>
  <c r="AF139"/>
  <c r="K134"/>
  <c r="AA134"/>
  <c r="AQ134"/>
  <c r="N134"/>
  <c r="AD134"/>
  <c r="AT134"/>
  <c r="Y134"/>
  <c r="H134"/>
  <c r="AN134"/>
  <c r="AC134"/>
  <c r="T134"/>
  <c r="W126"/>
  <c r="J126"/>
  <c r="L126"/>
  <c r="AG126"/>
  <c r="S123"/>
  <c r="AI123"/>
  <c r="V123"/>
  <c r="I123"/>
  <c r="X123"/>
  <c r="M123"/>
  <c r="Q117"/>
  <c r="AG117"/>
  <c r="AW117"/>
  <c r="S117"/>
  <c r="AI117"/>
  <c r="V117"/>
  <c r="H117"/>
  <c r="L117"/>
  <c r="I108"/>
  <c r="Y108"/>
  <c r="AU93"/>
  <c r="N83"/>
  <c r="AG83"/>
  <c r="AF83"/>
  <c r="AI83"/>
  <c r="N79"/>
  <c r="AD79"/>
  <c r="AT79"/>
  <c r="Q79"/>
  <c r="AG79"/>
  <c r="AW79"/>
  <c r="AJ79"/>
  <c r="AA79"/>
  <c r="P79"/>
  <c r="AV79"/>
  <c r="AE79"/>
  <c r="J75"/>
  <c r="Z75"/>
  <c r="AP75"/>
  <c r="M75"/>
  <c r="AC75"/>
  <c r="AS75"/>
  <c r="X75"/>
  <c r="G75"/>
  <c r="AM75"/>
  <c r="AB75"/>
  <c r="S75"/>
  <c r="H71"/>
  <c r="X71"/>
  <c r="J71"/>
  <c r="Z71"/>
  <c r="AP71"/>
  <c r="M71"/>
  <c r="AC71"/>
  <c r="AM71"/>
  <c r="AE71"/>
  <c r="T67"/>
  <c r="V67"/>
  <c r="AL67"/>
  <c r="I67"/>
  <c r="Y67"/>
  <c r="AA67"/>
  <c r="AM67"/>
  <c r="P59"/>
  <c r="AF59"/>
  <c r="AV59"/>
  <c r="S59"/>
  <c r="AI59"/>
  <c r="F59"/>
  <c r="V59"/>
  <c r="AL59"/>
  <c r="I59"/>
  <c r="Y59"/>
  <c r="AO59"/>
  <c r="L55"/>
  <c r="AB55"/>
  <c r="AR55"/>
  <c r="O55"/>
  <c r="AE55"/>
  <c r="AU55"/>
  <c r="R55"/>
  <c r="AH55"/>
  <c r="AX55"/>
  <c r="AK55"/>
  <c r="H49"/>
  <c r="X49"/>
  <c r="AN49"/>
  <c r="K49"/>
  <c r="AA49"/>
  <c r="AQ49"/>
  <c r="N49"/>
  <c r="AD49"/>
  <c r="AT49"/>
  <c r="Q49"/>
  <c r="AG49"/>
  <c r="AW49"/>
  <c r="T43"/>
  <c r="AJ43"/>
  <c r="G43"/>
  <c r="W43"/>
  <c r="AM43"/>
  <c r="J43"/>
  <c r="Z43"/>
  <c r="AP43"/>
  <c r="M43"/>
  <c r="AC43"/>
  <c r="AS43"/>
  <c r="Q38"/>
  <c r="AG38"/>
  <c r="AW38"/>
  <c r="S38"/>
  <c r="AI38"/>
  <c r="F38"/>
  <c r="V38"/>
  <c r="AL38"/>
  <c r="H38"/>
  <c r="AJ38"/>
  <c r="L38"/>
  <c r="M34"/>
  <c r="AC34"/>
  <c r="AS34"/>
  <c r="O34"/>
  <c r="AE34"/>
  <c r="AU34"/>
  <c r="R34"/>
  <c r="AH34"/>
  <c r="AX34"/>
  <c r="H34"/>
  <c r="AJ34"/>
  <c r="O27"/>
  <c r="AE27"/>
  <c r="AU27"/>
  <c r="R27"/>
  <c r="AH27"/>
  <c r="AX27"/>
  <c r="AG27"/>
  <c r="U27"/>
  <c r="L27"/>
  <c r="AR27"/>
  <c r="AN27"/>
  <c r="K23"/>
  <c r="AA23"/>
  <c r="AQ23"/>
  <c r="N23"/>
  <c r="AD23"/>
  <c r="AT23"/>
  <c r="AC23"/>
  <c r="T23"/>
  <c r="Q23"/>
  <c r="AW23"/>
  <c r="AF23"/>
  <c r="I18"/>
  <c r="Y18"/>
  <c r="K18"/>
  <c r="AA18"/>
  <c r="N18"/>
  <c r="AD18"/>
  <c r="T18"/>
  <c r="W14"/>
  <c r="J14"/>
  <c r="AF14"/>
  <c r="T14"/>
  <c r="Q10"/>
  <c r="AG10"/>
  <c r="AW10"/>
  <c r="S10"/>
  <c r="AI10"/>
  <c r="F10"/>
  <c r="V10"/>
  <c r="AL10"/>
  <c r="T10"/>
  <c r="AV10"/>
  <c r="H10"/>
  <c r="M6"/>
  <c r="AC6"/>
  <c r="AS6"/>
  <c r="P6"/>
  <c r="AF6"/>
  <c r="K6"/>
  <c r="AA6"/>
  <c r="AQ6"/>
  <c r="N6"/>
  <c r="AD6"/>
  <c r="AT6"/>
  <c r="AO5"/>
  <c r="AW5"/>
  <c r="AN5"/>
  <c r="M223"/>
  <c r="AC223"/>
  <c r="AS223"/>
  <c r="AV223"/>
  <c r="K223"/>
  <c r="AA223"/>
  <c r="AQ223"/>
  <c r="AR223"/>
  <c r="R223"/>
  <c r="AH223"/>
  <c r="AX223"/>
  <c r="I221"/>
  <c r="Y221"/>
  <c r="AO221"/>
  <c r="AF221"/>
  <c r="G221"/>
  <c r="W221"/>
  <c r="AM221"/>
  <c r="AB221"/>
  <c r="N221"/>
  <c r="AD221"/>
  <c r="AT221"/>
  <c r="AN221"/>
  <c r="U216"/>
  <c r="AK216"/>
  <c r="X216"/>
  <c r="AF216"/>
  <c r="AV216"/>
  <c r="S216"/>
  <c r="AI216"/>
  <c r="L216"/>
  <c r="R216"/>
  <c r="AH216"/>
  <c r="AX216"/>
  <c r="Q209"/>
  <c r="AG209"/>
  <c r="AW209"/>
  <c r="T209"/>
  <c r="AJ209"/>
  <c r="G209"/>
  <c r="W209"/>
  <c r="AM209"/>
  <c r="J209"/>
  <c r="Z209"/>
  <c r="AP209"/>
  <c r="M203"/>
  <c r="AC203"/>
  <c r="AS203"/>
  <c r="P203"/>
  <c r="AF203"/>
  <c r="AV203"/>
  <c r="S203"/>
  <c r="AI203"/>
  <c r="F203"/>
  <c r="V203"/>
  <c r="AL203"/>
  <c r="I195"/>
  <c r="Y195"/>
  <c r="AO195"/>
  <c r="L195"/>
  <c r="AB195"/>
  <c r="AR195"/>
  <c r="O195"/>
  <c r="AE195"/>
  <c r="AU195"/>
  <c r="R195"/>
  <c r="AH195"/>
  <c r="AX195"/>
  <c r="U191"/>
  <c r="AK191"/>
  <c r="H191"/>
  <c r="X191"/>
  <c r="AN191"/>
  <c r="K191"/>
  <c r="AA191"/>
  <c r="AQ191"/>
  <c r="N191"/>
  <c r="AD191"/>
  <c r="AT191"/>
  <c r="Q187"/>
  <c r="AG187"/>
  <c r="AW187"/>
  <c r="T187"/>
  <c r="AJ187"/>
  <c r="G187"/>
  <c r="W187"/>
  <c r="AM187"/>
  <c r="J187"/>
  <c r="Z187"/>
  <c r="AP187"/>
  <c r="M182"/>
  <c r="AC182"/>
  <c r="AS182"/>
  <c r="P182"/>
  <c r="AF182"/>
  <c r="AV182"/>
  <c r="S182"/>
  <c r="AI182"/>
  <c r="F182"/>
  <c r="V182"/>
  <c r="AL182"/>
  <c r="AK173"/>
  <c r="H173"/>
  <c r="X173"/>
  <c r="AN173"/>
  <c r="K173"/>
  <c r="AA173"/>
  <c r="AQ173"/>
  <c r="N173"/>
  <c r="AD173"/>
  <c r="O170"/>
  <c r="AE170"/>
  <c r="AU170"/>
  <c r="U170"/>
  <c r="AK170"/>
  <c r="H170"/>
  <c r="X170"/>
  <c r="AN170"/>
  <c r="AD170"/>
  <c r="AP170"/>
  <c r="R170"/>
  <c r="K167"/>
  <c r="AA167"/>
  <c r="AQ167"/>
  <c r="Q167"/>
  <c r="AG167"/>
  <c r="AW167"/>
  <c r="T167"/>
  <c r="AJ167"/>
  <c r="R167"/>
  <c r="AD167"/>
  <c r="AP167"/>
  <c r="O160"/>
  <c r="AE160"/>
  <c r="AU160"/>
  <c r="R160"/>
  <c r="AH160"/>
  <c r="AX160"/>
  <c r="U160"/>
  <c r="AK160"/>
  <c r="H160"/>
  <c r="X160"/>
  <c r="AN160"/>
  <c r="K156"/>
  <c r="AA156"/>
  <c r="AQ156"/>
  <c r="N156"/>
  <c r="AD156"/>
  <c r="AT156"/>
  <c r="Q156"/>
  <c r="AG156"/>
  <c r="AW156"/>
  <c r="T156"/>
  <c r="AJ156"/>
  <c r="G151"/>
  <c r="W151"/>
  <c r="AM151"/>
  <c r="J151"/>
  <c r="Z151"/>
  <c r="AP151"/>
  <c r="M151"/>
  <c r="AC151"/>
  <c r="AS151"/>
  <c r="P151"/>
  <c r="AF151"/>
  <c r="AV151"/>
  <c r="S147"/>
  <c r="AI147"/>
  <c r="V147"/>
  <c r="AL147"/>
  <c r="I147"/>
  <c r="Y147"/>
  <c r="L147"/>
  <c r="AB147"/>
  <c r="AR147"/>
  <c r="K139"/>
  <c r="AA139"/>
  <c r="N139"/>
  <c r="AD139"/>
  <c r="AT139"/>
  <c r="AC139"/>
  <c r="T139"/>
  <c r="I139"/>
  <c r="X139"/>
  <c r="G134"/>
  <c r="W134"/>
  <c r="AM134"/>
  <c r="J134"/>
  <c r="Z134"/>
  <c r="AP134"/>
  <c r="Q134"/>
  <c r="AW134"/>
  <c r="AF134"/>
  <c r="U134"/>
  <c r="L134"/>
  <c r="AR134"/>
  <c r="S126"/>
  <c r="AI126"/>
  <c r="V126"/>
  <c r="M126"/>
  <c r="Y126"/>
  <c r="H126"/>
  <c r="O123"/>
  <c r="R123"/>
  <c r="AH123"/>
  <c r="AG123"/>
  <c r="AB123"/>
  <c r="M117"/>
  <c r="AC117"/>
  <c r="O117"/>
  <c r="AU117"/>
  <c r="R117"/>
  <c r="AH117"/>
  <c r="AX117"/>
  <c r="AV117"/>
  <c r="AE93"/>
  <c r="Q83"/>
  <c r="AA83"/>
  <c r="J79"/>
  <c r="Z79"/>
  <c r="AP79"/>
  <c r="M79"/>
  <c r="AC79"/>
  <c r="AS79"/>
  <c r="AB79"/>
  <c r="S79"/>
  <c r="H79"/>
  <c r="AN79"/>
  <c r="W79"/>
  <c r="F75"/>
  <c r="V75"/>
  <c r="AL75"/>
  <c r="I75"/>
  <c r="Y75"/>
  <c r="AO75"/>
  <c r="P75"/>
  <c r="AV75"/>
  <c r="AE75"/>
  <c r="T75"/>
  <c r="K75"/>
  <c r="AQ75"/>
  <c r="V71"/>
  <c r="I71"/>
  <c r="Y71"/>
  <c r="W71"/>
  <c r="O71"/>
  <c r="AA71"/>
  <c r="AF67"/>
  <c r="AV67"/>
  <c r="R67"/>
  <c r="AH67"/>
  <c r="AK67"/>
  <c r="K67"/>
  <c r="W67"/>
  <c r="L59"/>
  <c r="AB59"/>
  <c r="AR59"/>
  <c r="O59"/>
  <c r="AE59"/>
  <c r="AU59"/>
  <c r="R59"/>
  <c r="AH59"/>
  <c r="AX59"/>
  <c r="U59"/>
  <c r="AK59"/>
  <c r="H55"/>
  <c r="X55"/>
  <c r="AN55"/>
  <c r="K55"/>
  <c r="AA55"/>
  <c r="AQ55"/>
  <c r="N55"/>
  <c r="AD55"/>
  <c r="Q55"/>
  <c r="AG55"/>
  <c r="AW55"/>
  <c r="T49"/>
  <c r="AJ49"/>
  <c r="G49"/>
  <c r="W49"/>
  <c r="AM49"/>
  <c r="J49"/>
  <c r="Z49"/>
  <c r="AP49"/>
  <c r="M49"/>
  <c r="AC49"/>
  <c r="AS49"/>
  <c r="P43"/>
  <c r="AF43"/>
  <c r="AV43"/>
  <c r="S43"/>
  <c r="AI43"/>
  <c r="F43"/>
  <c r="V43"/>
  <c r="AL43"/>
  <c r="I43"/>
  <c r="Y43"/>
  <c r="AO43"/>
  <c r="M38"/>
  <c r="AC38"/>
  <c r="AS38"/>
  <c r="O38"/>
  <c r="AE38"/>
  <c r="AU38"/>
  <c r="R38"/>
  <c r="AH38"/>
  <c r="AX38"/>
  <c r="T38"/>
  <c r="AV38"/>
  <c r="I34"/>
  <c r="Y34"/>
  <c r="AO34"/>
  <c r="K34"/>
  <c r="AA34"/>
  <c r="AQ34"/>
  <c r="N34"/>
  <c r="AD34"/>
  <c r="AT34"/>
  <c r="AR34"/>
  <c r="T34"/>
  <c r="AV34"/>
  <c r="K27"/>
  <c r="AA27"/>
  <c r="AQ27"/>
  <c r="N27"/>
  <c r="AD27"/>
  <c r="Y27"/>
  <c r="M27"/>
  <c r="AS27"/>
  <c r="H27"/>
  <c r="G23"/>
  <c r="W23"/>
  <c r="AM23"/>
  <c r="J23"/>
  <c r="Z23"/>
  <c r="AP23"/>
  <c r="U23"/>
  <c r="L23"/>
  <c r="I23"/>
  <c r="AO23"/>
  <c r="X23"/>
  <c r="AR23"/>
  <c r="W18"/>
  <c r="J18"/>
  <c r="AB18"/>
  <c r="AF18"/>
  <c r="Q14"/>
  <c r="AG14"/>
  <c r="S14"/>
  <c r="AI14"/>
  <c r="V14"/>
  <c r="AB14"/>
  <c r="M10"/>
  <c r="AC10"/>
  <c r="AS10"/>
  <c r="O10"/>
  <c r="AE10"/>
  <c r="AU10"/>
  <c r="R10"/>
  <c r="AH10"/>
  <c r="AX10"/>
  <c r="AF10"/>
  <c r="AR10"/>
  <c r="I6"/>
  <c r="Y6"/>
  <c r="AO6"/>
  <c r="L6"/>
  <c r="AB6"/>
  <c r="G6"/>
  <c r="W6"/>
  <c r="AM6"/>
  <c r="J6"/>
  <c r="Z6"/>
  <c r="AP6"/>
  <c r="AR6"/>
  <c r="AQ5"/>
  <c r="AR5"/>
  <c r="I223"/>
  <c r="Y223"/>
  <c r="AO223"/>
  <c r="AF223"/>
  <c r="G223"/>
  <c r="W223"/>
  <c r="AM223"/>
  <c r="AB223"/>
  <c r="N223"/>
  <c r="AD223"/>
  <c r="AT223"/>
  <c r="AN223"/>
  <c r="U221"/>
  <c r="AK221"/>
  <c r="T221"/>
  <c r="AJ221"/>
  <c r="S221"/>
  <c r="AI221"/>
  <c r="L221"/>
  <c r="J221"/>
  <c r="Z221"/>
  <c r="AP221"/>
  <c r="X221"/>
  <c r="Q216"/>
  <c r="AG216"/>
  <c r="AW216"/>
  <c r="AB216"/>
  <c r="AR216"/>
  <c r="O216"/>
  <c r="AE216"/>
  <c r="AU216"/>
  <c r="N216"/>
  <c r="AD216"/>
  <c r="AT216"/>
  <c r="M209"/>
  <c r="AC209"/>
  <c r="AS209"/>
  <c r="P209"/>
  <c r="AF209"/>
  <c r="AV209"/>
  <c r="S209"/>
  <c r="AI209"/>
  <c r="F209"/>
  <c r="V209"/>
  <c r="AL209"/>
  <c r="I203"/>
  <c r="Y203"/>
  <c r="AO203"/>
  <c r="L203"/>
  <c r="AB203"/>
  <c r="AR203"/>
  <c r="O203"/>
  <c r="AE203"/>
  <c r="AU203"/>
  <c r="R203"/>
  <c r="AH203"/>
  <c r="AX203"/>
  <c r="U195"/>
  <c r="AK195"/>
  <c r="H195"/>
  <c r="X195"/>
  <c r="AN195"/>
  <c r="K195"/>
  <c r="AA195"/>
  <c r="AQ195"/>
  <c r="N195"/>
  <c r="AD195"/>
  <c r="AT195"/>
  <c r="Q191"/>
  <c r="AG191"/>
  <c r="AW191"/>
  <c r="T191"/>
  <c r="AJ191"/>
  <c r="G191"/>
  <c r="W191"/>
  <c r="AM191"/>
  <c r="J191"/>
  <c r="Z191"/>
  <c r="AP191"/>
  <c r="M187"/>
  <c r="AC187"/>
  <c r="AS187"/>
  <c r="P187"/>
  <c r="AF187"/>
  <c r="AV187"/>
  <c r="S187"/>
  <c r="AI187"/>
  <c r="F187"/>
  <c r="V187"/>
  <c r="AL187"/>
  <c r="I182"/>
  <c r="Y182"/>
  <c r="AO182"/>
  <c r="L182"/>
  <c r="AB182"/>
  <c r="AR182"/>
  <c r="O182"/>
  <c r="AE182"/>
  <c r="AU182"/>
  <c r="R182"/>
  <c r="AH182"/>
  <c r="AX182"/>
  <c r="Q173"/>
  <c r="AG173"/>
  <c r="AW173"/>
  <c r="T173"/>
  <c r="W173"/>
  <c r="AM173"/>
  <c r="J173"/>
  <c r="AP173"/>
  <c r="K170"/>
  <c r="AA170"/>
  <c r="AQ170"/>
  <c r="Q170"/>
  <c r="AG170"/>
  <c r="AW170"/>
  <c r="T170"/>
  <c r="AJ170"/>
  <c r="N170"/>
  <c r="Z170"/>
  <c r="AL170"/>
  <c r="G167"/>
  <c r="W167"/>
  <c r="AM167"/>
  <c r="M167"/>
  <c r="AC167"/>
  <c r="AS167"/>
  <c r="P167"/>
  <c r="AF167"/>
  <c r="AV167"/>
  <c r="N167"/>
  <c r="Z167"/>
  <c r="AL167"/>
  <c r="K160"/>
  <c r="AA160"/>
  <c r="AQ160"/>
  <c r="N160"/>
  <c r="AD160"/>
  <c r="AT160"/>
  <c r="Q160"/>
  <c r="AG160"/>
  <c r="AW160"/>
  <c r="T160"/>
  <c r="AJ160"/>
  <c r="G156"/>
  <c r="W156"/>
  <c r="AM156"/>
  <c r="J156"/>
  <c r="Z156"/>
  <c r="AP156"/>
  <c r="M156"/>
  <c r="AC156"/>
  <c r="AS156"/>
  <c r="P156"/>
  <c r="AF156"/>
  <c r="AV156"/>
  <c r="S151"/>
  <c r="AI151"/>
  <c r="F151"/>
  <c r="V151"/>
  <c r="AL151"/>
  <c r="I151"/>
  <c r="Y151"/>
  <c r="AO151"/>
  <c r="L151"/>
  <c r="AB151"/>
  <c r="AR151"/>
  <c r="O147"/>
  <c r="AE147"/>
  <c r="AU147"/>
  <c r="R147"/>
  <c r="AH147"/>
  <c r="AX147"/>
  <c r="AK147"/>
  <c r="H147"/>
  <c r="X147"/>
  <c r="AN147"/>
  <c r="W139"/>
  <c r="AM139"/>
  <c r="J139"/>
  <c r="Z139"/>
  <c r="AP139"/>
  <c r="U139"/>
  <c r="L139"/>
  <c r="AG139"/>
  <c r="P139"/>
  <c r="AV139"/>
  <c r="S134"/>
  <c r="AI134"/>
  <c r="F134"/>
  <c r="V134"/>
  <c r="AL134"/>
  <c r="I134"/>
  <c r="AO134"/>
  <c r="X134"/>
  <c r="M134"/>
  <c r="AS134"/>
  <c r="AJ134"/>
  <c r="O126"/>
  <c r="R126"/>
  <c r="AH126"/>
  <c r="AB126"/>
  <c r="Q126"/>
  <c r="AF126"/>
  <c r="K123"/>
  <c r="AA123"/>
  <c r="N123"/>
  <c r="AD123"/>
  <c r="Y123"/>
  <c r="H123"/>
  <c r="AC123"/>
  <c r="T123"/>
  <c r="I117"/>
  <c r="Y117"/>
  <c r="K117"/>
  <c r="AA117"/>
  <c r="N117"/>
  <c r="AD117"/>
  <c r="AF117"/>
  <c r="Q108"/>
  <c r="AG108"/>
  <c r="AW108"/>
  <c r="S108"/>
  <c r="AI108"/>
  <c r="CV280" i="16"/>
  <c r="Z46" i="20"/>
  <c r="CB1159" i="16"/>
  <c r="BN1159"/>
  <c r="BN1168" s="1"/>
  <c r="AP18" i="20"/>
  <c r="G126"/>
  <c r="AN126"/>
  <c r="AS126"/>
  <c r="AX126"/>
  <c r="F46"/>
  <c r="AT46"/>
  <c r="X5"/>
  <c r="AI7"/>
  <c r="G7"/>
  <c r="AW7"/>
  <c r="BK7" s="1"/>
  <c r="AG7"/>
  <c r="Q7"/>
  <c r="AT7"/>
  <c r="AD7"/>
  <c r="N7"/>
  <c r="AR7"/>
  <c r="BF7" s="1"/>
  <c r="AB7"/>
  <c r="L7"/>
  <c r="K11"/>
  <c r="AI11"/>
  <c r="AK11"/>
  <c r="U11"/>
  <c r="AX11"/>
  <c r="AH11"/>
  <c r="R11"/>
  <c r="AV11"/>
  <c r="AF11"/>
  <c r="W15"/>
  <c r="K15"/>
  <c r="AI15"/>
  <c r="Y15"/>
  <c r="I15"/>
  <c r="V15"/>
  <c r="T15"/>
  <c r="AI20"/>
  <c r="AC20"/>
  <c r="M20"/>
  <c r="J20"/>
  <c r="X20"/>
  <c r="H20"/>
  <c r="AI24"/>
  <c r="L24"/>
  <c r="X24"/>
  <c r="AC24"/>
  <c r="M24"/>
  <c r="Z24"/>
  <c r="J24"/>
  <c r="S28"/>
  <c r="AM28"/>
  <c r="G28"/>
  <c r="X28"/>
  <c r="AJ28"/>
  <c r="AW28"/>
  <c r="AG28"/>
  <c r="Q28"/>
  <c r="AT28"/>
  <c r="AD28"/>
  <c r="N28"/>
  <c r="AM32"/>
  <c r="AA32"/>
  <c r="O32"/>
  <c r="AS32"/>
  <c r="BG32" s="1"/>
  <c r="AC32"/>
  <c r="M32"/>
  <c r="AP32"/>
  <c r="Z32"/>
  <c r="J32"/>
  <c r="AN32"/>
  <c r="X32"/>
  <c r="H32"/>
  <c r="W35"/>
  <c r="K35"/>
  <c r="AW35"/>
  <c r="BK35" s="1"/>
  <c r="AG35"/>
  <c r="Q35"/>
  <c r="AT35"/>
  <c r="AD35"/>
  <c r="N35"/>
  <c r="AR35"/>
  <c r="AB35"/>
  <c r="L35"/>
  <c r="W40"/>
  <c r="K40"/>
  <c r="AK40"/>
  <c r="AH40"/>
  <c r="R40"/>
  <c r="AV40"/>
  <c r="AF40"/>
  <c r="AR45"/>
  <c r="AB45"/>
  <c r="L45"/>
  <c r="AO45"/>
  <c r="Y45"/>
  <c r="I45"/>
  <c r="AL45"/>
  <c r="V45"/>
  <c r="F45"/>
  <c r="AI45"/>
  <c r="S45"/>
  <c r="AV51"/>
  <c r="AF51"/>
  <c r="AS51"/>
  <c r="AC51"/>
  <c r="M51"/>
  <c r="AP51"/>
  <c r="J51"/>
  <c r="AM51"/>
  <c r="W51"/>
  <c r="AJ56"/>
  <c r="T56"/>
  <c r="AW56"/>
  <c r="AG56"/>
  <c r="Q56"/>
  <c r="AT56"/>
  <c r="AD56"/>
  <c r="N56"/>
  <c r="AQ56"/>
  <c r="AA56"/>
  <c r="K56"/>
  <c r="X62"/>
  <c r="H62"/>
  <c r="AK62"/>
  <c r="AH62"/>
  <c r="R62"/>
  <c r="AU62"/>
  <c r="AH68"/>
  <c r="AR68"/>
  <c r="AB68"/>
  <c r="L68"/>
  <c r="Y68"/>
  <c r="I68"/>
  <c r="S68"/>
  <c r="AT72"/>
  <c r="AH72"/>
  <c r="AV72"/>
  <c r="AF72"/>
  <c r="AC72"/>
  <c r="M72"/>
  <c r="AM72"/>
  <c r="W72"/>
  <c r="V76"/>
  <c r="BI76" s="1"/>
  <c r="Z76"/>
  <c r="AI76"/>
  <c r="AF76"/>
  <c r="AC76"/>
  <c r="M76"/>
  <c r="AH80"/>
  <c r="K80"/>
  <c r="V80"/>
  <c r="AM80"/>
  <c r="T80"/>
  <c r="AW80"/>
  <c r="AG80"/>
  <c r="Q80"/>
  <c r="W84"/>
  <c r="J84"/>
  <c r="S84"/>
  <c r="BF84" s="1"/>
  <c r="X84"/>
  <c r="H84"/>
  <c r="U84"/>
  <c r="AX90"/>
  <c r="R90"/>
  <c r="AA90"/>
  <c r="AL90"/>
  <c r="F90"/>
  <c r="W90"/>
  <c r="AR90"/>
  <c r="BF90" s="1"/>
  <c r="AB90"/>
  <c r="L90"/>
  <c r="AO90"/>
  <c r="Y90"/>
  <c r="I90"/>
  <c r="AL94"/>
  <c r="V94"/>
  <c r="F94"/>
  <c r="AI94"/>
  <c r="S94"/>
  <c r="AV94"/>
  <c r="AF94"/>
  <c r="P94"/>
  <c r="AS94"/>
  <c r="AC94"/>
  <c r="M94"/>
  <c r="AP100"/>
  <c r="Z100"/>
  <c r="J100"/>
  <c r="AM100"/>
  <c r="W100"/>
  <c r="G100"/>
  <c r="AJ100"/>
  <c r="T100"/>
  <c r="AW100"/>
  <c r="AG100"/>
  <c r="Q100"/>
  <c r="AT104"/>
  <c r="AD104"/>
  <c r="N104"/>
  <c r="AQ104"/>
  <c r="AA104"/>
  <c r="K104"/>
  <c r="AN104"/>
  <c r="X104"/>
  <c r="H104"/>
  <c r="AK104"/>
  <c r="U104"/>
  <c r="AJ108"/>
  <c r="H108"/>
  <c r="AF108"/>
  <c r="AL108"/>
  <c r="N108"/>
  <c r="AM108"/>
  <c r="G108"/>
  <c r="CW924" i="16"/>
  <c r="CU1011"/>
  <c r="U21" i="20"/>
  <c r="CW1021" i="16"/>
  <c r="AE54" i="20"/>
  <c r="CU1023" i="16"/>
  <c r="CU920"/>
  <c r="U13" i="20"/>
  <c r="CT924" i="16"/>
  <c r="CW925"/>
  <c r="CT1011"/>
  <c r="P21" i="20"/>
  <c r="CW1014" i="16"/>
  <c r="AE22" i="20"/>
  <c r="CT1023" i="16"/>
  <c r="CV1024"/>
  <c r="Z82" i="20"/>
  <c r="CT1025" i="16"/>
  <c r="P81" i="20"/>
  <c r="CU1031" i="16"/>
  <c r="U77" i="20"/>
  <c r="CW1032" i="16"/>
  <c r="AE78" i="20"/>
  <c r="CW1036" i="16"/>
  <c r="AE123" i="20"/>
  <c r="CV1037" i="16"/>
  <c r="Z83" i="20"/>
  <c r="CW1040" i="16"/>
  <c r="AE86" i="20"/>
  <c r="CT1043" i="16"/>
  <c r="P16" i="20"/>
  <c r="CV1045" i="16"/>
  <c r="Z85" i="20"/>
  <c r="CV1062" i="16"/>
  <c r="Z126" i="20"/>
  <c r="CW1066" i="16"/>
  <c r="AE127" i="20"/>
  <c r="CU1071" i="16"/>
  <c r="U145" i="20"/>
  <c r="AK18"/>
  <c r="AV18"/>
  <c r="AK14"/>
  <c r="AP14"/>
  <c r="AV17"/>
  <c r="AN18"/>
  <c r="AU18"/>
  <c r="BI18" s="1"/>
  <c r="AK21"/>
  <c r="AP21"/>
  <c r="BD21" s="1"/>
  <c r="AU21"/>
  <c r="BI21" s="1"/>
  <c r="AK87"/>
  <c r="AP87"/>
  <c r="BD87" s="1"/>
  <c r="F82"/>
  <c r="AM82"/>
  <c r="AR82"/>
  <c r="BF82" s="1"/>
  <c r="AW82"/>
  <c r="BK82" s="1"/>
  <c r="AP16"/>
  <c r="BD16" s="1"/>
  <c r="AU16"/>
  <c r="BI16" s="1"/>
  <c r="F85"/>
  <c r="AM85"/>
  <c r="AR85"/>
  <c r="BF85" s="1"/>
  <c r="AW85"/>
  <c r="BK85" s="1"/>
  <c r="F126"/>
  <c r="AM126"/>
  <c r="AR126"/>
  <c r="AW126"/>
  <c r="G127"/>
  <c r="AN127"/>
  <c r="AS127"/>
  <c r="BG127" s="1"/>
  <c r="AX127"/>
  <c r="BL127" s="1"/>
  <c r="AL145"/>
  <c r="AQ145"/>
  <c r="BE145" s="1"/>
  <c r="AV145"/>
  <c r="BJ145" s="1"/>
  <c r="U46"/>
  <c r="AO46"/>
  <c r="BC46" s="1"/>
  <c r="AN138"/>
  <c r="J5"/>
  <c r="O7"/>
  <c r="W7"/>
  <c r="K7"/>
  <c r="AK7"/>
  <c r="U7"/>
  <c r="AX7"/>
  <c r="BL7" s="1"/>
  <c r="AH7"/>
  <c r="R7"/>
  <c r="AV7"/>
  <c r="AF7"/>
  <c r="P7"/>
  <c r="AA11"/>
  <c r="O11"/>
  <c r="W11"/>
  <c r="Y11"/>
  <c r="I11"/>
  <c r="V11"/>
  <c r="T11"/>
  <c r="AA15"/>
  <c r="O15"/>
  <c r="AC15"/>
  <c r="M15"/>
  <c r="Z15"/>
  <c r="J15"/>
  <c r="X15"/>
  <c r="H15"/>
  <c r="W20"/>
  <c r="K20"/>
  <c r="AG20"/>
  <c r="Q20"/>
  <c r="BD20" s="1"/>
  <c r="AD20"/>
  <c r="N20"/>
  <c r="AB20"/>
  <c r="L20"/>
  <c r="K24"/>
  <c r="T24"/>
  <c r="AF24"/>
  <c r="AG24"/>
  <c r="Q24"/>
  <c r="AD24"/>
  <c r="N24"/>
  <c r="K28"/>
  <c r="AU28"/>
  <c r="O28"/>
  <c r="AF28"/>
  <c r="AR28"/>
  <c r="L28"/>
  <c r="AK28"/>
  <c r="U28"/>
  <c r="AX28"/>
  <c r="AH28"/>
  <c r="R28"/>
  <c r="AQ32"/>
  <c r="AE32"/>
  <c r="AW32"/>
  <c r="AG32"/>
  <c r="Q32"/>
  <c r="AT32"/>
  <c r="AD32"/>
  <c r="N32"/>
  <c r="AR32"/>
  <c r="AB32"/>
  <c r="L32"/>
  <c r="AM35"/>
  <c r="AA35"/>
  <c r="O35"/>
  <c r="AK35"/>
  <c r="U35"/>
  <c r="AX35"/>
  <c r="AH35"/>
  <c r="R35"/>
  <c r="AV35"/>
  <c r="AF35"/>
  <c r="P35"/>
  <c r="AM40"/>
  <c r="AA40"/>
  <c r="Y40"/>
  <c r="I40"/>
  <c r="V40"/>
  <c r="T40"/>
  <c r="AV45"/>
  <c r="AF45"/>
  <c r="P45"/>
  <c r="AS45"/>
  <c r="AC45"/>
  <c r="M45"/>
  <c r="AP45"/>
  <c r="Z45"/>
  <c r="J45"/>
  <c r="AM45"/>
  <c r="W45"/>
  <c r="G45"/>
  <c r="T51"/>
  <c r="AW51"/>
  <c r="AG51"/>
  <c r="Q51"/>
  <c r="N51"/>
  <c r="AQ51"/>
  <c r="AA51"/>
  <c r="K51"/>
  <c r="AN56"/>
  <c r="X56"/>
  <c r="H56"/>
  <c r="AK56"/>
  <c r="U56"/>
  <c r="AX56"/>
  <c r="AH56"/>
  <c r="R56"/>
  <c r="AU56"/>
  <c r="AE56"/>
  <c r="O56"/>
  <c r="AR62"/>
  <c r="AB62"/>
  <c r="L62"/>
  <c r="Y62"/>
  <c r="I62"/>
  <c r="V62"/>
  <c r="S62"/>
  <c r="V68"/>
  <c r="J68"/>
  <c r="AV68"/>
  <c r="AF68"/>
  <c r="AC68"/>
  <c r="M68"/>
  <c r="AM68"/>
  <c r="W68"/>
  <c r="AX72"/>
  <c r="BL72" s="1"/>
  <c r="V72"/>
  <c r="J72"/>
  <c r="T72"/>
  <c r="AW72"/>
  <c r="AG72"/>
  <c r="Q72"/>
  <c r="AA72"/>
  <c r="K72"/>
  <c r="AD76"/>
  <c r="O76"/>
  <c r="AH76"/>
  <c r="K76"/>
  <c r="T76"/>
  <c r="AG76"/>
  <c r="Q76"/>
  <c r="AP80"/>
  <c r="J80"/>
  <c r="S80"/>
  <c r="AD80"/>
  <c r="AU80"/>
  <c r="O80"/>
  <c r="X80"/>
  <c r="H80"/>
  <c r="AK80"/>
  <c r="U80"/>
  <c r="N84"/>
  <c r="AE84"/>
  <c r="R84"/>
  <c r="AA84"/>
  <c r="AB84"/>
  <c r="L84"/>
  <c r="Y84"/>
  <c r="I84"/>
  <c r="Z90"/>
  <c r="AI90"/>
  <c r="AT90"/>
  <c r="BH90" s="1"/>
  <c r="N90"/>
  <c r="AE90"/>
  <c r="AV90"/>
  <c r="AF90"/>
  <c r="P90"/>
  <c r="AS90"/>
  <c r="AC90"/>
  <c r="M90"/>
  <c r="AP94"/>
  <c r="Z94"/>
  <c r="J94"/>
  <c r="AM94"/>
  <c r="W94"/>
  <c r="G94"/>
  <c r="AJ94"/>
  <c r="T94"/>
  <c r="AW94"/>
  <c r="AG94"/>
  <c r="Q94"/>
  <c r="AT100"/>
  <c r="AD100"/>
  <c r="N100"/>
  <c r="AQ100"/>
  <c r="AA100"/>
  <c r="K100"/>
  <c r="AN100"/>
  <c r="X100"/>
  <c r="H100"/>
  <c r="AK100"/>
  <c r="U100"/>
  <c r="AX104"/>
  <c r="AH104"/>
  <c r="R104"/>
  <c r="AU104"/>
  <c r="AE104"/>
  <c r="O104"/>
  <c r="AR104"/>
  <c r="AB104"/>
  <c r="L104"/>
  <c r="AO104"/>
  <c r="Y104"/>
  <c r="I104"/>
  <c r="X108"/>
  <c r="AV108"/>
  <c r="AP108"/>
  <c r="V108"/>
  <c r="AQ108"/>
  <c r="K108"/>
  <c r="U108"/>
  <c r="CW922" i="16"/>
  <c r="AE14" i="20"/>
  <c r="CU1024" i="16"/>
  <c r="U82" i="20"/>
  <c r="CW1025" i="16"/>
  <c r="AE81" i="20"/>
  <c r="CV1032" i="16"/>
  <c r="Z78" i="20"/>
  <c r="CU1037" i="16"/>
  <c r="U83" i="20"/>
  <c r="CV1040" i="16"/>
  <c r="Z86" i="20"/>
  <c r="CU1045" i="16"/>
  <c r="U85" i="20"/>
  <c r="CU1062" i="16"/>
  <c r="U126" i="20"/>
  <c r="CV1066" i="16"/>
  <c r="Z127" i="20"/>
  <c r="CT1071" i="16"/>
  <c r="P145" i="20"/>
  <c r="BM1159" i="16"/>
  <c r="BM1168" s="1"/>
  <c r="T7" i="20"/>
  <c r="AE11"/>
  <c r="AM11"/>
  <c r="AC11"/>
  <c r="M11"/>
  <c r="AP11"/>
  <c r="BD11" s="1"/>
  <c r="Z11"/>
  <c r="J11"/>
  <c r="X11"/>
  <c r="H11"/>
  <c r="AE15"/>
  <c r="AG15"/>
  <c r="Q15"/>
  <c r="AD15"/>
  <c r="N15"/>
  <c r="AB15"/>
  <c r="L15"/>
  <c r="AA20"/>
  <c r="O20"/>
  <c r="AH20"/>
  <c r="R20"/>
  <c r="AF20"/>
  <c r="W24"/>
  <c r="S24"/>
  <c r="AB24"/>
  <c r="H24"/>
  <c r="U24"/>
  <c r="AH24"/>
  <c r="R24"/>
  <c r="AQ28"/>
  <c r="AI28"/>
  <c r="W28"/>
  <c r="AN28"/>
  <c r="H28"/>
  <c r="T28"/>
  <c r="AO28"/>
  <c r="BC28" s="1"/>
  <c r="Y28"/>
  <c r="I28"/>
  <c r="AL28"/>
  <c r="V28"/>
  <c r="F28"/>
  <c r="G32"/>
  <c r="AU32"/>
  <c r="BI32" s="1"/>
  <c r="S32"/>
  <c r="AK32"/>
  <c r="U32"/>
  <c r="AX32"/>
  <c r="BL32" s="1"/>
  <c r="AH32"/>
  <c r="R32"/>
  <c r="AV32"/>
  <c r="BJ32" s="1"/>
  <c r="AF32"/>
  <c r="P32"/>
  <c r="S35"/>
  <c r="AQ35"/>
  <c r="AE35"/>
  <c r="AO35"/>
  <c r="Y35"/>
  <c r="I35"/>
  <c r="AL35"/>
  <c r="V35"/>
  <c r="F35"/>
  <c r="AJ35"/>
  <c r="T35"/>
  <c r="AU40"/>
  <c r="S40"/>
  <c r="AQ40"/>
  <c r="AC40"/>
  <c r="M40"/>
  <c r="AP40"/>
  <c r="BD40" s="1"/>
  <c r="J40"/>
  <c r="X40"/>
  <c r="H40"/>
  <c r="AJ45"/>
  <c r="T45"/>
  <c r="AW45"/>
  <c r="BK45" s="1"/>
  <c r="AG45"/>
  <c r="Q45"/>
  <c r="AT45"/>
  <c r="BH45" s="1"/>
  <c r="AD45"/>
  <c r="N45"/>
  <c r="AQ45"/>
  <c r="BE45" s="1"/>
  <c r="AA45"/>
  <c r="K45"/>
  <c r="AN51"/>
  <c r="X51"/>
  <c r="H51"/>
  <c r="AK51"/>
  <c r="AH51"/>
  <c r="R51"/>
  <c r="AU51"/>
  <c r="BI51" s="1"/>
  <c r="AE51"/>
  <c r="O51"/>
  <c r="AR56"/>
  <c r="AB56"/>
  <c r="L56"/>
  <c r="AO56"/>
  <c r="BC56" s="1"/>
  <c r="Y56"/>
  <c r="I56"/>
  <c r="AL56"/>
  <c r="V56"/>
  <c r="F56"/>
  <c r="AI56"/>
  <c r="S56"/>
  <c r="AV62"/>
  <c r="AF62"/>
  <c r="AC62"/>
  <c r="M62"/>
  <c r="J62"/>
  <c r="AM62"/>
  <c r="W62"/>
  <c r="AL68"/>
  <c r="N68"/>
  <c r="T68"/>
  <c r="AW68"/>
  <c r="BK68" s="1"/>
  <c r="AG68"/>
  <c r="Q68"/>
  <c r="AQ68"/>
  <c r="BE68" s="1"/>
  <c r="AA68"/>
  <c r="K68"/>
  <c r="N72"/>
  <c r="Z72"/>
  <c r="X72"/>
  <c r="H72"/>
  <c r="AK72"/>
  <c r="U72"/>
  <c r="AU72"/>
  <c r="AE72"/>
  <c r="O72"/>
  <c r="W76"/>
  <c r="J76"/>
  <c r="S76"/>
  <c r="X76"/>
  <c r="H76"/>
  <c r="U76"/>
  <c r="AX80"/>
  <c r="R80"/>
  <c r="AA80"/>
  <c r="W80"/>
  <c r="AB80"/>
  <c r="L80"/>
  <c r="Y80"/>
  <c r="I80"/>
  <c r="V84"/>
  <c r="Z84"/>
  <c r="AI84"/>
  <c r="AF84"/>
  <c r="AC84"/>
  <c r="M84"/>
  <c r="AH90"/>
  <c r="AQ90"/>
  <c r="K90"/>
  <c r="V90"/>
  <c r="AM90"/>
  <c r="G90"/>
  <c r="AJ90"/>
  <c r="T90"/>
  <c r="AW90"/>
  <c r="BK90" s="1"/>
  <c r="AG90"/>
  <c r="Q90"/>
  <c r="AT94"/>
  <c r="AD94"/>
  <c r="N94"/>
  <c r="AQ94"/>
  <c r="BE94" s="1"/>
  <c r="AA94"/>
  <c r="K94"/>
  <c r="AN94"/>
  <c r="X94"/>
  <c r="H94"/>
  <c r="AK94"/>
  <c r="U94"/>
  <c r="AX100"/>
  <c r="AH100"/>
  <c r="R100"/>
  <c r="AU100"/>
  <c r="BI100" s="1"/>
  <c r="AE100"/>
  <c r="O100"/>
  <c r="AR100"/>
  <c r="BF100" s="1"/>
  <c r="AB100"/>
  <c r="L100"/>
  <c r="AO100"/>
  <c r="BC100" s="1"/>
  <c r="Y100"/>
  <c r="I100"/>
  <c r="AL104"/>
  <c r="V104"/>
  <c r="F104"/>
  <c r="AI104"/>
  <c r="S104"/>
  <c r="AV104"/>
  <c r="BJ104" s="1"/>
  <c r="AF104"/>
  <c r="P104"/>
  <c r="AS104"/>
  <c r="BG104" s="1"/>
  <c r="AC104"/>
  <c r="M104"/>
  <c r="AN108"/>
  <c r="AB108"/>
  <c r="AT108"/>
  <c r="Z108"/>
  <c r="F108"/>
  <c r="W108"/>
  <c r="AK108"/>
  <c r="S5"/>
  <c r="AI5"/>
  <c r="R5"/>
  <c r="AH5"/>
  <c r="U5"/>
  <c r="AK5"/>
  <c r="T5"/>
  <c r="AJ5"/>
  <c r="N5"/>
  <c r="AE5"/>
  <c r="L5"/>
  <c r="AD5"/>
  <c r="Q5"/>
  <c r="AG5"/>
  <c r="P5"/>
  <c r="AF5"/>
  <c r="M5"/>
  <c r="AA5"/>
  <c r="H5"/>
  <c r="Z5"/>
  <c r="K5"/>
  <c r="AC5"/>
  <c r="O5"/>
  <c r="AB5"/>
  <c r="I5"/>
  <c r="W5"/>
  <c r="AM5"/>
  <c r="V5"/>
  <c r="AL5"/>
  <c r="CR281" i="16"/>
  <c r="CS280"/>
  <c r="CT280"/>
  <c r="CR280"/>
  <c r="CU280"/>
  <c r="CS924"/>
  <c r="CR925"/>
  <c r="CS1011"/>
  <c r="CR1014"/>
  <c r="CS1023"/>
  <c r="CS1025"/>
  <c r="CR1032"/>
  <c r="CR1040"/>
  <c r="CR1043"/>
  <c r="CR1047"/>
  <c r="CS1071"/>
  <c r="CS920"/>
  <c r="CS922"/>
  <c r="CR924"/>
  <c r="CR1011"/>
  <c r="CS1015"/>
  <c r="CR1023"/>
  <c r="CR1025"/>
  <c r="CS1031"/>
  <c r="CS1038"/>
  <c r="CS1045"/>
  <c r="CS1062"/>
  <c r="CR1071"/>
  <c r="F5" i="20"/>
  <c r="G5"/>
  <c r="CS1042" i="16"/>
  <c r="CS925"/>
  <c r="CR920"/>
  <c r="CR922"/>
  <c r="CS1012"/>
  <c r="CR1015"/>
  <c r="CS1024"/>
  <c r="CR1031"/>
  <c r="CS1037"/>
  <c r="CR1038"/>
  <c r="CR1045"/>
  <c r="CR1062"/>
  <c r="CS1066"/>
  <c r="CR1012"/>
  <c r="CS1014"/>
  <c r="CR1024"/>
  <c r="CS1032"/>
  <c r="CR1037"/>
  <c r="CS1040"/>
  <c r="CS1043"/>
  <c r="CS1047"/>
  <c r="CR1066"/>
  <c r="X20" i="17"/>
  <c r="CS1155" i="16"/>
  <c r="CW1158"/>
  <c r="CS1154"/>
  <c r="CS1158"/>
  <c r="X19" i="17"/>
  <c r="Y19"/>
  <c r="B5" i="18"/>
  <c r="B16"/>
  <c r="C16"/>
  <c r="F10"/>
  <c r="E10"/>
  <c r="D10"/>
  <c r="CH1159" i="16"/>
  <c r="E19" i="18"/>
  <c r="CS1044" i="16"/>
  <c r="CY1016"/>
  <c r="CY1020"/>
  <c r="AJ16" i="20"/>
  <c r="CY1074" i="16"/>
  <c r="CT1077"/>
  <c r="B10" i="18"/>
  <c r="AE18" i="20"/>
  <c r="CY1067" i="16"/>
  <c r="DD1079"/>
  <c r="H10" i="17"/>
  <c r="C20" i="18"/>
  <c r="CW412" i="16"/>
  <c r="DD1036"/>
  <c r="AJ83" i="20"/>
  <c r="CY1041" i="16"/>
  <c r="DD1049"/>
  <c r="CY1079"/>
  <c r="C10" i="18"/>
  <c r="DB1081" i="16"/>
  <c r="DG1081"/>
  <c r="CS926"/>
  <c r="DC412"/>
  <c r="DD925"/>
  <c r="CY1013"/>
  <c r="DD1047"/>
  <c r="CY1071"/>
  <c r="CY1073"/>
  <c r="CY1076"/>
  <c r="DH412"/>
  <c r="DD1000"/>
  <c r="CY1049"/>
  <c r="CY1024"/>
  <c r="DD1027"/>
  <c r="DD1041"/>
  <c r="DD927"/>
  <c r="CY929"/>
  <c r="CY999"/>
  <c r="CT1048"/>
  <c r="DD1054"/>
  <c r="H20" i="17"/>
  <c r="CY1001" i="16"/>
  <c r="DD1001"/>
  <c r="CY1005"/>
  <c r="DD1007"/>
  <c r="DD1009"/>
  <c r="AJ81" i="20"/>
  <c r="DD1069" i="16"/>
  <c r="B20" i="18"/>
  <c r="DD921" i="16"/>
  <c r="CT923"/>
  <c r="CY927"/>
  <c r="DD1011"/>
  <c r="DD1015"/>
  <c r="CY1017"/>
  <c r="CY1019"/>
  <c r="DD1045"/>
  <c r="DD1051"/>
  <c r="CY1070"/>
  <c r="DD1070"/>
  <c r="DF1081"/>
  <c r="DD923"/>
  <c r="CY928"/>
  <c r="DD928"/>
  <c r="AJ19" i="20"/>
  <c r="DD1004" i="16"/>
  <c r="CY1018"/>
  <c r="DD1023"/>
  <c r="DD1028"/>
  <c r="CT1042"/>
  <c r="DD1058"/>
  <c r="AJ127" i="20"/>
  <c r="CW1156" i="16"/>
  <c r="D20" i="18"/>
  <c r="AJ13" i="20"/>
  <c r="DD929" i="16"/>
  <c r="CY1000"/>
  <c r="DD1008"/>
  <c r="DD1012"/>
  <c r="AJ22" i="20"/>
  <c r="DD1019" i="16"/>
  <c r="AJ236" i="20"/>
  <c r="AJ78"/>
  <c r="DD1035" i="16"/>
  <c r="DD1038"/>
  <c r="CY1069"/>
  <c r="DD1073"/>
  <c r="DD1076"/>
  <c r="DD1039"/>
  <c r="CY1050"/>
  <c r="DD1050"/>
  <c r="CY1052"/>
  <c r="CY1056"/>
  <c r="DD1056"/>
  <c r="DD1059"/>
  <c r="DD1061"/>
  <c r="DD1063"/>
  <c r="CY1068"/>
  <c r="CY1075"/>
  <c r="DD1075"/>
  <c r="Z18" i="20"/>
  <c r="DD922" i="16"/>
  <c r="DD930"/>
  <c r="DD1003"/>
  <c r="CY1007"/>
  <c r="DD1010"/>
  <c r="CY1012"/>
  <c r="DD1013"/>
  <c r="DD1016"/>
  <c r="DD1017"/>
  <c r="CY1023"/>
  <c r="DD1024"/>
  <c r="CY1028"/>
  <c r="CY1034"/>
  <c r="AJ86" i="20"/>
  <c r="DD1055" i="16"/>
  <c r="CY1058"/>
  <c r="AJ89" i="20"/>
  <c r="DD1062" i="16"/>
  <c r="DD1067"/>
  <c r="DD1072"/>
  <c r="DD1020"/>
  <c r="DD1042"/>
  <c r="CY1045"/>
  <c r="DD1071"/>
  <c r="CY1004"/>
  <c r="DD1005"/>
  <c r="DD1006"/>
  <c r="CY1009"/>
  <c r="CY1011"/>
  <c r="F76" i="20"/>
  <c r="AJ77"/>
  <c r="CY1035" i="16"/>
  <c r="CY1051"/>
  <c r="DD1057"/>
  <c r="CY1063"/>
  <c r="CY1078"/>
  <c r="F17" i="18"/>
  <c r="CY921" i="16"/>
  <c r="DD924"/>
  <c r="DD926"/>
  <c r="CY930"/>
  <c r="DD999"/>
  <c r="CY1003"/>
  <c r="CY1006"/>
  <c r="CY1010"/>
  <c r="DD1018"/>
  <c r="CT1021"/>
  <c r="DD1021"/>
  <c r="CY1027"/>
  <c r="DD1034"/>
  <c r="CY1039"/>
  <c r="DD1044"/>
  <c r="DD1048"/>
  <c r="DD1052"/>
  <c r="CY1055"/>
  <c r="AJ88" i="20"/>
  <c r="CY1057" i="16"/>
  <c r="CY1059"/>
  <c r="CY1062"/>
  <c r="AJ166" i="20"/>
  <c r="DD1068" i="16"/>
  <c r="CY1072"/>
  <c r="AJ76" i="20"/>
  <c r="AJ128"/>
  <c r="DC924" i="16"/>
  <c r="CT1036"/>
  <c r="DC1037"/>
  <c r="CT1054"/>
  <c r="CT1061"/>
  <c r="U18" i="20"/>
  <c r="G76"/>
  <c r="D19" i="18"/>
  <c r="H19" i="17"/>
  <c r="F19" i="18"/>
  <c r="BL235" i="20" l="1"/>
  <c r="BI128"/>
  <c r="BK225"/>
  <c r="BI93"/>
  <c r="BF184"/>
  <c r="BH196"/>
  <c r="BJ210"/>
  <c r="BI204"/>
  <c r="BD217"/>
  <c r="BJ188"/>
  <c r="BE196"/>
  <c r="BL204"/>
  <c r="BD192"/>
  <c r="BF204"/>
  <c r="BJ204"/>
  <c r="BE217"/>
  <c r="BD168"/>
  <c r="BD210"/>
  <c r="BH217"/>
  <c r="BC25"/>
  <c r="BI227"/>
  <c r="BD221"/>
  <c r="BF6"/>
  <c r="BH112"/>
  <c r="BD222"/>
  <c r="BI9"/>
  <c r="BH223"/>
  <c r="BI20"/>
  <c r="BL138"/>
  <c r="BC36"/>
  <c r="BF147"/>
  <c r="BI109"/>
  <c r="BC30"/>
  <c r="BE114"/>
  <c r="BE129"/>
  <c r="BE74"/>
  <c r="BC97"/>
  <c r="BE106"/>
  <c r="BI70"/>
  <c r="BL92"/>
  <c r="BG102"/>
  <c r="BC106"/>
  <c r="BF70"/>
  <c r="BD102"/>
  <c r="BC138"/>
  <c r="BC33"/>
  <c r="BL58"/>
  <c r="BH92"/>
  <c r="BC102"/>
  <c r="BF106"/>
  <c r="BJ107"/>
  <c r="BK92"/>
  <c r="BD106"/>
  <c r="BG97"/>
  <c r="BI106"/>
  <c r="BC115"/>
  <c r="BJ70"/>
  <c r="BD97"/>
  <c r="BK102"/>
  <c r="BG106"/>
  <c r="BG115"/>
  <c r="BL97"/>
  <c r="BH125"/>
  <c r="BH102"/>
  <c r="BE134"/>
  <c r="BK151"/>
  <c r="BK223"/>
  <c r="BI97"/>
  <c r="BL74"/>
  <c r="BC92"/>
  <c r="BE102"/>
  <c r="BC111"/>
  <c r="BF223"/>
  <c r="BI156"/>
  <c r="BJ55"/>
  <c r="BE151"/>
  <c r="BL156"/>
  <c r="BJ35"/>
  <c r="BI139"/>
  <c r="BH151"/>
  <c r="BC160"/>
  <c r="BC170"/>
  <c r="BI173"/>
  <c r="BJ18"/>
  <c r="BG39"/>
  <c r="BI236"/>
  <c r="BD128"/>
  <c r="BC39"/>
  <c r="BL39"/>
  <c r="BD236"/>
  <c r="BJ39"/>
  <c r="BE39"/>
  <c r="BD39"/>
  <c r="BI39"/>
  <c r="BK39"/>
  <c r="BH39"/>
  <c r="BF39"/>
  <c r="BI37"/>
  <c r="BE108"/>
  <c r="BF140"/>
  <c r="BL132"/>
  <c r="BL144"/>
  <c r="BK89"/>
  <c r="H5" i="17"/>
  <c r="BX1159" i="16"/>
  <c r="DC36"/>
  <c r="CG1159"/>
  <c r="CR36"/>
  <c r="BB1159"/>
  <c r="BB1168" s="1"/>
  <c r="BD37" i="20"/>
  <c r="BI107"/>
  <c r="AJ15"/>
  <c r="B17" i="18"/>
  <c r="BE40" i="20"/>
  <c r="BC134"/>
  <c r="BH73"/>
  <c r="BC118"/>
  <c r="BH148"/>
  <c r="BG79"/>
  <c r="BK166"/>
  <c r="BG37"/>
  <c r="BI216"/>
  <c r="BC223"/>
  <c r="BL10"/>
  <c r="BJ75"/>
  <c r="BD9"/>
  <c r="BD207"/>
  <c r="BF144"/>
  <c r="BE177"/>
  <c r="BF23"/>
  <c r="BI25"/>
  <c r="BI69"/>
  <c r="BG144"/>
  <c r="BK126"/>
  <c r="BI169"/>
  <c r="BL8"/>
  <c r="BL26"/>
  <c r="BG33"/>
  <c r="BK213"/>
  <c r="BF33"/>
  <c r="BE42"/>
  <c r="BC176"/>
  <c r="BJ181"/>
  <c r="BL190"/>
  <c r="BG200"/>
  <c r="BD241"/>
  <c r="BF34"/>
  <c r="BJ142"/>
  <c r="BG181"/>
  <c r="BD200"/>
  <c r="BL36"/>
  <c r="BF50"/>
  <c r="Z5" i="17"/>
  <c r="E5" i="18"/>
  <c r="CU36" i="16"/>
  <c r="BD181" i="20"/>
  <c r="BK186"/>
  <c r="BF194"/>
  <c r="BD33"/>
  <c r="BK66"/>
  <c r="BE35"/>
  <c r="BJ90"/>
  <c r="BH156"/>
  <c r="BF27"/>
  <c r="BG27"/>
  <c r="BE75"/>
  <c r="BG58"/>
  <c r="BE111"/>
  <c r="BD18"/>
  <c r="BG220"/>
  <c r="BJ9"/>
  <c r="BJ26"/>
  <c r="BC47"/>
  <c r="BE58"/>
  <c r="BG151"/>
  <c r="BI160"/>
  <c r="BL216"/>
  <c r="BH222"/>
  <c r="BF138"/>
  <c r="BD151"/>
  <c r="BK156"/>
  <c r="BK167"/>
  <c r="BJ59"/>
  <c r="BH31"/>
  <c r="BF116"/>
  <c r="BF176"/>
  <c r="BH186"/>
  <c r="BC194"/>
  <c r="BJ200"/>
  <c r="BH6"/>
  <c r="BF47"/>
  <c r="BD23"/>
  <c r="BE27"/>
  <c r="BD79"/>
  <c r="BI117"/>
  <c r="BE156"/>
  <c r="BL160"/>
  <c r="BJ10"/>
  <c r="BH213"/>
  <c r="BJ37"/>
  <c r="BI47"/>
  <c r="BG126"/>
  <c r="BJ117"/>
  <c r="BH138"/>
  <c r="BG235"/>
  <c r="BL38"/>
  <c r="BL31"/>
  <c r="BL148"/>
  <c r="BL184"/>
  <c r="BH220"/>
  <c r="BH70"/>
  <c r="BH91"/>
  <c r="BH184"/>
  <c r="BC114"/>
  <c r="BG157"/>
  <c r="BC116"/>
  <c r="BG241"/>
  <c r="BD58"/>
  <c r="BF125"/>
  <c r="BL64"/>
  <c r="BE64"/>
  <c r="BF64"/>
  <c r="BJ64"/>
  <c r="BL189"/>
  <c r="BJ81"/>
  <c r="BK19"/>
  <c r="BD139"/>
  <c r="BJ34"/>
  <c r="BG85"/>
  <c r="BD25"/>
  <c r="BE30"/>
  <c r="BC23"/>
  <c r="BC34"/>
  <c r="BG169"/>
  <c r="BI26"/>
  <c r="BE33"/>
  <c r="BJ17"/>
  <c r="BK148"/>
  <c r="BF136"/>
  <c r="BI207"/>
  <c r="BD150"/>
  <c r="BF159"/>
  <c r="BF162"/>
  <c r="BK171"/>
  <c r="BC157"/>
  <c r="BJ161"/>
  <c r="BH174"/>
  <c r="BJ184"/>
  <c r="BE192"/>
  <c r="BL196"/>
  <c r="BF25"/>
  <c r="BL12"/>
  <c r="BG219"/>
  <c r="BD91"/>
  <c r="BL171"/>
  <c r="BF168"/>
  <c r="BC165"/>
  <c r="BJ129"/>
  <c r="BD141"/>
  <c r="BC241"/>
  <c r="BE90"/>
  <c r="BF126"/>
  <c r="BC151"/>
  <c r="BE160"/>
  <c r="BE173"/>
  <c r="BJ182"/>
  <c r="BE191"/>
  <c r="BG203"/>
  <c r="BJ216"/>
  <c r="BK79"/>
  <c r="BI23"/>
  <c r="BF146"/>
  <c r="BH159"/>
  <c r="BD172"/>
  <c r="BD190"/>
  <c r="BK194"/>
  <c r="BF206"/>
  <c r="BD213"/>
  <c r="BL93"/>
  <c r="BC98"/>
  <c r="BJ103"/>
  <c r="BF188"/>
  <c r="BH204"/>
  <c r="BJ217"/>
  <c r="BD152"/>
  <c r="BK157"/>
  <c r="BK230"/>
  <c r="BE63"/>
  <c r="BI96"/>
  <c r="BH118"/>
  <c r="BH160"/>
  <c r="BK175"/>
  <c r="BH193"/>
  <c r="BE212"/>
  <c r="BI168"/>
  <c r="BI188"/>
  <c r="BD196"/>
  <c r="BF210"/>
  <c r="BD208"/>
  <c r="BE193"/>
  <c r="BI219"/>
  <c r="CY1077" i="16"/>
  <c r="BC162" i="20"/>
  <c r="BJ136"/>
  <c r="BL152"/>
  <c r="BG161"/>
  <c r="BE174"/>
  <c r="BL177"/>
  <c r="BI196"/>
  <c r="BD231"/>
  <c r="BF89"/>
  <c r="BF98"/>
  <c r="BF19"/>
  <c r="BG53"/>
  <c r="BD30"/>
  <c r="BJ174"/>
  <c r="BE184"/>
  <c r="BD157"/>
  <c r="BK161"/>
  <c r="BI184"/>
  <c r="BF148"/>
  <c r="BH157"/>
  <c r="BJ239"/>
  <c r="BG50"/>
  <c r="CY1036" i="16"/>
  <c r="CY1042"/>
  <c r="CY923"/>
  <c r="CY1054"/>
  <c r="BE152" i="20"/>
  <c r="BF30"/>
  <c r="BI159"/>
  <c r="BL172"/>
  <c r="BG47"/>
  <c r="BG189"/>
  <c r="BC219"/>
  <c r="BK212"/>
  <c r="BC195"/>
  <c r="BJ203"/>
  <c r="BK38"/>
  <c r="BI167"/>
  <c r="BJ112"/>
  <c r="BI146"/>
  <c r="BD155"/>
  <c r="BG172"/>
  <c r="BL181"/>
  <c r="BG190"/>
  <c r="BG213"/>
  <c r="BE12"/>
  <c r="BJ46"/>
  <c r="BE101"/>
  <c r="BJ109"/>
  <c r="BK46"/>
  <c r="BL52"/>
  <c r="BE96"/>
  <c r="BL101"/>
  <c r="BD118"/>
  <c r="BJ57"/>
  <c r="BJ101"/>
  <c r="BD109"/>
  <c r="BJ192"/>
  <c r="BE204"/>
  <c r="BL210"/>
  <c r="BK192"/>
  <c r="BH144"/>
  <c r="BE175"/>
  <c r="BD189"/>
  <c r="BK193"/>
  <c r="BH212"/>
  <c r="DH1081" i="16"/>
  <c r="BJ149" i="20"/>
  <c r="BK153"/>
  <c r="BI158"/>
  <c r="BI175"/>
  <c r="BL225"/>
  <c r="BC74"/>
  <c r="BK125"/>
  <c r="BG46"/>
  <c r="BD69"/>
  <c r="BH101"/>
  <c r="BI105"/>
  <c r="BF57"/>
  <c r="BJ69"/>
  <c r="BG57"/>
  <c r="BF96"/>
  <c r="BH69"/>
  <c r="BH96"/>
  <c r="BC193"/>
  <c r="BD96"/>
  <c r="BL105"/>
  <c r="BD63"/>
  <c r="BK32"/>
  <c r="BI148"/>
  <c r="BI38"/>
  <c r="BD49"/>
  <c r="BI59"/>
  <c r="BK117"/>
  <c r="BG147"/>
  <c r="BI191"/>
  <c r="BK203"/>
  <c r="BH43"/>
  <c r="BD107"/>
  <c r="BF181"/>
  <c r="BH190"/>
  <c r="BC200"/>
  <c r="BJ206"/>
  <c r="BG98"/>
  <c r="BL162"/>
  <c r="BL111"/>
  <c r="BG212"/>
  <c r="BK189"/>
  <c r="BE166"/>
  <c r="BD180"/>
  <c r="BK205"/>
  <c r="BC12"/>
  <c r="BJ105"/>
  <c r="BD114"/>
  <c r="BG184"/>
  <c r="BD104"/>
  <c r="BE224"/>
  <c r="BL110"/>
  <c r="BL143"/>
  <c r="BJ208"/>
  <c r="BJ111"/>
  <c r="BH240"/>
  <c r="BG41"/>
  <c r="BJ73"/>
  <c r="BF63"/>
  <c r="BD105"/>
  <c r="BI147"/>
  <c r="BI182"/>
  <c r="BK191"/>
  <c r="BF203"/>
  <c r="BK10"/>
  <c r="BH49"/>
  <c r="BD67"/>
  <c r="BG55"/>
  <c r="BK93"/>
  <c r="BJ132"/>
  <c r="BH150"/>
  <c r="BJ159"/>
  <c r="BK26"/>
  <c r="BG141"/>
  <c r="BJ171"/>
  <c r="BE240"/>
  <c r="BE168"/>
  <c r="BD185"/>
  <c r="BC181"/>
  <c r="BJ186"/>
  <c r="BL194"/>
  <c r="BG206"/>
  <c r="BF222"/>
  <c r="BD98"/>
  <c r="BK103"/>
  <c r="BK206"/>
  <c r="BG158"/>
  <c r="AO89"/>
  <c r="BC89" s="1"/>
  <c r="CY1060" i="16"/>
  <c r="AT122" i="20"/>
  <c r="BH122" s="1"/>
  <c r="DD1074" i="16"/>
  <c r="AO78" i="20"/>
  <c r="BC78" s="1"/>
  <c r="CY1032" i="16"/>
  <c r="AO13" i="20"/>
  <c r="BC13" s="1"/>
  <c r="CY920" i="16"/>
  <c r="AO80" i="20"/>
  <c r="BC80" s="1"/>
  <c r="CY1022" i="16"/>
  <c r="CY1008"/>
  <c r="DA1008"/>
  <c r="CY926"/>
  <c r="DC926"/>
  <c r="AT13" i="20"/>
  <c r="BH13" s="1"/>
  <c r="DD920" i="16"/>
  <c r="AO128" i="20"/>
  <c r="BC128" s="1"/>
  <c r="CY1064" i="16"/>
  <c r="AT78" i="20"/>
  <c r="BH78" s="1"/>
  <c r="DD1032" i="16"/>
  <c r="AT77" i="20"/>
  <c r="BH77" s="1"/>
  <c r="DD1031" i="16"/>
  <c r="AO76" i="20"/>
  <c r="CY1030" i="16"/>
  <c r="AT22" i="20"/>
  <c r="BH22" s="1"/>
  <c r="DD1014" i="16"/>
  <c r="J10" i="17"/>
  <c r="CY412" i="16"/>
  <c r="AO16" i="20"/>
  <c r="BC16" s="1"/>
  <c r="CY1043" i="16"/>
  <c r="BF28" i="20"/>
  <c r="BJ139"/>
  <c r="BD156"/>
  <c r="BK160"/>
  <c r="BK170"/>
  <c r="BK55"/>
  <c r="BK187"/>
  <c r="BF195"/>
  <c r="BC221"/>
  <c r="BE6"/>
  <c r="BF55"/>
  <c r="BJ27"/>
  <c r="BL146"/>
  <c r="BH176"/>
  <c r="BC186"/>
  <c r="BJ190"/>
  <c r="BL200"/>
  <c r="BJ213"/>
  <c r="BF9"/>
  <c r="BD103"/>
  <c r="BJ146"/>
  <c r="BE155"/>
  <c r="BL159"/>
  <c r="BF241"/>
  <c r="BK37"/>
  <c r="BE172"/>
  <c r="BJ222"/>
  <c r="BK31"/>
  <c r="BC42"/>
  <c r="BJ47"/>
  <c r="BL115"/>
  <c r="BC120"/>
  <c r="BK129"/>
  <c r="BE153"/>
  <c r="BF74"/>
  <c r="BH227"/>
  <c r="BJ175"/>
  <c r="BK41"/>
  <c r="BD36"/>
  <c r="BL41"/>
  <c r="BF157"/>
  <c r="BC239"/>
  <c r="BF177"/>
  <c r="BH192"/>
  <c r="BL231"/>
  <c r="BK215"/>
  <c r="BC29"/>
  <c r="BE202"/>
  <c r="BL50"/>
  <c r="AO236"/>
  <c r="BC236" s="1"/>
  <c r="CY1029" i="16"/>
  <c r="AT83" i="20"/>
  <c r="BH83" s="1"/>
  <c r="DD1037" i="16"/>
  <c r="AT127" i="20"/>
  <c r="BH127" s="1"/>
  <c r="DD1066" i="16"/>
  <c r="AT19" i="20"/>
  <c r="BH19" s="1"/>
  <c r="DD1002" i="16"/>
  <c r="AO81" i="20"/>
  <c r="BC81" s="1"/>
  <c r="CY1025" i="16"/>
  <c r="AT185" i="20"/>
  <c r="BH185" s="1"/>
  <c r="DD1078" i="16"/>
  <c r="AT86" i="20"/>
  <c r="BH86" s="1"/>
  <c r="DD1040" i="16"/>
  <c r="AO235" i="20"/>
  <c r="BC235" s="1"/>
  <c r="CY1080" i="16"/>
  <c r="AO127" i="20"/>
  <c r="BC127" s="1"/>
  <c r="CY1066" i="16"/>
  <c r="CY1021"/>
  <c r="CY1015"/>
  <c r="DE1081"/>
  <c r="CY1048"/>
  <c r="BF56" i="20"/>
  <c r="BL104"/>
  <c r="BD14"/>
  <c r="BF151"/>
  <c r="BE170"/>
  <c r="BF182"/>
  <c r="BH195"/>
  <c r="BC203"/>
  <c r="BJ209"/>
  <c r="BF216"/>
  <c r="BJ38"/>
  <c r="BH191"/>
  <c r="BE223"/>
  <c r="BG223"/>
  <c r="BE49"/>
  <c r="BC59"/>
  <c r="BD182"/>
  <c r="BH209"/>
  <c r="BF156"/>
  <c r="BH182"/>
  <c r="BL209"/>
  <c r="BH93"/>
  <c r="BF103"/>
  <c r="BK159"/>
  <c r="BE181"/>
  <c r="BD42"/>
  <c r="BK42"/>
  <c r="BG150"/>
  <c r="BE194"/>
  <c r="BJ220"/>
  <c r="BH37"/>
  <c r="BF93"/>
  <c r="BJ122"/>
  <c r="BE150"/>
  <c r="BL155"/>
  <c r="BL169"/>
  <c r="BI194"/>
  <c r="BG222"/>
  <c r="BG9"/>
  <c r="BG26"/>
  <c r="BL42"/>
  <c r="BG159"/>
  <c r="BK220"/>
  <c r="BL33"/>
  <c r="BD153"/>
  <c r="BF208"/>
  <c r="BI225"/>
  <c r="AO166"/>
  <c r="BC166" s="1"/>
  <c r="CY1065" i="16"/>
  <c r="L19" i="17"/>
  <c r="AO84" i="20"/>
  <c r="CY1038" i="16"/>
  <c r="AT166" i="20"/>
  <c r="BH166" s="1"/>
  <c r="DD1065" i="16"/>
  <c r="AT128" i="20"/>
  <c r="BH128" s="1"/>
  <c r="DD1064" i="16"/>
  <c r="AO86" i="20"/>
  <c r="BC86" s="1"/>
  <c r="CY1040" i="16"/>
  <c r="DC1154"/>
  <c r="DH1154"/>
  <c r="CY1044"/>
  <c r="DC1044"/>
  <c r="AT236" i="20"/>
  <c r="BH236" s="1"/>
  <c r="DD1029" i="16"/>
  <c r="AT89" i="20"/>
  <c r="BH89" s="1"/>
  <c r="DD1060" i="16"/>
  <c r="L10" i="17"/>
  <c r="DD412" i="16"/>
  <c r="AQ14" i="20"/>
  <c r="BE14" s="1"/>
  <c r="DA922" i="16"/>
  <c r="AO19" i="20"/>
  <c r="BC19" s="1"/>
  <c r="CY1002" i="16"/>
  <c r="AT16" i="20"/>
  <c r="BH16" s="1"/>
  <c r="DD1043" i="16"/>
  <c r="AT81" i="20"/>
  <c r="BH81" s="1"/>
  <c r="DD1025" i="16"/>
  <c r="AT80" i="20"/>
  <c r="BH80" s="1"/>
  <c r="DD1022" i="16"/>
  <c r="AO22" i="20"/>
  <c r="BC22" s="1"/>
  <c r="CY1014" i="16"/>
  <c r="J20" i="17"/>
  <c r="AT76" i="20"/>
  <c r="BH76" s="1"/>
  <c r="DD1030" i="16"/>
  <c r="AO77" i="20"/>
  <c r="BC77" s="1"/>
  <c r="CY1031" i="16"/>
  <c r="AT235" i="20"/>
  <c r="BH235" s="1"/>
  <c r="DD1080" i="16"/>
  <c r="J19" i="17"/>
  <c r="L5"/>
  <c r="DD36" i="16"/>
  <c r="CY925"/>
  <c r="BH108" i="20"/>
  <c r="CY1047" i="16"/>
  <c r="CZ1081"/>
  <c r="CY1061"/>
  <c r="DD1077"/>
  <c r="BI72" i="20"/>
  <c r="BJ108"/>
  <c r="BI80"/>
  <c r="BD80"/>
  <c r="BH104"/>
  <c r="BJ72"/>
  <c r="BF68"/>
  <c r="BJ40"/>
  <c r="BG134"/>
  <c r="BJ156"/>
  <c r="BJ167"/>
  <c r="BD173"/>
  <c r="BC182"/>
  <c r="BJ187"/>
  <c r="BE195"/>
  <c r="BL203"/>
  <c r="BG209"/>
  <c r="BD6"/>
  <c r="BC6"/>
  <c r="BI10"/>
  <c r="BH34"/>
  <c r="BC43"/>
  <c r="BJ43"/>
  <c r="BC75"/>
  <c r="BL117"/>
  <c r="BD134"/>
  <c r="BD167"/>
  <c r="BE167"/>
  <c r="BL195"/>
  <c r="BJ223"/>
  <c r="BE23"/>
  <c r="BL27"/>
  <c r="BL34"/>
  <c r="BG43"/>
  <c r="BL55"/>
  <c r="BD75"/>
  <c r="BH187"/>
  <c r="BC191"/>
  <c r="BJ195"/>
  <c r="BE209"/>
  <c r="BL221"/>
  <c r="BE221"/>
  <c r="BI6"/>
  <c r="BI49"/>
  <c r="BH75"/>
  <c r="BJ160"/>
  <c r="BL167"/>
  <c r="BJ170"/>
  <c r="BL187"/>
  <c r="BD34"/>
  <c r="BC103"/>
  <c r="BE169"/>
  <c r="BD169"/>
  <c r="BF26"/>
  <c r="BJ31"/>
  <c r="BL176"/>
  <c r="BG186"/>
  <c r="BD206"/>
  <c r="BL241"/>
  <c r="BC93"/>
  <c r="BH103"/>
  <c r="BI155"/>
  <c r="BH206"/>
  <c r="BJ33"/>
  <c r="BI42"/>
  <c r="BD74"/>
  <c r="BK111"/>
  <c r="BD120"/>
  <c r="BC125"/>
  <c r="BG70"/>
  <c r="BE92"/>
  <c r="BK149"/>
  <c r="BF158"/>
  <c r="BJ115"/>
  <c r="BC137"/>
  <c r="BE149"/>
  <c r="BI153"/>
  <c r="BD125"/>
  <c r="BI171"/>
  <c r="BL180"/>
  <c r="BI199"/>
  <c r="BJ162"/>
  <c r="BE189"/>
  <c r="BL193"/>
  <c r="BK8"/>
  <c r="BG25"/>
  <c r="BI189"/>
  <c r="BJ219"/>
  <c r="BE25"/>
  <c r="BK25"/>
  <c r="BD46"/>
  <c r="BJ91"/>
  <c r="BF105"/>
  <c r="BL109"/>
  <c r="BG36"/>
  <c r="BC69"/>
  <c r="BL46"/>
  <c r="BD57"/>
  <c r="BJ63"/>
  <c r="BC101"/>
  <c r="BK69"/>
  <c r="BD177"/>
  <c r="BC152"/>
  <c r="BJ157"/>
  <c r="BH177"/>
  <c r="BG152"/>
  <c r="BG204"/>
  <c r="BF15"/>
  <c r="BF230"/>
  <c r="BI230"/>
  <c r="BG231"/>
  <c r="BG214"/>
  <c r="BJ231"/>
  <c r="BI231"/>
  <c r="BJ215"/>
  <c r="BG215"/>
  <c r="BK231"/>
  <c r="BG230"/>
  <c r="BC224"/>
  <c r="BK29"/>
  <c r="BK60"/>
  <c r="BD89"/>
  <c r="BD88"/>
  <c r="BE110"/>
  <c r="BK128"/>
  <c r="BG143"/>
  <c r="BK201"/>
  <c r="BJ225"/>
  <c r="BD225"/>
  <c r="BI50"/>
  <c r="BE50"/>
  <c r="BJ150"/>
  <c r="BE159"/>
  <c r="BK176"/>
  <c r="BF186"/>
  <c r="BH194"/>
  <c r="BC206"/>
  <c r="BG103"/>
  <c r="BH155"/>
  <c r="BH9"/>
  <c r="BH241"/>
  <c r="BF42"/>
  <c r="BE137"/>
  <c r="BG185"/>
  <c r="BD205"/>
  <c r="BD199"/>
  <c r="BL96"/>
  <c r="BD161"/>
  <c r="BI177"/>
  <c r="BD188"/>
  <c r="BF196"/>
  <c r="BD50"/>
  <c r="BF53"/>
  <c r="BH94"/>
  <c r="BJ62"/>
  <c r="BE56"/>
  <c r="BD32"/>
  <c r="BH7"/>
  <c r="BG59"/>
  <c r="BH203"/>
  <c r="BK59"/>
  <c r="BI79"/>
  <c r="BI103"/>
  <c r="BG155"/>
  <c r="BE200"/>
  <c r="BL112"/>
  <c r="BI142"/>
  <c r="BC146"/>
  <c r="BD116"/>
  <c r="BK132"/>
  <c r="BC159"/>
  <c r="BE190"/>
  <c r="BD132"/>
  <c r="BC155"/>
  <c r="BI213"/>
  <c r="BJ58"/>
  <c r="BK58"/>
  <c r="BE70"/>
  <c r="BI115"/>
  <c r="BK137"/>
  <c r="BJ102"/>
  <c r="BL158"/>
  <c r="BC153"/>
  <c r="BJ158"/>
  <c r="BD70"/>
  <c r="BJ189"/>
  <c r="BG227"/>
  <c r="BL25"/>
  <c r="BL175"/>
  <c r="BK227"/>
  <c r="BD171"/>
  <c r="BJ199"/>
  <c r="BF189"/>
  <c r="BF212"/>
  <c r="BG240"/>
  <c r="BE57"/>
  <c r="BF69"/>
  <c r="BI57"/>
  <c r="BL91"/>
  <c r="BI101"/>
  <c r="BC105"/>
  <c r="BE36"/>
  <c r="BF52"/>
  <c r="BG105"/>
  <c r="BH114"/>
  <c r="BK91"/>
  <c r="BG101"/>
  <c r="BC174"/>
  <c r="BL188"/>
  <c r="BG196"/>
  <c r="BI210"/>
  <c r="BL226"/>
  <c r="BD140"/>
  <c r="BI152"/>
  <c r="BE165"/>
  <c r="BG174"/>
  <c r="BG192"/>
  <c r="BK174"/>
  <c r="BC204"/>
  <c r="BE157"/>
  <c r="BK188"/>
  <c r="BK210"/>
  <c r="BD224"/>
  <c r="BI60"/>
  <c r="BE28"/>
  <c r="BI28"/>
  <c r="BE104"/>
  <c r="BJ94"/>
  <c r="BC90"/>
  <c r="BG51"/>
  <c r="BH46"/>
  <c r="BK173"/>
  <c r="BF59"/>
  <c r="BL223"/>
  <c r="BD147"/>
  <c r="BF173"/>
  <c r="BK182"/>
  <c r="BF191"/>
  <c r="BK6"/>
  <c r="BE43"/>
  <c r="BL49"/>
  <c r="BD59"/>
  <c r="BL134"/>
  <c r="BL170"/>
  <c r="BI122"/>
  <c r="BF169"/>
  <c r="BL220"/>
  <c r="BC220"/>
  <c r="BI132"/>
  <c r="BD26"/>
  <c r="BI111"/>
  <c r="BF92"/>
  <c r="BI92"/>
  <c r="BF111"/>
  <c r="BF137"/>
  <c r="BL153"/>
  <c r="BL129"/>
  <c r="BI141"/>
  <c r="BL199"/>
  <c r="BD212"/>
  <c r="BD227"/>
  <c r="BH189"/>
  <c r="BI12"/>
  <c r="BJ25"/>
  <c r="BF175"/>
  <c r="BK185"/>
  <c r="BH25"/>
  <c r="BJ193"/>
  <c r="BC227"/>
  <c r="BK52"/>
  <c r="BL57"/>
  <c r="BJ36"/>
  <c r="BD41"/>
  <c r="BK96"/>
  <c r="BK105"/>
  <c r="BL165"/>
  <c r="BG177"/>
  <c r="BK204"/>
  <c r="BF152"/>
  <c r="BH161"/>
  <c r="BD174"/>
  <c r="BK177"/>
  <c r="BK196"/>
  <c r="BD239"/>
  <c r="BC148"/>
  <c r="BJ152"/>
  <c r="BE161"/>
  <c r="BL161"/>
  <c r="BF165"/>
  <c r="BC184"/>
  <c r="BG210"/>
  <c r="BD214"/>
  <c r="BF60"/>
  <c r="BK110"/>
  <c r="BI110"/>
  <c r="BC104"/>
  <c r="BK72"/>
  <c r="BK56"/>
  <c r="BF35"/>
  <c r="BL11"/>
  <c r="BK108"/>
  <c r="BD170"/>
  <c r="BJ79"/>
  <c r="BH134"/>
  <c r="BG221"/>
  <c r="BD5"/>
  <c r="BK71"/>
  <c r="BL108"/>
  <c r="BI134"/>
  <c r="BC156"/>
  <c r="BC167"/>
  <c r="BE182"/>
  <c r="BG191"/>
  <c r="BI209"/>
  <c r="BE216"/>
  <c r="BI221"/>
  <c r="BK221"/>
  <c r="BD223"/>
  <c r="BI5"/>
  <c r="BF38"/>
  <c r="BF43"/>
  <c r="BE59"/>
  <c r="BF75"/>
  <c r="BC79"/>
  <c r="BE98"/>
  <c r="BI186"/>
  <c r="BH47"/>
  <c r="BE93"/>
  <c r="BE116"/>
  <c r="BE138"/>
  <c r="BK155"/>
  <c r="BK169"/>
  <c r="BE176"/>
  <c r="BI200"/>
  <c r="BK222"/>
  <c r="BG31"/>
  <c r="BI33"/>
  <c r="BH42"/>
  <c r="BL107"/>
  <c r="BE132"/>
  <c r="BK138"/>
  <c r="BG146"/>
  <c r="BJ169"/>
  <c r="BI176"/>
  <c r="BL9"/>
  <c r="BJ93"/>
  <c r="BE103"/>
  <c r="BL103"/>
  <c r="BJ116"/>
  <c r="BF132"/>
  <c r="BI150"/>
  <c r="BD159"/>
  <c r="BI172"/>
  <c r="BJ176"/>
  <c r="BE186"/>
  <c r="BL186"/>
  <c r="BG194"/>
  <c r="BC213"/>
  <c r="BC222"/>
  <c r="BE26"/>
  <c r="BI31"/>
  <c r="BC37"/>
  <c r="BG42"/>
  <c r="BH158"/>
  <c r="BJ125"/>
  <c r="BF141"/>
  <c r="BJ97"/>
  <c r="BD92"/>
  <c r="BK97"/>
  <c r="BL106"/>
  <c r="BK115"/>
  <c r="BI125"/>
  <c r="BF129"/>
  <c r="BH137"/>
  <c r="BE141"/>
  <c r="BK141"/>
  <c r="BF149"/>
  <c r="BD158"/>
  <c r="BK158"/>
  <c r="BD166"/>
  <c r="BI30"/>
  <c r="BC171"/>
  <c r="BJ180"/>
  <c r="BF227"/>
  <c r="BL240"/>
  <c r="BK168"/>
  <c r="BE180"/>
  <c r="BL185"/>
  <c r="BG193"/>
  <c r="BL205"/>
  <c r="BH219"/>
  <c r="BL227"/>
  <c r="BD240"/>
  <c r="BH8"/>
  <c r="BH12"/>
  <c r="BF36"/>
  <c r="BE52"/>
  <c r="BI63"/>
  <c r="BC73"/>
  <c r="BC109"/>
  <c r="BE73"/>
  <c r="BC91"/>
  <c r="BG109"/>
  <c r="BF46"/>
  <c r="BI73"/>
  <c r="BF91"/>
  <c r="BH105"/>
  <c r="BJ114"/>
  <c r="BL118"/>
  <c r="BK184"/>
  <c r="BC217"/>
  <c r="BC210"/>
  <c r="BI239"/>
  <c r="BE144"/>
  <c r="BK165"/>
  <c r="BD165"/>
  <c r="BG188"/>
  <c r="BK217"/>
  <c r="BK226"/>
  <c r="BD226"/>
  <c r="BI144"/>
  <c r="BD148"/>
  <c r="BK152"/>
  <c r="BF161"/>
  <c r="BH165"/>
  <c r="BC177"/>
  <c r="BJ177"/>
  <c r="BE188"/>
  <c r="BL192"/>
  <c r="BE210"/>
  <c r="BL217"/>
  <c r="BF94"/>
  <c r="BD72"/>
  <c r="BD68"/>
  <c r="BK62"/>
  <c r="BL45"/>
  <c r="BF40"/>
  <c r="BH11"/>
  <c r="BG145"/>
  <c r="BE127"/>
  <c r="BK16"/>
  <c r="BJ86"/>
  <c r="BD83"/>
  <c r="BE78"/>
  <c r="BD82"/>
  <c r="BF21"/>
  <c r="BH116"/>
  <c r="BK81"/>
  <c r="BK87"/>
  <c r="BJ24"/>
  <c r="BK127"/>
  <c r="BJ126"/>
  <c r="BJ15"/>
  <c r="BE82"/>
  <c r="BF231"/>
  <c r="BE15"/>
  <c r="BE214"/>
  <c r="BK24"/>
  <c r="BG82"/>
  <c r="BD230"/>
  <c r="BF14"/>
  <c r="BH215"/>
  <c r="BF235"/>
  <c r="BD235"/>
  <c r="BD54"/>
  <c r="BJ22"/>
  <c r="BD29"/>
  <c r="BJ84"/>
  <c r="BE22"/>
  <c r="BG19"/>
  <c r="BK236"/>
  <c r="BK22"/>
  <c r="BI13"/>
  <c r="BG84"/>
  <c r="BK76"/>
  <c r="BL81"/>
  <c r="BJ13"/>
  <c r="BI123"/>
  <c r="BL76"/>
  <c r="BG236"/>
  <c r="BG22"/>
  <c r="BJ19"/>
  <c r="BL84"/>
  <c r="BL89"/>
  <c r="BH110"/>
  <c r="BE88"/>
  <c r="BL85"/>
  <c r="BI143"/>
  <c r="BJ202"/>
  <c r="BJ207"/>
  <c r="BK207"/>
  <c r="BF225"/>
  <c r="BI53"/>
  <c r="BK53"/>
  <c r="BE53"/>
  <c r="BH100"/>
  <c r="BG45"/>
  <c r="BL100"/>
  <c r="BL80"/>
  <c r="BI40"/>
  <c r="BC35"/>
  <c r="BD108"/>
  <c r="BF104"/>
  <c r="BK94"/>
  <c r="BD94"/>
  <c r="BF62"/>
  <c r="BJ45"/>
  <c r="BL35"/>
  <c r="BF32"/>
  <c r="BE32"/>
  <c r="BJ7"/>
  <c r="BK100"/>
  <c r="BD100"/>
  <c r="BK80"/>
  <c r="BJ51"/>
  <c r="BC45"/>
  <c r="BH35"/>
  <c r="BH28"/>
  <c r="BL126"/>
  <c r="BL147"/>
  <c r="BG156"/>
  <c r="BG167"/>
  <c r="BL182"/>
  <c r="BG187"/>
  <c r="BI203"/>
  <c r="BH216"/>
  <c r="BK216"/>
  <c r="BF10"/>
  <c r="BG10"/>
  <c r="BE34"/>
  <c r="BG49"/>
  <c r="BE55"/>
  <c r="BL59"/>
  <c r="BJ151"/>
  <c r="BI170"/>
  <c r="BG182"/>
  <c r="BI195"/>
  <c r="BD209"/>
  <c r="BK209"/>
  <c r="BG6"/>
  <c r="BI27"/>
  <c r="BI34"/>
  <c r="BD43"/>
  <c r="BK49"/>
  <c r="BI55"/>
  <c r="BD71"/>
  <c r="BH79"/>
  <c r="BK139"/>
  <c r="BL139"/>
  <c r="BF160"/>
  <c r="BF170"/>
  <c r="BL173"/>
  <c r="BE187"/>
  <c r="BL191"/>
  <c r="BG195"/>
  <c r="BF221"/>
  <c r="BJ221"/>
  <c r="BI223"/>
  <c r="BH5"/>
  <c r="BD10"/>
  <c r="BD38"/>
  <c r="BK43"/>
  <c r="BF49"/>
  <c r="BE67"/>
  <c r="BH71"/>
  <c r="BF79"/>
  <c r="BL79"/>
  <c r="BI108"/>
  <c r="BE147"/>
  <c r="BL151"/>
  <c r="BG160"/>
  <c r="BG170"/>
  <c r="BG173"/>
  <c r="BI187"/>
  <c r="BD195"/>
  <c r="BK195"/>
  <c r="BF209"/>
  <c r="BJ5"/>
  <c r="BH10"/>
  <c r="BD27"/>
  <c r="BH38"/>
  <c r="BC49"/>
  <c r="BJ49"/>
  <c r="BF67"/>
  <c r="BL75"/>
  <c r="BL98"/>
  <c r="BF107"/>
  <c r="BK122"/>
  <c r="BK142"/>
  <c r="BC150"/>
  <c r="BJ172"/>
  <c r="BF220"/>
  <c r="BE222"/>
  <c r="BC31"/>
  <c r="BF37"/>
  <c r="BE47"/>
  <c r="BI98"/>
  <c r="BK172"/>
  <c r="BI181"/>
  <c r="BD186"/>
  <c r="BK190"/>
  <c r="BF200"/>
  <c r="BC9"/>
  <c r="BL47"/>
  <c r="BJ98"/>
  <c r="BG112"/>
  <c r="BG116"/>
  <c r="BI138"/>
  <c r="BD146"/>
  <c r="BK150"/>
  <c r="BF155"/>
  <c r="BE213"/>
  <c r="BL213"/>
  <c r="BE220"/>
  <c r="BJ241"/>
  <c r="BE31"/>
  <c r="BH33"/>
  <c r="BG93"/>
  <c r="BK107"/>
  <c r="BI112"/>
  <c r="BD138"/>
  <c r="BJ138"/>
  <c r="BK146"/>
  <c r="BF150"/>
  <c r="BF172"/>
  <c r="BG176"/>
  <c r="BI190"/>
  <c r="BD194"/>
  <c r="BK200"/>
  <c r="BL206"/>
  <c r="BF31"/>
  <c r="BE37"/>
  <c r="BD47"/>
  <c r="BK47"/>
  <c r="BD66"/>
  <c r="BH106"/>
  <c r="BH111"/>
  <c r="BH115"/>
  <c r="BL125"/>
  <c r="BG129"/>
  <c r="BE158"/>
  <c r="BF66"/>
  <c r="BE66"/>
  <c r="BH74"/>
  <c r="BF97"/>
  <c r="BF115"/>
  <c r="BF120"/>
  <c r="BG125"/>
  <c r="BI129"/>
  <c r="BC141"/>
  <c r="BD149"/>
  <c r="BH153"/>
  <c r="BC158"/>
  <c r="BG74"/>
  <c r="BI74"/>
  <c r="BJ106"/>
  <c r="BE125"/>
  <c r="BD129"/>
  <c r="BL137"/>
  <c r="BJ141"/>
  <c r="BF153"/>
  <c r="BK74"/>
  <c r="BH97"/>
  <c r="BK106"/>
  <c r="BD111"/>
  <c r="BD115"/>
  <c r="BE115"/>
  <c r="BC129"/>
  <c r="BJ137"/>
  <c r="BI149"/>
  <c r="BI180"/>
  <c r="BJ212"/>
  <c r="BE219"/>
  <c r="BK240"/>
  <c r="BJ8"/>
  <c r="BK12"/>
  <c r="BG162"/>
  <c r="BH168"/>
  <c r="BF180"/>
  <c r="BI193"/>
  <c r="BF219"/>
  <c r="BF240"/>
  <c r="BD162"/>
  <c r="BK162"/>
  <c r="BF166"/>
  <c r="BJ168"/>
  <c r="BG168"/>
  <c r="BG180"/>
  <c r="BF193"/>
  <c r="BK219"/>
  <c r="BD8"/>
  <c r="BF12"/>
  <c r="BH162"/>
  <c r="BL166"/>
  <c r="BF171"/>
  <c r="BH171"/>
  <c r="BK180"/>
  <c r="BI185"/>
  <c r="BD193"/>
  <c r="BI205"/>
  <c r="BL219"/>
  <c r="BC8"/>
  <c r="BJ12"/>
  <c r="BJ30"/>
  <c r="BG96"/>
  <c r="BL73"/>
  <c r="BF101"/>
  <c r="BG114"/>
  <c r="BK36"/>
  <c r="BF41"/>
  <c r="BI52"/>
  <c r="BG69"/>
  <c r="BG73"/>
  <c r="BE91"/>
  <c r="BK114"/>
  <c r="BK118"/>
  <c r="BH36"/>
  <c r="BJ41"/>
  <c r="BG52"/>
  <c r="BK57"/>
  <c r="BF73"/>
  <c r="BC96"/>
  <c r="BJ96"/>
  <c r="BE105"/>
  <c r="BK109"/>
  <c r="BE140"/>
  <c r="BI157"/>
  <c r="BC192"/>
  <c r="BE136"/>
  <c r="BG140"/>
  <c r="BE148"/>
  <c r="BG165"/>
  <c r="BC188"/>
  <c r="BG217"/>
  <c r="BD136"/>
  <c r="BI140"/>
  <c r="BD144"/>
  <c r="BI226"/>
  <c r="BH152"/>
  <c r="BC161"/>
  <c r="BL174"/>
  <c r="BI192"/>
  <c r="BD204"/>
  <c r="BI217"/>
  <c r="BF108"/>
  <c r="BK104"/>
  <c r="BI94"/>
  <c r="BI68"/>
  <c r="BE62"/>
  <c r="BD56"/>
  <c r="BD35"/>
  <c r="BI35"/>
  <c r="BD28"/>
  <c r="BK11"/>
  <c r="BD7"/>
  <c r="BE7"/>
  <c r="BL145"/>
  <c r="BJ127"/>
  <c r="BD126"/>
  <c r="BJ83"/>
  <c r="BJ78"/>
  <c r="BI82"/>
  <c r="BK21"/>
  <c r="BK18"/>
  <c r="BL15"/>
  <c r="BI84"/>
  <c r="BI15"/>
  <c r="BE85"/>
  <c r="BL18"/>
  <c r="BG15"/>
  <c r="BK15"/>
  <c r="BD215"/>
  <c r="BI87"/>
  <c r="BE231"/>
  <c r="BH231"/>
  <c r="BE230"/>
  <c r="BH224"/>
  <c r="BL82"/>
  <c r="BC230"/>
  <c r="BG14"/>
  <c r="BH230"/>
  <c r="BI235"/>
  <c r="BK235"/>
  <c r="BK84"/>
  <c r="BJ29"/>
  <c r="BL19"/>
  <c r="BG13"/>
  <c r="BK78"/>
  <c r="BG16"/>
  <c r="BF86"/>
  <c r="BD77"/>
  <c r="BF236"/>
  <c r="BF22"/>
  <c r="BD13"/>
  <c r="BL236"/>
  <c r="BD81"/>
  <c r="BL22"/>
  <c r="BL20"/>
  <c r="BE13"/>
  <c r="BJ87"/>
  <c r="BG89"/>
  <c r="BI89"/>
  <c r="BE89"/>
  <c r="BG88"/>
  <c r="BI88"/>
  <c r="BG110"/>
  <c r="BL128"/>
  <c r="BE143"/>
  <c r="BK143"/>
  <c r="BJ143"/>
  <c r="BJ128"/>
  <c r="BG128"/>
  <c r="BD202"/>
  <c r="BL208"/>
  <c r="BD201"/>
  <c r="BE208"/>
  <c r="BE225"/>
  <c r="BH225"/>
  <c r="BI104"/>
  <c r="BG90"/>
  <c r="BJ68"/>
  <c r="BI56"/>
  <c r="BK51"/>
  <c r="BH32"/>
  <c r="BL28"/>
  <c r="BG94"/>
  <c r="BL90"/>
  <c r="BH72"/>
  <c r="BI62"/>
  <c r="BD51"/>
  <c r="BF45"/>
  <c r="BK28"/>
  <c r="BD191"/>
  <c r="BE5"/>
  <c r="BF134"/>
  <c r="BK134"/>
  <c r="BH139"/>
  <c r="BD187"/>
  <c r="BH221"/>
  <c r="BC5"/>
  <c r="BG34"/>
  <c r="BH167"/>
  <c r="BH170"/>
  <c r="BD203"/>
  <c r="BG5"/>
  <c r="BI71"/>
  <c r="BI75"/>
  <c r="BD117"/>
  <c r="BJ134"/>
  <c r="BK147"/>
  <c r="BI151"/>
  <c r="BD160"/>
  <c r="BF187"/>
  <c r="BC209"/>
  <c r="BE10"/>
  <c r="BJ23"/>
  <c r="BG23"/>
  <c r="BE38"/>
  <c r="BL43"/>
  <c r="BK67"/>
  <c r="BL71"/>
  <c r="BG138"/>
  <c r="BD142"/>
  <c r="BK33"/>
  <c r="BE112"/>
  <c r="BL222"/>
  <c r="BL37"/>
  <c r="BD93"/>
  <c r="BK98"/>
  <c r="BF112"/>
  <c r="BH146"/>
  <c r="BJ155"/>
  <c r="BD176"/>
  <c r="BK181"/>
  <c r="BF190"/>
  <c r="BH200"/>
  <c r="BI220"/>
  <c r="BD220"/>
  <c r="BE241"/>
  <c r="BE9"/>
  <c r="BD31"/>
  <c r="BL70"/>
  <c r="BI58"/>
  <c r="BJ66"/>
  <c r="BI66"/>
  <c r="BJ74"/>
  <c r="BJ92"/>
  <c r="BE97"/>
  <c r="BL102"/>
  <c r="BI120"/>
  <c r="BH129"/>
  <c r="BG137"/>
  <c r="BJ153"/>
  <c r="BD12"/>
  <c r="BE162"/>
  <c r="BI166"/>
  <c r="BD175"/>
  <c r="BK199"/>
  <c r="BI240"/>
  <c r="BG12"/>
  <c r="BI41"/>
  <c r="BI114"/>
  <c r="BK63"/>
  <c r="BL69"/>
  <c r="BJ118"/>
  <c r="BK136"/>
  <c r="BI36"/>
  <c r="BD52"/>
  <c r="BD73"/>
  <c r="BH109"/>
  <c r="BC140"/>
  <c r="BK140"/>
  <c r="BJ144"/>
  <c r="BI165"/>
  <c r="BH239"/>
  <c r="BJ148"/>
  <c r="BL157"/>
  <c r="BI174"/>
  <c r="BD184"/>
  <c r="BF192"/>
  <c r="BF217"/>
  <c r="BJ226"/>
  <c r="BK239"/>
  <c r="BL239"/>
  <c r="BG100"/>
  <c r="BL94"/>
  <c r="BG56"/>
  <c r="BF51"/>
  <c r="BG35"/>
  <c r="BG28"/>
  <c r="BG7"/>
  <c r="BI126"/>
  <c r="BD85"/>
  <c r="BK123"/>
  <c r="BL77"/>
  <c r="BG77"/>
  <c r="BD76"/>
  <c r="BI24"/>
  <c r="BF18"/>
  <c r="BD145"/>
  <c r="BJ85"/>
  <c r="BD24"/>
  <c r="BG86"/>
  <c r="BI224"/>
  <c r="BL215"/>
  <c r="BE215"/>
  <c r="BG21"/>
  <c r="BF214"/>
  <c r="BG224"/>
  <c r="BK14"/>
  <c r="BC231"/>
  <c r="BE236"/>
  <c r="BL29"/>
  <c r="BF145"/>
  <c r="BJ21"/>
  <c r="BJ20"/>
  <c r="BL13"/>
  <c r="BL123"/>
  <c r="BG81"/>
  <c r="BK20"/>
  <c r="BK86"/>
  <c r="BD84"/>
  <c r="BE83"/>
  <c r="BG76"/>
  <c r="BK54"/>
  <c r="BJ14"/>
  <c r="BG78"/>
  <c r="BE77"/>
  <c r="BI81"/>
  <c r="BD60"/>
  <c r="BJ60"/>
  <c r="BJ89"/>
  <c r="BL88"/>
  <c r="BF88"/>
  <c r="BC110"/>
  <c r="BF110"/>
  <c r="BF143"/>
  <c r="BE128"/>
  <c r="BG202"/>
  <c r="BK202"/>
  <c r="BI201"/>
  <c r="BG225"/>
  <c r="BC225"/>
  <c r="BE100"/>
  <c r="BL56"/>
  <c r="BE51"/>
  <c r="BD45"/>
  <c r="BH56"/>
  <c r="BJ11"/>
  <c r="BF5"/>
  <c r="BG38"/>
  <c r="BJ67"/>
  <c r="BK5"/>
  <c r="BK23"/>
  <c r="BH23"/>
  <c r="BG75"/>
  <c r="BC216"/>
  <c r="BL6"/>
  <c r="BL23"/>
  <c r="BK34"/>
  <c r="BI67"/>
  <c r="BK75"/>
  <c r="BF167"/>
  <c r="BJ173"/>
  <c r="BC187"/>
  <c r="BJ191"/>
  <c r="BE203"/>
  <c r="BD216"/>
  <c r="BG216"/>
  <c r="BJ6"/>
  <c r="BC10"/>
  <c r="BK27"/>
  <c r="BC38"/>
  <c r="BI43"/>
  <c r="BD55"/>
  <c r="BH59"/>
  <c r="BJ71"/>
  <c r="BE79"/>
  <c r="BI206"/>
  <c r="BD122"/>
  <c r="BI222"/>
  <c r="BC26"/>
  <c r="BC112"/>
  <c r="BI116"/>
  <c r="BG132"/>
  <c r="BH26"/>
  <c r="BH98"/>
  <c r="BE107"/>
  <c r="BK112"/>
  <c r="BD112"/>
  <c r="BK116"/>
  <c r="BE146"/>
  <c r="BL150"/>
  <c r="BH181"/>
  <c r="BC190"/>
  <c r="BJ194"/>
  <c r="BF213"/>
  <c r="BK241"/>
  <c r="BK9"/>
  <c r="BJ42"/>
  <c r="BC70"/>
  <c r="BF102"/>
  <c r="BD137"/>
  <c r="BI137"/>
  <c r="BF58"/>
  <c r="BK70"/>
  <c r="BJ120"/>
  <c r="BI162"/>
  <c r="BG92"/>
  <c r="BI102"/>
  <c r="BG111"/>
  <c r="BE120"/>
  <c r="BK120"/>
  <c r="BG153"/>
  <c r="BC168"/>
  <c r="BJ185"/>
  <c r="BJ166"/>
  <c r="BL168"/>
  <c r="BC240"/>
  <c r="BI8"/>
  <c r="BG166"/>
  <c r="BG171"/>
  <c r="BE171"/>
  <c r="BC189"/>
  <c r="BC212"/>
  <c r="BD219"/>
  <c r="BJ227"/>
  <c r="BE227"/>
  <c r="BL30"/>
  <c r="BE46"/>
  <c r="BK73"/>
  <c r="BG91"/>
  <c r="BF114"/>
  <c r="BI118"/>
  <c r="BL140"/>
  <c r="BE41"/>
  <c r="BJ52"/>
  <c r="BE69"/>
  <c r="BI91"/>
  <c r="BD101"/>
  <c r="BE109"/>
  <c r="BF109"/>
  <c r="BL114"/>
  <c r="BJ140"/>
  <c r="BK144"/>
  <c r="BH140"/>
  <c r="BC144"/>
  <c r="BG148"/>
  <c r="BI161"/>
  <c r="BJ165"/>
  <c r="BF174"/>
  <c r="BH188"/>
  <c r="BC196"/>
  <c r="BJ196"/>
  <c r="BH210"/>
  <c r="BJ100"/>
  <c r="BC94"/>
  <c r="BI90"/>
  <c r="BD90"/>
  <c r="BJ80"/>
  <c r="BJ56"/>
  <c r="BI45"/>
  <c r="BK40"/>
  <c r="BC32"/>
  <c r="BJ28"/>
  <c r="BI11"/>
  <c r="BI7"/>
  <c r="BI85"/>
  <c r="BF16"/>
  <c r="BE86"/>
  <c r="BJ76"/>
  <c r="BF81"/>
  <c r="BJ54"/>
  <c r="BC7"/>
  <c r="BI145"/>
  <c r="BF127"/>
  <c r="BE126"/>
  <c r="BL16"/>
  <c r="BD15"/>
  <c r="BL86"/>
  <c r="BJ82"/>
  <c r="BL214"/>
  <c r="BL224"/>
  <c r="BJ214"/>
  <c r="BK214"/>
  <c r="BL24"/>
  <c r="BJ230"/>
  <c r="BF224"/>
  <c r="BL21"/>
  <c r="BI17"/>
  <c r="BF215"/>
  <c r="BD17"/>
  <c r="BH214"/>
  <c r="BC214"/>
  <c r="BE235"/>
  <c r="BI14"/>
  <c r="BJ235"/>
  <c r="BI19"/>
  <c r="BD19"/>
  <c r="BJ236"/>
  <c r="BE84"/>
  <c r="BL83"/>
  <c r="BI29"/>
  <c r="BH29"/>
  <c r="BK145"/>
  <c r="BI77"/>
  <c r="BK83"/>
  <c r="BF78"/>
  <c r="BE76"/>
  <c r="BF83"/>
  <c r="BL78"/>
  <c r="BJ77"/>
  <c r="BF76"/>
  <c r="BL54"/>
  <c r="BE19"/>
  <c r="BJ123"/>
  <c r="BD123"/>
  <c r="BK88"/>
  <c r="BD110"/>
  <c r="BJ88"/>
  <c r="BD143"/>
  <c r="BC143"/>
  <c r="BF128"/>
  <c r="BL202"/>
  <c r="BJ201"/>
  <c r="BJ50"/>
  <c r="BK50"/>
  <c r="AJ180"/>
  <c r="AO180"/>
  <c r="BC180" s="1"/>
  <c r="AT180"/>
  <c r="BH180" s="1"/>
  <c r="I207"/>
  <c r="CS1064" i="16"/>
  <c r="G128" i="20"/>
  <c r="AT88"/>
  <c r="BH88" s="1"/>
  <c r="AO88"/>
  <c r="BC88" s="1"/>
  <c r="AT84"/>
  <c r="BH84" s="1"/>
  <c r="AO27"/>
  <c r="BC27" s="1"/>
  <c r="AJ145"/>
  <c r="AO145"/>
  <c r="BC145" s="1"/>
  <c r="AJ84"/>
  <c r="AT145"/>
  <c r="BH145" s="1"/>
  <c r="AJ27"/>
  <c r="AT27"/>
  <c r="BH27" s="1"/>
  <c r="AL235"/>
  <c r="O98"/>
  <c r="AI33"/>
  <c r="O125"/>
  <c r="O184"/>
  <c r="O122"/>
  <c r="AI102"/>
  <c r="AI125"/>
  <c r="K98"/>
  <c r="AI98"/>
  <c r="AX122"/>
  <c r="BL122" s="1"/>
  <c r="I122"/>
  <c r="K125"/>
  <c r="O101"/>
  <c r="O144"/>
  <c r="K144"/>
  <c r="AD101"/>
  <c r="K101"/>
  <c r="AE101"/>
  <c r="AJ126"/>
  <c r="AT82"/>
  <c r="BH82" s="1"/>
  <c r="AO15"/>
  <c r="AA242"/>
  <c r="AA245" s="1"/>
  <c r="AF254"/>
  <c r="AF258" s="1"/>
  <c r="M254"/>
  <c r="M258" s="1"/>
  <c r="N254"/>
  <c r="N258" s="1"/>
  <c r="AG254"/>
  <c r="AG258" s="1"/>
  <c r="K254"/>
  <c r="K258" s="1"/>
  <c r="R254"/>
  <c r="R258" s="1"/>
  <c r="X254"/>
  <c r="X258" s="1"/>
  <c r="L254"/>
  <c r="L258" s="1"/>
  <c r="AI254"/>
  <c r="AI258" s="1"/>
  <c r="AC254"/>
  <c r="AC258" s="1"/>
  <c r="Z254"/>
  <c r="Z258" s="1"/>
  <c r="AA254"/>
  <c r="AA258" s="1"/>
  <c r="U254"/>
  <c r="U258" s="1"/>
  <c r="AH254"/>
  <c r="AH258" s="1"/>
  <c r="AB254"/>
  <c r="AB258" s="1"/>
  <c r="I254"/>
  <c r="I258" s="1"/>
  <c r="AD120"/>
  <c r="AT85"/>
  <c r="BH85" s="1"/>
  <c r="W242"/>
  <c r="W245" s="1"/>
  <c r="J254"/>
  <c r="J258" s="1"/>
  <c r="W254"/>
  <c r="W258" s="1"/>
  <c r="T254"/>
  <c r="T258" s="1"/>
  <c r="AD254"/>
  <c r="AD258" s="1"/>
  <c r="O254"/>
  <c r="O258" s="1"/>
  <c r="Y254"/>
  <c r="Y258" s="1"/>
  <c r="AO21"/>
  <c r="BC21" s="1"/>
  <c r="AT21"/>
  <c r="BH21" s="1"/>
  <c r="AI120"/>
  <c r="AJ18"/>
  <c r="AT24"/>
  <c r="BH24" s="1"/>
  <c r="AC242"/>
  <c r="AC245" s="1"/>
  <c r="AJ21"/>
  <c r="AX141"/>
  <c r="AM242"/>
  <c r="AM245" s="1"/>
  <c r="V254"/>
  <c r="V258" s="1"/>
  <c r="Q254"/>
  <c r="Q258" s="1"/>
  <c r="H254"/>
  <c r="H258" s="1"/>
  <c r="AE254"/>
  <c r="AE258" s="1"/>
  <c r="S254"/>
  <c r="S258" s="1"/>
  <c r="J242"/>
  <c r="J245" s="1"/>
  <c r="X242"/>
  <c r="X245" s="1"/>
  <c r="AG242"/>
  <c r="AG245" s="1"/>
  <c r="CT922" i="16"/>
  <c r="P14" i="20"/>
  <c r="BL116"/>
  <c r="AT126"/>
  <c r="BH126" s="1"/>
  <c r="AT14"/>
  <c r="BH14" s="1"/>
  <c r="AT18"/>
  <c r="BH18" s="1"/>
  <c r="G18"/>
  <c r="AT120"/>
  <c r="BH120" s="1"/>
  <c r="AS120"/>
  <c r="BG120" s="1"/>
  <c r="CT1030" i="16"/>
  <c r="P76" i="20"/>
  <c r="AS83"/>
  <c r="BG83" s="1"/>
  <c r="CT925" i="16"/>
  <c r="P18" i="20"/>
  <c r="H242"/>
  <c r="H245" s="1"/>
  <c r="L242"/>
  <c r="L245" s="1"/>
  <c r="AO18"/>
  <c r="AJ14"/>
  <c r="AO85"/>
  <c r="BC85" s="1"/>
  <c r="AJ82"/>
  <c r="AJ85"/>
  <c r="AO82"/>
  <c r="BC82" s="1"/>
  <c r="V242"/>
  <c r="V245" s="1"/>
  <c r="AB242"/>
  <c r="AB245" s="1"/>
  <c r="AF242"/>
  <c r="AF245" s="1"/>
  <c r="AH242"/>
  <c r="AH245" s="1"/>
  <c r="AN120"/>
  <c r="Y141"/>
  <c r="CT1038" i="16"/>
  <c r="P84" i="20"/>
  <c r="CT1015" i="16"/>
  <c r="P24" i="20"/>
  <c r="CT1047" i="16"/>
  <c r="P15" i="20"/>
  <c r="AO126"/>
  <c r="BC126" s="1"/>
  <c r="AT15"/>
  <c r="BH15" s="1"/>
  <c r="M242"/>
  <c r="M245" s="1"/>
  <c r="Q242"/>
  <c r="Q245" s="1"/>
  <c r="N242"/>
  <c r="N245" s="1"/>
  <c r="S242"/>
  <c r="S245" s="1"/>
  <c r="AW242"/>
  <c r="AW245" s="1"/>
  <c r="Y120"/>
  <c r="AD141"/>
  <c r="AU242"/>
  <c r="AU245" s="1"/>
  <c r="AV242"/>
  <c r="AV245" s="1"/>
  <c r="AS18"/>
  <c r="BG18" s="1"/>
  <c r="AT141"/>
  <c r="BH141" s="1"/>
  <c r="AI141"/>
  <c r="AQ18"/>
  <c r="BE18" s="1"/>
  <c r="CU1077" i="16"/>
  <c r="CV1077"/>
  <c r="Z20" i="17"/>
  <c r="I10"/>
  <c r="CR412" i="16"/>
  <c r="CS1030"/>
  <c r="Z19" i="17"/>
  <c r="CR1030" i="16"/>
  <c r="CW1081"/>
  <c r="CW1077"/>
  <c r="Z10" i="17"/>
  <c r="CV412" i="16"/>
  <c r="F20" i="18"/>
  <c r="CS412" i="16"/>
  <c r="Y20" i="17"/>
  <c r="CT412" i="16"/>
  <c r="Y10" i="17"/>
  <c r="CU412" i="16"/>
  <c r="DA1081"/>
  <c r="C17" i="18"/>
  <c r="E17"/>
  <c r="D17"/>
  <c r="B19"/>
  <c r="BW1159" i="16"/>
  <c r="BW1168" s="1"/>
  <c r="BS1159"/>
  <c r="BS1168" s="1"/>
  <c r="DC1081"/>
  <c r="CY924"/>
  <c r="E20" i="18"/>
  <c r="H18" i="17"/>
  <c r="H272" i="20" l="1"/>
  <c r="AB272"/>
  <c r="W272"/>
  <c r="M272"/>
  <c r="AA272"/>
  <c r="L272"/>
  <c r="AG272"/>
  <c r="Q272"/>
  <c r="S272"/>
  <c r="X272"/>
  <c r="AC272"/>
  <c r="N272"/>
  <c r="V272"/>
  <c r="AH272"/>
  <c r="J272"/>
  <c r="AF272"/>
  <c r="K10" i="17"/>
  <c r="X10"/>
  <c r="CV36" i="16"/>
  <c r="BR1159"/>
  <c r="BR1168" s="1"/>
  <c r="DH36"/>
  <c r="CL1159"/>
  <c r="BC76" i="20"/>
  <c r="F5" i="18"/>
  <c r="CW36" i="16"/>
  <c r="DB1153"/>
  <c r="DF1153"/>
  <c r="BC84" i="20"/>
  <c r="M10" i="17"/>
  <c r="AX120" i="20"/>
  <c r="BL120" s="1"/>
  <c r="BC18"/>
  <c r="DC1153" i="16"/>
  <c r="DG1153"/>
  <c r="J18" i="17"/>
  <c r="CY1153" i="16"/>
  <c r="AO83" i="20"/>
  <c r="BC83" s="1"/>
  <c r="CY1037" i="16"/>
  <c r="L17" i="17"/>
  <c r="DD1081" i="16"/>
  <c r="L20" i="17"/>
  <c r="DA1153" i="16"/>
  <c r="DE1153"/>
  <c r="L18" i="17"/>
  <c r="DD1153" i="16"/>
  <c r="AO14" i="20"/>
  <c r="BC14" s="1"/>
  <c r="CY922" i="16"/>
  <c r="CZ1153"/>
  <c r="DH1153"/>
  <c r="BL141" i="20"/>
  <c r="BC15"/>
  <c r="H17" i="17"/>
  <c r="AJ235" i="20"/>
  <c r="AI101"/>
  <c r="C18" i="18"/>
  <c r="C19"/>
  <c r="Z18" i="17"/>
  <c r="CV1153" i="16"/>
  <c r="CR1081"/>
  <c r="Y18" i="17"/>
  <c r="CU1153" i="16"/>
  <c r="X17" i="17"/>
  <c r="CT1081" i="16"/>
  <c r="CR1153"/>
  <c r="Z17" i="17"/>
  <c r="CV1081" i="16"/>
  <c r="Y17" i="17"/>
  <c r="CU1081" i="16"/>
  <c r="CS1081"/>
  <c r="X18" i="17"/>
  <c r="CT1153" i="16"/>
  <c r="CS1153"/>
  <c r="B18" i="18"/>
  <c r="CW1153" i="16"/>
  <c r="E18" i="18"/>
  <c r="D18"/>
  <c r="F18"/>
  <c r="CQ835" i="16"/>
  <c r="CP835"/>
  <c r="CO835"/>
  <c r="AN239" i="20"/>
  <c r="AL239"/>
  <c r="AJ239"/>
  <c r="DA917" i="16"/>
  <c r="AN226" i="20"/>
  <c r="DC915" i="16"/>
  <c r="DB915"/>
  <c r="DA915"/>
  <c r="DC914"/>
  <c r="DB914"/>
  <c r="DA914"/>
  <c r="AT205" i="20"/>
  <c r="BH205" s="1"/>
  <c r="DC913" i="16"/>
  <c r="DB913"/>
  <c r="DA913"/>
  <c r="AL185" i="20"/>
  <c r="AJ185"/>
  <c r="DB910" i="16"/>
  <c r="DA910"/>
  <c r="DB909"/>
  <c r="DA909"/>
  <c r="AL139" i="20"/>
  <c r="AL207"/>
  <c r="DB907" i="16"/>
  <c r="DA907"/>
  <c r="AL201" i="20"/>
  <c r="DB906" i="16"/>
  <c r="DA906"/>
  <c r="DC905"/>
  <c r="DB905"/>
  <c r="DA905"/>
  <c r="AJ139" i="20"/>
  <c r="DB904" i="16"/>
  <c r="DA904"/>
  <c r="CR904"/>
  <c r="DB903"/>
  <c r="DA903"/>
  <c r="CR903"/>
  <c r="DC902"/>
  <c r="DB902"/>
  <c r="DA902"/>
  <c r="CR902"/>
  <c r="DC901"/>
  <c r="DB901"/>
  <c r="DA901"/>
  <c r="DC900"/>
  <c r="DB900"/>
  <c r="DA900"/>
  <c r="CR900"/>
  <c r="DC899"/>
  <c r="DB899"/>
  <c r="DA899"/>
  <c r="CR899"/>
  <c r="DC898"/>
  <c r="DB898"/>
  <c r="DA898"/>
  <c r="AN123" i="20"/>
  <c r="AL123"/>
  <c r="CR897" i="16"/>
  <c r="DC896"/>
  <c r="DB896"/>
  <c r="DA896"/>
  <c r="DB895"/>
  <c r="DA895"/>
  <c r="CT895"/>
  <c r="CR895"/>
  <c r="DD894"/>
  <c r="DB894"/>
  <c r="DA894"/>
  <c r="CV894"/>
  <c r="CU894"/>
  <c r="CT894"/>
  <c r="CR894"/>
  <c r="DB893"/>
  <c r="DA893"/>
  <c r="AI87" i="20"/>
  <c r="CR893" i="16"/>
  <c r="DC892"/>
  <c r="DB892"/>
  <c r="DA892"/>
  <c r="DB891"/>
  <c r="DA891"/>
  <c r="CT891"/>
  <c r="DB890"/>
  <c r="DA890"/>
  <c r="CT890"/>
  <c r="DC889"/>
  <c r="DB889"/>
  <c r="DA889"/>
  <c r="CT889"/>
  <c r="DC888"/>
  <c r="DA888"/>
  <c r="DC887"/>
  <c r="DB887"/>
  <c r="DA887"/>
  <c r="CR887"/>
  <c r="DC886"/>
  <c r="DB886"/>
  <c r="DA886"/>
  <c r="CR886"/>
  <c r="DC885"/>
  <c r="DB885"/>
  <c r="CR885"/>
  <c r="DC884"/>
  <c r="DB884"/>
  <c r="DB883"/>
  <c r="DA883"/>
  <c r="G71" i="20"/>
  <c r="DC882" i="16"/>
  <c r="DB882"/>
  <c r="DA882"/>
  <c r="DC881"/>
  <c r="DB881"/>
  <c r="DA881"/>
  <c r="AN29" i="20"/>
  <c r="AL29"/>
  <c r="AJ29"/>
  <c r="DC879" i="16"/>
  <c r="DB879"/>
  <c r="DA879"/>
  <c r="DC878"/>
  <c r="DB878"/>
  <c r="DA878"/>
  <c r="DC877"/>
  <c r="DB877"/>
  <c r="DA877"/>
  <c r="DC876"/>
  <c r="DB876"/>
  <c r="DA876"/>
  <c r="CW876"/>
  <c r="CV876"/>
  <c r="CU876"/>
  <c r="CT876"/>
  <c r="CS876"/>
  <c r="CR876"/>
  <c r="DC875"/>
  <c r="DB875"/>
  <c r="DA875"/>
  <c r="DC874"/>
  <c r="DB874"/>
  <c r="DA874"/>
  <c r="CW874"/>
  <c r="CV874"/>
  <c r="CU874"/>
  <c r="CT874"/>
  <c r="CS874"/>
  <c r="CR874"/>
  <c r="DB873"/>
  <c r="DA873"/>
  <c r="CR873"/>
  <c r="DC872"/>
  <c r="DB872"/>
  <c r="DA872"/>
  <c r="CS872"/>
  <c r="CR872"/>
  <c r="DB871"/>
  <c r="DA871"/>
  <c r="CT871"/>
  <c r="DH870"/>
  <c r="DC870"/>
  <c r="DB870"/>
  <c r="DA870"/>
  <c r="DC869"/>
  <c r="DB869"/>
  <c r="DA869"/>
  <c r="F8" i="20"/>
  <c r="DC868" i="16"/>
  <c r="DB868"/>
  <c r="DA868"/>
  <c r="CT868"/>
  <c r="CR868"/>
  <c r="AN11" i="20"/>
  <c r="AL11"/>
  <c r="G11"/>
  <c r="F11"/>
  <c r="AN122"/>
  <c r="AL122"/>
  <c r="G122"/>
  <c r="H15" i="17"/>
  <c r="F254" i="20" l="1"/>
  <c r="F258" s="1"/>
  <c r="DC865" i="16"/>
  <c r="DG865"/>
  <c r="CZ865"/>
  <c r="DH865"/>
  <c r="K18" i="17"/>
  <c r="D16" i="18"/>
  <c r="T17" i="20"/>
  <c r="AI17"/>
  <c r="F16" i="18"/>
  <c r="Y87" i="20"/>
  <c r="AD17"/>
  <c r="T87"/>
  <c r="CV873" i="16"/>
  <c r="E16" i="18"/>
  <c r="DH873" i="16"/>
  <c r="Y17" i="20"/>
  <c r="DC883" i="16"/>
  <c r="T71" i="20"/>
  <c r="DC903" i="16"/>
  <c r="T117" i="20"/>
  <c r="AN205"/>
  <c r="AR29"/>
  <c r="BF29" s="1"/>
  <c r="DB880" i="16"/>
  <c r="J15" i="17"/>
  <c r="CY865" i="16"/>
  <c r="CY871"/>
  <c r="DC871"/>
  <c r="AT20" i="20"/>
  <c r="DD875" i="16"/>
  <c r="AS29" i="20"/>
  <c r="BG29" s="1"/>
  <c r="DC880" i="16"/>
  <c r="CY890"/>
  <c r="DC890"/>
  <c r="AQ123" i="20"/>
  <c r="BE123" s="1"/>
  <c r="DA897" i="16"/>
  <c r="AQ185" i="20"/>
  <c r="BE185" s="1"/>
  <c r="DA912" i="16"/>
  <c r="AQ205" i="20"/>
  <c r="BE205" s="1"/>
  <c r="DA916" i="16"/>
  <c r="AR226" i="20"/>
  <c r="BF226" s="1"/>
  <c r="DB917" i="16"/>
  <c r="AS239" i="20"/>
  <c r="BG239" s="1"/>
  <c r="DC918" i="16"/>
  <c r="J17" i="17"/>
  <c r="K17" s="1"/>
  <c r="CY1081" i="16"/>
  <c r="DA865"/>
  <c r="DE865"/>
  <c r="DD874"/>
  <c r="DD876"/>
  <c r="CY891"/>
  <c r="DC891"/>
  <c r="CY895"/>
  <c r="DC895"/>
  <c r="AT117" i="20"/>
  <c r="DD896" i="16"/>
  <c r="CT903"/>
  <c r="CY903"/>
  <c r="CY908"/>
  <c r="DC908"/>
  <c r="DC911"/>
  <c r="AO185" i="20"/>
  <c r="CY912" i="16"/>
  <c r="AT199" i="20"/>
  <c r="BH199" s="1"/>
  <c r="DD913" i="16"/>
  <c r="AR239" i="20"/>
  <c r="BF239" s="1"/>
  <c r="DB918" i="16"/>
  <c r="L15" i="17"/>
  <c r="DD865" i="16"/>
  <c r="AR122" i="20"/>
  <c r="BF122" s="1"/>
  <c r="DB866" i="16"/>
  <c r="AR11" i="20"/>
  <c r="BF11" s="1"/>
  <c r="DB867" i="16"/>
  <c r="AQ29" i="20"/>
  <c r="BE29" s="1"/>
  <c r="DA880" i="16"/>
  <c r="AS123" i="20"/>
  <c r="BG123" s="1"/>
  <c r="DC897" i="16"/>
  <c r="DC904"/>
  <c r="DB911"/>
  <c r="AS205" i="20"/>
  <c r="BG205" s="1"/>
  <c r="DC916" i="16"/>
  <c r="AT226" i="20"/>
  <c r="BH226" s="1"/>
  <c r="DD917" i="16"/>
  <c r="AQ239" i="20"/>
  <c r="BE239" s="1"/>
  <c r="DA918" i="16"/>
  <c r="AS122" i="20"/>
  <c r="BG122" s="1"/>
  <c r="DC866" i="16"/>
  <c r="AS11" i="20"/>
  <c r="BG11" s="1"/>
  <c r="DC867" i="16"/>
  <c r="CY894"/>
  <c r="DC894"/>
  <c r="AR207" i="20"/>
  <c r="BF207" s="1"/>
  <c r="DB908" i="16"/>
  <c r="AQ122" i="20"/>
  <c r="BE122" s="1"/>
  <c r="DA866" i="16"/>
  <c r="AQ11" i="20"/>
  <c r="BE11" s="1"/>
  <c r="DA867" i="16"/>
  <c r="DD871"/>
  <c r="DH871"/>
  <c r="CY888"/>
  <c r="DB888"/>
  <c r="AR123" i="20"/>
  <c r="BF123" s="1"/>
  <c r="DB897" i="16"/>
  <c r="CY906"/>
  <c r="DC906"/>
  <c r="CY907"/>
  <c r="DC907"/>
  <c r="AQ207" i="20"/>
  <c r="BE207" s="1"/>
  <c r="DA908" i="16"/>
  <c r="DA911"/>
  <c r="AR185" i="20"/>
  <c r="BF185" s="1"/>
  <c r="DB912" i="16"/>
  <c r="AR205" i="20"/>
  <c r="BF205" s="1"/>
  <c r="DB916" i="16"/>
  <c r="AS226" i="20"/>
  <c r="BG226" s="1"/>
  <c r="DC917" i="16"/>
  <c r="DB865"/>
  <c r="DF865"/>
  <c r="AX17" i="20"/>
  <c r="CT912" i="16"/>
  <c r="P185" i="20"/>
  <c r="AR20"/>
  <c r="BF20" s="1"/>
  <c r="AR142"/>
  <c r="BF142" s="1"/>
  <c r="AR201"/>
  <c r="BF201" s="1"/>
  <c r="AQ142"/>
  <c r="BE142" s="1"/>
  <c r="AQ201"/>
  <c r="BE201" s="1"/>
  <c r="F122"/>
  <c r="AJ24"/>
  <c r="AQ71"/>
  <c r="BE71" s="1"/>
  <c r="AQ80"/>
  <c r="BE80" s="1"/>
  <c r="AQ8"/>
  <c r="BE8" s="1"/>
  <c r="AL80"/>
  <c r="AL8"/>
  <c r="AS80"/>
  <c r="BG80" s="1"/>
  <c r="AS8"/>
  <c r="BG8" s="1"/>
  <c r="AN80"/>
  <c r="AN8"/>
  <c r="G80"/>
  <c r="G8"/>
  <c r="G254" s="1"/>
  <c r="G258" s="1"/>
  <c r="AR80"/>
  <c r="BF80" s="1"/>
  <c r="AR8"/>
  <c r="BF8" s="1"/>
  <c r="CR869" i="16"/>
  <c r="F80" i="20"/>
  <c r="AN17"/>
  <c r="AL54"/>
  <c r="I17" i="17"/>
  <c r="AQ24" i="20"/>
  <c r="BE24" s="1"/>
  <c r="AS54"/>
  <c r="BG54" s="1"/>
  <c r="AN71"/>
  <c r="AQ139"/>
  <c r="BE139" s="1"/>
  <c r="AN72"/>
  <c r="AQ72"/>
  <c r="BE72" s="1"/>
  <c r="AL117"/>
  <c r="AN118"/>
  <c r="AR139"/>
  <c r="BF139" s="1"/>
  <c r="AS199"/>
  <c r="BG199" s="1"/>
  <c r="AR24"/>
  <c r="BF24" s="1"/>
  <c r="AN54"/>
  <c r="AQ17"/>
  <c r="BE17" s="1"/>
  <c r="AL20"/>
  <c r="AR72"/>
  <c r="BF72" s="1"/>
  <c r="AN117"/>
  <c r="AN199"/>
  <c r="CU896" i="16"/>
  <c r="U117" i="20"/>
  <c r="AS139"/>
  <c r="BG139" s="1"/>
  <c r="CR917" i="16"/>
  <c r="AQ226" i="20"/>
  <c r="BE226" s="1"/>
  <c r="AS20"/>
  <c r="BG20" s="1"/>
  <c r="CT896" i="16"/>
  <c r="AS117" i="20"/>
  <c r="AL142"/>
  <c r="AL199"/>
  <c r="AL205"/>
  <c r="CR870" i="16"/>
  <c r="F17" i="20"/>
  <c r="CU870" i="16"/>
  <c r="CT870"/>
  <c r="CY870"/>
  <c r="CS884"/>
  <c r="G72" i="20"/>
  <c r="CW896" i="16"/>
  <c r="AE117" i="20"/>
  <c r="CS909" i="16"/>
  <c r="G139" i="20"/>
  <c r="AJ226"/>
  <c r="AL226"/>
  <c r="AL17"/>
  <c r="G117"/>
  <c r="AR117"/>
  <c r="BF117" s="1"/>
  <c r="AL118"/>
  <c r="AR199"/>
  <c r="BF199" s="1"/>
  <c r="CT867" i="16"/>
  <c r="P11" i="20"/>
  <c r="P254" s="1"/>
  <c r="P258" s="1"/>
  <c r="CW870" i="16"/>
  <c r="CR884"/>
  <c r="F72" i="20"/>
  <c r="CT888" i="16"/>
  <c r="P72" i="20"/>
  <c r="CR896" i="16"/>
  <c r="F117" i="20"/>
  <c r="CV896" i="16"/>
  <c r="Z117" i="20"/>
  <c r="CR909" i="16"/>
  <c r="F139" i="20"/>
  <c r="AO205"/>
  <c r="BC205" s="1"/>
  <c r="AQ199"/>
  <c r="BE199" s="1"/>
  <c r="CS917" i="16"/>
  <c r="G226" i="20"/>
  <c r="G17"/>
  <c r="AR17"/>
  <c r="BF17" s="1"/>
  <c r="AS72"/>
  <c r="BG72" s="1"/>
  <c r="AL72"/>
  <c r="AQ117"/>
  <c r="BE117" s="1"/>
  <c r="AN139"/>
  <c r="AR71"/>
  <c r="BF71" s="1"/>
  <c r="AN87"/>
  <c r="AQ118"/>
  <c r="BE118" s="1"/>
  <c r="CW893" i="16"/>
  <c r="AE87" i="20"/>
  <c r="CR901" i="16"/>
  <c r="F118" i="20"/>
  <c r="CY892" i="16"/>
  <c r="AD87" i="20"/>
  <c r="AL87"/>
  <c r="CS875" i="16"/>
  <c r="G20" i="20"/>
  <c r="CW875" i="16"/>
  <c r="AE20" i="20"/>
  <c r="CR875" i="16"/>
  <c r="F20" i="20"/>
  <c r="CV875" i="16"/>
  <c r="Z20" i="20"/>
  <c r="CR883" i="16"/>
  <c r="F71" i="20"/>
  <c r="CT893" i="16"/>
  <c r="P87" i="20"/>
  <c r="AQ20"/>
  <c r="BE20" s="1"/>
  <c r="AN24"/>
  <c r="AR54"/>
  <c r="BF54" s="1"/>
  <c r="G87"/>
  <c r="AR87"/>
  <c r="BF87" s="1"/>
  <c r="AS118"/>
  <c r="BG118" s="1"/>
  <c r="CT875" i="16"/>
  <c r="P20" i="20"/>
  <c r="CU875" i="16"/>
  <c r="U20" i="20"/>
  <c r="CR892" i="16"/>
  <c r="F87" i="20"/>
  <c r="AN20"/>
  <c r="AL24"/>
  <c r="AS24"/>
  <c r="BG24" s="1"/>
  <c r="AL71"/>
  <c r="AQ87"/>
  <c r="BE87" s="1"/>
  <c r="G118"/>
  <c r="AR118"/>
  <c r="BF118" s="1"/>
  <c r="CR867" i="16"/>
  <c r="CT866"/>
  <c r="CR866"/>
  <c r="CS866"/>
  <c r="B15" i="18"/>
  <c r="CS867" i="16"/>
  <c r="CS896"/>
  <c r="CS900"/>
  <c r="CS865"/>
  <c r="CS870"/>
  <c r="CS893"/>
  <c r="CS901"/>
  <c r="CW865"/>
  <c r="X15" i="17"/>
  <c r="CT865" i="16"/>
  <c r="CS869"/>
  <c r="CS892"/>
  <c r="CS895"/>
  <c r="CS897"/>
  <c r="CS904"/>
  <c r="Z15" i="17"/>
  <c r="CV865" i="16"/>
  <c r="CV870"/>
  <c r="CS886"/>
  <c r="CS902"/>
  <c r="E15" i="18"/>
  <c r="CS868" i="16"/>
  <c r="CR865"/>
  <c r="Y15" i="17"/>
  <c r="CU865" i="16"/>
  <c r="CS873"/>
  <c r="AJ71" i="20"/>
  <c r="CS883" i="16"/>
  <c r="CS885"/>
  <c r="CS887"/>
  <c r="CS894"/>
  <c r="CS899"/>
  <c r="CS903"/>
  <c r="C15" i="18"/>
  <c r="F15"/>
  <c r="D15"/>
  <c r="CY874" i="16"/>
  <c r="CY875"/>
  <c r="CY876"/>
  <c r="CR919"/>
  <c r="DB919"/>
  <c r="DA919"/>
  <c r="CY867"/>
  <c r="CY868"/>
  <c r="CT873"/>
  <c r="CT904"/>
  <c r="U17" i="20"/>
  <c r="AE17"/>
  <c r="AJ122"/>
  <c r="L14" i="17"/>
  <c r="J14"/>
  <c r="H14"/>
  <c r="DG732" i="16"/>
  <c r="DH731"/>
  <c r="DC731"/>
  <c r="AN207" i="20"/>
  <c r="AK207"/>
  <c r="AN201"/>
  <c r="AI201"/>
  <c r="I201"/>
  <c r="F201"/>
  <c r="CW729" i="16"/>
  <c r="CR729"/>
  <c r="DH728"/>
  <c r="DC728"/>
  <c r="CW727"/>
  <c r="CV727"/>
  <c r="CU727"/>
  <c r="CT727"/>
  <c r="CR727"/>
  <c r="CW726"/>
  <c r="CV726"/>
  <c r="CU726"/>
  <c r="CT726"/>
  <c r="CS726"/>
  <c r="CR726"/>
  <c r="CW725"/>
  <c r="CV725"/>
  <c r="CU725"/>
  <c r="CT725"/>
  <c r="CR725"/>
  <c r="CW724"/>
  <c r="CV724"/>
  <c r="CU724"/>
  <c r="CT724"/>
  <c r="CR724"/>
  <c r="DH723"/>
  <c r="DC723"/>
  <c r="CW722"/>
  <c r="CV722"/>
  <c r="CU722"/>
  <c r="CT722"/>
  <c r="CR722"/>
  <c r="DH721"/>
  <c r="DC721"/>
  <c r="CW720"/>
  <c r="CV720"/>
  <c r="CU720"/>
  <c r="CT720"/>
  <c r="CS720"/>
  <c r="CR720"/>
  <c r="CW719"/>
  <c r="CV719"/>
  <c r="CU719"/>
  <c r="CT719"/>
  <c r="CS719"/>
  <c r="CR719"/>
  <c r="CW718"/>
  <c r="CV718"/>
  <c r="CU718"/>
  <c r="CT718"/>
  <c r="CS718"/>
  <c r="CR718"/>
  <c r="CW717"/>
  <c r="CV717"/>
  <c r="CU717"/>
  <c r="CT717"/>
  <c r="CR717"/>
  <c r="DH716"/>
  <c r="DC716"/>
  <c r="CW715"/>
  <c r="CV715"/>
  <c r="CU715"/>
  <c r="CT715"/>
  <c r="CR715"/>
  <c r="CW714"/>
  <c r="CS714"/>
  <c r="CR714"/>
  <c r="CW713"/>
  <c r="CV713"/>
  <c r="CU713"/>
  <c r="CT713"/>
  <c r="CR713"/>
  <c r="CW712"/>
  <c r="CS712"/>
  <c r="CR712"/>
  <c r="DH711"/>
  <c r="DC711"/>
  <c r="CW710"/>
  <c r="CV710"/>
  <c r="CU710"/>
  <c r="CT710"/>
  <c r="CR710"/>
  <c r="CW709"/>
  <c r="CV709"/>
  <c r="CU709"/>
  <c r="CT709"/>
  <c r="CR709"/>
  <c r="DD708"/>
  <c r="CW708"/>
  <c r="CT708"/>
  <c r="CR708"/>
  <c r="DH707"/>
  <c r="DC707"/>
  <c r="CW706"/>
  <c r="CV706"/>
  <c r="CU706"/>
  <c r="CT706"/>
  <c r="CW705"/>
  <c r="CV705"/>
  <c r="CU705"/>
  <c r="CT705"/>
  <c r="DH704"/>
  <c r="DC704"/>
  <c r="CW703"/>
  <c r="CV703"/>
  <c r="CU703"/>
  <c r="CT703"/>
  <c r="CS703"/>
  <c r="CR703"/>
  <c r="CW702"/>
  <c r="CV702"/>
  <c r="CU702"/>
  <c r="CT702"/>
  <c r="CR702"/>
  <c r="AT64" i="20"/>
  <c r="AI64"/>
  <c r="Z64"/>
  <c r="U64"/>
  <c r="P64"/>
  <c r="G64"/>
  <c r="F64"/>
  <c r="DH700" i="16"/>
  <c r="DC700"/>
  <c r="CW699"/>
  <c r="CV699"/>
  <c r="CU699"/>
  <c r="CT699"/>
  <c r="CR699"/>
  <c r="CW698"/>
  <c r="CV698"/>
  <c r="CU698"/>
  <c r="CT698"/>
  <c r="CS698"/>
  <c r="CR698"/>
  <c r="DH697"/>
  <c r="DC697"/>
  <c r="BL17" i="20" l="1"/>
  <c r="Z17"/>
  <c r="AS71"/>
  <c r="BG71" s="1"/>
  <c r="BG117"/>
  <c r="BH20"/>
  <c r="DC701" i="16"/>
  <c r="AS64" i="20"/>
  <c r="BG64" s="1"/>
  <c r="AN175"/>
  <c r="AN64"/>
  <c r="AL175"/>
  <c r="AL64"/>
  <c r="BH64"/>
  <c r="DA732" i="16"/>
  <c r="AJ199" i="20"/>
  <c r="DF732" i="16"/>
  <c r="AJ205" i="20"/>
  <c r="BC185"/>
  <c r="BH117"/>
  <c r="CY714" i="16"/>
  <c r="DC714"/>
  <c r="DD717"/>
  <c r="DH717"/>
  <c r="CY718"/>
  <c r="DC718"/>
  <c r="DD726"/>
  <c r="DH726"/>
  <c r="DD727"/>
  <c r="DH727"/>
  <c r="AO199" i="20"/>
  <c r="BC199" s="1"/>
  <c r="CY913" i="16"/>
  <c r="DD698"/>
  <c r="DH698"/>
  <c r="DD699"/>
  <c r="DH699"/>
  <c r="DD709"/>
  <c r="DH709"/>
  <c r="DD710"/>
  <c r="DH710"/>
  <c r="DD715"/>
  <c r="DH715"/>
  <c r="AT17" i="20"/>
  <c r="BH17" s="1"/>
  <c r="DD870" i="16"/>
  <c r="CY698"/>
  <c r="DC698"/>
  <c r="CY699"/>
  <c r="DC699"/>
  <c r="DD722"/>
  <c r="DH722"/>
  <c r="DD724"/>
  <c r="DH724"/>
  <c r="DD725"/>
  <c r="DH725"/>
  <c r="CY726"/>
  <c r="DC726"/>
  <c r="CY727"/>
  <c r="DC727"/>
  <c r="AS201" i="20"/>
  <c r="BG201" s="1"/>
  <c r="DC730" i="16"/>
  <c r="CY873"/>
  <c r="DC873"/>
  <c r="AO24" i="20"/>
  <c r="BC24" s="1"/>
  <c r="CY879" i="16"/>
  <c r="AO72" i="20"/>
  <c r="BC72" s="1"/>
  <c r="CY889" i="16"/>
  <c r="AO71" i="20"/>
  <c r="CY883" i="16"/>
  <c r="AO117" i="20"/>
  <c r="CY896" i="16"/>
  <c r="AO226" i="20"/>
  <c r="BC226" s="1"/>
  <c r="CY917" i="16"/>
  <c r="AO139" i="20"/>
  <c r="BC139" s="1"/>
  <c r="CY905" i="16"/>
  <c r="DE732"/>
  <c r="CY904"/>
  <c r="AX201" i="20"/>
  <c r="BL201" s="1"/>
  <c r="DH730" i="16"/>
  <c r="DD703"/>
  <c r="DH703"/>
  <c r="DD705"/>
  <c r="DH705"/>
  <c r="CZ708"/>
  <c r="DC708"/>
  <c r="CY709"/>
  <c r="DC709"/>
  <c r="CY710"/>
  <c r="DC710"/>
  <c r="CY715"/>
  <c r="DC715"/>
  <c r="CY717"/>
  <c r="DC717"/>
  <c r="DD720"/>
  <c r="DH720"/>
  <c r="AT175" i="20"/>
  <c r="DD701" i="16"/>
  <c r="DD702"/>
  <c r="DH702"/>
  <c r="CY703"/>
  <c r="DC703"/>
  <c r="CY705"/>
  <c r="DC705"/>
  <c r="DD706"/>
  <c r="DH706"/>
  <c r="CY712"/>
  <c r="DC712"/>
  <c r="DD713"/>
  <c r="DH713"/>
  <c r="DD719"/>
  <c r="DH719"/>
  <c r="CY720"/>
  <c r="DC720"/>
  <c r="CY722"/>
  <c r="DC722"/>
  <c r="CY724"/>
  <c r="DC724"/>
  <c r="CY725"/>
  <c r="DC725"/>
  <c r="DD729"/>
  <c r="DH729"/>
  <c r="AS87" i="20"/>
  <c r="BG87" s="1"/>
  <c r="DC893" i="16"/>
  <c r="AO122" i="20"/>
  <c r="BC122" s="1"/>
  <c r="CY866" i="16"/>
  <c r="DB732"/>
  <c r="DD873"/>
  <c r="CY702"/>
  <c r="DC702"/>
  <c r="CY706"/>
  <c r="DC706"/>
  <c r="CY713"/>
  <c r="DC713"/>
  <c r="DD718"/>
  <c r="DH718"/>
  <c r="CY719"/>
  <c r="DC719"/>
  <c r="CY729"/>
  <c r="DC729"/>
  <c r="CS731"/>
  <c r="G207" i="20"/>
  <c r="AS207"/>
  <c r="BG207" s="1"/>
  <c r="CR731" i="16"/>
  <c r="F207" i="20"/>
  <c r="AI207"/>
  <c r="AX207"/>
  <c r="BL207" s="1"/>
  <c r="CT704" i="16"/>
  <c r="P60" i="20"/>
  <c r="AJ60"/>
  <c r="AN60"/>
  <c r="CS704" i="16"/>
  <c r="G60" i="20"/>
  <c r="AI60"/>
  <c r="CR704" i="16"/>
  <c r="F60" i="20"/>
  <c r="CV704" i="16"/>
  <c r="Z60" i="20"/>
  <c r="AX60"/>
  <c r="BL60" s="1"/>
  <c r="CU704" i="16"/>
  <c r="U60" i="20"/>
  <c r="AS60"/>
  <c r="BG60" s="1"/>
  <c r="AJ80"/>
  <c r="AJ8"/>
  <c r="K62"/>
  <c r="AS40"/>
  <c r="BG40" s="1"/>
  <c r="AL66"/>
  <c r="AJ72"/>
  <c r="AI40"/>
  <c r="AJ117"/>
  <c r="AO11"/>
  <c r="BC11" s="1"/>
  <c r="O62"/>
  <c r="AI62"/>
  <c r="CU716" i="16"/>
  <c r="U67" i="20"/>
  <c r="AX67"/>
  <c r="BL67" s="1"/>
  <c r="CR721" i="16"/>
  <c r="F68" i="20"/>
  <c r="CV721" i="16"/>
  <c r="Z68" i="20"/>
  <c r="CR723" i="16"/>
  <c r="F136" i="20"/>
  <c r="CV723" i="16"/>
  <c r="Z136" i="20"/>
  <c r="CU728" i="16"/>
  <c r="U149" i="20"/>
  <c r="AX149"/>
  <c r="BL149" s="1"/>
  <c r="I142"/>
  <c r="DD730" i="16"/>
  <c r="AX142" i="20"/>
  <c r="BL142" s="1"/>
  <c r="CR700" i="16"/>
  <c r="F63" i="20"/>
  <c r="CV700" i="16"/>
  <c r="Z63" i="20"/>
  <c r="CV701" i="16"/>
  <c r="Z175" i="20"/>
  <c r="CT707" i="16"/>
  <c r="P62" i="20"/>
  <c r="CR711" i="16"/>
  <c r="F66" i="20"/>
  <c r="CV711" i="16"/>
  <c r="Z66" i="20"/>
  <c r="CR716" i="16"/>
  <c r="F67" i="20"/>
  <c r="CV716" i="16"/>
  <c r="Z67" i="20"/>
  <c r="O68"/>
  <c r="AI68"/>
  <c r="O136"/>
  <c r="AI136"/>
  <c r="CR728" i="16"/>
  <c r="F149" i="20"/>
  <c r="CV728" i="16"/>
  <c r="Z149" i="20"/>
  <c r="AE201"/>
  <c r="AI142"/>
  <c r="CR697" i="16"/>
  <c r="F40" i="20"/>
  <c r="CV697" i="16"/>
  <c r="Z40" i="20"/>
  <c r="CU700" i="16"/>
  <c r="U63" i="20"/>
  <c r="AX63"/>
  <c r="BL63" s="1"/>
  <c r="CU701" i="16"/>
  <c r="U175" i="20"/>
  <c r="CU711" i="16"/>
  <c r="U66" i="20"/>
  <c r="AX66"/>
  <c r="BL66" s="1"/>
  <c r="CU697" i="16"/>
  <c r="U40" i="20"/>
  <c r="CT700" i="16"/>
  <c r="P63" i="20"/>
  <c r="AS63"/>
  <c r="BG63" s="1"/>
  <c r="CT701" i="16"/>
  <c r="P175" i="20"/>
  <c r="CR707" i="16"/>
  <c r="F62" i="20"/>
  <c r="CV707" i="16"/>
  <c r="Z62" i="20"/>
  <c r="CT711" i="16"/>
  <c r="P66" i="20"/>
  <c r="AS66"/>
  <c r="BG66" s="1"/>
  <c r="CT716" i="16"/>
  <c r="P67" i="20"/>
  <c r="AS67"/>
  <c r="BG67" s="1"/>
  <c r="CU721" i="16"/>
  <c r="U68" i="20"/>
  <c r="AX68"/>
  <c r="BL68" s="1"/>
  <c r="CU723" i="16"/>
  <c r="U136" i="20"/>
  <c r="AX136"/>
  <c r="BL136" s="1"/>
  <c r="CT728" i="16"/>
  <c r="P149" i="20"/>
  <c r="AS149"/>
  <c r="BG149" s="1"/>
  <c r="CR730" i="16"/>
  <c r="F142" i="20"/>
  <c r="CY730" i="16"/>
  <c r="AS142" i="20"/>
  <c r="BG142" s="1"/>
  <c r="AX40"/>
  <c r="BL40" s="1"/>
  <c r="AJ17"/>
  <c r="AJ11"/>
  <c r="P17"/>
  <c r="AL40"/>
  <c r="O63"/>
  <c r="AI63"/>
  <c r="CS701" i="16"/>
  <c r="G175" i="20"/>
  <c r="AE64"/>
  <c r="AI175"/>
  <c r="CU707" i="16"/>
  <c r="U62" i="20"/>
  <c r="AX62"/>
  <c r="BL62" s="1"/>
  <c r="O66"/>
  <c r="AI66"/>
  <c r="O67"/>
  <c r="AI67"/>
  <c r="CT721" i="16"/>
  <c r="P68" i="20"/>
  <c r="AS68"/>
  <c r="BG68" s="1"/>
  <c r="CT723" i="16"/>
  <c r="P136" i="20"/>
  <c r="AS136"/>
  <c r="BG136" s="1"/>
  <c r="O149"/>
  <c r="AI149"/>
  <c r="AL149"/>
  <c r="K149"/>
  <c r="AN142"/>
  <c r="AO17"/>
  <c r="P117"/>
  <c r="CT697" i="16"/>
  <c r="P40" i="20"/>
  <c r="O40"/>
  <c r="CR701" i="16"/>
  <c r="AO64" i="20"/>
  <c r="BC64" s="1"/>
  <c r="AS175"/>
  <c r="BG175" s="1"/>
  <c r="CY707" i="16"/>
  <c r="AS62" i="20"/>
  <c r="BG62" s="1"/>
  <c r="AS17"/>
  <c r="BG17" s="1"/>
  <c r="AJ87"/>
  <c r="AR242"/>
  <c r="AR245" s="1"/>
  <c r="AJ20"/>
  <c r="AO20"/>
  <c r="BC20" s="1"/>
  <c r="CT883" i="16"/>
  <c r="P71" i="20"/>
  <c r="CU893" i="16"/>
  <c r="U87" i="20"/>
  <c r="CV893" i="16"/>
  <c r="Z87" i="20"/>
  <c r="AJ118"/>
  <c r="E14" i="18"/>
  <c r="I14" i="17"/>
  <c r="CR792" i="16"/>
  <c r="CW919"/>
  <c r="CW873"/>
  <c r="Y14" i="17"/>
  <c r="CU792" i="16"/>
  <c r="Z16" i="17"/>
  <c r="CV919" i="16"/>
  <c r="Z14" i="17"/>
  <c r="CV792" i="16"/>
  <c r="CS919"/>
  <c r="X14" i="17"/>
  <c r="CT792" i="16"/>
  <c r="CS792"/>
  <c r="CU873"/>
  <c r="CW792"/>
  <c r="H16" i="17"/>
  <c r="B13" i="18"/>
  <c r="B14"/>
  <c r="F14"/>
  <c r="D13"/>
  <c r="E13"/>
  <c r="F13"/>
  <c r="C14"/>
  <c r="D14"/>
  <c r="DC919" i="16"/>
  <c r="CS717"/>
  <c r="CS725"/>
  <c r="DC732"/>
  <c r="CS708"/>
  <c r="CS709"/>
  <c r="CS710"/>
  <c r="AJ207" i="20"/>
  <c r="C13" i="18"/>
  <c r="AE40" i="20"/>
  <c r="DH732" i="16"/>
  <c r="DH893"/>
  <c r="CS715"/>
  <c r="CS727"/>
  <c r="CS729"/>
  <c r="G201" i="20"/>
  <c r="CS713" i="16"/>
  <c r="DD697"/>
  <c r="CS699"/>
  <c r="CY708"/>
  <c r="AN40" i="20"/>
  <c r="CS702" i="16"/>
  <c r="CS722"/>
  <c r="CS724"/>
  <c r="I242" i="20" l="1"/>
  <c r="I245" s="1"/>
  <c r="I272"/>
  <c r="K272"/>
  <c r="K242"/>
  <c r="K245" s="1"/>
  <c r="BC117"/>
  <c r="BH175"/>
  <c r="AJ175"/>
  <c r="AJ64"/>
  <c r="BC71"/>
  <c r="AP62"/>
  <c r="AP242" s="1"/>
  <c r="AP245" s="1"/>
  <c r="CZ732" i="16"/>
  <c r="AO40" i="20"/>
  <c r="BC40" s="1"/>
  <c r="CY697" i="16"/>
  <c r="AO60" i="20"/>
  <c r="BC60" s="1"/>
  <c r="CY704" i="16"/>
  <c r="AT60" i="20"/>
  <c r="BH60" s="1"/>
  <c r="DD704" i="16"/>
  <c r="AO207" i="20"/>
  <c r="BC207" s="1"/>
  <c r="CY731" i="16"/>
  <c r="CY893"/>
  <c r="AO136" i="20"/>
  <c r="BC136" s="1"/>
  <c r="CY723" i="16"/>
  <c r="AO68" i="20"/>
  <c r="BC68" s="1"/>
  <c r="CY721" i="16"/>
  <c r="AT62" i="20"/>
  <c r="BH62" s="1"/>
  <c r="DD707" i="16"/>
  <c r="AT66" i="20"/>
  <c r="BH66" s="1"/>
  <c r="DD711" i="16"/>
  <c r="AT149" i="20"/>
  <c r="BH149" s="1"/>
  <c r="DD728" i="16"/>
  <c r="AT67" i="20"/>
  <c r="BH67" s="1"/>
  <c r="DD716" i="16"/>
  <c r="AT207" i="20"/>
  <c r="BH207" s="1"/>
  <c r="DD731" i="16"/>
  <c r="AO175" i="20"/>
  <c r="BC175" s="1"/>
  <c r="CY701" i="16"/>
  <c r="AO149" i="20"/>
  <c r="BC149" s="1"/>
  <c r="CY728" i="16"/>
  <c r="AT136" i="20"/>
  <c r="BH136" s="1"/>
  <c r="DD723" i="16"/>
  <c r="AT68" i="20"/>
  <c r="BH68" s="1"/>
  <c r="DD721" i="16"/>
  <c r="AO67" i="20"/>
  <c r="BC67" s="1"/>
  <c r="CY716" i="16"/>
  <c r="AO66" i="20"/>
  <c r="BC66" s="1"/>
  <c r="CY711" i="16"/>
  <c r="AO63" i="20"/>
  <c r="BC63" s="1"/>
  <c r="CY700" i="16"/>
  <c r="AT63" i="20"/>
  <c r="BH63" s="1"/>
  <c r="DD700" i="16"/>
  <c r="BC17" i="20"/>
  <c r="CW731" i="16"/>
  <c r="AE207" i="20"/>
  <c r="AK142"/>
  <c r="AK201"/>
  <c r="AT142"/>
  <c r="BH142" s="1"/>
  <c r="AT201"/>
  <c r="BH201" s="1"/>
  <c r="AO142"/>
  <c r="BC142" s="1"/>
  <c r="AO201"/>
  <c r="BC201" s="1"/>
  <c r="CW704" i="16"/>
  <c r="AE60" i="20"/>
  <c r="O242"/>
  <c r="O245" s="1"/>
  <c r="AI242"/>
  <c r="AI245" s="1"/>
  <c r="CW716" i="16"/>
  <c r="AE67" i="20"/>
  <c r="CW711" i="16"/>
  <c r="AE66" i="20"/>
  <c r="AL62"/>
  <c r="AL242" s="1"/>
  <c r="AL245" s="1"/>
  <c r="CS723" i="16"/>
  <c r="G136" i="20"/>
  <c r="CW701" i="16"/>
  <c r="AE175" i="20"/>
  <c r="CW700" i="16"/>
  <c r="AE63" i="20"/>
  <c r="CS711" i="16"/>
  <c r="G66" i="20"/>
  <c r="CS707" i="16"/>
  <c r="G62" i="20"/>
  <c r="CW730" i="16"/>
  <c r="AE142" i="20"/>
  <c r="AJ136"/>
  <c r="AN136"/>
  <c r="AJ68"/>
  <c r="AN68"/>
  <c r="AN62"/>
  <c r="AO62"/>
  <c r="BC62" s="1"/>
  <c r="CS716" i="16"/>
  <c r="G67" i="20"/>
  <c r="AT40"/>
  <c r="BH40" s="1"/>
  <c r="CS700" i="16"/>
  <c r="G63" i="20"/>
  <c r="CS721" i="16"/>
  <c r="G68" i="20"/>
  <c r="AN149"/>
  <c r="AJ67"/>
  <c r="AN67"/>
  <c r="AJ66"/>
  <c r="AN66"/>
  <c r="AJ63"/>
  <c r="AN63"/>
  <c r="CW728" i="16"/>
  <c r="AE149" i="20"/>
  <c r="CS728" i="16"/>
  <c r="G149" i="20"/>
  <c r="CS730" i="16"/>
  <c r="G142" i="20"/>
  <c r="CS697" i="16"/>
  <c r="G40" i="20"/>
  <c r="CW723" i="16"/>
  <c r="AE136" i="20"/>
  <c r="CW721" i="16"/>
  <c r="AE68" i="20"/>
  <c r="CW707" i="16"/>
  <c r="AE62" i="20"/>
  <c r="DH919" i="16"/>
  <c r="AX87" i="20"/>
  <c r="AO87"/>
  <c r="BC87" s="1"/>
  <c r="I16" i="17"/>
  <c r="Y13"/>
  <c r="CU732" i="16"/>
  <c r="Y16" i="17"/>
  <c r="CU919" i="16"/>
  <c r="CR732"/>
  <c r="Z13" i="17"/>
  <c r="CV732" i="16"/>
  <c r="X16" i="17"/>
  <c r="CT919" i="16"/>
  <c r="CW732"/>
  <c r="CW697"/>
  <c r="X13" i="17"/>
  <c r="CT732" i="16"/>
  <c r="DD893"/>
  <c r="AJ40" i="20"/>
  <c r="O272" l="1"/>
  <c r="AI272"/>
  <c r="BD62"/>
  <c r="J16" i="17"/>
  <c r="CY919" i="16"/>
  <c r="L13" i="17"/>
  <c r="M13" s="1"/>
  <c r="DD732" i="16"/>
  <c r="K16" i="17"/>
  <c r="J13"/>
  <c r="CY732" i="16"/>
  <c r="BL87" i="20"/>
  <c r="AK242"/>
  <c r="AK245" s="1"/>
  <c r="AJ142"/>
  <c r="AJ201"/>
  <c r="AJ149"/>
  <c r="AE242"/>
  <c r="AE245" s="1"/>
  <c r="AN242"/>
  <c r="AN245" s="1"/>
  <c r="AJ62"/>
  <c r="AT87"/>
  <c r="BH87" s="1"/>
  <c r="CS732" i="16"/>
  <c r="H13" i="17"/>
  <c r="H12"/>
  <c r="AJ55" i="20"/>
  <c r="G55"/>
  <c r="F55"/>
  <c r="AJ173"/>
  <c r="G173"/>
  <c r="F173"/>
  <c r="CV569" i="16"/>
  <c r="CU569"/>
  <c r="CT569"/>
  <c r="CS569"/>
  <c r="CR569"/>
  <c r="CV568"/>
  <c r="CU568"/>
  <c r="CT568"/>
  <c r="CS568"/>
  <c r="CR568"/>
  <c r="CV567"/>
  <c r="CU567"/>
  <c r="CT567"/>
  <c r="CS567"/>
  <c r="CR567"/>
  <c r="AJ147" i="20"/>
  <c r="G147"/>
  <c r="F147"/>
  <c r="CV565" i="16"/>
  <c r="CU565"/>
  <c r="CT565"/>
  <c r="CS565"/>
  <c r="CR565"/>
  <c r="CV551"/>
  <c r="CU551"/>
  <c r="CT551"/>
  <c r="CS551"/>
  <c r="CR551"/>
  <c r="CV550"/>
  <c r="CU550"/>
  <c r="CT550"/>
  <c r="CS550"/>
  <c r="CR550"/>
  <c r="CV549"/>
  <c r="CU549"/>
  <c r="CT549"/>
  <c r="CS549"/>
  <c r="CR549"/>
  <c r="CV548"/>
  <c r="CU548"/>
  <c r="CT548"/>
  <c r="CS548"/>
  <c r="CR548"/>
  <c r="CV547"/>
  <c r="CU547"/>
  <c r="CT547"/>
  <c r="CS547"/>
  <c r="CR547"/>
  <c r="CV546"/>
  <c r="CU546"/>
  <c r="CT546"/>
  <c r="CS546"/>
  <c r="CR546"/>
  <c r="AJ132" i="20"/>
  <c r="CV543" i="16"/>
  <c r="CU543"/>
  <c r="CT543"/>
  <c r="CS543"/>
  <c r="CR543"/>
  <c r="CV542"/>
  <c r="CU542"/>
  <c r="CT542"/>
  <c r="CS542"/>
  <c r="CR542"/>
  <c r="AJ50" i="20"/>
  <c r="CV540" i="16"/>
  <c r="CU540"/>
  <c r="CS540"/>
  <c r="CR540"/>
  <c r="CV539"/>
  <c r="CU539"/>
  <c r="CT539"/>
  <c r="CS539"/>
  <c r="CR539"/>
  <c r="CV538"/>
  <c r="CU538"/>
  <c r="CT538"/>
  <c r="CS538"/>
  <c r="CR538"/>
  <c r="CV537"/>
  <c r="CU537"/>
  <c r="CT537"/>
  <c r="CS537"/>
  <c r="CR537"/>
  <c r="CV536"/>
  <c r="CU536"/>
  <c r="CT536"/>
  <c r="CS536"/>
  <c r="CR536"/>
  <c r="CV535"/>
  <c r="CU535"/>
  <c r="CT535"/>
  <c r="CS535"/>
  <c r="CR535"/>
  <c r="CV534"/>
  <c r="CU534"/>
  <c r="CT534"/>
  <c r="CS534"/>
  <c r="CR534"/>
  <c r="CV533"/>
  <c r="CU533"/>
  <c r="CT533"/>
  <c r="CS533"/>
  <c r="CR533"/>
  <c r="AJ53" i="20"/>
  <c r="CV531" i="16"/>
  <c r="CU531"/>
  <c r="CT531"/>
  <c r="CS531"/>
  <c r="CR531"/>
  <c r="AJ107" i="20"/>
  <c r="G107"/>
  <c r="F107"/>
  <c r="CV529" i="16"/>
  <c r="CU529"/>
  <c r="CT529"/>
  <c r="CS529"/>
  <c r="CR529"/>
  <c r="CV528"/>
  <c r="CU528"/>
  <c r="CT528"/>
  <c r="CS528"/>
  <c r="CR528"/>
  <c r="CV527"/>
  <c r="CU527"/>
  <c r="CT527"/>
  <c r="CS527"/>
  <c r="CR527"/>
  <c r="CV526"/>
  <c r="CU526"/>
  <c r="CS526"/>
  <c r="CR526"/>
  <c r="CV525"/>
  <c r="CU525"/>
  <c r="CT525"/>
  <c r="CS525"/>
  <c r="CR525"/>
  <c r="CV524"/>
  <c r="CU524"/>
  <c r="CT524"/>
  <c r="CS524"/>
  <c r="CR524"/>
  <c r="CV523"/>
  <c r="CU523"/>
  <c r="CT523"/>
  <c r="CS523"/>
  <c r="CR523"/>
  <c r="CV522"/>
  <c r="CU522"/>
  <c r="CT522"/>
  <c r="CS522"/>
  <c r="CR522"/>
  <c r="CT521"/>
  <c r="CS521"/>
  <c r="CR521"/>
  <c r="CV520"/>
  <c r="CU520"/>
  <c r="CT520"/>
  <c r="CS520"/>
  <c r="CR520"/>
  <c r="CV519"/>
  <c r="CU519"/>
  <c r="CT519"/>
  <c r="CS519"/>
  <c r="CR519"/>
  <c r="AJ58" i="20"/>
  <c r="G58"/>
  <c r="F58"/>
  <c r="CV517" i="16"/>
  <c r="CU517"/>
  <c r="CT517"/>
  <c r="CS517"/>
  <c r="CR517"/>
  <c r="CV516"/>
  <c r="CU516"/>
  <c r="CT516"/>
  <c r="CS516"/>
  <c r="CR516"/>
  <c r="CV515"/>
  <c r="CU515"/>
  <c r="CT515"/>
  <c r="CS515"/>
  <c r="CR515"/>
  <c r="CV514"/>
  <c r="CU514"/>
  <c r="CT514"/>
  <c r="CS514"/>
  <c r="CR514"/>
  <c r="CV513"/>
  <c r="CU513"/>
  <c r="CT513"/>
  <c r="CS513"/>
  <c r="CR513"/>
  <c r="CV512"/>
  <c r="CU512"/>
  <c r="CT512"/>
  <c r="CS512"/>
  <c r="CR512"/>
  <c r="CV511"/>
  <c r="CU511"/>
  <c r="CT511"/>
  <c r="CS511"/>
  <c r="CR511"/>
  <c r="CV510"/>
  <c r="CU510"/>
  <c r="CT510"/>
  <c r="CS510"/>
  <c r="CR510"/>
  <c r="CV509"/>
  <c r="CU509"/>
  <c r="CT509"/>
  <c r="CS509"/>
  <c r="CR509"/>
  <c r="CV508"/>
  <c r="CU508"/>
  <c r="CT508"/>
  <c r="CS508"/>
  <c r="CR508"/>
  <c r="CV507"/>
  <c r="CU507"/>
  <c r="CT507"/>
  <c r="CS507"/>
  <c r="CR507"/>
  <c r="CV506"/>
  <c r="CU506"/>
  <c r="CT506"/>
  <c r="CS506"/>
  <c r="CR506"/>
  <c r="CV505"/>
  <c r="CU505"/>
  <c r="CT505"/>
  <c r="CS505"/>
  <c r="CR505"/>
  <c r="CV504"/>
  <c r="CU504"/>
  <c r="CT504"/>
  <c r="CS504"/>
  <c r="CR504"/>
  <c r="CV503"/>
  <c r="CU503"/>
  <c r="CT503"/>
  <c r="CS503"/>
  <c r="CR503"/>
  <c r="CV502"/>
  <c r="CU502"/>
  <c r="CT502"/>
  <c r="CS502"/>
  <c r="CR502"/>
  <c r="CV501"/>
  <c r="CU501"/>
  <c r="CT501"/>
  <c r="CS501"/>
  <c r="CR501"/>
  <c r="CV500"/>
  <c r="CU500"/>
  <c r="CT500"/>
  <c r="CS500"/>
  <c r="CR500"/>
  <c r="CV499"/>
  <c r="CU499"/>
  <c r="CT499"/>
  <c r="CS499"/>
  <c r="CR499"/>
  <c r="CV498"/>
  <c r="CU498"/>
  <c r="CT498"/>
  <c r="CS498"/>
  <c r="CR498"/>
  <c r="CV497"/>
  <c r="CU497"/>
  <c r="CT497"/>
  <c r="CS497"/>
  <c r="CR497"/>
  <c r="CV496"/>
  <c r="CU496"/>
  <c r="CT496"/>
  <c r="CS496"/>
  <c r="CR496"/>
  <c r="CV495"/>
  <c r="CU495"/>
  <c r="CT495"/>
  <c r="CS495"/>
  <c r="CR495"/>
  <c r="CV494"/>
  <c r="CU494"/>
  <c r="CT494"/>
  <c r="CS494"/>
  <c r="CR494"/>
  <c r="CV493"/>
  <c r="CU493"/>
  <c r="CT493"/>
  <c r="CS493"/>
  <c r="CR493"/>
  <c r="CV492"/>
  <c r="CU492"/>
  <c r="CT492"/>
  <c r="CS492"/>
  <c r="CR492"/>
  <c r="CV491"/>
  <c r="CU491"/>
  <c r="CT491"/>
  <c r="CS491"/>
  <c r="CR491"/>
  <c r="AJ52" i="20"/>
  <c r="G52"/>
  <c r="F52"/>
  <c r="Z208"/>
  <c r="U208"/>
  <c r="P208"/>
  <c r="G208"/>
  <c r="F208"/>
  <c r="AJ202"/>
  <c r="CV487" i="16"/>
  <c r="CU487"/>
  <c r="CT487"/>
  <c r="CS487"/>
  <c r="CR487"/>
  <c r="CV486"/>
  <c r="CU486"/>
  <c r="CT486"/>
  <c r="CS486"/>
  <c r="CR486"/>
  <c r="CV485"/>
  <c r="CU485"/>
  <c r="CT485"/>
  <c r="CS485"/>
  <c r="CR485"/>
  <c r="CV484"/>
  <c r="CU484"/>
  <c r="CT484"/>
  <c r="CS484"/>
  <c r="CR484"/>
  <c r="CV483"/>
  <c r="CU483"/>
  <c r="CT483"/>
  <c r="CS483"/>
  <c r="CR483"/>
  <c r="CV482"/>
  <c r="CU482"/>
  <c r="CT482"/>
  <c r="CS482"/>
  <c r="CR482"/>
  <c r="AJ172" i="20"/>
  <c r="G172"/>
  <c r="F172"/>
  <c r="CV480" i="16"/>
  <c r="CU480"/>
  <c r="CT480"/>
  <c r="CS480"/>
  <c r="CR480"/>
  <c r="CV479"/>
  <c r="CU479"/>
  <c r="CT479"/>
  <c r="CS479"/>
  <c r="CR479"/>
  <c r="AJ51" i="20"/>
  <c r="G51"/>
  <c r="F51"/>
  <c r="AJ54"/>
  <c r="AJ57"/>
  <c r="G57"/>
  <c r="F57"/>
  <c r="CV475" i="16"/>
  <c r="CU475"/>
  <c r="CT475"/>
  <c r="CS475"/>
  <c r="CR475"/>
  <c r="CV474"/>
  <c r="CU474"/>
  <c r="CT474"/>
  <c r="CS474"/>
  <c r="CR474"/>
  <c r="CV473"/>
  <c r="CU473"/>
  <c r="CT473"/>
  <c r="CS473"/>
  <c r="CR473"/>
  <c r="CV472"/>
  <c r="CU472"/>
  <c r="CT472"/>
  <c r="CS472"/>
  <c r="CR472"/>
  <c r="CV471"/>
  <c r="CU471"/>
  <c r="CT471"/>
  <c r="CS471"/>
  <c r="CR471"/>
  <c r="CV470"/>
  <c r="CU470"/>
  <c r="CT470"/>
  <c r="CS470"/>
  <c r="CR470"/>
  <c r="CV469"/>
  <c r="CU469"/>
  <c r="CT469"/>
  <c r="CS469"/>
  <c r="CR469"/>
  <c r="CV468"/>
  <c r="CU468"/>
  <c r="CT468"/>
  <c r="CS468"/>
  <c r="CR468"/>
  <c r="CV429"/>
  <c r="CU429"/>
  <c r="CT429"/>
  <c r="CS429"/>
  <c r="CR429"/>
  <c r="CV428"/>
  <c r="CU428"/>
  <c r="CT428"/>
  <c r="CS428"/>
  <c r="CR428"/>
  <c r="CV427"/>
  <c r="CU427"/>
  <c r="CT427"/>
  <c r="CS427"/>
  <c r="CR427"/>
  <c r="CV426"/>
  <c r="CU426"/>
  <c r="CT426"/>
  <c r="CS426"/>
  <c r="CR426"/>
  <c r="CV425"/>
  <c r="CU425"/>
  <c r="CT425"/>
  <c r="CS425"/>
  <c r="CR425"/>
  <c r="CV424"/>
  <c r="CU424"/>
  <c r="CT424"/>
  <c r="CS424"/>
  <c r="CR424"/>
  <c r="CV423"/>
  <c r="CU423"/>
  <c r="CT423"/>
  <c r="CS423"/>
  <c r="CR423"/>
  <c r="CV422"/>
  <c r="CU422"/>
  <c r="CT422"/>
  <c r="CS422"/>
  <c r="CR422"/>
  <c r="CV421"/>
  <c r="CU421"/>
  <c r="CT421"/>
  <c r="CS421"/>
  <c r="CR421"/>
  <c r="CV420"/>
  <c r="CU420"/>
  <c r="CT420"/>
  <c r="CS420"/>
  <c r="CR420"/>
  <c r="CV419"/>
  <c r="CU419"/>
  <c r="CT419"/>
  <c r="CS419"/>
  <c r="CR419"/>
  <c r="CV418"/>
  <c r="CU418"/>
  <c r="CT418"/>
  <c r="CS418"/>
  <c r="CR418"/>
  <c r="AJ169" i="20"/>
  <c r="G169"/>
  <c r="F169"/>
  <c r="CV416" i="16"/>
  <c r="CU416"/>
  <c r="CT416"/>
  <c r="CS416"/>
  <c r="CR416"/>
  <c r="CV415"/>
  <c r="CU415"/>
  <c r="CT415"/>
  <c r="CS415"/>
  <c r="CR415"/>
  <c r="CV414"/>
  <c r="CU414"/>
  <c r="CT414"/>
  <c r="CS414"/>
  <c r="CR414"/>
  <c r="G41" i="20"/>
  <c r="AE272" l="1"/>
  <c r="AE274" s="1"/>
  <c r="G132"/>
  <c r="DH517" i="16"/>
  <c r="AX51" i="20"/>
  <c r="Y51"/>
  <c r="DH521" i="16"/>
  <c r="AD51" i="20"/>
  <c r="R54"/>
  <c r="DA526" i="16"/>
  <c r="AQ54" i="20"/>
  <c r="T107"/>
  <c r="DC540" i="16"/>
  <c r="AS107" i="20"/>
  <c r="DH696" i="16"/>
  <c r="CZ696"/>
  <c r="DF696"/>
  <c r="DB696"/>
  <c r="DE696"/>
  <c r="DA696"/>
  <c r="AT52" i="20"/>
  <c r="DD490" i="16"/>
  <c r="AT58" i="20"/>
  <c r="DD518" i="16"/>
  <c r="AT107" i="20"/>
  <c r="DD530" i="16"/>
  <c r="AT53" i="20"/>
  <c r="DD532" i="16"/>
  <c r="AT50" i="20"/>
  <c r="DD541" i="16"/>
  <c r="DD544"/>
  <c r="AT132" i="20"/>
  <c r="DD545" i="16"/>
  <c r="AT147" i="20"/>
  <c r="DD566" i="16"/>
  <c r="AT173" i="20"/>
  <c r="DD570" i="16"/>
  <c r="AT55" i="20"/>
  <c r="DD571" i="16"/>
  <c r="DD489"/>
  <c r="DD491"/>
  <c r="DD492"/>
  <c r="DD493"/>
  <c r="DD494"/>
  <c r="DD495"/>
  <c r="DD496"/>
  <c r="DD497"/>
  <c r="DD498"/>
  <c r="DD499"/>
  <c r="DD500"/>
  <c r="DD501"/>
  <c r="DD502"/>
  <c r="DD503"/>
  <c r="DD504"/>
  <c r="DD505"/>
  <c r="DD506"/>
  <c r="DD507"/>
  <c r="DD508"/>
  <c r="DD509"/>
  <c r="DD510"/>
  <c r="DD511"/>
  <c r="DD512"/>
  <c r="DD513"/>
  <c r="DD514"/>
  <c r="DD515"/>
  <c r="DD516"/>
  <c r="DD517"/>
  <c r="DD519"/>
  <c r="DD520"/>
  <c r="DD522"/>
  <c r="DD523"/>
  <c r="DD524"/>
  <c r="DD525"/>
  <c r="DD526"/>
  <c r="DD527"/>
  <c r="DD528"/>
  <c r="DD529"/>
  <c r="DD531"/>
  <c r="DD533"/>
  <c r="DD534"/>
  <c r="DD535"/>
  <c r="DD536"/>
  <c r="DD537"/>
  <c r="DD538"/>
  <c r="DD539"/>
  <c r="DD540"/>
  <c r="DD542"/>
  <c r="DD543"/>
  <c r="DD546"/>
  <c r="DD547"/>
  <c r="DD548"/>
  <c r="DD549"/>
  <c r="DD550"/>
  <c r="DD551"/>
  <c r="DD565"/>
  <c r="DD567"/>
  <c r="DD568"/>
  <c r="DD569"/>
  <c r="AT41" i="20"/>
  <c r="DD413" i="16"/>
  <c r="AT169" i="20"/>
  <c r="DD417" i="16"/>
  <c r="AT57" i="20"/>
  <c r="DD476" i="16"/>
  <c r="AT54" i="20"/>
  <c r="DD477" i="16"/>
  <c r="AT51" i="20"/>
  <c r="DD478" i="16"/>
  <c r="AT172" i="20"/>
  <c r="DD481" i="16"/>
  <c r="AT202" i="20"/>
  <c r="DD488" i="16"/>
  <c r="AO169" i="20"/>
  <c r="CY417" i="16"/>
  <c r="AO57" i="20"/>
  <c r="CY476" i="16"/>
  <c r="AO54" i="20"/>
  <c r="CY477" i="16"/>
  <c r="AO51" i="20"/>
  <c r="CY478" i="16"/>
  <c r="AO172" i="20"/>
  <c r="CY481" i="16"/>
  <c r="AO202" i="20"/>
  <c r="CY488" i="16"/>
  <c r="AO52" i="20"/>
  <c r="CY490" i="16"/>
  <c r="AO58" i="20"/>
  <c r="CY518" i="16"/>
  <c r="AO107" i="20"/>
  <c r="CY530" i="16"/>
  <c r="AO53" i="20"/>
  <c r="CY532" i="16"/>
  <c r="AO50" i="20"/>
  <c r="CY541" i="16"/>
  <c r="CY544"/>
  <c r="AO132" i="20"/>
  <c r="CY545" i="16"/>
  <c r="AO147" i="20"/>
  <c r="CY566" i="16"/>
  <c r="AO173" i="20"/>
  <c r="CY570" i="16"/>
  <c r="AO55" i="20"/>
  <c r="CY571" i="16"/>
  <c r="J12" i="17"/>
  <c r="CY696" i="16"/>
  <c r="L16" i="17"/>
  <c r="M16" s="1"/>
  <c r="DD919" i="16"/>
  <c r="DD414"/>
  <c r="DD415"/>
  <c r="DD416"/>
  <c r="DD418"/>
  <c r="DD419"/>
  <c r="DD420"/>
  <c r="DD421"/>
  <c r="DD422"/>
  <c r="DD423"/>
  <c r="DD424"/>
  <c r="DD425"/>
  <c r="DD426"/>
  <c r="DD427"/>
  <c r="DD428"/>
  <c r="DD429"/>
  <c r="DD468"/>
  <c r="DD469"/>
  <c r="DD470"/>
  <c r="DD471"/>
  <c r="DD472"/>
  <c r="DD473"/>
  <c r="DD474"/>
  <c r="DD475"/>
  <c r="DD479"/>
  <c r="DD480"/>
  <c r="DD482"/>
  <c r="DD483"/>
  <c r="DD484"/>
  <c r="DD485"/>
  <c r="DD486"/>
  <c r="DD487"/>
  <c r="CY413"/>
  <c r="CY414"/>
  <c r="CY415"/>
  <c r="CY416"/>
  <c r="CY418"/>
  <c r="CY419"/>
  <c r="CY420"/>
  <c r="CY421"/>
  <c r="CY422"/>
  <c r="CY423"/>
  <c r="CY424"/>
  <c r="CY425"/>
  <c r="CY426"/>
  <c r="CY427"/>
  <c r="CY428"/>
  <c r="CY429"/>
  <c r="CY468"/>
  <c r="CY469"/>
  <c r="CY470"/>
  <c r="CY471"/>
  <c r="CY472"/>
  <c r="CY473"/>
  <c r="CY474"/>
  <c r="CY475"/>
  <c r="CY479"/>
  <c r="CY480"/>
  <c r="CY482"/>
  <c r="CY483"/>
  <c r="CY484"/>
  <c r="CY485"/>
  <c r="CY486"/>
  <c r="CY487"/>
  <c r="CY489"/>
  <c r="CY491"/>
  <c r="CY492"/>
  <c r="CY493"/>
  <c r="CY494"/>
  <c r="CY495"/>
  <c r="CY496"/>
  <c r="CY497"/>
  <c r="CY498"/>
  <c r="CY499"/>
  <c r="CY500"/>
  <c r="CY501"/>
  <c r="CY502"/>
  <c r="CY503"/>
  <c r="CY504"/>
  <c r="CY505"/>
  <c r="CY506"/>
  <c r="CY507"/>
  <c r="CY508"/>
  <c r="CY509"/>
  <c r="CY510"/>
  <c r="CY511"/>
  <c r="CY512"/>
  <c r="CY513"/>
  <c r="CY514"/>
  <c r="CY515"/>
  <c r="CY516"/>
  <c r="CY517"/>
  <c r="CY519"/>
  <c r="CY520"/>
  <c r="CY521"/>
  <c r="CY522"/>
  <c r="CY523"/>
  <c r="CY524"/>
  <c r="CY525"/>
  <c r="CY527"/>
  <c r="CY528"/>
  <c r="CY529"/>
  <c r="CY531"/>
  <c r="CY533"/>
  <c r="CY534"/>
  <c r="CY535"/>
  <c r="CY536"/>
  <c r="CY537"/>
  <c r="CY538"/>
  <c r="CY539"/>
  <c r="CY542"/>
  <c r="CY543"/>
  <c r="CY546"/>
  <c r="CY547"/>
  <c r="CY548"/>
  <c r="CY549"/>
  <c r="CY550"/>
  <c r="CY551"/>
  <c r="CY565"/>
  <c r="CY567"/>
  <c r="CY568"/>
  <c r="CY569"/>
  <c r="DG696"/>
  <c r="DC696"/>
  <c r="L12" i="17"/>
  <c r="DD696" i="16"/>
  <c r="CS532"/>
  <c r="G53" i="20"/>
  <c r="CS541" i="16"/>
  <c r="G50" i="20"/>
  <c r="CR532" i="16"/>
  <c r="F53" i="20"/>
  <c r="CV532" i="16"/>
  <c r="Z53" i="20"/>
  <c r="CR541" i="16"/>
  <c r="F50" i="20"/>
  <c r="CV541" i="16"/>
  <c r="Z50" i="20"/>
  <c r="CU532" i="16"/>
  <c r="U53" i="20"/>
  <c r="CU541" i="16"/>
  <c r="U50" i="20"/>
  <c r="CT532" i="16"/>
  <c r="P53" i="20"/>
  <c r="CT541" i="16"/>
  <c r="P50" i="20"/>
  <c r="F41"/>
  <c r="AJ123"/>
  <c r="AJ208"/>
  <c r="AT123"/>
  <c r="AT208"/>
  <c r="BH208" s="1"/>
  <c r="AO123"/>
  <c r="AO208"/>
  <c r="BC208" s="1"/>
  <c r="CS488" i="16"/>
  <c r="G202" i="20"/>
  <c r="CR488" i="16"/>
  <c r="F202" i="20"/>
  <c r="CV488" i="16"/>
  <c r="Z202" i="20"/>
  <c r="CU488" i="16"/>
  <c r="U202" i="20"/>
  <c r="CT488" i="16"/>
  <c r="P202" i="20"/>
  <c r="F132"/>
  <c r="CS489" i="16"/>
  <c r="G123" i="20"/>
  <c r="CV413" i="16"/>
  <c r="Z41" i="20"/>
  <c r="CV417" i="16"/>
  <c r="Z169" i="20"/>
  <c r="CV476" i="16"/>
  <c r="Z57" i="20"/>
  <c r="CR477" i="16"/>
  <c r="F54" i="20"/>
  <c r="CV477" i="16"/>
  <c r="Z54" i="20"/>
  <c r="CV478" i="16"/>
  <c r="CV481"/>
  <c r="Z172" i="20"/>
  <c r="CR489" i="16"/>
  <c r="F123" i="20"/>
  <c r="CV489" i="16"/>
  <c r="Z123" i="20"/>
  <c r="CV490" i="16"/>
  <c r="Z52" i="20"/>
  <c r="CV518" i="16"/>
  <c r="Z58" i="20"/>
  <c r="CV530" i="16"/>
  <c r="Z107" i="20"/>
  <c r="CV544" i="16"/>
  <c r="CV545"/>
  <c r="Z132" i="20"/>
  <c r="CV566" i="16"/>
  <c r="Z147" i="20"/>
  <c r="CV570" i="16"/>
  <c r="Z173" i="20"/>
  <c r="CV571" i="16"/>
  <c r="Z55" i="20"/>
  <c r="H11" i="17"/>
  <c r="AJ41" i="20"/>
  <c r="CS477" i="16"/>
  <c r="G54" i="20"/>
  <c r="CU413" i="16"/>
  <c r="U41" i="20"/>
  <c r="CU417" i="16"/>
  <c r="U169" i="20"/>
  <c r="CU476" i="16"/>
  <c r="U57" i="20"/>
  <c r="CU477" i="16"/>
  <c r="U54" i="20"/>
  <c r="CU478" i="16"/>
  <c r="CU481"/>
  <c r="U172" i="20"/>
  <c r="CU489" i="16"/>
  <c r="U123" i="20"/>
  <c r="CU490" i="16"/>
  <c r="U52" i="20"/>
  <c r="CU518" i="16"/>
  <c r="U58" i="20"/>
  <c r="CU530" i="16"/>
  <c r="U107" i="20"/>
  <c r="CU544" i="16"/>
  <c r="CU545"/>
  <c r="U132" i="20"/>
  <c r="CU566" i="16"/>
  <c r="U147" i="20"/>
  <c r="CU570" i="16"/>
  <c r="U173" i="20"/>
  <c r="CU571" i="16"/>
  <c r="U55" i="20"/>
  <c r="CT413" i="16"/>
  <c r="P41" i="20"/>
  <c r="AO41"/>
  <c r="CT417" i="16"/>
  <c r="P169" i="20"/>
  <c r="CT476" i="16"/>
  <c r="P57" i="20"/>
  <c r="CT477" i="16"/>
  <c r="CT478"/>
  <c r="P51" i="20"/>
  <c r="CT481" i="16"/>
  <c r="P172" i="20"/>
  <c r="CT489" i="16"/>
  <c r="P123" i="20"/>
  <c r="CT490" i="16"/>
  <c r="P52" i="20"/>
  <c r="CT518" i="16"/>
  <c r="P58" i="20"/>
  <c r="CT530" i="16"/>
  <c r="CT544"/>
  <c r="CT545"/>
  <c r="P132" i="20"/>
  <c r="CT566" i="16"/>
  <c r="P147" i="20"/>
  <c r="CT570" i="16"/>
  <c r="P173" i="20"/>
  <c r="CT571" i="16"/>
  <c r="P55" i="20"/>
  <c r="CR476" i="16"/>
  <c r="CR478"/>
  <c r="CR481"/>
  <c r="CR490"/>
  <c r="CR518"/>
  <c r="CR530"/>
  <c r="CR544"/>
  <c r="CR545"/>
  <c r="CR566"/>
  <c r="CR570"/>
  <c r="CR571"/>
  <c r="CR417"/>
  <c r="CS417"/>
  <c r="CS476"/>
  <c r="CS478"/>
  <c r="CS481"/>
  <c r="CS490"/>
  <c r="CS518"/>
  <c r="CS530"/>
  <c r="CS544"/>
  <c r="CS545"/>
  <c r="CS566"/>
  <c r="CS570"/>
  <c r="CS571"/>
  <c r="X12" i="17"/>
  <c r="CT696" i="16"/>
  <c r="Y12" i="17"/>
  <c r="CU696" i="16"/>
  <c r="CW696"/>
  <c r="CS696"/>
  <c r="CR413"/>
  <c r="CR696"/>
  <c r="CS413"/>
  <c r="Z12" i="17"/>
  <c r="CV696" i="16"/>
  <c r="D12" i="18"/>
  <c r="C12"/>
  <c r="E12"/>
  <c r="D11"/>
  <c r="B11"/>
  <c r="F12"/>
  <c r="F11"/>
  <c r="C11"/>
  <c r="B12"/>
  <c r="E11"/>
  <c r="CU521" i="16"/>
  <c r="Z51" i="20"/>
  <c r="CT526" i="16"/>
  <c r="CT540"/>
  <c r="L9" i="17"/>
  <c r="J9"/>
  <c r="H9"/>
  <c r="CW260" i="16"/>
  <c r="CV260"/>
  <c r="CU260"/>
  <c r="CT260"/>
  <c r="CS260"/>
  <c r="CR260"/>
  <c r="CW259"/>
  <c r="CV259"/>
  <c r="CU259"/>
  <c r="CT259"/>
  <c r="CS259"/>
  <c r="CR259"/>
  <c r="CW258"/>
  <c r="CV258"/>
  <c r="CU258"/>
  <c r="CT258"/>
  <c r="CS258"/>
  <c r="CR258"/>
  <c r="CW257"/>
  <c r="CV257"/>
  <c r="CU257"/>
  <c r="CT257"/>
  <c r="CS257"/>
  <c r="CR257"/>
  <c r="CW256"/>
  <c r="CV256"/>
  <c r="CU256"/>
  <c r="CT256"/>
  <c r="CS256"/>
  <c r="CR256"/>
  <c r="CW255"/>
  <c r="CV255"/>
  <c r="CU255"/>
  <c r="CT255"/>
  <c r="CS255"/>
  <c r="CR255"/>
  <c r="CW254"/>
  <c r="CV254"/>
  <c r="CU254"/>
  <c r="CT254"/>
  <c r="CS254"/>
  <c r="CR254"/>
  <c r="CW253"/>
  <c r="CV253"/>
  <c r="CU253"/>
  <c r="CT253"/>
  <c r="CS253"/>
  <c r="CR253"/>
  <c r="CW252"/>
  <c r="CV252"/>
  <c r="CU252"/>
  <c r="CT252"/>
  <c r="CS252"/>
  <c r="CR252"/>
  <c r="CW251"/>
  <c r="CV251"/>
  <c r="CU251"/>
  <c r="CT251"/>
  <c r="CS251"/>
  <c r="CR251"/>
  <c r="CW250"/>
  <c r="CV250"/>
  <c r="CU250"/>
  <c r="CT250"/>
  <c r="CS250"/>
  <c r="CR250"/>
  <c r="CW249"/>
  <c r="CV249"/>
  <c r="CU249"/>
  <c r="CT249"/>
  <c r="CS249"/>
  <c r="CR249"/>
  <c r="CW248"/>
  <c r="CV248"/>
  <c r="CU248"/>
  <c r="CT248"/>
  <c r="CS248"/>
  <c r="CR248"/>
  <c r="CW247"/>
  <c r="CV247"/>
  <c r="CU247"/>
  <c r="CT247"/>
  <c r="CS247"/>
  <c r="CR247"/>
  <c r="CW246"/>
  <c r="CV246"/>
  <c r="CU246"/>
  <c r="CT246"/>
  <c r="CS246"/>
  <c r="CR246"/>
  <c r="CW245"/>
  <c r="CV245"/>
  <c r="CU245"/>
  <c r="CT245"/>
  <c r="CS245"/>
  <c r="CR245"/>
  <c r="CW244"/>
  <c r="CV244"/>
  <c r="CU244"/>
  <c r="CT244"/>
  <c r="CS244"/>
  <c r="CR244"/>
  <c r="CW243"/>
  <c r="CV243"/>
  <c r="CU243"/>
  <c r="CT243"/>
  <c r="CS243"/>
  <c r="CR243"/>
  <c r="CW242"/>
  <c r="CV242"/>
  <c r="CU242"/>
  <c r="CT242"/>
  <c r="CS242"/>
  <c r="CR242"/>
  <c r="CW241"/>
  <c r="CV241"/>
  <c r="CU241"/>
  <c r="CT241"/>
  <c r="CS241"/>
  <c r="CR241"/>
  <c r="CW240"/>
  <c r="CV240"/>
  <c r="CU240"/>
  <c r="CT240"/>
  <c r="CS240"/>
  <c r="CR240"/>
  <c r="CW239"/>
  <c r="CV239"/>
  <c r="CU239"/>
  <c r="CT239"/>
  <c r="CS239"/>
  <c r="CR239"/>
  <c r="CW238"/>
  <c r="CV238"/>
  <c r="CU238"/>
  <c r="CT238"/>
  <c r="CS238"/>
  <c r="CR238"/>
  <c r="CW237"/>
  <c r="CV237"/>
  <c r="CU237"/>
  <c r="CT237"/>
  <c r="CS237"/>
  <c r="CR237"/>
  <c r="CW236"/>
  <c r="CV236"/>
  <c r="CU236"/>
  <c r="CT236"/>
  <c r="CS236"/>
  <c r="CR236"/>
  <c r="CW235"/>
  <c r="CV235"/>
  <c r="CU235"/>
  <c r="CT235"/>
  <c r="CS235"/>
  <c r="CR235"/>
  <c r="CW234"/>
  <c r="CV234"/>
  <c r="CU234"/>
  <c r="CT234"/>
  <c r="CS234"/>
  <c r="CR234"/>
  <c r="CW233"/>
  <c r="CV233"/>
  <c r="CU233"/>
  <c r="CT233"/>
  <c r="CS233"/>
  <c r="CR233"/>
  <c r="CW232"/>
  <c r="CV232"/>
  <c r="CU232"/>
  <c r="CT232"/>
  <c r="CS232"/>
  <c r="CR232"/>
  <c r="CW231"/>
  <c r="CV231"/>
  <c r="CU231"/>
  <c r="CT231"/>
  <c r="CS231"/>
  <c r="CR231"/>
  <c r="CW230"/>
  <c r="CV230"/>
  <c r="CU230"/>
  <c r="CT230"/>
  <c r="CS230"/>
  <c r="CR230"/>
  <c r="CW229"/>
  <c r="CV229"/>
  <c r="CU229"/>
  <c r="CT229"/>
  <c r="CS229"/>
  <c r="CR229"/>
  <c r="CW228"/>
  <c r="CV228"/>
  <c r="CU228"/>
  <c r="CT228"/>
  <c r="CS228"/>
  <c r="CR228"/>
  <c r="CW227"/>
  <c r="CV227"/>
  <c r="CU227"/>
  <c r="CT227"/>
  <c r="CS227"/>
  <c r="CR227"/>
  <c r="CW226"/>
  <c r="CV226"/>
  <c r="CU226"/>
  <c r="CT226"/>
  <c r="CS226"/>
  <c r="CR226"/>
  <c r="CW225"/>
  <c r="CV225"/>
  <c r="CU225"/>
  <c r="CT225"/>
  <c r="CS225"/>
  <c r="CR225"/>
  <c r="CW224"/>
  <c r="CV224"/>
  <c r="CU224"/>
  <c r="CT224"/>
  <c r="CS224"/>
  <c r="CR224"/>
  <c r="CW223"/>
  <c r="CV223"/>
  <c r="CU223"/>
  <c r="CT223"/>
  <c r="CS223"/>
  <c r="CR223"/>
  <c r="CW222"/>
  <c r="CV222"/>
  <c r="CU222"/>
  <c r="CT222"/>
  <c r="CS222"/>
  <c r="CR222"/>
  <c r="CW221"/>
  <c r="CV221"/>
  <c r="CU221"/>
  <c r="CT221"/>
  <c r="CS221"/>
  <c r="CR221"/>
  <c r="CW220"/>
  <c r="CV220"/>
  <c r="CU220"/>
  <c r="CT220"/>
  <c r="CS220"/>
  <c r="CR220"/>
  <c r="CW219"/>
  <c r="CV219"/>
  <c r="CU219"/>
  <c r="CT219"/>
  <c r="CS219"/>
  <c r="CR219"/>
  <c r="CW218"/>
  <c r="CV218"/>
  <c r="CU218"/>
  <c r="CT218"/>
  <c r="CS218"/>
  <c r="CR218"/>
  <c r="CW217"/>
  <c r="CV217"/>
  <c r="CU217"/>
  <c r="CT217"/>
  <c r="CS217"/>
  <c r="CR217"/>
  <c r="CW216"/>
  <c r="CV216"/>
  <c r="CU216"/>
  <c r="CT216"/>
  <c r="CS216"/>
  <c r="CR216"/>
  <c r="CW215"/>
  <c r="CV215"/>
  <c r="CU215"/>
  <c r="CT215"/>
  <c r="CS215"/>
  <c r="CR215"/>
  <c r="L6" i="17"/>
  <c r="J6"/>
  <c r="CW115" i="16"/>
  <c r="CV115"/>
  <c r="CU115"/>
  <c r="CS115"/>
  <c r="CR115"/>
  <c r="CU114"/>
  <c r="CW113"/>
  <c r="CV113"/>
  <c r="CU113"/>
  <c r="CS113"/>
  <c r="CR113"/>
  <c r="CW112"/>
  <c r="CV112"/>
  <c r="CU112"/>
  <c r="CS112"/>
  <c r="CR112"/>
  <c r="CW111"/>
  <c r="CV111"/>
  <c r="CU111"/>
  <c r="CS111"/>
  <c r="CR111"/>
  <c r="CW110"/>
  <c r="CV110"/>
  <c r="CU110"/>
  <c r="CS110"/>
  <c r="CR110"/>
  <c r="CW109"/>
  <c r="CV109"/>
  <c r="CU109"/>
  <c r="CS109"/>
  <c r="CR109"/>
  <c r="CW108"/>
  <c r="CV108"/>
  <c r="CU108"/>
  <c r="CS108"/>
  <c r="CR108"/>
  <c r="CW107"/>
  <c r="CV107"/>
  <c r="CU107"/>
  <c r="CS107"/>
  <c r="CR107"/>
  <c r="CW106"/>
  <c r="CV106"/>
  <c r="CU106"/>
  <c r="CS106"/>
  <c r="CR106"/>
  <c r="CW105"/>
  <c r="CV105"/>
  <c r="CU105"/>
  <c r="CS105"/>
  <c r="CR105"/>
  <c r="CW104"/>
  <c r="CV104"/>
  <c r="CU104"/>
  <c r="CS104"/>
  <c r="CR104"/>
  <c r="CW103"/>
  <c r="CV103"/>
  <c r="CU103"/>
  <c r="CS103"/>
  <c r="CR103"/>
  <c r="CW102"/>
  <c r="CV102"/>
  <c r="CU102"/>
  <c r="CW101"/>
  <c r="CV101"/>
  <c r="CU101"/>
  <c r="CW100"/>
  <c r="CV100"/>
  <c r="CU100"/>
  <c r="CS100"/>
  <c r="CR100"/>
  <c r="CW99"/>
  <c r="CV99"/>
  <c r="CU99"/>
  <c r="CS99"/>
  <c r="CR99"/>
  <c r="CW98"/>
  <c r="CV98"/>
  <c r="CU98"/>
  <c r="CS98"/>
  <c r="CR98"/>
  <c r="CW97"/>
  <c r="CV97"/>
  <c r="CU97"/>
  <c r="CS97"/>
  <c r="CR97"/>
  <c r="CW96"/>
  <c r="CV96"/>
  <c r="CU96"/>
  <c r="CS96"/>
  <c r="CR96"/>
  <c r="CW95"/>
  <c r="CV95"/>
  <c r="CU95"/>
  <c r="CW94"/>
  <c r="CV94"/>
  <c r="CU94"/>
  <c r="CS94"/>
  <c r="CR94"/>
  <c r="CW93"/>
  <c r="CV93"/>
  <c r="CU93"/>
  <c r="CS93"/>
  <c r="CR93"/>
  <c r="CW92"/>
  <c r="CV92"/>
  <c r="CU92"/>
  <c r="CW91"/>
  <c r="CV91"/>
  <c r="CU91"/>
  <c r="CS91"/>
  <c r="CR91"/>
  <c r="CW88"/>
  <c r="CV88"/>
  <c r="CU88"/>
  <c r="CS88"/>
  <c r="CR88"/>
  <c r="CW87"/>
  <c r="CV87"/>
  <c r="CU87"/>
  <c r="CS87"/>
  <c r="CR87"/>
  <c r="CS86"/>
  <c r="CR86"/>
  <c r="CW85"/>
  <c r="CV85"/>
  <c r="CU85"/>
  <c r="CW84"/>
  <c r="CV84"/>
  <c r="CU84"/>
  <c r="CW83"/>
  <c r="CV83"/>
  <c r="CU83"/>
  <c r="CW82"/>
  <c r="CV82"/>
  <c r="CU82"/>
  <c r="CW81"/>
  <c r="CV81"/>
  <c r="CU81"/>
  <c r="CS81"/>
  <c r="CR81"/>
  <c r="CW80"/>
  <c r="CV80"/>
  <c r="CU80"/>
  <c r="CS80"/>
  <c r="CR80"/>
  <c r="CW79"/>
  <c r="CV79"/>
  <c r="CU79"/>
  <c r="CS79"/>
  <c r="CR79"/>
  <c r="CW77"/>
  <c r="CV77"/>
  <c r="CU77"/>
  <c r="CW76"/>
  <c r="CV76"/>
  <c r="CU76"/>
  <c r="CS76"/>
  <c r="CR76"/>
  <c r="CW75"/>
  <c r="CV75"/>
  <c r="CU75"/>
  <c r="CW74"/>
  <c r="CV74"/>
  <c r="CU74"/>
  <c r="CW73"/>
  <c r="CV73"/>
  <c r="CU73"/>
  <c r="CW72"/>
  <c r="CV72"/>
  <c r="CU72"/>
  <c r="CW71"/>
  <c r="CV71"/>
  <c r="CW70"/>
  <c r="CV70"/>
  <c r="CU70"/>
  <c r="CW69"/>
  <c r="CV69"/>
  <c r="CU69"/>
  <c r="CW68"/>
  <c r="CV68"/>
  <c r="CU68"/>
  <c r="CS68"/>
  <c r="CR68"/>
  <c r="CW67"/>
  <c r="CV67"/>
  <c r="CU67"/>
  <c r="CS67"/>
  <c r="CR67"/>
  <c r="CW66"/>
  <c r="CV66"/>
  <c r="CU66"/>
  <c r="CW65"/>
  <c r="CV65"/>
  <c r="CU65"/>
  <c r="CS65"/>
  <c r="CR65"/>
  <c r="CW64"/>
  <c r="CV64"/>
  <c r="CU64"/>
  <c r="CS64"/>
  <c r="CR64"/>
  <c r="CW63"/>
  <c r="CV63"/>
  <c r="CU63"/>
  <c r="CW62"/>
  <c r="CV62"/>
  <c r="CU62"/>
  <c r="CW61"/>
  <c r="CV61"/>
  <c r="CU61"/>
  <c r="CS61"/>
  <c r="CR61"/>
  <c r="CW60"/>
  <c r="CV60"/>
  <c r="CU60"/>
  <c r="CW59"/>
  <c r="CV59"/>
  <c r="CU59"/>
  <c r="CW58"/>
  <c r="CV58"/>
  <c r="CU58"/>
  <c r="CS58"/>
  <c r="CR58"/>
  <c r="CW57"/>
  <c r="CV57"/>
  <c r="CU57"/>
  <c r="CW56"/>
  <c r="CV56"/>
  <c r="CU56"/>
  <c r="CS56"/>
  <c r="CR56"/>
  <c r="CW55"/>
  <c r="CV55"/>
  <c r="CU55"/>
  <c r="CS55"/>
  <c r="CR55"/>
  <c r="CW54"/>
  <c r="CV54"/>
  <c r="CU54"/>
  <c r="CS54"/>
  <c r="CR54"/>
  <c r="CW53"/>
  <c r="CV53"/>
  <c r="CU53"/>
  <c r="CS53"/>
  <c r="CR53"/>
  <c r="CW52"/>
  <c r="CV52"/>
  <c r="CU52"/>
  <c r="CS52"/>
  <c r="CR52"/>
  <c r="CW51"/>
  <c r="CV51"/>
  <c r="CU51"/>
  <c r="CW50"/>
  <c r="CV50"/>
  <c r="CU50"/>
  <c r="CS50"/>
  <c r="CR50"/>
  <c r="CW49"/>
  <c r="CV49"/>
  <c r="CU49"/>
  <c r="CS49"/>
  <c r="CR49"/>
  <c r="CW48"/>
  <c r="CV48"/>
  <c r="CU48"/>
  <c r="CS48"/>
  <c r="CR48"/>
  <c r="CW47"/>
  <c r="CV47"/>
  <c r="CU47"/>
  <c r="CW46"/>
  <c r="CV46"/>
  <c r="CU46"/>
  <c r="CS46"/>
  <c r="CR46"/>
  <c r="CW45"/>
  <c r="CV45"/>
  <c r="CU45"/>
  <c r="CS45"/>
  <c r="CR45"/>
  <c r="CW44"/>
  <c r="CV44"/>
  <c r="CU44"/>
  <c r="CW43"/>
  <c r="CV43"/>
  <c r="CU43"/>
  <c r="CS43"/>
  <c r="CR43"/>
  <c r="CW42"/>
  <c r="CV42"/>
  <c r="CU42"/>
  <c r="CW41"/>
  <c r="CV41"/>
  <c r="CU41"/>
  <c r="CS41"/>
  <c r="CR41"/>
  <c r="CW40"/>
  <c r="CV40"/>
  <c r="CU40"/>
  <c r="CS40"/>
  <c r="CR40"/>
  <c r="CW39"/>
  <c r="CV39"/>
  <c r="CU39"/>
  <c r="CS39"/>
  <c r="CR39"/>
  <c r="CW38"/>
  <c r="CV38"/>
  <c r="CW37"/>
  <c r="CV37"/>
  <c r="CU37"/>
  <c r="T242" i="20" l="1"/>
  <c r="T245" s="1"/>
  <c r="T272"/>
  <c r="AD242"/>
  <c r="AD245" s="1"/>
  <c r="AD272"/>
  <c r="R242"/>
  <c r="R245" s="1"/>
  <c r="R272"/>
  <c r="Y242"/>
  <c r="Y245" s="1"/>
  <c r="Y272"/>
  <c r="BH172"/>
  <c r="BH54"/>
  <c r="BH169"/>
  <c r="BC172"/>
  <c r="BC52"/>
  <c r="BC58"/>
  <c r="BC51"/>
  <c r="BC57"/>
  <c r="BH41"/>
  <c r="BC202"/>
  <c r="BH173"/>
  <c r="BH132"/>
  <c r="BH107"/>
  <c r="BH52"/>
  <c r="BH50"/>
  <c r="BE54"/>
  <c r="AQ242"/>
  <c r="AQ245" s="1"/>
  <c r="BG107"/>
  <c r="AS242"/>
  <c r="AS245" s="1"/>
  <c r="BL51"/>
  <c r="AX242"/>
  <c r="AX245" s="1"/>
  <c r="BH57"/>
  <c r="BH202"/>
  <c r="BC169"/>
  <c r="BC55"/>
  <c r="BC147"/>
  <c r="BC173"/>
  <c r="BC132"/>
  <c r="BH55"/>
  <c r="BH147"/>
  <c r="BH58"/>
  <c r="BH53"/>
  <c r="BC41"/>
  <c r="CY540" i="16"/>
  <c r="CY526"/>
  <c r="BC50" i="20"/>
  <c r="J11" i="17"/>
  <c r="DD521" i="16"/>
  <c r="L11" i="17"/>
  <c r="BC53" i="20"/>
  <c r="BH123"/>
  <c r="BC123"/>
  <c r="P260"/>
  <c r="AO242"/>
  <c r="AO245" s="1"/>
  <c r="AJ242"/>
  <c r="AJ245" s="1"/>
  <c r="AU1170" i="16"/>
  <c r="AT242" i="20"/>
  <c r="AT245" s="1"/>
  <c r="P107"/>
  <c r="BC107" s="1"/>
  <c r="P54"/>
  <c r="BC54" s="1"/>
  <c r="U51"/>
  <c r="Z242"/>
  <c r="Z245" s="1"/>
  <c r="CU71" i="16"/>
  <c r="CQ78"/>
  <c r="CU38"/>
  <c r="D15" i="19"/>
  <c r="D19" s="1"/>
  <c r="D5"/>
  <c r="D9" s="1"/>
  <c r="CT37" i="16"/>
  <c r="CQ37"/>
  <c r="CT41"/>
  <c r="CQ41"/>
  <c r="CT45"/>
  <c r="CQ45"/>
  <c r="CT49"/>
  <c r="CQ49"/>
  <c r="CT73"/>
  <c r="CQ73"/>
  <c r="CT75"/>
  <c r="CQ75"/>
  <c r="CT83"/>
  <c r="CQ83"/>
  <c r="CT98"/>
  <c r="CQ98"/>
  <c r="CT40"/>
  <c r="CQ40"/>
  <c r="CT44"/>
  <c r="CQ44"/>
  <c r="CT48"/>
  <c r="CQ48"/>
  <c r="CT52"/>
  <c r="CQ52"/>
  <c r="CT56"/>
  <c r="CQ56"/>
  <c r="CT60"/>
  <c r="CQ60"/>
  <c r="CT64"/>
  <c r="CQ64"/>
  <c r="CT68"/>
  <c r="CQ68"/>
  <c r="CT72"/>
  <c r="CQ72"/>
  <c r="CT82"/>
  <c r="CQ82"/>
  <c r="CT88"/>
  <c r="CQ88"/>
  <c r="CT93"/>
  <c r="CQ93"/>
  <c r="CT97"/>
  <c r="CQ97"/>
  <c r="CT101"/>
  <c r="CQ101"/>
  <c r="CT105"/>
  <c r="CQ105"/>
  <c r="CT109"/>
  <c r="CQ109"/>
  <c r="CT113"/>
  <c r="CQ113"/>
  <c r="CT39"/>
  <c r="CQ39"/>
  <c r="CT43"/>
  <c r="CQ43"/>
  <c r="CT51"/>
  <c r="CQ51"/>
  <c r="CT71"/>
  <c r="CQ71"/>
  <c r="CT85"/>
  <c r="CQ85"/>
  <c r="CT100"/>
  <c r="CQ100"/>
  <c r="CT104"/>
  <c r="CQ104"/>
  <c r="CT112"/>
  <c r="CQ112"/>
  <c r="CT114"/>
  <c r="CQ114"/>
  <c r="CT47"/>
  <c r="CQ47"/>
  <c r="CT55"/>
  <c r="CQ55"/>
  <c r="CT59"/>
  <c r="CQ59"/>
  <c r="CT63"/>
  <c r="CQ63"/>
  <c r="CT67"/>
  <c r="CQ67"/>
  <c r="CT77"/>
  <c r="CQ77"/>
  <c r="CT87"/>
  <c r="CQ87"/>
  <c r="CT92"/>
  <c r="CQ92"/>
  <c r="CT96"/>
  <c r="CQ96"/>
  <c r="CT108"/>
  <c r="CQ108"/>
  <c r="CT38"/>
  <c r="CQ38"/>
  <c r="CT42"/>
  <c r="CQ42"/>
  <c r="CT46"/>
  <c r="CQ46"/>
  <c r="CT50"/>
  <c r="CQ50"/>
  <c r="CT54"/>
  <c r="CQ54"/>
  <c r="CT58"/>
  <c r="CQ58"/>
  <c r="CT62"/>
  <c r="CQ62"/>
  <c r="CT66"/>
  <c r="CQ66"/>
  <c r="CT70"/>
  <c r="CQ70"/>
  <c r="CT76"/>
  <c r="CQ76"/>
  <c r="CT84"/>
  <c r="CQ84"/>
  <c r="CT91"/>
  <c r="CQ91"/>
  <c r="CT95"/>
  <c r="CQ95"/>
  <c r="CT99"/>
  <c r="CQ99"/>
  <c r="CT103"/>
  <c r="CQ103"/>
  <c r="CT107"/>
  <c r="CQ107"/>
  <c r="CT111"/>
  <c r="CQ111"/>
  <c r="CT115"/>
  <c r="CQ115"/>
  <c r="CT53"/>
  <c r="CQ53"/>
  <c r="CT57"/>
  <c r="CQ57"/>
  <c r="CT61"/>
  <c r="CQ61"/>
  <c r="CT65"/>
  <c r="CQ65"/>
  <c r="CT69"/>
  <c r="CQ69"/>
  <c r="CT79"/>
  <c r="CQ79"/>
  <c r="CT94"/>
  <c r="CQ94"/>
  <c r="CT102"/>
  <c r="CQ102"/>
  <c r="CT106"/>
  <c r="CQ106"/>
  <c r="CT110"/>
  <c r="CQ110"/>
  <c r="E5" i="19"/>
  <c r="E9" s="1"/>
  <c r="CS38" i="16"/>
  <c r="CR51"/>
  <c r="CS66"/>
  <c r="CS70"/>
  <c r="CR92"/>
  <c r="CS37"/>
  <c r="CR38"/>
  <c r="CR42"/>
  <c r="CS57"/>
  <c r="CR62"/>
  <c r="CR66"/>
  <c r="CS69"/>
  <c r="CR70"/>
  <c r="CS73"/>
  <c r="CR74"/>
  <c r="CS75"/>
  <c r="CS83"/>
  <c r="CR84"/>
  <c r="CR95"/>
  <c r="CS102"/>
  <c r="L15" i="19"/>
  <c r="L19" s="1"/>
  <c r="CR37" i="16"/>
  <c r="CS72"/>
  <c r="CR73"/>
  <c r="CS78"/>
  <c r="CS82"/>
  <c r="CR83"/>
  <c r="CS44"/>
  <c r="CR57"/>
  <c r="CS60"/>
  <c r="CR69"/>
  <c r="CR75"/>
  <c r="CS101"/>
  <c r="CR102"/>
  <c r="CR44"/>
  <c r="CS47"/>
  <c r="CS51"/>
  <c r="CS59"/>
  <c r="CR60"/>
  <c r="CS63"/>
  <c r="CS71"/>
  <c r="CR72"/>
  <c r="CS77"/>
  <c r="CR78"/>
  <c r="CR82"/>
  <c r="CS85"/>
  <c r="CS92"/>
  <c r="CR101"/>
  <c r="L5" i="19"/>
  <c r="L9" s="1"/>
  <c r="CS42" i="16"/>
  <c r="CR47"/>
  <c r="CR59"/>
  <c r="CS62"/>
  <c r="CR63"/>
  <c r="CR71"/>
  <c r="CS74"/>
  <c r="CR77"/>
  <c r="CS84"/>
  <c r="CR85"/>
  <c r="CS95"/>
  <c r="CT78"/>
  <c r="Y9" i="17"/>
  <c r="CV521" i="16"/>
  <c r="CW78"/>
  <c r="Y6" i="17"/>
  <c r="J25" i="19"/>
  <c r="J29" s="1"/>
  <c r="CV78" i="16"/>
  <c r="E15" i="19"/>
  <c r="E19" s="1"/>
  <c r="L25"/>
  <c r="L29" s="1"/>
  <c r="X9" i="17"/>
  <c r="Z9"/>
  <c r="J15" i="19"/>
  <c r="J19" s="1"/>
  <c r="CU78" i="16"/>
  <c r="X6" i="17"/>
  <c r="Z6"/>
  <c r="C6" i="18"/>
  <c r="F8"/>
  <c r="B6"/>
  <c r="E8"/>
  <c r="Z8" i="17"/>
  <c r="L8"/>
  <c r="C8" i="18"/>
  <c r="D8"/>
  <c r="Y8" i="17"/>
  <c r="J8"/>
  <c r="B8" i="18"/>
  <c r="X8" i="17"/>
  <c r="H8"/>
  <c r="K25" i="19"/>
  <c r="K29" s="1"/>
  <c r="D9" i="18"/>
  <c r="C5" i="19"/>
  <c r="C9" s="1"/>
  <c r="CV261" i="16"/>
  <c r="H6" i="17"/>
  <c r="CU261" i="16"/>
  <c r="CW261"/>
  <c r="K15" i="19"/>
  <c r="K19" s="1"/>
  <c r="K5"/>
  <c r="K9" s="1"/>
  <c r="AU11" i="16"/>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G3" i="5"/>
  <c r="D2"/>
  <c r="A2"/>
  <c r="Z272" i="20" l="1"/>
  <c r="Z274" s="1"/>
  <c r="BD1170" i="16"/>
  <c r="J21" i="17"/>
  <c r="J26" s="1"/>
  <c r="DG1159" i="16"/>
  <c r="L21" i="17"/>
  <c r="L26" s="1"/>
  <c r="CZ1159" i="16"/>
  <c r="DB1159"/>
  <c r="U242" i="20"/>
  <c r="U245" s="1"/>
  <c r="BH51"/>
  <c r="P242"/>
  <c r="P245" s="1"/>
  <c r="P272" s="1"/>
  <c r="P274" s="1"/>
  <c r="BI1163" i="16"/>
  <c r="H21" i="17"/>
  <c r="H26" s="1"/>
  <c r="DE1159" i="16"/>
  <c r="F242" i="20"/>
  <c r="G242"/>
  <c r="CT116" i="16"/>
  <c r="CV116"/>
  <c r="CS261"/>
  <c r="J5" i="19"/>
  <c r="J9" s="1"/>
  <c r="CU116" i="16"/>
  <c r="I6" i="17"/>
  <c r="CR116" i="16"/>
  <c r="CS116"/>
  <c r="CR261"/>
  <c r="M25" i="19"/>
  <c r="M29" s="1"/>
  <c r="BD1163" i="16"/>
  <c r="M15" i="19"/>
  <c r="M19" s="1"/>
  <c r="CT261" i="16"/>
  <c r="CW116"/>
  <c r="CW1159"/>
  <c r="M5" i="19"/>
  <c r="M9" s="1"/>
  <c r="F5"/>
  <c r="F9" s="1"/>
  <c r="F6" i="18"/>
  <c r="F15" i="19"/>
  <c r="F19" s="1"/>
  <c r="E9" i="18"/>
  <c r="I8" i="17"/>
  <c r="E6" i="18"/>
  <c r="C21" i="17"/>
  <c r="C9" i="18"/>
  <c r="C21" s="1"/>
  <c r="C26" s="1"/>
  <c r="B9"/>
  <c r="B21" s="1"/>
  <c r="B26" s="1"/>
  <c r="F9"/>
  <c r="DA1159" i="16"/>
  <c r="D6" i="18"/>
  <c r="D21" s="1"/>
  <c r="D26" s="1"/>
  <c r="DF1159" i="16"/>
  <c r="C15" i="19"/>
  <c r="C19" s="1"/>
  <c r="BN1163" i="16"/>
  <c r="E2" i="5"/>
  <c r="B2"/>
  <c r="H3"/>
  <c r="B4"/>
  <c r="E4"/>
  <c r="H5"/>
  <c r="U272" i="20" l="1"/>
  <c r="U274" s="1"/>
  <c r="G245"/>
  <c r="G272"/>
  <c r="G274" s="1"/>
  <c r="F245"/>
  <c r="F272"/>
  <c r="F274" s="1"/>
  <c r="D21" i="17"/>
  <c r="X11"/>
  <c r="C26"/>
  <c r="W21"/>
  <c r="F21"/>
  <c r="Z11"/>
  <c r="M11"/>
  <c r="Y11"/>
  <c r="DD1159" i="16"/>
  <c r="DC1159"/>
  <c r="DH1159"/>
  <c r="CY1159"/>
  <c r="E21" i="17"/>
  <c r="Y21" s="1"/>
  <c r="B21"/>
  <c r="V21" s="1"/>
  <c r="CU1159" i="16"/>
  <c r="CV1159"/>
  <c r="E21" i="18"/>
  <c r="E26" s="1"/>
  <c r="AT1163" i="16"/>
  <c r="CR1159"/>
  <c r="AU1163"/>
  <c r="CS1159"/>
  <c r="CT1159"/>
  <c r="F21" i="18"/>
  <c r="F26" s="1"/>
  <c r="D26" i="17" l="1"/>
  <c r="X21"/>
  <c r="F26"/>
  <c r="Z21"/>
  <c r="K21"/>
  <c r="K26" s="1"/>
  <c r="M21"/>
  <c r="M26" s="1"/>
  <c r="E26"/>
  <c r="I21"/>
  <c r="I26" s="1"/>
  <c r="B26"/>
</calcChain>
</file>

<file path=xl/comments1.xml><?xml version="1.0" encoding="utf-8"?>
<comments xmlns="http://schemas.openxmlformats.org/spreadsheetml/2006/main">
  <authors>
    <author>D.Tkachuk</author>
  </authors>
  <commentList>
    <comment ref="AR857" authorId="0">
      <text>
        <r>
          <rPr>
            <b/>
            <sz val="9"/>
            <color indexed="81"/>
            <rFont val="Tahoma"/>
            <family val="2"/>
            <charset val="204"/>
          </rPr>
          <t>D.Tkachuk:</t>
        </r>
        <r>
          <rPr>
            <sz val="9"/>
            <color indexed="81"/>
            <rFont val="Tahoma"/>
            <family val="2"/>
            <charset val="204"/>
          </rPr>
          <t xml:space="preserve">
Наименование неправильное</t>
        </r>
      </text>
    </comment>
    <comment ref="AR874"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t>
        </r>
      </text>
    </comment>
    <comment ref="AR876"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
</t>
        </r>
      </text>
    </comment>
    <comment ref="AR878"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
</t>
        </r>
      </text>
    </comment>
    <comment ref="AR880"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
</t>
        </r>
      </text>
    </comment>
  </commentList>
</comments>
</file>

<file path=xl/sharedStrings.xml><?xml version="1.0" encoding="utf-8"?>
<sst xmlns="http://schemas.openxmlformats.org/spreadsheetml/2006/main" count="22533" uniqueCount="3516">
  <si>
    <t>Диапазон</t>
  </si>
  <si>
    <t>Количество НПА</t>
  </si>
  <si>
    <t>Количество обязательств</t>
  </si>
  <si>
    <t>Последняя заполненная строка НПА</t>
  </si>
  <si>
    <t>Количество строк на в полномочиях</t>
  </si>
  <si>
    <t>Последняя заполненная строка ПОЛНОМОЧИЯ</t>
  </si>
  <si>
    <t>Последняя заполненная строка ОБЯЗАТЕЛЬСТВА</t>
  </si>
  <si>
    <t>Наименование полномочия, расходного обязательства</t>
  </si>
  <si>
    <t>Код расходов по бюджетной классификации 
Российской Федерации</t>
  </si>
  <si>
    <t>наименование
(полное)</t>
  </si>
  <si>
    <t>код</t>
  </si>
  <si>
    <t xml:space="preserve">наименование </t>
  </si>
  <si>
    <t>наименование</t>
  </si>
  <si>
    <t>раздел</t>
  </si>
  <si>
    <t>подраздел</t>
  </si>
  <si>
    <t>целевая статья</t>
  </si>
  <si>
    <t>Главный распорядитель средств бюджета города Ставрополя</t>
  </si>
  <si>
    <t xml:space="preserve">код главы  </t>
  </si>
  <si>
    <t>Нормативное правовое регулирование, определяющее финансовое обеспечение и порядок расходования бюджетных средств</t>
  </si>
  <si>
    <t>нормативные правовые акты, договоры, соглашения Российской Федерации</t>
  </si>
  <si>
    <t>нормативные правовые акты, договоры, соглашения Ставропольского края</t>
  </si>
  <si>
    <t>дата вступления в силу, срок действия</t>
  </si>
  <si>
    <t>вид расходов</t>
  </si>
  <si>
    <t>плановый период</t>
  </si>
  <si>
    <t xml:space="preserve">Руководитель </t>
  </si>
  <si>
    <t>(подпись)</t>
  </si>
  <si>
    <t>(расшифровка подписи)</t>
  </si>
  <si>
    <t>финансово-экономической</t>
  </si>
  <si>
    <t>службы</t>
  </si>
  <si>
    <t xml:space="preserve">Ответственный </t>
  </si>
  <si>
    <t>исполнитель (должность)</t>
  </si>
  <si>
    <t>* Предусматриваются подписи руководителей отделов комитета финансов и бюджета администрации города Ставрополя, курирующих данные расходные обязательства</t>
  </si>
  <si>
    <t>юридической службы</t>
  </si>
  <si>
    <t>глава</t>
  </si>
  <si>
    <t>параграф</t>
  </si>
  <si>
    <t>статья</t>
  </si>
  <si>
    <t>часть</t>
  </si>
  <si>
    <t>пункт</t>
  </si>
  <si>
    <t>подпункт</t>
  </si>
  <si>
    <t>абзац</t>
  </si>
  <si>
    <t>приложение</t>
  </si>
  <si>
    <t>Методика расчета оценки</t>
  </si>
  <si>
    <t xml:space="preserve">Оценка стоимости полномочий </t>
  </si>
  <si>
    <t>наименование, номер и дата</t>
  </si>
  <si>
    <t>структурная единица</t>
  </si>
  <si>
    <t>Итого</t>
  </si>
  <si>
    <t>Согласовано:</t>
  </si>
  <si>
    <t>комитета финансов и бюджета администрации города Ставрополя</t>
  </si>
  <si>
    <t xml:space="preserve">Руководитель отдела сводного бюджетного планирования, </t>
  </si>
  <si>
    <t>анализа исполнения бюджета и методологии бюджетного процесса</t>
  </si>
  <si>
    <t>*Руководитель отдела бюджетных инвестиций и управления муниципальным долгом</t>
  </si>
  <si>
    <t>*Руководитель отдела планирования и финансирования бюджетной сферы</t>
  </si>
  <si>
    <t>*Руководитель отдела планирования и финансирования отраслей городского хозяйства</t>
  </si>
  <si>
    <t>Объем бюджетных ассигнований на исполнение расходного обязательства (руб.)</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</si>
  <si>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</si>
  <si>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</si>
  <si>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</si>
  <si>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</si>
  <si>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</si>
  <si>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план</t>
  </si>
  <si>
    <t>факт</t>
  </si>
  <si>
    <t>Ставропольская гордская Дума</t>
  </si>
  <si>
    <t>35</t>
  </si>
  <si>
    <t>15</t>
  </si>
  <si>
    <t>1</t>
  </si>
  <si>
    <t>12</t>
  </si>
  <si>
    <t>3</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</si>
  <si>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</si>
  <si>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2)3</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</si>
  <si>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</si>
  <si>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</si>
  <si>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t>
  </si>
  <si>
    <t>13</t>
  </si>
  <si>
    <t>244</t>
  </si>
  <si>
    <t>03</t>
  </si>
  <si>
    <t>7010010010</t>
  </si>
  <si>
    <t>Расходы на обеспечение функций органов местного самоуправления города Ставрополя</t>
  </si>
  <si>
    <t>122</t>
  </si>
  <si>
    <t>123</t>
  </si>
  <si>
    <t>129</t>
  </si>
  <si>
    <t>851</t>
  </si>
  <si>
    <t>852</t>
  </si>
  <si>
    <t>7010010020</t>
  </si>
  <si>
    <t>7020010010</t>
  </si>
  <si>
    <t>7020010020</t>
  </si>
  <si>
    <t>7030010010</t>
  </si>
  <si>
    <t>7030010020</t>
  </si>
  <si>
    <t>121</t>
  </si>
  <si>
    <t>7040098710</t>
  </si>
  <si>
    <t>Расходы на оказание информационных услуг средствами массовой информации</t>
  </si>
  <si>
    <t>02</t>
  </si>
  <si>
    <t>нормативный</t>
  </si>
  <si>
    <t>плановый</t>
  </si>
  <si>
    <t>Председатель</t>
  </si>
  <si>
    <t>Г.С. Колягин</t>
  </si>
  <si>
    <t>Л.М. Васильченко</t>
  </si>
  <si>
    <t>Зам. руководителя отдела правового и штатного обеспечения</t>
  </si>
  <si>
    <t>С.И. Караева</t>
  </si>
  <si>
    <t>01.01.2009,                    не установлена</t>
  </si>
  <si>
    <t>05.03.2005,                  не установлена</t>
  </si>
  <si>
    <t>05.03.2005,                    не установлена</t>
  </si>
  <si>
    <t>05.03.2005,                   не установлена</t>
  </si>
  <si>
    <t>05.03.2005,                          не установлена</t>
  </si>
  <si>
    <t>05.03.2005,                         не установлена</t>
  </si>
  <si>
    <t xml:space="preserve"> </t>
  </si>
  <si>
    <t>01.06.2007 не установлена</t>
  </si>
  <si>
    <t>2 в целом</t>
  </si>
  <si>
    <t>26.12.2007 не установлена</t>
  </si>
  <si>
    <t>7010010050</t>
  </si>
  <si>
    <t>Поощрение муниципального служащего в связи с выходом на страховую пенсию по старости (инвалидности)</t>
  </si>
  <si>
    <t>Ж.А. Гунькова</t>
  </si>
  <si>
    <t>В.А. Иванникова</t>
  </si>
  <si>
    <t>Федеральный закон "Об общих принципах организации местного самоуправления в Российской Федерации" № 131-ФЗ от 06.10.2003</t>
  </si>
  <si>
    <t>Закон Ставропольского края от 24.12.2007  № 78-кз  "Об отдельных вопросах муниципальной службы в Ставропольском крае"</t>
  </si>
  <si>
    <t xml:space="preserve">Закон Ставропольского края от 02.03.2005  № 12-кз "О местном самоуправлении в Ставропольском крае" </t>
  </si>
  <si>
    <t>Федеральный закон "О муниципальной службе в Российской Федерации" № 25-ФЗ от 02.03.2007</t>
  </si>
  <si>
    <t>Расходы на выплаты по оплате труда работников органов местного самоуправления города Ставрополя</t>
  </si>
  <si>
    <t>2024 г</t>
  </si>
  <si>
    <t>247</t>
  </si>
  <si>
    <t xml:space="preserve">Реестр расходных обязательств    </t>
  </si>
  <si>
    <t xml:space="preserve">                                                                                                                                                                                                                                                                                                                                                                                                                                                                           (наименование главного распорядителя средств бюджета города Ставрополя)</t>
  </si>
  <si>
    <t>текущий 2022 г.</t>
  </si>
  <si>
    <t>очередной 2023 г.</t>
  </si>
  <si>
    <t>2025 г</t>
  </si>
  <si>
    <t xml:space="preserve"> отчетный 2021 г.</t>
  </si>
  <si>
    <t>853</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</si>
  <si>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органов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</si>
  <si>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7010077900</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</si>
  <si>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</si>
  <si>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Т.А. Сидельникова</t>
  </si>
  <si>
    <t>600 Ставропольская городская Дума</t>
  </si>
  <si>
    <t>Администрация города Ставрополя</t>
  </si>
  <si>
    <t>содействие развитию малого и среднего предпринимательства</t>
  </si>
  <si>
    <t>Федеральный закон от 06.10.2003 N 131-ФЗ  "Об общих принципах организации местного самоуправления в Российской Федерации"</t>
  </si>
  <si>
    <t>01.01.2009, не установлена</t>
  </si>
  <si>
    <t>9 в целом</t>
  </si>
  <si>
    <t>18.10.2008,не установлена</t>
  </si>
  <si>
    <t>04</t>
  </si>
  <si>
    <t>Расходы на реализацию мероприятий, направленных на развитие малого и среднего предпринимательства на территории города Ставрополя</t>
  </si>
  <si>
    <t>633</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</si>
  <si>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</si>
  <si>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 xml:space="preserve">Закон Ставропольского края от 02.03.2005 N 12-кз  "О местном самоуправлении в Ставропольском крае" </t>
  </si>
  <si>
    <t>05.03.2005, не установлена</t>
  </si>
  <si>
    <t>Обеспечение членства в международных, общероссийских и региональных объединениях муниципальных образований (оплата членских взносов)</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</si>
  <si>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</si>
  <si>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1410120630</t>
  </si>
  <si>
    <t>Расходы на развитие и обеспечение функционирования информационного общества в городе Ставрополе</t>
  </si>
  <si>
    <t>11</t>
  </si>
  <si>
    <t>Расходы на официальное опубликование муниципальных правовых актов города Ставрополя в газете «Вечерний Ставрополь»</t>
  </si>
  <si>
    <t>811</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</si>
  <si>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</si>
  <si>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7.1</t>
  </si>
  <si>
    <t>Расходы на реализацию мероприятий, направленных на повышение уровня безопасности жизнедеятельности города Ставрополя</t>
  </si>
  <si>
    <t>Федеральный закон от 02.03.2007 N 25-ФЗ "О муниципальной службе в Российской Федерации"</t>
  </si>
  <si>
    <t>01.06.2007, не установлена</t>
  </si>
  <si>
    <t>Закон Ставропольского края от 24.12.2007 N 78-кз "Об отдельных вопросах муниципальной службы в Ставропольском крае"</t>
  </si>
  <si>
    <t>10 в целом</t>
  </si>
  <si>
    <t>26.12.2007,не установлена</t>
  </si>
  <si>
    <t>7110010010</t>
  </si>
  <si>
    <t xml:space="preserve">1) Федеральный закон от 02.03.2007 N 25-ФЗ "О муниципальной службе в Российской Федерации"
</t>
  </si>
  <si>
    <t xml:space="preserve">6
</t>
  </si>
  <si>
    <t xml:space="preserve">22
</t>
  </si>
  <si>
    <t xml:space="preserve">1
</t>
  </si>
  <si>
    <t xml:space="preserve">
</t>
  </si>
  <si>
    <t xml:space="preserve">                     01.06.2007, не установлена
</t>
  </si>
  <si>
    <t xml:space="preserve">Закон Ставропольского края от 24.12.2007 N 78-кз "Об отдельных вопросах муниципальной службы в Ставропольском крае"
</t>
  </si>
  <si>
    <t>26.12.2007, не установлена</t>
  </si>
  <si>
    <t xml:space="preserve">             01.06.2007, не установлена
</t>
  </si>
  <si>
    <t>321</t>
  </si>
  <si>
    <t xml:space="preserve"> Федеральный закон от 02.03.2007 N 25-ФЗ "О муниципальной службе в Российской Федерации"
</t>
  </si>
  <si>
    <t>01.06.2007,не установлена</t>
  </si>
  <si>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</si>
  <si>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                     27.10.2004, не установлена
                    30.07.2010, не установлена
</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</si>
  <si>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</si>
  <si>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Расходы на обеспечение деятельности (оказание услуг) муниципальных учреждений</t>
  </si>
  <si>
    <t>111</t>
  </si>
  <si>
    <t>формирование и содержание муниципального архива</t>
  </si>
  <si>
    <t xml:space="preserve">1
</t>
  </si>
  <si>
    <t xml:space="preserve">                     27.10.2004, не установлена
                     30.07.2010, не установлена</t>
  </si>
  <si>
    <t>119</t>
  </si>
  <si>
    <t xml:space="preserve">                     27.10.2004, не установлена
                     30.07.2010, не установлена
</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</si>
  <si>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</si>
  <si>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7110011010</t>
  </si>
  <si>
    <t>112</t>
  </si>
  <si>
    <t>601</t>
  </si>
  <si>
    <t xml:space="preserve">Федеральный закон от 30.03.1999 N 52-ФЗ "О санитарно-эпидемиологическом благополучии населения"
</t>
  </si>
  <si>
    <t>05.04.1999, не установлена</t>
  </si>
  <si>
    <t>Финансовое обеспечение мероприятий, связанных с профилактикой и устранением последствий распространения коронавирусной инфекции</t>
  </si>
  <si>
    <t>Закон Ставропольского края от 02.03.2005 N 12-кз  "О местном самоуправлении в Ставропольском крае"</t>
  </si>
  <si>
    <t>9</t>
  </si>
  <si>
    <t>Расходы на выплаты на основании исполнительных листов судебных органов</t>
  </si>
  <si>
    <t>831</t>
  </si>
  <si>
    <t>Федеральный закон от 22.10.2004 N 125-ФЗ  "Об архивном деле в Российской Федерации"</t>
  </si>
  <si>
    <t>27.10.2004,  не установлена</t>
  </si>
  <si>
    <t>2 в целом
5 в целом</t>
  </si>
  <si>
    <t xml:space="preserve">01.01.2005,не установлена
</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</si>
  <si>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</si>
  <si>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</si>
  <si>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 в целом</t>
  </si>
  <si>
    <t>Расходы на осуществление переданных государственных полномочий Ставропольского края по созданию административных комиссий</t>
  </si>
  <si>
    <t xml:space="preserve">Федеральный закон от 02.03.2007 N 25-ФЗ "О муниципальной службе в Российской Федерации" </t>
  </si>
  <si>
    <t>26.12.2007,   не установлена</t>
  </si>
  <si>
    <t>по составлению (изменению)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</si>
  <si>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</si>
  <si>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23.08.2004, не установлена</t>
  </si>
  <si>
    <t>05</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</si>
  <si>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</si>
  <si>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Закон Ставропольского края от 08.07.1994 N 4-кз "О статусе депутата Думы Ставропольского края" </t>
  </si>
  <si>
    <t>2</t>
  </si>
  <si>
    <t>33</t>
  </si>
  <si>
    <t>15.08.1994,   не установлена</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</si>
  <si>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</si>
  <si>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</si>
  <si>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создание условий для организации досуга и обеспечения жителей городского округа услугами организаций культуры</t>
  </si>
  <si>
    <t>08</t>
  </si>
  <si>
    <t>0710120060</t>
  </si>
  <si>
    <t>Расходы на проведение культурно-массовых мероприятий в городе Ставрополе</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</si>
  <si>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</si>
  <si>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8.1</t>
  </si>
  <si>
    <t>07</t>
  </si>
  <si>
    <t>13Б0120450</t>
  </si>
  <si>
    <t>Расходы на реализацию мероприятий, направленных на повышение профессионального уровня муниципальных служащих</t>
  </si>
  <si>
    <t>осуществление мер по противодействию коррупции в границах городского округа</t>
  </si>
  <si>
    <t>Федеральный закон от 25.12.2008 N 273-ФЗ  "О противодействии коррупции"</t>
  </si>
  <si>
    <t>30.12.2008,  не установлена</t>
  </si>
  <si>
    <t xml:space="preserve">Закон Ставропольского края от 04.05.2009 N 25-кз "О противодействии коррупции в Ставропольском крае" </t>
  </si>
  <si>
    <t>5</t>
  </si>
  <si>
    <t>07.05.2009, не установлена</t>
  </si>
  <si>
    <t>13Б0220620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</si>
  <si>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</si>
  <si>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1410398710</t>
  </si>
  <si>
    <t>15102S7730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</si>
  <si>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</si>
  <si>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14</t>
  </si>
  <si>
    <t>1520320100</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</si>
  <si>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</si>
  <si>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1520420670</t>
  </si>
  <si>
    <t>Расходы на реализацию мероприятий, направленных на предупреждение правонарушений в городе Ставрополе</t>
  </si>
  <si>
    <t>организация и осуществление мероприятий по работе с детьми и молодежью в городском округе</t>
  </si>
  <si>
    <t>1530120370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</si>
  <si>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употребления среди подростков и молодежи города Ставрополя</t>
  </si>
  <si>
    <t>1530220370</t>
  </si>
  <si>
    <t>1530320370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</si>
  <si>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</si>
  <si>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</si>
  <si>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</si>
  <si>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631</t>
  </si>
  <si>
    <t>7110010050</t>
  </si>
  <si>
    <t xml:space="preserve">7110011010 </t>
  </si>
  <si>
    <t>7120010020</t>
  </si>
  <si>
    <t>Администрация  города Ставрополя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</si>
  <si>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t>
  </si>
  <si>
    <t xml:space="preserve">Федеральный закон от 06.10.2003 № 131- ФЗ  "Об общих принципах организации местного самоуправления в Российской Федерации" </t>
  </si>
  <si>
    <t xml:space="preserve">Закон Ставропольского края 02.03.2005 N 12-кз "О местном самоуправлении в Ставропольском крае" </t>
  </si>
  <si>
    <t>7130021040</t>
  </si>
  <si>
    <t>Расходы на уплату административного штрафа</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</si>
  <si>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</si>
  <si>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9810020860</t>
  </si>
  <si>
    <t>Проведение выборов в органы местного самоуправления</t>
  </si>
  <si>
    <t>880</t>
  </si>
  <si>
    <t>9810075490</t>
  </si>
  <si>
    <t>Осуществление выплаты лицам, входящим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</si>
  <si>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7120077900</t>
  </si>
  <si>
    <t>7110077900</t>
  </si>
  <si>
    <t>9810020960</t>
  </si>
  <si>
    <t>Выплата собственникам помещений, находящихся в аварийных многоквартирных домах жилищного фонда города Ставрополя, возмещения за помещения, изымаемые для муниципальных нужд города Ставрополя</t>
  </si>
  <si>
    <t>412</t>
  </si>
  <si>
    <t>813</t>
  </si>
  <si>
    <t>1510360210</t>
  </si>
  <si>
    <t>Расходы на предоставление субсидий за счет бюджета города Ставрополя некоммерческим организациям на поддержку социо-культурных проектов, направленных на социальную и культурную адаптацию мигрантов, профилактику межнациональных (межэтнических) конфликтов</t>
  </si>
  <si>
    <t>9810020110</t>
  </si>
  <si>
    <t>Расходы на реализацию проекта "Здоровые города" в городе Ставрополе</t>
  </si>
  <si>
    <t>Комитет по управлению муниципальным имуществом города Ставрополя</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</si>
  <si>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</si>
  <si>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</si>
  <si>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</si>
  <si>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11Б0220030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</si>
  <si>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</si>
  <si>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11Б0220070</t>
  </si>
  <si>
    <t>Расходы на содержание объектов муниципальной казны города Ставрополя в части нежилых помещений</t>
  </si>
  <si>
    <t>243</t>
  </si>
  <si>
    <t>11Б0321550</t>
  </si>
  <si>
    <t>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(в том числе проведение кадастровых работ, подготовка карты-плана территории)</t>
  </si>
  <si>
    <t>11Б0320170</t>
  </si>
  <si>
    <t>Изъятие земельного участка для муниципальных нужд</t>
  </si>
  <si>
    <t>414</t>
  </si>
  <si>
    <t>11Б0120340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</si>
  <si>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</si>
  <si>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</si>
  <si>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t>
  </si>
  <si>
    <t>11Б0221120</t>
  </si>
  <si>
    <t>Расходы на уплату взносов на капитальный ремонт общего имущества в многоквартирных домах</t>
  </si>
  <si>
    <t>9810020950</t>
  </si>
  <si>
    <t>Снос многоквартирных домов в городе Ставрополе, признанных аварийными и подлежащими сносу (в том числе проектно-сметная документация)</t>
  </si>
  <si>
    <t>9810020980</t>
  </si>
  <si>
    <t>Снос объекта капитального строительства - жилого дома № 50, расположенного по проезду Радолицкого в городе Ставрополе</t>
  </si>
  <si>
    <t>9810020970</t>
  </si>
  <si>
    <t>Снос объекта капитального строительства, расположенного по адресу: город Ставрополь, улица Радолицкого, 50 (в том числе проектно-сметная документация)</t>
  </si>
  <si>
    <t>0620220960</t>
  </si>
  <si>
    <t>Обеспечение мероприятий по переселению граждан из жилых помещений, признанных непригодными для проживания, многоквартирных домов, признанных аварийными и подлежащими сносу или реконструкции</t>
  </si>
  <si>
    <t>1)3</t>
  </si>
  <si>
    <t xml:space="preserve">1)  9
</t>
  </si>
  <si>
    <t>1)1</t>
  </si>
  <si>
    <t>10</t>
  </si>
  <si>
    <t>06101L4970</t>
  </si>
  <si>
    <t>Предоставление молодым семьям социальных выплат на приобретение (строительство) жилья</t>
  </si>
  <si>
    <t>322</t>
  </si>
  <si>
    <t>1)9</t>
  </si>
  <si>
    <t>Предоставление молодым семьям социальных выплат на приобретение (строительство) жилья за счет средств краевого бюджета</t>
  </si>
  <si>
    <t>06101S4970</t>
  </si>
  <si>
    <t>Предоставление молодым семьям социальных выплат на приобретение (строительство) жилья за счет средств местного бюджета</t>
  </si>
  <si>
    <t>организация в соответствии с федеральным законом выполнения комплексных кадастровых работ и утверждение карты-плана территории</t>
  </si>
  <si>
    <t xml:space="preserve">1)Федеральный закон от 06.10.2003 № 131-ФЗ  "Об общих принципах организации местного самоуправления в Российской Федерации"
2)Федеральный закон от 24.07.2007 № 221-ФЗ «О кадастровой деятельности»   </t>
  </si>
  <si>
    <t>1)01.01.2009, не установлена
2)01.03.2008,не установлена</t>
  </si>
  <si>
    <t>02Б0120160</t>
  </si>
  <si>
    <t>Расходы на выполнение комплексных кадастровых работ применительно к кадастровым кварталам, в границах которых расположены территории садоводства и огородничества на территории города Ставрополя</t>
  </si>
  <si>
    <t xml:space="preserve">
3</t>
  </si>
  <si>
    <t xml:space="preserve"> 
16</t>
  </si>
  <si>
    <t xml:space="preserve"> 
 1</t>
  </si>
  <si>
    <t xml:space="preserve">
 43</t>
  </si>
  <si>
    <t>0430220290</t>
  </si>
  <si>
    <t>11Б0320180</t>
  </si>
  <si>
    <t>Расходы на проведение кадастровых работ, необходимых для постановки на государственный кадастровый учет земельных участков, расположенных на территории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</si>
  <si>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</si>
  <si>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 xml:space="preserve">1) 3 </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</si>
  <si>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</si>
  <si>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1)1
2)1</t>
  </si>
  <si>
    <t>1)05.03.2005, не установлена 2)26.12.2007, не установлена</t>
  </si>
  <si>
    <t>7210010010</t>
  </si>
  <si>
    <t>Федеральный закон от 06.10.2003 № 131-ФЗ "Об общих принципах организации местного самоуправления в Российской Федерации"</t>
  </si>
  <si>
    <t>17</t>
  </si>
  <si>
    <t xml:space="preserve"> 1   </t>
  </si>
  <si>
    <t xml:space="preserve">3 </t>
  </si>
  <si>
    <t>Закон Ставропольского края от 02.03.2005 № 12-кз  "О местном самоуправлении в Ставропольском крае"</t>
  </si>
  <si>
    <t xml:space="preserve">1)Федеральный закон от 06.10.2003 № 131-ФЗ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</si>
  <si>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 xml:space="preserve">1)Закон Ставропольского края от 02.03.2005 № 12-кз  "О местном самоуправлении в Ставропольском крае"
</t>
  </si>
  <si>
    <t>3;15</t>
  </si>
  <si>
    <t>7220020910</t>
  </si>
  <si>
    <t>Расходы на уплату налога на добавленную стоимость в связи с реализацией муниципального имущества физическим лицам</t>
  </si>
  <si>
    <t>1)3         
2)6</t>
  </si>
  <si>
    <t xml:space="preserve">1)17          
2)22 </t>
  </si>
  <si>
    <t>1)1  
2)1</t>
  </si>
  <si>
    <t xml:space="preserve">1)3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</si>
  <si>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</si>
  <si>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</si>
  <si>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2)10 в целом</t>
  </si>
  <si>
    <t>1)05.03.2005, не установлена,      2)26.12.2007, не установлена</t>
  </si>
  <si>
    <t>7210010020</t>
  </si>
  <si>
    <t>7210077900</t>
  </si>
  <si>
    <t>Федеральный закон от 02.03.2007 № 25-ФЗ "О муниципальной службе в Российской федерации"</t>
  </si>
  <si>
    <t>Закон Ставропольского края от 24.12.200  № 78-кз "Об отдельных вопросах муниципальной службы в Ставропольском крае"</t>
  </si>
  <si>
    <t>7210010050</t>
  </si>
  <si>
    <t>7210020050</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</si>
  <si>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</si>
  <si>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4 в целом</t>
  </si>
  <si>
    <t>0720921720</t>
  </si>
  <si>
    <t>Расходы на установление зоны охраны объектов культурного наследия на территории города Ставрополя</t>
  </si>
  <si>
    <t>0720921750</t>
  </si>
  <si>
    <t xml:space="preserve">Разработка научно-проектной документации ремонтно-реставрационных работ объекта культурного наследия регионального значения "Азово-Донской банк", первая половина XIX века, расположенного по адресу:г. Ставрополь,просп. К.Маркса,68   </t>
  </si>
  <si>
    <t>1410220630</t>
  </si>
  <si>
    <t>1510420350</t>
  </si>
  <si>
    <t>комитет финансов и бюджета администрации города Ставрополя</t>
  </si>
  <si>
    <t xml:space="preserve">Федеральный закон от 02.03.2007 N 25-ФЗ "О муниципальной службе в Российской Федерации"
</t>
  </si>
  <si>
    <t>7</t>
  </si>
  <si>
    <t>26</t>
  </si>
  <si>
    <t xml:space="preserve">Закон Ставропольского края от 24.12.2007 N 78-кз "Об отдельных вопросах муниципальной службы в Ставропольском крае" </t>
  </si>
  <si>
    <t>9810010050</t>
  </si>
  <si>
    <t>870</t>
  </si>
  <si>
    <t>Федеральный закон  от 06.10.2003 № 131-ФЗ "Об общих принципах организации местного самоуправления в Российской Федерации"</t>
  </si>
  <si>
    <t>16</t>
  </si>
  <si>
    <t>9810020050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</si>
  <si>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</si>
  <si>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9830022381</t>
  </si>
  <si>
    <t>Профилактика и устранение последствий распространения коронавирусной инфекции на территории города Ставрополя</t>
  </si>
  <si>
    <t>1, 8</t>
  </si>
  <si>
    <t>9810020020</t>
  </si>
  <si>
    <t>Резервный фонд администрации города Ставрополя</t>
  </si>
  <si>
    <t>06</t>
  </si>
  <si>
    <t>7310010010</t>
  </si>
  <si>
    <t>1) 3 2) 6</t>
  </si>
  <si>
    <t>1) 17 2) 22</t>
  </si>
  <si>
    <t>1) 3</t>
  </si>
  <si>
    <t>1) 01.01.2009, не установлена,                      2) 01.06.2007, не установлена</t>
  </si>
  <si>
    <t>1) 1</t>
  </si>
  <si>
    <t xml:space="preserve">1) 05.03.2005, не установлена,                    2) 26.12.2007, не установлена </t>
  </si>
  <si>
    <t>7310010020</t>
  </si>
  <si>
    <t xml:space="preserve">1)1  2) 1 </t>
  </si>
  <si>
    <t>1) 01.01.2009, не установлена,                 2) 01.06.2007, не установлена</t>
  </si>
  <si>
    <t xml:space="preserve">1) 05.03.2005, не установлена,             2) 26.12.2007, не установлена </t>
  </si>
  <si>
    <t xml:space="preserve">Расходы на выплаты по оплате труда работников органов местного самоуправления города Ставрополя </t>
  </si>
  <si>
    <t>7310077900</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</si>
  <si>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</si>
  <si>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10Б0120010</t>
  </si>
  <si>
    <t>Обслуживание муниципального долга города Ставрополя</t>
  </si>
  <si>
    <t>730</t>
  </si>
  <si>
    <t>комитет экономического развития и торговли администрации города Ставрополя</t>
  </si>
  <si>
    <t>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</si>
  <si>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</si>
  <si>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6 в целом</t>
  </si>
  <si>
    <t>30.07.2010, не установлена</t>
  </si>
  <si>
    <t>1240411010</t>
  </si>
  <si>
    <t>создание условий для обеспечения жителей городского округа услугами связи, общественного питания, торговли и бытового обслуживания</t>
  </si>
  <si>
    <t>1230180240</t>
  </si>
  <si>
    <t>Предоставление льгот на бытовые услуги по помывке в общем отделении бань отдельным категориям граждан</t>
  </si>
  <si>
    <t>создание условий для организации досуга и обеспечения жителей городского округа услугами организации культуры</t>
  </si>
  <si>
    <t>01.01.2009,  не установлена</t>
  </si>
  <si>
    <t>1230120060</t>
  </si>
  <si>
    <t>Расходы на предоставление культурно-массовых мероприятий в городе Ставрополе</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</si>
  <si>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</si>
  <si>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1420411010</t>
  </si>
  <si>
    <t>1420477900</t>
  </si>
  <si>
    <t>владение, пользование и распоряжение имуществом, находящимся в муниципальной собственности городского округа</t>
  </si>
  <si>
    <t>9810060180</t>
  </si>
  <si>
    <t>Расходы на предоставление муниципальному унитарному предприятию парихматерских услуг салон "Красоты" города Ставрополя  субсидии в виде взноса муниципального образования города Ставрополя Ставропольского края в уставной фонд</t>
  </si>
  <si>
    <t>0320280240</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</si>
  <si>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</si>
  <si>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7420021620</t>
  </si>
  <si>
    <t>Расходы на демонтаж, перемещение, транспортирование и хранение самовольно (незаконно) установленных (размещенных) некапитальных нестационарных сооружений</t>
  </si>
  <si>
    <t>605</t>
  </si>
  <si>
    <t>9810021620</t>
  </si>
  <si>
    <t>9810060110</t>
  </si>
  <si>
    <t>Предоставление субсидии муниципальному унитарному предприятию города Ставрополя "Бытсервис" в рамках мер по предупреждению банкротства и восстановлению платежеспособности должника</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</si>
  <si>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</si>
  <si>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</si>
  <si>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Федеральный закон от 30.03.1999 № 52-ФЗ "Об санитарно-эпилемиологическом благополучии населения"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</si>
  <si>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</si>
  <si>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t>7410010020</t>
  </si>
  <si>
    <t>Расходы на выплаты по оплате труда   работников органов местного самоуправления  города Ставрополя</t>
  </si>
  <si>
    <t>7410010050</t>
  </si>
  <si>
    <t>комитет экономического развития  и торговли администрации города Ставрополя</t>
  </si>
  <si>
    <t>7410020050</t>
  </si>
  <si>
    <t>7410077900</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</si>
  <si>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</si>
  <si>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1520120660</t>
  </si>
  <si>
    <t>Расходы на реализацию мероприятий, направленных на профилактику правонарушений в городе Ставрополе</t>
  </si>
  <si>
    <t>1210160130</t>
  </si>
  <si>
    <t>1210220480</t>
  </si>
  <si>
    <t>1210320480</t>
  </si>
  <si>
    <t>Расходы на информирование об инвестиционных возможностях города Ставрополя</t>
  </si>
  <si>
    <t>создание условий для развития туризма</t>
  </si>
  <si>
    <t>16.1</t>
  </si>
  <si>
    <t>Расходы на повышение туристической привлекательности города Ставрополя, развитие внутреннего и въездного туризма в городе Ставрополе</t>
  </si>
  <si>
    <t>1220420650</t>
  </si>
  <si>
    <t>Расходы на обеспечение участия представителей администрации города Ставрополя и предприятий города Ставрополя в выставках, семинарах, форумах, конференциях и иных мероприятиях инвестиционной и инновационной направленности</t>
  </si>
  <si>
    <t>Расходы на повышение туристической привлекательности города Ставрополя, развитие внутреннего и вьездного туризма в городе Ставрополе</t>
  </si>
  <si>
    <t>605 Комитет экономического развития и торговли администрации города Ставрополя</t>
  </si>
  <si>
    <t>комитет образования администрации города Ставрополя</t>
  </si>
  <si>
    <t>Федеральный закон от 24.04.2008 № 48-ФЗ  "Об опеке и попечительстве"</t>
  </si>
  <si>
    <t>1.1</t>
  </si>
  <si>
    <t>01.09.2008, не установлена</t>
  </si>
  <si>
    <t>Закон Ставропольского края от 31.12.2004 № 120-кз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</si>
  <si>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1;                  4;                  6</t>
  </si>
  <si>
    <t xml:space="preserve">                       1;                                   1</t>
  </si>
  <si>
    <t>01.01.2005, не установлена</t>
  </si>
  <si>
    <t>0110778110</t>
  </si>
  <si>
    <t>Выплата денежных средств на содержание ребенка опекуну (попечителю)</t>
  </si>
  <si>
    <t>Федеральный закон от 24.07.1998 № 124-ФЗ "Об основных гарантиях прав ребенка в Российской Федерации"</t>
  </si>
  <si>
    <t>12.1</t>
  </si>
  <si>
    <t>03.08.1998, не установлена</t>
  </si>
  <si>
    <t>1) 5 в целом;   2) 1 в целом</t>
  </si>
  <si>
    <t>1) 28.12.2021, не установлена; 2) 01.01.2022, не установлена</t>
  </si>
  <si>
    <t>0110478810</t>
  </si>
  <si>
    <t>Обеспечение отдыха и оздоровления детей</t>
  </si>
  <si>
    <t>612</t>
  </si>
  <si>
    <t>622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</si>
  <si>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</si>
  <si>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Федеральный закон от 29.12.2012 № 273-ФЗ "Об образовании в Российской Федерации"</t>
  </si>
  <si>
    <t>01.09.2013, не установлена</t>
  </si>
  <si>
    <t>Закон Ставропольского края от 03.07.2013 № 72-кз "Об образовании"</t>
  </si>
  <si>
    <t>0110277160</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</si>
  <si>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
</t>
  </si>
  <si>
    <t>611</t>
  </si>
  <si>
    <t>621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</si>
  <si>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</si>
  <si>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0110177170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</si>
  <si>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</si>
  <si>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1) 5</t>
  </si>
  <si>
    <t xml:space="preserve">1) 5  </t>
  </si>
  <si>
    <t>2) п. 14, 16</t>
  </si>
  <si>
    <t>1) 01.09.2013, не установлена;   2) 18.03.2009, не установлена</t>
  </si>
  <si>
    <t>606 Комитет образования администрации города Ставрополя</t>
  </si>
  <si>
    <t>Комитет культуры и молодежной политики администрации города Ставрополя</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</si>
  <si>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</si>
  <si>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Федеральный Закон от 06.10.2003 № 131-ФЗ "Об общих принципах организации местного самоуправления в Российской Федерации"</t>
  </si>
  <si>
    <t>Федеральный Закон  от 06.10.2003 № 131-ФЗ "Об общих принципах организации местного самоуправления в Российской Федерации"</t>
  </si>
  <si>
    <t>0720111010</t>
  </si>
  <si>
    <t>Федеральный Закон от 30.03.1999 № 52-ФЗ "О санитарно-эпидемологическом благополучии населения"</t>
  </si>
  <si>
    <t>0720176130</t>
  </si>
  <si>
    <t>Расходы на 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</si>
  <si>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Федеральный закон от 30.03.1999 № 52-ФЗ "О санитарно-эпидемологическом благополучии населения"</t>
  </si>
  <si>
    <t>0720177900</t>
  </si>
  <si>
    <t xml:space="preserve">комитет культуры и молодежной политики администрации города Ставрополя </t>
  </si>
  <si>
    <t>0720521230</t>
  </si>
  <si>
    <t>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 концертных исполнителей муниципальных учреждений культуры города Ставрополя в фестивалях и конкурсах исполнительского мастерства, проведение фестивалей и конкурсов исполнительского мастерства</t>
  </si>
  <si>
    <t>0720621280</t>
  </si>
  <si>
    <t>Расходы на модернизацию материально-технической базы муниципальных учреждений в сфере культуры города Ставрополя</t>
  </si>
  <si>
    <t>0720621740</t>
  </si>
  <si>
    <t>Проведение капитального ремонта зданий и сооружений муниципальных учреждений в сфере культуры, не являющихся объектами культурного наследия (в том числе на изготовление  проектно-сметной документации, проведение государственной экспертизы, технический контроль и авторский надзор)</t>
  </si>
  <si>
    <t>0720721680</t>
  </si>
  <si>
    <t>Расходы на реконструкцию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 36 за счет средств местного бюджета</t>
  </si>
  <si>
    <t>464</t>
  </si>
  <si>
    <t>1) 9</t>
  </si>
  <si>
    <t>072A155195</t>
  </si>
  <si>
    <t>Государственная поддержка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</si>
  <si>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607</t>
  </si>
  <si>
    <t xml:space="preserve">
1) 1, 2      
</t>
  </si>
  <si>
    <t xml:space="preserve">
2) 1.1, 1.2, 2.1, 2.2,   2.3
</t>
  </si>
  <si>
    <t>072A155197</t>
  </si>
  <si>
    <t>Государственная поддержка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</si>
  <si>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1510420380</t>
  </si>
  <si>
    <t>Расходы на создание безопасных условий функционирования муниципальных учреждений</t>
  </si>
  <si>
    <t>Федеральный Закон  от 21.12.1994 № 69-ФЗ "О пожарной безопасности"</t>
  </si>
  <si>
    <t>2, 3</t>
  </si>
  <si>
    <t>10      19</t>
  </si>
  <si>
    <t>26.12.1994, не установлена</t>
  </si>
  <si>
    <t>Закон Ставропольского края от 07.06.2004 № 41-кз "О пожарной безопасности"</t>
  </si>
  <si>
    <t>2,
11</t>
  </si>
  <si>
    <t>1,
1</t>
  </si>
  <si>
    <t>27.06.2004, не установлена</t>
  </si>
  <si>
    <t>1620220550</t>
  </si>
  <si>
    <t>Обеспечение пожарной безопасности в муниципальных учреждениях образования, культуры, физической культуры и спорта города Ставрополя</t>
  </si>
  <si>
    <t>10, 19</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</si>
  <si>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</si>
  <si>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 xml:space="preserve">1) Федеральный Закон  от 06.10.2003 № 131-ФЗ "Об общих принципах организации местного самоуправления в Российской Федерации"
</t>
  </si>
  <si>
    <t xml:space="preserve"> 3
</t>
  </si>
  <si>
    <t xml:space="preserve">
</t>
  </si>
  <si>
    <t xml:space="preserve">16
</t>
  </si>
  <si>
    <t xml:space="preserve">1 
</t>
  </si>
  <si>
    <t xml:space="preserve">01.01.2009, не установлена
</t>
  </si>
  <si>
    <t>9810076900</t>
  </si>
  <si>
    <t>Расходы за счет средств резервного фонда Правительства Ставропольского края</t>
  </si>
  <si>
    <t>0330320530</t>
  </si>
  <si>
    <t>Расходы на создание условий для беспрепятственного доступа маломобильных групп населения к объектам городской инфраструктуры</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</si>
  <si>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</si>
  <si>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0720311010</t>
  </si>
  <si>
    <t>Государственная поддержка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</si>
  <si>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07203L5194</t>
  </si>
  <si>
    <t>05.03.2005, не установленаа</t>
  </si>
  <si>
    <t>Расходы на реализацию проекта «Здоровые города» в городе Ставрополе</t>
  </si>
  <si>
    <t>350</t>
  </si>
  <si>
    <t>0720211010</t>
  </si>
  <si>
    <t xml:space="preserve">Закон Ставропольского края от 02.03.2005 № 12-кз "О местном самоуправлении в Ставропольском крае"                                     </t>
  </si>
  <si>
    <t xml:space="preserve">05.03.2005, не установлена
</t>
  </si>
  <si>
    <t>0720811010</t>
  </si>
  <si>
    <t>072A155900</t>
  </si>
  <si>
    <t>Техническое оснащение муниципальных музеев</t>
  </si>
  <si>
    <t>0720411010</t>
  </si>
  <si>
    <t>0720920400</t>
  </si>
  <si>
    <t>Расходы на реализацию мероприятий, направленных на сохранение историко-культурного наследия города Ставрополя</t>
  </si>
  <si>
    <t>1510320350</t>
  </si>
  <si>
    <t>17Б0120490</t>
  </si>
  <si>
    <t>Расходы на проведение мероприятий по энергосбережению и повышению энергоэффективности</t>
  </si>
  <si>
    <t xml:space="preserve"> 3
 7
</t>
  </si>
  <si>
    <t xml:space="preserve">16
24, 
25,
26
</t>
  </si>
  <si>
    <t xml:space="preserve">1
1; 2
1 в целом
1 
</t>
  </si>
  <si>
    <t xml:space="preserve">01.01.2009, не установлена
27.11.2009, не установлена
</t>
  </si>
  <si>
    <t>0430420300</t>
  </si>
  <si>
    <t>Расходы на прочие мероприятия по благоустройству территории города Ставрополя</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</si>
  <si>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</si>
  <si>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1) 3
2) 3</t>
  </si>
  <si>
    <t>1) 18               
2) 9 
3)12</t>
  </si>
  <si>
    <t>1)  2
2) 1</t>
  </si>
  <si>
    <t xml:space="preserve"> 1) 08.08.2005, 07.02.2022
 2) 05.03.2005, не установлена</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</si>
  <si>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</si>
  <si>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1) Закон Ставропольского края от 28.07.2005 № 40-кз "О молодежной политике в Ставропольском крае";
                                                                                                                                                         2) 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</si>
  <si>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</si>
  <si>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</si>
  <si>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1) Закон Ставропольского края от 28.07.2005 № 40-кз "О молодежной политике в Ставропольском крае"; 
 2) Закон Ставропольского края от 02.03.2005 № 12-кз "О местном самоуправлении в Ставропольском крае";
3)Закон Ставропольского края от 04.02.2022 № 5-кз "О молодежной политике"</t>
  </si>
  <si>
    <t>09Б0220460</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</si>
  <si>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</si>
  <si>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340</t>
  </si>
  <si>
    <t xml:space="preserve">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
</t>
  </si>
  <si>
    <t>09Б0320460</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</si>
  <si>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</si>
  <si>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09Б0477900</t>
  </si>
  <si>
    <t>09Б0411010</t>
  </si>
  <si>
    <t>Федеральный Закон  от 02.03.2007 № 25-ФЗ "О муниципальной службе в Российской Федерации"</t>
  </si>
  <si>
    <t xml:space="preserve">01.06.2007, не установлена </t>
  </si>
  <si>
    <t>7610010010</t>
  </si>
  <si>
    <t xml:space="preserve">
2 в целом</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</si>
  <si>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</si>
  <si>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1) 6
2) 3</t>
  </si>
  <si>
    <t xml:space="preserve">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</si>
  <si>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</si>
  <si>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</si>
  <si>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</si>
  <si>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</si>
  <si>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      
2) 1</t>
  </si>
  <si>
    <t>1) 26.12.2007, не установлена
 2) 05.03.2005, не установлена</t>
  </si>
  <si>
    <t>7610010020</t>
  </si>
  <si>
    <t xml:space="preserve">
1) 6
2) 3</t>
  </si>
  <si>
    <t xml:space="preserve">
 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</si>
  <si>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</si>
  <si>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</si>
  <si>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</si>
  <si>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</si>
  <si>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7610077900</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</si>
  <si>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</si>
  <si>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</si>
  <si>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607 Комитет культуры и молодежной политики администрации города Ставрополя</t>
  </si>
  <si>
    <t>609</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</si>
  <si>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</si>
  <si>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</si>
  <si>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</si>
  <si>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4;                            5</t>
  </si>
  <si>
    <t xml:space="preserve">                      1</t>
  </si>
  <si>
    <t>29.06.2013, не установлена</t>
  </si>
  <si>
    <t xml:space="preserve">Расходы на уплату взносов на капитальный ремонт общего имущества в многоквартирных домах </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</si>
  <si>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</si>
  <si>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0320520500</t>
  </si>
  <si>
    <t>Расходы на реализацию мероприятий, направленных на социальную поддержку семьи и детей</t>
  </si>
  <si>
    <t>0320620520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</si>
  <si>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</si>
  <si>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организация ритуальных услуг и содержание мест захоронения</t>
  </si>
  <si>
    <t xml:space="preserve">Федеральный закон от 12.01.1996 № 8-ФЗ "О погребении и похоронном деле"
</t>
  </si>
  <si>
    <t>4</t>
  </si>
  <si>
    <t>15.01.1996, не установлена</t>
  </si>
  <si>
    <t xml:space="preserve">Закон Ставропольского края от 08.06.2015 № 62-кз "О некоторых вопросах погребения и похоронного дела в Ставропольском крае"
</t>
  </si>
  <si>
    <t>3 в целом</t>
  </si>
  <si>
    <t>21.06.2015, не установлена</t>
  </si>
  <si>
    <t>0310176250</t>
  </si>
  <si>
    <t>Выплата социального пособия на погребение</t>
  </si>
  <si>
    <t>0310178730</t>
  </si>
  <si>
    <t>313</t>
  </si>
  <si>
    <t>оказание поддержки социально ориентированным некоммерческим организациям, благотворительной деятельности и добровольчеству (волонтерству)</t>
  </si>
  <si>
    <t>0320760040</t>
  </si>
  <si>
    <t>Субсидия на поддержку социально ориентированных некоммерческих организаций</t>
  </si>
  <si>
    <t>Федеральный закон от  02.03.2007 № 25-ФЗ "О муниципальной службе в Российской Федерации"</t>
  </si>
  <si>
    <t>7710010010</t>
  </si>
  <si>
    <t>23</t>
  </si>
  <si>
    <t>22</t>
  </si>
  <si>
    <t xml:space="preserve">Закон Ставропольского края от 24.12. 2007 N 78-кз "Об отдельных вопросах муниципальной службы в Ставропольском крае" </t>
  </si>
  <si>
    <t>7710010020</t>
  </si>
  <si>
    <t>7710077900</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</si>
  <si>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</si>
  <si>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</si>
  <si>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2  в целом</t>
  </si>
  <si>
    <t>7710010050</t>
  </si>
  <si>
    <t>Федеральный закон от  02.03.2007 №131 -ФЗ "О муниципальной службе в Российской Федерации"</t>
  </si>
  <si>
    <t>7710020050</t>
  </si>
  <si>
    <t>19</t>
  </si>
  <si>
    <t>2;                       5 в целом</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</si>
  <si>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</si>
  <si>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в целом;               2;                           8</t>
  </si>
  <si>
    <t xml:space="preserve">                                                         .                     .                                                                                                                                             .                     1</t>
  </si>
  <si>
    <t>01.01.2010, не установлена</t>
  </si>
  <si>
    <t>7710076210</t>
  </si>
  <si>
    <t>Осуществление отдельных государственных полномочий в области труда и социальной защиты отдельных категорий граждан</t>
  </si>
  <si>
    <t xml:space="preserve">                                                         .                        .                                         .                     1</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</si>
  <si>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</si>
  <si>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</si>
  <si>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9820320530</t>
  </si>
  <si>
    <t>9820321630</t>
  </si>
  <si>
    <t>Проведение мероприятий по приспособлению жилых помещений инвалидов и общего имущества в многоквартирном доме, в которых проживают инвалиды,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 утвержденных постановлением Правительства Российской Федерации от 09 июля 2016 г. № 649</t>
  </si>
  <si>
    <t>0330120530</t>
  </si>
  <si>
    <t>0330221630</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</si>
  <si>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</si>
  <si>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04.07.2009, не установлена</t>
  </si>
  <si>
    <t>0320180010</t>
  </si>
  <si>
    <t>Компенсация затрат по оплате проезда больным, направленным в федеральные учреждения здравоохранения</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</si>
  <si>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</si>
  <si>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</si>
  <si>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0320180040</t>
  </si>
  <si>
    <t>Выплата ежемесячного пособия студенческим семьям, имеющим детей</t>
  </si>
  <si>
    <t>0320180050</t>
  </si>
  <si>
    <t>Выплата единовременного пособия семьям при рождении третьего по счету и последующих детей</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</si>
  <si>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</si>
  <si>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</si>
  <si>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0320180080</t>
  </si>
  <si>
    <t>Предоставление мер социальной поддержки Почетным гражданам города Ставрополя</t>
  </si>
  <si>
    <t>0320180090</t>
  </si>
  <si>
    <t>Выплата ежемесячного пособия лицам, осуществляющим уход за инвалидами I группы</t>
  </si>
  <si>
    <t>0320180100</t>
  </si>
  <si>
    <t>Осуществление ежемесячной дополнительной выплаты семьям, воспитывающим детей-инвалидов</t>
  </si>
  <si>
    <t>0320180110</t>
  </si>
  <si>
    <t>Выплата ежемесячного социального пособия на проезд в пассажирском транспорте общего пользования детям-инвалидам</t>
  </si>
  <si>
    <t>0320180120</t>
  </si>
  <si>
    <t>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</si>
  <si>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0320180130</t>
  </si>
  <si>
    <t>Ежегодная денежная выплата малообеспеченным многодетным семьям на каждого ребенка, учащегося в 1 - 4 классе образовательного учреждения</t>
  </si>
  <si>
    <t>0320180140</t>
  </si>
  <si>
    <t>Выплата ежемесячного пособия семьям, воспитывающим детей в возрасте до 18 лет, больных целиакией или сахарным диабетом</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</si>
  <si>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</si>
  <si>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</si>
  <si>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0320180160</t>
  </si>
  <si>
    <t>Выплата единовременного пособия гражданам, оказавшимся в трудной жизненной ситуации</t>
  </si>
  <si>
    <t>0320180301</t>
  </si>
  <si>
    <t>Выплата единовременной материальной помощи гражданам, единственные жилые помещения которых повреждены в результате чрезвычайной ситуации природного и техногенного характера, террористического акта и (или) при пресечении террористического акта правомерными действиями, на осуществление капитального ремонта поврежденных жилых помещений</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</si>
  <si>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</si>
  <si>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</si>
  <si>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0320180180</t>
  </si>
  <si>
    <t>Выплата семьям, воспитывающим детей-инвалидов в возрасте до
18 лет</t>
  </si>
  <si>
    <t>0320180200</t>
  </si>
  <si>
    <t>Выплата единовременного пособия малоимущим семьям и малоимущим одиноко проживающим гражданам</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</si>
  <si>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</si>
  <si>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</si>
  <si>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0320180290</t>
  </si>
  <si>
    <t>Выплата ежемесячного пособия гражданам, оказавшимся в трудной жизненной ситуации</t>
  </si>
  <si>
    <t>0320180300</t>
  </si>
  <si>
    <t>Осуществление единовременной денежной компенсации отдельным категориям граждан на возмещение расходов, связанных с переносом и (или) приобретением газового водонагревателя (приобретением и установкой электрического водонагревателя)</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</si>
  <si>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</si>
  <si>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</si>
  <si>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0320820510</t>
  </si>
  <si>
    <t>Расходы на повышение социальной активности жителей города Ставрополя</t>
  </si>
  <si>
    <t xml:space="preserve"> на оплату жилищно-коммунальных услуг отдельным категориям граждан</t>
  </si>
  <si>
    <t>1) Федеральный закон от 24.11.1995 № 181-ФЗ "О социальной защите инвалидов в Российской Федерации"</t>
  </si>
  <si>
    <t>13-17</t>
  </si>
  <si>
    <t>27.11.1995, не установлена</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</si>
  <si>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</si>
  <si>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1;                   2)1, 2</t>
  </si>
  <si>
    <t>1)01.01.2010,  не установлена.  1)25.09.2008, не установлена</t>
  </si>
  <si>
    <t>0310152500</t>
  </si>
  <si>
    <t xml:space="preserve">Выплата компенсации расходов по оплате жилого помещения и коммунальных услуг отдельным категориям граждан
</t>
  </si>
  <si>
    <t>на оплату жилищно-коммунальных услуг отдельным категориям граждан</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</si>
  <si>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</si>
  <si>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</si>
  <si>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</si>
  <si>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</si>
  <si>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Федеральный закон от 20.07.2012 № 125-ФЗ  "О донорстве крови и ее компонентов" 
</t>
  </si>
  <si>
    <t>24.01.2013, не установлена</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</si>
  <si>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</si>
  <si>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0310152200</t>
  </si>
  <si>
    <t>Ежегодная денежная выплата лицам, награжденным нагрудным знаком «Почетный донор России»</t>
  </si>
  <si>
    <t xml:space="preserve">Федеральный закон от 20.07.2012 № 125-ФЗ  "О донорстве крови и ее компонентов"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</si>
  <si>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</si>
  <si>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404010011</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</si>
  <si>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</si>
  <si>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Федеральный закон от 19.05.1995 № 81-ФЗ "О государственных пособиях гражданам, имеющим детей"
</t>
  </si>
  <si>
    <t>1,2, 3, 4, 5</t>
  </si>
  <si>
    <t>22.05.1995, не установлена</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</si>
  <si>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</si>
  <si>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3.1</t>
  </si>
  <si>
    <t>0310253800</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</si>
  <si>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</si>
  <si>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</si>
  <si>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1)9   2)1</t>
  </si>
  <si>
    <t xml:space="preserve">     2)3.1</t>
  </si>
  <si>
    <t xml:space="preserve">     2)5</t>
  </si>
  <si>
    <t>1)01.01.2005, не установлена,1)01.01.2010, не установлена</t>
  </si>
  <si>
    <t>031025380F</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</si>
  <si>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Российской Федерации</t>
  </si>
  <si>
    <t>404010014</t>
  </si>
  <si>
    <t xml:space="preserve">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</si>
  <si>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</si>
  <si>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01.07.2003, не установлена</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</si>
  <si>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</si>
  <si>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0310152800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</si>
  <si>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</si>
  <si>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</si>
  <si>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</si>
  <si>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</si>
  <si>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</si>
  <si>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Федеральный закон от 28.12.2017 № 418-ФЗ “О ежемесячных выплатах семьям, имеющим детей”</t>
  </si>
  <si>
    <t>1                                  .                                   3</t>
  </si>
  <si>
    <t>1,2,3,5                                1,2,3</t>
  </si>
  <si>
    <t>01.01.2018, не установлена</t>
  </si>
  <si>
    <t>20.1</t>
  </si>
  <si>
    <t>031P155730</t>
  </si>
  <si>
    <t>Ежемесячная выплата в связи с рождением (усыновлением) первого ребенка</t>
  </si>
  <si>
    <t>Проведение Всероссийской переписи населения 2020 года</t>
  </si>
  <si>
    <t>Федеральный закон от 25.01.2002 N 8-ФЗ "О Всероссийской переписи населения"</t>
  </si>
  <si>
    <t>28.01.2002, не установлена</t>
  </si>
  <si>
    <t xml:space="preserve">1) Закон Ставропольского края от 05.07.2010 N 53-кз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исполнительной власти субъектов Российской Федерации, по подготовке и проведению Всероссийской переписи населения".  </t>
  </si>
  <si>
    <t>13.07.2010, не установлен</t>
  </si>
  <si>
    <t>9810054690</t>
  </si>
  <si>
    <t xml:space="preserve">Федеральный закон от 17.07.1999 № 178-ФЗ "О государственной социальной помощи"
</t>
  </si>
  <si>
    <t>8</t>
  </si>
  <si>
    <t>19.07.1999, не установлена</t>
  </si>
  <si>
    <t>1)10;                      2)1</t>
  </si>
  <si>
    <t xml:space="preserve">                                          2)13;                                  3)1</t>
  </si>
  <si>
    <t>1)01.01.2008, не установлена. 2)01.01.2010, не установлена.   3)21.05.2008, не установлена</t>
  </si>
  <si>
    <t>0310176240</t>
  </si>
  <si>
    <t>Оказание государственной социальной помощи малоимущим семьям и малоимущим одиноко проживающим гражданам</t>
  </si>
  <si>
    <t xml:space="preserve">Федеральный закон от 29.12.2004 № 188-ФЗ "Жилищный кодекс Российской Федерации"
</t>
  </si>
  <si>
    <t>169</t>
  </si>
  <si>
    <t>2.1</t>
  </si>
  <si>
    <t xml:space="preserve">03.01.2005, не установлена.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</si>
  <si>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</si>
  <si>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1)2.1 в целом;                 2)1            </t>
  </si>
  <si>
    <t xml:space="preserve">                                                                .  .        .          2) 5.2</t>
  </si>
  <si>
    <t>1)01.07.2013, не установлена.  2)01.01.2010, не установлена</t>
  </si>
  <si>
    <t>0310177220</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</si>
  <si>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</si>
  <si>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</si>
  <si>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 1)01.07.2013, не установлена.  2)01.01.2010, не установлена</t>
  </si>
  <si>
    <t xml:space="preserve">Федеральный закон от 12.01.1995 № 5-ФЗ "О ветеранах"
</t>
  </si>
  <si>
    <t>16.01.1995, не установлена</t>
  </si>
  <si>
    <t>Закон Ставропольского края от 13.12.2018 N 104-кз "О детях войны в Ставропольском крае"</t>
  </si>
  <si>
    <t>1,           3.1,                                                                                          .                 4</t>
  </si>
  <si>
    <t xml:space="preserve">                          1,            2</t>
  </si>
  <si>
    <t>15.12.2018,  не установлена</t>
  </si>
  <si>
    <t>0310177820</t>
  </si>
  <si>
    <t>Ежегодная денежная выплата гражданам Российской Федерации, родившимся на территории Союза Советских Социалистических Республик, а также на иных территориях, которые на дату начала Великой Отечественной войны входили в его состав, не достигшим совершеннолетия на 3 сентября 1945 года и постоянно проживающим на территории Ставропольского края</t>
  </si>
  <si>
    <t>1)4;                             2)1;</t>
  </si>
  <si>
    <t>1)1;                          2)6;                                             3)1</t>
  </si>
  <si>
    <t>1)1;                                                                         .                       3) 1.1</t>
  </si>
  <si>
    <t>1)01.01.2005, не установлена.   2)01.01.2010, не установлена. 3)01.01.2009, не установлена</t>
  </si>
  <si>
    <t>0310178210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</si>
  <si>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</si>
  <si>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1)4;                                                2)1;
3) 6</t>
  </si>
  <si>
    <t>1)1;                                                                   .                                                3) 1</t>
  </si>
  <si>
    <t>1)01.01.2005, не установлена.   2)01.01.2010, не установлена. 3)01.01.2014, не установлена</t>
  </si>
  <si>
    <t>0310178220</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</si>
  <si>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</si>
  <si>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1)01.01.2005, не установлена.   2)01.01.2010, не установлена. 3)30.01.2014, не установлена</t>
  </si>
  <si>
    <t xml:space="preserve">Федеральный закон от 18.10.1991 № 1761-1-ФЗ "О реабилитации жертв политических репрессий"
</t>
  </si>
  <si>
    <t>16 в целом</t>
  </si>
  <si>
    <t>31.10.1991, не установлена</t>
  </si>
  <si>
    <t>1)3;                                     2)1</t>
  </si>
  <si>
    <t>1)1;                                2)7;                            3)1</t>
  </si>
  <si>
    <t>1)а;                                                     .                     3) 1.2</t>
  </si>
  <si>
    <t>1)01.01.2005, не установлена.   2)01.01.2010, не установлена. 3)30.01.2009, не установлена</t>
  </si>
  <si>
    <t>0310178230</t>
  </si>
  <si>
    <t>Предоставление мер социальной поддержки реабилитированным лицам и лицам, признанным пострадавшими от политических репрессий</t>
  </si>
  <si>
    <t>1)а;                                                     .                     3) 1.1</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</si>
  <si>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</si>
  <si>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</si>
  <si>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2)11;                  3)1</t>
  </si>
  <si>
    <t>1)2;                                                                                                                                                                                                                                                                                                                                                      .                                3) 1.1</t>
  </si>
  <si>
    <t>1)01.01.2006, не установлена.  2)01.01.2010, не установлена.     3)01.01.2006, не установлена</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</si>
  <si>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</si>
  <si>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</si>
  <si>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</si>
  <si>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21</t>
  </si>
  <si>
    <t xml:space="preserve">9       </t>
  </si>
  <si>
    <t>1)16.01.1995, не установлена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</si>
  <si>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</si>
  <si>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0310178250</t>
  </si>
  <si>
    <t>Ежемесячная денежная выплата семьям погибших ветеранов боевых действий</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</si>
  <si>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</si>
  <si>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</si>
  <si>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2)12;                            3)1</t>
  </si>
  <si>
    <t>1)3                                                                   .                                                                                                                                                                       .               3) 1.1</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</si>
  <si>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</si>
  <si>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1)7</t>
  </si>
  <si>
    <t>1)  159 в целом</t>
  </si>
  <si>
    <t xml:space="preserve">                .                            2)1</t>
  </si>
  <si>
    <t>1)03.01.2005, не установлена. 2) 19.12.2005, не установлена</t>
  </si>
  <si>
    <t>0310178260</t>
  </si>
  <si>
    <t>Предоставление гражданам субсидии на оплату жилого помещения и коммунальных услуг</t>
  </si>
  <si>
    <t>1)Федеральный закон от 12.01.1995 № 5-ФЗ "О ветеранах"                                             2) Федеральный закон от 22.08.2004 N 122-ФЗ "О внесении изменений в законодательные акты Российской Федерации и признании утратившими силу некоторых законодательных актов Российской Федерации в связи с принятием федеральных законов "О внесении изменений и дополнений в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и "Об общих принципах организации местного самоуправления в Российской Федерации"</t>
  </si>
  <si>
    <t>1) 2</t>
  </si>
  <si>
    <t>1)14; 15   2)  154</t>
  </si>
  <si>
    <t>1)1; 1                                                           2)8</t>
  </si>
  <si>
    <t xml:space="preserve">1)8 в целом; 5 в целом                                                                             </t>
  </si>
  <si>
    <t>2) 1</t>
  </si>
  <si>
    <t>1)16.01.1995, не установлена              2)01.01.2005, не установлена</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</si>
  <si>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</si>
  <si>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                                                        .                                           2) 3; 4 в целом; 6 в целом</t>
  </si>
  <si>
    <t>1)1; 5.4</t>
  </si>
  <si>
    <t>1)01.01.2010, не установлена                2)  01.01.2020, не установлена</t>
  </si>
  <si>
    <t>0310178270</t>
  </si>
  <si>
    <t>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</si>
  <si>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1)16.01.1995, не установлена             2) 01.01.2005, не установлена</t>
  </si>
  <si>
    <t>0310178570</t>
  </si>
  <si>
    <t xml:space="preserve">1)8 в целом; 5  в целом                                                                           </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</si>
  <si>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</si>
  <si>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1)01.01.2008, не установлена.  2) 01.01.2010, не установлена.   3)21.05.2008, не установлена</t>
  </si>
  <si>
    <t>03101R4040</t>
  </si>
  <si>
    <t>Оказание государственной социальной помощи на основании социального контракта отдельным категогриям граждан</t>
  </si>
  <si>
    <t>03.01.2005, не установлена</t>
  </si>
  <si>
    <t xml:space="preserve">1) 2.1 в целом;                 2)1            </t>
  </si>
  <si>
    <t xml:space="preserve">                                                                                                     .                                                                 .                   2) 5.2</t>
  </si>
  <si>
    <t>1)29.06.2013, не установлена.   2)01.01.2010, не установлена</t>
  </si>
  <si>
    <t>03101R4620</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</si>
  <si>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</si>
  <si>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1)2</t>
  </si>
  <si>
    <t>1)1;                                2)10;                            3)1</t>
  </si>
  <si>
    <t>.                                                                   .                                            3) 1.1</t>
  </si>
  <si>
    <t xml:space="preserve">1)01.01.2006, не установлена.   2)01.01.2010, не установлена.    3)01.01.2006, не установлена </t>
  </si>
  <si>
    <t>0310276260</t>
  </si>
  <si>
    <t>Выплата ежегодного социального пособия на проезд студентам</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</si>
  <si>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</si>
  <si>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1, 6</t>
  </si>
  <si>
    <t>1)1                2)  4 в целом</t>
  </si>
  <si>
    <t>1) 8</t>
  </si>
  <si>
    <t>1)01.01.2010, не установлена, 2)01.01.2005</t>
  </si>
  <si>
    <t>0310276270</t>
  </si>
  <si>
    <t>Выплата ежемесячного пособия на ребенка</t>
  </si>
  <si>
    <t>1)3;                                   1)1</t>
  </si>
  <si>
    <t>1)4;                                2)9;                           3)1</t>
  </si>
  <si>
    <t>1)30.12.2012, не установлена.   2)01.01.2010, не установлена.    3)01.01.2006, не установлена</t>
  </si>
  <si>
    <t>0310276280</t>
  </si>
  <si>
    <t>Выплата ежемесячной денежной компенсации на каждого ребенка в возрасте до 18 лет многодетным семьям</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</si>
  <si>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</si>
  <si>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                                            1.1</t>
  </si>
  <si>
    <t>1)3;                                    2)1</t>
  </si>
  <si>
    <t>1)7;                                2)9.2;                            3)1</t>
  </si>
  <si>
    <t>1)30.12.2012, не установлена.  2)01.01.2010, не установлена.    3)01.01.2006, не установлена</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</si>
  <si>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</si>
  <si>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</si>
  <si>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1)30.12.2012, не установлена.  2)01.01.2010, не установлена.    3)01.06.2006, не установлена</t>
  </si>
  <si>
    <t xml:space="preserve">Указ 
Президента Российской Федерации
от 20.03.2020 г. № 199 "О дополнительных мерах
государственной поддержки семей, имеющих детей"
</t>
  </si>
  <si>
    <t>1,2</t>
  </si>
  <si>
    <t>1)2     5                                                                                                                                                                                                                                                                                                                                                                                                                                                      2) 1</t>
  </si>
  <si>
    <t xml:space="preserve">1)3                                                                                      </t>
  </si>
  <si>
    <t xml:space="preserve">                                                                                                                                                                                                                                                                                                                                                                                                                                                                                      2)   21.4</t>
  </si>
  <si>
    <t>03102R3020</t>
  </si>
  <si>
    <t>Осуществление ежемесячных выплат на детей в возрасте от трех до семи лет включительно</t>
  </si>
  <si>
    <t>1)2     5                                                                                                                                                                                                                                                                                                                                                                                                                                                   2) 1</t>
  </si>
  <si>
    <t xml:space="preserve">                                                                                                                                                                                                                                                                                                                                                                                                                                                                                        2)   21.4</t>
  </si>
  <si>
    <t>03102R302F</t>
  </si>
  <si>
    <t>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t>
  </si>
  <si>
    <t>1)1;
2) 5.1, 6</t>
  </si>
  <si>
    <t>0310277650</t>
  </si>
  <si>
    <t>031P150840</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</si>
  <si>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</si>
  <si>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031P15084F</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</si>
  <si>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резервного фонда Правительства Российской Федерации</t>
  </si>
  <si>
    <t>1)01.01.2008, не установлена.   2)01.01.2010, не установлена.  3) 21.05.2008, не установлена</t>
  </si>
  <si>
    <t>031P176240</t>
  </si>
  <si>
    <t xml:space="preserve">Федеральный закон от 24.04.2008 N 48-ФЗ
"Об опеке и попечительстве"
</t>
  </si>
  <si>
    <t xml:space="preserve">Закон Ставропольского края от 28.02.2008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t>
  </si>
  <si>
    <t>1 в целом;                     2;                          6</t>
  </si>
  <si>
    <t xml:space="preserve">                           .                                                                                     .             .        1</t>
  </si>
  <si>
    <t>01.01.2008, не установлена</t>
  </si>
  <si>
    <t>7710076100</t>
  </si>
  <si>
    <t>Организация и осуществление деятельности по опеке и попечительству в области здравоохранения</t>
  </si>
  <si>
    <t xml:space="preserve">                           .                                                                                   .                   .                     1</t>
  </si>
  <si>
    <t>04.03.2008, не установлена</t>
  </si>
  <si>
    <t xml:space="preserve">                           .                                                                                      .                  .                 1</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</si>
  <si>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</si>
  <si>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</si>
  <si>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609 Комитет труда и социальной защиты населения администрации города Ставрополя</t>
  </si>
  <si>
    <t>комитет физической культуры и спорта администрации города Ставрополя</t>
  </si>
  <si>
    <t>Закон Ставропольского края от 30.07.2013 № 72-кз "Об образовании"</t>
  </si>
  <si>
    <t>1, 2</t>
  </si>
  <si>
    <t>0810111010</t>
  </si>
  <si>
    <t>0810177900</t>
  </si>
  <si>
    <t>обеспечение условий для развития на территории городского округа физической культуры, школьного спорта и массового спорта</t>
  </si>
  <si>
    <t xml:space="preserve">Федеральный закон от 04.12.2007 № 329-ФЗ "О физической культуре  и спорте в Российской Федерации" </t>
  </si>
  <si>
    <t>1, 2,                                                                             5</t>
  </si>
  <si>
    <t xml:space="preserve">           а</t>
  </si>
  <si>
    <t>30.03.2008, не установлена</t>
  </si>
  <si>
    <t>III</t>
  </si>
  <si>
    <t>0810511010</t>
  </si>
  <si>
    <t>0810577900</t>
  </si>
  <si>
    <t xml:space="preserve">            а</t>
  </si>
  <si>
    <t xml:space="preserve">
а</t>
  </si>
  <si>
    <t>0810211010</t>
  </si>
  <si>
    <t>0810277900</t>
  </si>
  <si>
    <t>1, 2,     5 в целом</t>
  </si>
  <si>
    <t>Закон Ставропольского края от 23.06.2016 № 59-кз
"О физической культуре и спорте в Ставропольском крае"</t>
  </si>
  <si>
    <t>09.07.2016, не установлена</t>
  </si>
  <si>
    <t>0810311010</t>
  </si>
  <si>
    <t>Закон Ставропольского края от 02.03.2005 №12-кз "О местном самоуправлении в Ставропольском крае"</t>
  </si>
  <si>
    <t>7810011010</t>
  </si>
  <si>
    <t>7810077900</t>
  </si>
  <si>
    <t>организация проведения официальных физкультурно-оздоровительных и спортивных мероприятий городского округа</t>
  </si>
  <si>
    <t>1, 2,                                           5 в целом</t>
  </si>
  <si>
    <t>0820120420</t>
  </si>
  <si>
    <t>Расходы на реализацию мероприятий, направленных на развитие физической культуры и массового спорта</t>
  </si>
  <si>
    <t>1, 2,  4, 5 в целом</t>
  </si>
  <si>
    <t>1) III</t>
  </si>
  <si>
    <t>1) 9;                        2) 3</t>
  </si>
  <si>
    <t>1) 1; 2) 2</t>
  </si>
  <si>
    <t xml:space="preserve">
2) 2, 3, 4, 8, 9</t>
  </si>
  <si>
    <t xml:space="preserve"> 1) 05.03.2005, не установлена;                  2) 09.07.2016, не установлена                            </t>
  </si>
  <si>
    <t xml:space="preserve">Федераль ный закон от 04.12.2007 № 329-ФЗ "О физической культуре  и спорте в Российской Федерации" </t>
  </si>
  <si>
    <t>0820220440</t>
  </si>
  <si>
    <t>Расходы на пропаганду здорового образа жизни</t>
  </si>
  <si>
    <t>0820321060</t>
  </si>
  <si>
    <t>Расходы на повышение квалификации работников отрасли «Физическая культура и спорт»</t>
  </si>
  <si>
    <t>1; 10</t>
  </si>
  <si>
    <t>0820460120</t>
  </si>
  <si>
    <t>Расходы на предоставление автономной некоммерческой организации «Ставропольский городской авиационный спортивный клуб» субсидии в виде имущественного взноса муниципального образования города Ставрополя  Ставропольского края</t>
  </si>
  <si>
    <t>0820460150</t>
  </si>
  <si>
    <t>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</si>
  <si>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</si>
  <si>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</si>
  <si>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7810010010</t>
  </si>
  <si>
    <t>Федеральный закон от 06.10.2003 № 131-ФЗ "Об общих принципах организации местного самоуправ ления в Российской Федерации"</t>
  </si>
  <si>
    <t>1) 3;     2) 6</t>
  </si>
  <si>
    <t>1)17               2)22</t>
  </si>
  <si>
    <t>1)1;       2)1</t>
  </si>
  <si>
    <t>1) 01.01.2009, не установлена;                                        2) 01.06.2007, не установлена</t>
  </si>
  <si>
    <t xml:space="preserve">1) 12                   2) 10 в целом </t>
  </si>
  <si>
    <t xml:space="preserve">1) 1                        </t>
  </si>
  <si>
    <t xml:space="preserve">1) 3                       </t>
  </si>
  <si>
    <t>1) 05.03.2005, не установлена;                                  2) 26.12.2007, не установлена</t>
  </si>
  <si>
    <t>7810010020</t>
  </si>
  <si>
    <t xml:space="preserve">1) 17               2) 22 </t>
  </si>
  <si>
    <t>1) 1                2) 1</t>
  </si>
  <si>
    <t>1) 01.01.2009, не установлена;                                         2) 01.06.2007, не установлена</t>
  </si>
  <si>
    <t>1) 12                   2) 10 в целом</t>
  </si>
  <si>
    <t>1) 3                          2)1.1, 1.2, 1.3</t>
  </si>
  <si>
    <t xml:space="preserve">1) 05.03.2005, не установлена;                                    2) 26.12.2007, не установлена      </t>
  </si>
  <si>
    <t xml:space="preserve">1) 3                          </t>
  </si>
  <si>
    <t>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</si>
  <si>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08.06.2021, не установлен</t>
  </si>
  <si>
    <t>11.08.2021, не установлен</t>
  </si>
  <si>
    <t>администрация Ленинского района города Ставрополя</t>
  </si>
  <si>
    <t>11Б0220840</t>
  </si>
  <si>
    <t>Расходы на содержание объектов муниципальной казны города Ставрополя в части жилых помещений</t>
  </si>
  <si>
    <t xml:space="preserve"> владение, пользование и распоряжение имуществом, находящимся в муниципальной собственности городского округа</t>
  </si>
  <si>
    <t>Федеральный закон от 06.10.2003 № 131- ФЗ  "Об общих принципах организации местного самоуправления в Российской Федерации"</t>
  </si>
  <si>
    <t>1)05.03.2005, не установлена 
2)01.08.2014 не установлена</t>
  </si>
  <si>
    <t>9810021360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</si>
  <si>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</si>
  <si>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 xml:space="preserve">Закон Ставропольского края от 02.03.2005 N 12-кз "О местном самоуправлении в Ставропольском крае" </t>
  </si>
  <si>
    <t xml:space="preserve">01.01.2009, не установлена
</t>
  </si>
  <si>
    <t>8010020050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</si>
  <si>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</si>
  <si>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9 2)10</t>
  </si>
  <si>
    <t>1) 1 2) 1</t>
  </si>
  <si>
    <t>3)2.1 2.2</t>
  </si>
  <si>
    <t>4)2.1 2.2</t>
  </si>
  <si>
    <t>09</t>
  </si>
  <si>
    <t>04202S6418</t>
  </si>
  <si>
    <t>Расходы на осуществление функций административного центра Ставропольского края за счет средств краевого бюджета на содержание автомобильных дорог общего пользования местного значения</t>
  </si>
  <si>
    <t>Расходы на осуществление функций административного центра Ставропольского края за счет средств местного бюджета на содержание автомобильных дорог общего пользования местного значения</t>
  </si>
  <si>
    <t>0420220820</t>
  </si>
  <si>
    <t>Расходы на ремонт и содержание внутриквартальных автомобильных дорог общего пользования местного значения</t>
  </si>
  <si>
    <t>0420220830</t>
  </si>
  <si>
    <t>Расходы на прочие мероприятия в области дорожного хозяйства</t>
  </si>
  <si>
    <t>0420221090</t>
  </si>
  <si>
    <t>Расходы на содержание автомобильных дорог общего пользования местного значения в границах города Ставрополя</t>
  </si>
  <si>
    <t xml:space="preserve">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</si>
  <si>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0410120190</t>
  </si>
  <si>
    <t>Расходы на проведение капитального ремонта муниципального жилищного фонда</t>
  </si>
  <si>
    <t xml:space="preserve">участие в предупреждении и ликвидации последствий чрезвычайных ситуаций в границах муниципального, городского округа
</t>
  </si>
  <si>
    <t>05.03.2005, не установлена                                                               10.03.2022, не установлена</t>
  </si>
  <si>
    <t>Финансовое обеспечение расходных обязательств, направленных на проведение аварийно-восстановительных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Ставропольского края (в соответствии с постановлением Правительства Ставропольского края от 10 марта 2022 г. № 117-п, постановлением администрации города Ставрополя от 15 марта 2022 г. № 490)</t>
  </si>
  <si>
    <t>создание условий для массового отдыха жителей городского округа и организация обустройства мест массового отдыха населения</t>
  </si>
  <si>
    <t>20,25</t>
  </si>
  <si>
    <t>2)2.1; 2.2</t>
  </si>
  <si>
    <t>1)12</t>
  </si>
  <si>
    <t>1) 15     2)2.1 2.2</t>
  </si>
  <si>
    <t>Реализация мероприятий по благоустройству территорий в городских округах Ставропольского края, городских и сельских поселений Ставропольского края</t>
  </si>
  <si>
    <t>25</t>
  </si>
  <si>
    <t>0430421070</t>
  </si>
  <si>
    <t>Расходы на проведение работ по уходу за зелеными насаждениями</t>
  </si>
  <si>
    <t xml:space="preserve">2)3
</t>
  </si>
  <si>
    <t xml:space="preserve">1)10
2)9
</t>
  </si>
  <si>
    <t>04304S6416</t>
  </si>
  <si>
    <t xml:space="preserve">Расходы  на осуществление функций административного центра Ставропольского края на содержание центральной части города Ставрополя </t>
  </si>
  <si>
    <t xml:space="preserve">Федеральный закон от 02.03.2007 № 25- ФЗ  "О муниципальной службе в Российской Федерации" </t>
  </si>
  <si>
    <t>29.12.2017, не установлена</t>
  </si>
  <si>
    <t xml:space="preserve">Закон Ставропольского края 24.12.2007 N 78-кз "Об отдельных вопросах муниципальной службы в Ставропольском крае" </t>
  </si>
  <si>
    <t>8010010010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</si>
  <si>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</si>
  <si>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</si>
  <si>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</si>
  <si>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</si>
  <si>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</si>
  <si>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</si>
  <si>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</si>
  <si>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1)10 в целом  2)12</t>
  </si>
  <si>
    <t>2) 3</t>
  </si>
  <si>
    <t>1)26.12.2007, не установлена
2)05.03.2005, не установлена</t>
  </si>
  <si>
    <t>8010010020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</si>
  <si>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</si>
  <si>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</si>
  <si>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 26.12.2007, не установлена
2) 05.03.2005, 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</si>
  <si>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</si>
  <si>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1)3
2)2
3)6</t>
  </si>
  <si>
    <t xml:space="preserve">1)16.1
2)6
3)23
   </t>
  </si>
  <si>
    <t xml:space="preserve">1)1
2)1.1
3)3
</t>
  </si>
  <si>
    <t xml:space="preserve">1)4                                
</t>
  </si>
  <si>
    <t>1) 01.01.2009, не установлена
2) 01.09.2008, не установлена
3) 01.06.2007, не установлена</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</si>
  <si>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</si>
  <si>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 6      2)11 </t>
  </si>
  <si>
    <t>2)1</t>
  </si>
  <si>
    <t>2)2 в целом</t>
  </si>
  <si>
    <t>1) 04.03.2008, не установлена
2) 26.12.2007, не установлена</t>
  </si>
  <si>
    <t>8010076200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</si>
  <si>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</si>
  <si>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</si>
  <si>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2,6      2)10 в целом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</si>
  <si>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</si>
  <si>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</si>
  <si>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</si>
  <si>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1)1
2)1.1</t>
  </si>
  <si>
    <t xml:space="preserve">1)01.01.2009, не установлена
2) 01.09.2008, не установлена
</t>
  </si>
  <si>
    <t>1 )04.03.2008, не установлена
2) 26.12.2007, не установлена</t>
  </si>
  <si>
    <t xml:space="preserve">01.01.2009, не установлена
01.09.2008, не установлена
</t>
  </si>
  <si>
    <t>1)04.03.2008, не установлена
2)26.12.2007, не установлена</t>
  </si>
  <si>
    <t xml:space="preserve">Закон Ставропольского края от 05.03.2007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 </t>
  </si>
  <si>
    <t xml:space="preserve">1)1 в целом  2, 6  </t>
  </si>
  <si>
    <t>06.03.2007, не установлена</t>
  </si>
  <si>
    <t>8010076360</t>
  </si>
  <si>
    <t>1)22                                          2)17</t>
  </si>
  <si>
    <t>1)1         2)1</t>
  </si>
  <si>
    <t>8010077900</t>
  </si>
  <si>
    <t xml:space="preserve">    2)3</t>
  </si>
  <si>
    <t>0710121130</t>
  </si>
  <si>
    <t>Расходы на размещение информационных баннеров на лайтбоксах на остановочных пунктах в городе Ставрополе</t>
  </si>
  <si>
    <t>618</t>
  </si>
  <si>
    <t>Администрация Октябрьского района города Ставрополя</t>
  </si>
  <si>
    <t>Расходы на содержание автомобильных дорог общего пользования местного значения</t>
  </si>
  <si>
    <t>8110020050</t>
  </si>
  <si>
    <t xml:space="preserve">нормативный </t>
  </si>
  <si>
    <t>участие в предупреждении и ликвидации последствий чрезвычайных ситуаций в границах городского округа</t>
  </si>
  <si>
    <t>1)Закон Ставропольского края 02.03.2005 N 12-кз "О местном самоуправлении в Ставропольском крае" 
2)Постановление Правительства Ставропольского края от 10.03.2022 №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</si>
  <si>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1)3
</t>
  </si>
  <si>
    <t>Расходы на праздничное оформление города Ставрополя посредством лайтбоксов, установленных на остановочных пунктах</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</si>
  <si>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</si>
  <si>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Расходы на изготовление научно-проектной документации для проведения работ по сохранению объектов культурного наследия, находящихся в муниципальной собственности города Ставрополя</t>
  </si>
  <si>
    <t>0720921770</t>
  </si>
  <si>
    <t>Расходы на строительный контроль и авторский надзор мероприятий, направленных на сохранение объектов культурного наследия (памятников истории и культуры), находящихся в муниципальной собственности города Ставрополя</t>
  </si>
  <si>
    <t xml:space="preserve">1) Закон Ставропольского края 02.03.2005 N 12-кз "О местном самоуправлении в Ставропольском крае" 
2) Соглашение от 28.12.2021 № 1  о предоставлении из бюджета Ставропольского края бюджету города Ставрополя Ставропольского края субсидии  на проведение работ по по сохранению объектов культурного наследия (памятников истории и культуры) народов Российской Федерации
</t>
  </si>
  <si>
    <t>07209S6450</t>
  </si>
  <si>
    <t>Проведение работ по сохранению объектов культурного наследия (памятников истории и культуры) народов Российской Федерации</t>
  </si>
  <si>
    <t>1)1
2)1</t>
  </si>
  <si>
    <t>Расходы на осуществление функций административного центра Ставропольского края за счет средств краевого бюджета на содержание центральной части города Ставрополя</t>
  </si>
  <si>
    <t>26.12.2017, не установлена</t>
  </si>
  <si>
    <t>8110010010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</si>
  <si>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</si>
  <si>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1)01.06.2007, не установлена
2)01.01.2009, не установлена</t>
  </si>
  <si>
    <t xml:space="preserve">1) Закон Ставропольского края 24.12.2007 N 78-кз "Об отдельных вопросах муниципальной службы в Ставропольском крае" 
2) Закон Ставропольского края 02.03.2005 N 12-кз "О местном самоуправлении в Ставропольском крае" </t>
  </si>
  <si>
    <t>8110010020</t>
  </si>
  <si>
    <t xml:space="preserve">
</t>
  </si>
  <si>
    <t xml:space="preserve">Федеральный закон от 02.03.2007 № 25 - ФЗ "О муниципальной службе в Российской Федерации" </t>
  </si>
  <si>
    <t>8110010050</t>
  </si>
  <si>
    <t xml:space="preserve">Закон Ставропольского края 02.03.2005 N 12-кз "О местном самоуправлении в Ставропольском крае"   </t>
  </si>
  <si>
    <t>0320180250</t>
  </si>
  <si>
    <t>Предоставление дополнительных мер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t>
  </si>
  <si>
    <t>323</t>
  </si>
  <si>
    <t xml:space="preserve">1)3   </t>
  </si>
  <si>
    <t xml:space="preserve">             </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</si>
  <si>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</si>
  <si>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</si>
  <si>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Расходы на организацию и осуществление деятельности по опеке и попечительству в области образования</t>
  </si>
  <si>
    <t xml:space="preserve">1)1
</t>
  </si>
  <si>
    <t>8110076200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</si>
  <si>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</si>
  <si>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8110077900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</si>
  <si>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</si>
  <si>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</si>
  <si>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1)01.01.2009, не установлена                                                                            
2)01.09.2008, не установлена
</t>
  </si>
  <si>
    <t>1 в целом; 2;
 6</t>
  </si>
  <si>
    <t xml:space="preserve">
1
</t>
  </si>
  <si>
    <t xml:space="preserve">
</t>
  </si>
  <si>
    <t xml:space="preserve">
2)3</t>
  </si>
  <si>
    <t xml:space="preserve">
2)1</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</si>
  <si>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</si>
  <si>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 xml:space="preserve">1)4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</si>
  <si>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</si>
  <si>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 в целом; 2; 
6</t>
  </si>
  <si>
    <t xml:space="preserve">
1</t>
  </si>
  <si>
    <t>Создание и организация деятельности комиссий по делам несовершеннолетних и защите их прав</t>
  </si>
  <si>
    <t>Администрация Промышленного района города Ставрополя</t>
  </si>
  <si>
    <t>05.03.2005   не установлена</t>
  </si>
  <si>
    <t>8210021040</t>
  </si>
  <si>
    <t>0420221470</t>
  </si>
  <si>
    <t>Расходы на приобретение коммунальной техники</t>
  </si>
  <si>
    <t>0420221480</t>
  </si>
  <si>
    <t>Расходы за счет средств дотации на премирование победителей Всероссийского конкурса "Лучшая муниципальная практика" (Приобретение коммунальной техники)</t>
  </si>
  <si>
    <t>9810060170</t>
  </si>
  <si>
    <t>Расходы на предоставление муниципальному унитарному предприятию "Ремонтно-строительное предприятие" города Ставрополя субсидии в виде взноса муниципального образования города Ставрополя Ставропольского края в уставный фонд</t>
  </si>
  <si>
    <t>Закон Ставропольского края от 02.03.2005 N 12-кз "О местном самоуправлении в Ставропольском крае</t>
  </si>
  <si>
    <t>1)9
2)10</t>
  </si>
  <si>
    <t>1)1
2)1</t>
  </si>
  <si>
    <t>1)05.03.2005, не установлена 2)13.08.1997, не установлена</t>
  </si>
  <si>
    <t>Расходы  на содержание автомобильных дорог общего пользования местного значения</t>
  </si>
  <si>
    <t>01.01.2009,не установлена</t>
  </si>
  <si>
    <t>1) 05.03.2005, не установлена;   2) 10.03.2022, не установлена</t>
  </si>
  <si>
    <t>20, 25</t>
  </si>
  <si>
    <t xml:space="preserve">Закон Ставропольского края от 02.03.2005 N 12-кз "О местном самоуправлении в Ставропольском крае" 2)Соглашение от 24.01.2020 № 31050-С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</si>
  <si>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2)1.1 в целом 2.4</t>
  </si>
  <si>
    <t>05.03.2005, не установлена, 2)24.01.2020-31.12.2020</t>
  </si>
  <si>
    <t>04304G8401</t>
  </si>
  <si>
    <t>Реализация проектов развития территорий муниципальных образований, основанных на местных инициативах (Благоустройство сквера по улице Доваторцев, 66/1 в городе Ставрополь Ставропольского края)</t>
  </si>
  <si>
    <t>04304G8405</t>
  </si>
  <si>
    <t>Реализация проектов развития территорий муниципальных образований, основанных на местных инициативах (Благоустройство территории урочища родника "Корыта" в городе Ставрополь Ставропольского края)</t>
  </si>
  <si>
    <t>2)1.1 в целом 2.1,   2.2</t>
  </si>
  <si>
    <t>04304S8401</t>
  </si>
  <si>
    <t>04304S8405</t>
  </si>
  <si>
    <t xml:space="preserve">Закон Ставропольского края от 02.03.2005 N 12-кз "О местном самоуправлении в Ставропольском крае" 2)Соглашение от 25.01.2022 № 22-31010-С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</si>
  <si>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043042ИП01</t>
  </si>
  <si>
    <t>Реализация инициативного проекта, за счет инициативных платежей (благоустройство зоны отдыха "Ореховая роща" в районе домов № 3/1, № 5 "А", № 5 "Б", № 7 "А", № 7/1, № 7/2, № 7/3; № 9/1, № 9/2 по просп. Ворошилова города Ставрополя Ставропольского края)</t>
  </si>
  <si>
    <t>04304SИП01</t>
  </si>
  <si>
    <t>Реализация инициативного проекта (благоустройство зоны отдыха "Ореховая роща" в районе домов № 3/1, № 5 "А", № 5 "Б", № 7 "А", № 7/1, № 7/2, № 7/3; № 9/1, № 9/2 по просп. Ворошилова города Ставрополя Ставропольского края)</t>
  </si>
  <si>
    <t>1)05.03.2005, не установлена  2)01.12.2020, не установлена</t>
  </si>
  <si>
    <t>0430420410</t>
  </si>
  <si>
    <t>Благоустройство общественного пространства на пересечении улицы Ленина и проспекта Кулакова (сквер у памятников "Погибшим землякам") за счет средств местного бюджета</t>
  </si>
  <si>
    <t>0430420470</t>
  </si>
  <si>
    <t>Расходы за счет средств дотации на премирование победителей Всероссийского конкурса "Лучшая муниципальная практика" (благоустройство общественного пространства на пересечении улицы Ленина и проспекта Кулакова (сквер у памятников "Погибшим землякам")</t>
  </si>
  <si>
    <t>1)6   2)3</t>
  </si>
  <si>
    <t>1)22  2)17</t>
  </si>
  <si>
    <t>1)1  2)1</t>
  </si>
  <si>
    <t>1)01.06.2007, не установлена 2)01.01.2009, не установлена</t>
  </si>
  <si>
    <t>26.12.2007, не установлена  2)05.03.2005, не установлена</t>
  </si>
  <si>
    <t>8210010020</t>
  </si>
  <si>
    <t>8210020050</t>
  </si>
  <si>
    <t>8210010010</t>
  </si>
  <si>
    <t xml:space="preserve">Закон Ставропольского края 24.12.2007 N 78-кз"Об отдельных вопросах муниципальной службы в Ставропольском крае"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</si>
  <si>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</si>
  <si>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 6,  2) 3</t>
  </si>
  <si>
    <t>1) 22, 2) 17</t>
  </si>
  <si>
    <t>1) 1, 2) 1</t>
  </si>
  <si>
    <t>1)01.06.2007, не установлена  2)01.01.2009, не установлена</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</si>
  <si>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</si>
  <si>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1) 10 в целом,     2) 9</t>
  </si>
  <si>
    <t xml:space="preserve">1)26.12.2007, не установлена,   2)05.03.2005, не установлена </t>
  </si>
  <si>
    <t>8210077900</t>
  </si>
  <si>
    <t>1)6  2)3</t>
  </si>
  <si>
    <t>1)1   2)1</t>
  </si>
  <si>
    <t xml:space="preserve">1)26.12.2007, не установлена,   2)05.03.2005, не установлена, </t>
  </si>
  <si>
    <t>1)3   2)1</t>
  </si>
  <si>
    <t>1)16    2)2</t>
  </si>
  <si>
    <t>1)8      2)2</t>
  </si>
  <si>
    <t>.                 2)3</t>
  </si>
  <si>
    <t>1)01.01.2009, не установлена     2) 05.04.1999, не установлена</t>
  </si>
  <si>
    <t>1)05.03.2005, не установлена   2)18.03.2020 не установлена</t>
  </si>
  <si>
    <t>0320180270</t>
  </si>
  <si>
    <t>Предоставление дополнительных мер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t>
  </si>
  <si>
    <t>Федеральный закон от 24 апреля 2008 № 48-ФЗ "Об опеке и попечительстве"</t>
  </si>
  <si>
    <t xml:space="preserve">1 в целом,         2 
6  </t>
  </si>
  <si>
    <t xml:space="preserve">
1</t>
  </si>
  <si>
    <t>8210076200</t>
  </si>
  <si>
    <t xml:space="preserve">1 в целом,         2                6  </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</si>
  <si>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</si>
  <si>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Федеральный закон   от 6 октября 2003 № 131-ФЗ  "Об общих принципах организации местного самоуправления в Российской Федерации "</t>
  </si>
  <si>
    <t>1 в целом</t>
  </si>
  <si>
    <t>8210076360</t>
  </si>
  <si>
    <t xml:space="preserve">1)9 2)1, 4 </t>
  </si>
  <si>
    <t>1)1  2) 1</t>
  </si>
  <si>
    <t xml:space="preserve">       2)3</t>
  </si>
  <si>
    <t>1)05.03.2005, не установлена 2)01.08.2014, не установлена</t>
  </si>
  <si>
    <t>619 Администрация Промышленного района города Ставрополя</t>
  </si>
  <si>
    <t>620</t>
  </si>
  <si>
    <t>Комитет городского хозяйства администрации города Ставрополя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</si>
  <si>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</si>
  <si>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организации местного самоуправления в Российской Федерации "</t>
  </si>
  <si>
    <t xml:space="preserve">Закон Ставропольского края от 02.03.2005 № 12-кз "О местном самоуправлении в Ставропольском крае" </t>
  </si>
  <si>
    <t>0410220220</t>
  </si>
  <si>
    <t>Расходы на мероприятия в области коммунального хозяйства</t>
  </si>
  <si>
    <t>2) 2</t>
  </si>
  <si>
    <t>2) 1.1, 2.2</t>
  </si>
  <si>
    <t>прил Бородинский</t>
  </si>
  <si>
    <t>0410320220</t>
  </si>
  <si>
    <t>0420220130</t>
  </si>
  <si>
    <t>Проектирование, строительство, реконструкция, ремонт и содержание автомобильных дорог общего пользования местного значения</t>
  </si>
  <si>
    <t>прилож проекты 3 ПСП, 2 остановки (3 000 000,00), диагностика (11034123,19)</t>
  </si>
  <si>
    <t>0420221180</t>
  </si>
  <si>
    <t>Проектирование, строительство и реконструкция автомобильных дорог общего пользования местного значения</t>
  </si>
  <si>
    <t>Обеспечение дорожной деятельности в рамках реализации национального проекта «Безопасные и качественные автомобильные дороги»</t>
  </si>
  <si>
    <t>042R1S3930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</si>
  <si>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</si>
  <si>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2 2) 3</t>
  </si>
  <si>
    <t>1) 9.2 2) 17</t>
  </si>
  <si>
    <t>1) 6 
2) 3</t>
  </si>
  <si>
    <t>1) 15.01.1996 не установлена 2) 01.01.2009, не установлена</t>
  </si>
  <si>
    <t>0420311010</t>
  </si>
  <si>
    <t>Расходы на обеспечение деятельности (оказание услуг) муниципальных учреждений (МБУ "Транссигнал" города Ставрополя)</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</si>
  <si>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</si>
  <si>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t>
  </si>
  <si>
    <t>1) 15.01.1996, не установлена 2) 01.01.2009, не установлена</t>
  </si>
  <si>
    <t>прилож приобретение ОС авто, вышек, разметочного</t>
  </si>
  <si>
    <t>0420377900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</si>
  <si>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</si>
  <si>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 Закон Ставропольского края от 02.03.2005 № 12-кз "О местном самоуправлении в Ставропольском крае"</t>
  </si>
  <si>
    <t xml:space="preserve">05.03.2005, не установлена </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</si>
  <si>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</si>
  <si>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</si>
  <si>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прил бдд</t>
  </si>
  <si>
    <t>индексации</t>
  </si>
  <si>
    <t>02Б0220560</t>
  </si>
  <si>
    <t>Расходы на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</si>
  <si>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 xml:space="preserve">
3)   1.2
4) 1.2</t>
  </si>
  <si>
    <t xml:space="preserve">1) 3            </t>
  </si>
  <si>
    <t xml:space="preserve">
3)   1.1, 2.1
4) 1.1, 2.1</t>
  </si>
  <si>
    <t>04202S6411</t>
  </si>
  <si>
    <t>Расходы на осуществление функций административного центра Ставропольского края  на ремонт автомобильных дорог общего пользования местного значения</t>
  </si>
  <si>
    <t>2)  2</t>
  </si>
  <si>
    <t>04202S8660</t>
  </si>
  <si>
    <t>Капитальный ремонт и ремонт автомобильных дорог общего пользования местного значения муниципальных округов и городских округов</t>
  </si>
  <si>
    <t>2) 1.1, 2.1
3) 1.1, 2.1</t>
  </si>
  <si>
    <t>04202S6490</t>
  </si>
  <si>
    <t>Строительство и реконструкция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</si>
  <si>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г.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</si>
  <si>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10.07.2019, до полного исполнения сторонами своих обязательств
3)  25.01.2021, до полного исполнения своих обязательств</t>
  </si>
  <si>
    <t>04202S649Д</t>
  </si>
  <si>
    <t>Строительство и реконструкция автомобильных дорог общего пользования местного значения (строительство участка улицы Ивана Щипакина от проспекта Российского до участка с кадастровым № 26:12:011401:364 в городе Ставрополе)</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</si>
  <si>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</si>
  <si>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 xml:space="preserve">
2) 3</t>
  </si>
  <si>
    <t>1) 165 2) 16</t>
  </si>
  <si>
    <t>1) 1 
2) 1</t>
  </si>
  <si>
    <t>1) 3
 2) 6</t>
  </si>
  <si>
    <t>1) 01.03.2005, не установлена 2) 01.01.2009, не установлена</t>
  </si>
  <si>
    <t>0410120200</t>
  </si>
  <si>
    <t>Расходы на мероприятия в области жилищного хозяйства</t>
  </si>
  <si>
    <t>1) 1, 8</t>
  </si>
  <si>
    <t>1) 1
2) 3
3) 5</t>
  </si>
  <si>
    <t>1) 14, 165 
2) 16
 3) 15.1</t>
  </si>
  <si>
    <t>1) 1 
2) 1
3) 6</t>
  </si>
  <si>
    <t xml:space="preserve">
4) 2-6</t>
  </si>
  <si>
    <t>1) 01.03.2005, не установлена 
2) 01.01.2009, не установлена 
3) 07.08.2007, не установлена 
4) 28.01.2017, не установлена</t>
  </si>
  <si>
    <t xml:space="preserve">1) Закон Ставропольского края от 02.03.2005 № 12-кз "О местном самоуправлении в Ставропольском крае"  
2) Постановление  Правительства Ставропольского края от 30.12.2019 N 638-п
"Об утверждении Порядка предоставления иных межбюджетных трансфертов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
</t>
  </si>
  <si>
    <t>0410177890</t>
  </si>
  <si>
    <t>Обеспечение мероприятий по капитальному ремонту многоквартирных домов за счет средств, полученных от государственной корпорации - Фонда содействия реформированию жилищно-коммунального хозяйства</t>
  </si>
  <si>
    <t>1) 05.03.2005, не установлена 
2) 31.12.2019, не установлена</t>
  </si>
  <si>
    <t>1) 1 
2) 3</t>
  </si>
  <si>
    <t>1) 14
2) 16</t>
  </si>
  <si>
    <t>1) 1 
2) 1</t>
  </si>
  <si>
    <t xml:space="preserve"> 1) 9.3
2) 6</t>
  </si>
  <si>
    <t>1) 03.01.2005, не установлена 
2) 01.01.2009, не установлена</t>
  </si>
  <si>
    <t xml:space="preserve"> Закон Ставропольского края от 02.03.2005 № 12-кз "О местном самоуправлении в Ставропольском крае" 
</t>
  </si>
  <si>
    <t xml:space="preserve"> 3
</t>
  </si>
  <si>
    <t xml:space="preserve">05.03.2005, не установлена
</t>
  </si>
  <si>
    <t>9810020200</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</si>
  <si>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</si>
  <si>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 xml:space="preserve">Закон Ставропольского края от 02.03.2005 № 12-кз  "О местном самоуправлении в Ставропольском крае"  </t>
  </si>
  <si>
    <t>Создание условий для организации досуга и обеспечения жителей городского округа услугами организаций культуры</t>
  </si>
  <si>
    <t>20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</si>
  <si>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</si>
  <si>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9810060160</t>
  </si>
  <si>
    <t>Расходы на предоставление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</si>
  <si>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02Б0360050</t>
  </si>
  <si>
    <t>Инженерное обеспечение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t>
  </si>
  <si>
    <t>Федеральный закон  от 21.07.1997 № 117-ФЗ "О безопасности гидротехнических сооружений "</t>
  </si>
  <si>
    <t>28.07.1997, не установлена</t>
  </si>
  <si>
    <t>0430411010</t>
  </si>
  <si>
    <t>прилож сгл</t>
  </si>
  <si>
    <t>0430477900</t>
  </si>
  <si>
    <t>Организация ритуальных услуг и содержание мест захоронения</t>
  </si>
  <si>
    <t>Расходы на проектирование, строительство и содержание мест захоронения на территории города Ставрополя</t>
  </si>
  <si>
    <t>прил благ</t>
  </si>
  <si>
    <t xml:space="preserve">1) Федеральный закон  от 06.10.2003 № 131-ФЗ "Об общих принципах организации местного самоуправления в Российской Федерации " 2) Федеральный закон от 12.01.1996 N 8-ФЗ
"О погребении и похоронном деле"
</t>
  </si>
  <si>
    <t>1) 3
2) 2</t>
  </si>
  <si>
    <t>1) 16 2) 9</t>
  </si>
  <si>
    <t>1) 23
2) 3</t>
  </si>
  <si>
    <t xml:space="preserve">
2) 9</t>
  </si>
  <si>
    <t>1) 01.01.2009, не установлена 2) 15.01.1996, не установлена</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</si>
  <si>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</si>
  <si>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</si>
  <si>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прил</t>
  </si>
  <si>
    <t xml:space="preserve"> Федеральный закон от 02.03.2007 № 25-ФЗ
"О муниципальной службе в Российской Федерации"
</t>
  </si>
  <si>
    <t xml:space="preserve"> 01.06.2007, не установлена</t>
  </si>
  <si>
    <t xml:space="preserve">Закон Ставропольского края от 24.12.2007 N 78-кз
"Об отдельных вопросах муниципальной службы в Ставропольском крае"
</t>
  </si>
  <si>
    <t xml:space="preserve"> 26.12.2007, не установлена</t>
  </si>
  <si>
    <t>8310010050</t>
  </si>
  <si>
    <t>8310020050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</si>
  <si>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</si>
  <si>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1) 2
2) 3
</t>
  </si>
  <si>
    <t>1) 9.2 2) 16</t>
  </si>
  <si>
    <t xml:space="preserve"> 2) 1</t>
  </si>
  <si>
    <t>1) 6 2) 25, 38</t>
  </si>
  <si>
    <t>0430111010</t>
  </si>
  <si>
    <t>прилож доплата пожарникам, акарицидка, и прочее, дикларация</t>
  </si>
  <si>
    <t>1) 2
2) 3</t>
  </si>
  <si>
    <t>1) 6 
2) 25, 38</t>
  </si>
  <si>
    <t>1) 15.01.1996, не установлена
2) 01.01.2009, не установлена</t>
  </si>
  <si>
    <t>Расходы на обеспечение деятельности (оказанние услуг) муниципальных учреждений</t>
  </si>
  <si>
    <t>прил ОС</t>
  </si>
  <si>
    <t>0430177900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</si>
  <si>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</si>
  <si>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36</t>
  </si>
  <si>
    <t>1) 15.01.1996, не установлена 
2) 01.01.2009, не установлена</t>
  </si>
  <si>
    <t>прил сгл порубоч</t>
  </si>
  <si>
    <t xml:space="preserve">Закон Ставропольского края от 02.03.2005 № 12-кз"О местном самоуправлении в Ставропольском крае" </t>
  </si>
  <si>
    <t>0430420280</t>
  </si>
  <si>
    <t>Расходы на уличное освещение территории города Ставрополя</t>
  </si>
  <si>
    <t xml:space="preserve">прил строит улички </t>
  </si>
  <si>
    <t>0430420780</t>
  </si>
  <si>
    <t>Расходы на проведение мероприятий по озеленению территории города Ставрополя</t>
  </si>
  <si>
    <t>1) 10
2) 9</t>
  </si>
  <si>
    <t>1) 1
2) 1</t>
  </si>
  <si>
    <t xml:space="preserve">
</t>
  </si>
  <si>
    <t>04304S6413</t>
  </si>
  <si>
    <t>Расходы на осуществление функций административного центра Ставропольского края  на проведение мероприятий по озеленению территории города Ставрополя</t>
  </si>
  <si>
    <t>04304S724К</t>
  </si>
  <si>
    <t xml:space="preserve">Cтроительство (реконструкция) объектов коммунальной инфраструктуры </t>
  </si>
  <si>
    <t xml:space="preserve">1)1   </t>
  </si>
  <si>
    <t>1) 8.2</t>
  </si>
  <si>
    <t xml:space="preserve">1) 01.01.2009, не установлена 
2) 27.11.2009, не установлена
</t>
  </si>
  <si>
    <t>17Б0220490</t>
  </si>
  <si>
    <t xml:space="preserve">1) 05.03.2005, не установлена  </t>
  </si>
  <si>
    <t>20Б0420300</t>
  </si>
  <si>
    <t>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</si>
  <si>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20БF255550</t>
  </si>
  <si>
    <t>Реализация программ формирования современной городской среды</t>
  </si>
  <si>
    <t>20БF220300</t>
  </si>
  <si>
    <t>Реализация регионального проекта  «Формирование комфортной городской среды»</t>
  </si>
  <si>
    <t xml:space="preserve">05.03.2005, не установлена  </t>
  </si>
  <si>
    <t>20Б0320300</t>
  </si>
  <si>
    <t>043G252690</t>
  </si>
  <si>
    <t>Государственная поддержка закупки контейнеров для раздельного накопления твердых коммунальных отходов</t>
  </si>
  <si>
    <t>8310021040</t>
  </si>
  <si>
    <t xml:space="preserve">Федеральный закон от 02.03.2007 № 25-ФЗ
"О муниципальной службе в Российской Федерации"
</t>
  </si>
  <si>
    <t>8310010010</t>
  </si>
  <si>
    <t xml:space="preserve">Федеральный закон от 02.03.2007 №  25-ФЗ
"О муниципальной службе в Российской Федерации"
</t>
  </si>
  <si>
    <t>Прилож Конс+,ОС, ТКО, прочее</t>
  </si>
  <si>
    <t xml:space="preserve"> Закон Ставропольского края от 02.03.2005 № 12-кз  "О местном самоуправлении в Ставропольском крае"  
</t>
  </si>
  <si>
    <t>налог на землю</t>
  </si>
  <si>
    <t>1) 01.01.2009, не установлена  2) 01.06.2007,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</si>
  <si>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</si>
  <si>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12 
2) 10 в целом</t>
  </si>
  <si>
    <t>1) 05.03.2005, не установлена 2) 26.12.2007, не установлена</t>
  </si>
  <si>
    <t>8310010020</t>
  </si>
  <si>
    <t>1) 12 
2) 10 в целом</t>
  </si>
  <si>
    <t>10.09.2021, не установлена</t>
  </si>
  <si>
    <t>8310077900</t>
  </si>
  <si>
    <t>6.1</t>
  </si>
  <si>
    <t xml:space="preserve">
2) 1
3) 1</t>
  </si>
  <si>
    <t xml:space="preserve">
2) 1.1, 2.1
3) 1.1, 2.1</t>
  </si>
  <si>
    <t>042R254180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</si>
  <si>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</si>
  <si>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</si>
  <si>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2, 5</t>
  </si>
  <si>
    <t xml:space="preserve">Закон Ставропольского края от 06.10.2015 № 90-кз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t>
  </si>
  <si>
    <t>1,       2,         6</t>
  </si>
  <si>
    <t xml:space="preserve">
1</t>
  </si>
  <si>
    <t>01.01.2016, не установлена</t>
  </si>
  <si>
    <t>0430377150</t>
  </si>
  <si>
    <t>Организация проведения на территории города Ставрополя мероприятий по отлову и содержанию безнадзорных животных</t>
  </si>
  <si>
    <t>Комитет градостроительства администрации города Ставрополя</t>
  </si>
  <si>
    <t xml:space="preserve">
</t>
  </si>
  <si>
    <t xml:space="preserve">05.03.2005,
не установлена  </t>
  </si>
  <si>
    <t>8420021210</t>
  </si>
  <si>
    <t>Снос самовольных построек, хранение имущества, находившегося в самовольных постройках</t>
  </si>
  <si>
    <t>Закон Ставропольского края  от 02.03.2005  № 12-кз "О местном самоуправлении в Ставропольском крае"</t>
  </si>
  <si>
    <t>01.01.2009,
не установлена</t>
  </si>
  <si>
    <t>Закон Ставропольского края от 02.03.2005  №  12-кз "О местном самоуправлении в Ставропольском крае"</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</si>
  <si>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</si>
  <si>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 xml:space="preserve">05.03.2005,
не установлена
</t>
  </si>
  <si>
    <t>0120140010</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</si>
  <si>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</si>
  <si>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</si>
  <si>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Закон Ставропольского края              от 02.03.2005 № 12-кз "О местном самоуправлении в Ставропольском крае"</t>
  </si>
  <si>
    <t>012Е155200</t>
  </si>
  <si>
    <t>создание условий для организации досуга и обеспечения жителей  городского округа услугами организаций культуры</t>
  </si>
  <si>
    <t>05.03.2005,
не установлена</t>
  </si>
  <si>
    <t>создание условий для массового отдыха жителей  городского округа и организация обустройства мест массового отдыха населения</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</si>
  <si>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</si>
  <si>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17,     76</t>
  </si>
  <si>
    <t>Закон Ставропольского края  от 02.03.2005 № 12-кз "О местном самоуправлении в Ставропольском крае"</t>
  </si>
  <si>
    <t>8420020740</t>
  </si>
  <si>
    <t>Расходы на судебные издержки комитета градостроительства администрации города Ставрополя по искам о сносе самовольных построек</t>
  </si>
  <si>
    <t>утверждение генеральных планов муниципильного округа, городского округа, правил землепользования и застройки, утверждение подготовленной на основе генеральных планов муниципильного округа, городского округа документации по планировке территории, выдача градостроительного плана земельного участка, расположенного в границах  муниципильного округа,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муниципильного округа, городского округа, утверждение местных нормативов градостроительного проектирования муниципильного округа, городского округа, ведение информационной системы обеспечения градостроительной деятельности, осуществляемой на территории муниципильного округа, городского округа, резервирование земель и изъятие земельных участков в границах муниципильного округа, городского округа для муниципальных нужд, осуществление муниципального земельного контроля в границах муниципильного округа,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</si>
  <si>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05Б0120390</t>
  </si>
  <si>
    <t>Расходы на подготовку документов территориального планирования города Ставрополя</t>
  </si>
  <si>
    <t>05Б0221190</t>
  </si>
  <si>
    <t>Расходы на разработку градостроительной документации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</si>
  <si>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муниципильного округа, городского округа, осуществляемые в соответствии с Федеральным законом от                            13 марта 2006 г.  № 38-ФЗ «О рекламе»</t>
  </si>
  <si>
    <t>26.1</t>
  </si>
  <si>
    <t>8420021100</t>
  </si>
  <si>
    <t>Расходы на демонтаж, хранение или уничтожение рекламных конструкций за счет средств местного бюджета</t>
  </si>
  <si>
    <t xml:space="preserve"> 01.06.2007,
не установлена</t>
  </si>
  <si>
    <t xml:space="preserve"> 26.12.2007,
не установлена</t>
  </si>
  <si>
    <t>8410010010</t>
  </si>
  <si>
    <t>26.12.2007,
не установлена</t>
  </si>
  <si>
    <t>создание муниципальных учреждений, осуществление финансового обеспечения деятельности  муниципальных казанных учреждений и финансововго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</si>
  <si>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8410011010</t>
  </si>
  <si>
    <t>Федеральный закон от 06.10.2003  № 131-ФЗ "Об общих принципах организации местного самоуправления в Российской Федерации"</t>
  </si>
  <si>
    <t>Федеральный закон от 06.10.2003                           № 131-ФЗ "Об общих принципах организации местного самоуправления в Российской Федерации"</t>
  </si>
  <si>
    <t xml:space="preserve">1)Закон Ставропольского края  от 02.03.2005  № 12-кз "О местном самоуправлении в Ставропольском крае"
</t>
  </si>
  <si>
    <t>1)1;    2) 1</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</si>
  <si>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</si>
  <si>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</si>
  <si>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1)05.03.2005,
не установлена
2)26.12.2007,
не установлена</t>
  </si>
  <si>
    <t>8410010020</t>
  </si>
  <si>
    <t>1) Федеральный закон  от 02.03.2007 № 25-ФЗ "О Муниципальной службе в Российской Федерации"</t>
  </si>
  <si>
    <t xml:space="preserve"> 01.06.2007,
не установлена  </t>
  </si>
  <si>
    <t>2 в 
це
лом</t>
  </si>
  <si>
    <t xml:space="preserve">26.12.2007,
не установлена
</t>
  </si>
  <si>
    <t>8410010050</t>
  </si>
  <si>
    <t>17,    76</t>
  </si>
  <si>
    <t xml:space="preserve">01.01.2009,
не установлена  </t>
  </si>
  <si>
    <t xml:space="preserve">05.03.2005,
не установлена
</t>
  </si>
  <si>
    <t>8410020050</t>
  </si>
  <si>
    <t>Федеральный закон от 02.03.2007 № 25-ФЗ "О Муниципальной службе в Российской Федерации"</t>
  </si>
  <si>
    <t xml:space="preserve">01.06.2007,
не установлена  </t>
  </si>
  <si>
    <t>2 в це
лом</t>
  </si>
  <si>
    <t>1) 17;      2) 22</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</si>
  <si>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</si>
  <si>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</si>
  <si>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05.03.2005,
не установлена
2) 26.12.2007,
не установлена</t>
  </si>
  <si>
    <t xml:space="preserve"> 05.03.2005,
не установлена</t>
  </si>
  <si>
    <t>9810021670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</si>
  <si>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</si>
  <si>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9810020300</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</si>
  <si>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</si>
  <si>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9810021350</t>
  </si>
  <si>
    <t>Иные вопросы, связанные с общегосударственным управлением</t>
  </si>
  <si>
    <t xml:space="preserve">Федеральный закон от 06.10.2003 № 131-ФЗ "Об общих принципах организации местного самоуправления в Российской Федерации"
</t>
  </si>
  <si>
    <t>01.01.2009,
не установлен</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</si>
  <si>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t>
  </si>
  <si>
    <t xml:space="preserve">1)  05.03.2005,
не установлен
2) 13.08.1997, не установлена </t>
  </si>
  <si>
    <t>04304S6417</t>
  </si>
  <si>
    <t>Расходы на осуществление функций административного центра Ставропольского края на изготовление и установку двух пилонов с барельефами с благоустройством прилегающей территории</t>
  </si>
  <si>
    <t>2) 1,2</t>
  </si>
  <si>
    <t xml:space="preserve">2) 1,2 </t>
  </si>
  <si>
    <t xml:space="preserve">2) 1.1, 
2.1, 2.2 </t>
  </si>
  <si>
    <t>012Р2S232Ж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</si>
  <si>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 (дошкольное образовательное учреждение на 300 мест в Октябрьском районе г. Ставрополя по ул. Пригородная, 227а )</t>
  </si>
  <si>
    <t>012Р25232П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</si>
  <si>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</si>
  <si>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Федеральный закон от 06.10.2000  № 131-ФЗ "Об общих принципах организации местного самоуправления в Российской Федерации"</t>
  </si>
  <si>
    <t xml:space="preserve"> Закон Ставропольского края  от 02.03.2005 № 12-кз "О местном самоуправлении в Ставропольском крае"           </t>
  </si>
  <si>
    <t xml:space="preserve">  05.03.2005,
не установлен</t>
  </si>
  <si>
    <t xml:space="preserve"> Закон Ставропольского края  от 02.03.2005   № 12-кз "О местном самоуправлении в Ставропольском крае"           </t>
  </si>
  <si>
    <t>012Р2S232П</t>
  </si>
  <si>
    <t>05.03.2005,
не установле</t>
  </si>
  <si>
    <t>9820520390</t>
  </si>
  <si>
    <t>2) 1, 2
3) 1, 2</t>
  </si>
  <si>
    <t xml:space="preserve">2) 2.1, 2.2, 2.4
3) 2.1, 2.2, 2.4 </t>
  </si>
  <si>
    <t xml:space="preserve"> 1) 05.03.2005,
не установле
2) 05.10.2021 - 31.12.2021
3) 06.10.2021 - 31.12.2021</t>
  </si>
  <si>
    <t>01201S7200</t>
  </si>
  <si>
    <t>Капитальные вложения в объекты муниципальной собственности (строительство (реконструкция) общеобразовательных организаций)</t>
  </si>
  <si>
    <t xml:space="preserve">Закон Ставропольского края            от 02.03.2005  № 12-кз  "О местном самоуправлении в Ставропольском крае" </t>
  </si>
  <si>
    <t xml:space="preserve"> 05.03.2005,
не установле</t>
  </si>
  <si>
    <t>012P252320</t>
  </si>
  <si>
    <t>2) 2.1, 2.2, 2.4</t>
  </si>
  <si>
    <t xml:space="preserve"> 1) 05.03.2005,
не установле
2) 06.10.2021 - 31.12.2021</t>
  </si>
  <si>
    <t>012Е15305Щ</t>
  </si>
  <si>
    <t>Строительство муниципального образовательного учреждения средней общеобразовательной школы на 1550 мест по ул. И. Щипакина в г. Ставрополе</t>
  </si>
  <si>
    <t>1) 05.03.2005,
не установле
2) 05.10.2021 - 31.12.2021</t>
  </si>
  <si>
    <t>012Е15305Ф</t>
  </si>
  <si>
    <t>Строительство муниципального образовательного учреждения средней общеобразовательной школы на 990 мест в 448 квартале г. Ставрополя, ул. Федеральная, 25 (в том числе проектно-изыскательские работы)</t>
  </si>
  <si>
    <t xml:space="preserve">Закон Ставропольского края            от 02.03.2005  № 12-кз               "О местном самоуправлении в Ставропольском крае"           </t>
  </si>
  <si>
    <t xml:space="preserve">1) Федеральный закон от 12.01.1996 N 8-ФЗ "О погребении и похоронном деле" 
2) Федеральный закон от 29.12.2006 N 255-ФЗ  "Об обязательном социальном страховании на случай временной нетрудоспособности и в связи с материнством" 
</t>
  </si>
  <si>
    <t>1) 10
2) 13</t>
  </si>
  <si>
    <t>2) 21, 
24</t>
  </si>
  <si>
    <t>1) 12.01.1996, не установлена
2) 01.01.2007, не устаовлена</t>
  </si>
  <si>
    <t xml:space="preserve">Закон Ставропольского края    от 02.03.2005 № 12-кз "О местном самоуправлении в Ставропольском крае"
</t>
  </si>
  <si>
    <t xml:space="preserve">1) Федеральный закон от 06.10.2003 № 131-ФЗ "Об общих принципах организации местного самоуправления в Российской Федерации"                                                                                                                                                      </t>
  </si>
  <si>
    <t xml:space="preserve">1)Закон Ставропольского края    от 02.03.2005 № 12-кз "О местном самоуправлении в Ставропольском крае"
</t>
  </si>
  <si>
    <t xml:space="preserve">1) 05.03.2005,
не установлена
</t>
  </si>
  <si>
    <t>8410077900</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</si>
  <si>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</si>
  <si>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2) 2.1, 2.2</t>
  </si>
  <si>
    <t>1) 05.03.2005, не установлен
2) 03.02.2022 - 31.12.2022</t>
  </si>
  <si>
    <t>012Р2S2320</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</si>
  <si>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t>
  </si>
  <si>
    <t xml:space="preserve"> Закон Ставропольского края  от 02.03.2005 № 12-кз "О местном самоуправлении в Ставропольском крае"              </t>
  </si>
  <si>
    <t>05.03.2005, не установлен</t>
  </si>
  <si>
    <t>012E1S7610</t>
  </si>
  <si>
    <t>Создание новых мест в общеобразовательных организациях, находящихся в собственности муниципальных образований Ставропольского края, на плановый период 2023 и 2024 годов (обеспечение ввода объектов в эксплуатацию) (Строительство муниципального образовательного учреждения средней общеобразовательной школы по ул. Чапаева в 490 квартале города Ставрополя)</t>
  </si>
  <si>
    <t xml:space="preserve">Закон Ставропольского края  от 02.03.2005 № 12-кз "О местном самоуправлении в Ставропольском крае"        </t>
  </si>
  <si>
    <t>012P2Д232П</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</si>
  <si>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</si>
  <si>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621 Комитет градостроительства администрации города Ставрополя</t>
  </si>
  <si>
    <t>Комитет по делам гражданской обороны и чрезвычайным ситуациям администрации города Ставрополя</t>
  </si>
  <si>
    <t>Федеральный закон от 02.03.2007 № 25-ФЗ "О муниципальной службе в Российской Федерации"</t>
  </si>
  <si>
    <t>8510010050</t>
  </si>
  <si>
    <t>обеспечение первичных мер пожарной безопасности в границах городского округа</t>
  </si>
  <si>
    <t xml:space="preserve">
2) 1</t>
  </si>
  <si>
    <t>Закон Ставропольсого края от 07.06.2004 № 41-кз "О пожарной безопасности"</t>
  </si>
  <si>
    <t>1; 5</t>
  </si>
  <si>
    <t>1620120540</t>
  </si>
  <si>
    <t>Обеспечение первичных мер пожарной безопасности в границах города Ставрополя</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</si>
  <si>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</si>
  <si>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3;
2) 3;
                                                                                                           3) 2</t>
  </si>
  <si>
    <t>1) 8;
2) 16;
3)  11</t>
  </si>
  <si>
    <t>1) 16.02.1998, не установлена;
2) 01.01.2009, не устанолвна;
   3) 24.12.1994, не установлена</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</si>
  <si>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</si>
  <si>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 xml:space="preserve">
2) 3</t>
  </si>
  <si>
    <t xml:space="preserve">
2) 12;
</t>
  </si>
  <si>
    <t xml:space="preserve">
2) 1;
</t>
  </si>
  <si>
    <t xml:space="preserve">1) 1
2) 15;           
3) 1  
</t>
  </si>
  <si>
    <t>1) 01.02.2011, не установлена;
2) 05.03.2005, не установлена;
3) 10.08.2005, не установлена</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</si>
  <si>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</si>
  <si>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</si>
  <si>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</si>
  <si>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 xml:space="preserve">1) 4 в целом
</t>
  </si>
  <si>
    <t>1) 24.12.1994, не установлена;
2) 30.12.2003, не установлена</t>
  </si>
  <si>
    <t>1) Закон Ставропольского края от 11.02.2020 № 18-кз "О некоторых вопросах в области защиты населения и территорий в Ставропольском крае от чрезвычайных ситуаций природного и техногенного характера";
2)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</si>
  <si>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23.02.2020, не установлена;
2) 10.08.2005, не установлена</t>
  </si>
  <si>
    <t>1630111010</t>
  </si>
  <si>
    <t>624</t>
  </si>
  <si>
    <t>организация и осуществление мероприятий по территориальной обороне и гражданской обороне, защите населения и территории муниципального округа,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</si>
  <si>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 24.12.1994, не установлена;
2) 30.12.2003, не установлена</t>
  </si>
  <si>
    <t>1630177900</t>
  </si>
  <si>
    <t xml:space="preserve">1) 4 в целом
</t>
  </si>
  <si>
    <t>1) 24.12.1994, не установлена;
2) 30.12.2003, не устанолвена</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</si>
  <si>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</si>
  <si>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
2)  3</t>
  </si>
  <si>
    <t xml:space="preserve">1) 11;
2) 8
</t>
  </si>
  <si>
    <t xml:space="preserve">1)   2;
2) 2
</t>
  </si>
  <si>
    <t>1) 24.12.1994, не установлена;
2) 16.02.1998, не установлена;
3) 30.12.2003, не установлена</t>
  </si>
  <si>
    <t>1630220690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</si>
  <si>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</si>
  <si>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1630320350</t>
  </si>
  <si>
    <t>1630420350</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</si>
  <si>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</si>
  <si>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
2) 3;
3) 2</t>
  </si>
  <si>
    <t>1) 11;
2) 16;
3) 7</t>
  </si>
  <si>
    <t>1) 24.12.1994, не установлена;
2) 01.01.2009, не установлна; 
3) 28.08.1995, не установлена</t>
  </si>
  <si>
    <t>1610211010</t>
  </si>
  <si>
    <t>1) 11;
2) 16;
3) 7</t>
  </si>
  <si>
    <t>2) 1;</t>
  </si>
  <si>
    <t>1) 24.12.1994, не установлена;
2) 01.01.2009, не установлена; 
3) 28.08.1995, не установлена</t>
  </si>
  <si>
    <t>1610277900</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</si>
  <si>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</si>
  <si>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
2) 3;
3) 2</t>
  </si>
  <si>
    <t>1) 24.12.1994, не установлена;
2) 01.01.2009, не установлена; 
3) 28.08.1995, не установлена</t>
  </si>
  <si>
    <t>1) 24.12.1994, не установлена;
2) 01.01.2009, не установлена; 
3) 28.08.1995, не установлена</t>
  </si>
  <si>
    <t>1)17
2)2</t>
  </si>
  <si>
    <t>1)3 
2)2</t>
  </si>
  <si>
    <t xml:space="preserve">
2)3</t>
  </si>
  <si>
    <t>1)01.01.2009, не установлена;
2)05.04.1999, не установлена</t>
  </si>
  <si>
    <t xml:space="preserve">Расходы на обеспечение деятельности (оказание услуг) муниципальных учреждений </t>
  </si>
  <si>
    <t>осуществление мероприятий по обеспечению безопасности людей на водных объектах, охране их жизни и здоровья</t>
  </si>
  <si>
    <t>1) 3;
2) 3;
3) 2</t>
  </si>
  <si>
    <t>1) 8;
2) 16;
3)  11</t>
  </si>
  <si>
    <t>1) 16.02.1998, не установлена;
2) 01.01.2009, не установлена;
3) 24.12.1994, не установлена</t>
  </si>
  <si>
    <t xml:space="preserve">
2) 12;
</t>
  </si>
  <si>
    <t xml:space="preserve">
2) 1;
</t>
  </si>
  <si>
    <t>1) 1;
2) 15;
3) 1</t>
  </si>
  <si>
    <t>1) 01.02.2011, не установлена;
2) 05.03.2005, не установлена;
3) 10.08.2005, не установлена</t>
  </si>
  <si>
    <t>1520221290</t>
  </si>
  <si>
    <t>Расходы на реализацию мероприятий, направленных на обеспечение безопасности на водных объектах города Ставрополя</t>
  </si>
  <si>
    <t>1610320120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</si>
  <si>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</si>
  <si>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Закон Ставропольского края от 24.12.2007 № 78-кз "Об отдельных вопросах муниципальной службы в Ставропольском крае</t>
  </si>
  <si>
    <t>8510010010</t>
  </si>
  <si>
    <t>8510010020</t>
  </si>
  <si>
    <t>8510077900</t>
  </si>
  <si>
    <t xml:space="preserve">Закон Ставропольского края от 24.12.2007 № 78-кз "Об отдельных вопросах муниципальной службы в Ставропольском крае" 
</t>
  </si>
  <si>
    <t xml:space="preserve">26.12.2007, не установлена
</t>
  </si>
  <si>
    <t>403030002</t>
  </si>
  <si>
    <t>0320180302</t>
  </si>
  <si>
    <t>Предоставление дополнительных мер социальной поддержки в виде установки автономных пожарных извещателей</t>
  </si>
  <si>
    <t>контрольно-счетная палата города Ставрополя</t>
  </si>
  <si>
    <t>Федеральный закон от 02.03.2007 № 25-ФЗ "О муниципальной службе в Российской Федерации"</t>
  </si>
  <si>
    <t>8610010010</t>
  </si>
  <si>
    <t>расходы на обеспечение функций органов местного самоуправления города Ставрополя</t>
  </si>
  <si>
    <t>8620010010</t>
  </si>
  <si>
    <t>01.01.2009, не установлена
01.10.2011, не установлена
01.06.2007, не установлена</t>
  </si>
  <si>
    <t>Закон Ставропольского края от 02.03.2005 № 12-кз "О местном самоуправлении в Ставропольском крае"
Закон Ставропольского края от 24.12.2007 № 78-кз "Об отдельных вопросах муниципальной службы в Ставропольском крае"</t>
  </si>
  <si>
    <t>05.03.2005, не установлена
26.12.2007, не установлена</t>
  </si>
  <si>
    <t xml:space="preserve">
1</t>
  </si>
  <si>
    <t xml:space="preserve">01.01.2009, не установлена
01.10.2011, не установлена
</t>
  </si>
  <si>
    <t>30.1</t>
  </si>
  <si>
    <t>3
6
6</t>
  </si>
  <si>
    <t>3
6</t>
  </si>
  <si>
    <t>12
30.1
10 в целом</t>
  </si>
  <si>
    <t>8610010020</t>
  </si>
  <si>
    <t>расходы на выплаты по оплате труда работников органов местного самоуправления города Ставрополя</t>
  </si>
  <si>
    <t>8620010020</t>
  </si>
  <si>
    <t>8610077900</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</si>
  <si>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огранов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</si>
  <si>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</si>
  <si>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ВСЕГО:</t>
  </si>
  <si>
    <t>города Ставрополя Ставропольского края</t>
  </si>
  <si>
    <t>Закон Ставропольского края от 02.03.2005 № 12-кз "О местном самоуправлении в Ставрпольском крае"</t>
  </si>
  <si>
    <t>Расходы на реализацию мероприятий, направленных на повышение уровня качества образования в городе Ставрополе</t>
  </si>
  <si>
    <t>1, 5</t>
  </si>
  <si>
    <t>Закон Ставропольского края от 30.07.2013 № 72 -кз "Об образовании"</t>
  </si>
  <si>
    <t>0110111010</t>
  </si>
  <si>
    <t>1, 7</t>
  </si>
  <si>
    <t>0110177900</t>
  </si>
  <si>
    <t>5, 7</t>
  </si>
  <si>
    <t>0110611010</t>
  </si>
  <si>
    <t>1) 1;  2) 3</t>
  </si>
  <si>
    <t>1) 9; 2) 19</t>
  </si>
  <si>
    <t xml:space="preserve">1) 1, 5                                     </t>
  </si>
  <si>
    <t>2) 1 - 9</t>
  </si>
  <si>
    <t xml:space="preserve">1) 01.09.2013, не установлена; 2) 26.12.1994, не установлена        </t>
  </si>
  <si>
    <t>1) 11;   2) 11</t>
  </si>
  <si>
    <t>1) 1; 2) 1</t>
  </si>
  <si>
    <t>1) 01.09.2013, не установлена;  2) 27.06.2004, не установлена</t>
  </si>
  <si>
    <t>1) 1;    2) 3</t>
  </si>
  <si>
    <t>1) 9;          2) 19</t>
  </si>
  <si>
    <t xml:space="preserve"> 2) 1 - 9</t>
  </si>
  <si>
    <t xml:space="preserve">1) 01.09.2013, не установлена;   2) 26.12.1994, не установлена        </t>
  </si>
  <si>
    <t>1) 1;     2) 2</t>
  </si>
  <si>
    <t>1) 9;  2) 8 в целом</t>
  </si>
  <si>
    <t xml:space="preserve">1) 01.09.2013, не установлена; 2) 27.11.2009, не установлена        </t>
  </si>
  <si>
    <t>1) 11;   2) 12</t>
  </si>
  <si>
    <t>1) 1;  2) 1</t>
  </si>
  <si>
    <t>2) 14</t>
  </si>
  <si>
    <t>1) 01.09.2013, не установлена; 2) 05.03.2005, не установлена</t>
  </si>
  <si>
    <t>0110211010</t>
  </si>
  <si>
    <t>1) 01.01.2009, не установлена; 2) 01.09.2013, не установлена</t>
  </si>
  <si>
    <t>1) Федеральный закон от 29.12.2012 № 273-ФЗ "Об образовании в Российской Федерации"; 2) Федеральный закон от 10.12.1995 № 196-ФЗ "О безопасности дорожного движения"</t>
  </si>
  <si>
    <t>1) 9; 2) 6</t>
  </si>
  <si>
    <t>1) 1; 2) 4</t>
  </si>
  <si>
    <t>1) 1, 7</t>
  </si>
  <si>
    <t>2) 7, 10, 11</t>
  </si>
  <si>
    <t xml:space="preserve">1) 01.09.2013, не установлена; 2) 11.12.1995, не установлена
</t>
  </si>
  <si>
    <t>042R321730</t>
  </si>
  <si>
    <t>Создание в городе Ставрополе специализированных центров по профилактике детского дорожно-транспортного травматизма на базе муниципальных образовательных учреждений в рамках реализации регионального проекта "Безопасность дорожного движения Ставропольского края"</t>
  </si>
  <si>
    <t>1) Закон Ставропольского края от 30.07.2013 № 72 -кз "Об образовании"; 2) Соглашение от 28.04.2022  о предоставлении иного межбюджетного трансферта, имеющего целевое назначение, из бюджета Ставропольского края бюджету муниципального образования Ставропольского края</t>
  </si>
  <si>
    <t>1) 11</t>
  </si>
  <si>
    <t>2) 1.1, 2.1, 2.2, 2.3</t>
  </si>
  <si>
    <t>1) 01.09.2013, не установлена; 2) 28.04.2022 - 31.12.2022</t>
  </si>
  <si>
    <t>15104S8790</t>
  </si>
  <si>
    <t>Проведение антитеррористических мероприятий в муниципальных образовательных организациях</t>
  </si>
  <si>
    <t>1) 1;  2)  3</t>
  </si>
  <si>
    <t>1) 9;  2) 19</t>
  </si>
  <si>
    <t>1) 1 в целом</t>
  </si>
  <si>
    <t xml:space="preserve">1) 01.09.2013, не установлена;  2) 26.12.1994, не установлена        </t>
  </si>
  <si>
    <t>1) 11; 2) 11</t>
  </si>
  <si>
    <t>1) 01.09.2013, не установлена; 2) 27.06.2004, не установлена</t>
  </si>
  <si>
    <t>2) 1.1, 2.1, 2.2, 2.4</t>
  </si>
  <si>
    <t>2) 1.1, 2.1, 2.2</t>
  </si>
  <si>
    <t>1) 01.09.2013, не установлена; 2) 21.01.2021 - 31.12.2022</t>
  </si>
  <si>
    <t>01106L2550</t>
  </si>
  <si>
    <t>Благоустройство зданий муниципальных общеобразовательных организаций в целях соблюдения требований к воздушно-тепловому режиму, водоснабжению и канализации</t>
  </si>
  <si>
    <t>01106L7500</t>
  </si>
  <si>
    <t>Реализация мероприятий по модернизации школьных систем образования</t>
  </si>
  <si>
    <t>1) 01.09.2013, не установлена; 2) 29.04.2022 - 31.12.2023</t>
  </si>
  <si>
    <t>01106S7500</t>
  </si>
  <si>
    <t>Реализация мероприятий по модернизации школьных систем образования (завершение работ по капитальному ремонту)</t>
  </si>
  <si>
    <t>2) 6, 7</t>
  </si>
  <si>
    <t>1) 01.09.2013, не установлена; 2) 06.07.2021, не установлена</t>
  </si>
  <si>
    <t xml:space="preserve">1) 1, 2, 5                                     </t>
  </si>
  <si>
    <t>18.1</t>
  </si>
  <si>
    <t>18Б0220360</t>
  </si>
  <si>
    <t>Расходы на реализацию мероприятий, направленных на создание условий для развития казачества на территории города Ставрополя</t>
  </si>
  <si>
    <t>1) п. 5, 7</t>
  </si>
  <si>
    <t>0110577760</t>
  </si>
  <si>
    <t>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</si>
  <si>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0110253030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</si>
  <si>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</si>
  <si>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</si>
  <si>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0110280260</t>
  </si>
  <si>
    <t>Компенсация в денежном эквиваленте за питание обучающихся с ограниченными возможностями здоровья, получающих образование на дому</t>
  </si>
  <si>
    <t>0110277900</t>
  </si>
  <si>
    <t>2, 7</t>
  </si>
  <si>
    <t>0110311010</t>
  </si>
  <si>
    <t>0110376130</t>
  </si>
  <si>
    <t>0110377900</t>
  </si>
  <si>
    <t xml:space="preserve">1) 1 </t>
  </si>
  <si>
    <t>1) 2, 5</t>
  </si>
  <si>
    <t>1) 5 в целом;                  2) 1;               4</t>
  </si>
  <si>
    <t>0110421790</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</si>
  <si>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организации и обеспечению отдыха и оздоровления детей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</si>
  <si>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</si>
  <si>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0110811010</t>
  </si>
  <si>
    <t>0110877900</t>
  </si>
  <si>
    <t>7510011010</t>
  </si>
  <si>
    <t>7510077900</t>
  </si>
  <si>
    <t>0110520240</t>
  </si>
  <si>
    <t>Проведение общественно значимых мероприятий в сфере образования, мероприятий для детей и молодежи</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</si>
  <si>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</si>
  <si>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t>7510010010</t>
  </si>
  <si>
    <t>1) 6; 2) 3</t>
  </si>
  <si>
    <t>1) 22 в целом; 2) 17</t>
  </si>
  <si>
    <t>1) 01.06.2007, не установлена; 2) 01.01.2009, не установлена</t>
  </si>
  <si>
    <t>1) 26.12.2007, не установлена; 2) 05.03.2005, не установлена</t>
  </si>
  <si>
    <t>7510010020</t>
  </si>
  <si>
    <t>1) 22; 2) 17</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</si>
  <si>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</si>
  <si>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                          4</t>
  </si>
  <si>
    <t xml:space="preserve">9;                      34;        37                </t>
  </si>
  <si>
    <t>1;            2;                                        2.1</t>
  </si>
  <si>
    <t>7;                                        2</t>
  </si>
  <si>
    <t xml:space="preserve">1) 11;                             15           </t>
  </si>
  <si>
    <t>1) 1;                         6</t>
  </si>
  <si>
    <t xml:space="preserve">2) 1.1, 2.1, 2.2; 3) 1.1, 2.1, 2.2 </t>
  </si>
  <si>
    <t>01102L3040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</si>
  <si>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</si>
  <si>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15</t>
  </si>
  <si>
    <t>1) 7</t>
  </si>
  <si>
    <t>2) п. 6, абз. 2</t>
  </si>
  <si>
    <t>1) 01.09.2013, не установлена; 2) 01.09.2020, не установлена</t>
  </si>
  <si>
    <t>0110290260</t>
  </si>
  <si>
    <t>Предоставление денежной компенсации стоимости горячего питания родителям (законным представителям) обучающихся, имеющих заболевания, в муниципальных образовательных организациях</t>
  </si>
  <si>
    <t>1) 9; 2) 2</t>
  </si>
  <si>
    <t xml:space="preserve">1) 1; </t>
  </si>
  <si>
    <t>1) 1, 7;      2) 2</t>
  </si>
  <si>
    <t>1) 01.09.2013, не установлена; 2) 05.04.1999, не установлена</t>
  </si>
  <si>
    <t>1) 11; 2) 12</t>
  </si>
  <si>
    <t>2) 15</t>
  </si>
  <si>
    <t>1) 2, 7;      2) 2</t>
  </si>
  <si>
    <t>Федеральный закон от 02.03.2007 № 25-ФЗ  "О муниципальной службе в Российской Федерации"</t>
  </si>
  <si>
    <t>7510076200</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</si>
  <si>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</si>
  <si>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Закон Ставропольского края от 07.11.2014 № 102 -кз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</si>
  <si>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                                   4;                            6</t>
  </si>
  <si>
    <t xml:space="preserve">                        1;                        1</t>
  </si>
  <si>
    <t xml:space="preserve">                            1</t>
  </si>
  <si>
    <t>01.01.2015, не установлена</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</si>
  <si>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</si>
  <si>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Закон Ставропольского края от 10.07.2007 № 35-кз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</si>
  <si>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11.07.2007, не установлена</t>
  </si>
  <si>
    <t>0110176140</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</si>
  <si>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</si>
  <si>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</si>
  <si>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Федеральный закон от 21.12.1996 № 159-ФЗ "О дополнительных гарантиях по социальной поддержке детей-сирот и детей, оставшихся без попечения родителей"</t>
  </si>
  <si>
    <t>5, 6, 9</t>
  </si>
  <si>
    <t>23.12.1996, не установлена</t>
  </si>
  <si>
    <t>1;                     4;                                  6</t>
  </si>
  <si>
    <t xml:space="preserve">                                     1;                        1</t>
  </si>
  <si>
    <t>4;                                        1</t>
  </si>
  <si>
    <t>0110778120</t>
  </si>
  <si>
    <t>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</si>
  <si>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2;                                        1</t>
  </si>
  <si>
    <t>0110778130</t>
  </si>
  <si>
    <t>Выплата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</si>
  <si>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4.1</t>
  </si>
  <si>
    <t>1) Закон Ставропольского края от 13.06.2013 № 51-кз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</si>
  <si>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1;             4;                             6;                                        2)                 5</t>
  </si>
  <si>
    <t>1) 01.01.2014, не установлена;  2) 01.01.2010, не установлена</t>
  </si>
  <si>
    <t>0110778140</t>
  </si>
  <si>
    <t>Выплата единовременного пособия усыновителям</t>
  </si>
  <si>
    <t>Должно быть</t>
  </si>
  <si>
    <t>ОТКЛОНЕНИЕ</t>
  </si>
  <si>
    <t>Оценка полномочий</t>
  </si>
  <si>
    <t>откл</t>
  </si>
  <si>
    <t>МБ</t>
  </si>
  <si>
    <t>ФБ</t>
  </si>
  <si>
    <t>СК</t>
  </si>
  <si>
    <t>Безвозм</t>
  </si>
  <si>
    <t>Долж быть</t>
  </si>
  <si>
    <t>Откл</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</si>
  <si>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</si>
  <si>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</si>
  <si>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</si>
  <si>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404020040</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</si>
  <si>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</si>
  <si>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</si>
  <si>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</si>
  <si>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</si>
  <si>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2.4.2.24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</si>
  <si>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2.4.2.22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</si>
  <si>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 xml:space="preserve"> на формирование и содержание архивных фондов субъекта Российской Федерации</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</si>
  <si>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</si>
  <si>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</si>
  <si>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</si>
  <si>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2.4.1.7. на оплату жилищно-коммунальных услуг отдельным категориям граждан</t>
  </si>
  <si>
    <t>по составлению списков кандидатов в присяжные заседатели</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</si>
  <si>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</si>
  <si>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</si>
  <si>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обслуживание долговых обязательств в части процентов, пеней и штрафных санкций по полученным бюджетным кредитам</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</si>
  <si>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</si>
  <si>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402000002</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</si>
  <si>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</si>
  <si>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402000001</t>
  </si>
  <si>
    <t>2.1.44.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</si>
  <si>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2.1.54 организация и осуществление мероприятий по работе с детьми и молодежью в городском округе</t>
  </si>
  <si>
    <t>2.1.53 оказание поддержки социально ориентированным некоммерческим организациям, благотворительной деятельности и добровольчеству</t>
  </si>
  <si>
    <t>2.1.50. осуществление мероприятий по обеспечению безопасности людей на водных объектах, охране их жизни и здоровья</t>
  </si>
  <si>
    <t>401000050</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</si>
  <si>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</si>
  <si>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401000047</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</si>
  <si>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</si>
  <si>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401000046</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</si>
  <si>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</si>
  <si>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</si>
  <si>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401000040</t>
  </si>
  <si>
    <t>401000035</t>
  </si>
  <si>
    <t>2.1.30 создание условий для организации досуга и обеспечения жителей гордского окруна услугами организации культуры</t>
  </si>
  <si>
    <t>2.1.28 создание условий для обеспечения жителей городского округа услугами связи, общественного питания, торговли и бытового обслуживания</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</si>
  <si>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</si>
  <si>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</si>
  <si>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</si>
  <si>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</si>
  <si>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</si>
  <si>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обеспечение первичных мер пожарной безопасности в границах мунципального округа, городского округа</t>
  </si>
  <si>
    <t xml:space="preserve">участие в предупреждении и ликвидации последствий чрезвычайных ситуаций в границах городского округа </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</si>
  <si>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</si>
  <si>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</si>
  <si>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401000007</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</si>
  <si>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</si>
  <si>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2.1.3. владение, пользование и распоряжение имуществом, находящимся в муниципальной собственности городского округа</t>
  </si>
  <si>
    <t xml:space="preserve">Код </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</si>
  <si>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</si>
  <si>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r>
      <t xml:space="preserve">формирование и содержание муниципального </t>
    </r>
    <r>
      <rPr>
        <sz val="10"/>
        <rFont val="Times New Roman Cyr"/>
        <charset val="204"/>
      </rPr>
      <t>архива</t>
    </r>
  </si>
  <si>
    <t>обслуживание долговых обязательств в части процентов, пеней и штрафных санкций по бюджетным кредитам, полученным из региональных бюджетов</t>
  </si>
  <si>
    <t>оценка 2022</t>
  </si>
  <si>
    <t>оценка 2023</t>
  </si>
  <si>
    <t>401000033</t>
  </si>
  <si>
    <t>Решение Ставропольской городской  Думы №624 от 25.03.2015 "Об утверждении Положения о порядке материально-технического и организаионного обеспечения деятельности органов местного самоуправления города Ставрополя"</t>
  </si>
  <si>
    <t>ст.2 п.2.1 пп.2, 3, 4, 5, 6, 8, 10</t>
  </si>
  <si>
    <t>16.04.2015, не установлена</t>
  </si>
  <si>
    <t>600</t>
  </si>
  <si>
    <t xml:space="preserve">Решение Ставропольской городской Думы от 11.05.2016 N 847 "Об Уставе муниципального образования города Ставрополя Ставропольского края"  </t>
  </si>
  <si>
    <t>ст.30 ч.8</t>
  </si>
  <si>
    <t>21.05.2016, не установлена</t>
  </si>
  <si>
    <t>7010020050</t>
  </si>
  <si>
    <t>ст.2 п.2.1 пп.11</t>
  </si>
  <si>
    <t>1) Решение Ставропольской городской  Думы №553 от 30.09.2014 "Об утверждении Положения об оплате труда лиц, замещающих  муниципальные должност,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</si>
  <si>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1)1 2)1 3)1</t>
  </si>
  <si>
    <t>1) 08.10.2014 не установлена,           2) 30.12.2016, не установлена,           3) 11.01.2017, не установлена</t>
  </si>
  <si>
    <t xml:space="preserve"> 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</si>
  <si>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в целом</t>
  </si>
  <si>
    <t>29.10.2003, не установлена</t>
  </si>
  <si>
    <t xml:space="preserve">1)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</si>
  <si>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08.10.2014, не установлена</t>
  </si>
  <si>
    <t xml:space="preserve">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</si>
  <si>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1) 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</si>
  <si>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 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</si>
  <si>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 xml:space="preserve">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t>
  </si>
  <si>
    <t>08.10.2014 не установлена</t>
  </si>
  <si>
    <t xml:space="preserve">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</si>
  <si>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ст. 2,     п. 2.1, пп. 11</t>
  </si>
  <si>
    <t xml:space="preserve"> 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t>
  </si>
  <si>
    <t>10.1</t>
  </si>
  <si>
    <t>Решение Ставропольской городской Думы от 11.05.2016 N 847 "Об Уставе муниципального образования города Ставрополя Ставропольского края"</t>
  </si>
  <si>
    <t>ст.51</t>
  </si>
  <si>
    <t xml:space="preserve"> 21.05.2016, не установлена</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</si>
  <si>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</si>
  <si>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пп.9</t>
  </si>
  <si>
    <t>ст.49 ч.2 п.8</t>
  </si>
  <si>
    <t>14Б0120630</t>
  </si>
  <si>
    <t>14Б0220630</t>
  </si>
  <si>
    <t xml:space="preserve"> Решение Ставропольской городской Думы от 11.05.2016 N 847 "Об Уставе муниципального образования города Ставрополя Ставропольского края"  </t>
  </si>
  <si>
    <t>ст.10 ч.1 п.11</t>
  </si>
  <si>
    <t>14Б0398710</t>
  </si>
  <si>
    <t>14Б0498720</t>
  </si>
  <si>
    <t>ст.8 п.8</t>
  </si>
  <si>
    <t>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</si>
  <si>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п.2 в целом</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</si>
  <si>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</si>
  <si>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пп.5, 11</t>
  </si>
  <si>
    <t>п.2.1 пп.5- 11</t>
  </si>
  <si>
    <t xml:space="preserve">Решение Ставропольской городской Думы от 30.09.2014 N 553"Об утверждении Положения об оплате труда лиц, замещающих муниципальные должности, и муниципальных служащих города Ставрополя"
</t>
  </si>
  <si>
    <t xml:space="preserve">1
</t>
  </si>
  <si>
    <t xml:space="preserve">08.10.2014, не установлена
</t>
  </si>
  <si>
    <t xml:space="preserve">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</si>
  <si>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 xml:space="preserve"> п.5 абзац 8</t>
  </si>
  <si>
    <t>20.07.2020   не установлена</t>
  </si>
  <si>
    <t>ст.49 ч.2 п.9</t>
  </si>
  <si>
    <t>1)  Решение Ставропольской городской Думы от 11.05.2016 N 847 "Об Уставе муниципального образования города Ставрополя Ставропольского края"  
2)Постановление администрации города Ставрополя от 26.12.2012 № 4090 "О создании муниципального казенного учреждения «Хозяйственное управление администрации города Ставрополя» путем изменения типа существующего муниципального бюджетного учреждения «Хозяйственное управление администрации города Ставрополя»"</t>
  </si>
  <si>
    <t xml:space="preserve">    </t>
  </si>
  <si>
    <t>ст.10 ч.1 п.3</t>
  </si>
  <si>
    <t>21.05.2016, не установлена
26.12.2012, не установлена</t>
  </si>
  <si>
    <t xml:space="preserve">Решение Ставропольской городской Думы от 11.05.2016 N 847 "Об Уставе муниципального образования города Ставрополя Ставропольского края"
</t>
  </si>
  <si>
    <t xml:space="preserve">ст.10 ч.1 п.3
</t>
  </si>
  <si>
    <t>21.05.2016, не установлена
26.12.2012, не установлена</t>
  </si>
  <si>
    <t>п.2.1 пп.1-6, 11</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</si>
  <si>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</si>
  <si>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</si>
  <si>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ст. 49, ч. 2, п. 3</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</si>
  <si>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</si>
  <si>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 xml:space="preserve">1)Закон Ставропольского края от 10.04.2008 N 20-кз "Об административных правонарушениях в Ставропольском крае"
2) Закон Ставоропльского края от 20.06.2014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и организации деятельности административных комиссий"
</t>
  </si>
  <si>
    <t>1) 11, 12</t>
  </si>
  <si>
    <t>1) 11.4, 12.2 
2) 1, 2,6 в целом,7 в целом</t>
  </si>
  <si>
    <t>1)1,6 в целом,7</t>
  </si>
  <si>
    <t>22.04.2008,                 не установлена
 01.08.2014,                не установлена</t>
  </si>
  <si>
    <t xml:space="preserve">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t>
  </si>
  <si>
    <t>ст.10. ч.1 п.15</t>
  </si>
  <si>
    <t xml:space="preserve">ст.67, ч.1, п.9 </t>
  </si>
  <si>
    <t>ст.49 ч.2 п.57</t>
  </si>
  <si>
    <t>ст. 8, п. 8</t>
  </si>
  <si>
    <t>Проведение информационно-пропагандистских мероприятий, направленных на профилактику идеологии терроризма, за счет средств местного бюджета</t>
  </si>
  <si>
    <t>ст.8, п.40</t>
  </si>
  <si>
    <t xml:space="preserve"> Решение Ставропольской городской Думы от 11.05.2016 N 847 "Об Уставе муниципального образования города Ставрополя Ставропольского края""</t>
  </si>
  <si>
    <t>ст.8 п.38</t>
  </si>
  <si>
    <t xml:space="preserve">1) Постановление администрации 
города Ставрополя от 26.07.2017 N 1321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
2) Постановление администрации города Ставрополя от 29.12.2021 N 3041 "Об утверждении Порядка предоставления субсидий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
</t>
  </si>
  <si>
    <t xml:space="preserve">1) 1;
2) 1
</t>
  </si>
  <si>
    <t xml:space="preserve">1) 27.07.2017 - 11.01.2022;
2) 12.01.2022, не установлена
</t>
  </si>
  <si>
    <t xml:space="preserve">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</si>
  <si>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п.5 абзац 8</t>
  </si>
  <si>
    <t xml:space="preserve">Расходы на обеспечение деятельности (оказание услуг) муниципальных учреждений             </t>
  </si>
  <si>
    <t>Решение Ставропольской городской Думы от 30.09.2014 N 553"Об утверждении Положения об оплате труда лиц, замещающих муниципальные должности, и муниципальных служащих города Ставрополя"</t>
  </si>
  <si>
    <t>401000001</t>
  </si>
  <si>
    <t>ст. 10, ч. 1, п. 8</t>
  </si>
  <si>
    <t xml:space="preserve">
7
3</t>
  </si>
  <si>
    <t xml:space="preserve">
26
17</t>
  </si>
  <si>
    <t xml:space="preserve">
1</t>
  </si>
  <si>
    <t xml:space="preserve">
3</t>
  </si>
  <si>
    <t>1)01.06.2007, не установлена
2)01.01.2009, не установлена</t>
  </si>
  <si>
    <t>13
12</t>
  </si>
  <si>
    <t xml:space="preserve">
1
1</t>
  </si>
  <si>
    <t>1) 26.12.2007, не установлена
2) 05.03.2005, не установлена</t>
  </si>
  <si>
    <t>Постановление администрации города Ставрополя от 06.09.2022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</si>
  <si>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1
</t>
  </si>
  <si>
    <t xml:space="preserve">
</t>
  </si>
  <si>
    <t xml:space="preserve">06.09.2022, не установлена
</t>
  </si>
  <si>
    <t>Осуществление выплаты лицам, входящим в муниципальные управленческие команды Ставропольского края, поощрения за достижение в 2022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</si>
  <si>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7110077580</t>
  </si>
  <si>
    <t>Обеспечение выплаты лицам,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 работникам органов местного самоуправления муниципальных образований, осуществляющим профессиональную деятельность по профессиям рабочих, и работникам муниципальных учреждений заработной платы не ниже установленного федеральным законодательством минимального размера оплаты труда, а также на обеспечение выплаты работникам муниципальных учреждений коэффициента к заработной плате за работу в пустынных и безводных местностях</t>
  </si>
  <si>
    <t>ст.8, п. 6</t>
  </si>
  <si>
    <t>Постановление администрации города Ставрополя от 02.11.2022 N 2345 "Об утверждении Порядка предоставления субсидий за счет средств бюджета города Ставрополя некоммерческим организациям на поддержку социокультурных проектов, направленных на социальную и культурную адаптацию мигрантов, профилактику межнациональных (межэтнических) конфликтов"</t>
  </si>
  <si>
    <t>09.11.2022, не установлена</t>
  </si>
  <si>
    <t>ст.10, ч. 1, п. 15</t>
  </si>
  <si>
    <t xml:space="preserve">3
1111111111111111111111
1
</t>
  </si>
  <si>
    <t xml:space="preserve">15
111111111111111111111111
6 в целом
</t>
  </si>
  <si>
    <t>11111111111111111111111111111111111  3</t>
  </si>
  <si>
    <t>2 в целом
5 в целом1111111111111111111
12</t>
  </si>
  <si>
    <t>111111111111111111111 1</t>
  </si>
  <si>
    <t>111111111111111111111111111111111111111111111111 3</t>
  </si>
  <si>
    <t>01.01.2005, не установлена                                                                                                               
111111111111111111111111111111111111111111111111111111111111111111111111111111111111111111111111111111
05.03.2005, не установлена</t>
  </si>
  <si>
    <t xml:space="preserve">3
111111111111111111
1
</t>
  </si>
  <si>
    <t xml:space="preserve">15
111111111111111111111
6 в целом
</t>
  </si>
  <si>
    <t xml:space="preserve">3
11111111111111111
1
</t>
  </si>
  <si>
    <t xml:space="preserve">15
11111111111111111111111
6 в целом
</t>
  </si>
  <si>
    <t>01.01.2005, не установлена                                                                                                               
111111111111111111111111111111111111111111111111111111111111111111111111111111111111111111
05.03.2005, не установлена</t>
  </si>
  <si>
    <t xml:space="preserve">   11111111111111111               1,2          </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</si>
  <si>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</si>
  <si>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2)ст.4, ч.3 </t>
  </si>
  <si>
    <t>1)01.03.2015, не установлена
2)04.06.2014, не установлена</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</si>
  <si>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</si>
  <si>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</si>
  <si>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 xml:space="preserve">1) р.2, п.2. 3     
2) ст.4, ч.3 </t>
  </si>
  <si>
    <t>1)01.03.2015, не установлена
2)04.06.2014, не установлена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</si>
  <si>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</si>
  <si>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 xml:space="preserve">р.3, п.3.7 .5 </t>
  </si>
  <si>
    <t>01.03.2015,не установлена</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</si>
  <si>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</si>
  <si>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</si>
  <si>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1)01.03.2015, не установлена
2)04.06.2014, не установлена</t>
  </si>
  <si>
    <t xml:space="preserve">1) Закон Ставропольского края от 02.03.2005 № 12-кз "О местном самоуправлении в Ставропольском крае" 
2)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 Соглашение  от 24.01.2023  № 07701000-1-2023-003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</si>
  <si>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t>
  </si>
  <si>
    <t xml:space="preserve">                                                                                                                 
2)2.2
3)2.2</t>
  </si>
  <si>
    <r>
      <t>1)05.03.2005, не установлена</t>
    </r>
    <r>
      <rPr>
        <u/>
        <sz val="10"/>
        <rFont val="Times New Roman"/>
        <family val="1"/>
        <charset val="204"/>
      </rPr>
      <t xml:space="preserve">;
</t>
    </r>
    <r>
      <rPr>
        <sz val="10"/>
        <rFont val="Times New Roman"/>
        <family val="1"/>
        <charset val="204"/>
      </rPr>
      <t xml:space="preserve">2)25.01.2022-31.12.2022 
3)24.01.2023-31.12.2023    
                                                    </t>
    </r>
  </si>
  <si>
    <t xml:space="preserve">р.3, п.3.7.4, 3.7.5 </t>
  </si>
  <si>
    <t xml:space="preserve">Закон Ставропольского края от 02.03.2005 № 12-кз "О местном самоуправлении в Ставропольском крае"
2)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 Соглашение  от 24.01.2023  № 07701000-1-2023-003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</si>
  <si>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t>
  </si>
  <si>
    <t xml:space="preserve"> 
2)2.2
3)2.2</t>
  </si>
  <si>
    <t>1)05.03.2005, не установлена;
2)25.01.2022-31.12.2022
3)24.01.2023 -31.12.2023</t>
  </si>
  <si>
    <t>р.3, п.3.7.4, 3.7.5</t>
  </si>
  <si>
    <t xml:space="preserve">1)Закон Ставропольского края от 02.03.2005 № 12-кз "О местном самоуправлении в Ставропольском крае"
2)Соглашение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</si>
  <si>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3)2</t>
  </si>
  <si>
    <t xml:space="preserve"> 
3)2.1</t>
  </si>
  <si>
    <t xml:space="preserve">1)05.03.2005, не установлена;
3)03.02.2022-31.12.2022  </t>
  </si>
  <si>
    <t xml:space="preserve">1)Закон Ставропольского края от 02.03.2005 № 12-кз "О местном самоуправлении в Ставропольском крае"
2)Соглашение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</si>
  <si>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
</t>
  </si>
  <si>
    <t xml:space="preserve"> 
2)2.1
</t>
  </si>
  <si>
    <t xml:space="preserve">1)05.03.2005, не установлена;
2)03.02.2022-31.12.2022 </t>
  </si>
  <si>
    <t>1)3                            
2)4.1</t>
  </si>
  <si>
    <t>1)16
2)42.2</t>
  </si>
  <si>
    <t>1)43
2)1в цело 2 в целом</t>
  </si>
  <si>
    <t>1)01.01.2009, не установлена
2)01.03.2008,не установлена</t>
  </si>
  <si>
    <t xml:space="preserve">р.2, п.2.3; р. 3, п. 3.3, п.п. 3.3.17 </t>
  </si>
  <si>
    <t>1)3            
2)6</t>
  </si>
  <si>
    <t>1)17       
2)23</t>
  </si>
  <si>
    <t>1)1         
2)3</t>
  </si>
  <si>
    <t>1)01.01.2009, не установлена        
2)01.06.2007, не установлена</t>
  </si>
  <si>
    <t>1)12 
2)11</t>
  </si>
  <si>
    <t>1)3     2) 2 в целом</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</si>
  <si>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полнимочия на постоянной основе, муниципальным служащим города Ставрополя"</t>
  </si>
  <si>
    <t>29.10.2003, 
не установлена</t>
  </si>
  <si>
    <t>1)17       
2)23</t>
  </si>
  <si>
    <t>1)1         
2)3</t>
  </si>
  <si>
    <t>р.2, п.2.1,п.п.11</t>
  </si>
  <si>
    <t>16.04.2015,не установлена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</si>
  <si>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</si>
  <si>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р.1,п.1.4,1.6</t>
  </si>
  <si>
    <t>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</si>
  <si>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</si>
  <si>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</si>
  <si>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3)29.11.2011, не установлена</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</si>
  <si>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22.09.2021 №2179 "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</si>
  <si>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         
3) 1</t>
  </si>
  <si>
    <t>1) 08.10.2014, не установлена        
2) 22.09.2021, не установлена 
3) 22.09.2021, не установлена</t>
  </si>
  <si>
    <t>7210077580</t>
  </si>
  <si>
    <t xml:space="preserve">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</si>
  <si>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 xml:space="preserve"> 20.07.2020   не установлена</t>
  </si>
  <si>
    <t>1)Федеральный закон от 06.10.2003 № 131-ФЗ  "Об общих принципах организации местного самоуправления в Российской Федерации"                           
2)Федеральный закон от 02.03.2007 № 25-ФЗ "О муниципальной службе в Российской федерации"</t>
  </si>
  <si>
    <t>1)3                               2)7</t>
  </si>
  <si>
    <t>1)7    2)26</t>
  </si>
  <si>
    <t>1)01.01.2009, не установлена     2)01.06.2007, не установлена</t>
  </si>
  <si>
    <t>1)12       
2)13</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</si>
  <si>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исполниельных органов государственной власти) субъектов Российской Федерации и деятельности органов исполнительной власти субъектов Российской Федерации "                                                                                                              </t>
  </si>
  <si>
    <t xml:space="preserve">10.09.2021,не установлена
</t>
  </si>
  <si>
    <t xml:space="preserve">Постановление администрации города Ставрополя Ставропольского края от 06.09.2022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  </t>
  </si>
  <si>
    <t xml:space="preserve">06.09.2022,не установлена
</t>
  </si>
  <si>
    <t>Осуществление выплаты лицам, входящим в муниципальные управленческие команды Ставропольского края, поощрения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</si>
  <si>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исполниельных органов государственной власти) субъектов Российской Федерации и деятельности органов исполнительной власти субъектов Российской Федерации "                                                                                                            </t>
  </si>
  <si>
    <t xml:space="preserve">      
13</t>
  </si>
  <si>
    <t xml:space="preserve"> 2 в целом</t>
  </si>
  <si>
    <t>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</si>
  <si>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t>
  </si>
  <si>
    <t>1)12       
2)10 в целом</t>
  </si>
  <si>
    <t xml:space="preserve">1)1  </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</si>
  <si>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увеличении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</si>
  <si>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08.10.2014, не установлена        
2) 27.06.2011, не установлена 
3)15.11.2011, не установлена</t>
  </si>
  <si>
    <t>1)43
2)1в цело 2 в целом</t>
  </si>
  <si>
    <t>р.2,п.2.1 п.п.11</t>
  </si>
  <si>
    <t>9810060220</t>
  </si>
  <si>
    <t>Расходы на предоставление субсидии акционерному обществу "Теплосеть" в виде вклада в имущество, не увеличивающего его уставный капитал</t>
  </si>
  <si>
    <t>9810020140</t>
  </si>
  <si>
    <t>Приобретение в собственность муниципального образования города Ставрополя земельных участков</t>
  </si>
  <si>
    <t>участие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t>
  </si>
  <si>
    <t>Решение Ставропольской городской Думы от 26.04.2023 N 181 "Об участии в осуществлении отдельных государственных полномочий, не переданных в установленном порядке"</t>
  </si>
  <si>
    <t>28.04.2023,не установлена</t>
  </si>
  <si>
    <t>9810021390</t>
  </si>
  <si>
    <t>Расходы на мероприятия по имущественной поддержке социально ориентированных и иных некоммерческих организаций</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</si>
  <si>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</si>
  <si>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 xml:space="preserve"> 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</si>
  <si>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п.5, абз.8</t>
  </si>
  <si>
    <t>20.07.2020,              не установлена</t>
  </si>
  <si>
    <t xml:space="preserve">1) 01.01.2009, не установлена
</t>
  </si>
  <si>
    <t xml:space="preserve">1) Решение Ставропольской городской Думы от  29.01.2020 № 415 "Об утверждении положения о комитете финансов администрации города Ставрополя";                                                                                                
2) Решение Старопольской городской Думы от 28.09.2005 № 117 "Об утверждении Положения о бюджетном процеесе в городе Ставрополе"      </t>
  </si>
  <si>
    <t>1) р.3 п.13 пп 1, абз.37; 2) гл.2 ст.8 п. 36</t>
  </si>
  <si>
    <t>1) 02.02.2020, не установлена;                                               2) 28.10.2005, не установлена</t>
  </si>
  <si>
    <t>604</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</si>
  <si>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
</t>
  </si>
  <si>
    <t>1) 3          2) 7</t>
  </si>
  <si>
    <t>1) 17         2) 26</t>
  </si>
  <si>
    <t xml:space="preserve">1) 01.01.2009, не установлена
2) 01.06.2007, не установлена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</si>
  <si>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</si>
  <si>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12           2) 13</t>
  </si>
  <si>
    <t>1) 1                 2) 1</t>
  </si>
  <si>
    <t>1) 05.03.2005, не установлена         2) 26.12.2007, не установлена</t>
  </si>
  <si>
    <t>Постановление администрации города Ставрополя от 06.09.2022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</si>
  <si>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06.09.2022, не установлена</t>
  </si>
  <si>
    <t>1)Постановление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2) Решение Ставропольской государственной Думы от 28.09.2005 № 117 "Об утверждении Положения о бюджетном процессе в городе Ставрополе"</t>
  </si>
  <si>
    <t>1) п.3 в целом;   2) гл.3 ст.14 п.1,2 в целом</t>
  </si>
  <si>
    <t>1) 06.06.2011, не установлена;                           2) 28.10.2005, не установлена</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</si>
  <si>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</si>
  <si>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Решение Ставропольской государственной Думы от 29.10.2003 № 216 "Об утверждении Положения опорядке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</si>
  <si>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</si>
  <si>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р.1 п.7;      2) р.2 п. 2.1 п.п.2, 4, 5, 6, 7, 10, 11</t>
  </si>
  <si>
    <t>1) 02.02.2020, не установлена;                      2) 16.047.2015, не установлена</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</si>
  <si>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</si>
  <si>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р.1 п.7;      2) р.2 п. 2.1 п.п.11</t>
  </si>
  <si>
    <t>1) 02.02.2020, не установлена;                      2) 16.04.2015, не установлена</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</si>
  <si>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</si>
  <si>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</si>
  <si>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17           2) 22</t>
  </si>
  <si>
    <t xml:space="preserve">1) 1           2) 1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</si>
  <si>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</si>
  <si>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12       2) 10 в целом</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</si>
  <si>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деятельность по профессиям рабочих" </t>
  </si>
  <si>
    <t>1) 1;            2) 1, 2;           3) 1</t>
  </si>
  <si>
    <t>1) 08.10.2014, не установлена;                     2) 02.07.2011, не установлена;                  3) 29.11.2011, не установлена</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</si>
  <si>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</si>
  <si>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 17              2) 22</t>
  </si>
  <si>
    <t xml:space="preserve">1) 1  2) 1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</si>
  <si>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</si>
  <si>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</si>
  <si>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</si>
  <si>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Админиситрации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</si>
  <si>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3) 1</t>
  </si>
  <si>
    <t>1)08.10.2014, не установлена;                     2)01.10.2021, не установлена;                  3)01.10.2021, не установлена</t>
  </si>
  <si>
    <t>1) 17               2) 22</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</si>
  <si>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</si>
  <si>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Админиситрации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</si>
  <si>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Решение Старопольской городской Думы от 28.09.2005 № 117 "Об утверждении Положения о бюджетном процеесе в городе Ставрополе"</t>
  </si>
  <si>
    <t>гл.2 ст.7 п.1 подп. 40,41</t>
  </si>
  <si>
    <t>28.10.2005, не установлена</t>
  </si>
  <si>
    <t xml:space="preserve">   Итого 604</t>
  </si>
  <si>
    <t>Постановление администрации города Ставрополя от 03.08.2017 № 1392 "Об утверждении Положения о комитете образования администрации города Ставрополя"</t>
  </si>
  <si>
    <t>п. 23 пп. 27</t>
  </si>
  <si>
    <t>03.08.2017, не установлена</t>
  </si>
  <si>
    <t xml:space="preserve">Постановление администрации города Ставрополя от 03.08.2017 № 1392 "Об утверждении Положения о комитете образования администрации города Ставрополя" </t>
  </si>
  <si>
    <t>п. 23 пп. 6, 7</t>
  </si>
  <si>
    <t>Постановление администрации города Ставрополя от 25.11.2021 № 2690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t>
  </si>
  <si>
    <t>п. 1, 2</t>
  </si>
  <si>
    <t>01.12.2021 - не установлена</t>
  </si>
  <si>
    <t>0110160010</t>
  </si>
  <si>
    <t>Предоставление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t>
  </si>
  <si>
    <t>1, 3, 7</t>
  </si>
  <si>
    <t>1) Закон Ставропольского края от 30.07.2013 № 72 -кз "Об образовании"; 
2) Постановление Правительства Ставропольского края от 20.05.2022 № 271-п "Об утверждении Порядка распределения и предоставления в 2022 году иных межбюджетных трансфертов из бюджета Ставропольского края бюджетам муниципальных образований Ставропольского края на обеспечение питания в муниципальных образовательных организациях Ставропольского края в результате удорожания стоимости продуктов питания"</t>
  </si>
  <si>
    <t>2) 2, 4, 5</t>
  </si>
  <si>
    <t>1) 01.09.2013, не установлена; 2) 20.05.2022, не установлена</t>
  </si>
  <si>
    <t>0110176310</t>
  </si>
  <si>
    <t>Обеспечение питания в образовательных организациях в результате удорожания стоимости продуктов питания</t>
  </si>
  <si>
    <t>0110177580</t>
  </si>
  <si>
    <t>п. 23 пп. 7</t>
  </si>
  <si>
    <t>п. 23 пп. 49</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</si>
  <si>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</si>
  <si>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Закон Ставропольского края от 07.06.2004 № 41-кз "О пожарной безопасности"</t>
  </si>
  <si>
    <t>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03.08.2017 № 1392 "Об утверждении Положения о комитете образования администрации города Ставрополя"</t>
  </si>
  <si>
    <t>1) 1, 2</t>
  </si>
  <si>
    <t>2) п. 23 пп. 7</t>
  </si>
  <si>
    <t>1) 10.04.2016, не установлена; 2)  03.08.2017, не установлена</t>
  </si>
  <si>
    <t>1) Закон Ставропольского края от 30.07.2013 № 72 -кз "Об образовании"; 
2) Закон Ставропольского края от 07.06.2004 № 41-кз "О пожарной безопасности"</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</si>
  <si>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</si>
  <si>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</si>
  <si>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 xml:space="preserve">Постановление администрации города Ставрополя от 03.08.2017  № 1392 "Об утверждении Положения о комитете образования администрации города Ставрополя" </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</si>
  <si>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</si>
  <si>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r>
      <t xml:space="preserve">1) 4;       </t>
    </r>
    <r>
      <rPr>
        <sz val="10"/>
        <color theme="0"/>
        <rFont val="Times New Roman"/>
        <family val="1"/>
        <charset val="204"/>
      </rPr>
      <t>________</t>
    </r>
    <r>
      <rPr>
        <sz val="10"/>
        <rFont val="Times New Roman"/>
        <family val="1"/>
        <charset val="204"/>
      </rPr>
      <t xml:space="preserve"> 2) 1;  </t>
    </r>
    <r>
      <rPr>
        <sz val="10"/>
        <color theme="0"/>
        <rFont val="Times New Roman"/>
        <family val="1"/>
        <charset val="204"/>
      </rPr>
      <t xml:space="preserve"> _ __ </t>
    </r>
    <r>
      <rPr>
        <sz val="10"/>
        <rFont val="Times New Roman"/>
        <family val="1"/>
        <charset val="204"/>
      </rPr>
      <t xml:space="preserve"> 4</t>
    </r>
  </si>
  <si>
    <r>
      <t xml:space="preserve">1) 20;  </t>
    </r>
    <r>
      <rPr>
        <sz val="10"/>
        <color theme="0"/>
        <rFont val="Times New Roman"/>
        <family val="1"/>
        <charset val="204"/>
      </rPr>
      <t xml:space="preserve">________ </t>
    </r>
    <r>
      <rPr>
        <sz val="10"/>
        <rFont val="Times New Roman"/>
        <family val="1"/>
        <charset val="204"/>
      </rPr>
      <t xml:space="preserve"> 2) 9; </t>
    </r>
    <r>
      <rPr>
        <sz val="10"/>
        <color theme="0"/>
        <rFont val="Times New Roman"/>
        <family val="1"/>
        <charset val="204"/>
      </rPr>
      <t>_____</t>
    </r>
    <r>
      <rPr>
        <sz val="10"/>
        <rFont val="Times New Roman"/>
        <family val="1"/>
        <charset val="204"/>
      </rPr>
      <t>34</t>
    </r>
  </si>
  <si>
    <r>
      <t xml:space="preserve">1) 5 в целом;          2) 1;    </t>
    </r>
    <r>
      <rPr>
        <sz val="10"/>
        <color theme="0"/>
        <rFont val="Times New Roman"/>
        <family val="1"/>
        <charset val="204"/>
      </rPr>
      <t>____</t>
    </r>
    <r>
      <rPr>
        <sz val="10"/>
        <rFont val="Times New Roman"/>
        <family val="1"/>
        <charset val="204"/>
      </rPr>
      <t xml:space="preserve"> 2</t>
    </r>
  </si>
  <si>
    <r>
      <t xml:space="preserve">        </t>
    </r>
    <r>
      <rPr>
        <sz val="10"/>
        <color theme="0"/>
        <rFont val="Times New Roman"/>
        <family val="1"/>
        <charset val="204"/>
      </rPr>
      <t>________</t>
    </r>
    <r>
      <rPr>
        <sz val="10"/>
        <rFont val="Times New Roman"/>
        <family val="1"/>
        <charset val="204"/>
      </rPr>
      <t xml:space="preserve">      2) 1, 5; </t>
    </r>
    <r>
      <rPr>
        <sz val="10"/>
        <color theme="0"/>
        <rFont val="Times New Roman"/>
        <family val="1"/>
        <charset val="204"/>
      </rPr>
      <t>__</t>
    </r>
    <r>
      <rPr>
        <sz val="10"/>
        <rFont val="Times New Roman"/>
        <family val="1"/>
        <charset val="204"/>
      </rPr>
      <t xml:space="preserve"> 7</t>
    </r>
  </si>
  <si>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3)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</si>
  <si>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23 пп. 7; 2) п. 2, 3, 5, 6, 7;             3) п. 2, 3</t>
  </si>
  <si>
    <t xml:space="preserve">1) 03.08.2017, не установлена; 2) 08.05.2021, не установлена; 3) 15.05.2021, не утановлена </t>
  </si>
  <si>
    <t>1) Постановление администрации города Ставрополя от 20.11.2015 № 2624 "Об утверждении Порядка обеспечения форменной одеждой и иным вещевым имуществом (обмундированием) обучающихся кадетских классов муниципальных общеобразовательных учреждений города Ставрополя за счет средств бюджета города Ставрополя"; 
2) постановление администрации города Ставрополя от 03.08.2017 № 1392 "Об утверждении Положения о комитете образования администрации города Ставрополя"; 
3)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4)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</si>
  <si>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15; 2) п. 23 пп. 7; 3) п. 2, 3, 5, 6, 7;             4) п. 2, 3</t>
  </si>
  <si>
    <t xml:space="preserve">1) 05.12.2015, не установлена;2) 03.08.2017, не установлена; 3) 08.05.2021, не установлена; 4) 15.05.2021, не утановлена </t>
  </si>
  <si>
    <t>0110260010</t>
  </si>
  <si>
    <t>1)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2)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</si>
  <si>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2, 3, 5, 6, 7;             2) п. 2, 3</t>
  </si>
  <si>
    <t xml:space="preserve">1) 08.05.2021, не установлена; 2) 15.05.2021, не утановлена </t>
  </si>
  <si>
    <t>0110276310</t>
  </si>
  <si>
    <t>1) Закон Ставропольского края от 28.02.2023 № 18-кз "О дополнительных социальных гарантиях участникам специальной военной операции и мерах социальной поддержки членов их семей"; 
2) Постановление Правительства Ставропольского края от 27.03.2023 № 145-п "Об утверждении Порядка обеспечения ребенка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государственной или муниципальной образовательной организации, находящейся на территории Ставропольского края, не менее одного раза в день бесплатным горячим питанием, предусматривающим наличие горячего блюда, не считая горячего напитка"</t>
  </si>
  <si>
    <t>1) 4;             5</t>
  </si>
  <si>
    <t>1) 1;                          2</t>
  </si>
  <si>
    <t xml:space="preserve">1) 3                    </t>
  </si>
  <si>
    <t>2) 2, 3, 5</t>
  </si>
  <si>
    <t>1) 02.03.2023, не установлена; 2) 29.03.2023, не установлена</t>
  </si>
  <si>
    <t>0110277130</t>
  </si>
  <si>
    <t>Обеспечение ребенка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муниципальной образовательной организации, бесплатным горячим питанием</t>
  </si>
  <si>
    <t>0110277580</t>
  </si>
  <si>
    <t>1) Закон Ставропольского края от 30.07.2013 № 72 -кз "Об образовании"; 2) соглашение от 15.12.2022 № 07701000-1-2022-018 о предоставлении иного межбюджетного трансферта, имеющего целевое назначение, из бюджета Ставропольского края бюджету города Ставрополя Ставропольского края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Ставропольского края</t>
  </si>
  <si>
    <t>1) 01.09.2013, не установлена; 2) 15.12.2022 - 31.12.2022</t>
  </si>
  <si>
    <t>011EВ5179F</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</si>
  <si>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</si>
  <si>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011EВ51790</t>
  </si>
  <si>
    <t>п. 23 пп. 17</t>
  </si>
  <si>
    <t>011E151720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</si>
  <si>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</si>
  <si>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 23 пп. 8</t>
  </si>
  <si>
    <t>1) Закон Ставропольского края от 30.07.2013 № 72 -кз "Об образовании"; 2) Соглашение от 20.01.2023 № 12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мероприятий по обеспечению антитеррористической защищенности в государственных и муниципальных общеобразовательных организациях</t>
  </si>
  <si>
    <t>1) 01.09.2013, не установлена; 2) 20.01.2023 - 31.12.2023</t>
  </si>
  <si>
    <t>15104S8830</t>
  </si>
  <si>
    <t>Реализация мероприятий по обеспечению антитеррористической защищенности в муниципальных общеобразовательных организациях</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</si>
  <si>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</si>
  <si>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Закон Ставропольского края от 07.06.2004 № 41-кз "О пожарной безопасности"</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</si>
  <si>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</si>
  <si>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31.03.2023 № 94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Субсидии на укрепление материально-технической базы муниципальных общеобразовательных организаций</t>
  </si>
  <si>
    <t>1) 01.09.2013, не установлена; 2) 31.03.2023 - 31.12.2023</t>
  </si>
  <si>
    <t>01106S7070</t>
  </si>
  <si>
    <t>Укрепление материально-технической базы муниципальных общеобразовательных организаций</t>
  </si>
  <si>
    <t>1) Закон Ставропольского края от 30.07.2013 № 72 -кз "Об образовании"; 
2) Соглашение от 21.01.2021 № 07701000-1-2020-015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проведение работ по благоустройству зданий общеобразовательных организаций, находящихся в собственности муниципальных образований Ставропольского края, в целях соблюдения требований к воздушнотепловому режиму, водоснабжению и канализации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</si>
  <si>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Закон Ставропольского края от 30.07.2013 № 72 -кз "Об образовании"; 
2) Соглашение от 26.04.2022 № 07701000-1-2022-012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в рамках регионального проекта "Модернизация школьных систем образования (Ставропольский край)", направленного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в части мероприятий по капитальному ремонту и оснащению зданий муниципальных общеобразовательных организаций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</si>
  <si>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01.09.2013, не установлена; 2) 26.04.2022 - 31.12.2025</t>
  </si>
  <si>
    <t>1) Закон Ставропольского края от 30.07.2013 № 72 -кз "Об образовании"; 
2) Соглашение от 29.04.2022 № 120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Реализация мероприятий по модернизации школьных систем образования (завершение работ по капитальному ремонту)</t>
  </si>
  <si>
    <t>1) Закон Ставропольского края от 30.07.2013 № 72 -кз "Об образовании"; 
2) Постановление Правительства Ставропольского края от 06.07.2021 № 298-п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стихийного бедствия и (или) другой чрезвычайной ситуации, произошедших на территории муниципальных образований Ставропольского края, за счет бюджетных ассигнований резервного фонда Правительства Ставропольского края"</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</si>
  <si>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</si>
  <si>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1) п. 23 пп. 7</t>
  </si>
  <si>
    <t>1) 03.08.2017, не установлена; 2) 15.03.2022, не установлена</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</si>
  <si>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</si>
  <si>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</si>
  <si>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Постановление Правительства Ставропольского края от 19.09.2019 № 413-п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2) соглашение от 01.11.2022 № 189 между министерством образования Ставропольского края и администрацией  города Ставрополя о предоставлении из бюджета Ставропольского края иных межбюджетных трансфертов бюджетам муниципальных образований Ставропольского края в 2022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</si>
  <si>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2) 1.1,  1.4</t>
  </si>
  <si>
    <t>1) 19.09.2019, не установлена: 2) 01.11.2022 - 31.12.2022</t>
  </si>
  <si>
    <t>01102R3030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</si>
  <si>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</si>
  <si>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1) постановление администрации города Ставрополя от 29.12.2020 № 2227 "Об утверждении Порядка выплаты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организаций города Ставрополя, получающих образование на дому"; 
2) постановление администрации города Ставрополя от 25.02.2022 № 379 "Об осуществлении в 2022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3) постановление администрации города Ставрополя от 02.02.2023 № 188 "Об осуществлении в 2023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t>
  </si>
  <si>
    <t>2) 1; 3) 1</t>
  </si>
  <si>
    <t>1) 2, 3, 9, 12</t>
  </si>
  <si>
    <t>1) 15.01.2021, не установлена; 2) 25.02.2022 - 31.12.2022;              3) 02.02.2023 - 31.12.2023</t>
  </si>
  <si>
    <t>0110377580</t>
  </si>
  <si>
    <t>1) Федеральный закон от 29.12.2012 № 273-ФЗ "Об образовании в Российской Федерации";                                               
2) Федеральный закон от 21.12.1994 № 69-ФЗ "О пожарной безопасности"</t>
  </si>
  <si>
    <t>1) 10.04.2016, не установлена; 
2)  03.08.2017, не установлена</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</si>
  <si>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</si>
  <si>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Закон Ставропольского края от 07.06.2004 № 41-кз "О пожарной безопасности"</t>
  </si>
  <si>
    <t>1) Закон Ставропольского края от 24.12.2021 № 132-кз  "Об отдельных вопросах организации и обеспечения отдыха и оздоровления детей в Ставропольском крае"; 
2) Закон Ставропольского края от 27.12.2021 № 136-кз "О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t>
  </si>
  <si>
    <r>
      <rPr>
        <sz val="10"/>
        <color theme="0"/>
        <rFont val="Times New Roman"/>
        <family val="1"/>
        <charset val="204"/>
      </rPr>
      <t>____________</t>
    </r>
    <r>
      <rPr>
        <sz val="10"/>
        <rFont val="Times New Roman"/>
        <family val="1"/>
        <charset val="204"/>
      </rPr>
      <t xml:space="preserve">   2) </t>
    </r>
    <r>
      <rPr>
        <sz val="10"/>
        <color theme="0"/>
        <rFont val="Times New Roman"/>
        <family val="1"/>
        <charset val="204"/>
      </rPr>
      <t xml:space="preserve">_ </t>
    </r>
    <r>
      <rPr>
        <sz val="10"/>
        <rFont val="Times New Roman"/>
        <family val="1"/>
        <charset val="204"/>
      </rPr>
      <t xml:space="preserve">  1</t>
    </r>
  </si>
  <si>
    <r>
      <rPr>
        <sz val="10"/>
        <color theme="0"/>
        <rFont val="Times New Roman"/>
        <family val="1"/>
        <charset val="204"/>
      </rPr>
      <t>_____________</t>
    </r>
    <r>
      <rPr>
        <sz val="10"/>
        <rFont val="Times New Roman"/>
        <family val="1"/>
        <charset val="204"/>
      </rPr>
      <t xml:space="preserve">  2) 1;          3</t>
    </r>
  </si>
  <si>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главы города Ставрополя от 26.04.2022 № 11-п "Об установлении и исполнении расходного обязательства муниципального образования города Ставрополя Ставропольского края по дополнительному использованию средств бюджета города Ставрополя для осуществления переданных отдельных государственных полномочий Ставропольского края по организации и обеспечению отдыха и оздоровления детей в 2022 году"</t>
  </si>
  <si>
    <t>2) 1, 2, 3</t>
  </si>
  <si>
    <t>1) п. 23 пп. 1, 27</t>
  </si>
  <si>
    <t>1) 03.08.2017, не установлена; 
2) 29.04.2022, не установлена</t>
  </si>
  <si>
    <r>
      <rPr>
        <sz val="10"/>
        <color theme="0"/>
        <rFont val="Times New Roman"/>
        <family val="1"/>
        <charset val="204"/>
      </rPr>
      <t xml:space="preserve">____________ </t>
    </r>
    <r>
      <rPr>
        <sz val="10"/>
        <rFont val="Times New Roman"/>
        <family val="1"/>
        <charset val="204"/>
      </rPr>
      <t xml:space="preserve">  2) </t>
    </r>
    <r>
      <rPr>
        <sz val="10"/>
        <color theme="0"/>
        <rFont val="Times New Roman"/>
        <family val="1"/>
        <charset val="204"/>
      </rPr>
      <t xml:space="preserve">_ </t>
    </r>
    <r>
      <rPr>
        <sz val="10"/>
        <rFont val="Times New Roman"/>
        <family val="1"/>
        <charset val="204"/>
      </rPr>
      <t xml:space="preserve">  1</t>
    </r>
  </si>
  <si>
    <t>1) Федеральный закон от 24.07.1998 № 124-ФЗ "Об основных гарантиях прав ребенка в Российской Федерации"; 2) Федеральный закон от 06.10.2003 № 131-ФЗ "Об общих принципах организации местного самоуправления в Российской Федерации"</t>
  </si>
  <si>
    <t>1) 2; 2) 4</t>
  </si>
  <si>
    <t>1) 12.1; 2) 20</t>
  </si>
  <si>
    <t>2) 4.1</t>
  </si>
  <si>
    <t>1) 03.08.1998, не установлена; 2) 01.01.2009, не установлена</t>
  </si>
  <si>
    <t xml:space="preserve">1) Постановление администрации города Ставрополя от 03.08.2017 № 1392 "Об утверждении Положения о комитете образования администрации города Ставрополя"; 2) решение Ставропольской городской Думы от 26.04.2023 № 181 "Об участии в осуществлении отдельных государственных полномочий, не переданных в установленном порядке" </t>
  </si>
  <si>
    <t>2) 1;                         2</t>
  </si>
  <si>
    <t>1) п. 23 пп. 1</t>
  </si>
  <si>
    <t>1) 03.08.2017, не установлена; 2) 26.04.2023, не установлена</t>
  </si>
  <si>
    <t>Расходы на организацию отдыха детей в каникулярное время</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</si>
  <si>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главы города Ставрополя от 27.02.2023 № 4-п "О ежегодной премии главы города Ставрополя учителям общеобразовательных организаций, расположенных на территории города Ставрополя, подготовившим выпускников, набравших 100 баллов по результатам единого государственного экзамена"</t>
  </si>
  <si>
    <t>2) 1, 2</t>
  </si>
  <si>
    <t>1) п. 23 пп. 49</t>
  </si>
  <si>
    <t>1) 03.08.2017, не установлена; 2) 03.03.2023, не установлена</t>
  </si>
  <si>
    <t>9810021700</t>
  </si>
  <si>
    <t>Ежегодная премия главы города Ставрополя учителям общеобразовательных организаций, подготовивших выпускников, набравших 100 баллов по результатам единого государственного экзамена</t>
  </si>
  <si>
    <t>0110877580</t>
  </si>
  <si>
    <t>1) Федеральный закон от 29.12.2012 № 273-ФЗ "Об образовании в Российской Федерации";  
2) Федеральный закон от 21.12.1994 № 69-ФЗ "О пожарной безопасности"</t>
  </si>
  <si>
    <t>7510077580</t>
  </si>
  <si>
    <t xml:space="preserve">п. 23 пп. 49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</si>
  <si>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</si>
  <si>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 2 </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</si>
  <si>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</si>
  <si>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п. 2 пп. 2.1 пп. 2, 4, 5, 6, 10, 11</t>
  </si>
  <si>
    <t>п. 2 пп. 2.1 пп. 2</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</si>
  <si>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</si>
  <si>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Ставрпольском крае"</t>
  </si>
  <si>
    <t>1) 10 в целом; 2) 12</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</si>
  <si>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</si>
  <si>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</si>
  <si>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1) 08.10.2014, не установлена; 2) 02.07.2011, не установлена; 3) 29.11.2011,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</si>
  <si>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</si>
  <si>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</si>
  <si>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</si>
  <si>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1) Закон Ставропольского края от 30.07.2013 № 72 -кз "Об образовании"; 2) соглашение от 24.01.2022 № 07701000-1-2022-005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3) соглашение от 20.01.2023 № 07701000-1-2023-004 между министерством образования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города Ставрополя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</si>
  <si>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1) 01.09.2013, не установлена; 2) 24.01.2022 - 31.12.2022; 3) 20.01.2023 - 31.12.2025</t>
  </si>
  <si>
    <t>п. 23 пп. 50</t>
  </si>
  <si>
    <t>1) Закон Ставропольского края от 30.07.2013 № 72 -кз "Об образовании"; 
2) постановление Правительства Ставропольского края от 28.08.2020 № 460-п "Об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t>
  </si>
  <si>
    <t>1) Федеральный закон от 29.12.2012 № 273-ФЗ "Об образовании в Российской Федерации"; 
2) Федеральный закон от 30.03.1999 № 52-ФЗ "О санитарно-эпидемиологическом благополучии населения"</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</si>
  <si>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</si>
  <si>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7;      2) 2</t>
  </si>
  <si>
    <t>Решение Ставропольской городской Думы от 21.12.2022 № 142 "О дополнительных мерах социальной поддержки студентов, обучающихся по образовательным программам высшего образования, при целевом обучении"</t>
  </si>
  <si>
    <t>25.12.2022, не установлена</t>
  </si>
  <si>
    <t>9810080310</t>
  </si>
  <si>
    <t>Предоставление дополнительной меры социальной поддержки в виде единовременной выплаты студентам, обучающимся по образовательным программам высшего образования, при целевом обучении</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</si>
  <si>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</si>
  <si>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22,            23</t>
  </si>
  <si>
    <t>1,            3</t>
  </si>
  <si>
    <t>10 в целом,              11</t>
  </si>
  <si>
    <r>
      <t xml:space="preserve"> </t>
    </r>
    <r>
      <rPr>
        <sz val="10"/>
        <color theme="0"/>
        <rFont val="Times New Roman"/>
        <family val="1"/>
        <charset val="204"/>
      </rPr>
      <t xml:space="preserve"> ----------------------- </t>
    </r>
    <r>
      <rPr>
        <sz val="10"/>
        <rFont val="Times New Roman"/>
        <family val="1"/>
        <charset val="204"/>
      </rPr>
      <t>1</t>
    </r>
  </si>
  <si>
    <r>
      <t xml:space="preserve"> </t>
    </r>
    <r>
      <rPr>
        <sz val="10"/>
        <color theme="0"/>
        <rFont val="Times New Roman"/>
        <family val="1"/>
        <charset val="204"/>
      </rPr>
      <t xml:space="preserve"> -----------------------  </t>
    </r>
    <r>
      <rPr>
        <sz val="10"/>
        <rFont val="Times New Roman"/>
        <family val="1"/>
        <charset val="204"/>
      </rPr>
      <t>2 в целом</t>
    </r>
  </si>
  <si>
    <t>1)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2)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</si>
  <si>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п. 2</t>
  </si>
  <si>
    <t>1) 29.10.2003, не установлена; 2) 08.10.2014, не установлена</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</si>
  <si>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</si>
  <si>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 xml:space="preserve">ст. 2 п. 2.1 пп. 2, 4, 5, 6, 10, 11 </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</si>
  <si>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 (ранее - 13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среднего общего образования в частных общеобразовательных организациях в городской местности)</t>
  </si>
  <si>
    <t>Постановление администрации г. Ставрополя от 18.10.2021 N 2354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</si>
  <si>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22.10.2021, не установлена</t>
  </si>
  <si>
    <t>Постановление администрации г. Ставрополя от 18.10.2021 № 2354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</si>
  <si>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Федерации»(ранее -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Федерации»)(в части дошкольного образования в частных дошкольных образовательных организациях, в частных общеобразовательных организациях)</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</si>
  <si>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02.03.2022 № 391 "Об осуществлении в 2022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t>
  </si>
  <si>
    <t xml:space="preserve">1) п. 22  </t>
  </si>
  <si>
    <t>1) 03.08.2017, не установлена; 2) 02.03.2022 - 31.12.2022</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</si>
  <si>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31.01.2023 № 182 "Об осуществлении в 2023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t>
  </si>
  <si>
    <t>1) 03.08.2017, не установлена; 2) 31.01.2023 - 31.12.2023</t>
  </si>
  <si>
    <t>Выплата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</si>
  <si>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 22, 23 пп. 14 пп. "б"</t>
  </si>
  <si>
    <t>п. 22, 23 пп. 14 пп. "в"</t>
  </si>
  <si>
    <r>
      <t>1)</t>
    </r>
    <r>
      <rPr>
        <sz val="10"/>
        <color theme="0"/>
        <rFont val="Times New Roman"/>
        <family val="1"/>
        <charset val="204"/>
      </rPr>
      <t xml:space="preserve"> ___</t>
    </r>
    <r>
      <rPr>
        <sz val="10"/>
        <rFont val="Times New Roman"/>
        <family val="1"/>
        <charset val="204"/>
      </rPr>
      <t xml:space="preserve">                                1;                              1</t>
    </r>
  </si>
  <si>
    <r>
      <t>1)</t>
    </r>
    <r>
      <rPr>
        <sz val="10"/>
        <color theme="0"/>
        <rFont val="Times New Roman"/>
        <family val="1"/>
        <charset val="204"/>
      </rPr>
      <t xml:space="preserve"> ___</t>
    </r>
    <r>
      <rPr>
        <sz val="10"/>
        <rFont val="Times New Roman"/>
        <family val="1"/>
        <charset val="204"/>
      </rPr>
      <t xml:space="preserve">                                1</t>
    </r>
  </si>
  <si>
    <t>п. 22, п. 23 пп. 4, 14 пп. "г"</t>
  </si>
  <si>
    <t>на организацию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</si>
  <si>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6;        1</t>
  </si>
  <si>
    <t>п. 22, 23 пп. 14 пп. "а"</t>
  </si>
  <si>
    <t>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</si>
  <si>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п. 23 пп. 1, 27</t>
  </si>
  <si>
    <t xml:space="preserve">п. 23 пп. 1 </t>
  </si>
  <si>
    <t>Организация и обеспечение отдыха и оздоровления детей</t>
  </si>
  <si>
    <t>1) Закон Ставропольского края от 03.07.2013 № 72-кз "Об образовании", 
2) Постановление Правительства Ставропольского края от 18.03.2009 № 84-п "О порядке воспитания и обучения детей-инвалидов на дому и расчета размера компенсации затрат родителей (законных представителей) на эти цели"</t>
  </si>
  <si>
    <t>п. 23 пп.49</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</si>
  <si>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</si>
  <si>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1) 3; 2) 7</t>
  </si>
  <si>
    <t>1) 17; 2) 26</t>
  </si>
  <si>
    <t>1) 01.01.2009, не установлена; 2) 01.06.2007, не установлена</t>
  </si>
  <si>
    <t>1) Закон Ставропольского края от 02.03.2005 № 12-кз "О местном самоуправлении в Ставрпольском крае"; 
2) Закон Ставропольского края от 24.12.2007 № 78-кз "Об отдельных вопросах муниципальной службы в Ставропольском крае"</t>
  </si>
  <si>
    <t>1) 12; 2) 13</t>
  </si>
  <si>
    <t>1) 05.03.2005, не установлена; 2) 26.12.2007, не установлена</t>
  </si>
  <si>
    <t>Постановление администрации города Ставрополя от 06.09.2022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</si>
  <si>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02.02.2016 № 207 " О комитете культуры и молодежной политики администрации города Ставрополя"</t>
  </si>
  <si>
    <t>п.15 пп. 3, 8</t>
  </si>
  <si>
    <t>02.02.2016,   не установлена</t>
  </si>
  <si>
    <t>п.15 пп. 13</t>
  </si>
  <si>
    <t>02.02.2016  не установлена</t>
  </si>
  <si>
    <t>0720177580</t>
  </si>
  <si>
    <t>п.15 пп. 13, 14</t>
  </si>
  <si>
    <t>02.02.2016,  не установлена</t>
  </si>
  <si>
    <t>п.15 пп. 6, 13</t>
  </si>
  <si>
    <t xml:space="preserve"> 02.02.2016,  не установлена</t>
  </si>
  <si>
    <t xml:space="preserve">1) Закон Ставропольского края от 02.03.2005 № 12-кз "О местном самоуправлении в Ставропольском крае"                                                                                                                                                                                                               
2)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</si>
  <si>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2) 1, 2      
</t>
  </si>
  <si>
    <t xml:space="preserve">
2)1.1, 1.2, 2.1, 2.2,   2.3
</t>
  </si>
  <si>
    <t xml:space="preserve">1) 05.03.2005, не установлена
2) 28.01.2022
31.12.2022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</si>
  <si>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</si>
  <si>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</si>
  <si>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 xml:space="preserve">1) Закон Ставропольского края от 02.03.2005 № 12-кз "О местном самоуправлении в Ставропольском крае"                                                                                                                                        
3)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</si>
  <si>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1) 1, 2      
</t>
  </si>
  <si>
    <t xml:space="preserve">
2) 1.1, 1.2, 2.1, 2.2,   2.3
</t>
  </si>
  <si>
    <t xml:space="preserve">1) 05.03.2005, не установлена
2) 28.01.2022
31.12.2022
</t>
  </si>
  <si>
    <t xml:space="preserve">02.02.2016,   не установлена
</t>
  </si>
  <si>
    <t>1) Закон Ставропольского края от 02.03.2005 № 12-кз "О местном самоуправлении в Ставропольском крае"                                                                                                                                                                                                              
2) Соглашение от 28.01.2022 № 07701000-1-2022-008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</si>
  <si>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 xml:space="preserve">1) 05.03.2005, не установлена
2) 28.01.2022
31.12.2022
</t>
  </si>
  <si>
    <t>п.15 пп. 59</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</si>
  <si>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</si>
  <si>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 xml:space="preserve">1
</t>
  </si>
  <si>
    <t xml:space="preserve">10.04.2016,    не установлена
</t>
  </si>
  <si>
    <t>создание условий для массового отдыха жителей муниципильного округа, городского округа и организация обустройства мест массового отдыха населения</t>
  </si>
  <si>
    <t xml:space="preserve">Закон Ставропольского края от 02.03.2005 № 12-кз "О местном самоуправлении в Ставропольском крае"                                                                                       
2) Соглашение от 23.01.2023 № 23-31040-С между министрством финансов Ставропольского края и администрацией города Ставрополя  о предоставлении из бюджета  Ставропольского края бюджету города Ставрополя на реализацию инициативных проектов                     </t>
  </si>
  <si>
    <t xml:space="preserve">
2) 2      
</t>
  </si>
  <si>
    <t xml:space="preserve">
1)  2.1, 2.2
</t>
  </si>
  <si>
    <t xml:space="preserve">05.03.2005, не установлена   
2) 23.01.2023
31.12.2023
</t>
  </si>
  <si>
    <t>п.15 пп. 8</t>
  </si>
  <si>
    <t>04304SИП04</t>
  </si>
  <si>
    <t>Реализация инициативного проекта (благоустройство территории, прилегающей к культурно-досуговому центру "Чапаевец", по пр. Чапаевский №21 в г. Ставрополь Ставропольского края)</t>
  </si>
  <si>
    <t xml:space="preserve">
1)  2.1, 2.3
</t>
  </si>
  <si>
    <t>043042ИП04</t>
  </si>
  <si>
    <t>Реализация инициативного проекта за счет инициативных платежей (благоустройство территории, прилегающей к культурно-досуговому центру "Чапаевец", по пр. Чапаевский №21 в г. Ставрополь Ставропольского края)</t>
  </si>
  <si>
    <t>п.15 пп. 11</t>
  </si>
  <si>
    <t>0720376130</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</si>
  <si>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</si>
  <si>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 xml:space="preserve"> 1
</t>
  </si>
  <si>
    <t xml:space="preserve">10.04.2016,  не установлена
</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</si>
  <si>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</si>
  <si>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t>
  </si>
  <si>
    <t xml:space="preserve">1) 10.04.2016,  не установлена
 2) 01.01.2021,   не установлена
</t>
  </si>
  <si>
    <t xml:space="preserve">1) Закон Ставропольского края от 02.03.2005 № 12-кз "О местном самоуправлении в Ставропольском крае"                                                                                
2) Соглашение от 27.01.2022 № 07701000-1-2022-006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3) Соглашение от 24.01.2023 № 07701000-1-2023-007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</si>
  <si>
    <t xml:space="preserve">
2) 1, 2
3) 1, 2
</t>
  </si>
  <si>
    <t xml:space="preserve">
2) 1.1, 1.2, 2.1, 2.2
3) 1.1, 1.2, 2.1, 2.2
</t>
  </si>
  <si>
    <t xml:space="preserve">1) 05.03.2005, не установлена
2) 27.01.2022
31.12.2022
3) 24.01.2023
31.12.2025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</si>
  <si>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</si>
  <si>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</si>
  <si>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 xml:space="preserve">1) Закон Российской Федерации от 02.03.2007 № 25-ФЗ "О муниципальной службе в Российской Федерации"; 
</t>
  </si>
  <si>
    <t xml:space="preserve">01.06.2007, не установлена
</t>
  </si>
  <si>
    <t xml:space="preserve">1) Закон Ставропольского края от 24.12.2007 № 78-кз "Об отдельных вопросах муниципальной службы в Ставропольском крае";    
 </t>
  </si>
  <si>
    <t xml:space="preserve">26.12.2007, не установлена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</si>
  <si>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</si>
  <si>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</si>
  <si>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 xml:space="preserve">1) 08.10.2014  не установлена
2) 02.07.2011,   не установлена
3) 29.11.2011,   не установлена
</t>
  </si>
  <si>
    <t>7610010050</t>
  </si>
  <si>
    <t>1) 7
2) 3</t>
  </si>
  <si>
    <t xml:space="preserve"> 1) 26
                     2) 17 </t>
  </si>
  <si>
    <t xml:space="preserve">
                           2) 1 </t>
  </si>
  <si>
    <t xml:space="preserve">
2)  3</t>
  </si>
  <si>
    <t>1) 01.06.2007, не установлена
2) 01.01.2009, не установлена</t>
  </si>
  <si>
    <t xml:space="preserve">
1) 13 
2) 12                 </t>
  </si>
  <si>
    <t xml:space="preserve">
1) 1 
2) 1                 </t>
  </si>
  <si>
    <t xml:space="preserve">      
2) 3</t>
  </si>
  <si>
    <t>Постановление администрации города Ставрополя Ставропольского края от 06.09.2022 г.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</si>
  <si>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06.09.2022   не установлена
</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</si>
  <si>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от 04.04.2014 № 1125 "О проведении городского Фестиваля здоровья "
3) Постановление администрации города от 16.03.2021 № 452 "О проведении городского Фестиваля здоровья"</t>
  </si>
  <si>
    <t xml:space="preserve">
2) 3
3) 3</t>
  </si>
  <si>
    <t>1) п.15 пп. 59</t>
  </si>
  <si>
    <t xml:space="preserve">1) 02.02.2016,  не установлена
2) 04.04.2014    15.03.2021
3) 16.03.2021,   не установлена
</t>
  </si>
  <si>
    <t>п.15 пп. 2, 8</t>
  </si>
  <si>
    <t>п.15 пп. 2, 12</t>
  </si>
  <si>
    <t>0720276130</t>
  </si>
  <si>
    <t>0720876130</t>
  </si>
  <si>
    <t>1) Закон Ставропольского края от 02.03.2005 № 12-кз "О местном самоуправлении в Ставропольском крае"                                                                                                                                                                                                              
2)  Соглашение от 19.01.2023 № 07701000-1-2023-005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техническое оснащение муниципальных музеев</t>
  </si>
  <si>
    <t xml:space="preserve">
2) 1, 2      
</t>
  </si>
  <si>
    <t xml:space="preserve">1) 05.03.2005, не установлена
2) 19.01.2023
31.12.2023
</t>
  </si>
  <si>
    <t xml:space="preserve">1) Закон Ставропольского края от 02.03.2005 № 12-кз "О местном самоуправлении в Ставропольском крае"                                                                                                                                                                                                              
2) Соглашение от 20.01.2023 № 07701000-1-2023-006 между министрством культуры Ставропольского края и администрацией города Ставрополя о предоставлении иного межбюджетного трансферта, имеющего целевое назначение, из бюджета бюджета Ставропольского края бюджету города Ставрополя  на создание виртуальных концертных залов в муниципальных образованиях Ставропольского края </t>
  </si>
  <si>
    <t xml:space="preserve">1) 05.03.2005, не установлена
2) 20.01.2023
31.12.2023
</t>
  </si>
  <si>
    <t>072A354530</t>
  </si>
  <si>
    <t>Создание виртуальных концертных залов</t>
  </si>
  <si>
    <t>п.15 пп. 2, 9</t>
  </si>
  <si>
    <t>0720476130</t>
  </si>
  <si>
    <t>п.15 пп.  8</t>
  </si>
  <si>
    <t>п.15 пп. 6</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</si>
  <si>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</si>
  <si>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</si>
  <si>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</si>
  <si>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0720621800</t>
  </si>
  <si>
    <t>Расходы на изготовление проектно-сметной документации для проведения мероприятий по укреплению склонов Комсомольского пруда с элементами благоустройства для отдыха в городе Ставрополе (в том числе: на выполнение инженерных изысканий, проведение государственной экспертизы)</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</si>
  <si>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</si>
  <si>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 xml:space="preserve"> 1
</t>
  </si>
  <si>
    <t xml:space="preserve">10.04.2016,  не установлена
</t>
  </si>
  <si>
    <t xml:space="preserve"> Федеральный Закон  от 06.10.2003 № 131-ФЗ "Об общих принципах организации местного самоуправления в Российской Федерации"
2)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</si>
  <si>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 xml:space="preserve">01.01.2009, не установлена
2) 27.11.2009, не установлена
</t>
  </si>
  <si>
    <t>п.15 пп. 17, 59</t>
  </si>
  <si>
    <t>02.02.2016 , не установлена</t>
  </si>
  <si>
    <t>1) 18               
2) 9 
3)12</t>
  </si>
  <si>
    <t xml:space="preserve"> 1) 08.08.2005, 07.02.2022                                                                                                                                    
 2) 05.03.2005, не установлена
3)08.02.2022, не установлено</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</si>
  <si>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</si>
  <si>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 xml:space="preserve"> 10.04.2016, не установлена
</t>
  </si>
  <si>
    <t>п.15 пп. 24,25,
26,29,
30,31,
32,34,
35</t>
  </si>
  <si>
    <t>02.02.2016, не установлена</t>
  </si>
  <si>
    <t>09Б0477580</t>
  </si>
  <si>
    <t>0721021710</t>
  </si>
  <si>
    <t>Расходы на реализацию мероприятий, направленных на повышение уровня качества оказания услуг в области культуры в городе Ставрополе</t>
  </si>
  <si>
    <t>п. 2 в целом</t>
  </si>
  <si>
    <t>29.10.2003,  не установлена</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</si>
  <si>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</si>
  <si>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 xml:space="preserve">р. 2 п. 2.1, пп. 1-8, 
10-11  </t>
  </si>
  <si>
    <t>25.03.2015,  не установлена</t>
  </si>
  <si>
    <t xml:space="preserve">
1) 10 в целом;
2) 12                 </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</si>
  <si>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</si>
  <si>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7610077580</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</si>
  <si>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</si>
  <si>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п.15 пп. 3</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</si>
  <si>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</si>
  <si>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абз.2</t>
  </si>
  <si>
    <t>03.06.2014, не установлена</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</si>
  <si>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</si>
  <si>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ст.3, ч.5, п.23</t>
  </si>
  <si>
    <t>08.01.2010, не установлена</t>
  </si>
  <si>
    <t>0320820590</t>
  </si>
  <si>
    <t>Расходы на реализацию мероприятий, направленных на поддержание качества жизни людей с ограниченными возможностями здоровья</t>
  </si>
  <si>
    <t xml:space="preserve">ст.3,ч.1, п.46 </t>
  </si>
  <si>
    <t xml:space="preserve">1) Решение Ставропольской городской Думы от 28.12.2009 № 152  "Об учреждении комитета труда и социальной защиты населения администрации города Ставрополя"                                                                                                          
2) Постановление администрации города Ставрополя от 24.04.2018 № 705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3) Постановление администрации города Ставрополя от 11.06. 2021 года N 1272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t>
  </si>
  <si>
    <t>1) ст.3, ч.5, п.23;               2) п.3 в целом;                   3) п.5</t>
  </si>
  <si>
    <t>1)08.01.2010, не установлена 2) 29.04.2018  -11.06.2021, 3) 12.06.2021,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</si>
  <si>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</si>
  <si>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п.2 в целом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</si>
  <si>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</si>
  <si>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 xml:space="preserve">р.2,п.2.1,п.п.2,4,5,6,10 </t>
  </si>
  <si>
    <t xml:space="preserve">р.2,п.2.1,п.п.11 </t>
  </si>
  <si>
    <t>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</si>
  <si>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07.10.2014, не установлена</t>
  </si>
  <si>
    <t>Федеральный закон от 06.10.2003 N 131-ФЗ "Об общих принципах организации местного самоуправления в Российской Федерации"</t>
  </si>
  <si>
    <t>01.01.2009 не установлена.</t>
  </si>
  <si>
    <t xml:space="preserve">Закон Ставропольского края от 02.03.2005 N 12-кз"О местном самоуправлении в Ставропольском крае".        </t>
  </si>
  <si>
    <t xml:space="preserve">05.03.2005,не установлена. </t>
  </si>
  <si>
    <t xml:space="preserve">1)Постановление администрации г. Ставрополя от 07.11.2022 N 2362
"Об утверждении Порядка предоставления лицам, удостоенным звания "Почетный ветеран города Ставрополя", единовременной денежной выплаты".     2) Решение Ставропольской Городской Думы от 09.10.2022 г № 495 "О внесении изменений в решение Ставропольской городской Думы«О бюджете города Ставрополя на 2020 год и плановый период 2021 и 2022 годов»"
</t>
  </si>
  <si>
    <t>1)11.11.2022, не установлена. 2) 10.10.2020, не установлена</t>
  </si>
  <si>
    <t>9810021370</t>
  </si>
  <si>
    <t>Осуществление единовременной денежной выплаты гражданам ,удостоенным звания "Почетный ветеран города Ставрополя"</t>
  </si>
  <si>
    <t>330</t>
  </si>
  <si>
    <t xml:space="preserve">1)Федеральный закон от 06.10.2003 N 131-ФЗ "Об общих принципах организации местного самоуправления в Российской Федерации"
2)Федеральный закон от 02.03.2007 N 25-ФЗ"О муниципальной службе в Российской Федерации"
</t>
  </si>
  <si>
    <t>1)3.   2)7</t>
  </si>
  <si>
    <t>1)17. 2)26</t>
  </si>
  <si>
    <t>1)01.01.2009 не установлена. 2)01.06.2007 не установлена</t>
  </si>
  <si>
    <t xml:space="preserve">1) Закон Ставропольского края от 02.03.2005 N 12-кз"О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
</t>
  </si>
  <si>
    <t>1)12. 2)13</t>
  </si>
  <si>
    <t>1)1. 2)1</t>
  </si>
  <si>
    <t>1) 05.03.2005,не установлена.       2)26.12.2007, не установлена</t>
  </si>
  <si>
    <t>Постановление администрации города Ставрополя от 06.09.2022 № 1881 "О поощрении в 2022 году лиц,входящих в муниципальные управленческие команды Ставропольского края, поощрения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</si>
  <si>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 1</t>
  </si>
  <si>
    <t xml:space="preserve"> 06.09.2022, не установлена</t>
  </si>
  <si>
    <t>1) постановление администрации города Ставрополя от 10.09.2021 № 2032 "О поощрении в 2021 году лиц,входящих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2) постановление администрации города Ставрополя от 06.09.2022 № 1881 "О поощрении в 2022 году лиц,входящих в муниципальные управленческие команды Ставропольского края, поощрения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</si>
  <si>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1) 1;
2) 1</t>
  </si>
  <si>
    <t>1) 10.09.2021, не установлена;
2) 06.09.2022, не установлена</t>
  </si>
  <si>
    <t xml:space="preserve">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</si>
  <si>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р.2, п.2.1 абзацы 9-12.                                     2) п.5 абзац 8</t>
  </si>
  <si>
    <t>1) 04.04.2008-19.07.2020,         2) 20.07.2020   не установлена</t>
  </si>
  <si>
    <t xml:space="preserve">Ппостановление 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</si>
  <si>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р.2, п.2.1 абзацы 9-12                                         2) п.5 абзац 8</t>
  </si>
  <si>
    <t xml:space="preserve">Решение Ставропольской городской Думы от 28.12.2009 N 152
"Об учреждении комитета труда и социальной защиты населения администрации города Ставрополя"
</t>
  </si>
  <si>
    <t>ст.1, п.5</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</si>
  <si>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</si>
  <si>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 xml:space="preserve">ст.1 , ч.1,5,абз.2 </t>
  </si>
  <si>
    <t>ст.1 , ч.1,5,абз.2</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</si>
  <si>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t>
  </si>
  <si>
    <t>Постановление администрации города Ставрополя от 31.10.2018 № 2219 "Об утверждении Плана мероприятий по приспособлению жилых помещений инвалидов и общего имущества в многоквартирных домах, в которых проживают инвалиды, входящих в состав муниципального жилищного фонда муниципального образования города Ставрополя Ставропольского края, а также частного жилищного фонда, с учетом потребностей инвалидов и обеспечения условий их доступности для инвалидов"</t>
  </si>
  <si>
    <t>п.10</t>
  </si>
  <si>
    <t>31.10.2018, не установлена</t>
  </si>
  <si>
    <t xml:space="preserve">ст.3, ч.5, п.22 </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</si>
  <si>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</si>
  <si>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</si>
  <si>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 xml:space="preserve">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от 1,5 до 3 лет, и малообеспеченной одинокой матери, имеющей ребенка (детей) в возрасте от 1,5 до 3 лет"
</t>
  </si>
  <si>
    <t>Решение Ставропольской городской Думы от 26.08.2009 N 90
"О дополнительных мерах социальной поддержки студенческих семей, имеющих детей"</t>
  </si>
  <si>
    <t>26.09.2009, не установлена</t>
  </si>
  <si>
    <t>Решение Ставропольской городской Думы от 26.08.2009 N 91
"О дополнительных мерах социальной поддержки семей при рождении третьего по счету и последующих детей"</t>
  </si>
  <si>
    <t>01.08.2009, не установлена</t>
  </si>
  <si>
    <t>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</si>
  <si>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01.01.2017, не установлена</t>
  </si>
  <si>
    <t xml:space="preserve">Решение Ставропольской городской Думы от 28.03.2007 № 42
"О Положении о Почетном гражданине города Ставрополя"
</t>
  </si>
  <si>
    <t xml:space="preserve">Приложение 1,ст.4, ч.2 в целом; ст.5 </t>
  </si>
  <si>
    <t>24.04.2007, не установлена</t>
  </si>
  <si>
    <t>Решение Ставропольской городской Думы от 28.12.2009 N 149
"О дополнительных мерах социальной поддержки лиц, осуществляющих уход за инвалидами I группы"</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</si>
  <si>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</si>
  <si>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01.07.2008, не установлена</t>
  </si>
  <si>
    <t xml:space="preserve">Решение Ставропольской городской Думы от 25.06.2008 № 110 "О предоставлении дополнительных мер социальной поддержки детям-инвалидам"
</t>
  </si>
  <si>
    <t xml:space="preserve">1) 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2) Решение Ставропольской городской Думы от 10.12.2021 № 34 "О дополнительных мерах социальной поддержки отдельных категорий граждан в виде ежемесячного социального пособия на проезд в городском общественном транспорте"
"
</t>
  </si>
  <si>
    <t xml:space="preserve">1)1, 2 в целом                                                                                                                                                                                                                                                                                    .                                                                        .                                                                                                           .                                                                                                                                                                                                                                                                                                                                                                                                                                                                                                                                                                                                                                                                          .                                                                           .                                                        .                                                                                                                                                                                                                                                                                                                                                                                                                                                                                                                                                                                                                                                                                                                                                                                                                                                                                                                                                                                                                                        2)1, 2 в целом                                                                                                                                                                                                                                                                                                                                                                                                                                                            </t>
  </si>
  <si>
    <t xml:space="preserve">1)01.01.2008-16.12.2021.                             .                                .                                   .                               .                                     .   2)  17.12.2021, не установлена </t>
  </si>
  <si>
    <t>Решение Ставропольской городской Думы от 27.10.2010 N 109
"О предоставлении дополнительных мер социальной поддержки малообеспеченным многодетным семьям"</t>
  </si>
  <si>
    <t>01.01.2011, не установлена</t>
  </si>
  <si>
    <t xml:space="preserve">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</si>
  <si>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1; 2</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</si>
  <si>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</si>
  <si>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12.07.2008, не установлена</t>
  </si>
  <si>
    <t xml:space="preserve">Решение Ставропольской городской Думы от 27.03.2019 N 329
"О дополнительных мерах социальной поддержки граждан, оказавшихся в трудной жизненной ситуации"
</t>
  </si>
  <si>
    <t>05.04.2019, не установлена</t>
  </si>
  <si>
    <t>Решение Ставропольской городской Думы от 09.12.2020 N 512 "О дополнительных мерах социальной поддержки граждан, единственные жилые помещения которых повреждены в результате чрезвычайной ситуации природного и техногенного характера в городе Ставрополе, террористического акта и (или) при пресечении террористического акта правомерными действиями, произошедших в городе Ставрополе, на осуществление капитального ремонта поврежденных жилых помещений".</t>
  </si>
  <si>
    <t>01.01.2020-14.05.2021</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</si>
  <si>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</si>
  <si>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26.04.2011, не установлена</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</si>
  <si>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</si>
  <si>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1,                    2</t>
  </si>
  <si>
    <t>30.04.2011, не установлена</t>
  </si>
  <si>
    <t>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t>
  </si>
  <si>
    <t>11.06.2011, не установлена</t>
  </si>
  <si>
    <t xml:space="preserve">Решение Ставропольской городской Думы от 27.05.2011 № 68
"О дополнительных мерах социальной поддержки  ветеранов боевых действий, направленных на реабилитацию в Центр восстановительной терапии для воинов-интернационалистов им. М.А. Лиходея"
</t>
  </si>
  <si>
    <t>15.06.2011, не установлена</t>
  </si>
  <si>
    <t>Решение Ставропольской городской Думы от 22.09.2022 N 122 "О дополнительных мерах социальной поддержки граждан, пострадавших в результате пожара, произошедшего 25 августа 2022 года в жилых домах, расположенных по адресу: Ставропольский край, город Ставрополь, поселок Озерный в районе Сенгилеевского озера"</t>
  </si>
  <si>
    <t>30.09.2022, не установлена</t>
  </si>
  <si>
    <t>0320180230</t>
  </si>
  <si>
    <t>Выплаты гражданам, пострадавшим в результате пожара, произошедшего 25 августа 2022 года в жилых домах, расположенных по адресу: Ставропольский край, город Ставрополь, поселок Озерный в районе Сенгилеевского озера, на приобретение жилых помещений взамен утраченных жилых помещений</t>
  </si>
  <si>
    <t>0320180280</t>
  </si>
  <si>
    <t>Выплаты гражданам, пострадавшим в результате пожара, произошедшего 25 августа 2022 года в жилых домах, расположенных по адресу: Ставропольский край, город Ставрополь, поселок Озерный в районе Сенгилеевского озера, на осуществление аварийно-восстановительных работ поврежденного жилого помещения</t>
  </si>
  <si>
    <t xml:space="preserve">Решение Ставропольской городской Думы от 29.05.2019 N 347
"О дополнительных мерах социальной поддержки отдельных категорий граждан в связи с переносом и (или) приобретением газового водонагревателя (приобретением и установкой электрического водонагревателя)"
</t>
  </si>
  <si>
    <t>02.06.2019, не установлена</t>
  </si>
  <si>
    <t xml:space="preserve">Решение Ставропольской городской Думы от 25.01.2023 N 153
"О дополнительных мерах социальной поддержки граждан, пострадавших в результате пожара, произошедшего 1 января 2023 года в многоквартирном доме по адресу: город Ставрополь, улица Селекционная станция, дом 4"
</t>
  </si>
  <si>
    <t>29.01.2023, не установлена</t>
  </si>
  <si>
    <t>0320180320</t>
  </si>
  <si>
    <t>Предоставление дополнительных мер социальной поддержки граждан, пострадавших в результате пожара, произошедшего 01 января 2023 года в многоквартирном доме по адресу: город Ставрополь, улица Селекционная станция, дом 4</t>
  </si>
  <si>
    <t xml:space="preserve">Решение Ставропольской городской Думы от 25.01.2023 N 154
"О дополнительных мерах социальной поддержки граждан, пострадавших в результате пожара, произошедшего 20 января 2023 года в многоквартирном доме по адресу: город Ставрополь, улица Трунова, дом 73г"
</t>
  </si>
  <si>
    <t>0320180330</t>
  </si>
  <si>
    <t>Предоставление дополнительных мер социальной поддержки гражданам, пострадавшим в результате пожара, произошедшего 20 января 2023 года в многоквартирном доме по адресу: город Ставрополь, улица Трунова, дом 73г, на осуществление восстановительных работ общего имущества, повреждённого в результате пожара</t>
  </si>
  <si>
    <t>0320180340</t>
  </si>
  <si>
    <t>Предоставление дополнительных мер социальной поддержки гражданам, пострадавшим в результате пожара, произошедшего 20 января 2023 года в многоквартирном доме по адресу: город Ставрополь, улица Трунова, дом 73г, на осуществление восстановительных работ жилого помещения, повреждённого в результате пожара</t>
  </si>
  <si>
    <t xml:space="preserve">Решение Ставропольской городской Думы от 29.03.2023 N 163
"О дополнительных мерах социальной поддержки членов семей погибших участников специальной военной операции в виде ежемесячной денежной выплаты на проезд в городском общественном транспорте"
</t>
  </si>
  <si>
    <t>01.04.2023, не установлена</t>
  </si>
  <si>
    <t>0320180360</t>
  </si>
  <si>
    <t>Расходы на предоставление дополнительных мер социальной поддержки членам семьи погибших участников специальной военной операции в виде ежемесячной денежной выплаты на проезд в городском общественном транспорте</t>
  </si>
  <si>
    <t xml:space="preserve">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t>
  </si>
  <si>
    <t>01.04.2017, не установлена</t>
  </si>
  <si>
    <t xml:space="preserve">ст.3,ч.1, п.1 </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</si>
  <si>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</si>
  <si>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ст.3,ч.1, п.2 </t>
  </si>
  <si>
    <t xml:space="preserve">ст.3,ч.1, п.3 в целом </t>
  </si>
  <si>
    <t>1) Закон Ставропольского края от 02.03.2005 № 12-кз "О местном самоуправлении в Ставропольском крае"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</si>
  <si>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ст.3,ч.1, п.3, п.п. а,б,в,г </t>
  </si>
  <si>
    <t xml:space="preserve">ст.3,ч.1, п.7 </t>
  </si>
  <si>
    <t xml:space="preserve">ст.3.,ч.1, п.39 </t>
  </si>
  <si>
    <t>ст.3.,ч.1, п.39</t>
  </si>
  <si>
    <t>1,2,7</t>
  </si>
  <si>
    <t>1) Постановление администрации г. Ставрополя от 23.08.2010 N 2530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                                                                             
2)Постановление администрации г. Ставрополя от 10.09.2021 N 2004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t>
  </si>
  <si>
    <t>1)1,2 в целом.   2)1,2 в целом</t>
  </si>
  <si>
    <t>1)23.08.2010-09.09.2021,    2)10.09.2021, не установлена</t>
  </si>
  <si>
    <t>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 №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(за счет единой субвенции)</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</si>
  <si>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</si>
  <si>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 xml:space="preserve">Решение Ставропольской городской Думы от 28.12.2009 № 152  "Об учреждении комитета труда и социальной защиты населения администрации города Ставрополя"                      </t>
  </si>
  <si>
    <t xml:space="preserve">ст.3.,ч.1, п.19 </t>
  </si>
  <si>
    <t xml:space="preserve">ст.3.,ч.1, п.21 </t>
  </si>
  <si>
    <t>ст.3.,ч.1, п.41</t>
  </si>
  <si>
    <t xml:space="preserve">ст.3.,ч.1, п.41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</si>
  <si>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</si>
  <si>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ст.3.,ч.1, п.10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</si>
  <si>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</si>
  <si>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3)Закон Ставропольского края от 11.02.2014 N 8-кз "О ветеранах труда Ставропольского края"
</t>
  </si>
  <si>
    <t>1)1;                                2)6.1;                            3)1</t>
  </si>
  <si>
    <t>ст.3.,ч.1, п.10.1</t>
  </si>
  <si>
    <t xml:space="preserve">1) Закон Ставропольского края от 07.12.2004 № 100-кз "О мерах социальной поддержки жертв  политических репрессий",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</si>
  <si>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ст.3.,ч.1, п.11 </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</si>
  <si>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</si>
  <si>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ст.3.,ч.1, п.16</t>
  </si>
  <si>
    <t xml:space="preserve">ст.3.,ч.1, п.16 </t>
  </si>
  <si>
    <t xml:space="preserve">ст.3.,ч.1, п.17 </t>
  </si>
  <si>
    <t xml:space="preserve">ст.3.,ч.1, п.8 </t>
  </si>
  <si>
    <t xml:space="preserve">ст.3.,ч.1, п.42 </t>
  </si>
  <si>
    <t>ст.3.,ч.1, п.42</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</si>
  <si>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</si>
  <si>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03101R404F</t>
  </si>
  <si>
    <t>Оказание государственной социальной помощи на основании социального контракта отдельным категориям граждан за счет средств резервного фонда Правительства Российской Федерации</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</si>
  <si>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</si>
  <si>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ст.3.,ч.1, п.21</t>
  </si>
  <si>
    <t xml:space="preserve">ст.3.,ч.1, п.15 </t>
  </si>
  <si>
    <t>ст.3.,ч.1, п.15</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</si>
  <si>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07.12.2004 N 101-кз"О пособии на ребенка"
</t>
  </si>
  <si>
    <t xml:space="preserve">ст.3.,ч.1, п.12 </t>
  </si>
  <si>
    <t>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</si>
  <si>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ст.3.,ч.1, п.13</t>
  </si>
  <si>
    <t xml:space="preserve">ст.3.,ч.1, п.13 </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</si>
  <si>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</si>
  <si>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п.20 </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</si>
  <si>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</si>
  <si>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20.03.2022-31.12.2022</t>
  </si>
  <si>
    <t xml:space="preserve">1) Закон Ставропольского края от 09.04.2020 N 49-кз  "О ежемесячной денежной выплате на ребенка в возрасте от трех до семи лет включительно".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</si>
  <si>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п.45 </t>
  </si>
  <si>
    <t xml:space="preserve">1) Закон Ставропольского края от 09.04.2020 N 49-кз  "О ежемесячной денежной выплате на ребенка в возрасте от трех до семи лет включительно"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</si>
  <si>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ст.3.,ч.1, п.45</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</si>
  <si>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27.12.2012 N 123-кз
"О мерах социальной поддержки многодетных семей"
</t>
  </si>
  <si>
    <t>.                   2) 1 в целом</t>
  </si>
  <si>
    <t xml:space="preserve">1) 21.1;
</t>
  </si>
  <si>
    <t>1)01.01.2010, не установлена. 2) 29.12.2012, не установлена</t>
  </si>
  <si>
    <t xml:space="preserve">ст.3.,ч.1, п.40 </t>
  </si>
  <si>
    <t xml:space="preserve">Выплата денежной компенсации семьям, в которых в период с 1 января 2011 года по 31 декабря 2015 года родился третий или последующий ребенок
</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</si>
  <si>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27.12.2012 N 123-кз "О мерах социальной поддержки многодетных семей"
</t>
  </si>
  <si>
    <t>.             2) 1 в целом</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</si>
  <si>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2)Постановление Губернатора Ставропольского края от 17.08.2012 N 571 "О мерах по реализации Указа Президента Российской Федерации от 7 мая 2012 года N 606 "О мерах по реализации демографической политики Российской Федерации"
</t>
  </si>
  <si>
    <t xml:space="preserve">1)1;
</t>
  </si>
  <si>
    <t>1) 21;
2) 1 в целом</t>
  </si>
  <si>
    <t>1)01.01.2010, не установлена. 2) 26.08.2012, не установлена</t>
  </si>
  <si>
    <t xml:space="preserve">ст.3.,ч.1, п.14 </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</si>
  <si>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21.05.2008 N 79-п "Об утверждении Положения о размере, условиях и порядке назначения и выплаты государственной социальной помощи населению в Ставропольском крае"
</t>
  </si>
  <si>
    <t xml:space="preserve">ст.1 , ч.1,5,абз.2,ст.2,ч.1,п.2 </t>
  </si>
  <si>
    <t>1 в целом.                    2;                          6</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</si>
  <si>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</si>
  <si>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раздел 3 в целом</t>
  </si>
  <si>
    <t>16.09.2010, не установлен</t>
  </si>
  <si>
    <t>0810177580</t>
  </si>
  <si>
    <t>0810176130</t>
  </si>
  <si>
    <t xml:space="preserve">1) Закон Ставропольского края от 02.03.2005 № 12-кз "О местном самоуправлении в Ставропольском крае" 
2)  Закон Ставропольского края от 24 декабря 2021 г. N 132-кз "Об отдельных вопросах организации и обеспечения отдыха и оздоровления детей в Ставропольском крае" 
3) Закон Ставропольского края от 27 декабря 2021 г. N 136-кз "О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
</t>
  </si>
  <si>
    <t xml:space="preserve">1) III
</t>
  </si>
  <si>
    <t xml:space="preserve">1) 12
2) 5 в целом
</t>
  </si>
  <si>
    <t>1) 05.03.2005, не установлена</t>
  </si>
  <si>
    <t>Постановление администрации города Ставрополя от 02.02.2016 № 195 
"О комитете физической культуры и спорта администрации города Ставрополя"</t>
  </si>
  <si>
    <t>Раздел 2, п. 14</t>
  </si>
  <si>
    <t>02.02.2016, не установлен</t>
  </si>
  <si>
    <t>0810478810</t>
  </si>
  <si>
    <t>Постановление администрации города Ставрополя от 27.12.2022 № 2848 "О переводе муниципальных бюджетных учреждений физкультурноспортивной направленности города Ставрополя из учреждений спортивной
подготовки в учреждения дополнительного образования и их переименовании"</t>
  </si>
  <si>
    <t>ㅤ1</t>
  </si>
  <si>
    <t>01.01.2022, не установлен</t>
  </si>
  <si>
    <t>08105S6300</t>
  </si>
  <si>
    <t>Выполнение мероприятий по переводу муниципальных организаций, осуществляющих спортивную подготовку, на реализацию дополнительных образовательных программ спортивной подготовки</t>
  </si>
  <si>
    <t>Постановление Правительства Ставропольского края от 28.12.2018 № 619-П "Об утверждении государственной программы Ставропольского края "Развитие физической культуры и спорта"</t>
  </si>
  <si>
    <t>Приложение 5
к подпрограмме
"Развитие физической культуры
и спорта, пропаганда здорового
образа жизни" государственной программы
Ставропольского края "Развитие
физической культуры и спорта"</t>
  </si>
  <si>
    <t>01.01.2019, не установлена</t>
  </si>
  <si>
    <t>0810577580</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</si>
  <si>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</si>
  <si>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Прил.1, п.5,11 в целом</t>
  </si>
  <si>
    <t>10.04.2016, не установлен</t>
  </si>
  <si>
    <t>раздел 3, абз. 1,4</t>
  </si>
  <si>
    <t>Постановление главы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</si>
  <si>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 xml:space="preserve">      1</t>
  </si>
  <si>
    <t>13.04.2009, не установлен</t>
  </si>
  <si>
    <t xml:space="preserve">       1</t>
  </si>
  <si>
    <t>0810277580</t>
  </si>
  <si>
    <t xml:space="preserve">     1</t>
  </si>
  <si>
    <t>Раздел 3, абз. 1, 3, 4</t>
  </si>
  <si>
    <t>Постановление администрации города Ставрополя от 01.09.2017 № 1616 "О создании муниципального казенного учреждения "Централизованная бухгалтерия отрасли "Физическая культура и спорт" города Ставрополя"</t>
  </si>
  <si>
    <t>01.09.2017, не установлен</t>
  </si>
  <si>
    <t>7810077580</t>
  </si>
  <si>
    <t>раздел3, абз.1,2,4</t>
  </si>
  <si>
    <t>1) Закон Ставропольского края от 02.03.2005 № 12-кз "О местном самоуправлении в Ставропольском крае"                                                                                                                     
2)Закон Ставропольского края от 23.06.2016 № 59-кз "О физической культуре и спорте в Ставропольском крае"</t>
  </si>
  <si>
    <t>Постановление администрации города Ставрополя от 02.02.2016 № 195
"О комитете физической культуры и спорта администрации города Ставрополя"</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</si>
  <si>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</si>
  <si>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пункт 2 в целом</t>
  </si>
  <si>
    <t>29.10.2003, не установлен</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</si>
  <si>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</si>
  <si>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 2 п. 2.1 пп. 4,5,6,11</t>
  </si>
  <si>
    <t>16.04.2015, не установлен</t>
  </si>
  <si>
    <t>р. 2, п. 2.1, пп. 1</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</si>
  <si>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</si>
  <si>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</si>
  <si>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</si>
  <si>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</si>
  <si>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1) 08.10.2014, не установлен;                                      2) 02.07.2011, не установлен; 3) 29.11.2011, не установлен</t>
  </si>
  <si>
    <t xml:space="preserve">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</si>
  <si>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п.1                                        2) п.1, 2                                                                  3) п.1</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</si>
  <si>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</si>
  <si>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06.09.2022, не установлен</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</si>
  <si>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</si>
  <si>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ст.6</t>
  </si>
  <si>
    <t>04.06.2014, не установлена</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</si>
  <si>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</si>
  <si>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 ст.4, ч.3 </t>
  </si>
  <si>
    <t xml:space="preserve">1)Закон Ставропольского края 02.03.2005 N 12-кз "О местном самоуправлении в Ставропольском крае"
2)Закон Ставропольского края от 20.06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и организации деятельности административных комиссий"   </t>
  </si>
  <si>
    <t>1) 9
2)1,2, 4, 6</t>
  </si>
  <si>
    <t>1) 1
2)1</t>
  </si>
  <si>
    <t xml:space="preserve">1)Постановление администрации города Ставрополя от 15.05.2015 № 890 "Об утверждении положений об администрациях районов города Ставрополя"
2) 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</si>
  <si>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 п.3.7.14 приложения 1
2) п.3,4,5 </t>
  </si>
  <si>
    <t>1)15.05.2015, не установлена
2)18.10.2020 не установлена</t>
  </si>
  <si>
    <t>Постановление администрации города Ставрополя от 15.05.2015 № 890 "Об утверждении положений об администрациях районов города Ставрополя"</t>
  </si>
  <si>
    <t>п.1.4 приложения 1</t>
  </si>
  <si>
    <t>15.05.2015, не установлена</t>
  </si>
  <si>
    <t xml:space="preserve">1)Федеральный закон от 06.10.2003 № 131- ФЗ  "Об общих принципах организации местного самоуправления в Российской Федерации"               
2) Федеральный закон от 02.03.2007 № 25- ФЗ  "О муниципальной службе в Российской Федерации" </t>
  </si>
  <si>
    <t>1)3        2)7</t>
  </si>
  <si>
    <t>1)17 2)26</t>
  </si>
  <si>
    <t>1)01.01.2009, не установлена           2) 29.12.2017, не установлена</t>
  </si>
  <si>
    <t xml:space="preserve">1)Закон Ставропольского края от 02.03.2005 N 12-кз "О местном самоуправлении в Ставропольском крае"                          
2) Закон Ставропольского края 24.12.2007 N 78-кз "Об отдельных вопросах муниципальной службы в Ставропольском крае" </t>
  </si>
  <si>
    <t>1)12 2)13</t>
  </si>
  <si>
    <t>1)1 2)1</t>
  </si>
  <si>
    <t>Постановление администрации города Ставрополя от  06 сентября 2022 г.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</si>
  <si>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1)Закон Ставропольского края 02.03.2005 N 12-кз "О местном самоуправлении в Ставропольском крае"                                          
2)Закон Ставропольского края 01.08.1997 N 22-кз "О статусе административного центра  Ставропольского края"
3)Соглашение от 29.01.2021 № 2-8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4)Соглашение от 31.01.2022 № 2-10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t>
  </si>
  <si>
    <t xml:space="preserve">1)05.03.2005, не установлена
2)13.08.1997, не установлена  
3)29.01.2021-31.12.2021
4) 31.01.2022 не установлено
</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</si>
  <si>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</si>
  <si>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абз.2,3</t>
  </si>
  <si>
    <t>18.08.2016, не установлена</t>
  </si>
  <si>
    <t>п.3.3,
пп 3.3.1
Приложения 1</t>
  </si>
  <si>
    <t xml:space="preserve">1)Закон Ставропольского края 02.03.2005 N 12-кз "О местном самоуправлении в Ставропольском крае"                                          
2)Закон Ставропольского края 01.08.1997 N 22-кз "О статусе административного центра  Ставропольского края"
3)Соглашение от 29.01.2021 № 2-8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4)Соглашение от 31.01.2022 № 2-10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t>
  </si>
  <si>
    <t xml:space="preserve">1)05.03.2005, не установлена
2)13.08.1997, не установлена  
3)29.01.2021-31.12.2021
4) 31.01.2022 не установлено
</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</si>
  <si>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</si>
  <si>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п.2  абз. 2,3 </t>
  </si>
  <si>
    <t xml:space="preserve">18.08.2016, не установлена </t>
  </si>
  <si>
    <t xml:space="preserve">п.2 абз.2,3 </t>
  </si>
  <si>
    <t>1)Закон Ставропольского края от 02.03.2005 N 12-кз "О местном самоуправлении в Ставропольском крае"                                                           
2)Постановление Правительства Ставропольского края от 10 марта 2022 г. №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</si>
  <si>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 "
</t>
  </si>
  <si>
    <t xml:space="preserve">1
</t>
  </si>
  <si>
    <t xml:space="preserve">3
</t>
  </si>
  <si>
    <t xml:space="preserve">15.03.2022, не установлена
                       </t>
  </si>
  <si>
    <t xml:space="preserve">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 "
</t>
  </si>
  <si>
    <t>1) Закон Ставропольского края от 02.03.2005 N 12-кз "О местном самоуправлении в Ставропольском крае";                                                                                                                               
2) Соглашение от 23.01.2023 № 31020-С между министерством финансов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Ставропольского края  Субсидии на реализацию  инициативных проектов</t>
  </si>
  <si>
    <t>2)2.1; 2.4</t>
  </si>
  <si>
    <t>1) 05.03.2005, не установлена;                                        2) 23.01.2023-31.12.2023</t>
  </si>
  <si>
    <t xml:space="preserve">Постановление администрации города Ставрополя от 15.05.2015 № 890 "Об утверждении положений об администрациях районов города Ставрополя";                         </t>
  </si>
  <si>
    <t>п 3.3 пп.3.3.1 Приложения 1</t>
  </si>
  <si>
    <t>15.05.2015, не установлено</t>
  </si>
  <si>
    <t>043042ИП02</t>
  </si>
  <si>
    <t>Реализация проектов развития территорий муниципальных образований, основанных на местных инициативах (Благоустройство территории в районе домов по проезду Энгельса, 27-28, 23-24 в г. Ставрополь Ставропольского края)</t>
  </si>
  <si>
    <t>617</t>
  </si>
  <si>
    <t>20,26</t>
  </si>
  <si>
    <t>04304SИП02</t>
  </si>
  <si>
    <t>20,27</t>
  </si>
  <si>
    <t>1) Закон Ставропольского края от 02.03.2005 N 12-кз "О местном самоуправлении в Ставропольском крае";                                                                                                                               
2) Соглашение от 23.01.2023 № 31030-С между министерством финансов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Ставропольского края  Субсидии на реализацию  инициативных проектов</t>
  </si>
  <si>
    <t>043042ИП05</t>
  </si>
  <si>
    <t>Реализация проектов развития территорий муниципальных образований, основанных на местных инициативах (Благоустройство территории в районе домов по улице Ленина №100 и проезду Ленинградскому №24 в г. Ставрополь Ставропольского края)</t>
  </si>
  <si>
    <t>20,28</t>
  </si>
  <si>
    <t>04304SИП05</t>
  </si>
  <si>
    <t>1) Закон Ставропольского края 02.03.2005 N 12-кз "О местном самоуправлении в Ставропольском крае" 
2 ) Соглашение № 2-12 от 27.03.2023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мероприятий по благоустройству дворовых территорий</t>
  </si>
  <si>
    <t xml:space="preserve">1)05.03.2005,
не установлена 2) 27.03.2023 -31.12.2023
</t>
  </si>
  <si>
    <t>04304S7790</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</si>
  <si>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</si>
  <si>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ст.51 ч.3 абз.2; </t>
  </si>
  <si>
    <t xml:space="preserve">1) 07.09.2017, не установлено; </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</si>
  <si>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</si>
  <si>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ст.46,  ч.1, п.1,3</t>
  </si>
  <si>
    <t>07.09.2017, не установлена</t>
  </si>
  <si>
    <t>1)Закон Ставропольского края 01.08.1997 N 22-кз "О статусе административного центра  Ставропольского края" 
2)Закон Ставропольского края 02.03.2005 N 12-кз "О местном самоуправлении в Ставропольском крае"
3)Соглашение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4)Соглашение № 2-10 от 31.01.2022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5)Соглашение № 2-1 от 18.01.2023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</si>
  <si>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3)2.1 2.2   4)2.1 2.2           5)2.1   2.2</t>
  </si>
  <si>
    <t>1)13.08.1997, не установлена  
2)05.03.2005, не установлена
3) 29.01.2021-31.12.2021         4) 31.01.2022- не установлена 5)18.01.2023-не установлена</t>
  </si>
  <si>
    <t>п.3.3,пп 3.3.1 Приложения 1</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</si>
  <si>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</si>
  <si>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Р.2, п.2.1, пп 5,6,7,11</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</si>
  <si>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</si>
  <si>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</si>
  <si>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</si>
  <si>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 xml:space="preserve">08.10.2014, не установлена
02.07.2011, не установлена
29.11.2011, не установлена
</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</si>
  <si>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</si>
  <si>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1)1
</t>
  </si>
  <si>
    <t>2) п.2 в целом</t>
  </si>
  <si>
    <t>1)08.10.2014, не установлена
2) 29.10.2003, не установлена</t>
  </si>
  <si>
    <t>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t>
  </si>
  <si>
    <t xml:space="preserve"> 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
</t>
  </si>
  <si>
    <t xml:space="preserve"> 1,2          </t>
  </si>
  <si>
    <t xml:space="preserve">2
 </t>
  </si>
  <si>
    <t xml:space="preserve"> 07.08.2020, не установлена</t>
  </si>
  <si>
    <t xml:space="preserve"> 1,2        </t>
  </si>
  <si>
    <t xml:space="preserve"> 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                                                                                               Постановление администрации города Ставрополя от 20.02.2023 № 327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и организации деятельности комиссий по делам несовершеннолетних и защите их прав "</t>
  </si>
  <si>
    <t>1)1,2                                                                            2)1</t>
  </si>
  <si>
    <t>07.08.2020, не установлена                              01.03.2023, не установлена</t>
  </si>
  <si>
    <t>9810021380</t>
  </si>
  <si>
    <t>Дополнительное использование средств бюджета города Ставрополя для осуществления переданных отдельных государственных полномочий Ставропольского края по созданию и организации деятельности комиссий по делам несовершеннолетних и защите их прав</t>
  </si>
  <si>
    <t xml:space="preserve"> 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                                                                                                      Постановление администрации города Ставрополя от 20.02.2023 № 327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и организации деятельности комиссий по делам несовершеннолетних и защите их прав "</t>
  </si>
  <si>
    <t>1)62)3</t>
  </si>
  <si>
    <t xml:space="preserve">   2)3</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</si>
  <si>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</si>
  <si>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
3)1</t>
  </si>
  <si>
    <t xml:space="preserve">1) 08.10.2014, не установлена
2) 22.09.2021, не установлена
3) 22.09.2021, не установлена
</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</si>
  <si>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</si>
  <si>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</si>
  <si>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 29.11.2011, не установлена
</t>
  </si>
  <si>
    <t>8010077580</t>
  </si>
  <si>
    <t>п.3.1,пп 3.1.5 Приложения 1</t>
  </si>
  <si>
    <t>617 Администрация Ленинского района города Ставрополя</t>
  </si>
  <si>
    <t>1) Закон Ставропольского края от 02.03.2005 N 12-кз "О местном самоуправлении в Ставропольском крае";                                                                                                                               
2) Соглашение от 25.01.2021 № 31020-С между министерством финансов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Ставропольского края  Субсидии на реализацию  инициативных проектов</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</si>
  <si>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</si>
  <si>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3)1
2
4)1
2</t>
  </si>
  <si>
    <t>1)10
2)9</t>
  </si>
  <si>
    <t>1)1
2)1</t>
  </si>
  <si>
    <t xml:space="preserve">
3)1.1,
2.1
2.2
4)1.1,
2.1
2.2
</t>
  </si>
  <si>
    <t>1) 01.08.1997, не установлена  
2) 05.03.2005, не установлена
3) 30.01.2020-
31.12.2022
4) 29.01.2021-
31.12.2023</t>
  </si>
  <si>
    <t>п.3.3,
пп 3.3.1
Приложения 2</t>
  </si>
  <si>
    <t>п.1.4
Приложения 2</t>
  </si>
  <si>
    <t xml:space="preserve">
2)1
</t>
  </si>
  <si>
    <t>1)05.03.2005, не установлена
2)10.03.2022, не установлена</t>
  </si>
  <si>
    <t>1)Постановление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</si>
  <si>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  
</t>
  </si>
  <si>
    <t>15.03.2022, не установлена</t>
  </si>
  <si>
    <t>п.3.1,пп 3.1.5 Приложения 2</t>
  </si>
  <si>
    <t>п.3.7,пп 3.7.16 Приложения 2</t>
  </si>
  <si>
    <t xml:space="preserve">
2)1
2</t>
  </si>
  <si>
    <t xml:space="preserve">
2)1.1
2.1
2.2</t>
  </si>
  <si>
    <t>1) 05.03.2005, не установлена
2) 28.12.2021-
31.12.2021</t>
  </si>
  <si>
    <t xml:space="preserve">1) Закон Ставропольского края 02.03.2005 N 12-кз "О местном самоуправлении в Ставропольском крае" 
2) Соглашение № 2-12 от 27.03.2023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благоустройству дворовых территорий
</t>
  </si>
  <si>
    <t xml:space="preserve">
2)1
2
</t>
  </si>
  <si>
    <t xml:space="preserve">
2)1.1,
2.1
2.2
</t>
  </si>
  <si>
    <t xml:space="preserve">1) 05.03.2005, не установлена
2) 27.03.2023-
31.12.2023
</t>
  </si>
  <si>
    <t>Реализация мероприятий по благоустройству дворовых территорий</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</si>
  <si>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t>
  </si>
  <si>
    <t xml:space="preserve">
3)1
2     </t>
  </si>
  <si>
    <t xml:space="preserve">
3)1.1
2.2</t>
  </si>
  <si>
    <t>1) 13.08.1997, не установлена  
2) 05.03.2005, не установлена
3) 29.01.2021-31.12.2023</t>
  </si>
  <si>
    <t>п.2</t>
  </si>
  <si>
    <t>п.2, пп.2.1, пп 5,6,7,11</t>
  </si>
  <si>
    <t>1)6
2)3</t>
  </si>
  <si>
    <t>1)22
2)17</t>
  </si>
  <si>
    <t>1)01.06.2007, не установлена
2)01.01.2009, не установлена</t>
  </si>
  <si>
    <t>1)10
в целом
2)12</t>
  </si>
  <si>
    <t>1)1
2)1,2
3)1</t>
  </si>
  <si>
    <t xml:space="preserve">1) 08.10.2014, не установлена
2) 02.07.2011, не установлена
3) 29.11.2011, не установлена
</t>
  </si>
  <si>
    <t>1)6
2)3</t>
  </si>
  <si>
    <t>1)22
2)17</t>
  </si>
  <si>
    <t>1)1
2)1</t>
  </si>
  <si>
    <t xml:space="preserve">1) Закон Ставропольского края 24.12.2007 N 78-кз "Об отдельных вопросах муниципальной службы в Ставропольском крае" 
2) Закон Ставропольского края 02.03.2005 N 12-кз "О местном самоуправлении в Ставропольском крае" </t>
  </si>
  <si>
    <t xml:space="preserve">
2)3</t>
  </si>
  <si>
    <t>1)10
в целом
2)12</t>
  </si>
  <si>
    <t xml:space="preserve">
2)1</t>
  </si>
  <si>
    <t>1) 26.12.2007, не установлена
2) 05.03.2005, не установлена</t>
  </si>
  <si>
    <t>8110021040</t>
  </si>
  <si>
    <t xml:space="preserve">Постановление администрации города Ставрополя от 06.09.2022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
</t>
  </si>
  <si>
    <t xml:space="preserve">1
</t>
  </si>
  <si>
    <t xml:space="preserve">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</si>
  <si>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 xml:space="preserve">             п.5 абзац 8</t>
  </si>
  <si>
    <t>1)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</si>
  <si>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Постановление администрации города Ставрополя от 15.05.2015 № 890 "Об утверждении положений об администрациях районов города Ставрополя"
2) Решение Ставропольской городской Думы от 26 января 2022 г. № 44 «О дополнительных мерах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
3) Постановление администрации города Ставрополя от 03.02.2022 № 220 "Об утверждении Порядка предоставления дополнительных мер социальной поддержки гражданам, пострадавшим в результате пожара, произошедшего 
22 января 2022 года в многоквартирном доме по адресу: город Ставрополь, проспект К. Маркса, дом 7, в виде обеспечения проведения ремонтных работ, направленных на восстановление эксплуатационных характеристик жилых помещений и общего имущества многоквартирного дома "</t>
  </si>
  <si>
    <t xml:space="preserve">
2) п.1,1
3)1</t>
  </si>
  <si>
    <t xml:space="preserve">1)п.3.3 приложения 2
</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</si>
  <si>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</si>
  <si>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 xml:space="preserve">1) 9 
2) 1,
4 
</t>
  </si>
  <si>
    <t>1) 1 
2) -
1</t>
  </si>
  <si>
    <t xml:space="preserve">
</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</si>
  <si>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</si>
  <si>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</si>
  <si>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1)п.3.7.14 приложения 2 
          2)п.3,4,5 </t>
  </si>
  <si>
    <t>1)15.05.2015, не установлена 
2) 18.10.2020 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</si>
  <si>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</si>
  <si>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1)3    
2)2
3)6</t>
  </si>
  <si>
    <t xml:space="preserve">1)16.1                        
2)6   
3)23 </t>
  </si>
  <si>
    <t>1)1                                 
2)1.1
3)3</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</si>
  <si>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</si>
  <si>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</si>
  <si>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2)11</t>
  </si>
  <si>
    <t>1)1
2)1</t>
  </si>
  <si>
    <t xml:space="preserve">
2)2</t>
  </si>
  <si>
    <t>1)04.03.2008, не установлена
2)26.12.2007, не установлена</t>
  </si>
  <si>
    <t xml:space="preserve">1)Федеральный закон от 06.10.2003 № 131- ФЗ  "Об общих принципах организации местного самоуправления в Российской Федерации"     
2) Федеральный закон от 02.03.2007 № 25 - ФЗ "О муниципальной службе в Российской Федерации"   
               </t>
  </si>
  <si>
    <t>1)3    
2)6</t>
  </si>
  <si>
    <t xml:space="preserve">1)16.1                        
2)23 </t>
  </si>
  <si>
    <t>1)1                                 
2)3</t>
  </si>
  <si>
    <t xml:space="preserve">1)01.01.2009, не установлена      
2)01.06.2007, не установлена                                                                               
</t>
  </si>
  <si>
    <t xml:space="preserve">Закон Ставропольского края от 05.03.2007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 
2)Закон Ставропольского края 24.12.2007 N 78-кз "Об отдельных вопросах муниципальной службы в Ставропольском крае" </t>
  </si>
  <si>
    <t>1)1 в целом; 2; 
6
2)11</t>
  </si>
  <si>
    <t>1)1
2)1</t>
  </si>
  <si>
    <t xml:space="preserve">
2)2</t>
  </si>
  <si>
    <t>1)06.03.2007, не установлена
2)26.12.2007, не установлена</t>
  </si>
  <si>
    <t>8110076360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</si>
  <si>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</si>
  <si>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</si>
  <si>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</si>
  <si>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1)1                                 
2)1.1</t>
  </si>
  <si>
    <t xml:space="preserve">1)01.01.2009, не установлена                                                                            
2)01.09.2008, не установлена
</t>
  </si>
  <si>
    <t>1)1 в целом; 2;
 6
2)10 в целом, 11</t>
  </si>
  <si>
    <t xml:space="preserve">
2)2</t>
  </si>
  <si>
    <t>04.03.2008, не установлена
26.12.2007, не установлена</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</si>
  <si>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</si>
  <si>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1)1
</t>
  </si>
  <si>
    <t xml:space="preserve">
2) п. 2 в целом</t>
  </si>
  <si>
    <t>1) 08.10.2014, не установлена 
                                              2) 29.10.2003, не установлена</t>
  </si>
  <si>
    <t xml:space="preserve">Закон Ставропольского края от 05.03.2007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 
2)Закон Ставропольского края 24.12.2007 N 78-кз "Об отдельных вопросах муниципальной службы в Ставропольском крае" </t>
  </si>
  <si>
    <t>1)1 в целом; 2;
 6
2)10 в целом, 11</t>
  </si>
  <si>
    <t>1)06.03.2007, не установлена
2)26.12.2007, не установлена</t>
  </si>
  <si>
    <t>1) 08.10.2014, не установлена 
                                              2) 29.10.2003, не установлена</t>
  </si>
  <si>
    <t>1)6
1)3</t>
  </si>
  <si>
    <t>1)22
1)17</t>
  </si>
  <si>
    <t>1)1
1)1</t>
  </si>
  <si>
    <t xml:space="preserve">
1)3</t>
  </si>
  <si>
    <t>1)01.06.2007, не установлена
01.01.2009, не установлена</t>
  </si>
  <si>
    <t>1)10
в целом
2)9</t>
  </si>
  <si>
    <t xml:space="preserve">1)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</si>
  <si>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1)1,2
2)1</t>
  </si>
  <si>
    <t xml:space="preserve">1) 02.07.2011, не установлена
2) 29.11.2011, не установлена
</t>
  </si>
  <si>
    <t>8110077580</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</si>
  <si>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</si>
  <si>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1)16.1                        
2)6
   </t>
  </si>
  <si>
    <t xml:space="preserve">1)1                                 
2)1.1
</t>
  </si>
  <si>
    <t>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</si>
  <si>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п.2 подп.2.1 подп.2,4,5,6,7,10,11</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</si>
  <si>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</si>
  <si>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</si>
  <si>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1)22
2)17</t>
  </si>
  <si>
    <t>1)1
2)1</t>
  </si>
  <si>
    <t>1)01.06.2007, не установлена
2)01.01.2009, не установлена</t>
  </si>
  <si>
    <t>1)10 в целом
2)9</t>
  </si>
  <si>
    <t>1)26.12.2007, не установлена
2)05.03.2005, не установлена</t>
  </si>
  <si>
    <t xml:space="preserve">1)08.10.2014, не установлена
2)02.07.2011, не установлена
3)29.11.2011,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</si>
  <si>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</si>
  <si>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 xml:space="preserve">1)3  
2)2   
3)6  
        </t>
  </si>
  <si>
    <t xml:space="preserve">1)16.1     
2)6
3)22
    </t>
  </si>
  <si>
    <t xml:space="preserve">1)1                                 
2)1.1
3)1
</t>
  </si>
  <si>
    <t xml:space="preserve">1)01.01.2009, не установлена                                                                                      
2)01.09.2008, не установлена
3)01.06.2007, не установлена
</t>
  </si>
  <si>
    <t>1)1 в целом; 2; 
6
2)10 в целом</t>
  </si>
  <si>
    <t>1)04.03.2008, не установлена
2)26.12.2007, не установлена</t>
  </si>
  <si>
    <t>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t>
  </si>
  <si>
    <t>1)1 в целом; 2; 
6
2)10 в целом</t>
  </si>
  <si>
    <t xml:space="preserve">1)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</si>
  <si>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1)1,2
2)1</t>
  </si>
  <si>
    <t xml:space="preserve">1) 02.07.2011, не установлена
2) 29.11.2011, не установлена
</t>
  </si>
  <si>
    <t>1)1
2)1,2
3)1</t>
  </si>
  <si>
    <t xml:space="preserve">1)08.10.2014, не установлена
2)02.07.2011, не установлена
3)29.11.2011, не установлена
</t>
  </si>
  <si>
    <t>04.03.2008, не установлена
26.12.2007, не установлена</t>
  </si>
  <si>
    <t xml:space="preserve">1)Постановление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t>
  </si>
  <si>
    <t>1)1
   2</t>
  </si>
  <si>
    <t>1) 07.08.2020, не установлена</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</si>
  <si>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</si>
  <si>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1)15.05.2015, не установлена
 2) 28.01.2022 -02.04.2023
3)06.02.2022, не установлена</t>
  </si>
  <si>
    <t xml:space="preserve">1)Закон Ставропольского края от 02.03.2005 N 12-кз "О местном самоуправлении в Ставропольском крае"  
2)Закон Ставропольского края от 20 июня 2014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и организации деятельности административных комиссий" 
</t>
  </si>
  <si>
    <t>п.1.4 приложения 3</t>
  </si>
  <si>
    <t xml:space="preserve"> п 3,3, пп.3.3.4 Приложения 3 </t>
  </si>
  <si>
    <t>Постановление администрации города Ставрополя от 30.08.2021 № 1925 "Об утверждении Порядка предоставления в 2021 году муниципальному унитарному предприятию города Ставрополя «Ремонтно-строительное предприятие» субсидии в виде взноса муниципального образования города Ставрополя Ставропольского края  в уставный фонд"</t>
  </si>
  <si>
    <t>30.08.2021 не установлено</t>
  </si>
  <si>
    <t>Постановление администрации города Ставрополя от 03.10.2022 № 2100 "Об утверждении Порядка предоставления за счет средств бюджета города Ставрополя в 2022 году муниципальному унитарному предприятию города Ставрополя «Ремонтно-строительное предприятие» субсидии в виде взноса муниципального образования города Ставрополя Ставропольского края
в уставный фонд
"</t>
  </si>
  <si>
    <t>03.10.2022,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</si>
  <si>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</si>
  <si>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 п 3,3 пп.3.3.12 Приложения 3 2)п.2,абз 2,3  </t>
  </si>
  <si>
    <t>1)15.05.2015, не установлена 2)18.08.2016,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</si>
  <si>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</si>
  <si>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1)Закон Ставропольского края от 02.03.2005 N 12-кз "О местном самоуправлении в Ставропольском крае"                                                                                              
2)Закон Ставропольского края от 01.08.1997 №22-кз "О статусе административного центра Ставропольского края"</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</si>
  <si>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</si>
  <si>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1)п 3,3 пп.3.3.5 Приложения 3;
2)п.2,абз 2,3  </t>
  </si>
  <si>
    <t>1) 15.05.2015, не установлена 2)18.08.2016, не установлена</t>
  </si>
  <si>
    <t>Расходы на ремонт автомобильных дорог общего пользования местного значения</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</si>
  <si>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</si>
  <si>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ст.6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</si>
  <si>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</si>
  <si>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 Закон Ставропольского края от 02.03.2005 N 12-кз "О местном самоуправлении в Ставропольском крае" 
2) Постановление Правительства Ставропольского края от 10.03.2022 N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</si>
  <si>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</si>
  <si>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Постановление администрации города Ставрополя от 15.05.2015 № 890 "Об утверждении положений об администрациях районов города Ставрополя""</t>
  </si>
  <si>
    <t>п.3.1, пп 3.1.5 Приложения 3</t>
  </si>
  <si>
    <t>619</t>
  </si>
  <si>
    <t>Администрация Промышленного города Ставрополя</t>
  </si>
  <si>
    <t>п.3.1,пп 3.1.5 Приложения 3</t>
  </si>
  <si>
    <t xml:space="preserve">п. 3.3, пп 3.3.1 Приложения 3 </t>
  </si>
  <si>
    <t>05.03.2005, не установлена, 2)25.01.2022-31.12.2022</t>
  </si>
  <si>
    <t xml:space="preserve">п. 3.3, пп 3.3.5 Приложения 3 </t>
  </si>
  <si>
    <t>04304SИП03</t>
  </si>
  <si>
    <t>Реализация инициативного проекта (благоустройство сквера в районе дома 41/1 по ул. Доваторцев в г. Ставрополь Ставропольского края)</t>
  </si>
  <si>
    <t>043042ИП03</t>
  </si>
  <si>
    <t>Реализация инициативного проекта за счет инициативных платежей (благоустройство сквера в районе дома 41/1 по ул. Доваторцев в г. Ставрополь Ставропольского края)</t>
  </si>
  <si>
    <t>1)Закон Ставропольского края от 02.03.2005 N 12-кз "О местном самоуправлении в Ставропольском крае"                                                                                                                                   
 2)Постановление Правительства Ставропольского края от 01.12.2020 N 644-п "Об утверждении Порядка распределения и предоставления в 2020 году из бюджета Ставропольского края бюджетам города-курорта Железноводска Ставропольского края, города Ставрополя Ставропольского края и муниципального образования Верхнерусского сельсовета Шпаковского района Ставропольского края дотаций на премирование муниципальных образований - победителей Всероссийского конкурса "Лучшая муниципальная практика"</t>
  </si>
  <si>
    <t>2)п.3,5</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</si>
  <si>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</si>
  <si>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п 3.3 пп 3.3.1 Приложения 3</t>
  </si>
  <si>
    <t>ст.46 ч.1 п.1 подп.1,3</t>
  </si>
  <si>
    <t xml:space="preserve"> 2)3</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</si>
  <si>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</si>
  <si>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10 в целом 2)12</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</si>
  <si>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</si>
  <si>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</si>
  <si>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1)08.10.2014, не установлена2)02.07.2011, не установлена 3)29.11.2011, не установлена</t>
  </si>
  <si>
    <t>п 1.4 Приложения 3</t>
  </si>
  <si>
    <t xml:space="preserve">п.2 п.2.1 п.п. 5, 6, 7, 11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</si>
  <si>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</si>
  <si>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1)  Трудовой кодекс Российской Федерации  от 30.12.2001 № 197-ФЗ
2) Федеральный закон от 06.12.2021 № 406-ФЗ "О внесении изменения в статью 1 Федерального закона "О минимальном размере оплаты труда"</t>
  </si>
  <si>
    <t xml:space="preserve">1) 01.01.2009, не установлена  </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</si>
  <si>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</si>
  <si>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15.11.2011, не установлена</t>
  </si>
  <si>
    <t>8210077580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</si>
  <si>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</si>
  <si>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</si>
  <si>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</si>
  <si>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1)08.10.2014, не установлена2)22.09.2021, не установлена 3)22.09.2021, не установлена</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</si>
  <si>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</si>
  <si>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1)Федеральный закон от 06.10.2003 № 131- ФЗ  "Об общих принципах организации местного самоуправления в Российской Федерации" 
2)Федеральный закон от 02.03.2007 № 25 - ФЗ "О муниципальной службе в Российской Федерации"         </t>
  </si>
  <si>
    <t>1)3, 2)7</t>
  </si>
  <si>
    <t>1)17, 2)26</t>
  </si>
  <si>
    <t>1)01.01.2009, не установлена; 2)01.06.2007, не установлена</t>
  </si>
  <si>
    <t xml:space="preserve">1)Закон Ставропольского края от 02.03.2005 N 12-кз "О местном самоуправлении в Ставропольском крае" 
2))Закон Ставропольского края 24.12.2007 N 78-кз"Об отдельных вопросах муниципальной службы в Ставропольском крае" </t>
  </si>
  <si>
    <t>1)12, 2)13</t>
  </si>
  <si>
    <t>1)1, 2)1</t>
  </si>
  <si>
    <t>1)05.03.2005, не установлена ; 2)26.12.2007, не установлена</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</si>
  <si>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</si>
  <si>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06 сентября 2022 г.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</si>
  <si>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</si>
  <si>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</si>
  <si>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1)Федеральный закон от 06.10.2003 № 131- 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</si>
  <si>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1)Закон Ставропольского края от 02.03.2005 N 12-кз "О местном самоуправлении в Ставропольском крае"                                                                                  
2)Постановление Губернатора Ставропольского края от 16.03.2020 №101 "О введении на территории Ставропольского края режима повышенной готовности"</t>
  </si>
  <si>
    <t xml:space="preserve">1)12 </t>
  </si>
  <si>
    <t xml:space="preserve">1)1    </t>
  </si>
  <si>
    <t>1)15       2)1</t>
  </si>
  <si>
    <t xml:space="preserve">1)Постановление администрации города Ставрополя от 30.03.2020 №449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от 13.04.2020 №551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3)  Постановление администрации города Ставрополя от 14.05.2020 №640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</si>
  <si>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</si>
  <si>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1)3,                                                                                                                                                                                                                                                                                                                                                                                                                                             2)3, 3)3</t>
  </si>
  <si>
    <t>1)30.03.2020, не установлена, 2)13.04.2020, не установлена, 3)14.05.2020, не установлена</t>
  </si>
  <si>
    <t>1) Решение Ставропольской городской Думы от 25.02.2022 N 49 "О дополнительных мерах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                                                                                
2) Постановление администрации г. Ставрополя от 09.03.2022 N 447 "Об утверждении Порядка предоставления дополнительных мер социальной поддержки гражданам, пострадавшим в результате пожара, произошедшего 18 февраля 2022 года в жилом доме по адресу: город Ставрополь, проезд Багратиона, дом 26, в виде обеспечения проведения ремонтных работ, направленных на частичное восстановление эксплуатационных характеристик жилого дома"</t>
  </si>
  <si>
    <t>1)1;                       2) 1</t>
  </si>
  <si>
    <t>1) 03.03.2022, не установлена;                     2) 11.03.2022, не установлена</t>
  </si>
  <si>
    <t>Закон Ставропольского края от 28 февраля 2008 г.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</si>
  <si>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п.3.4, пп 3.4.2 в целом Приложения 3</t>
  </si>
  <si>
    <t>1)Решение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</si>
  <si>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1)08.10.2014, не установлена                                                                                                                                                                                                                                                                                                                                                                       2)29.10.2003, не установлена</t>
  </si>
  <si>
    <t>Закон Ставропольского края от 5 марта 2007г.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t>
  </si>
  <si>
    <t xml:space="preserve"> Постановление администрац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t>
  </si>
  <si>
    <t>07.08.2020 не установлена</t>
  </si>
  <si>
    <t>Закон Ставропольского края от 5 марта 2007г.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t>
  </si>
  <si>
    <t>1 в целом; 
4</t>
  </si>
  <si>
    <t xml:space="preserve">
4</t>
  </si>
  <si>
    <t xml:space="preserve">1) Постановление администрац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 города Ставрополя от 20.02.2023 № 327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и организации деятельности комиссий по делам несовершеннолетних и защите их прав"
</t>
  </si>
  <si>
    <t>2) в целом</t>
  </si>
  <si>
    <t>1) 07.08.2020 не установлена;                                      2) 01.03.2023 не установлена</t>
  </si>
  <si>
    <t xml:space="preserve">1)Закон Ставропольского края от 02.03.2005 N 12-кз "О местном самоуправлении в Ставропольском крае"                                                                              
2)Закон Ставропольского края от 20 июня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и организации деятельности административных комиссий" </t>
  </si>
  <si>
    <t>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</si>
  <si>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1)п.3.7, пп.3.7.14 приложения 3        2)п.3,4,5</t>
  </si>
  <si>
    <t>1)15.05.2015, не установлена   2)18.10.2020 не установлена</t>
  </si>
  <si>
    <r>
      <t xml:space="preserve">Закон Ставропольского края от 02.03.2005 N 12-кз "О местном самоуправлении в Ставропольском крае" 2)Соглашение от </t>
    </r>
    <r>
      <rPr>
        <b/>
        <sz val="10"/>
        <rFont val="Times New Roman"/>
        <family val="1"/>
        <charset val="204"/>
      </rPr>
      <t xml:space="preserve">25.01.2022 № 22-31010-С </t>
    </r>
    <r>
      <rPr>
        <sz val="10"/>
        <rFont val="Times New Roman"/>
        <family val="1"/>
        <charset val="204"/>
      </rPr>
      <t xml:space="preserve">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r>
  </si>
  <si>
    <r>
      <t>05.03.2005, не установлена, 2)2</t>
    </r>
    <r>
      <rPr>
        <b/>
        <sz val="10"/>
        <rFont val="Times New Roman"/>
        <family val="1"/>
        <charset val="204"/>
      </rPr>
      <t>4.01.2020-31.12.2020</t>
    </r>
  </si>
  <si>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</si>
  <si>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 п.10 пп.3</t>
  </si>
  <si>
    <t xml:space="preserve"> 11.05.2017, не установлена</t>
  </si>
  <si>
    <t xml:space="preserve"> Закон Ставропольского края от 02.03.2005 № 12-кз "О местном самоуправлении в Ставропольском крае" 
</t>
  </si>
  <si>
    <t>1) Постановление администрации города Ставрополя от 11.05.17 г.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</si>
  <si>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</si>
  <si>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11.05.2017   не установлена  
2) 18.08.2016, не установлена</t>
  </si>
  <si>
    <t xml:space="preserve">п.12 пп.38, </t>
  </si>
  <si>
    <t>11.05.2017 не установлена</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</si>
  <si>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</si>
  <si>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</si>
  <si>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11.05.2017, не установлена
 2) 18.08.2016, не установлена</t>
  </si>
  <si>
    <t xml:space="preserve"> 1) Закон Ставропольского края от 02.03.2005 № 12-кз "О местном самоуправлении в Ставропольском крае" 
2)  Cоглашение  от 20.01.2022 № бкад/22-23-1  о предоставлении из бюджета Ставропольского края бюджету города Ставрополя субсидии на обеспечение дорожной деятельности в рамках реализации национального проекта "Безопасные и качественные  дороги"</t>
  </si>
  <si>
    <t xml:space="preserve">2) 2  3) 2 
</t>
  </si>
  <si>
    <t xml:space="preserve">2) 1.1, 2.2 
3) 1.1, 2.2
</t>
  </si>
  <si>
    <t>1) 05.03.2005, не установлена 
2) 20.01.2022, до полного исполнения сторонами своих обязательств</t>
  </si>
  <si>
    <t xml:space="preserve"> п. 12 пп. 31-32</t>
  </si>
  <si>
    <t>11.05.2017, не установлена</t>
  </si>
  <si>
    <t>Постановление администрации города Ставрополя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</si>
  <si>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1, 3, 5 в целом</t>
  </si>
  <si>
    <t>03.03.2017, не установлена</t>
  </si>
  <si>
    <t>Постановление администрации города Ставрополя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</si>
  <si>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 xml:space="preserve"> Закон Ставропольского края от 02.03.2005 № 12-кз "О местном самоуправлении в Ставропольском крае"
</t>
  </si>
  <si>
    <t xml:space="preserve"> 05.03.2005, не установлена
</t>
  </si>
  <si>
    <t xml:space="preserve">1)  Постановление администрации города Ставрополя от 22.09.2021  № 2180 "О мерах по увеличению оплаты труда работников мунипальных учреждений  города Ставрополя" 
2)   Постановление администрации города Ставрополя от 25.07.2022  № 1510 "О мерах по увеличению оплаты труда работников мунипальных учреждений  города Ставрополя" 
</t>
  </si>
  <si>
    <t xml:space="preserve"> 1) 22.09.2021, не установлена
2) 25.07.2022, не установлена</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</si>
  <si>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</si>
  <si>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</si>
  <si>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</si>
  <si>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</si>
  <si>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</si>
  <si>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</si>
  <si>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</si>
  <si>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 xml:space="preserve"> п.12 пп.34 </t>
  </si>
  <si>
    <t>02Б0420560</t>
  </si>
  <si>
    <t>Расходы на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</si>
  <si>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 xml:space="preserve"> п.12 пп.32 </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</si>
  <si>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                                                                        3)  Соглашение от 31.01.2022 № 2-10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4) Соглашение  от 18.01.2023 № 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</si>
  <si>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1) 9
2) 5 в целом, 10</t>
  </si>
  <si>
    <t>1) 05.03.2005, не установлена
 2) 13.08.1997, не установлена      
  3)  31.01.2022, до полного исполнения сторонами своих обязательств
4) 18.01.2023,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</si>
  <si>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</si>
  <si>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32                2)  п.2 абз.1 </t>
  </si>
  <si>
    <t>1) 11.05.2017, не установлена
2) 18.08.2016, не установлена</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</si>
  <si>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</si>
  <si>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1)пп.31-32, п. 12          2)  п.2 абз. 1 </t>
  </si>
  <si>
    <t>1) 11.05.2017, не установен 
2) 18.08.2016, не установлен</t>
  </si>
  <si>
    <t>04202S6720</t>
  </si>
  <si>
    <t>1)  Закон Ставропольского края от 02.03.2005 № 12-кз "О местном самоуправлении в Ставропольском крае" 
2) Соглашение от 21.01.2022 г. № рд/22-24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муницпальных округов и городских округов</t>
  </si>
  <si>
    <t>1) 05.03.2005, не установлена
2) 21.01.2022,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</si>
  <si>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</si>
  <si>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</si>
  <si>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Капитальный ремонт и ремонт автомобильных дорог общего пользования местного значения в городских округах и городских поселениях</t>
  </si>
  <si>
    <t>1) Закон Ставропольского края от 02.03.2005 № 12-кз "О местном самоуправлении в Ставропольском крае"
 2) Соглашение от 03.02.2023  № ркс/23-1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</si>
  <si>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 xml:space="preserve">
2) 1.1, 2.1
</t>
  </si>
  <si>
    <t xml:space="preserve">1) 05.03.2005, не установлена 
2) 03.02.2023, до полного исполнения сторонами своих обязательств  
</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</si>
  <si>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</si>
  <si>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</si>
  <si>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 xml:space="preserve">05.03.2005, не установлена 
</t>
  </si>
  <si>
    <t>04202S8880</t>
  </si>
  <si>
    <t>Cтроительство (реконструкция) автомобильных дорог общего пользования местного значения в целях реализации новых инвестиционных проектов за счет высвобождаемых средств бюджета Ставропольского края в результате снижения объема погашения задолженности Ставропольского края перед Российской Федерацией по бюджетным кредитам</t>
  </si>
  <si>
    <t xml:space="preserve">Решение Ставропольской городской Думы от 28.05.2014 N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</si>
  <si>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</si>
  <si>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п.12 пп.77</t>
  </si>
  <si>
    <t>1) Жилищный кодекс Российской Федерации от 29.12.2004  № 188-ФЗ2) Федеральный закон  от 06.10.2003 № 131-ФЗ "Об общих принципах организации местного самоуправления в Российской Федерации "</t>
  </si>
  <si>
    <t>п. 12 пп. 67</t>
  </si>
  <si>
    <t xml:space="preserve">1) Жилищный кодекс Российской Федерации от 29.12.2004 № 188-ФЗ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реформирования жилищно-коммунального хозяйства на проведение капитального ремонта многоквартирных  домов"
</t>
  </si>
  <si>
    <t xml:space="preserve">1) 9.3, 3 
2) 6  
</t>
  </si>
  <si>
    <t xml:space="preserve"> Постановление администрации г. Ставрополя от 09.07.2020 N 982 "Об утверждении Порядка предоставления субсидий товариществам собственников жилья, жилищным, жилищно-строительным кооперативам, управляющим организациям, осуществляющим управление многоквартирными домами, расположенными на территории города Ставрополя, в отношении которых государственной корпорацией - Фондом содействия реформированию жилищно-коммунального хозяйства принято решение о предоставлении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многоквартирных домов, на возмещение части расходов, связанных с проведением капитального ремонта общего имущества многоквартирных домов"
</t>
  </si>
  <si>
    <t>15.07.2020, не установлена</t>
  </si>
  <si>
    <t>1) Жилищный кодекс Российской Федерации  от 29.12.2004 № 188-ФЗ
2) Федеральный закон  от 06.10.2003 № 131-ФЗ "Об общих принципах организации местного самоуправления в Российской Федерации "</t>
  </si>
  <si>
    <t>Постановление администрации г. Ставрополя от 12.11.2019 N 3158
"Об утверждении Порядка и перечня случаев оказания на безвозвратной основе за счет средств бюджета города Ставрополя дополнительной помощи при возникновении неотложной необходимости в проведении капитального ремонта общего имущества в многоквартирных домах, расположенных на территории города Ставрополя"</t>
  </si>
  <si>
    <t>15.11.2019,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</si>
  <si>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</si>
  <si>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пп.65</t>
  </si>
  <si>
    <t>Постановление администрации города Ставрополя от 02.12.2022 № 2656 "Об утверждении Порядка предоставления за счет средств бюджета города
Ставрополя в 2022 году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</si>
  <si>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п.1, 13</t>
  </si>
  <si>
    <t>02.12.2022, не установлена</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</si>
  <si>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 Ставрополя от 27.01.2022 N 158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территории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t>
  </si>
  <si>
    <t xml:space="preserve">1) п. 12 пп. 29               2) п. 2,5
</t>
  </si>
  <si>
    <t>1) 11.05.2017, не установлена  
2) 02.02.2022, не установлена</t>
  </si>
  <si>
    <t>1) Федеральный закон  от 21.07.1997 № 117-ФЗ "О безопасности гидротехнических сооружений "
2) Федеральный закон  от 06.10.2003 № 131-ФЗ "Об общих принципах организации местного самоуправления в Российской Федерации "</t>
  </si>
  <si>
    <t>1) 9 в целом
2) 17</t>
  </si>
  <si>
    <t xml:space="preserve">
2) 3</t>
  </si>
  <si>
    <t>1) 28.07.1997, не установлена
2) 01.01.2009, не установлена</t>
  </si>
  <si>
    <t xml:space="preserve">п.12 пп. 17, 51 абз. 3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</si>
  <si>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</si>
  <si>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 51     абз. 4,5</t>
  </si>
  <si>
    <t xml:space="preserve">1) Постановление администрации города Ставрополя от 22.06.2020 № 907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 Ставрополя от 18.04.2022 N 857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города Ставрополя на возмещение затрат по предоставлению услуг согласно гарантированному перечню услуг по погребению в соответствии с Федеральным законом от 12 января 1996 г. N 8-ФЗ "О погребении и похоронном деле"
</t>
  </si>
  <si>
    <t xml:space="preserve">
2) п. 12 пп. 47 
3) п.3</t>
  </si>
  <si>
    <t>1) 28.06.2020, 21.04.2022
2) 11.05.2017, не установлена
3) 22.04.2022, не установлена</t>
  </si>
  <si>
    <t xml:space="preserve"> Постановление администрации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</si>
  <si>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 xml:space="preserve"> п 5. абз.8</t>
  </si>
  <si>
    <t>20.07.2020, не установлена</t>
  </si>
  <si>
    <t xml:space="preserve">п. 13   </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</si>
  <si>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</si>
  <si>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12.05.2011, не установлена</t>
  </si>
  <si>
    <t xml:space="preserve">Федеральный закон  от 06.10.2003 № 131-ФЗ "Об общих принципах организации местного самоуправления в Российской Федерации " </t>
  </si>
  <si>
    <t xml:space="preserve">Постановление администрации города Ставрополя от 12.05.2011 №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</si>
  <si>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0430177580</t>
  </si>
  <si>
    <t xml:space="preserve">Закон Ставропольского края от 02.03.2005 № 12-кз "О местном самоуправлении в Ставропольском крае"
</t>
  </si>
  <si>
    <t>0430477580</t>
  </si>
  <si>
    <t xml:space="preserve">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</si>
  <si>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р.2 ст.27 ч.1, ст.29 ч.5 в целом </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</si>
  <si>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</si>
  <si>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 2 ст.10 ч.2, ст.13 ч.5, ст.14 ч.3, ст.18 в целом,ст.19 в целом, ст.23 в целом, ст.51  ч.3 в целом  </t>
  </si>
  <si>
    <t xml:space="preserve">р. 2 ст.32  ч.2  </t>
  </si>
  <si>
    <t xml:space="preserve"> р.2 ст. 46 ч.1 п.1, 2, 3, 4, 6   </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</si>
  <si>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от 31.01.2022 № 2-10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4) Соглашение от 18.01.2023 № 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t>
  </si>
  <si>
    <t>1) 13.08.1997, не установлена  
2) 05.03.2005, не установлена
3) 31.01.2022, до полного исполнения сторонами своих обязательств
4) 18.01.2023, до полного исполнения сторонами своих обязательств</t>
  </si>
  <si>
    <t>р.2 ст.46 ч. 1 п.1, 2, 3, 4, 6</t>
  </si>
  <si>
    <t>1) Закон Ставропольского края от 02.03.2005 № 12-кз"О местном самоуправлении в Ставропольском крае" 
2) Соглашение от 24.03.2022 № 2-19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 на строительство (реконструкцию) объектов коммунальной инфраструктуры</t>
  </si>
  <si>
    <t xml:space="preserve">
2) 1.1, 2.1 </t>
  </si>
  <si>
    <t>1) 05.03.2005, не установлена
2) 24.03.2022, до полного исполнения сторонами своих обязательств</t>
  </si>
  <si>
    <t>04304S7240</t>
  </si>
  <si>
    <t>Строительство (реконструкция) объектов коммунальной инфраструктуры</t>
  </si>
  <si>
    <t xml:space="preserve">1) Федеральный закон  от 06.10.2003 № 131-ФЗ "Об общих принципах организации местного самоуправления в Российской Федерации " 
2)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t>
  </si>
  <si>
    <t>1)  17  2)  8 в целом</t>
  </si>
  <si>
    <t>п. 12  пп.22, пп.23</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</si>
  <si>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</si>
  <si>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р. 2 ст. 20  ч.6   2) п. 12 пп. 59</t>
  </si>
  <si>
    <t>1) 07.09.2017, не установлена    2) 11.05.2017, не установлена</t>
  </si>
  <si>
    <t xml:space="preserve">1) Закон Ставропольского края от 02.03.2005 № 12-кз "О местном самоуправлении в Ставропольском крае" 
2) Соглашение от 25.01.2022 № 07701000-1-2022-001 между министерством дорожного хозяйства и транспорта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программ формирования современной городской среды 
3) Соглашение от 23.01.2023 № 07701000-1-2023-002 между министерством дорожного хозяйства и транспорта Ставропольского края и администрацией города Ставрополя Cтавропольского края о предоставлении субсидии из бюджета Ставропольского края бюджету города Ставрополя Ставропольского края  на реализацию программ формирования современной городской среды </t>
  </si>
  <si>
    <t xml:space="preserve">
2) 1, 2
3) 1, 2</t>
  </si>
  <si>
    <t>1) 05.03.2005, не установлена
2)  25.01.2022, до полного исполнения сторонами своих обязательств
3) 23.01.2023, до полного исполнения сторонами своих обязательств</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</si>
  <si>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</si>
  <si>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р. 2 ст. 20  ч.6   
2) п. 12 пп. 59 </t>
  </si>
  <si>
    <t>1) 07.09.2017, не установлена  
2) 11.05.2017, не установлена</t>
  </si>
  <si>
    <t>1) р. 2 ст. 20  ч.6   
2)  п. 12 пп. 59</t>
  </si>
  <si>
    <t>1) 07.09.2017, не установлена
2) 11.05.2017, не установлена</t>
  </si>
  <si>
    <t xml:space="preserve">1) Закон Ставропольского края от 02.03.2005 № 12-кз "О местном самоуправлении в Ставропольском крае" 
2) Соглашение  от 26.11.2021 № 07701000-1-2021-011  о предоставлении субсидии из бюджета субъекта Российской Федерации местному бюджету 
3)  Соглашение  от 20.10.2022 № 07701000-1-2022-015 о предоставлении субсидии из бюджета субъекта Российской Федерации местному бюджету
</t>
  </si>
  <si>
    <t>2) 1.1, 
2.1, 2.2
3) 1.1, 2.1, 2.2</t>
  </si>
  <si>
    <t>1) 05.03.2005, не установлена
2) 26.11.2021, до полного исполнения сторонами своих обязательств
3) 20.10.2022, до полного исполнения сторонами своих обязательств</t>
  </si>
  <si>
    <t>р.3 ст. 57</t>
  </si>
  <si>
    <t xml:space="preserve"> п.13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</si>
  <si>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</si>
  <si>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</si>
  <si>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</si>
  <si>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2-7, 10,11 </t>
  </si>
  <si>
    <t xml:space="preserve">ст. 2 п.2.1. пп. 11 </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</si>
  <si>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</si>
  <si>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 xml:space="preserve">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</si>
  <si>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</si>
  <si>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 08.10.2014, не установлена   2) 02.07.2011, не установлена
 3) 29.11.2011, не установлена</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</si>
  <si>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</si>
  <si>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</si>
  <si>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</si>
  <si>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</si>
  <si>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 29.11.2011, не установлена</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</si>
  <si>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</si>
  <si>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1) 3 2) 7</t>
  </si>
  <si>
    <t>1) 17 2) 26</t>
  </si>
  <si>
    <t>1) 12 
2) 13</t>
  </si>
  <si>
    <t>1) 3
2) 1</t>
  </si>
  <si>
    <t>Постановление администрации города Ставрополя Ставропольского края от 06.09.2022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</si>
  <si>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 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 </t>
  </si>
  <si>
    <t>1) 6
2) 3</t>
  </si>
  <si>
    <t>1) 22
2) 17</t>
  </si>
  <si>
    <t>1) 1
1) 1</t>
  </si>
  <si>
    <t xml:space="preserve">
2) 3</t>
  </si>
  <si>
    <t xml:space="preserve"> 1) 01.06.2007, не установлена
2) 01.01.2009, не установлена </t>
  </si>
  <si>
    <t xml:space="preserve">1)  Закон Ставропольского края от 24.12.2007 N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
</t>
  </si>
  <si>
    <t>1) 10 в целом
2) 12</t>
  </si>
  <si>
    <t xml:space="preserve"> 1) 26.12.2007, не установлена
2)  05.03.2005, не установлена</t>
  </si>
  <si>
    <t>1) Постановление администрации города Ставрополя Ставропольского края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3)  Постановление администрации города Ставрополя Ставропольского края от 18.07.2022 № 1449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</si>
  <si>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 xml:space="preserve">1) 1
2) 1
3) 1 </t>
  </si>
  <si>
    <t>1) 22.09.2021, не установлена
2) 08.10.2014, не установлена
3) 18.07.2022, не установлена</t>
  </si>
  <si>
    <t xml:space="preserve">1) Закон Ставропольского края от 02.03.2005 № 12-кз "О местном самоуправлении в Ставропольском крае"
2) Соглашение от 10.03.2021 № 07701000-1-2021-006 о предоставлении субсидии на внедрение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3) Соглашение от 13.01.2023 № 07701000-1-2023-001 о предоставлении субсидии на внедрение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t>
  </si>
  <si>
    <t>1) 05.03.2005, не установлена
2) 10.03.2021, 31.12.2023
3) 13.01.2023, до полного исполнения сторонами своих обязательств</t>
  </si>
  <si>
    <t>п. 13</t>
  </si>
  <si>
    <t>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t>
  </si>
  <si>
    <t xml:space="preserve"> п. 13</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</si>
  <si>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</si>
  <si>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п.12 пп.51 абз. 7</t>
  </si>
  <si>
    <t>1,       2,
 4,        6</t>
  </si>
  <si>
    <t>1
1</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</si>
  <si>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19.04.2023 № 836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организации на территории города Ставрополя мероприятий при осуществлении деятельности по обращению с животными без владельцев»                                                                      </t>
  </si>
  <si>
    <t xml:space="preserve">1) п.12 пп.51 абз. 7
</t>
  </si>
  <si>
    <t>1) 11.05.2017, не установлена
2) 23.04.2023, не установлена</t>
  </si>
  <si>
    <t>0430321510</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</si>
  <si>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организации мероприятий при осуществлении деятельности по обращению с животными без владельцев</t>
  </si>
  <si>
    <t>Всего по 620</t>
  </si>
  <si>
    <t>Постановление администрации города Ставрополя от 04.03.2015 № 415 "Об  утверждении Положения о комитете градостроительства администрации города Ставрополя"</t>
  </si>
  <si>
    <t>р. 3, п.3.2, пп.3.2.21</t>
  </si>
  <si>
    <t>04.03.2015, неустановлена</t>
  </si>
  <si>
    <t>Постановление администрации города Ставрополя от 16.12.2015 № 2847 "О межведомственной комиссии по признанию помещения жилым помещением, жилого помещения ригодным (непригодным) для проживания граждан а также многоквартирного дома аварийным и подлежащим сносу или реконструкции в городе Ставрополе"</t>
  </si>
  <si>
    <t>п. 17</t>
  </si>
  <si>
    <t>29.12.2015, не установлена</t>
  </si>
  <si>
    <t xml:space="preserve">1) Закон Ставропольского края              от 02.03.2005  № 12-кз "О местном самоуправлении в Ставропольском крае"                 </t>
  </si>
  <si>
    <t>р. 3, п.3.1, пп.3.1.1</t>
  </si>
  <si>
    <t>04.03.2015, не установлена</t>
  </si>
  <si>
    <t>р.3     п. 3.6</t>
  </si>
  <si>
    <t>р. 2     п.2.1   абз. 2</t>
  </si>
  <si>
    <t>3, 
10</t>
  </si>
  <si>
    <t xml:space="preserve">Постановление администрации города Ставрополя от от 8 ноября 2022 г. N 2384 </t>
  </si>
  <si>
    <t>05Б0220580</t>
  </si>
  <si>
    <t>Постановление администрации города Ставрополя отот 8 ноября 2022 г. N 2384</t>
  </si>
  <si>
    <t>р. 3, п.3.2, пп.3.2.22</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</si>
  <si>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 таких документов"</t>
  </si>
  <si>
    <t>п. 12 в целом</t>
  </si>
  <si>
    <t>12.11.2017, неустановлена</t>
  </si>
  <si>
    <t>Постановление администрации города Ставрополя от 15.10.2021 № 2342 "Об утверждении Правил землепользования и застройки муниципального образования города Ставрополя Ставропольского края"</t>
  </si>
  <si>
    <t>ст.8 ч.2   п.16</t>
  </si>
  <si>
    <t>17.10.2021- неустановлена</t>
  </si>
  <si>
    <t xml:space="preserve">Федеральный закон от 06.10.2003 № 131-ФЗ "Об общих принципах организации местного самоуправления в Российской Федерации"    </t>
  </si>
  <si>
    <t>Решение Ставропольской городской Думы от 13.11.2013 № 414 "О некоторых вопросах распространения наружной рекламы на территории городаСтаврополя"</t>
  </si>
  <si>
    <t>р. 7     п. 7.2   Приложение 1</t>
  </si>
  <si>
    <t>20.11.2013, неустановлена</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</si>
  <si>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</si>
  <si>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</si>
  <si>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29.10.2003, неустановлена</t>
  </si>
  <si>
    <t>Решение Ставропольской городской Думы от 25.03.2015 № 624 "Об утверждении Положения о порядке материально технического и организационного обеспечения деятельности органов местногосамоуправления города Ставрополя"</t>
  </si>
  <si>
    <t>п. 2   подп. 2.1 в целом</t>
  </si>
  <si>
    <t>16.04.2015, неустановлена</t>
  </si>
  <si>
    <t>Федеральный закон от 06.10.2003   № 131-ФЗ "Об общих принципах организации местного самоуправления в Российской Федерации"</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</si>
  <si>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путем преобразования в муниципальное казенное учреждение "Управление капитального строительства города Ставрополя"</t>
  </si>
  <si>
    <t>08.10.2020, неустановлена</t>
  </si>
  <si>
    <t>1.2</t>
  </si>
  <si>
    <t>08.10.2020, не установлена</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</si>
  <si>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</si>
  <si>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ст. 6</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</si>
  <si>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</si>
  <si>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п.2 подп.2.1 в целом</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</si>
  <si>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</si>
  <si>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23</t>
  </si>
  <si>
    <t>1)1;    2) 3</t>
  </si>
  <si>
    <t>1) 12
2) 11</t>
  </si>
  <si>
    <t>1)3   2) 2 в целом</t>
  </si>
  <si>
    <t>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t>
  </si>
  <si>
    <t xml:space="preserve"> п. 5 абз.8</t>
  </si>
  <si>
    <t>3,
10</t>
  </si>
  <si>
    <t>п. 1.2</t>
  </si>
  <si>
    <t xml:space="preserve">  </t>
  </si>
  <si>
    <t xml:space="preserve"> 29.11.2011, не установлена       </t>
  </si>
  <si>
    <t>8410077580</t>
  </si>
  <si>
    <t>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t>
  </si>
  <si>
    <t xml:space="preserve"> 20.07.2020, не установлена</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</si>
  <si>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</si>
  <si>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12
2) 10
в 
целом</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</si>
  <si>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деятельнояти"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деятельностьпо профессиям рабочих"</t>
  </si>
  <si>
    <t>1) 1    2)  1.2         3) 1</t>
  </si>
  <si>
    <t>1) 08.10.2014, не установлена       2) 02.07.2011, неустановлена     3) 29.11.2011, не установлена</t>
  </si>
  <si>
    <t>р.7    п. 7.2 Приложение 1</t>
  </si>
  <si>
    <t>20.11.2013, неустановлено</t>
  </si>
  <si>
    <t>1) 9
2) 4; 10</t>
  </si>
  <si>
    <t>1) 1
2)1;1</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</si>
  <si>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</si>
  <si>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 1) 05.03.2005,
не установлен 
2) 19.12.2019 - 31.12.2021             </t>
  </si>
  <si>
    <t>р. 3     п.3.1   пп. 3.1.1</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</si>
  <si>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предтвавлении субсидии из бюджета Ставропольского края, включая субсидии, поступившие из федерального бюджета, бюджету города Саврополя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 Развитие образования"</t>
  </si>
  <si>
    <t xml:space="preserve"> 1) 05.03.2005,
не установлен
2) 19.12.2019 - 31.12.2021 </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</si>
  <si>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реализациитаких документов"</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</si>
  <si>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3)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</si>
  <si>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 xml:space="preserve">Постановлением администрации города Ставрополя от 26.08.2019 N 2382 "О развитие образования в городе Ставрополе" </t>
  </si>
  <si>
    <t xml:space="preserve">1) Закон Ставропольского края  от 02.03.2005  № 12-кз  "О местном самоуправлении в Ставропольском крае" 
2)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</si>
  <si>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</si>
  <si>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</si>
  <si>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 4, ч. 3</t>
  </si>
  <si>
    <t>04.06.2014, неустановлена</t>
  </si>
  <si>
    <t>1) Федеральный закон от 06.10.2003  № 131-ФЗ "Об общих принципах организации местного самоуправления в Российской Федерации"       
2) Федеральные закон от 02.03.2007 № 25-ФЗ "О муниципальной службе в Российской Федерации"</t>
  </si>
  <si>
    <t>1) 3   2) 7</t>
  </si>
  <si>
    <t>1) 17   2) 26</t>
  </si>
  <si>
    <t>1) 01.01.2009, неустановлена 2) 01.06.2007 неустановлена</t>
  </si>
  <si>
    <t>1) 12  2) 13</t>
  </si>
  <si>
    <t>1) 1  2) 1</t>
  </si>
  <si>
    <t xml:space="preserve">Постановление администрации города Ставрополя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Федерациии деятельности органов исполнительной власти субъектов Российской Федерации"  </t>
  </si>
  <si>
    <t xml:space="preserve">1     </t>
  </si>
  <si>
    <t xml:space="preserve">10.09.2021, неустановлена        </t>
  </si>
  <si>
    <t>06.09.2022,   неустановлена</t>
  </si>
  <si>
    <t>1) 3    2) 7</t>
  </si>
  <si>
    <t>1) 01.01.2009, не установлена   2) 01.06.2007 неустановлена</t>
  </si>
  <si>
    <t>р.1   п.1.6</t>
  </si>
  <si>
    <t>Постановление администрации города Ставрополя от 22.09.2021 № 2180 "О мерах по увеличению оплаты труда работников муниципальных учреждений города Ставрополя"</t>
  </si>
  <si>
    <t>1) 1,2</t>
  </si>
  <si>
    <t>22.09.2021, неустановлене</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</si>
  <si>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</si>
  <si>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01.01.2009,
не установлен 2) 01.06.2007 неустановлена</t>
  </si>
  <si>
    <t>1) 12
2) 10 в целом</t>
  </si>
  <si>
    <t>1)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3)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</si>
  <si>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1,2 2) 1,2 3) 1</t>
  </si>
  <si>
    <t>1) 22.09.2021, неустановлена   2)  22.09.2021, неустановлена   3) 30.09.2014, неустановлена</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</si>
  <si>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</si>
  <si>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01.01.2009,
не установлен 2) 01.06.2007 неустановлена</t>
  </si>
  <si>
    <t>1) Закон Ставропольского края  от 02.03.2005 № 12-кз "О местном самоуправлении в Ставропольском крае"                
2) Соглашение от 03.02.2022   № 07701000-1-2022-009/ ввод между министрерством строительства и архитектуры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</si>
  <si>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012P25232F</t>
  </si>
  <si>
    <t>012Е153050</t>
  </si>
  <si>
    <t>012Е15305F</t>
  </si>
  <si>
    <t>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</si>
  <si>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9810079201</t>
  </si>
  <si>
    <t>Расходы на разработку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</si>
  <si>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 (строительство дошкольного образовательного учреждения на 160 мест в Октябрьском районе по ул. Чапаева г. Ставрополя)</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</si>
  <si>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300 мест по ул. Алексея Яковлева в г. Ставрополе)</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</si>
  <si>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</si>
  <si>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Создание новых мест в общеобразовательных организациях в связи с ростом числа обучающихся, вызванным демографическим фактором</t>
  </si>
  <si>
    <t>1) Федеральный закон от 21.12.1994 № 69-ФЗ "О пожарной безопасности";    
2) Федеральный закон от 06.10.2003 № 131-ФЗ "Об общих принципах организации местного самоуправления в Российской Федерации"</t>
  </si>
  <si>
    <t>1) 3; 
2) 3</t>
  </si>
  <si>
    <t>1) 19; 
2) 16</t>
  </si>
  <si>
    <t xml:space="preserve">
2) 1</t>
  </si>
  <si>
    <t xml:space="preserve">
2) 10</t>
  </si>
  <si>
    <t>1) 26.12.1994, не установлена; 
2) 01.01.2009, не установлена</t>
  </si>
  <si>
    <t>1) 2 в целом;
2) 1;
3) 2 в целом</t>
  </si>
  <si>
    <t xml:space="preserve">
2) 28, 32;
</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</si>
  <si>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t>
  </si>
  <si>
    <t xml:space="preserve">
2) 1</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</si>
  <si>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</si>
  <si>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</si>
  <si>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 в целом;
2) 29
3)  2</t>
  </si>
  <si>
    <t>3) 1, 5</t>
  </si>
  <si>
    <t>1) 24.12.1994, не установлена;
2) 01.01.2009, не установлена; 
3) 28.08.1995, не установлена</t>
  </si>
  <si>
    <t>1)Закон Ставропольского края от 02.03.2005 № 12-кз "О местном самоуправлении в Ставропольском крае"</t>
  </si>
  <si>
    <t>1)05.03.2005, не установлена</t>
  </si>
  <si>
    <t>1630177580</t>
  </si>
  <si>
    <t xml:space="preserve">
2) 1</t>
  </si>
  <si>
    <t xml:space="preserve">1) "м";
</t>
  </si>
  <si>
    <t xml:space="preserve">
2) 1, 4, 8
</t>
  </si>
  <si>
    <t>3) п. 6,  34</t>
  </si>
  <si>
    <t xml:space="preserve">1)  2 в целом;
2) 29
3)  2 </t>
  </si>
  <si>
    <t>3) 1,5</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</si>
  <si>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 городского округа</t>
  </si>
  <si>
    <t>3)1,5</t>
  </si>
  <si>
    <t>1610277580</t>
  </si>
  <si>
    <t>1) Федеральный закон от 06.10.2003 № 131-ФЗ "Об общих принципах организации местного самоуправления в Российской Федерации";
2) Федеральный закон от 22.08.1995 № 151-ФЗ "Об аварийно-спасательных службах и статусе спасателей"</t>
  </si>
  <si>
    <t xml:space="preserve">
1) 3;
2) 3</t>
  </si>
  <si>
    <t xml:space="preserve">
1) 16;
2) 25</t>
  </si>
  <si>
    <t xml:space="preserve">
1) 29
2)  5 </t>
  </si>
  <si>
    <t xml:space="preserve">
1) 01.01.2009, не установлена; 
2) 28.08.1995, не установлена</t>
  </si>
  <si>
    <t xml:space="preserve">1)  2 в целом;
2) 29
3)  2 </t>
  </si>
  <si>
    <t>1)3
2) 1</t>
  </si>
  <si>
    <t>1) 2 в целом;
2) 1;
3) 2 в целом</t>
  </si>
  <si>
    <t xml:space="preserve">
2) 32;
</t>
  </si>
  <si>
    <t>28, 32</t>
  </si>
  <si>
    <t>Комитет по делам гражданской обороны и чрезвычанйым ситуациям администрации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</si>
  <si>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21.12.1994 № 68-ФЗ «О защите населения и территорий от чрезвычайных ситуаций природного и техногенного характера»</t>
  </si>
  <si>
    <t>1) 3;                                                   2) 2</t>
  </si>
  <si>
    <t>1) 16;                                                    2) 11</t>
  </si>
  <si>
    <t>1)32;                                        2) 2 в целом</t>
  </si>
  <si>
    <t>1) 01.01.2009, не установлена;   2) 24.12.1994, не установлена</t>
  </si>
  <si>
    <t xml:space="preserve">1) Закон Ставропольского края от 02.03.2005 № 12-кз «О местном самоуправлении в Ставропольском крае»;                                                     2)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                     3) Постановление Правительства Ставропольского края от 26.06.2006 № 98-п «Об утверждении правил охраны жизни людей на водных объектах в Ставропольском крае» </t>
  </si>
  <si>
    <t xml:space="preserve">1) 3; </t>
  </si>
  <si>
    <t>2)1
3) 1</t>
  </si>
  <si>
    <t>1) 05.03.2005, не установлена;  
2) 10.08.2005, не установлена;     
3) 15.07.2006, не установлена</t>
  </si>
  <si>
    <t>1640120150</t>
  </si>
  <si>
    <t>Расходы на обеспечение безопасности людей на водных объектах</t>
  </si>
  <si>
    <t>,</t>
  </si>
  <si>
    <t xml:space="preserve">26.12.2007, не установлена 
</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</si>
  <si>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</si>
  <si>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1) 3;
2) 7</t>
  </si>
  <si>
    <t>1) 17;
2) 26</t>
  </si>
  <si>
    <t>1) 01.01.2009, не установлена;   2) 01.06.2007, не установлена</t>
  </si>
  <si>
    <t>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</si>
  <si>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 xml:space="preserve">1) 12;
2) 13
</t>
  </si>
  <si>
    <t>1) 1;
2) 1</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</si>
  <si>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</si>
  <si>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01.01.2009, не установлена;   01.06.2007, не установлена</t>
  </si>
  <si>
    <t>1) 12;
2) 13</t>
  </si>
  <si>
    <t>0320180350</t>
  </si>
  <si>
    <t>ИТОГО</t>
  </si>
  <si>
    <r>
      <t>организация и осуществление мероприятий по территориальной обороне и гражданской обороне, защите населения и территории</t>
    </r>
    <r>
      <rPr>
        <sz val="10"/>
        <rFont val="Times New Roman Cyr"/>
        <family val="1"/>
        <charset val="204"/>
      </rPr>
      <t xml:space="preserve"> </t>
    </r>
    <r>
      <rPr>
        <sz val="10"/>
        <rFont val="Times New Roman Cyr"/>
        <charset val="204"/>
      </rPr>
      <t xml:space="preserve">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t>
    </r>
    <r>
      <rPr>
        <sz val="10"/>
        <rFont val="Times New Roman Cyr"/>
        <family val="1"/>
        <charset val="204"/>
      </rPr>
      <t>материально-технических, продовольственных, медицинских и иных средств</t>
    </r>
  </si>
  <si>
    <t xml:space="preserve">
2) 28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</si>
  <si>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</si>
  <si>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</si>
  <si>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38 в целом
20</t>
  </si>
  <si>
    <t>Решение Ставропольской городской Думы от 25.03.2015 № 624 "Об утверждении Положения о порядке материально технического и организационного обеспечения деятельности органов местного самоуправления города Ставрополя"</t>
  </si>
  <si>
    <t>р. 2
п. 2.1
в целом</t>
  </si>
  <si>
    <t>р. 2
п. 2.1
пп. 11</t>
  </si>
  <si>
    <t>р. 2
п. 2.1
пп. 2, 3, 4, 5, 6, 8, 10</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</si>
  <si>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Федеральный закон от 02.03.2007 № 25-ФЗ "О муниципальной службе в Российской Федерации"</t>
  </si>
  <si>
    <t>17
38 в целом
5
20.1
22</t>
  </si>
  <si>
    <t>1
2, 5, 6, 8, 9
1
1</t>
  </si>
  <si>
    <t>1
2.1</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</si>
  <si>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</si>
  <si>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 xml:space="preserve">08.10.2014 не установлена           </t>
  </si>
  <si>
    <t>05.03.2005, не установлена
26.12.2007, не установлена</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</si>
  <si>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огранов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</si>
  <si>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8610077580</t>
  </si>
  <si>
    <t>8620077900</t>
  </si>
  <si>
    <t>602</t>
  </si>
  <si>
    <t>Всего 618</t>
  </si>
  <si>
    <t>1) Федеральный закон "О муниципальной службе в Российской федерации" №25-ФЗ от 02.03.2007                                                     
2) Федеральный закон "Об общих принципах организации местного самоуправления в Российской Федерации" №131-ФЗ от 06.10.2003</t>
  </si>
  <si>
    <t>1) 6   2) 6</t>
  </si>
  <si>
    <t>1)23 2)35</t>
  </si>
  <si>
    <t>1)3 2)15</t>
  </si>
  <si>
    <t xml:space="preserve">                         2)1</t>
  </si>
  <si>
    <t>1) 01.06.2007,                 не установлена                 2) 01.01.2009,                 не установлена</t>
  </si>
  <si>
    <t xml:space="preserve">1) Закон Ставропольского края от 24.12.2007 №78-кз "Об отдельных вопросах муниципальной службы в Ставропольском крае"                                                                                                                                                                                                                                                    
2)Закон Ставропольского края от 02.03.2005  № 12-кз "О местном самоуправлении в Ставропольском крае" </t>
  </si>
  <si>
    <t>1)11 2)12</t>
  </si>
  <si>
    <t>1)2 в целом 2)3</t>
  </si>
  <si>
    <t xml:space="preserve">1)26.12.2007,                 не установлена   2)05.03.2005,                  не установлена </t>
  </si>
  <si>
    <t>1) 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2) Решение Ставропольской городской  Думы №624 от 25.03.2015 "Об утверждении Положения о порядке материально-технического и организаионного обеспечения деятельности органов местного самоуправления города Ставрополя"</t>
  </si>
  <si>
    <t>1) п.2                     2) ст.2 п.2.1 пп7.11</t>
  </si>
  <si>
    <t>1) 29.10.2003, не установлена            2) 16.04.2015, не установлена</t>
  </si>
  <si>
    <t>Постановление администрации города Ставрополя от  02.02.2021 № 178 "О комитете экономического развития и торговли администрации города Ставрополя"</t>
  </si>
  <si>
    <t>п.20</t>
  </si>
  <si>
    <t>02.02.2021, не установлена</t>
  </si>
  <si>
    <t>1240477900</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</si>
  <si>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</si>
  <si>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 не установлена</t>
  </si>
  <si>
    <t xml:space="preserve"> Постановление администрации города Ставрополя от 02.02.2021 № 178 "О комитете экономического развития и торговли администрации города Ставрополя" </t>
  </si>
  <si>
    <t>п. 52 00 0000000000</t>
  </si>
  <si>
    <t>1.) 02.02.2021, не установлена 000000000000 000000000000 0000000000</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</si>
  <si>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</si>
  <si>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 xml:space="preserve">Федеральный закон от 30.03.1999 № 52-ФЗ "О санитарно-эпидемиологического благополучия населения"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</si>
  <si>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</si>
  <si>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 2, пп.2.1,    пп 2,3,4,5</t>
  </si>
  <si>
    <t>Постановление администрации города Ставрополя от  22.09.2021 № 2180 "О мерах по увеличению оплаты труда работников муниципальных учпеждений города Ставрополя"</t>
  </si>
  <si>
    <t>22.09.2021, не установлена</t>
  </si>
  <si>
    <t>п.21</t>
  </si>
  <si>
    <t>Постановление администрации города Ставрополя от 03.06.2022 № 1140 " Об утверждении Порядка предоставления за счет средств бюджета города Ставрополя в 2022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t>
  </si>
  <si>
    <t>03.06.2022-31.12.2022</t>
  </si>
  <si>
    <t xml:space="preserve">Постановление администрации города Ставрополя от 02.02.2021 № 178 "О комитете экономического развития и торговли администрации города Ставрополя"
</t>
  </si>
  <si>
    <t xml:space="preserve"> п. 52 </t>
  </si>
  <si>
    <r>
      <t xml:space="preserve">02.02.2021, не установлена </t>
    </r>
    <r>
      <rPr>
        <sz val="10"/>
        <color indexed="65"/>
        <rFont val="Times New Roman"/>
        <family val="1"/>
        <charset val="204"/>
      </rPr>
      <t/>
    </r>
  </si>
  <si>
    <t>Решение Ставропольской городской Думы от 25.10.2017 № 162 "О Порядке демонтажа (перемещения) самовольно (незаконно) установленных некапитальных нестационарных сооружений не территории города Ставрополя"</t>
  </si>
  <si>
    <t>раздел 1, п. 5, абз. 1,2</t>
  </si>
  <si>
    <t>1.)Федеральный закон от 27.07.2010 № 210-ФЗ  "Об организации предоставления государственных и муниципальных услуг"
2.)Федеральный закон от 06.10.2003 № 131-ФЗ  "Об общих принципах организации местного самоуправления в Российской Федерации"</t>
  </si>
  <si>
    <t>1.)1 
2.)3</t>
  </si>
  <si>
    <t>1.)6 в целом 
2.)17</t>
  </si>
  <si>
    <t xml:space="preserve">
 2.)1</t>
  </si>
  <si>
    <t xml:space="preserve">
  2.)3</t>
  </si>
  <si>
    <t>1.)30.07.2010, не установлена  
 2.) 01.01.2009, не установлена</t>
  </si>
  <si>
    <t>Постановление администрации города Ставрополя от 27.01.2022 № 159  «Об утверждении Порядка предоставления в 2022 году субсидии за счет средств бюджета города Ставрополя муниципальному унитарному предприятию города Ставрополя "Бытсервис" в рамках мер по предупреждению банкротсва и востановлению платежеспособности должника"</t>
  </si>
  <si>
    <t>27.01.2022-31.12.2022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</si>
  <si>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</si>
  <si>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Федеральный закон от 27.07.2010 № 210-ФЗ  "Об организации предоставления государственных и муниципальных услуг"</t>
  </si>
  <si>
    <t>п. 2, пп.2.1,    пп 11</t>
  </si>
  <si>
    <t>1.) Федеральный закон от 02.03.2007 № 25-ФЗ "О муниципальной службе в российской Федерации"  
2.)Федеральный закон от 06.10.2003 № 131-ФЗ "Об общих принципах организации местного самоуправления в Российской Федерации"</t>
  </si>
  <si>
    <t>1.) 6 
2.) 3</t>
  </si>
  <si>
    <t>1. )22 
2.) 17</t>
  </si>
  <si>
    <t>1.)1 
2.)1</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</si>
  <si>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</si>
  <si>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</si>
  <si>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</si>
  <si>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
 2.) 3</t>
  </si>
  <si>
    <t>1.) 10 в целом 
 2.)12</t>
  </si>
  <si>
    <t xml:space="preserve">
2.) 1</t>
  </si>
  <si>
    <t xml:space="preserve">
 2.)3</t>
  </si>
  <si>
    <t>1.) 26.12.2007, не установлена 
2.) 05.03.2005,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</si>
  <si>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</si>
  <si>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</si>
  <si>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 29.11.2011, не установлена</t>
  </si>
  <si>
    <t>п.5, абз. 8</t>
  </si>
  <si>
    <t>1.) 08.10.2014, не установлена 
2.) 02.07.2011, не установлена
3.) 29.11.2011, не установлена</t>
  </si>
  <si>
    <t>1.) Федеральный закон от 02.03.2007 № 25-ФЗ "О муниципальной службе в российской Федерации"
 2.)Федеральный закон от 06.10.2003 № 131-ФЗ "Об общих принципах организации местного самоуправления в Российской Федерации"</t>
  </si>
  <si>
    <t>1.) 08.10.2014, не установлена 
 2.) 02.07.2011, не установлена
3.) 29.11.2011, не установлена</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</si>
  <si>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</si>
  <si>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п. 52</t>
  </si>
  <si>
    <t>Закон Ставропольского края от 15.10.2008 № 61-кз  "О развитии и поддержке малого и среднего предпринимательства"</t>
  </si>
  <si>
    <t>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</si>
  <si>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11.06.2017, не установлена</t>
  </si>
  <si>
    <t>Предоставление субсидий субъектам малого и среднего предпринимательства, осуществляющим деятельность на территории города Ставрополя</t>
  </si>
  <si>
    <t>Постановление администрации города Ставрополя от 22.09.2021 № 2178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</si>
  <si>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29.09.2021, не установлена</t>
  </si>
  <si>
    <t>п.31</t>
  </si>
  <si>
    <t>п.33</t>
  </si>
  <si>
    <t>п.32</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</si>
  <si>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</si>
  <si>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 Федеральный закон от 02.03.2007 № 25-ФЗ "О муниципальной службе в российской Федерации" 
 2.)Федеральный закон от 06.10.2003 № 131-ФЗ "Об общих принципах организации местного самоуправления в Российской Федерации"</t>
  </si>
  <si>
    <t>1.)7
 2.) 3</t>
  </si>
  <si>
    <t xml:space="preserve">
  2.) 17</t>
  </si>
  <si>
    <t xml:space="preserve">
2.)1</t>
  </si>
  <si>
    <t>1.) 01.06.2007, не установлена 
 2.) 01.01.2009, не установлена</t>
  </si>
  <si>
    <t xml:space="preserve">
 2.) 3</t>
  </si>
  <si>
    <t>1.)13 
2.)12</t>
  </si>
  <si>
    <t>1.)1
 2.) 1</t>
  </si>
  <si>
    <t xml:space="preserve">
 2.)3</t>
  </si>
  <si>
    <t>1.) 26.12.2007, не установлена 
2.) 05.03.2005, не установлена</t>
  </si>
  <si>
    <t>Постановление администрации города Ставрополя Ставропольского края от 10.09.2021 № 2032 "О поощерении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</si>
  <si>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 Федеральный закон от 02.03.2007 № 25-ФЗ "О муниципальной службе в российской Федерации" 
2.)Федеральный закон от 06.10.2003 № 131-ФЗ "Об общих принципах организации местного самоуправления в Российской Федерации"</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</si>
  <si>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</si>
  <si>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Постановление администрации города Ставрополя от 25.07.2022 № 1511 «Об увеличении размеров должностных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</si>
  <si>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01.07.2022, не установлена</t>
  </si>
  <si>
    <t>7410077580</t>
  </si>
  <si>
    <t>Финансовое обеспечение реализации мероприятий по организации проживания и питания граждан Российской Федерации, Донецкой Народной Республики, Луганской Народной Республики, Украины, лиц без гражданства, временно прибывших на территорию города Ставрополя с территорий Донецкой Народной Республики, Луганской Народной Республики, Херсонской и Запорожской областей Российской Федерации после 07 октября 2022 года</t>
  </si>
  <si>
    <t>составление и рассмотрение проекта бюджета муниципального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</si>
  <si>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1.)Федеральный закон от 27.07.2010 № 210-ФЗ  "Об организации предоставления государственных и муниципальных услуг"  
2.)Федеральный закон от 06.10.2003 № 131-ФЗ  "Об общих принципах организации местного самоуправления в Российской Федерации"</t>
  </si>
  <si>
    <t>1.)1 0000 0000 0000 0000 0000   2.)3</t>
  </si>
  <si>
    <t>1.)6 в целом 0000 0000 0000 0000 2.)17</t>
  </si>
  <si>
    <t>0000 0000 0000 0000 0000 0000  2.)1</t>
  </si>
  <si>
    <t>0000 0000 0000 0000 0000 0000  2.)3</t>
  </si>
  <si>
    <t>1.)30.07.2010, не установлена  
 2.) 01.01.2009, не установлена</t>
  </si>
  <si>
    <t>1.)Федеральный закон от 27.07.2010 № 210-ФЗ  "Об организации предоставления государственных и муниципальных услуг" 
2.)Федеральный закон от 06.10.2003 № 131-ФЗ  "Об общих принципах организации местного самоуправления в Российской Федерации"</t>
  </si>
  <si>
    <t>1.)Федеральный закон от 27.07.2010 № 210-ФЗ  "Об организации предоставления государственных и муниципальных услуг" 
 2.)Федеральный закон от 06.10.2003 № 131-ФЗ  "Об общих принципах организации местного самоуправления в Российской Федерации"</t>
  </si>
  <si>
    <t>1.)30.07.2010, не установлена  
 2.) 01.01.2009, не установлена</t>
  </si>
  <si>
    <t>1.)30.07.2010, не установлена  000000000000 000000000000 000000000000 000000000000 2.) 01.01.2009, не установлена</t>
  </si>
  <si>
    <t>отчетный 2022 г.</t>
  </si>
  <si>
    <t>текущий 2023 г.</t>
  </si>
  <si>
    <t>очередной 2024 г.</t>
  </si>
  <si>
    <t xml:space="preserve"> отчетный 2022 г.</t>
  </si>
  <si>
    <t>403030001</t>
  </si>
  <si>
    <t>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</si>
  <si>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 xml:space="preserve">1) Решение Ставропольской городской Думы от 25.07.2018 № 250 "Об утверждении Положения о порядке и размерах возмещения расходов, связанных со служебными командировками лиц, замещающих муниципальные должности города Ставрополя, муниципальных служащих города Ставрополя";
2) постановление администрации города Ставрополя от 05.12.2022 № 2668 "Об особенностях командирования главы города Ставрополя, муниципальных служащих, замещающих должности муниципальной службы в администрации города Ставрополя, отраслевых (функциональных) и территориальных  органах администрации города Ставрополя с правами юридического лица, на территории Донецкой Народной Республики, Луганской Народной Республики, Запорожской области и Херсонской области"
</t>
  </si>
  <si>
    <t>1) 1;
2) 1 в целом</t>
  </si>
  <si>
    <t xml:space="preserve">1)01.08.2018, не установлена;
2) 05.12.2022, не установлена
</t>
  </si>
  <si>
    <t>на "01" мая 2023 г.</t>
  </si>
</sst>
</file>

<file path=xl/styles.xml><?xml version="1.0" encoding="utf-8"?>
<styleSheet xmlns="http://schemas.openxmlformats.org/spreadsheetml/2006/main">
  <numFmts count="19">
    <numFmt numFmtId="43" formatCode="_-* #,##0.00\ _₽_-;\-* #,##0.00\ _₽_-;_-* &quot;-&quot;??\ _₽_-;_-@_-"/>
    <numFmt numFmtId="164" formatCode="_-* #,##0.00_р_._-;\-* #,##0.00_р_._-;_-* &quot;-&quot;??_р_._-;_-@_-"/>
    <numFmt numFmtId="165" formatCode="00\.0000"/>
    <numFmt numFmtId="166" formatCode="00\.00"/>
    <numFmt numFmtId="167" formatCode="000"/>
    <numFmt numFmtId="168" formatCode="0000000"/>
    <numFmt numFmtId="169" formatCode="0000"/>
    <numFmt numFmtId="170" formatCode="#,##0.00_ ;[Red]\-#,##0.00\ "/>
    <numFmt numFmtId="171" formatCode="000000"/>
    <numFmt numFmtId="172" formatCode="#,##0.00;[Red]\-#,##0.00;0.00"/>
    <numFmt numFmtId="173" formatCode="#,##0.0"/>
    <numFmt numFmtId="174" formatCode="00\.0\.0000"/>
    <numFmt numFmtId="175" formatCode="#,##0.00\ _₽"/>
    <numFmt numFmtId="176" formatCode="#,##0.00_ ;\-#,##0.00\ "/>
    <numFmt numFmtId="177" formatCode="0000000000"/>
    <numFmt numFmtId="178" formatCode="00"/>
    <numFmt numFmtId="179" formatCode="dd&quot;.&quot;mm&quot;.&quot;yyyy"/>
    <numFmt numFmtId="180" formatCode="00&quot;.&quot;0&quot;.&quot;0000"/>
    <numFmt numFmtId="181" formatCode="#,##0.00&quot;   &quot;"/>
  </numFmts>
  <fonts count="44">
    <font>
      <sz val="10"/>
      <name val="Arial"/>
      <charset val="204"/>
    </font>
    <font>
      <sz val="10"/>
      <name val="Arial"/>
      <family val="2"/>
      <charset val="204"/>
    </font>
    <font>
      <sz val="8"/>
      <name val="Arial"/>
      <family val="2"/>
      <charset val="204"/>
    </font>
    <font>
      <sz val="10"/>
      <name val="Arial"/>
      <family val="2"/>
      <charset val="204"/>
    </font>
    <font>
      <sz val="12"/>
      <name val="Times New Roman"/>
      <family val="1"/>
      <charset val="204"/>
    </font>
    <font>
      <sz val="14"/>
      <name val="Times New Roman"/>
      <family val="1"/>
      <charset val="204"/>
    </font>
    <font>
      <sz val="10"/>
      <name val="Times New Roman"/>
      <family val="1"/>
      <charset val="204"/>
    </font>
    <font>
      <sz val="10"/>
      <name val="Arial"/>
      <family val="2"/>
      <charset val="204"/>
    </font>
    <font>
      <sz val="10"/>
      <color indexed="8"/>
      <name val="Times New Roman"/>
      <family val="1"/>
      <charset val="204"/>
    </font>
    <font>
      <sz val="20"/>
      <name val="Times New Roman"/>
      <family val="1"/>
      <charset val="204"/>
    </font>
    <font>
      <sz val="24"/>
      <name val="Times New Roman"/>
      <family val="1"/>
      <charset val="204"/>
    </font>
    <font>
      <sz val="16"/>
      <name val="Times New Roman"/>
      <family val="1"/>
      <charset val="204"/>
    </font>
    <font>
      <u/>
      <sz val="12"/>
      <name val="Times New Roman"/>
      <family val="1"/>
      <charset val="204"/>
    </font>
    <font>
      <sz val="10"/>
      <name val="Times New Roman Cyr"/>
      <family val="1"/>
      <charset val="204"/>
    </font>
    <font>
      <sz val="14"/>
      <name val="Arial Cyr"/>
      <charset val="204"/>
    </font>
    <font>
      <sz val="11"/>
      <name val="Times New Roman"/>
      <family val="1"/>
      <charset val="204"/>
    </font>
    <font>
      <b/>
      <sz val="12"/>
      <name val="Times New Roman"/>
      <family val="1"/>
      <charset val="204"/>
    </font>
    <font>
      <b/>
      <sz val="10"/>
      <name val="Times New Roman"/>
      <family val="1"/>
      <charset val="204"/>
    </font>
    <font>
      <sz val="12"/>
      <name val="Times New Roman Cyr"/>
      <family val="1"/>
      <charset val="204"/>
    </font>
    <font>
      <sz val="11"/>
      <color theme="1"/>
      <name val="Times New Roman"/>
      <family val="1"/>
      <charset val="204"/>
    </font>
    <font>
      <sz val="8"/>
      <name val="Arial Cyr"/>
      <charset val="204"/>
    </font>
    <font>
      <b/>
      <sz val="9"/>
      <color indexed="81"/>
      <name val="Tahoma"/>
      <family val="2"/>
      <charset val="204"/>
    </font>
    <font>
      <sz val="9"/>
      <color indexed="81"/>
      <name val="Tahoma"/>
      <family val="2"/>
      <charset val="204"/>
    </font>
    <font>
      <b/>
      <sz val="11"/>
      <name val="Times New Roman"/>
      <family val="1"/>
      <charset val="204"/>
    </font>
    <font>
      <b/>
      <sz val="12"/>
      <color theme="1"/>
      <name val="Times New Roman"/>
      <family val="1"/>
      <charset val="204"/>
    </font>
    <font>
      <b/>
      <sz val="10"/>
      <name val="Arial"/>
      <family val="2"/>
      <charset val="204"/>
    </font>
    <font>
      <b/>
      <sz val="12"/>
      <name val="Arial"/>
      <family val="2"/>
      <charset val="204"/>
    </font>
    <font>
      <sz val="12"/>
      <name val="Arial"/>
      <family val="2"/>
      <charset val="204"/>
    </font>
    <font>
      <sz val="8"/>
      <name val="Times New Roman"/>
      <family val="1"/>
      <charset val="204"/>
    </font>
    <font>
      <sz val="12"/>
      <color theme="1"/>
      <name val="Times New Roman Cyr"/>
      <family val="1"/>
      <charset val="204"/>
    </font>
    <font>
      <sz val="10"/>
      <color theme="1"/>
      <name val="Times New Roman"/>
      <family val="1"/>
      <charset val="204"/>
    </font>
    <font>
      <sz val="10"/>
      <name val="Times New Roman Cyr"/>
      <charset val="204"/>
    </font>
    <font>
      <sz val="10"/>
      <color rgb="FFFF0000"/>
      <name val="Times New Roman"/>
      <family val="1"/>
      <charset val="204"/>
    </font>
    <font>
      <u/>
      <sz val="10"/>
      <name val="Times New Roman"/>
      <family val="1"/>
      <charset val="204"/>
    </font>
    <font>
      <sz val="10"/>
      <color theme="0"/>
      <name val="Times New Roman"/>
      <family val="1"/>
      <charset val="204"/>
    </font>
    <font>
      <b/>
      <sz val="14"/>
      <name val="Times New Roman"/>
      <family val="1"/>
      <charset val="204"/>
    </font>
    <font>
      <sz val="10"/>
      <name val="Times New Roman Cyr"/>
    </font>
    <font>
      <sz val="10"/>
      <color theme="1"/>
      <name val="Arial"/>
      <family val="2"/>
      <charset val="204"/>
    </font>
    <font>
      <sz val="9.5"/>
      <name val="Times New Roman"/>
      <family val="1"/>
      <charset val="204"/>
    </font>
    <font>
      <b/>
      <sz val="16"/>
      <name val="Times New Roman"/>
      <family val="1"/>
      <charset val="204"/>
    </font>
    <font>
      <b/>
      <sz val="20"/>
      <name val="Times New Roman"/>
      <family val="1"/>
      <charset val="204"/>
    </font>
    <font>
      <b/>
      <sz val="28"/>
      <name val="Times New Roman"/>
      <family val="1"/>
      <charset val="204"/>
    </font>
    <font>
      <sz val="10"/>
      <name val="Arial Cyr"/>
      <charset val="204"/>
    </font>
    <font>
      <sz val="10"/>
      <color indexed="65"/>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00CC99"/>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auto="1"/>
      </left>
      <right style="thin">
        <color auto="1"/>
      </right>
      <top style="thin">
        <color auto="1"/>
      </top>
      <bottom/>
      <diagonal/>
    </border>
    <border>
      <left/>
      <right/>
      <top style="thin">
        <color auto="1"/>
      </top>
      <bottom/>
      <diagonal/>
    </border>
    <border>
      <left/>
      <right/>
      <top/>
      <bottom style="medium">
        <color indexed="64"/>
      </bottom>
      <diagonal/>
    </border>
    <border>
      <left style="thin">
        <color indexed="64"/>
      </left>
      <right/>
      <top style="thin">
        <color indexed="64"/>
      </top>
      <bottom/>
      <diagonal/>
    </border>
  </borders>
  <cellStyleXfs count="22">
    <xf numFmtId="0" fontId="0"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164" fontId="1" fillId="0" borderId="0" applyFont="0" applyFill="0" applyBorder="0" applyAlignment="0" applyProtection="0"/>
    <xf numFmtId="0" fontId="20" fillId="0" borderId="0"/>
    <xf numFmtId="0" fontId="3" fillId="0" borderId="0"/>
    <xf numFmtId="0" fontId="3"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6">
    <xf numFmtId="0" fontId="0" fillId="0" borderId="0" xfId="0"/>
    <xf numFmtId="0" fontId="0" fillId="0" borderId="0" xfId="0" applyAlignment="1">
      <alignment wrapText="1"/>
    </xf>
    <xf numFmtId="0" fontId="6" fillId="0" borderId="0" xfId="0" applyFont="1" applyFill="1" applyAlignment="1" applyProtection="1">
      <alignment wrapText="1"/>
      <protection locked="0"/>
    </xf>
    <xf numFmtId="0" fontId="9" fillId="0" borderId="0" xfId="0" applyFont="1" applyFill="1" applyAlignment="1" applyProtection="1">
      <alignment wrapText="1"/>
      <protection locked="0"/>
    </xf>
    <xf numFmtId="49" fontId="6" fillId="0" borderId="0" xfId="0" applyNumberFormat="1" applyFont="1" applyFill="1" applyAlignment="1">
      <alignment vertical="top"/>
    </xf>
    <xf numFmtId="0" fontId="8" fillId="0" borderId="1" xfId="0" applyNumberFormat="1" applyFont="1" applyFill="1" applyBorder="1" applyAlignment="1" applyProtection="1">
      <alignment horizontal="center" vertical="top" wrapText="1"/>
    </xf>
    <xf numFmtId="14" fontId="8" fillId="0" borderId="1" xfId="0" applyNumberFormat="1" applyFont="1" applyFill="1" applyBorder="1" applyAlignment="1" applyProtection="1">
      <alignment horizontal="center" vertical="top" wrapText="1"/>
    </xf>
    <xf numFmtId="0" fontId="9" fillId="0" borderId="0" xfId="0" applyFont="1" applyFill="1" applyProtection="1"/>
    <xf numFmtId="168" fontId="9" fillId="0" borderId="0" xfId="0" applyNumberFormat="1" applyFont="1" applyFill="1" applyProtection="1"/>
    <xf numFmtId="167" fontId="9" fillId="0" borderId="0" xfId="0" applyNumberFormat="1" applyFont="1" applyFill="1" applyProtection="1"/>
    <xf numFmtId="170" fontId="9" fillId="0" borderId="0" xfId="0" applyNumberFormat="1" applyFont="1" applyFill="1" applyProtection="1"/>
    <xf numFmtId="0" fontId="9" fillId="0" borderId="0" xfId="0" applyFont="1" applyFill="1"/>
    <xf numFmtId="165" fontId="6" fillId="0" borderId="0" xfId="0" applyNumberFormat="1" applyFont="1" applyFill="1" applyAlignment="1" applyProtection="1">
      <alignment horizontal="center"/>
    </xf>
    <xf numFmtId="0" fontId="6" fillId="0" borderId="0" xfId="0" applyFont="1" applyFill="1" applyProtection="1"/>
    <xf numFmtId="166" fontId="6" fillId="0" borderId="0" xfId="0" applyNumberFormat="1" applyFont="1" applyFill="1" applyProtection="1"/>
    <xf numFmtId="49" fontId="6" fillId="0" borderId="0" xfId="0" applyNumberFormat="1" applyFont="1" applyFill="1" applyAlignment="1" applyProtection="1">
      <alignment horizontal="center"/>
    </xf>
    <xf numFmtId="14" fontId="6" fillId="0" borderId="0" xfId="0" applyNumberFormat="1" applyFont="1" applyFill="1" applyAlignment="1" applyProtection="1">
      <alignment horizontal="center"/>
    </xf>
    <xf numFmtId="0" fontId="6" fillId="0" borderId="0" xfId="0" applyNumberFormat="1" applyFont="1" applyFill="1" applyAlignment="1" applyProtection="1">
      <alignment wrapText="1"/>
    </xf>
    <xf numFmtId="169" fontId="6" fillId="0" borderId="0" xfId="0" applyNumberFormat="1" applyFont="1" applyFill="1" applyProtection="1"/>
    <xf numFmtId="168" fontId="6" fillId="0" borderId="0" xfId="0" applyNumberFormat="1" applyFont="1" applyFill="1" applyProtection="1"/>
    <xf numFmtId="167" fontId="6" fillId="0" borderId="0" xfId="0" applyNumberFormat="1" applyFont="1" applyFill="1" applyProtection="1"/>
    <xf numFmtId="170" fontId="6" fillId="0" borderId="0" xfId="0" applyNumberFormat="1" applyFont="1" applyFill="1" applyProtection="1"/>
    <xf numFmtId="0" fontId="6" fillId="0" borderId="0" xfId="0" applyFont="1" applyFill="1"/>
    <xf numFmtId="173" fontId="6" fillId="0" borderId="1" xfId="0" applyNumberFormat="1" applyFont="1" applyFill="1" applyBorder="1" applyAlignment="1">
      <alignment vertical="top"/>
    </xf>
    <xf numFmtId="0" fontId="6" fillId="0" borderId="1" xfId="0" applyFont="1" applyFill="1" applyBorder="1" applyProtection="1"/>
    <xf numFmtId="14" fontId="6" fillId="0" borderId="1" xfId="0" applyNumberFormat="1" applyFont="1" applyFill="1" applyBorder="1" applyAlignment="1" applyProtection="1">
      <alignment horizontal="center"/>
    </xf>
    <xf numFmtId="14" fontId="6" fillId="0" borderId="0" xfId="0" applyNumberFormat="1" applyFont="1" applyFill="1" applyProtection="1"/>
    <xf numFmtId="0" fontId="4" fillId="0" borderId="0" xfId="0" applyFont="1" applyFill="1"/>
    <xf numFmtId="0" fontId="12" fillId="0" borderId="3" xfId="0" applyFont="1" applyFill="1" applyBorder="1" applyAlignment="1">
      <alignment horizontal="right"/>
    </xf>
    <xf numFmtId="0" fontId="4" fillId="0" borderId="0" xfId="0" applyFont="1" applyFill="1" applyAlignment="1">
      <alignment horizontal="center" vertical="top"/>
    </xf>
    <xf numFmtId="0" fontId="4" fillId="0" borderId="4" xfId="0" applyFont="1" applyFill="1" applyBorder="1" applyAlignment="1">
      <alignment vertical="top"/>
    </xf>
    <xf numFmtId="0" fontId="4" fillId="0" borderId="0" xfId="0" applyFont="1" applyFill="1" applyBorder="1" applyAlignment="1">
      <alignment horizontal="center" vertical="top"/>
    </xf>
    <xf numFmtId="0" fontId="4" fillId="0" borderId="4" xfId="0" applyFont="1" applyFill="1" applyBorder="1" applyAlignment="1">
      <alignment horizontal="left" vertical="top"/>
    </xf>
    <xf numFmtId="0" fontId="4" fillId="0" borderId="4" xfId="0" applyFont="1" applyFill="1" applyBorder="1" applyAlignment="1">
      <alignment horizontal="center" vertical="top"/>
    </xf>
    <xf numFmtId="170" fontId="6" fillId="0" borderId="0" xfId="0" applyNumberFormat="1" applyFont="1" applyFill="1" applyBorder="1" applyProtection="1"/>
    <xf numFmtId="170" fontId="6" fillId="0" borderId="0" xfId="0" applyNumberFormat="1" applyFont="1" applyFill="1" applyAlignment="1" applyProtection="1">
      <alignment horizontal="left"/>
    </xf>
    <xf numFmtId="0" fontId="6" fillId="0" borderId="0" xfId="0" applyFont="1" applyFill="1" applyAlignment="1" applyProtection="1">
      <alignment horizontal="left"/>
    </xf>
    <xf numFmtId="4" fontId="6" fillId="0" borderId="1" xfId="0" applyNumberFormat="1" applyFont="1" applyFill="1" applyBorder="1" applyAlignment="1" applyProtection="1">
      <alignment horizontal="right" vertical="top"/>
    </xf>
    <xf numFmtId="0" fontId="4" fillId="0" borderId="3" xfId="0" applyFont="1" applyFill="1" applyBorder="1" applyAlignment="1">
      <alignment horizontal="right"/>
    </xf>
    <xf numFmtId="4" fontId="6" fillId="0" borderId="0" xfId="0" applyNumberFormat="1" applyFont="1" applyFill="1" applyProtection="1"/>
    <xf numFmtId="4" fontId="6" fillId="0" borderId="1" xfId="0" applyNumberFormat="1" applyFont="1" applyFill="1" applyBorder="1" applyAlignment="1" applyProtection="1">
      <alignment vertical="top"/>
    </xf>
    <xf numFmtId="0" fontId="9" fillId="0" borderId="0" xfId="0" applyFont="1" applyFill="1" applyAlignment="1" applyProtection="1">
      <alignment horizontal="center"/>
    </xf>
    <xf numFmtId="169" fontId="9" fillId="0" borderId="0" xfId="0" applyNumberFormat="1" applyFont="1" applyFill="1" applyAlignment="1" applyProtection="1">
      <alignment horizontal="center"/>
    </xf>
    <xf numFmtId="0" fontId="6" fillId="0" borderId="0" xfId="0" applyFont="1" applyFill="1" applyAlignment="1" applyProtection="1">
      <alignment horizontal="center"/>
    </xf>
    <xf numFmtId="166" fontId="6" fillId="0" borderId="0" xfId="0" applyNumberFormat="1" applyFont="1" applyFill="1" applyAlignment="1" applyProtection="1">
      <alignment horizontal="center"/>
    </xf>
    <xf numFmtId="0" fontId="6" fillId="0" borderId="0" xfId="0" applyNumberFormat="1" applyFont="1" applyFill="1" applyAlignment="1" applyProtection="1">
      <alignment horizontal="center" wrapText="1"/>
    </xf>
    <xf numFmtId="169" fontId="6" fillId="0" borderId="0" xfId="0" applyNumberFormat="1" applyFont="1" applyFill="1" applyAlignment="1" applyProtection="1">
      <alignment horizontal="center"/>
    </xf>
    <xf numFmtId="165" fontId="6" fillId="0" borderId="0" xfId="0" applyNumberFormat="1" applyFont="1" applyFill="1" applyBorder="1" applyAlignment="1" applyProtection="1">
      <alignment horizontal="center"/>
    </xf>
    <xf numFmtId="0" fontId="6" fillId="0" borderId="0" xfId="0" applyFont="1" applyFill="1" applyBorder="1" applyProtection="1"/>
    <xf numFmtId="166" fontId="6" fillId="0" borderId="0" xfId="0" applyNumberFormat="1" applyFont="1" applyFill="1" applyBorder="1" applyProtection="1"/>
    <xf numFmtId="49" fontId="6" fillId="0" borderId="0" xfId="0" applyNumberFormat="1" applyFont="1" applyFill="1" applyBorder="1" applyAlignment="1" applyProtection="1">
      <alignment horizontal="center"/>
    </xf>
    <xf numFmtId="14" fontId="6"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wrapText="1"/>
    </xf>
    <xf numFmtId="14" fontId="6" fillId="0" borderId="0" xfId="0" applyNumberFormat="1" applyFont="1" applyFill="1" applyBorder="1" applyProtection="1"/>
    <xf numFmtId="4" fontId="6" fillId="0" borderId="0" xfId="0" applyNumberFormat="1" applyFont="1" applyFill="1" applyBorder="1" applyAlignment="1" applyProtection="1">
      <alignment vertical="top"/>
    </xf>
    <xf numFmtId="4" fontId="6" fillId="0" borderId="0" xfId="0" applyNumberFormat="1" applyFont="1" applyFill="1" applyBorder="1" applyProtection="1"/>
    <xf numFmtId="49" fontId="6" fillId="0" borderId="1" xfId="0" applyNumberFormat="1" applyFont="1" applyFill="1" applyBorder="1" applyAlignment="1" applyProtection="1">
      <alignment horizontal="center" vertical="top"/>
    </xf>
    <xf numFmtId="0" fontId="6" fillId="0" borderId="1" xfId="0" applyFont="1" applyFill="1" applyBorder="1" applyAlignment="1" applyProtection="1">
      <alignment vertical="top" wrapText="1"/>
    </xf>
    <xf numFmtId="0" fontId="13" fillId="0" borderId="1" xfId="0" applyFont="1" applyFill="1" applyBorder="1" applyAlignment="1">
      <alignment horizontal="left" vertical="top" wrapText="1"/>
    </xf>
    <xf numFmtId="171" fontId="6" fillId="0" borderId="1" xfId="0" applyNumberFormat="1" applyFont="1" applyFill="1" applyBorder="1" applyAlignment="1" applyProtection="1">
      <alignment horizontal="left" vertical="top" wrapText="1"/>
    </xf>
    <xf numFmtId="14" fontId="15" fillId="0" borderId="1" xfId="0" applyNumberFormat="1" applyFont="1" applyFill="1" applyBorder="1" applyAlignment="1" applyProtection="1">
      <alignment horizontal="center" vertical="top" wrapText="1"/>
    </xf>
    <xf numFmtId="1" fontId="15" fillId="0" borderId="1" xfId="0" applyNumberFormat="1" applyFont="1" applyFill="1" applyBorder="1" applyAlignment="1" applyProtection="1">
      <alignment horizontal="center" vertical="top" wrapText="1"/>
    </xf>
    <xf numFmtId="1" fontId="15" fillId="0" borderId="1" xfId="0" applyNumberFormat="1" applyFont="1" applyFill="1" applyBorder="1" applyAlignment="1" applyProtection="1">
      <alignment horizontal="center" vertical="top"/>
    </xf>
    <xf numFmtId="14" fontId="15" fillId="0" borderId="1" xfId="0" applyNumberFormat="1" applyFont="1" applyFill="1" applyBorder="1" applyAlignment="1" applyProtection="1">
      <alignment horizontal="left" vertical="top" wrapText="1"/>
    </xf>
    <xf numFmtId="14" fontId="6" fillId="0" borderId="1" xfId="0" applyNumberFormat="1" applyFont="1" applyFill="1" applyBorder="1" applyAlignment="1" applyProtection="1">
      <alignment horizontal="left" vertical="top" wrapText="1"/>
    </xf>
    <xf numFmtId="0" fontId="15" fillId="0" borderId="1" xfId="0" applyNumberFormat="1" applyFont="1" applyFill="1" applyBorder="1" applyAlignment="1" applyProtection="1">
      <alignment horizontal="center" vertical="top" wrapText="1"/>
    </xf>
    <xf numFmtId="49" fontId="15"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lignment horizontal="center" vertical="top"/>
    </xf>
    <xf numFmtId="14" fontId="15" fillId="0" borderId="1" xfId="0" applyNumberFormat="1" applyFont="1" applyFill="1" applyBorder="1" applyAlignment="1" applyProtection="1">
      <alignment horizontal="center" vertical="top"/>
    </xf>
    <xf numFmtId="0" fontId="6" fillId="0" borderId="1" xfId="0" applyFont="1" applyFill="1" applyBorder="1" applyAlignment="1">
      <alignment horizontal="center" vertical="top" wrapText="1"/>
    </xf>
    <xf numFmtId="174" fontId="6" fillId="0" borderId="1" xfId="4" applyNumberFormat="1" applyFont="1" applyFill="1" applyBorder="1" applyAlignment="1" applyProtection="1">
      <alignment horizontal="left" vertical="top" wrapText="1"/>
      <protection hidden="1"/>
    </xf>
    <xf numFmtId="49" fontId="6" fillId="0" borderId="1" xfId="8" applyNumberFormat="1" applyFont="1" applyFill="1" applyBorder="1" applyAlignment="1">
      <alignment horizontal="center" vertical="top" wrapText="1"/>
    </xf>
    <xf numFmtId="0" fontId="0" fillId="0" borderId="0" xfId="0" applyBorder="1"/>
    <xf numFmtId="49" fontId="15" fillId="0" borderId="7" xfId="8" applyNumberFormat="1" applyFont="1" applyFill="1" applyBorder="1" applyAlignment="1">
      <alignment horizontal="center" vertical="top"/>
    </xf>
    <xf numFmtId="0" fontId="15" fillId="0" borderId="1" xfId="0" applyNumberFormat="1" applyFont="1" applyFill="1" applyBorder="1" applyAlignment="1" applyProtection="1">
      <alignment horizontal="left" vertical="top" wrapText="1"/>
    </xf>
    <xf numFmtId="0" fontId="15" fillId="0" borderId="2" xfId="0" applyNumberFormat="1" applyFont="1" applyFill="1" applyBorder="1" applyAlignment="1" applyProtection="1">
      <alignment horizontal="left" vertical="top" wrapText="1"/>
    </xf>
    <xf numFmtId="49" fontId="15" fillId="0" borderId="1" xfId="8" applyNumberFormat="1" applyFont="1" applyFill="1" applyBorder="1" applyAlignment="1">
      <alignment horizontal="center" vertical="top"/>
    </xf>
    <xf numFmtId="14" fontId="6" fillId="0" borderId="9" xfId="0" applyNumberFormat="1" applyFont="1" applyFill="1" applyBorder="1" applyAlignment="1" applyProtection="1">
      <alignment horizontal="left" vertical="top" wrapText="1"/>
    </xf>
    <xf numFmtId="171" fontId="6" fillId="0" borderId="7" xfId="0" applyNumberFormat="1" applyFont="1" applyFill="1" applyBorder="1" applyAlignment="1" applyProtection="1">
      <alignment horizontal="left" vertical="top" wrapText="1"/>
    </xf>
    <xf numFmtId="14" fontId="15" fillId="0" borderId="7" xfId="0" applyNumberFormat="1" applyFont="1" applyFill="1" applyBorder="1" applyAlignment="1" applyProtection="1">
      <alignment horizontal="left" vertical="top" wrapText="1"/>
    </xf>
    <xf numFmtId="14" fontId="6" fillId="0" borderId="7" xfId="0" applyNumberFormat="1" applyFont="1" applyFill="1" applyBorder="1" applyAlignment="1" applyProtection="1">
      <alignment horizontal="left" vertical="top" wrapText="1"/>
    </xf>
    <xf numFmtId="1" fontId="15" fillId="0" borderId="1" xfId="0" applyNumberFormat="1" applyFont="1" applyFill="1" applyBorder="1" applyAlignment="1" applyProtection="1">
      <alignment vertical="top" wrapText="1"/>
    </xf>
    <xf numFmtId="1" fontId="15" fillId="0" borderId="1" xfId="0" applyNumberFormat="1" applyFont="1" applyFill="1" applyBorder="1" applyAlignment="1" applyProtection="1">
      <alignment horizontal="left" vertical="top" wrapText="1"/>
    </xf>
    <xf numFmtId="1" fontId="15" fillId="0" borderId="1" xfId="0" applyNumberFormat="1" applyFont="1" applyFill="1" applyBorder="1" applyAlignment="1" applyProtection="1">
      <alignment vertical="top"/>
    </xf>
    <xf numFmtId="49" fontId="6" fillId="0" borderId="1" xfId="0" applyNumberFormat="1" applyFont="1" applyFill="1" applyBorder="1" applyAlignment="1" applyProtection="1">
      <alignment horizontal="center" vertical="top" wrapText="1"/>
    </xf>
    <xf numFmtId="14" fontId="6" fillId="0" borderId="1" xfId="0" applyNumberFormat="1" applyFont="1" applyFill="1" applyBorder="1" applyAlignment="1" applyProtection="1">
      <alignment horizontal="center" vertical="top" wrapText="1"/>
    </xf>
    <xf numFmtId="1" fontId="6" fillId="0" borderId="1" xfId="0" applyNumberFormat="1" applyFont="1" applyFill="1" applyBorder="1" applyAlignment="1" applyProtection="1">
      <alignment horizontal="center" vertical="top" wrapText="1"/>
    </xf>
    <xf numFmtId="4" fontId="6" fillId="0" borderId="1" xfId="0" applyNumberFormat="1" applyFont="1" applyFill="1" applyBorder="1" applyAlignment="1" applyProtection="1">
      <alignment horizontal="center" vertical="top" wrapText="1"/>
    </xf>
    <xf numFmtId="14" fontId="15" fillId="0" borderId="1" xfId="0" applyNumberFormat="1" applyFont="1" applyFill="1" applyBorder="1" applyAlignment="1" applyProtection="1">
      <alignment horizontal="center" wrapText="1"/>
    </xf>
    <xf numFmtId="1" fontId="15" fillId="0" borderId="7" xfId="0" applyNumberFormat="1" applyFont="1" applyFill="1" applyBorder="1" applyAlignment="1" applyProtection="1">
      <alignment horizontal="center" vertical="top"/>
    </xf>
    <xf numFmtId="1" fontId="15" fillId="0" borderId="2" xfId="0" applyNumberFormat="1" applyFont="1" applyFill="1" applyBorder="1" applyAlignment="1" applyProtection="1">
      <alignment horizontal="center" vertical="top" wrapText="1"/>
    </xf>
    <xf numFmtId="1" fontId="15" fillId="0" borderId="6" xfId="0" applyNumberFormat="1" applyFont="1" applyFill="1" applyBorder="1" applyAlignment="1" applyProtection="1">
      <alignment horizontal="center" vertical="top" wrapText="1"/>
    </xf>
    <xf numFmtId="14" fontId="15" fillId="0" borderId="0" xfId="0" applyNumberFormat="1" applyFont="1" applyFill="1" applyAlignment="1" applyProtection="1">
      <alignment horizontal="center"/>
    </xf>
    <xf numFmtId="14" fontId="15" fillId="0" borderId="0" xfId="0" applyNumberFormat="1" applyFont="1" applyFill="1" applyAlignment="1" applyProtection="1">
      <alignment horizontal="center" wrapText="1"/>
    </xf>
    <xf numFmtId="49" fontId="6" fillId="0" borderId="7" xfId="0" applyNumberFormat="1" applyFont="1" applyFill="1" applyBorder="1" applyAlignment="1" applyProtection="1">
      <alignment horizontal="center" vertical="top"/>
    </xf>
    <xf numFmtId="0" fontId="6" fillId="0" borderId="7" xfId="0" applyFont="1" applyFill="1" applyBorder="1" applyAlignment="1" applyProtection="1">
      <alignment vertical="top" wrapText="1"/>
    </xf>
    <xf numFmtId="14" fontId="15" fillId="0" borderId="7" xfId="0" applyNumberFormat="1" applyFont="1" applyFill="1" applyBorder="1" applyAlignment="1" applyProtection="1">
      <alignment horizontal="center" vertical="top" wrapText="1"/>
    </xf>
    <xf numFmtId="1" fontId="15" fillId="0" borderId="7" xfId="0" applyNumberFormat="1" applyFont="1" applyFill="1" applyBorder="1" applyAlignment="1" applyProtection="1">
      <alignment horizontal="center" vertical="top" wrapText="1"/>
    </xf>
    <xf numFmtId="14" fontId="15" fillId="0" borderId="7" xfId="0" applyNumberFormat="1" applyFont="1" applyFill="1" applyBorder="1" applyAlignment="1" applyProtection="1">
      <alignment horizontal="center" vertical="top"/>
    </xf>
    <xf numFmtId="4" fontId="6" fillId="0" borderId="7" xfId="0" applyNumberFormat="1" applyFont="1" applyFill="1" applyBorder="1" applyAlignment="1" applyProtection="1">
      <alignment horizontal="right" vertical="top"/>
    </xf>
    <xf numFmtId="0" fontId="4" fillId="0" borderId="0" xfId="0" applyFont="1" applyFill="1" applyBorder="1"/>
    <xf numFmtId="4" fontId="15" fillId="0" borderId="1" xfId="0" applyNumberFormat="1" applyFont="1" applyFill="1" applyBorder="1" applyAlignment="1" applyProtection="1">
      <alignment vertical="top"/>
    </xf>
    <xf numFmtId="169" fontId="15" fillId="0" borderId="1" xfId="0" applyNumberFormat="1" applyFont="1" applyFill="1" applyBorder="1" applyAlignment="1" applyProtection="1">
      <alignment vertical="top"/>
    </xf>
    <xf numFmtId="167" fontId="15" fillId="0" borderId="0" xfId="0" applyNumberFormat="1" applyFont="1" applyFill="1" applyProtection="1"/>
    <xf numFmtId="170" fontId="15" fillId="0" borderId="0" xfId="0" applyNumberFormat="1" applyFont="1" applyFill="1" applyProtection="1"/>
    <xf numFmtId="0" fontId="15" fillId="0" borderId="0" xfId="0" applyFont="1" applyFill="1" applyProtection="1"/>
    <xf numFmtId="49" fontId="15" fillId="0" borderId="1" xfId="0" applyNumberFormat="1" applyFont="1" applyFill="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1" xfId="0" applyNumberFormat="1" applyFont="1" applyFill="1" applyBorder="1" applyAlignment="1" applyProtection="1">
      <alignment wrapText="1"/>
    </xf>
    <xf numFmtId="14" fontId="15" fillId="0" borderId="1" xfId="0" applyNumberFormat="1" applyFont="1" applyFill="1" applyBorder="1" applyProtection="1"/>
    <xf numFmtId="0" fontId="15" fillId="0" borderId="1" xfId="0" applyFont="1" applyFill="1" applyBorder="1" applyProtection="1"/>
    <xf numFmtId="4" fontId="15" fillId="0" borderId="1" xfId="0" applyNumberFormat="1" applyFont="1" applyFill="1" applyBorder="1" applyProtection="1"/>
    <xf numFmtId="49" fontId="15" fillId="0" borderId="0" xfId="0" applyNumberFormat="1" applyFont="1" applyFill="1" applyAlignment="1">
      <alignment vertical="top" wrapText="1"/>
    </xf>
    <xf numFmtId="167" fontId="23" fillId="0" borderId="0" xfId="0" applyNumberFormat="1" applyFont="1" applyFill="1" applyAlignment="1" applyProtection="1">
      <alignment wrapText="1"/>
    </xf>
    <xf numFmtId="170" fontId="23" fillId="0" borderId="0" xfId="0" applyNumberFormat="1" applyFont="1" applyFill="1" applyAlignment="1" applyProtection="1">
      <alignment wrapText="1"/>
    </xf>
    <xf numFmtId="0" fontId="23" fillId="0" borderId="0" xfId="0" applyFont="1" applyFill="1" applyAlignment="1" applyProtection="1">
      <alignment wrapText="1"/>
    </xf>
    <xf numFmtId="167" fontId="15" fillId="0" borderId="1" xfId="0" applyNumberFormat="1" applyFont="1" applyFill="1" applyBorder="1" applyProtection="1"/>
    <xf numFmtId="170" fontId="15" fillId="0" borderId="1" xfId="0" applyNumberFormat="1" applyFont="1" applyFill="1" applyBorder="1" applyProtection="1"/>
    <xf numFmtId="49" fontId="15" fillId="0" borderId="0" xfId="0" applyNumberFormat="1" applyFont="1" applyFill="1" applyAlignment="1">
      <alignment vertical="top"/>
    </xf>
    <xf numFmtId="0" fontId="15" fillId="0" borderId="0" xfId="0" applyFont="1" applyFill="1" applyAlignment="1" applyProtection="1">
      <alignment vertical="center"/>
    </xf>
    <xf numFmtId="0" fontId="15" fillId="0" borderId="0" xfId="0" applyFont="1" applyFill="1" applyAlignment="1" applyProtection="1">
      <alignment vertical="center" wrapText="1"/>
    </xf>
    <xf numFmtId="0" fontId="15" fillId="0" borderId="0" xfId="0" applyFont="1" applyFill="1" applyAlignment="1" applyProtection="1">
      <alignment wrapText="1"/>
    </xf>
    <xf numFmtId="0" fontId="16" fillId="0" borderId="1" xfId="0" applyFont="1" applyFill="1" applyBorder="1" applyProtection="1"/>
    <xf numFmtId="49" fontId="16" fillId="0" borderId="1" xfId="0" applyNumberFormat="1" applyFont="1" applyFill="1" applyBorder="1" applyAlignment="1" applyProtection="1">
      <alignment horizontal="center"/>
    </xf>
    <xf numFmtId="14" fontId="16" fillId="0" borderId="1" xfId="0" applyNumberFormat="1" applyFont="1" applyFill="1" applyBorder="1" applyAlignment="1" applyProtection="1">
      <alignment horizontal="center"/>
    </xf>
    <xf numFmtId="0" fontId="16" fillId="0" borderId="1" xfId="0" applyNumberFormat="1" applyFont="1" applyFill="1" applyBorder="1" applyAlignment="1" applyProtection="1">
      <alignment wrapText="1"/>
    </xf>
    <xf numFmtId="14" fontId="16" fillId="0" borderId="1" xfId="0" applyNumberFormat="1" applyFont="1" applyFill="1" applyBorder="1" applyProtection="1"/>
    <xf numFmtId="4" fontId="16" fillId="0" borderId="1" xfId="0" applyNumberFormat="1" applyFont="1" applyFill="1" applyBorder="1" applyAlignment="1" applyProtection="1">
      <alignment vertical="top"/>
    </xf>
    <xf numFmtId="4" fontId="16" fillId="0" borderId="1" xfId="0" applyNumberFormat="1" applyFont="1" applyFill="1" applyBorder="1" applyProtection="1"/>
    <xf numFmtId="167" fontId="16" fillId="0" borderId="1" xfId="0" applyNumberFormat="1" applyFont="1" applyFill="1" applyBorder="1" applyProtection="1"/>
    <xf numFmtId="170" fontId="16" fillId="0" borderId="1" xfId="0" applyNumberFormat="1" applyFont="1" applyFill="1" applyBorder="1" applyProtection="1"/>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19" fillId="0" borderId="2" xfId="0" applyFont="1" applyFill="1" applyBorder="1" applyAlignment="1">
      <alignment horizontal="justify" wrapText="1"/>
    </xf>
    <xf numFmtId="0" fontId="24" fillId="0" borderId="1" xfId="0" applyFont="1" applyFill="1" applyBorder="1" applyAlignment="1">
      <alignment horizontal="justify" wrapText="1"/>
    </xf>
    <xf numFmtId="0" fontId="19" fillId="0" borderId="0" xfId="0" applyFont="1" applyFill="1" applyBorder="1" applyAlignment="1">
      <alignment horizontal="justify" wrapText="1"/>
    </xf>
    <xf numFmtId="0" fontId="4" fillId="0" borderId="3" xfId="0" applyFont="1" applyFill="1" applyBorder="1"/>
    <xf numFmtId="0" fontId="4" fillId="0" borderId="0" xfId="0" applyFont="1" applyFill="1" applyBorder="1" applyAlignment="1">
      <alignment horizontal="center"/>
    </xf>
    <xf numFmtId="0" fontId="12" fillId="0" borderId="3" xfId="0" applyFont="1" applyFill="1" applyBorder="1"/>
    <xf numFmtId="0" fontId="12" fillId="0" borderId="3" xfId="0" applyFont="1" applyFill="1" applyBorder="1" applyAlignment="1">
      <alignment horizontal="left"/>
    </xf>
    <xf numFmtId="0" fontId="10" fillId="0" borderId="0" xfId="0" applyFont="1" applyFill="1" applyAlignment="1" applyProtection="1"/>
    <xf numFmtId="0" fontId="3" fillId="0" borderId="0" xfId="0" applyFont="1"/>
    <xf numFmtId="4" fontId="0" fillId="0" borderId="0" xfId="0" applyNumberFormat="1"/>
    <xf numFmtId="0" fontId="3" fillId="0" borderId="4" xfId="0" applyFont="1" applyBorder="1"/>
    <xf numFmtId="4" fontId="0" fillId="0" borderId="4" xfId="0" applyNumberFormat="1" applyBorder="1"/>
    <xf numFmtId="0" fontId="26" fillId="4" borderId="0" xfId="0" applyFont="1" applyFill="1"/>
    <xf numFmtId="0" fontId="26" fillId="0" borderId="0" xfId="0" applyFont="1"/>
    <xf numFmtId="0" fontId="3" fillId="0" borderId="0" xfId="0" applyFont="1" applyBorder="1"/>
    <xf numFmtId="0" fontId="3" fillId="0" borderId="14" xfId="0" applyFont="1" applyBorder="1"/>
    <xf numFmtId="4" fontId="0" fillId="0" borderId="0" xfId="0" applyNumberFormat="1" applyBorder="1"/>
    <xf numFmtId="4" fontId="0" fillId="0" borderId="14" xfId="0" applyNumberFormat="1" applyBorder="1"/>
    <xf numFmtId="4" fontId="3" fillId="0" borderId="0" xfId="0" applyNumberFormat="1" applyFont="1" applyBorder="1"/>
    <xf numFmtId="4" fontId="3" fillId="0" borderId="14" xfId="0" applyNumberFormat="1" applyFont="1" applyBorder="1"/>
    <xf numFmtId="4" fontId="0" fillId="0" borderId="13" xfId="0" applyNumberFormat="1" applyBorder="1"/>
    <xf numFmtId="0" fontId="0" fillId="0" borderId="14" xfId="0" applyBorder="1"/>
    <xf numFmtId="4" fontId="26" fillId="4" borderId="0" xfId="0" applyNumberFormat="1" applyFont="1" applyFill="1" applyBorder="1"/>
    <xf numFmtId="4" fontId="26" fillId="4" borderId="14" xfId="0" applyNumberFormat="1" applyFont="1" applyFill="1" applyBorder="1"/>
    <xf numFmtId="0" fontId="0" fillId="0" borderId="8" xfId="0" applyBorder="1"/>
    <xf numFmtId="4" fontId="0" fillId="0" borderId="8" xfId="0" applyNumberFormat="1" applyBorder="1"/>
    <xf numFmtId="4" fontId="0" fillId="0" borderId="7" xfId="0" applyNumberFormat="1" applyBorder="1"/>
    <xf numFmtId="4" fontId="0" fillId="0" borderId="0" xfId="0" applyNumberFormat="1" applyFill="1" applyBorder="1"/>
    <xf numFmtId="4" fontId="0" fillId="0" borderId="14" xfId="0" applyNumberFormat="1" applyFill="1" applyBorder="1"/>
    <xf numFmtId="4" fontId="0" fillId="4" borderId="14" xfId="0" applyNumberFormat="1" applyFill="1" applyBorder="1"/>
    <xf numFmtId="4" fontId="0" fillId="4" borderId="8" xfId="0" applyNumberFormat="1" applyFill="1" applyBorder="1"/>
    <xf numFmtId="4" fontId="26" fillId="5" borderId="0" xfId="0" applyNumberFormat="1" applyFont="1" applyFill="1" applyBorder="1"/>
    <xf numFmtId="4" fontId="26" fillId="5" borderId="8" xfId="0" applyNumberFormat="1" applyFont="1" applyFill="1" applyBorder="1"/>
    <xf numFmtId="0" fontId="0" fillId="0" borderId="0" xfId="0" applyFill="1" applyBorder="1"/>
    <xf numFmtId="4" fontId="0" fillId="4" borderId="0" xfId="0" applyNumberFormat="1" applyFill="1" applyBorder="1"/>
    <xf numFmtId="4" fontId="3" fillId="4" borderId="0" xfId="0" applyNumberFormat="1" applyFont="1" applyFill="1" applyBorder="1"/>
    <xf numFmtId="4" fontId="0" fillId="4" borderId="7" xfId="0" applyNumberFormat="1" applyFill="1" applyBorder="1"/>
    <xf numFmtId="0" fontId="3" fillId="4" borderId="14" xfId="0" applyFont="1" applyFill="1" applyBorder="1"/>
    <xf numFmtId="4" fontId="15" fillId="0" borderId="14" xfId="0" applyNumberFormat="1" applyFont="1" applyFill="1" applyBorder="1" applyAlignment="1" applyProtection="1">
      <alignment vertical="top"/>
    </xf>
    <xf numFmtId="4" fontId="25" fillId="0" borderId="0" xfId="0" applyNumberFormat="1" applyFont="1"/>
    <xf numFmtId="0" fontId="0" fillId="0" borderId="0" xfId="0" applyFill="1"/>
    <xf numFmtId="0" fontId="27" fillId="0" borderId="0" xfId="0" applyFont="1"/>
    <xf numFmtId="0" fontId="26" fillId="3" borderId="0" xfId="0" applyFont="1" applyFill="1"/>
    <xf numFmtId="4" fontId="2" fillId="0" borderId="0" xfId="0" applyNumberFormat="1" applyFont="1"/>
    <xf numFmtId="4" fontId="2" fillId="0" borderId="0" xfId="0" applyNumberFormat="1" applyFont="1" applyFill="1"/>
    <xf numFmtId="4" fontId="2" fillId="6" borderId="0" xfId="0" applyNumberFormat="1" applyFont="1" applyFill="1"/>
    <xf numFmtId="4" fontId="28" fillId="2" borderId="1" xfId="0" applyNumberFormat="1" applyFont="1" applyFill="1" applyBorder="1" applyAlignment="1" applyProtection="1">
      <alignment horizontal="right" vertical="top" wrapText="1"/>
    </xf>
    <xf numFmtId="4" fontId="28" fillId="6" borderId="1" xfId="0" applyNumberFormat="1" applyFont="1" applyFill="1" applyBorder="1" applyAlignment="1" applyProtection="1">
      <alignment horizontal="right" vertical="top" wrapText="1"/>
    </xf>
    <xf numFmtId="0" fontId="4" fillId="0" borderId="1" xfId="0" applyNumberFormat="1" applyFont="1" applyFill="1" applyBorder="1" applyAlignment="1" applyProtection="1">
      <alignment horizontal="center" vertical="top" wrapText="1"/>
    </xf>
    <xf numFmtId="49" fontId="4" fillId="0" borderId="1" xfId="8" applyNumberFormat="1" applyFont="1" applyFill="1" applyBorder="1" applyAlignment="1">
      <alignment horizontal="center" vertical="top"/>
    </xf>
    <xf numFmtId="0" fontId="29" fillId="0" borderId="1" xfId="0" applyFont="1" applyFill="1" applyBorder="1" applyAlignment="1">
      <alignment horizontal="left" vertical="top" wrapText="1"/>
    </xf>
    <xf numFmtId="0" fontId="4" fillId="0" borderId="1" xfId="0" applyFont="1" applyFill="1" applyBorder="1" applyAlignment="1">
      <alignment horizontal="center" vertical="top"/>
    </xf>
    <xf numFmtId="0" fontId="18" fillId="0" borderId="1" xfId="0" applyFont="1" applyFill="1" applyBorder="1" applyAlignment="1">
      <alignment horizontal="left" vertical="top"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vertical="center" wrapText="1"/>
    </xf>
    <xf numFmtId="49" fontId="11" fillId="0" borderId="1" xfId="8" applyNumberFormat="1" applyFont="1" applyFill="1" applyBorder="1" applyAlignment="1">
      <alignment horizontal="center" vertical="top"/>
    </xf>
    <xf numFmtId="4" fontId="11" fillId="0" borderId="1" xfId="0" applyNumberFormat="1" applyFont="1" applyFill="1" applyBorder="1" applyAlignment="1" applyProtection="1">
      <alignment horizontal="right" vertical="top" wrapText="1"/>
    </xf>
    <xf numFmtId="4" fontId="26" fillId="5" borderId="14" xfId="0" applyNumberFormat="1" applyFont="1" applyFill="1" applyBorder="1"/>
    <xf numFmtId="4" fontId="0" fillId="0" borderId="8" xfId="0" applyNumberFormat="1" applyFill="1" applyBorder="1"/>
    <xf numFmtId="2" fontId="15" fillId="0" borderId="0" xfId="0" applyNumberFormat="1" applyFont="1" applyFill="1" applyAlignment="1">
      <alignment vertical="top"/>
    </xf>
    <xf numFmtId="0" fontId="6" fillId="0" borderId="1"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vertical="top" wrapText="1"/>
    </xf>
    <xf numFmtId="0" fontId="6" fillId="0" borderId="1" xfId="0" applyFont="1" applyFill="1" applyBorder="1" applyAlignment="1">
      <alignment horizontal="left" vertical="top"/>
    </xf>
    <xf numFmtId="174" fontId="6" fillId="0" borderId="1" xfId="4" applyNumberFormat="1" applyFont="1" applyFill="1" applyBorder="1" applyAlignment="1" applyProtection="1">
      <alignment vertical="top" wrapText="1"/>
      <protection hidden="1"/>
    </xf>
    <xf numFmtId="49" fontId="6" fillId="0" borderId="1" xfId="8" applyNumberFormat="1" applyFont="1" applyFill="1" applyBorder="1" applyAlignment="1">
      <alignment horizontal="center" vertical="top"/>
    </xf>
    <xf numFmtId="0" fontId="6" fillId="0" borderId="1" xfId="0" applyFont="1" applyFill="1" applyBorder="1" applyAlignment="1">
      <alignment horizontal="left" vertical="top" wrapText="1"/>
    </xf>
    <xf numFmtId="49" fontId="6" fillId="0" borderId="7" xfId="8" applyNumberFormat="1" applyFont="1" applyFill="1" applyBorder="1" applyAlignment="1">
      <alignment horizontal="center" vertical="top"/>
    </xf>
    <xf numFmtId="0" fontId="13"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xf>
    <xf numFmtId="174" fontId="4" fillId="0" borderId="1" xfId="4" applyNumberFormat="1" applyFont="1" applyFill="1" applyBorder="1" applyAlignment="1" applyProtection="1">
      <alignment horizontal="left" vertical="top" wrapText="1"/>
      <protection hidden="1"/>
    </xf>
    <xf numFmtId="4" fontId="11" fillId="0" borderId="1" xfId="0" applyNumberFormat="1" applyFont="1" applyFill="1" applyBorder="1" applyAlignment="1" applyProtection="1">
      <alignment horizontal="right" vertical="top"/>
    </xf>
    <xf numFmtId="49" fontId="11" fillId="0" borderId="1" xfId="8" applyNumberFormat="1" applyFont="1" applyFill="1" applyBorder="1" applyAlignment="1">
      <alignment horizontal="center" vertical="top" wrapText="1"/>
    </xf>
    <xf numFmtId="0" fontId="31" fillId="0" borderId="1" xfId="0" applyNumberFormat="1" applyFont="1" applyFill="1" applyBorder="1" applyAlignment="1">
      <alignment horizontal="left" vertical="top" wrapText="1"/>
    </xf>
    <xf numFmtId="49" fontId="11" fillId="0" borderId="6" xfId="8" applyNumberFormat="1" applyFont="1" applyFill="1" applyBorder="1" applyAlignment="1">
      <alignment horizontal="center" vertical="top"/>
    </xf>
    <xf numFmtId="0" fontId="6" fillId="0" borderId="1" xfId="0" applyNumberFormat="1" applyFont="1" applyFill="1" applyBorder="1" applyAlignment="1">
      <alignment horizontal="left" vertical="top" wrapText="1"/>
    </xf>
    <xf numFmtId="4" fontId="6" fillId="0" borderId="1" xfId="0" applyNumberFormat="1" applyFont="1" applyFill="1" applyBorder="1" applyAlignment="1" applyProtection="1">
      <alignment horizontal="right" vertical="top" wrapText="1"/>
    </xf>
    <xf numFmtId="0" fontId="10" fillId="0" borderId="0" xfId="0" applyFont="1" applyFill="1" applyAlignment="1" applyProtection="1">
      <alignment wrapText="1"/>
    </xf>
    <xf numFmtId="4" fontId="6" fillId="0" borderId="0" xfId="0" applyNumberFormat="1" applyFont="1" applyFill="1"/>
    <xf numFmtId="49" fontId="13" fillId="7" borderId="1" xfId="0" applyNumberFormat="1" applyFont="1" applyFill="1" applyBorder="1" applyAlignment="1">
      <alignment horizontal="center" vertical="center" wrapText="1"/>
    </xf>
    <xf numFmtId="4" fontId="0" fillId="6" borderId="0" xfId="0" applyNumberFormat="1" applyFill="1"/>
    <xf numFmtId="171" fontId="32" fillId="0" borderId="1" xfId="0" applyNumberFormat="1" applyFont="1" applyFill="1" applyBorder="1" applyAlignment="1" applyProtection="1">
      <alignment horizontal="left" vertical="top" wrapText="1"/>
    </xf>
    <xf numFmtId="14" fontId="32" fillId="0" borderId="1" xfId="0" applyNumberFormat="1" applyFont="1" applyFill="1" applyBorder="1" applyAlignment="1" applyProtection="1">
      <alignment horizontal="left" vertical="top" wrapText="1"/>
    </xf>
    <xf numFmtId="49" fontId="15" fillId="0" borderId="1" xfId="0" applyNumberFormat="1" applyFont="1" applyFill="1" applyBorder="1" applyAlignment="1" applyProtection="1">
      <alignment horizontal="left" vertical="top"/>
    </xf>
    <xf numFmtId="49" fontId="15" fillId="0" borderId="1" xfId="0" applyNumberFormat="1" applyFont="1" applyFill="1" applyBorder="1" applyAlignment="1" applyProtection="1">
      <alignment horizontal="left" vertical="top" wrapText="1"/>
    </xf>
    <xf numFmtId="4" fontId="11" fillId="0" borderId="6" xfId="0" applyNumberFormat="1" applyFont="1" applyFill="1" applyBorder="1" applyAlignment="1" applyProtection="1">
      <alignment horizontal="right" vertical="top"/>
    </xf>
    <xf numFmtId="4" fontId="11" fillId="0" borderId="17" xfId="0" applyNumberFormat="1" applyFont="1" applyFill="1" applyBorder="1" applyAlignment="1" applyProtection="1">
      <alignment horizontal="right" vertical="top"/>
    </xf>
    <xf numFmtId="4" fontId="11" fillId="0" borderId="18" xfId="0" applyNumberFormat="1" applyFont="1" applyFill="1" applyBorder="1" applyAlignment="1" applyProtection="1">
      <alignment horizontal="right" vertical="top"/>
    </xf>
    <xf numFmtId="4" fontId="11" fillId="0" borderId="2" xfId="0" applyNumberFormat="1" applyFont="1" applyFill="1" applyBorder="1" applyAlignment="1" applyProtection="1">
      <alignment horizontal="right" vertical="top"/>
    </xf>
    <xf numFmtId="4" fontId="11" fillId="0" borderId="18" xfId="0" applyNumberFormat="1" applyFont="1" applyFill="1" applyBorder="1" applyAlignment="1">
      <alignment vertical="top"/>
    </xf>
    <xf numFmtId="0" fontId="11" fillId="0" borderId="1" xfId="0" applyFont="1" applyFill="1" applyBorder="1" applyAlignment="1">
      <alignment horizontal="right" vertical="top"/>
    </xf>
    <xf numFmtId="1" fontId="15" fillId="0" borderId="1"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left" vertical="top" wrapText="1"/>
    </xf>
    <xf numFmtId="49" fontId="15" fillId="0" borderId="0" xfId="0" applyNumberFormat="1" applyFont="1" applyFill="1" applyBorder="1" applyAlignment="1" applyProtection="1">
      <alignment horizontal="left" vertical="top"/>
    </xf>
    <xf numFmtId="4" fontId="11" fillId="0" borderId="18" xfId="0" applyNumberFormat="1" applyFont="1" applyFill="1" applyBorder="1" applyAlignment="1">
      <alignment horizontal="right" vertical="top"/>
    </xf>
    <xf numFmtId="14" fontId="15" fillId="0" borderId="1" xfId="0" applyNumberFormat="1" applyFont="1" applyFill="1" applyBorder="1" applyAlignment="1" applyProtection="1">
      <alignment horizontal="left" vertical="top"/>
    </xf>
    <xf numFmtId="0" fontId="15" fillId="0" borderId="1" xfId="0" applyNumberFormat="1" applyFont="1" applyFill="1" applyBorder="1" applyAlignment="1" applyProtection="1">
      <alignment horizontal="left" vertical="top"/>
    </xf>
    <xf numFmtId="4" fontId="11" fillId="0" borderId="17" xfId="0" applyNumberFormat="1" applyFont="1" applyFill="1" applyBorder="1" applyAlignment="1" applyProtection="1">
      <alignment horizontal="right" vertical="top" wrapText="1"/>
    </xf>
    <xf numFmtId="49" fontId="15" fillId="0" borderId="1" xfId="0" applyNumberFormat="1" applyFont="1" applyFill="1" applyBorder="1" applyAlignment="1">
      <alignment vertical="top"/>
    </xf>
    <xf numFmtId="1" fontId="6" fillId="0" borderId="1" xfId="0" applyNumberFormat="1" applyFont="1" applyFill="1" applyBorder="1" applyAlignment="1" applyProtection="1">
      <alignment horizontal="center" vertical="top"/>
    </xf>
    <xf numFmtId="49" fontId="6" fillId="0" borderId="1" xfId="0" applyNumberFormat="1" applyFont="1" applyFill="1" applyBorder="1" applyAlignment="1">
      <alignment horizontal="center" vertical="top"/>
    </xf>
    <xf numFmtId="0" fontId="6" fillId="0" borderId="7" xfId="0" applyFont="1" applyFill="1" applyBorder="1" applyAlignment="1">
      <alignment horizontal="center" vertical="top"/>
    </xf>
    <xf numFmtId="0" fontId="13" fillId="0" borderId="7" xfId="0" applyFont="1" applyFill="1" applyBorder="1" applyAlignment="1">
      <alignment horizontal="left" vertical="top" wrapText="1"/>
    </xf>
    <xf numFmtId="14" fontId="6" fillId="0" borderId="7" xfId="0" applyNumberFormat="1" applyFont="1" applyFill="1" applyBorder="1" applyAlignment="1" applyProtection="1">
      <alignment horizontal="center" vertical="top" wrapText="1"/>
    </xf>
    <xf numFmtId="1" fontId="6" fillId="0" borderId="7" xfId="0" applyNumberFormat="1" applyFont="1" applyFill="1" applyBorder="1" applyAlignment="1" applyProtection="1">
      <alignment horizontal="center" vertical="top" wrapText="1"/>
    </xf>
    <xf numFmtId="1" fontId="6" fillId="0" borderId="7" xfId="0" applyNumberFormat="1" applyFont="1" applyFill="1" applyBorder="1" applyAlignment="1" applyProtection="1">
      <alignment horizontal="center" vertical="top"/>
    </xf>
    <xf numFmtId="174" fontId="6" fillId="0" borderId="7" xfId="4" applyNumberFormat="1" applyFont="1" applyFill="1" applyBorder="1" applyAlignment="1" applyProtection="1">
      <alignment horizontal="left" vertical="top" wrapText="1"/>
      <protection hidden="1"/>
    </xf>
    <xf numFmtId="14" fontId="32" fillId="0" borderId="1" xfId="0" applyNumberFormat="1" applyFont="1" applyFill="1" applyBorder="1" applyAlignment="1" applyProtection="1">
      <alignment horizontal="center" vertical="top" wrapText="1"/>
    </xf>
    <xf numFmtId="1" fontId="32" fillId="0" borderId="1" xfId="0" applyNumberFormat="1" applyFont="1" applyFill="1" applyBorder="1" applyAlignment="1" applyProtection="1">
      <alignment horizontal="center" vertical="top" wrapText="1"/>
    </xf>
    <xf numFmtId="49" fontId="32" fillId="0" borderId="1" xfId="0" applyNumberFormat="1" applyFont="1" applyFill="1" applyBorder="1" applyAlignment="1" applyProtection="1">
      <alignment horizontal="center" vertical="top" wrapText="1"/>
    </xf>
    <xf numFmtId="1" fontId="32" fillId="0" borderId="1" xfId="0" applyNumberFormat="1" applyFont="1" applyFill="1" applyBorder="1" applyAlignment="1" applyProtection="1">
      <alignment horizontal="center" vertical="top"/>
    </xf>
    <xf numFmtId="14" fontId="6" fillId="0" borderId="1" xfId="0" applyNumberFormat="1" applyFont="1" applyFill="1" applyBorder="1" applyProtection="1"/>
    <xf numFmtId="49" fontId="6" fillId="0" borderId="1" xfId="0" applyNumberFormat="1" applyFont="1" applyFill="1" applyBorder="1" applyAlignment="1" applyProtection="1">
      <alignment horizontal="left" vertical="top" wrapText="1"/>
    </xf>
    <xf numFmtId="0" fontId="32"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left" vertical="top"/>
    </xf>
    <xf numFmtId="1" fontId="6" fillId="0" borderId="1" xfId="0" applyNumberFormat="1" applyFont="1" applyFill="1" applyBorder="1" applyAlignment="1" applyProtection="1">
      <alignment horizontal="left" vertical="top" wrapText="1"/>
    </xf>
    <xf numFmtId="49" fontId="6" fillId="0" borderId="2" xfId="8" applyNumberFormat="1" applyFont="1" applyFill="1" applyBorder="1" applyAlignment="1">
      <alignment horizontal="center" vertical="top"/>
    </xf>
    <xf numFmtId="0" fontId="1" fillId="0" borderId="0" xfId="0" applyFont="1" applyFill="1"/>
    <xf numFmtId="49" fontId="6" fillId="0" borderId="1" xfId="0" applyNumberFormat="1" applyFont="1" applyFill="1" applyBorder="1" applyAlignment="1" applyProtection="1">
      <alignment horizontal="left" vertical="top"/>
    </xf>
    <xf numFmtId="4" fontId="17" fillId="0" borderId="1" xfId="0" applyNumberFormat="1" applyFont="1" applyFill="1" applyBorder="1" applyAlignment="1" applyProtection="1">
      <alignment horizontal="right" vertical="top"/>
    </xf>
    <xf numFmtId="49" fontId="6" fillId="0" borderId="2" xfId="8" applyNumberFormat="1" applyFont="1" applyFill="1" applyBorder="1" applyAlignment="1">
      <alignment horizontal="center" vertical="top" wrapText="1"/>
    </xf>
    <xf numFmtId="4" fontId="17" fillId="0" borderId="1" xfId="0" applyNumberFormat="1" applyFont="1" applyFill="1" applyBorder="1" applyProtection="1"/>
    <xf numFmtId="14" fontId="6" fillId="0" borderId="1" xfId="0" applyNumberFormat="1" applyFont="1" applyFill="1" applyBorder="1" applyAlignment="1" applyProtection="1">
      <alignment horizontal="left" vertical="top" wrapText="1"/>
      <protection locked="0"/>
    </xf>
    <xf numFmtId="14" fontId="6" fillId="0" borderId="12" xfId="0" applyNumberFormat="1" applyFont="1" applyFill="1" applyBorder="1" applyAlignment="1" applyProtection="1">
      <alignment vertical="top" wrapText="1" readingOrder="1"/>
    </xf>
    <xf numFmtId="14" fontId="6" fillId="0" borderId="12" xfId="0" applyNumberFormat="1" applyFont="1" applyFill="1" applyBorder="1" applyAlignment="1" applyProtection="1">
      <alignment horizontal="left" vertical="top"/>
    </xf>
    <xf numFmtId="49" fontId="6" fillId="0" borderId="12" xfId="0" applyNumberFormat="1" applyFont="1" applyFill="1" applyBorder="1" applyAlignment="1" applyProtection="1">
      <alignment horizontal="left" vertical="top"/>
    </xf>
    <xf numFmtId="14" fontId="6" fillId="0" borderId="11" xfId="0" applyNumberFormat="1" applyFont="1" applyFill="1" applyBorder="1" applyAlignment="1" applyProtection="1">
      <alignment vertical="top" wrapText="1" readingOrder="1"/>
    </xf>
    <xf numFmtId="14" fontId="6" fillId="0" borderId="11" xfId="0" applyNumberFormat="1" applyFont="1" applyFill="1" applyBorder="1" applyAlignment="1" applyProtection="1">
      <alignment horizontal="left" vertical="top"/>
    </xf>
    <xf numFmtId="49" fontId="6" fillId="0" borderId="11" xfId="0" applyNumberFormat="1" applyFont="1" applyFill="1" applyBorder="1" applyAlignment="1" applyProtection="1">
      <alignment horizontal="left" vertical="top"/>
    </xf>
    <xf numFmtId="14" fontId="6" fillId="0" borderId="11" xfId="0" applyNumberFormat="1" applyFont="1" applyFill="1" applyBorder="1" applyAlignment="1" applyProtection="1">
      <alignment horizontal="left" vertical="top" wrapText="1"/>
    </xf>
    <xf numFmtId="14" fontId="6" fillId="0" borderId="11" xfId="0" applyNumberFormat="1" applyFont="1" applyFill="1" applyBorder="1" applyAlignment="1" applyProtection="1">
      <alignment horizontal="center" vertical="top" wrapText="1"/>
    </xf>
    <xf numFmtId="49" fontId="6" fillId="0" borderId="11" xfId="0" applyNumberFormat="1" applyFont="1" applyFill="1" applyBorder="1" applyAlignment="1" applyProtection="1">
      <alignment horizontal="left" vertical="top" wrapText="1"/>
    </xf>
    <xf numFmtId="49" fontId="6" fillId="0" borderId="11" xfId="0" applyNumberFormat="1" applyFont="1" applyFill="1" applyBorder="1" applyAlignment="1" applyProtection="1">
      <alignment horizontal="center" vertical="top" wrapText="1"/>
    </xf>
    <xf numFmtId="14" fontId="6" fillId="0" borderId="1" xfId="0" applyNumberFormat="1" applyFont="1" applyFill="1" applyBorder="1" applyAlignment="1" applyProtection="1">
      <alignment horizontal="justify" vertical="top" wrapText="1"/>
    </xf>
    <xf numFmtId="170" fontId="6" fillId="0" borderId="1" xfId="0" applyNumberFormat="1" applyFont="1" applyFill="1" applyBorder="1" applyProtection="1"/>
    <xf numFmtId="0" fontId="6" fillId="0" borderId="11" xfId="0" applyFont="1" applyFill="1" applyBorder="1" applyAlignment="1">
      <alignment vertical="top" wrapText="1" readingOrder="1"/>
    </xf>
    <xf numFmtId="14" fontId="6" fillId="0" borderId="19" xfId="0" applyNumberFormat="1" applyFont="1" applyFill="1" applyBorder="1" applyAlignment="1" applyProtection="1">
      <alignment vertical="top" wrapText="1" readingOrder="1"/>
    </xf>
    <xf numFmtId="49" fontId="6" fillId="0" borderId="20" xfId="0" applyNumberFormat="1" applyFont="1" applyFill="1" applyBorder="1" applyAlignment="1">
      <alignment horizontal="center" vertical="top"/>
    </xf>
    <xf numFmtId="174" fontId="6" fillId="0" borderId="20" xfId="0" applyNumberFormat="1" applyFont="1" applyFill="1" applyBorder="1" applyAlignment="1">
      <alignment horizontal="left" vertical="top" wrapText="1"/>
    </xf>
    <xf numFmtId="49" fontId="6" fillId="0" borderId="21" xfId="0" applyNumberFormat="1" applyFont="1" applyFill="1" applyBorder="1" applyAlignment="1">
      <alignment horizontal="center" vertical="top"/>
    </xf>
    <xf numFmtId="14" fontId="6" fillId="0" borderId="19" xfId="0" applyNumberFormat="1" applyFont="1" applyFill="1" applyBorder="1" applyAlignment="1" applyProtection="1">
      <alignment horizontal="left" vertical="top"/>
    </xf>
    <xf numFmtId="49" fontId="6" fillId="0" borderId="19" xfId="0" applyNumberFormat="1" applyFont="1" applyFill="1" applyBorder="1" applyAlignment="1" applyProtection="1">
      <alignment horizontal="left" vertical="top"/>
    </xf>
    <xf numFmtId="49" fontId="6" fillId="0" borderId="19" xfId="0" applyNumberFormat="1" applyFont="1" applyFill="1" applyBorder="1" applyAlignment="1" applyProtection="1">
      <alignment horizontal="left" vertical="top" wrapText="1"/>
    </xf>
    <xf numFmtId="49" fontId="6" fillId="0" borderId="10" xfId="8" applyNumberFormat="1" applyFont="1" applyFill="1" applyBorder="1" applyAlignment="1">
      <alignment horizontal="center" vertical="top"/>
    </xf>
    <xf numFmtId="1" fontId="6" fillId="0" borderId="5" xfId="0" applyNumberFormat="1" applyFont="1" applyFill="1" applyBorder="1" applyAlignment="1" applyProtection="1">
      <alignment horizontal="center" vertical="top" wrapText="1"/>
    </xf>
    <xf numFmtId="1" fontId="6" fillId="0" borderId="5" xfId="0" applyNumberFormat="1" applyFont="1" applyFill="1" applyBorder="1" applyAlignment="1" applyProtection="1">
      <alignment horizontal="center" vertical="top"/>
    </xf>
    <xf numFmtId="14" fontId="6" fillId="0" borderId="5" xfId="0" applyNumberFormat="1" applyFont="1" applyFill="1" applyBorder="1" applyAlignment="1" applyProtection="1">
      <alignment horizontal="left" vertical="top" wrapText="1"/>
    </xf>
    <xf numFmtId="14" fontId="6" fillId="0" borderId="5" xfId="0" applyNumberFormat="1" applyFont="1" applyFill="1" applyBorder="1" applyAlignment="1" applyProtection="1">
      <alignment vertical="top" wrapText="1" readingOrder="1"/>
    </xf>
    <xf numFmtId="14" fontId="6" fillId="0" borderId="5" xfId="0" applyNumberFormat="1" applyFont="1" applyFill="1" applyBorder="1" applyAlignment="1" applyProtection="1">
      <alignment horizontal="left" vertical="top"/>
    </xf>
    <xf numFmtId="49" fontId="6" fillId="0" borderId="5" xfId="0" applyNumberFormat="1" applyFont="1" applyFill="1" applyBorder="1" applyAlignment="1" applyProtection="1">
      <alignment horizontal="left" vertical="top"/>
    </xf>
    <xf numFmtId="49" fontId="6" fillId="0" borderId="5" xfId="0" applyNumberFormat="1" applyFont="1" applyFill="1" applyBorder="1" applyAlignment="1" applyProtection="1">
      <alignment horizontal="left" vertical="top" wrapText="1"/>
    </xf>
    <xf numFmtId="49" fontId="6" fillId="0" borderId="5" xfId="8" applyNumberFormat="1" applyFont="1" applyFill="1" applyBorder="1" applyAlignment="1">
      <alignment horizontal="center" vertical="top"/>
    </xf>
    <xf numFmtId="174" fontId="6" fillId="0" borderId="5" xfId="4" applyNumberFormat="1" applyFont="1" applyFill="1" applyBorder="1" applyAlignment="1" applyProtection="1">
      <alignment horizontal="left" vertical="top" wrapText="1"/>
      <protection hidden="1"/>
    </xf>
    <xf numFmtId="49" fontId="6" fillId="0" borderId="6" xfId="8" applyNumberFormat="1" applyFont="1" applyFill="1" applyBorder="1" applyAlignment="1">
      <alignment horizontal="center" vertical="top"/>
    </xf>
    <xf numFmtId="4" fontId="4" fillId="0" borderId="1" xfId="0" applyNumberFormat="1" applyFont="1" applyFill="1" applyBorder="1" applyAlignment="1">
      <alignment horizontal="right" vertical="top"/>
    </xf>
    <xf numFmtId="49" fontId="4" fillId="0" borderId="1" xfId="0" applyNumberFormat="1" applyFont="1" applyFill="1" applyBorder="1" applyAlignment="1">
      <alignment horizontal="center" vertical="top"/>
    </xf>
    <xf numFmtId="0" fontId="6" fillId="0" borderId="1" xfId="0" applyFont="1" applyFill="1" applyBorder="1" applyAlignment="1">
      <alignment vertical="top" wrapText="1"/>
    </xf>
    <xf numFmtId="171" fontId="6" fillId="0" borderId="1" xfId="0" applyNumberFormat="1" applyFont="1" applyFill="1" applyBorder="1" applyAlignment="1">
      <alignment horizontal="left" vertical="top" wrapText="1"/>
    </xf>
    <xf numFmtId="14" fontId="6" fillId="0"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top"/>
    </xf>
    <xf numFmtId="14" fontId="6" fillId="0" borderId="1" xfId="0" applyNumberFormat="1" applyFont="1" applyFill="1" applyBorder="1" applyAlignment="1">
      <alignment horizontal="left" vertical="top" wrapText="1"/>
    </xf>
    <xf numFmtId="14" fontId="6" fillId="0" borderId="12" xfId="2" applyNumberFormat="1" applyFont="1" applyFill="1" applyBorder="1" applyAlignment="1">
      <alignment vertical="top" wrapText="1"/>
    </xf>
    <xf numFmtId="14" fontId="6" fillId="0" borderId="12" xfId="2" applyNumberFormat="1" applyFont="1" applyFill="1" applyBorder="1" applyAlignment="1">
      <alignment horizontal="left" vertical="top" wrapText="1"/>
    </xf>
    <xf numFmtId="49" fontId="6" fillId="0" borderId="12" xfId="2" applyNumberFormat="1" applyFont="1" applyFill="1" applyBorder="1" applyAlignment="1">
      <alignment horizontal="left" vertical="top" wrapText="1"/>
    </xf>
    <xf numFmtId="14" fontId="6" fillId="0" borderId="12" xfId="2" applyNumberFormat="1" applyFont="1" applyFill="1" applyBorder="1" applyAlignment="1">
      <alignment horizontal="center" vertical="top" wrapText="1"/>
    </xf>
    <xf numFmtId="169" fontId="6" fillId="0" borderId="1" xfId="0" applyNumberFormat="1" applyFont="1" applyFill="1" applyBorder="1" applyAlignment="1">
      <alignment vertical="top"/>
    </xf>
    <xf numFmtId="4" fontId="6" fillId="0" borderId="1" xfId="0" applyNumberFormat="1" applyFont="1" applyFill="1" applyBorder="1" applyAlignment="1">
      <alignment horizontal="right" vertical="top"/>
    </xf>
    <xf numFmtId="4" fontId="6" fillId="0" borderId="1" xfId="0" applyNumberFormat="1" applyFont="1" applyFill="1" applyBorder="1" applyAlignment="1">
      <alignment horizontal="right" vertical="top" wrapText="1"/>
    </xf>
    <xf numFmtId="176" fontId="6" fillId="0" borderId="1" xfId="9" applyNumberFormat="1" applyFont="1" applyFill="1" applyBorder="1" applyAlignment="1" applyProtection="1">
      <alignment horizontal="right" vertical="top" wrapText="1"/>
    </xf>
    <xf numFmtId="176" fontId="6" fillId="0" borderId="1" xfId="9" applyNumberFormat="1" applyFont="1" applyFill="1" applyBorder="1" applyAlignment="1">
      <alignment horizontal="right" vertical="top" wrapText="1"/>
    </xf>
    <xf numFmtId="4" fontId="17" fillId="0" borderId="1" xfId="0" applyNumberFormat="1" applyFont="1" applyFill="1" applyBorder="1" applyAlignment="1">
      <alignment horizontal="right" vertical="top"/>
    </xf>
    <xf numFmtId="4" fontId="17" fillId="0" borderId="1" xfId="0" applyNumberFormat="1" applyFont="1" applyFill="1" applyBorder="1" applyAlignment="1">
      <alignment horizontal="right" vertical="top" shrinkToFit="1"/>
    </xf>
    <xf numFmtId="14" fontId="6" fillId="0" borderId="1" xfId="2" applyNumberFormat="1" applyFont="1" applyFill="1" applyBorder="1" applyAlignment="1">
      <alignment horizontal="left" vertical="top" wrapText="1"/>
    </xf>
    <xf numFmtId="14" fontId="6" fillId="0" borderId="11" xfId="0" applyNumberFormat="1" applyFont="1" applyFill="1" applyBorder="1" applyAlignment="1">
      <alignment horizontal="left" vertical="top" wrapText="1"/>
    </xf>
    <xf numFmtId="49" fontId="6" fillId="0" borderId="1" xfId="2" applyNumberFormat="1" applyFont="1" applyFill="1" applyBorder="1" applyAlignment="1">
      <alignment horizontal="center" vertical="top" wrapText="1"/>
    </xf>
    <xf numFmtId="49" fontId="6" fillId="0" borderId="11" xfId="0" applyNumberFormat="1" applyFont="1" applyFill="1" applyBorder="1" applyAlignment="1">
      <alignment horizontal="left" vertical="top" wrapText="1"/>
    </xf>
    <xf numFmtId="14" fontId="6" fillId="0" borderId="11" xfId="0" applyNumberFormat="1" applyFont="1" applyFill="1" applyBorder="1" applyAlignment="1">
      <alignment vertical="top" wrapText="1"/>
    </xf>
    <xf numFmtId="0" fontId="6" fillId="0" borderId="1" xfId="0" applyFont="1" applyFill="1" applyBorder="1" applyAlignment="1">
      <alignment vertical="top"/>
    </xf>
    <xf numFmtId="0" fontId="6" fillId="0" borderId="11" xfId="2" applyFont="1" applyFill="1" applyBorder="1" applyAlignment="1">
      <alignment vertical="top" wrapText="1"/>
    </xf>
    <xf numFmtId="14" fontId="6" fillId="0" borderId="11" xfId="2" applyNumberFormat="1" applyFont="1" applyFill="1" applyBorder="1" applyAlignment="1">
      <alignment horizontal="left" vertical="top" wrapText="1"/>
    </xf>
    <xf numFmtId="14" fontId="6" fillId="0" borderId="11" xfId="2" applyNumberFormat="1" applyFont="1" applyFill="1" applyBorder="1" applyAlignment="1">
      <alignment vertical="top" wrapText="1"/>
    </xf>
    <xf numFmtId="49" fontId="6" fillId="0" borderId="11" xfId="2" applyNumberFormat="1" applyFont="1" applyFill="1" applyBorder="1" applyAlignment="1">
      <alignment horizontal="left" vertical="top" wrapText="1"/>
    </xf>
    <xf numFmtId="14" fontId="6" fillId="0" borderId="11" xfId="0" applyNumberFormat="1" applyFont="1" applyFill="1" applyBorder="1" applyAlignment="1">
      <alignment horizontal="center" vertical="top" wrapText="1"/>
    </xf>
    <xf numFmtId="14" fontId="6" fillId="0" borderId="2" xfId="0" applyNumberFormat="1" applyFont="1" applyFill="1" applyBorder="1" applyAlignment="1">
      <alignment horizontal="left" vertical="top" wrapText="1"/>
    </xf>
    <xf numFmtId="14" fontId="6" fillId="0" borderId="6"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xf>
    <xf numFmtId="49" fontId="6" fillId="0" borderId="1" xfId="2" applyNumberFormat="1" applyFont="1" applyFill="1" applyBorder="1" applyAlignment="1">
      <alignment horizontal="left" vertical="top" wrapText="1"/>
    </xf>
    <xf numFmtId="14" fontId="6" fillId="0" borderId="7" xfId="2" applyNumberFormat="1" applyFont="1" applyFill="1" applyBorder="1" applyAlignment="1">
      <alignment horizontal="left" vertical="top" wrapText="1"/>
    </xf>
    <xf numFmtId="14" fontId="6" fillId="0" borderId="1" xfId="2" applyNumberFormat="1" applyFont="1" applyFill="1" applyBorder="1" applyAlignment="1">
      <alignment horizontal="center" wrapText="1"/>
    </xf>
    <xf numFmtId="14" fontId="6" fillId="0" borderId="1" xfId="2" applyNumberFormat="1" applyFont="1" applyFill="1" applyBorder="1" applyAlignment="1">
      <alignment wrapText="1"/>
    </xf>
    <xf numFmtId="14" fontId="6" fillId="0" borderId="1" xfId="2" applyNumberFormat="1" applyFont="1" applyFill="1" applyBorder="1" applyAlignment="1">
      <alignment vertical="top" wrapText="1"/>
    </xf>
    <xf numFmtId="14" fontId="6" fillId="0" borderId="1" xfId="2" applyNumberFormat="1" applyFont="1" applyFill="1" applyBorder="1" applyAlignment="1">
      <alignment horizontal="center" vertical="top" wrapText="1"/>
    </xf>
    <xf numFmtId="14" fontId="6" fillId="0" borderId="22" xfId="2" applyNumberFormat="1" applyFont="1" applyFill="1" applyBorder="1" applyAlignment="1">
      <alignment vertical="top" wrapText="1"/>
    </xf>
    <xf numFmtId="14" fontId="6" fillId="0" borderId="11" xfId="0" applyNumberFormat="1" applyFont="1" applyFill="1" applyBorder="1" applyAlignment="1" applyProtection="1">
      <alignment vertical="top" wrapText="1"/>
    </xf>
    <xf numFmtId="14" fontId="6" fillId="0" borderId="1" xfId="0" applyNumberFormat="1" applyFont="1" applyFill="1" applyBorder="1" applyAlignment="1" applyProtection="1">
      <alignment vertical="top" wrapText="1"/>
    </xf>
    <xf numFmtId="49" fontId="6" fillId="0" borderId="1" xfId="0" applyNumberFormat="1" applyFont="1" applyFill="1" applyBorder="1" applyAlignment="1" applyProtection="1">
      <alignment vertical="top" wrapText="1"/>
    </xf>
    <xf numFmtId="4" fontId="6" fillId="0" borderId="1" xfId="0" applyNumberFormat="1" applyFont="1" applyFill="1" applyBorder="1" applyAlignment="1" applyProtection="1">
      <alignment horizontal="left" vertical="top" wrapText="1"/>
    </xf>
    <xf numFmtId="4" fontId="6" fillId="0" borderId="1" xfId="0" applyNumberFormat="1" applyFont="1" applyFill="1" applyBorder="1" applyAlignment="1" applyProtection="1">
      <alignment horizontal="left" vertical="top"/>
    </xf>
    <xf numFmtId="176" fontId="6" fillId="0" borderId="1" xfId="9" applyNumberFormat="1" applyFont="1" applyFill="1" applyBorder="1" applyAlignment="1" applyProtection="1">
      <alignment horizontal="left" vertical="top" wrapText="1"/>
    </xf>
    <xf numFmtId="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9" xfId="0" applyNumberFormat="1" applyFont="1" applyFill="1" applyBorder="1" applyAlignment="1" applyProtection="1">
      <alignment vertical="top" wrapText="1"/>
    </xf>
    <xf numFmtId="49" fontId="15" fillId="0" borderId="0" xfId="0" applyNumberFormat="1" applyFont="1" applyFill="1" applyBorder="1" applyAlignment="1">
      <alignment vertical="top"/>
    </xf>
    <xf numFmtId="14" fontId="6" fillId="0" borderId="1" xfId="0" applyNumberFormat="1" applyFont="1" applyFill="1" applyBorder="1" applyAlignment="1" applyProtection="1">
      <alignment horizontal="center" vertical="top"/>
    </xf>
    <xf numFmtId="0" fontId="6" fillId="0" borderId="1" xfId="0" applyFont="1" applyFill="1" applyBorder="1" applyAlignment="1">
      <alignment horizontal="justify" vertical="top" wrapText="1"/>
    </xf>
    <xf numFmtId="49" fontId="6" fillId="0" borderId="1" xfId="0" applyNumberFormat="1" applyFont="1" applyFill="1" applyBorder="1" applyAlignment="1">
      <alignment vertical="top"/>
    </xf>
    <xf numFmtId="0" fontId="6" fillId="0" borderId="2" xfId="0" applyNumberFormat="1" applyFont="1" applyFill="1" applyBorder="1" applyAlignment="1" applyProtection="1">
      <alignment horizontal="left" vertical="top" wrapText="1"/>
    </xf>
    <xf numFmtId="178" fontId="15" fillId="0" borderId="1" xfId="0" applyNumberFormat="1" applyFont="1" applyFill="1" applyBorder="1" applyAlignment="1">
      <alignment horizontal="center" vertical="top" wrapText="1"/>
    </xf>
    <xf numFmtId="178" fontId="15" fillId="0" borderId="1" xfId="2" applyNumberFormat="1" applyFont="1" applyFill="1" applyBorder="1" applyAlignment="1" applyProtection="1">
      <alignment horizontal="center" vertical="top" wrapText="1"/>
      <protection hidden="1"/>
    </xf>
    <xf numFmtId="2" fontId="6" fillId="0" borderId="1" xfId="0" applyNumberFormat="1" applyFont="1" applyFill="1" applyBorder="1" applyAlignment="1" applyProtection="1">
      <alignment vertical="top"/>
    </xf>
    <xf numFmtId="43" fontId="6" fillId="0" borderId="1" xfId="9" applyNumberFormat="1" applyFont="1" applyFill="1" applyBorder="1" applyAlignment="1" applyProtection="1">
      <alignment horizontal="right" vertical="top"/>
    </xf>
    <xf numFmtId="43" fontId="6" fillId="0" borderId="1" xfId="9" applyNumberFormat="1" applyFont="1" applyFill="1" applyBorder="1" applyAlignment="1" applyProtection="1">
      <alignment vertical="top"/>
    </xf>
    <xf numFmtId="176" fontId="6" fillId="0" borderId="1" xfId="9" applyNumberFormat="1" applyFont="1" applyFill="1" applyBorder="1" applyAlignment="1" applyProtection="1">
      <alignment horizontal="right" vertical="top"/>
    </xf>
    <xf numFmtId="176" fontId="6" fillId="0" borderId="1" xfId="9" applyNumberFormat="1" applyFont="1" applyFill="1" applyBorder="1" applyAlignment="1" applyProtection="1">
      <alignment vertical="top"/>
    </xf>
    <xf numFmtId="176" fontId="6" fillId="0" borderId="1" xfId="0" applyNumberFormat="1" applyFont="1" applyFill="1" applyBorder="1" applyAlignment="1" applyProtection="1">
      <alignment vertical="top"/>
    </xf>
    <xf numFmtId="176" fontId="6" fillId="0" borderId="1" xfId="0" applyNumberFormat="1" applyFont="1" applyFill="1" applyBorder="1" applyAlignment="1" applyProtection="1">
      <alignment horizontal="right" vertical="top"/>
    </xf>
    <xf numFmtId="178" fontId="6" fillId="0" borderId="1" xfId="0" applyNumberFormat="1" applyFont="1" applyFill="1" applyBorder="1" applyAlignment="1">
      <alignment horizontal="center" vertical="top" wrapText="1"/>
    </xf>
    <xf numFmtId="178" fontId="6" fillId="0" borderId="1" xfId="2" applyNumberFormat="1" applyFont="1" applyFill="1" applyBorder="1" applyAlignment="1" applyProtection="1">
      <alignment horizontal="center" vertical="top" wrapText="1"/>
      <protection hidden="1"/>
    </xf>
    <xf numFmtId="49" fontId="6" fillId="0" borderId="0" xfId="0" applyNumberFormat="1" applyFont="1" applyFill="1" applyBorder="1" applyAlignment="1">
      <alignment vertical="top"/>
    </xf>
    <xf numFmtId="14" fontId="38" fillId="0" borderId="1" xfId="0" applyNumberFormat="1" applyFont="1" applyFill="1" applyBorder="1" applyAlignment="1" applyProtection="1">
      <alignment horizontal="left" vertical="top" wrapText="1"/>
    </xf>
    <xf numFmtId="164" fontId="17" fillId="0" borderId="26" xfId="9" applyNumberFormat="1" applyFont="1" applyFill="1" applyBorder="1" applyAlignment="1" applyProtection="1">
      <alignment horizontal="center" vertical="center"/>
    </xf>
    <xf numFmtId="164" fontId="17" fillId="0" borderId="27" xfId="9" applyNumberFormat="1" applyFont="1" applyFill="1" applyBorder="1" applyAlignment="1" applyProtection="1">
      <alignment horizontal="center" vertical="center"/>
    </xf>
    <xf numFmtId="4" fontId="6" fillId="0" borderId="1" xfId="0" applyNumberFormat="1" applyFont="1" applyFill="1" applyBorder="1" applyAlignment="1">
      <alignment vertical="top"/>
    </xf>
    <xf numFmtId="1" fontId="6" fillId="0" borderId="2" xfId="0" applyNumberFormat="1" applyFont="1" applyFill="1" applyBorder="1" applyAlignment="1" applyProtection="1">
      <alignment horizontal="center" vertical="top" wrapText="1"/>
    </xf>
    <xf numFmtId="1" fontId="6" fillId="0" borderId="6" xfId="0" applyNumberFormat="1" applyFont="1" applyFill="1" applyBorder="1" applyAlignment="1" applyProtection="1">
      <alignment horizontal="center" vertical="top" wrapText="1"/>
    </xf>
    <xf numFmtId="4" fontId="6" fillId="0" borderId="7" xfId="0" applyNumberFormat="1" applyFont="1" applyFill="1" applyBorder="1" applyAlignment="1">
      <alignment vertical="top"/>
    </xf>
    <xf numFmtId="0" fontId="6" fillId="0" borderId="7" xfId="0" applyFont="1" applyFill="1" applyBorder="1" applyAlignment="1">
      <alignment vertical="top"/>
    </xf>
    <xf numFmtId="0" fontId="39" fillId="0" borderId="28" xfId="0" applyFont="1" applyFill="1" applyBorder="1"/>
    <xf numFmtId="0" fontId="6" fillId="0" borderId="11" xfId="0" applyFont="1" applyFill="1" applyBorder="1" applyAlignment="1">
      <alignment horizontal="left" vertical="top" wrapText="1"/>
    </xf>
    <xf numFmtId="0" fontId="41" fillId="0" borderId="24" xfId="0" applyFont="1" applyFill="1" applyBorder="1" applyAlignment="1">
      <alignment horizontal="left" wrapText="1"/>
    </xf>
    <xf numFmtId="49" fontId="6" fillId="0" borderId="1" xfId="0" applyNumberFormat="1" applyFont="1" applyFill="1" applyBorder="1" applyAlignment="1">
      <alignment horizontal="left" vertical="top" wrapText="1"/>
    </xf>
    <xf numFmtId="169" fontId="6" fillId="0" borderId="1" xfId="0" applyNumberFormat="1" applyFont="1" applyFill="1" applyBorder="1"/>
    <xf numFmtId="0" fontId="6" fillId="0" borderId="11" xfId="0" applyFont="1" applyFill="1" applyBorder="1" applyAlignment="1">
      <alignment horizontal="left" vertical="center" wrapText="1"/>
    </xf>
    <xf numFmtId="4" fontId="17" fillId="0" borderId="2"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xf>
    <xf numFmtId="4" fontId="6" fillId="0" borderId="30" xfId="0" applyNumberFormat="1" applyFont="1" applyFill="1" applyBorder="1" applyAlignment="1" applyProtection="1">
      <alignment vertical="top"/>
    </xf>
    <xf numFmtId="4" fontId="6" fillId="0" borderId="26" xfId="0" applyNumberFormat="1" applyFont="1" applyFill="1" applyBorder="1" applyProtection="1"/>
    <xf numFmtId="4" fontId="6" fillId="0" borderId="27" xfId="0" applyNumberFormat="1" applyFont="1" applyFill="1" applyBorder="1" applyProtection="1"/>
    <xf numFmtId="4" fontId="6" fillId="0" borderId="28" xfId="0" applyNumberFormat="1" applyFont="1" applyFill="1" applyBorder="1" applyProtection="1"/>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xf>
    <xf numFmtId="14" fontId="6" fillId="0" borderId="1" xfId="0" applyNumberFormat="1" applyFont="1" applyFill="1" applyBorder="1" applyAlignment="1">
      <alignment horizontal="center"/>
    </xf>
    <xf numFmtId="49" fontId="6" fillId="0" borderId="1" xfId="9" applyNumberFormat="1" applyFont="1" applyFill="1" applyBorder="1" applyAlignment="1" applyProtection="1">
      <alignment horizontal="center" vertical="center"/>
    </xf>
    <xf numFmtId="176" fontId="6" fillId="0" borderId="1" xfId="9"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center"/>
    </xf>
    <xf numFmtId="49" fontId="6" fillId="0" borderId="1" xfId="0" applyNumberFormat="1" applyFont="1" applyFill="1" applyBorder="1" applyAlignment="1" applyProtection="1">
      <alignment horizontal="center" vertical="top"/>
      <protection hidden="1"/>
    </xf>
    <xf numFmtId="49" fontId="6" fillId="0" borderId="1" xfId="0" applyNumberFormat="1" applyFont="1" applyFill="1" applyBorder="1" applyAlignment="1" applyProtection="1">
      <alignment horizontal="center" vertical="top" wrapText="1"/>
      <protection hidden="1"/>
    </xf>
    <xf numFmtId="14" fontId="6" fillId="0" borderId="1" xfId="0" applyNumberFormat="1" applyFont="1" applyFill="1" applyBorder="1" applyAlignment="1" applyProtection="1">
      <alignment horizontal="center" vertical="top" wrapText="1"/>
      <protection hidden="1"/>
    </xf>
    <xf numFmtId="1" fontId="6" fillId="0" borderId="1" xfId="0" applyNumberFormat="1" applyFont="1" applyFill="1" applyBorder="1" applyAlignment="1" applyProtection="1">
      <alignment horizontal="center" vertical="top"/>
      <protection hidden="1"/>
    </xf>
    <xf numFmtId="1" fontId="6" fillId="0" borderId="1" xfId="0" applyNumberFormat="1" applyFont="1" applyFill="1" applyBorder="1" applyAlignment="1" applyProtection="1">
      <alignment horizontal="center" vertical="top" wrapText="1"/>
      <protection hidden="1"/>
    </xf>
    <xf numFmtId="3" fontId="6" fillId="0" borderId="1" xfId="0" applyNumberFormat="1" applyFont="1" applyFill="1" applyBorder="1" applyAlignment="1">
      <alignment horizontal="center" vertical="top"/>
    </xf>
    <xf numFmtId="3" fontId="6" fillId="0" borderId="1" xfId="0" applyNumberFormat="1" applyFont="1" applyFill="1" applyBorder="1" applyAlignment="1">
      <alignment horizontal="center" vertical="top" wrapText="1"/>
    </xf>
    <xf numFmtId="0" fontId="17" fillId="0" borderId="1" xfId="0" applyFont="1" applyFill="1" applyBorder="1"/>
    <xf numFmtId="4" fontId="35" fillId="0" borderId="1" xfId="0" applyNumberFormat="1" applyFont="1" applyBorder="1"/>
    <xf numFmtId="4" fontId="16" fillId="0" borderId="1" xfId="0" applyNumberFormat="1" applyFont="1" applyBorder="1"/>
    <xf numFmtId="0" fontId="1" fillId="0" borderId="1" xfId="0" applyFont="1" applyFill="1" applyBorder="1" applyAlignment="1">
      <alignment vertical="top" wrapText="1"/>
    </xf>
    <xf numFmtId="177" fontId="1" fillId="0" borderId="1" xfId="16" applyNumberFormat="1" applyFont="1" applyFill="1" applyBorder="1" applyAlignment="1" applyProtection="1">
      <alignment horizontal="center" vertical="top"/>
      <protection hidden="1"/>
    </xf>
    <xf numFmtId="172" fontId="5" fillId="0" borderId="1" xfId="1" applyNumberFormat="1" applyFont="1" applyFill="1" applyBorder="1"/>
    <xf numFmtId="0" fontId="36" fillId="0" borderId="1" xfId="0" applyFont="1" applyFill="1" applyBorder="1" applyAlignment="1">
      <alignment horizontal="left" vertical="top" wrapText="1"/>
    </xf>
    <xf numFmtId="179" fontId="6" fillId="0" borderId="1" xfId="0" applyNumberFormat="1" applyFont="1" applyFill="1" applyBorder="1" applyAlignment="1" applyProtection="1">
      <alignment horizontal="center" vertical="top" wrapText="1"/>
    </xf>
    <xf numFmtId="179" fontId="6" fillId="0" borderId="1" xfId="0" applyNumberFormat="1" applyFont="1" applyFill="1" applyBorder="1" applyAlignment="1" applyProtection="1">
      <alignment horizontal="left" vertical="top" wrapText="1"/>
    </xf>
    <xf numFmtId="179" fontId="6" fillId="0" borderId="1" xfId="0" applyNumberFormat="1" applyFont="1" applyFill="1" applyBorder="1" applyAlignment="1" applyProtection="1">
      <alignment horizontal="left" vertical="top"/>
    </xf>
    <xf numFmtId="0" fontId="6" fillId="0"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top"/>
    </xf>
    <xf numFmtId="180" fontId="6" fillId="0" borderId="1" xfId="4" applyNumberFormat="1" applyFont="1" applyFill="1" applyBorder="1" applyAlignment="1" applyProtection="1">
      <alignment horizontal="left" vertical="top" wrapText="1"/>
      <protection hidden="1"/>
    </xf>
    <xf numFmtId="181" fontId="6" fillId="0" borderId="1" xfId="0" applyNumberFormat="1" applyFont="1" applyFill="1" applyBorder="1" applyAlignment="1" applyProtection="1">
      <alignment horizontal="right" vertical="top"/>
    </xf>
    <xf numFmtId="169" fontId="6" fillId="0" borderId="1" xfId="0" applyNumberFormat="1" applyFont="1" applyFill="1" applyBorder="1" applyProtection="1"/>
    <xf numFmtId="181" fontId="6" fillId="0" borderId="30" xfId="0" applyNumberFormat="1" applyFont="1" applyFill="1" applyBorder="1" applyAlignment="1" applyProtection="1">
      <alignment horizontal="right" vertical="top"/>
    </xf>
    <xf numFmtId="181" fontId="6" fillId="0" borderId="9" xfId="0" applyNumberFormat="1" applyFont="1" applyFill="1" applyBorder="1" applyAlignment="1" applyProtection="1">
      <alignment horizontal="right" vertical="top"/>
    </xf>
    <xf numFmtId="11" fontId="6" fillId="0" borderId="1" xfId="0" applyNumberFormat="1" applyFont="1" applyFill="1" applyBorder="1" applyAlignment="1" applyProtection="1">
      <alignment horizontal="left" vertical="top" wrapText="1"/>
    </xf>
    <xf numFmtId="179" fontId="6" fillId="0" borderId="30" xfId="0" applyNumberFormat="1" applyFont="1" applyFill="1" applyBorder="1" applyAlignment="1" applyProtection="1">
      <alignment vertical="top" wrapText="1"/>
    </xf>
    <xf numFmtId="49" fontId="6" fillId="0" borderId="30" xfId="0" applyNumberFormat="1" applyFont="1" applyFill="1" applyBorder="1" applyAlignment="1" applyProtection="1">
      <alignment horizontal="center" vertical="top"/>
    </xf>
    <xf numFmtId="0" fontId="6" fillId="0" borderId="30" xfId="0" applyFont="1" applyFill="1" applyBorder="1" applyAlignment="1" applyProtection="1">
      <alignment vertical="top" wrapText="1"/>
    </xf>
    <xf numFmtId="0" fontId="6" fillId="0" borderId="30" xfId="0" applyFont="1" applyFill="1" applyBorder="1" applyAlignment="1">
      <alignment horizontal="center" vertical="top"/>
    </xf>
    <xf numFmtId="0" fontId="36" fillId="0" borderId="30" xfId="0" applyFont="1" applyFill="1" applyBorder="1" applyAlignment="1">
      <alignment horizontal="left" vertical="top" wrapText="1"/>
    </xf>
    <xf numFmtId="171" fontId="6" fillId="0" borderId="30" xfId="0" applyNumberFormat="1" applyFont="1" applyFill="1" applyBorder="1" applyAlignment="1" applyProtection="1">
      <alignment horizontal="left" vertical="top" wrapText="1"/>
    </xf>
    <xf numFmtId="49" fontId="6" fillId="0" borderId="30" xfId="8" applyNumberFormat="1" applyFont="1" applyFill="1" applyBorder="1" applyAlignment="1">
      <alignment horizontal="center" vertical="top"/>
    </xf>
    <xf numFmtId="180" fontId="6" fillId="0" borderId="30" xfId="4" applyNumberFormat="1" applyFont="1" applyFill="1" applyBorder="1" applyAlignment="1" applyProtection="1">
      <alignment horizontal="left" vertical="top" wrapText="1"/>
      <protection hidden="1"/>
    </xf>
    <xf numFmtId="49" fontId="6" fillId="0" borderId="33" xfId="8" applyNumberFormat="1" applyFont="1" applyFill="1" applyBorder="1" applyAlignment="1">
      <alignment horizontal="center" vertical="top"/>
    </xf>
    <xf numFmtId="179" fontId="6" fillId="0" borderId="1" xfId="0" applyNumberFormat="1" applyFont="1" applyFill="1" applyBorder="1" applyAlignment="1" applyProtection="1">
      <alignment vertical="top" wrapText="1"/>
    </xf>
    <xf numFmtId="180" fontId="6" fillId="0" borderId="1" xfId="4" applyNumberFormat="1" applyFont="1" applyFill="1" applyBorder="1" applyAlignment="1" applyProtection="1">
      <alignment vertical="top" wrapText="1"/>
      <protection hidden="1"/>
    </xf>
    <xf numFmtId="181" fontId="6" fillId="0" borderId="2" xfId="0" applyNumberFormat="1" applyFont="1" applyFill="1" applyBorder="1" applyAlignment="1" applyProtection="1">
      <alignment horizontal="right" vertical="top"/>
    </xf>
    <xf numFmtId="4" fontId="4" fillId="0" borderId="8" xfId="0" applyNumberFormat="1" applyFont="1" applyFill="1" applyBorder="1" applyAlignment="1">
      <alignment horizontal="right" vertical="top"/>
    </xf>
    <xf numFmtId="4" fontId="4" fillId="0" borderId="29" xfId="0" applyNumberFormat="1" applyFont="1" applyFill="1" applyBorder="1" applyAlignment="1">
      <alignment horizontal="right" vertical="top"/>
    </xf>
    <xf numFmtId="4" fontId="4" fillId="0" borderId="9" xfId="0" applyNumberFormat="1" applyFont="1" applyFill="1" applyBorder="1" applyAlignment="1">
      <alignment horizontal="left" vertical="top"/>
    </xf>
    <xf numFmtId="4" fontId="4" fillId="0" borderId="1" xfId="0" applyNumberFormat="1" applyFont="1" applyFill="1" applyBorder="1" applyAlignment="1">
      <alignment vertical="top"/>
    </xf>
    <xf numFmtId="4" fontId="4" fillId="0" borderId="2" xfId="0" applyNumberFormat="1" applyFont="1" applyFill="1" applyBorder="1" applyAlignment="1">
      <alignment horizontal="right" vertical="top"/>
    </xf>
    <xf numFmtId="4" fontId="4" fillId="0" borderId="1" xfId="0" applyNumberFormat="1" applyFont="1" applyFill="1" applyBorder="1" applyAlignment="1">
      <alignment horizontal="left" vertical="top"/>
    </xf>
    <xf numFmtId="169" fontId="5" fillId="0" borderId="1" xfId="0" applyNumberFormat="1" applyFont="1" applyFill="1" applyBorder="1"/>
    <xf numFmtId="4" fontId="4" fillId="0" borderId="2" xfId="0" applyNumberFormat="1" applyFont="1" applyFill="1" applyBorder="1" applyAlignment="1">
      <alignment horizontal="left" vertical="top"/>
    </xf>
    <xf numFmtId="4" fontId="4" fillId="0" borderId="0" xfId="0" applyNumberFormat="1" applyFont="1" applyFill="1" applyAlignment="1">
      <alignment vertical="top"/>
    </xf>
    <xf numFmtId="4" fontId="4" fillId="0" borderId="7" xfId="0" applyNumberFormat="1" applyFont="1" applyFill="1" applyBorder="1" applyAlignment="1">
      <alignment horizontal="left" vertical="top"/>
    </xf>
    <xf numFmtId="4" fontId="4" fillId="0" borderId="10" xfId="0" applyNumberFormat="1" applyFont="1" applyFill="1" applyBorder="1" applyAlignment="1">
      <alignment horizontal="left" vertical="top"/>
    </xf>
    <xf numFmtId="0" fontId="4" fillId="8" borderId="1" xfId="0" applyFont="1" applyFill="1" applyBorder="1" applyAlignment="1">
      <alignment horizontal="center" vertical="top"/>
    </xf>
    <xf numFmtId="0" fontId="29" fillId="8" borderId="1" xfId="0" applyFont="1" applyFill="1" applyBorder="1" applyAlignment="1">
      <alignment horizontal="left" vertical="top" wrapText="1"/>
    </xf>
    <xf numFmtId="49" fontId="4" fillId="8" borderId="1" xfId="8" applyNumberFormat="1" applyFont="1" applyFill="1" applyBorder="1" applyAlignment="1">
      <alignment horizontal="center" vertical="top"/>
    </xf>
    <xf numFmtId="0" fontId="4" fillId="8" borderId="1" xfId="0" applyNumberFormat="1" applyFont="1" applyFill="1" applyBorder="1" applyAlignment="1" applyProtection="1">
      <alignment horizontal="center" vertical="top" wrapText="1"/>
    </xf>
    <xf numFmtId="4" fontId="28" fillId="0" borderId="1" xfId="0" applyNumberFormat="1" applyFont="1" applyFill="1" applyBorder="1" applyAlignment="1" applyProtection="1">
      <alignment horizontal="right" vertical="top" wrapText="1"/>
    </xf>
    <xf numFmtId="0" fontId="18" fillId="8" borderId="1" xfId="0" applyFont="1" applyFill="1" applyBorder="1" applyAlignment="1">
      <alignment horizontal="left" vertical="top" wrapText="1"/>
    </xf>
    <xf numFmtId="0" fontId="6" fillId="0" borderId="1" xfId="0" applyNumberFormat="1" applyFont="1" applyFill="1" applyBorder="1" applyAlignment="1" applyProtection="1">
      <alignment horizontal="center" vertical="top" wrapText="1"/>
    </xf>
    <xf numFmtId="49" fontId="6" fillId="0" borderId="1" xfId="0" applyNumberFormat="1" applyFont="1" applyFill="1" applyBorder="1" applyAlignment="1">
      <alignment horizontal="center" vertical="top" wrapText="1"/>
    </xf>
    <xf numFmtId="0" fontId="8" fillId="0" borderId="7" xfId="0" applyNumberFormat="1" applyFont="1" applyFill="1" applyBorder="1" applyAlignment="1" applyProtection="1">
      <alignment horizontal="center" vertical="top" wrapText="1"/>
    </xf>
    <xf numFmtId="0" fontId="8" fillId="0" borderId="9" xfId="0" applyNumberFormat="1" applyFont="1" applyFill="1" applyBorder="1" applyAlignment="1" applyProtection="1">
      <alignment horizontal="center" vertical="top" wrapText="1"/>
    </xf>
    <xf numFmtId="49" fontId="6" fillId="0" borderId="2"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2" fillId="0" borderId="0" xfId="0" applyFont="1" applyFill="1" applyBorder="1" applyAlignment="1">
      <alignment horizontal="left"/>
    </xf>
    <xf numFmtId="0" fontId="4" fillId="0" borderId="0" xfId="0" applyFont="1" applyFill="1" applyBorder="1" applyAlignment="1">
      <alignment horizontal="left"/>
    </xf>
    <xf numFmtId="0" fontId="8" fillId="0" borderId="7" xfId="0" applyNumberFormat="1" applyFont="1" applyFill="1" applyBorder="1" applyAlignment="1" applyProtection="1">
      <alignment horizontal="center" vertical="top" wrapText="1"/>
    </xf>
    <xf numFmtId="0" fontId="8" fillId="0" borderId="9" xfId="0" applyNumberFormat="1" applyFont="1" applyFill="1" applyBorder="1" applyAlignment="1" applyProtection="1">
      <alignment horizontal="center" vertical="top" wrapText="1"/>
    </xf>
    <xf numFmtId="14" fontId="8" fillId="0" borderId="2" xfId="0" applyNumberFormat="1" applyFont="1" applyFill="1" applyBorder="1" applyAlignment="1" applyProtection="1">
      <alignment horizontal="center" vertical="top" wrapText="1"/>
    </xf>
    <xf numFmtId="14" fontId="8" fillId="0" borderId="5" xfId="0" applyNumberFormat="1" applyFont="1" applyFill="1" applyBorder="1" applyAlignment="1" applyProtection="1">
      <alignment horizontal="center" vertical="top" wrapText="1"/>
    </xf>
    <xf numFmtId="14" fontId="8" fillId="0" borderId="6" xfId="0" applyNumberFormat="1" applyFont="1" applyFill="1" applyBorder="1" applyAlignment="1" applyProtection="1">
      <alignment horizontal="center" vertical="top" wrapText="1"/>
    </xf>
    <xf numFmtId="49" fontId="6" fillId="0" borderId="5"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0" fontId="10" fillId="0" borderId="0" xfId="0" applyFont="1" applyFill="1" applyAlignment="1" applyProtection="1">
      <alignment horizontal="center"/>
    </xf>
    <xf numFmtId="165" fontId="11" fillId="0" borderId="0" xfId="0" applyNumberFormat="1" applyFont="1" applyFill="1" applyAlignment="1" applyProtection="1">
      <alignment horizontal="center"/>
    </xf>
    <xf numFmtId="0" fontId="6" fillId="0" borderId="1" xfId="0" applyNumberFormat="1" applyFont="1" applyFill="1" applyBorder="1" applyAlignment="1" applyProtection="1">
      <alignment horizontal="center" vertical="top" wrapText="1"/>
    </xf>
    <xf numFmtId="49" fontId="6" fillId="0" borderId="1" xfId="0" applyNumberFormat="1" applyFont="1" applyFill="1" applyBorder="1" applyAlignment="1">
      <alignment horizontal="center" vertical="top" wrapText="1"/>
    </xf>
    <xf numFmtId="0" fontId="6" fillId="0" borderId="2" xfId="0" applyNumberFormat="1" applyFont="1" applyFill="1" applyBorder="1" applyAlignment="1" applyProtection="1">
      <alignment horizontal="center" vertical="top" wrapText="1"/>
    </xf>
    <xf numFmtId="0" fontId="6" fillId="0" borderId="5" xfId="0" applyNumberFormat="1" applyFont="1" applyFill="1" applyBorder="1" applyAlignment="1" applyProtection="1">
      <alignment horizontal="center" vertical="top" wrapText="1"/>
    </xf>
    <xf numFmtId="0" fontId="6" fillId="0" borderId="6" xfId="0" applyNumberFormat="1" applyFont="1" applyFill="1" applyBorder="1" applyAlignment="1" applyProtection="1">
      <alignment horizontal="center" vertical="top" wrapText="1"/>
    </xf>
    <xf numFmtId="0" fontId="8" fillId="0" borderId="2" xfId="0" applyNumberFormat="1" applyFont="1" applyFill="1" applyBorder="1" applyAlignment="1" applyProtection="1">
      <alignment horizontal="center" vertical="top" wrapText="1"/>
    </xf>
    <xf numFmtId="0" fontId="8" fillId="0" borderId="5" xfId="0" applyNumberFormat="1" applyFont="1" applyFill="1" applyBorder="1" applyAlignment="1" applyProtection="1">
      <alignment horizontal="center" vertical="top" wrapText="1"/>
    </xf>
    <xf numFmtId="0" fontId="8" fillId="0" borderId="6" xfId="0" applyNumberFormat="1" applyFont="1" applyFill="1" applyBorder="1" applyAlignment="1" applyProtection="1">
      <alignment horizontal="center" vertical="top" wrapText="1"/>
    </xf>
    <xf numFmtId="14" fontId="17" fillId="0" borderId="31" xfId="0" applyNumberFormat="1" applyFont="1" applyFill="1" applyBorder="1" applyAlignment="1" applyProtection="1">
      <alignment horizontal="right"/>
    </xf>
    <xf numFmtId="0" fontId="5" fillId="0" borderId="0" xfId="0" applyFont="1" applyFill="1" applyAlignment="1" applyProtection="1">
      <alignment horizontal="left"/>
    </xf>
    <xf numFmtId="49" fontId="6" fillId="0" borderId="6" xfId="0" applyNumberFormat="1" applyFont="1" applyFill="1" applyBorder="1" applyAlignment="1">
      <alignment horizontal="center" vertical="top" wrapText="1"/>
    </xf>
    <xf numFmtId="49" fontId="6" fillId="0" borderId="8" xfId="0" applyNumberFormat="1" applyFont="1" applyFill="1" applyBorder="1" applyAlignment="1">
      <alignment horizontal="center" vertical="top" wrapText="1"/>
    </xf>
    <xf numFmtId="0" fontId="6" fillId="0" borderId="7" xfId="0" applyNumberFormat="1" applyFont="1" applyFill="1" applyBorder="1" applyAlignment="1" applyProtection="1">
      <alignment horizontal="center" vertical="top" wrapText="1"/>
    </xf>
    <xf numFmtId="0" fontId="6" fillId="0" borderId="9"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49" fontId="4" fillId="0" borderId="10" xfId="0" applyNumberFormat="1" applyFont="1" applyFill="1" applyBorder="1" applyAlignment="1">
      <alignment horizontal="center" vertical="top" wrapText="1"/>
    </xf>
    <xf numFmtId="49" fontId="4" fillId="0" borderId="13" xfId="0" applyNumberFormat="1" applyFont="1" applyFill="1" applyBorder="1" applyAlignment="1">
      <alignment horizontal="center" vertical="top" wrapText="1"/>
    </xf>
    <xf numFmtId="49" fontId="4" fillId="0" borderId="16" xfId="0" applyNumberFormat="1" applyFont="1" applyFill="1" applyBorder="1" applyAlignment="1">
      <alignment horizontal="center" vertical="top" wrapText="1"/>
    </xf>
    <xf numFmtId="49" fontId="4" fillId="0" borderId="15"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0" fontId="27" fillId="0" borderId="8" xfId="0" applyFont="1" applyBorder="1"/>
    <xf numFmtId="0" fontId="27" fillId="0" borderId="9" xfId="0" applyFont="1" applyBorder="1"/>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49" fontId="13" fillId="0" borderId="2"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0" fontId="0" fillId="0" borderId="0" xfId="0" applyBorder="1" applyAlignment="1">
      <alignment horizontal="center"/>
    </xf>
    <xf numFmtId="0" fontId="0" fillId="0" borderId="14" xfId="0" applyBorder="1" applyAlignment="1">
      <alignment horizontal="center"/>
    </xf>
    <xf numFmtId="0" fontId="3" fillId="5" borderId="0" xfId="0" applyFont="1" applyFill="1" applyAlignment="1">
      <alignment horizontal="center"/>
    </xf>
    <xf numFmtId="0" fontId="0" fillId="5" borderId="0" xfId="0" applyFill="1" applyAlignment="1">
      <alignment horizontal="center"/>
    </xf>
    <xf numFmtId="0" fontId="0" fillId="0" borderId="3" xfId="0" applyBorder="1" applyAlignment="1">
      <alignment horizontal="center"/>
    </xf>
    <xf numFmtId="0" fontId="3" fillId="0" borderId="3" xfId="0" applyFont="1" applyBorder="1" applyAlignment="1">
      <alignment horizontal="center"/>
    </xf>
    <xf numFmtId="0" fontId="0" fillId="0" borderId="0" xfId="0" applyAlignment="1">
      <alignment horizontal="center"/>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171" fontId="6" fillId="0" borderId="1" xfId="0" applyNumberFormat="1" applyFont="1" applyFill="1" applyBorder="1" applyAlignment="1" applyProtection="1">
      <alignment horizontal="left" vertical="top" wrapText="1"/>
      <protection hidden="1"/>
    </xf>
    <xf numFmtId="14" fontId="6" fillId="0" borderId="1" xfId="0" applyNumberFormat="1" applyFont="1" applyFill="1" applyBorder="1" applyAlignment="1" applyProtection="1">
      <alignment horizontal="center" vertical="top"/>
      <protection hidden="1"/>
    </xf>
    <xf numFmtId="1" fontId="6" fillId="0" borderId="1" xfId="0" applyNumberFormat="1"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left" vertical="top" wrapText="1"/>
      <protection hidden="1"/>
    </xf>
    <xf numFmtId="0" fontId="6" fillId="0" borderId="2" xfId="0" applyFont="1" applyFill="1" applyBorder="1" applyAlignment="1">
      <alignment horizontal="center" vertical="top"/>
    </xf>
    <xf numFmtId="4" fontId="6" fillId="0" borderId="1" xfId="0" applyNumberFormat="1" applyFont="1" applyFill="1" applyBorder="1" applyAlignment="1">
      <alignment horizontal="right" vertical="center"/>
    </xf>
    <xf numFmtId="4" fontId="6" fillId="0" borderId="1" xfId="0" applyNumberFormat="1" applyFont="1" applyFill="1" applyBorder="1"/>
    <xf numFmtId="169" fontId="6" fillId="0" borderId="1" xfId="0" applyNumberFormat="1" applyFont="1" applyFill="1" applyBorder="1" applyAlignment="1">
      <alignment vertical="center"/>
    </xf>
    <xf numFmtId="1" fontId="6" fillId="0" borderId="1" xfId="0" applyNumberFormat="1" applyFont="1" applyFill="1" applyBorder="1" applyAlignment="1" applyProtection="1">
      <alignment horizontal="center" vertical="center"/>
      <protection hidden="1"/>
    </xf>
    <xf numFmtId="1" fontId="6" fillId="0" borderId="1" xfId="0" applyNumberFormat="1" applyFont="1" applyFill="1" applyBorder="1" applyAlignment="1" applyProtection="1">
      <alignment horizontal="left" vertical="top" wrapText="1"/>
      <protection hidden="1"/>
    </xf>
    <xf numFmtId="49" fontId="6" fillId="0" borderId="1" xfId="0" applyNumberFormat="1" applyFont="1" applyFill="1" applyBorder="1" applyAlignment="1" applyProtection="1">
      <alignment horizontal="center" vertical="center" wrapText="1"/>
      <protection hidden="1"/>
    </xf>
    <xf numFmtId="165" fontId="15" fillId="0" borderId="2" xfId="0" applyNumberFormat="1" applyFont="1" applyFill="1" applyBorder="1" applyAlignment="1" applyProtection="1">
      <alignment horizontal="center"/>
    </xf>
    <xf numFmtId="165" fontId="15" fillId="0" borderId="5" xfId="0" applyNumberFormat="1" applyFont="1" applyFill="1" applyBorder="1" applyAlignment="1" applyProtection="1">
      <alignment horizontal="center"/>
    </xf>
    <xf numFmtId="165" fontId="15" fillId="0" borderId="6" xfId="0" applyNumberFormat="1" applyFont="1" applyFill="1" applyBorder="1" applyAlignment="1" applyProtection="1">
      <alignment horizontal="center"/>
    </xf>
    <xf numFmtId="4" fontId="11" fillId="0" borderId="2" xfId="0" applyNumberFormat="1" applyFont="1" applyFill="1" applyBorder="1" applyAlignment="1" applyProtection="1">
      <alignment horizontal="right" vertical="top" wrapText="1"/>
    </xf>
    <xf numFmtId="0" fontId="4" fillId="0" borderId="0" xfId="0" applyFont="1" applyFill="1" applyAlignment="1">
      <alignment horizontal="justify" vertical="top"/>
    </xf>
    <xf numFmtId="49" fontId="4"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vertical="top" wrapText="1"/>
    </xf>
    <xf numFmtId="0" fontId="4" fillId="0" borderId="1" xfId="0" applyFont="1" applyFill="1" applyBorder="1" applyAlignment="1">
      <alignment horizontal="center" vertical="top" wrapText="1"/>
    </xf>
    <xf numFmtId="171" fontId="4" fillId="0" borderId="1" xfId="0" applyNumberFormat="1" applyFont="1" applyFill="1" applyBorder="1" applyAlignment="1" applyProtection="1">
      <alignment horizontal="left" vertical="top" wrapText="1"/>
    </xf>
    <xf numFmtId="14"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wrapText="1"/>
    </xf>
    <xf numFmtId="14" fontId="4" fillId="0" borderId="1" xfId="0" applyNumberFormat="1" applyFont="1" applyFill="1" applyBorder="1" applyAlignment="1" applyProtection="1">
      <alignment horizontal="left" vertical="top" wrapText="1"/>
    </xf>
    <xf numFmtId="49" fontId="4" fillId="0" borderId="1" xfId="8" applyNumberFormat="1" applyFont="1" applyFill="1" applyBorder="1" applyAlignment="1">
      <alignment horizontal="center" vertical="top" wrapText="1"/>
    </xf>
    <xf numFmtId="4" fontId="16" fillId="0" borderId="1" xfId="0" applyNumberFormat="1" applyFont="1" applyFill="1" applyBorder="1" applyAlignment="1" applyProtection="1">
      <alignment horizontal="right" vertical="top" wrapText="1"/>
    </xf>
    <xf numFmtId="0" fontId="6" fillId="0" borderId="1" xfId="0" applyFont="1" applyFill="1" applyBorder="1" applyAlignment="1" applyProtection="1">
      <alignment vertical="top"/>
    </xf>
    <xf numFmtId="0" fontId="32" fillId="0" borderId="1" xfId="0" applyFont="1" applyFill="1" applyBorder="1" applyAlignment="1">
      <alignment horizontal="center" vertical="top"/>
    </xf>
    <xf numFmtId="0" fontId="32" fillId="0" borderId="11" xfId="0" applyFont="1" applyFill="1" applyBorder="1" applyAlignment="1">
      <alignment horizontal="left" vertical="center" wrapText="1"/>
    </xf>
    <xf numFmtId="166" fontId="6" fillId="0" borderId="1" xfId="0" applyNumberFormat="1" applyFont="1" applyFill="1" applyBorder="1" applyProtection="1"/>
    <xf numFmtId="49" fontId="6" fillId="0" borderId="1" xfId="0" applyNumberFormat="1" applyFont="1" applyFill="1" applyBorder="1" applyAlignment="1" applyProtection="1">
      <alignment horizontal="center"/>
    </xf>
    <xf numFmtId="0" fontId="6" fillId="0" borderId="1" xfId="0" applyNumberFormat="1" applyFont="1" applyFill="1" applyBorder="1" applyAlignment="1" applyProtection="1">
      <alignment wrapText="1"/>
    </xf>
    <xf numFmtId="165" fontId="6" fillId="0" borderId="2" xfId="0" applyNumberFormat="1" applyFont="1" applyFill="1" applyBorder="1" applyAlignment="1" applyProtection="1">
      <alignment horizontal="left" vertical="top"/>
    </xf>
    <xf numFmtId="165" fontId="6" fillId="0" borderId="5" xfId="0" applyNumberFormat="1" applyFont="1" applyFill="1" applyBorder="1" applyAlignment="1" applyProtection="1">
      <alignment horizontal="left" vertical="top"/>
    </xf>
    <xf numFmtId="4" fontId="17"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172" fontId="6" fillId="0" borderId="1" xfId="0" applyNumberFormat="1" applyFont="1" applyFill="1" applyBorder="1" applyAlignment="1">
      <alignment horizontal="center" vertical="top" wrapText="1"/>
    </xf>
    <xf numFmtId="172" fontId="17" fillId="0" borderId="1" xfId="0" applyNumberFormat="1" applyFont="1" applyFill="1" applyBorder="1" applyAlignment="1">
      <alignment horizontal="center" vertical="top" wrapText="1"/>
    </xf>
    <xf numFmtId="4" fontId="6" fillId="0" borderId="1" xfId="10" applyNumberFormat="1" applyFont="1" applyFill="1" applyBorder="1" applyAlignment="1" applyProtection="1">
      <alignment horizontal="center" vertical="top" wrapText="1"/>
      <protection hidden="1"/>
    </xf>
    <xf numFmtId="4" fontId="6" fillId="0" borderId="1" xfId="10" applyNumberFormat="1" applyFont="1" applyFill="1" applyBorder="1" applyAlignment="1" applyProtection="1">
      <alignment vertical="top" wrapText="1"/>
      <protection hidden="1"/>
    </xf>
    <xf numFmtId="177" fontId="6" fillId="0" borderId="1" xfId="8" applyNumberFormat="1" applyFont="1" applyFill="1" applyBorder="1" applyAlignment="1">
      <alignment horizontal="center" vertical="top" wrapText="1"/>
    </xf>
    <xf numFmtId="1" fontId="6" fillId="0" borderId="1" xfId="0" applyNumberFormat="1" applyFont="1" applyFill="1" applyBorder="1" applyAlignment="1">
      <alignment horizontal="left" vertical="top" wrapText="1"/>
    </xf>
    <xf numFmtId="14" fontId="6" fillId="0" borderId="9" xfId="0" applyNumberFormat="1" applyFont="1" applyFill="1" applyBorder="1" applyAlignment="1">
      <alignment horizontal="left" vertical="top" wrapText="1"/>
    </xf>
    <xf numFmtId="1" fontId="6" fillId="0" borderId="9" xfId="0" applyNumberFormat="1" applyFont="1" applyFill="1" applyBorder="1" applyAlignment="1">
      <alignment horizontal="center" vertical="top" wrapText="1"/>
    </xf>
    <xf numFmtId="1" fontId="6" fillId="0" borderId="9" xfId="0" applyNumberFormat="1" applyFont="1" applyFill="1" applyBorder="1" applyAlignment="1">
      <alignment horizontal="left" vertical="top" wrapText="1"/>
    </xf>
    <xf numFmtId="49" fontId="6" fillId="0" borderId="9" xfId="8" applyNumberFormat="1" applyFont="1" applyFill="1" applyBorder="1" applyAlignment="1">
      <alignment horizontal="center" vertical="top" wrapText="1"/>
    </xf>
    <xf numFmtId="49" fontId="6" fillId="0" borderId="16" xfId="8" applyNumberFormat="1"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13" fillId="0" borderId="9" xfId="0" applyFont="1" applyFill="1" applyBorder="1" applyAlignment="1">
      <alignment horizontal="left" vertical="top" wrapText="1"/>
    </xf>
    <xf numFmtId="171" fontId="6" fillId="0" borderId="9" xfId="0" applyNumberFormat="1" applyFont="1" applyFill="1" applyBorder="1" applyAlignment="1">
      <alignment horizontal="left" vertical="top" wrapText="1"/>
    </xf>
    <xf numFmtId="14" fontId="6" fillId="0" borderId="9" xfId="0" applyNumberFormat="1" applyFont="1" applyFill="1" applyBorder="1" applyAlignment="1">
      <alignment horizontal="center" vertical="top" wrapText="1"/>
    </xf>
    <xf numFmtId="177" fontId="6" fillId="0" borderId="9" xfId="8" applyNumberFormat="1" applyFont="1" applyFill="1" applyBorder="1" applyAlignment="1">
      <alignment horizontal="center" vertical="top" wrapText="1"/>
    </xf>
    <xf numFmtId="174" fontId="6" fillId="0" borderId="9" xfId="4" applyNumberFormat="1" applyFont="1" applyFill="1" applyBorder="1" applyAlignment="1" applyProtection="1">
      <alignment horizontal="left" vertical="top" wrapText="1"/>
      <protection hidden="1"/>
    </xf>
    <xf numFmtId="49" fontId="17" fillId="0" borderId="2" xfId="0" applyNumberFormat="1" applyFont="1" applyFill="1" applyBorder="1"/>
    <xf numFmtId="49" fontId="17" fillId="0" borderId="5" xfId="0" applyNumberFormat="1" applyFont="1" applyFill="1" applyBorder="1"/>
    <xf numFmtId="4" fontId="17" fillId="0" borderId="1" xfId="0" applyNumberFormat="1" applyFont="1" applyFill="1" applyBorder="1" applyAlignment="1">
      <alignment horizontal="center" vertical="top"/>
    </xf>
    <xf numFmtId="172" fontId="17" fillId="0" borderId="1" xfId="0" applyNumberFormat="1" applyFont="1" applyFill="1" applyBorder="1" applyAlignment="1">
      <alignment horizontal="center"/>
    </xf>
    <xf numFmtId="167" fontId="6" fillId="0" borderId="0" xfId="0" applyNumberFormat="1" applyFont="1" applyFill="1"/>
    <xf numFmtId="170" fontId="6" fillId="0" borderId="0" xfId="0" applyNumberFormat="1" applyFont="1" applyFill="1"/>
    <xf numFmtId="3" fontId="6" fillId="0" borderId="1" xfId="0" applyNumberFormat="1" applyFont="1" applyFill="1" applyBorder="1" applyAlignment="1" applyProtection="1">
      <alignment horizontal="left" vertical="top"/>
    </xf>
    <xf numFmtId="3" fontId="6" fillId="0" borderId="1" xfId="0" applyNumberFormat="1" applyFont="1" applyFill="1" applyBorder="1" applyAlignment="1" applyProtection="1">
      <alignment horizontal="center" vertical="top" wrapText="1"/>
    </xf>
    <xf numFmtId="49" fontId="6" fillId="0" borderId="5" xfId="0" applyNumberFormat="1" applyFont="1" applyFill="1" applyBorder="1" applyAlignment="1" applyProtection="1">
      <alignment horizontal="center" vertical="top"/>
    </xf>
    <xf numFmtId="177" fontId="6" fillId="0" borderId="1" xfId="10" applyNumberFormat="1" applyFont="1" applyFill="1" applyBorder="1" applyAlignment="1" applyProtection="1">
      <alignment horizontal="center" vertical="top"/>
      <protection hidden="1"/>
    </xf>
    <xf numFmtId="3" fontId="6" fillId="0" borderId="1" xfId="0" applyNumberFormat="1" applyFont="1" applyFill="1" applyBorder="1" applyAlignment="1" applyProtection="1">
      <alignment horizontal="left" vertical="top" wrapText="1"/>
    </xf>
    <xf numFmtId="0" fontId="6" fillId="0" borderId="2" xfId="0" applyFont="1" applyFill="1" applyBorder="1" applyAlignment="1" applyProtection="1">
      <alignment horizontal="center" vertical="top"/>
    </xf>
    <xf numFmtId="171" fontId="6" fillId="0" borderId="1" xfId="0" applyNumberFormat="1" applyFont="1" applyFill="1" applyBorder="1" applyAlignment="1" applyProtection="1">
      <alignment vertical="top" wrapText="1"/>
    </xf>
    <xf numFmtId="49" fontId="17" fillId="0" borderId="2" xfId="0" applyNumberFormat="1" applyFont="1" applyFill="1" applyBorder="1" applyAlignment="1" applyProtection="1">
      <alignment horizontal="left" vertical="top"/>
    </xf>
    <xf numFmtId="49" fontId="17" fillId="0" borderId="5" xfId="0" applyNumberFormat="1" applyFont="1" applyFill="1" applyBorder="1" applyAlignment="1" applyProtection="1">
      <alignment horizontal="left" vertical="top"/>
    </xf>
    <xf numFmtId="49" fontId="17" fillId="0" borderId="6" xfId="0" applyNumberFormat="1" applyFont="1" applyFill="1" applyBorder="1" applyAlignment="1" applyProtection="1">
      <alignment horizontal="left" vertical="top"/>
    </xf>
    <xf numFmtId="14" fontId="6" fillId="0" borderId="1" xfId="0" applyNumberFormat="1" applyFont="1" applyFill="1" applyBorder="1" applyAlignment="1" applyProtection="1">
      <alignment horizontal="center" vertical="top"/>
      <protection locked="0"/>
    </xf>
    <xf numFmtId="14" fontId="6"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lignment horizontal="center" vertical="top" wrapText="1"/>
    </xf>
    <xf numFmtId="49" fontId="6" fillId="0" borderId="0" xfId="0" applyNumberFormat="1" applyFont="1" applyFill="1" applyAlignment="1" applyProtection="1">
      <alignment horizontal="center" vertical="top"/>
    </xf>
    <xf numFmtId="14" fontId="6" fillId="0" borderId="1" xfId="0" applyNumberFormat="1" applyFont="1" applyFill="1" applyBorder="1" applyAlignment="1" applyProtection="1">
      <alignment vertical="top"/>
    </xf>
    <xf numFmtId="175" fontId="6" fillId="0" borderId="1" xfId="0" applyNumberFormat="1" applyFont="1" applyFill="1" applyBorder="1" applyAlignment="1" applyProtection="1">
      <alignment horizontal="right" vertical="top" wrapText="1"/>
    </xf>
    <xf numFmtId="14" fontId="30" fillId="0" borderId="1" xfId="0" applyNumberFormat="1" applyFont="1" applyFill="1" applyBorder="1" applyAlignment="1" applyProtection="1">
      <alignment horizontal="left" vertical="top" wrapText="1"/>
    </xf>
    <xf numFmtId="2" fontId="6" fillId="0" borderId="1" xfId="0" applyNumberFormat="1" applyFont="1" applyFill="1" applyBorder="1" applyAlignment="1" applyProtection="1">
      <alignment horizontal="right" vertical="top" wrapText="1"/>
    </xf>
    <xf numFmtId="1" fontId="30" fillId="0" borderId="1" xfId="0" applyNumberFormat="1" applyFont="1" applyFill="1" applyBorder="1" applyAlignment="1" applyProtection="1">
      <alignment horizontal="center" vertical="top" wrapText="1"/>
    </xf>
    <xf numFmtId="14" fontId="30" fillId="0" borderId="1" xfId="0" applyNumberFormat="1" applyFont="1" applyFill="1" applyBorder="1" applyAlignment="1" applyProtection="1">
      <alignment horizontal="center" vertical="top" wrapText="1"/>
    </xf>
    <xf numFmtId="49" fontId="6" fillId="0" borderId="1" xfId="0" applyNumberFormat="1" applyFont="1" applyFill="1" applyBorder="1" applyAlignment="1" applyProtection="1">
      <alignment vertical="top"/>
    </xf>
    <xf numFmtId="49" fontId="6" fillId="0" borderId="6" xfId="0" applyNumberFormat="1" applyFont="1" applyFill="1" applyBorder="1" applyAlignment="1" applyProtection="1">
      <alignment vertical="top"/>
    </xf>
    <xf numFmtId="0" fontId="6" fillId="0" borderId="7" xfId="0" applyNumberFormat="1" applyFont="1" applyFill="1" applyBorder="1" applyAlignment="1">
      <alignment horizontal="left" vertical="top" wrapText="1"/>
    </xf>
    <xf numFmtId="1" fontId="6" fillId="0" borderId="7" xfId="0" applyNumberFormat="1" applyFont="1" applyFill="1" applyBorder="1" applyAlignment="1" applyProtection="1">
      <alignment horizontal="left" vertical="top" wrapText="1"/>
    </xf>
    <xf numFmtId="49" fontId="6" fillId="0" borderId="7" xfId="0" applyNumberFormat="1" applyFont="1" applyFill="1" applyBorder="1" applyAlignment="1" applyProtection="1">
      <alignment horizontal="left" vertical="top" wrapText="1"/>
    </xf>
    <xf numFmtId="174" fontId="6" fillId="0" borderId="7" xfId="4" applyNumberFormat="1" applyFont="1" applyFill="1" applyBorder="1" applyAlignment="1" applyProtection="1">
      <alignment vertical="top" wrapText="1"/>
      <protection hidden="1"/>
    </xf>
    <xf numFmtId="4" fontId="6" fillId="0" borderId="7" xfId="0" applyNumberFormat="1" applyFont="1" applyFill="1" applyBorder="1" applyAlignment="1" applyProtection="1">
      <alignment horizontal="right" vertical="top" wrapText="1"/>
    </xf>
    <xf numFmtId="165" fontId="15" fillId="0" borderId="2" xfId="0" applyNumberFormat="1" applyFont="1" applyFill="1" applyBorder="1" applyAlignment="1" applyProtection="1">
      <alignment horizontal="left"/>
    </xf>
    <xf numFmtId="165" fontId="15" fillId="0" borderId="5" xfId="0" applyNumberFormat="1" applyFont="1" applyFill="1" applyBorder="1" applyAlignment="1" applyProtection="1">
      <alignment horizontal="left"/>
    </xf>
    <xf numFmtId="165" fontId="15" fillId="0" borderId="6" xfId="0" applyNumberFormat="1" applyFont="1" applyFill="1" applyBorder="1" applyAlignment="1" applyProtection="1">
      <alignment horizontal="left"/>
    </xf>
    <xf numFmtId="14" fontId="6" fillId="0" borderId="1" xfId="0" applyNumberFormat="1" applyFont="1" applyFill="1" applyBorder="1" applyAlignment="1" applyProtection="1">
      <alignment horizontal="left"/>
    </xf>
    <xf numFmtId="0" fontId="6" fillId="0" borderId="1" xfId="13" applyFont="1" applyFill="1" applyBorder="1" applyAlignment="1">
      <alignment vertical="top" wrapText="1"/>
    </xf>
    <xf numFmtId="14" fontId="6" fillId="0" borderId="1" xfId="13" applyNumberFormat="1" applyFont="1" applyFill="1" applyBorder="1" applyAlignment="1">
      <alignment horizontal="left" vertical="top" wrapText="1"/>
    </xf>
    <xf numFmtId="0" fontId="6" fillId="0" borderId="1" xfId="13" applyFont="1" applyFill="1" applyBorder="1" applyAlignment="1">
      <alignment horizontal="center" vertical="top" wrapText="1"/>
    </xf>
    <xf numFmtId="14" fontId="6" fillId="0" borderId="1" xfId="13" applyNumberFormat="1" applyFont="1" applyFill="1" applyBorder="1" applyAlignment="1">
      <alignment horizontal="center" vertical="top" wrapText="1"/>
    </xf>
    <xf numFmtId="14" fontId="6" fillId="0" borderId="1" xfId="14" applyNumberFormat="1" applyFont="1" applyFill="1" applyBorder="1" applyAlignment="1">
      <alignment horizontal="left" vertical="top" wrapText="1"/>
    </xf>
    <xf numFmtId="0" fontId="6" fillId="0" borderId="1" xfId="13" applyFont="1" applyFill="1" applyBorder="1" applyAlignment="1">
      <alignment horizontal="left" vertical="top" wrapText="1"/>
    </xf>
    <xf numFmtId="49" fontId="6" fillId="0" borderId="1" xfId="14" applyNumberFormat="1" applyFont="1" applyFill="1" applyBorder="1" applyAlignment="1">
      <alignment horizontal="left" vertical="top"/>
    </xf>
    <xf numFmtId="0" fontId="6" fillId="0" borderId="1" xfId="15" applyFont="1" applyFill="1" applyBorder="1" applyAlignment="1">
      <alignment horizontal="center" vertical="top" wrapText="1"/>
    </xf>
    <xf numFmtId="14" fontId="6" fillId="0" borderId="1" xfId="15" applyNumberFormat="1" applyFont="1" applyFill="1" applyBorder="1" applyAlignment="1">
      <alignment horizontal="center" vertical="top" wrapText="1"/>
    </xf>
    <xf numFmtId="0" fontId="6" fillId="0" borderId="1" xfId="0" applyFont="1" applyFill="1" applyBorder="1" applyAlignment="1">
      <alignment horizontal="center" vertical="top" wrapText="1" shrinkToFit="1"/>
    </xf>
    <xf numFmtId="0" fontId="6" fillId="0" borderId="1" xfId="16" applyFont="1" applyFill="1" applyBorder="1" applyAlignment="1">
      <alignment vertical="top" wrapText="1"/>
    </xf>
    <xf numFmtId="14" fontId="6" fillId="0" borderId="1" xfId="16" applyNumberFormat="1" applyFont="1" applyFill="1" applyBorder="1" applyAlignment="1">
      <alignment horizontal="left" vertical="top" wrapText="1"/>
    </xf>
    <xf numFmtId="0" fontId="6" fillId="0" borderId="1" xfId="16" applyFont="1" applyFill="1" applyBorder="1" applyAlignment="1">
      <alignment horizontal="center" vertical="top" wrapText="1"/>
    </xf>
    <xf numFmtId="14" fontId="6" fillId="0" borderId="1" xfId="16" applyNumberFormat="1" applyFont="1" applyFill="1" applyBorder="1" applyAlignment="1">
      <alignment horizontal="center" vertical="top" wrapText="1"/>
    </xf>
    <xf numFmtId="0" fontId="6" fillId="0" borderId="1" xfId="17" applyFont="1" applyFill="1" applyBorder="1" applyAlignment="1">
      <alignment vertical="top" wrapText="1"/>
    </xf>
    <xf numFmtId="14" fontId="6" fillId="0" borderId="1" xfId="17" applyNumberFormat="1" applyFont="1" applyFill="1" applyBorder="1" applyAlignment="1">
      <alignment horizontal="left" vertical="top" wrapText="1"/>
    </xf>
    <xf numFmtId="0" fontId="6" fillId="0" borderId="1" xfId="17" applyFont="1" applyFill="1" applyBorder="1" applyAlignment="1">
      <alignment horizontal="center" vertical="top" wrapText="1"/>
    </xf>
    <xf numFmtId="14" fontId="6" fillId="0" borderId="1" xfId="17" applyNumberFormat="1" applyFont="1" applyFill="1" applyBorder="1" applyAlignment="1">
      <alignment horizontal="center" vertical="top" wrapText="1"/>
    </xf>
    <xf numFmtId="49" fontId="6" fillId="0" borderId="1" xfId="14" applyNumberFormat="1" applyFont="1" applyFill="1" applyBorder="1" applyAlignment="1">
      <alignment horizontal="left" vertical="top" wrapText="1"/>
    </xf>
    <xf numFmtId="49" fontId="6" fillId="0" borderId="1" xfId="8" applyNumberFormat="1" applyFont="1" applyFill="1" applyBorder="1" applyAlignment="1">
      <alignment horizontal="right" vertical="top"/>
    </xf>
    <xf numFmtId="0" fontId="6" fillId="0" borderId="1" xfId="18" applyFont="1" applyFill="1" applyBorder="1" applyAlignment="1">
      <alignment vertical="top" wrapText="1"/>
    </xf>
    <xf numFmtId="14" fontId="6" fillId="0" borderId="1" xfId="18" applyNumberFormat="1" applyFont="1" applyFill="1" applyBorder="1" applyAlignment="1">
      <alignment horizontal="left" vertical="top" wrapText="1"/>
    </xf>
    <xf numFmtId="0" fontId="6" fillId="0" borderId="1" xfId="18" applyFont="1" applyFill="1" applyBorder="1" applyAlignment="1">
      <alignment horizontal="center" vertical="top" wrapText="1"/>
    </xf>
    <xf numFmtId="0" fontId="6" fillId="0" borderId="1" xfId="19" applyFont="1" applyFill="1" applyBorder="1" applyAlignment="1">
      <alignment vertical="top" wrapText="1"/>
    </xf>
    <xf numFmtId="14" fontId="6" fillId="0" borderId="1" xfId="19" applyNumberFormat="1" applyFont="1" applyFill="1" applyBorder="1" applyAlignment="1">
      <alignment horizontal="left" vertical="top" wrapText="1"/>
    </xf>
    <xf numFmtId="0" fontId="6" fillId="0" borderId="1" xfId="19" applyFont="1" applyFill="1" applyBorder="1" applyAlignment="1">
      <alignment horizontal="center" vertical="top" wrapText="1"/>
    </xf>
    <xf numFmtId="0" fontId="6" fillId="0" borderId="1" xfId="20" applyFont="1" applyFill="1" applyBorder="1" applyAlignment="1">
      <alignment vertical="top" wrapText="1"/>
    </xf>
    <xf numFmtId="14" fontId="6" fillId="0" borderId="1" xfId="20" applyNumberFormat="1" applyFont="1" applyFill="1" applyBorder="1" applyAlignment="1">
      <alignment horizontal="left" vertical="top" wrapText="1"/>
    </xf>
    <xf numFmtId="0" fontId="6" fillId="0" borderId="1" xfId="20" applyFont="1" applyFill="1" applyBorder="1" applyAlignment="1">
      <alignment horizontal="center" vertical="top" wrapText="1"/>
    </xf>
    <xf numFmtId="0" fontId="6" fillId="0" borderId="1" xfId="21" applyFont="1" applyFill="1" applyBorder="1" applyAlignment="1">
      <alignment vertical="top" wrapText="1"/>
    </xf>
    <xf numFmtId="14" fontId="6" fillId="0" borderId="1" xfId="21" applyNumberFormat="1" applyFont="1" applyFill="1" applyBorder="1" applyAlignment="1">
      <alignment horizontal="left" vertical="top" wrapText="1"/>
    </xf>
    <xf numFmtId="0" fontId="6" fillId="0" borderId="1" xfId="21" applyFont="1" applyFill="1" applyBorder="1" applyAlignment="1">
      <alignment horizontal="center" vertical="top" wrapText="1"/>
    </xf>
    <xf numFmtId="14" fontId="6" fillId="0" borderId="1" xfId="0" applyNumberFormat="1" applyFont="1" applyFill="1" applyBorder="1" applyAlignment="1">
      <alignment horizontal="center" vertical="top"/>
    </xf>
    <xf numFmtId="165" fontId="6" fillId="0" borderId="1" xfId="0" applyNumberFormat="1" applyFont="1" applyFill="1" applyBorder="1" applyAlignment="1">
      <alignment horizontal="center"/>
    </xf>
    <xf numFmtId="0" fontId="6" fillId="0" borderId="1" xfId="0" applyFont="1" applyFill="1" applyBorder="1"/>
    <xf numFmtId="166" fontId="6" fillId="0" borderId="1" xfId="0" applyNumberFormat="1" applyFont="1" applyFill="1" applyBorder="1"/>
    <xf numFmtId="49" fontId="6" fillId="0" borderId="1" xfId="0" applyNumberFormat="1" applyFont="1" applyFill="1" applyBorder="1" applyAlignment="1">
      <alignment horizontal="center"/>
    </xf>
    <xf numFmtId="0" fontId="6" fillId="0" borderId="1" xfId="0" applyFont="1" applyFill="1" applyBorder="1" applyAlignment="1">
      <alignment wrapText="1"/>
    </xf>
    <xf numFmtId="14" fontId="6" fillId="0" borderId="1" xfId="0" applyNumberFormat="1" applyFont="1" applyFill="1" applyBorder="1"/>
    <xf numFmtId="0" fontId="1" fillId="0" borderId="1" xfId="0" applyFont="1" applyFill="1" applyBorder="1" applyAlignment="1">
      <alignment vertical="top"/>
    </xf>
    <xf numFmtId="49" fontId="6" fillId="0" borderId="2" xfId="0" applyNumberFormat="1" applyFont="1" applyFill="1" applyBorder="1" applyAlignment="1" applyProtection="1">
      <alignment horizontal="left" vertical="top" wrapText="1"/>
    </xf>
    <xf numFmtId="0" fontId="1" fillId="0" borderId="5" xfId="0" applyFont="1" applyFill="1" applyBorder="1" applyAlignment="1">
      <alignment horizontal="left" vertical="top" wrapText="1"/>
    </xf>
    <xf numFmtId="49" fontId="6" fillId="0" borderId="11" xfId="0" applyNumberFormat="1" applyFont="1" applyFill="1" applyBorder="1" applyAlignment="1">
      <alignment horizontal="center" vertical="top" wrapText="1"/>
    </xf>
    <xf numFmtId="165" fontId="17" fillId="0" borderId="2" xfId="0" applyNumberFormat="1" applyFont="1" applyFill="1" applyBorder="1" applyAlignment="1">
      <alignment horizontal="left" vertical="top"/>
    </xf>
    <xf numFmtId="165" fontId="17" fillId="0" borderId="5" xfId="0" applyNumberFormat="1" applyFont="1" applyFill="1" applyBorder="1" applyAlignment="1">
      <alignment horizontal="left" vertical="top"/>
    </xf>
    <xf numFmtId="0" fontId="1" fillId="0" borderId="1" xfId="0" applyFont="1" applyFill="1" applyBorder="1"/>
    <xf numFmtId="49" fontId="17" fillId="0" borderId="2" xfId="0" applyNumberFormat="1" applyFont="1" applyFill="1" applyBorder="1" applyAlignment="1" applyProtection="1">
      <alignment horizontal="left"/>
    </xf>
    <xf numFmtId="49" fontId="17" fillId="0" borderId="5" xfId="0" applyNumberFormat="1" applyFont="1" applyFill="1" applyBorder="1" applyAlignment="1" applyProtection="1">
      <alignment horizontal="left"/>
    </xf>
    <xf numFmtId="0" fontId="40" fillId="0" borderId="23" xfId="0" applyFont="1" applyFill="1" applyBorder="1" applyAlignment="1"/>
    <xf numFmtId="0" fontId="41" fillId="0" borderId="24" xfId="0" applyFont="1" applyFill="1" applyBorder="1" applyAlignment="1">
      <alignment wrapText="1"/>
    </xf>
    <xf numFmtId="0" fontId="41" fillId="0" borderId="25" xfId="0" applyFont="1" applyFill="1" applyBorder="1" applyAlignment="1">
      <alignment wrapText="1"/>
    </xf>
    <xf numFmtId="49" fontId="17" fillId="0" borderId="2" xfId="0" applyNumberFormat="1" applyFont="1" applyFill="1" applyBorder="1" applyAlignment="1">
      <alignment horizontal="left"/>
    </xf>
    <xf numFmtId="49" fontId="17" fillId="0" borderId="5" xfId="0" applyNumberFormat="1" applyFont="1" applyFill="1" applyBorder="1" applyAlignment="1">
      <alignment horizontal="left"/>
    </xf>
    <xf numFmtId="49" fontId="17" fillId="0" borderId="6" xfId="0" applyNumberFormat="1" applyFont="1" applyFill="1" applyBorder="1" applyAlignment="1">
      <alignment horizontal="left"/>
    </xf>
    <xf numFmtId="0" fontId="42" fillId="0" borderId="0" xfId="0" applyFont="1" applyFill="1"/>
    <xf numFmtId="0" fontId="17" fillId="0" borderId="23" xfId="0" applyFont="1" applyFill="1" applyBorder="1" applyAlignment="1">
      <alignment horizontal="left" wrapText="1"/>
    </xf>
    <xf numFmtId="0" fontId="17" fillId="0" borderId="24" xfId="0" applyFont="1" applyFill="1" applyBorder="1" applyAlignment="1">
      <alignment horizontal="left" wrapText="1"/>
    </xf>
    <xf numFmtId="0" fontId="17" fillId="0" borderId="32" xfId="0" applyFont="1" applyFill="1" applyBorder="1" applyAlignment="1">
      <alignment horizontal="left" wrapText="1"/>
    </xf>
    <xf numFmtId="0" fontId="17" fillId="0" borderId="25" xfId="0" applyFont="1" applyFill="1" applyBorder="1" applyAlignment="1">
      <alignment horizontal="left" wrapText="1"/>
    </xf>
    <xf numFmtId="176" fontId="17" fillId="0" borderId="26" xfId="9" applyNumberFormat="1" applyFont="1" applyFill="1" applyBorder="1" applyAlignment="1" applyProtection="1">
      <alignment horizontal="center" vertical="center"/>
    </xf>
    <xf numFmtId="165" fontId="16" fillId="0" borderId="2" xfId="0" applyNumberFormat="1" applyFont="1" applyFill="1" applyBorder="1" applyAlignment="1" applyProtection="1">
      <alignment horizontal="left"/>
    </xf>
    <xf numFmtId="165" fontId="16" fillId="0" borderId="5" xfId="0" applyNumberFormat="1" applyFont="1" applyFill="1" applyBorder="1" applyAlignment="1" applyProtection="1">
      <alignment horizontal="left"/>
    </xf>
    <xf numFmtId="165" fontId="16" fillId="0" borderId="6" xfId="0" applyNumberFormat="1" applyFont="1" applyFill="1" applyBorder="1" applyAlignment="1" applyProtection="1">
      <alignment horizontal="left"/>
    </xf>
    <xf numFmtId="4" fontId="4" fillId="0" borderId="0" xfId="0" applyNumberFormat="1" applyFont="1" applyFill="1" applyBorder="1" applyAlignment="1" applyProtection="1">
      <alignment vertical="top"/>
    </xf>
  </cellXfs>
  <cellStyles count="22">
    <cellStyle name="Обычный" xfId="0" builtinId="0"/>
    <cellStyle name="Обычный 11" xfId="18"/>
    <cellStyle name="Обычный 12" xfId="19"/>
    <cellStyle name="Обычный 13" xfId="20"/>
    <cellStyle name="Обычный 14" xfId="21"/>
    <cellStyle name="Обычный 2" xfId="1"/>
    <cellStyle name="Обычный 2 10" xfId="2"/>
    <cellStyle name="Обычный 2 2" xfId="3"/>
    <cellStyle name="Обычный 2 3" xfId="4"/>
    <cellStyle name="Обычный 2 4" xfId="10"/>
    <cellStyle name="Обычный 2 5" xfId="5"/>
    <cellStyle name="Обычный 2 6" xfId="12"/>
    <cellStyle name="Обычный 2 7" xfId="6"/>
    <cellStyle name="Обычный 2 8" xfId="7"/>
    <cellStyle name="Обычный 3" xfId="8"/>
    <cellStyle name="Обычный 4" xfId="11"/>
    <cellStyle name="Обычный 5" xfId="14"/>
    <cellStyle name="Обычный 5 2" xfId="15"/>
    <cellStyle name="Обычный 7" xfId="13"/>
    <cellStyle name="Обычный 8" xfId="16"/>
    <cellStyle name="Обычный 9" xfId="17"/>
    <cellStyle name="Финансовый" xfId="9" builtinId="3"/>
  </cellStyles>
  <dxfs count="0"/>
  <tableStyles count="0" defaultTableStyle="TableStyleMedium9" defaultPivotStyle="PivotStyleLight16"/>
  <colors>
    <mruColors>
      <color rgb="FF00FFFF"/>
      <color rgb="FF00CC99"/>
      <color rgb="FF666633"/>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y\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1055;%206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1055;%206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старые"/>
      <sheetName val="ВидыНПА"/>
      <sheetName val="НПА"/>
      <sheetName val="РО"/>
      <sheetName val="для печати от 01.02.16"/>
    </sheetNames>
    <sheetDataSet>
      <sheetData sheetId="0" refreshError="1"/>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row r="2">
          <cell r="A2">
            <v>41</v>
          </cell>
        </row>
        <row r="3">
          <cell r="A3">
            <v>66</v>
          </cell>
        </row>
        <row r="4">
          <cell r="A4">
            <v>71</v>
          </cell>
        </row>
        <row r="5">
          <cell r="A5">
            <v>124</v>
          </cell>
        </row>
        <row r="6">
          <cell r="A6">
            <v>125</v>
          </cell>
        </row>
        <row r="7">
          <cell r="A7">
            <v>128</v>
          </cell>
        </row>
        <row r="8">
          <cell r="A8">
            <v>309</v>
          </cell>
        </row>
        <row r="9">
          <cell r="A9">
            <v>334</v>
          </cell>
        </row>
        <row r="10">
          <cell r="A10">
            <v>417</v>
          </cell>
        </row>
        <row r="11">
          <cell r="A11">
            <v>579</v>
          </cell>
        </row>
        <row r="12">
          <cell r="A12">
            <v>680</v>
          </cell>
        </row>
        <row r="13">
          <cell r="A13">
            <v>1025</v>
          </cell>
        </row>
        <row r="14">
          <cell r="A14" t="str">
            <v>101-кз</v>
          </cell>
        </row>
        <row r="15">
          <cell r="A15" t="str">
            <v>102 (1)</v>
          </cell>
        </row>
        <row r="16">
          <cell r="A16" t="str">
            <v>102 (2)</v>
          </cell>
        </row>
        <row r="17">
          <cell r="A17" t="str">
            <v>102-п</v>
          </cell>
        </row>
        <row r="18">
          <cell r="A18" t="str">
            <v>1032-1-кз</v>
          </cell>
        </row>
        <row r="19">
          <cell r="A19" t="str">
            <v>106П-п</v>
          </cell>
        </row>
        <row r="20">
          <cell r="A20" t="str">
            <v>113-п</v>
          </cell>
        </row>
        <row r="21">
          <cell r="A21" t="str">
            <v>115-п</v>
          </cell>
        </row>
        <row r="22">
          <cell r="A22" t="str">
            <v>118-кз</v>
          </cell>
        </row>
        <row r="23">
          <cell r="A23" t="str">
            <v>118-п</v>
          </cell>
        </row>
        <row r="24">
          <cell r="A24" t="str">
            <v>119-кз</v>
          </cell>
        </row>
        <row r="25">
          <cell r="A25" t="str">
            <v>11-п</v>
          </cell>
        </row>
        <row r="26">
          <cell r="A26" t="str">
            <v>120-кз</v>
          </cell>
        </row>
        <row r="27">
          <cell r="A27" t="str">
            <v>121-кз</v>
          </cell>
        </row>
        <row r="28">
          <cell r="A28" t="str">
            <v>122-кз</v>
          </cell>
        </row>
        <row r="29">
          <cell r="A29" t="str">
            <v>123-кз</v>
          </cell>
        </row>
        <row r="30">
          <cell r="A30" t="str">
            <v>12-кз</v>
          </cell>
        </row>
        <row r="31">
          <cell r="A31" t="str">
            <v>132-п</v>
          </cell>
        </row>
        <row r="32">
          <cell r="A32" t="str">
            <v>13-кз</v>
          </cell>
        </row>
        <row r="33">
          <cell r="A33" t="str">
            <v>141-п</v>
          </cell>
        </row>
        <row r="34">
          <cell r="A34" t="str">
            <v>143-рп</v>
          </cell>
        </row>
        <row r="35">
          <cell r="A35" t="str">
            <v>14-кз</v>
          </cell>
        </row>
        <row r="36">
          <cell r="A36" t="str">
            <v>15-кз</v>
          </cell>
        </row>
        <row r="37">
          <cell r="A37" t="str">
            <v>17-рп</v>
          </cell>
        </row>
        <row r="38">
          <cell r="A38" t="str">
            <v>18-п (1)</v>
          </cell>
        </row>
        <row r="39">
          <cell r="A39" t="str">
            <v>18-п (2)</v>
          </cell>
        </row>
        <row r="40">
          <cell r="A40" t="str">
            <v>19-кз (1)</v>
          </cell>
        </row>
        <row r="41">
          <cell r="A41" t="str">
            <v>19-кз (2)</v>
          </cell>
        </row>
        <row r="42">
          <cell r="A42" t="str">
            <v>19-п</v>
          </cell>
        </row>
        <row r="43">
          <cell r="A43" t="str">
            <v>209-п</v>
          </cell>
        </row>
        <row r="44">
          <cell r="A44" t="str">
            <v>209-рп</v>
          </cell>
        </row>
        <row r="45">
          <cell r="A45" t="str">
            <v>21-кз</v>
          </cell>
        </row>
        <row r="46">
          <cell r="A46" t="str">
            <v>22-кз</v>
          </cell>
        </row>
        <row r="47">
          <cell r="A47" t="str">
            <v>245-р</v>
          </cell>
        </row>
        <row r="48">
          <cell r="A48" t="str">
            <v>26-п</v>
          </cell>
        </row>
        <row r="49">
          <cell r="A49" t="str">
            <v>28-кз (1)</v>
          </cell>
        </row>
        <row r="50">
          <cell r="A50" t="str">
            <v>28-кз (2)</v>
          </cell>
        </row>
        <row r="51">
          <cell r="A51" t="str">
            <v>295-рп</v>
          </cell>
        </row>
        <row r="52">
          <cell r="A52" t="str">
            <v>298-II ГДСК</v>
          </cell>
        </row>
        <row r="53">
          <cell r="A53" t="str">
            <v>29-кз</v>
          </cell>
        </row>
        <row r="54">
          <cell r="A54" t="str">
            <v>309-рп</v>
          </cell>
        </row>
        <row r="55">
          <cell r="A55" t="str">
            <v>30-кз</v>
          </cell>
        </row>
        <row r="56">
          <cell r="A56" t="str">
            <v>325-рп</v>
          </cell>
        </row>
        <row r="57">
          <cell r="A57" t="str">
            <v>327-п</v>
          </cell>
        </row>
        <row r="58">
          <cell r="A58" t="str">
            <v>35-кз</v>
          </cell>
        </row>
        <row r="59">
          <cell r="A59" t="str">
            <v>36-кз (1)</v>
          </cell>
        </row>
        <row r="60">
          <cell r="A60" t="str">
            <v>36-кз (2)</v>
          </cell>
        </row>
        <row r="61">
          <cell r="A61" t="str">
            <v>39-кз</v>
          </cell>
        </row>
        <row r="62">
          <cell r="A62" t="str">
            <v>3-кз</v>
          </cell>
        </row>
        <row r="63">
          <cell r="A63" t="str">
            <v>40-кз</v>
          </cell>
        </row>
        <row r="64">
          <cell r="A64" t="str">
            <v>418-рп</v>
          </cell>
        </row>
        <row r="65">
          <cell r="A65" t="str">
            <v>41-кз</v>
          </cell>
        </row>
        <row r="66">
          <cell r="A66" t="str">
            <v>42-кз (1)</v>
          </cell>
        </row>
        <row r="67">
          <cell r="A67" t="str">
            <v>42-кз (2)</v>
          </cell>
        </row>
        <row r="68">
          <cell r="A68" t="str">
            <v>51-кз</v>
          </cell>
        </row>
        <row r="69">
          <cell r="A69" t="str">
            <v>546-рп</v>
          </cell>
        </row>
        <row r="70">
          <cell r="A70" t="str">
            <v>54-кз</v>
          </cell>
        </row>
        <row r="71">
          <cell r="A71" t="str">
            <v>56-кз</v>
          </cell>
        </row>
        <row r="72">
          <cell r="A72" t="str">
            <v>57-кз</v>
          </cell>
        </row>
        <row r="73">
          <cell r="A73" t="str">
            <v>58-кз</v>
          </cell>
        </row>
        <row r="74">
          <cell r="A74" t="str">
            <v>5-кз</v>
          </cell>
        </row>
        <row r="75">
          <cell r="A75" t="str">
            <v>60-кз</v>
          </cell>
        </row>
        <row r="76">
          <cell r="A76" t="str">
            <v>62-КЗ</v>
          </cell>
        </row>
        <row r="77">
          <cell r="A77" t="str">
            <v>63-рп</v>
          </cell>
        </row>
        <row r="78">
          <cell r="A78" t="str">
            <v>646-рп</v>
          </cell>
        </row>
        <row r="79">
          <cell r="A79" t="str">
            <v>666-рп</v>
          </cell>
        </row>
        <row r="80">
          <cell r="A80" t="str">
            <v>668-рп</v>
          </cell>
        </row>
        <row r="81">
          <cell r="A81" t="str">
            <v>675-п</v>
          </cell>
        </row>
        <row r="82">
          <cell r="A82" t="str">
            <v>69-кз</v>
          </cell>
        </row>
        <row r="83">
          <cell r="A83" t="str">
            <v>6-кз</v>
          </cell>
        </row>
        <row r="84">
          <cell r="A84" t="str">
            <v>722-рп</v>
          </cell>
        </row>
        <row r="85">
          <cell r="A85" t="str">
            <v>72-кз</v>
          </cell>
        </row>
        <row r="86">
          <cell r="A86" t="str">
            <v>77-кз</v>
          </cell>
        </row>
        <row r="87">
          <cell r="A87" t="str">
            <v>78-кз</v>
          </cell>
        </row>
        <row r="88">
          <cell r="A88" t="str">
            <v>7-кз</v>
          </cell>
        </row>
        <row r="89">
          <cell r="A89" t="str">
            <v>7-п</v>
          </cell>
        </row>
        <row r="90">
          <cell r="A90" t="str">
            <v>81-КЗ</v>
          </cell>
        </row>
        <row r="91">
          <cell r="A91" t="str">
            <v>82-кз</v>
          </cell>
        </row>
        <row r="92">
          <cell r="A92" t="str">
            <v>86-п</v>
          </cell>
        </row>
        <row r="93">
          <cell r="A93" t="str">
            <v>87-рп</v>
          </cell>
        </row>
        <row r="94">
          <cell r="A94" t="str">
            <v>88-кз</v>
          </cell>
        </row>
        <row r="95">
          <cell r="A95" t="str">
            <v>89-кз</v>
          </cell>
        </row>
        <row r="96">
          <cell r="A96" t="str">
            <v>8-кз</v>
          </cell>
        </row>
        <row r="97">
          <cell r="A97" t="str">
            <v>97-п</v>
          </cell>
        </row>
        <row r="98">
          <cell r="A98" t="str">
            <v>проекты</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олномочия"/>
      <sheetName val="ВидыНПА"/>
      <sheetName val="НПА"/>
      <sheetName val="РО"/>
    </sheetNames>
    <sheetDataSet>
      <sheetData sheetId="0"/>
      <sheetData sheetId="1"/>
      <sheetData sheetId="2">
        <row r="3">
          <cell r="C3" t="str">
            <v>02/од</v>
          </cell>
        </row>
        <row r="4">
          <cell r="C4" t="str">
            <v>02/од</v>
          </cell>
        </row>
        <row r="5">
          <cell r="C5" t="str">
            <v>02/од</v>
          </cell>
        </row>
        <row r="6">
          <cell r="C6" t="str">
            <v>02/од</v>
          </cell>
        </row>
        <row r="7">
          <cell r="C7" t="str">
            <v>02/од</v>
          </cell>
        </row>
        <row r="8">
          <cell r="C8" t="str">
            <v>02/од</v>
          </cell>
        </row>
        <row r="9">
          <cell r="C9" t="str">
            <v>02/од</v>
          </cell>
        </row>
        <row r="10">
          <cell r="C10" t="str">
            <v>02/од</v>
          </cell>
        </row>
        <row r="11">
          <cell r="C11" t="str">
            <v>02/од</v>
          </cell>
        </row>
        <row r="12">
          <cell r="C12" t="str">
            <v>02/од</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
  <sheetViews>
    <sheetView workbookViewId="0">
      <selection activeCell="E4" sqref="E4"/>
    </sheetView>
  </sheetViews>
  <sheetFormatPr defaultRowHeight="12.75"/>
  <cols>
    <col min="1" max="1" width="18.7109375" customWidth="1"/>
    <col min="2" max="2" width="36.7109375" customWidth="1"/>
    <col min="4" max="4" width="15.7109375" customWidth="1"/>
    <col min="5" max="5" width="32.28515625" customWidth="1"/>
    <col min="7" max="7" width="12.5703125" customWidth="1"/>
    <col min="8" max="8" width="26.85546875" customWidth="1"/>
  </cols>
  <sheetData>
    <row r="1" spans="1:8" ht="32.25" customHeight="1">
      <c r="A1" s="1" t="s">
        <v>4</v>
      </c>
      <c r="B1" s="1" t="s">
        <v>5</v>
      </c>
      <c r="D1" t="s">
        <v>1</v>
      </c>
      <c r="E1" s="1" t="s">
        <v>3</v>
      </c>
      <c r="G1" s="1" t="s">
        <v>2</v>
      </c>
    </row>
    <row r="2" spans="1:8" ht="26.25" customHeight="1">
      <c r="A2">
        <f ca="1">COUNTA(INDIRECT("Полномочия!A2:A500",TRUE))</f>
        <v>1</v>
      </c>
      <c r="B2">
        <f ca="1">IF(A2=0,0,A2+1)</f>
        <v>2</v>
      </c>
      <c r="D2">
        <f ca="1">COUNTA(INDIRECT("ВидыНПА!A2:A500",TRUE))</f>
        <v>1</v>
      </c>
      <c r="E2">
        <f ca="1">IF(D2=0,0,D2+1)</f>
        <v>2</v>
      </c>
      <c r="H2" s="1" t="s">
        <v>6</v>
      </c>
    </row>
    <row r="3" spans="1:8">
      <c r="B3" t="s">
        <v>0</v>
      </c>
      <c r="E3" t="s">
        <v>0</v>
      </c>
      <c r="G3">
        <f ca="1">COUNTA(INDIRECT("НПА!K3:K500"))</f>
        <v>1</v>
      </c>
      <c r="H3">
        <f ca="1">IF(G3=0,0,G3+2)</f>
        <v>3</v>
      </c>
    </row>
    <row r="4" spans="1:8">
      <c r="B4" t="str">
        <f ca="1">ADDRESS(2,1,,,"Полномочия")&amp;":"&amp;ADDRESS(B2,1)</f>
        <v>Полномочия!$A$2:$A$2</v>
      </c>
      <c r="E4" t="str">
        <f ca="1">ADDRESS(2,1,,,"ВидыНПА")&amp;":"&amp;ADDRESS(E2,1)</f>
        <v>ВидыНПА!$A$2:$A$2</v>
      </c>
      <c r="H4" t="s">
        <v>0</v>
      </c>
    </row>
    <row r="5" spans="1:8">
      <c r="H5" t="str">
        <f ca="1">ADDRESS(3,11,,,"НПА")&amp;":"&amp;ADDRESS(H3,11)</f>
        <v>НПА!$K$3:$K$3</v>
      </c>
    </row>
  </sheetData>
  <sheetProtection sheet="1" objects="1" scenarios="1"/>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abColor rgb="FFFF0000"/>
    <pageSetUpPr fitToPage="1"/>
  </sheetPr>
  <dimension ref="A1:DK1199"/>
  <sheetViews>
    <sheetView tabSelected="1" view="pageBreakPreview" zoomScaleNormal="59" zoomScaleSheetLayoutView="100" workbookViewId="0">
      <pane ySplit="11" topLeftCell="A12" activePane="bottomLeft" state="frozen"/>
      <selection activeCell="AJ1" sqref="AJ1"/>
      <selection pane="bottomLeft" sqref="A1:XFD1048576"/>
    </sheetView>
  </sheetViews>
  <sheetFormatPr defaultRowHeight="12.75"/>
  <cols>
    <col min="1" max="1" width="6.85546875" style="12" customWidth="1"/>
    <col min="2" max="2" width="14.140625" style="13" customWidth="1"/>
    <col min="3" max="3" width="16.42578125" style="14" customWidth="1"/>
    <col min="4" max="4" width="20.5703125" style="13" customWidth="1"/>
    <col min="5" max="5" width="15.5703125" style="15" customWidth="1"/>
    <col min="6" max="15" width="5.5703125" style="16" customWidth="1"/>
    <col min="16" max="16" width="12.7109375" style="17" customWidth="1"/>
    <col min="17" max="28" width="5.7109375" style="17" customWidth="1"/>
    <col min="29" max="29" width="15.5703125" style="16" customWidth="1"/>
    <col min="30" max="35" width="5" style="16" customWidth="1"/>
    <col min="36" max="36" width="5.42578125" style="16" customWidth="1"/>
    <col min="37" max="39" width="5" style="16" customWidth="1"/>
    <col min="40" max="40" width="13.85546875" style="16" customWidth="1"/>
    <col min="41" max="41" width="8.5703125" style="16" customWidth="1"/>
    <col min="42" max="42" width="6.42578125" style="16" customWidth="1"/>
    <col min="43" max="43" width="19.5703125" style="26" customWidth="1"/>
    <col min="44" max="44" width="25.5703125" style="13" customWidth="1"/>
    <col min="45" max="45" width="6.7109375" style="13" customWidth="1"/>
    <col min="46" max="46" width="20.28515625" style="13" customWidth="1"/>
    <col min="47" max="47" width="21.140625" style="13" customWidth="1"/>
    <col min="48" max="48" width="18.85546875" style="13" customWidth="1"/>
    <col min="49" max="50" width="18.7109375" style="13" customWidth="1"/>
    <col min="51" max="51" width="18.28515625" style="13" customWidth="1"/>
    <col min="52" max="52" width="17.7109375" style="13" customWidth="1"/>
    <col min="53" max="53" width="18.28515625" style="13" customWidth="1"/>
    <col min="54" max="54" width="20.42578125" style="13" customWidth="1"/>
    <col min="55" max="55" width="19.5703125" style="13" customWidth="1"/>
    <col min="56" max="56" width="19.140625" style="13" customWidth="1"/>
    <col min="57" max="57" width="19" style="13" customWidth="1"/>
    <col min="58" max="58" width="17.5703125" style="13" customWidth="1"/>
    <col min="59" max="59" width="15.42578125" style="13" customWidth="1"/>
    <col min="60" max="60" width="17.85546875" style="13" customWidth="1"/>
    <col min="61" max="61" width="18.140625" style="13" customWidth="1"/>
    <col min="62" max="62" width="16.7109375" style="13" customWidth="1"/>
    <col min="63" max="63" width="16.85546875" style="13" customWidth="1"/>
    <col min="64" max="64" width="15.7109375" style="13" customWidth="1"/>
    <col min="65" max="65" width="17" style="13" customWidth="1"/>
    <col min="66" max="66" width="19.140625" style="13" customWidth="1"/>
    <col min="67" max="67" width="17.28515625" style="13" customWidth="1"/>
    <col min="68" max="68" width="17.5703125" style="13" customWidth="1"/>
    <col min="69" max="69" width="15.28515625" style="13" customWidth="1"/>
    <col min="70" max="70" width="18.5703125" style="13" customWidth="1"/>
    <col min="71" max="71" width="18" style="13" customWidth="1"/>
    <col min="72" max="72" width="16.7109375" style="13" customWidth="1"/>
    <col min="73" max="73" width="18.7109375" style="13" customWidth="1"/>
    <col min="74" max="74" width="14.85546875" style="13" customWidth="1"/>
    <col min="75" max="75" width="18.7109375" style="13" customWidth="1"/>
    <col min="76" max="76" width="19.28515625" style="13" customWidth="1"/>
    <col min="77" max="77" width="17.140625" style="13" customWidth="1"/>
    <col min="78" max="78" width="16.7109375" style="13" customWidth="1"/>
    <col min="79" max="79" width="17" style="13" customWidth="1"/>
    <col min="80" max="80" width="18.85546875" style="13" customWidth="1"/>
    <col min="81" max="81" width="19.85546875" style="13" customWidth="1"/>
    <col min="82" max="82" width="19" style="13" customWidth="1"/>
    <col min="83" max="83" width="17" style="13" customWidth="1"/>
    <col min="84" max="84" width="16.28515625" style="13" customWidth="1"/>
    <col min="85" max="85" width="18.140625" style="13" customWidth="1"/>
    <col min="86" max="86" width="19.28515625" style="13" customWidth="1"/>
    <col min="87" max="87" width="16.7109375" style="13" customWidth="1"/>
    <col min="88" max="88" width="17.7109375" style="13" customWidth="1"/>
    <col min="89" max="89" width="16.42578125" style="13" customWidth="1"/>
    <col min="90" max="90" width="19" style="13" customWidth="1"/>
    <col min="91" max="91" width="12" style="18" customWidth="1"/>
    <col min="92" max="92" width="17.42578125" style="19" customWidth="1"/>
    <col min="93" max="93" width="9.42578125" style="20" bestFit="1" customWidth="1"/>
    <col min="94" max="94" width="9.85546875" style="20" bestFit="1" customWidth="1"/>
    <col min="95" max="95" width="23.28515625" style="21" customWidth="1"/>
    <col min="96" max="96" width="19.7109375" style="21" customWidth="1"/>
    <col min="97" max="97" width="8.140625" style="21" customWidth="1"/>
    <col min="98" max="98" width="6.85546875" style="21" customWidth="1"/>
    <col min="99" max="99" width="8.28515625" style="21" customWidth="1"/>
    <col min="100" max="100" width="7.7109375" style="21" customWidth="1"/>
    <col min="101" max="101" width="11.28515625" style="21" customWidth="1"/>
    <col min="102" max="102" width="19.7109375" style="21" customWidth="1"/>
    <col min="103" max="109" width="14.85546875" style="22" customWidth="1"/>
    <col min="110" max="110" width="16.140625" style="2" customWidth="1"/>
    <col min="111" max="111" width="17.28515625" style="13" customWidth="1"/>
    <col min="112" max="112" width="17.140625" style="13" customWidth="1"/>
    <col min="113" max="113" width="16.42578125" style="13" customWidth="1"/>
    <col min="114" max="114" width="9.140625" style="13"/>
    <col min="115" max="115" width="16.5703125" style="13" customWidth="1"/>
    <col min="116" max="16384" width="9.140625" style="13"/>
  </cols>
  <sheetData>
    <row r="1" spans="1:112" s="7" customFormat="1" ht="26.25" customHeight="1">
      <c r="A1" s="458" t="s">
        <v>119</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c r="BT1" s="458"/>
      <c r="BU1" s="458"/>
      <c r="BV1" s="458"/>
      <c r="BW1" s="458"/>
      <c r="BX1" s="41"/>
      <c r="BY1" s="41"/>
      <c r="BZ1" s="41"/>
      <c r="CA1" s="41"/>
      <c r="CB1" s="41"/>
      <c r="CC1" s="41"/>
      <c r="CD1" s="41"/>
      <c r="CE1" s="41"/>
      <c r="CF1" s="41"/>
      <c r="CG1" s="41"/>
      <c r="CH1" s="41"/>
      <c r="CI1" s="41"/>
      <c r="CJ1" s="41"/>
      <c r="CK1" s="41"/>
      <c r="CL1" s="41"/>
      <c r="CM1" s="42"/>
      <c r="CN1" s="8"/>
      <c r="CO1" s="9"/>
      <c r="CP1" s="9"/>
      <c r="CQ1" s="10"/>
      <c r="CR1" s="10"/>
      <c r="CS1" s="10"/>
      <c r="CT1" s="10"/>
      <c r="CU1" s="10"/>
      <c r="CV1" s="10"/>
      <c r="CW1" s="10"/>
      <c r="CX1" s="10"/>
      <c r="CY1" s="11"/>
      <c r="CZ1" s="11"/>
      <c r="DA1" s="11"/>
      <c r="DB1" s="11"/>
      <c r="DC1" s="11"/>
      <c r="DD1" s="11"/>
      <c r="DE1" s="11"/>
      <c r="DF1" s="3"/>
    </row>
    <row r="2" spans="1:112" s="140" customFormat="1" ht="51" customHeight="1">
      <c r="AX2" s="140" t="s">
        <v>1636</v>
      </c>
      <c r="CY2" s="210" t="s">
        <v>1854</v>
      </c>
      <c r="CZ2" s="131" t="s">
        <v>55</v>
      </c>
      <c r="DA2" s="131" t="s">
        <v>56</v>
      </c>
      <c r="DB2" s="131" t="s">
        <v>57</v>
      </c>
      <c r="DC2" s="131" t="s">
        <v>58</v>
      </c>
      <c r="DD2" s="210" t="s">
        <v>1855</v>
      </c>
      <c r="DE2" s="131" t="s">
        <v>55</v>
      </c>
      <c r="DF2" s="131" t="s">
        <v>56</v>
      </c>
      <c r="DG2" s="131" t="s">
        <v>57</v>
      </c>
      <c r="DH2" s="131" t="s">
        <v>58</v>
      </c>
    </row>
    <row r="3" spans="1:112" ht="15" customHeight="1">
      <c r="A3" s="469" t="s">
        <v>120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c r="CF3" s="469"/>
      <c r="CG3" s="469"/>
      <c r="CH3" s="469"/>
      <c r="CI3" s="469"/>
      <c r="CJ3" s="469"/>
      <c r="CK3" s="469"/>
      <c r="CL3" s="469"/>
      <c r="CM3" s="469"/>
    </row>
    <row r="4" spans="1:112">
      <c r="B4" s="43"/>
      <c r="C4" s="44"/>
      <c r="D4" s="43"/>
      <c r="P4" s="45"/>
      <c r="Q4" s="45"/>
      <c r="R4" s="45"/>
      <c r="S4" s="45"/>
      <c r="T4" s="45"/>
      <c r="U4" s="45"/>
      <c r="V4" s="45"/>
      <c r="W4" s="45"/>
      <c r="X4" s="45"/>
      <c r="Y4" s="45"/>
      <c r="Z4" s="45"/>
      <c r="AA4" s="45"/>
      <c r="AB4" s="45"/>
      <c r="AQ4" s="16"/>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6"/>
    </row>
    <row r="5" spans="1:112" ht="16.5" customHeight="1">
      <c r="A5" s="459" t="s">
        <v>3515</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3"/>
      <c r="BY5" s="43"/>
      <c r="BZ5" s="43"/>
      <c r="CA5" s="43"/>
      <c r="CB5" s="43"/>
      <c r="CC5" s="43"/>
      <c r="CD5" s="43"/>
      <c r="CE5" s="43"/>
      <c r="CF5" s="43"/>
      <c r="CG5" s="43"/>
      <c r="CH5" s="43"/>
      <c r="CI5" s="43"/>
      <c r="CJ5" s="43"/>
      <c r="CK5" s="43"/>
      <c r="CL5" s="43"/>
      <c r="CM5" s="46"/>
    </row>
    <row r="7" spans="1:112" s="4" customFormat="1" ht="18" customHeight="1">
      <c r="A7" s="460" t="s">
        <v>16</v>
      </c>
      <c r="B7" s="460"/>
      <c r="C7" s="460" t="s">
        <v>7</v>
      </c>
      <c r="D7" s="460"/>
      <c r="E7" s="460" t="s">
        <v>18</v>
      </c>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1" t="s">
        <v>8</v>
      </c>
      <c r="AP7" s="461"/>
      <c r="AQ7" s="461"/>
      <c r="AR7" s="461"/>
      <c r="AS7" s="461"/>
      <c r="AT7" s="462" t="s">
        <v>53</v>
      </c>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4"/>
      <c r="BX7" s="454" t="s">
        <v>42</v>
      </c>
      <c r="BY7" s="455"/>
      <c r="BZ7" s="455"/>
      <c r="CA7" s="455"/>
      <c r="CB7" s="455"/>
      <c r="CC7" s="455"/>
      <c r="CD7" s="455"/>
      <c r="CE7" s="455"/>
      <c r="CF7" s="455"/>
      <c r="CG7" s="455"/>
      <c r="CH7" s="455"/>
      <c r="CI7" s="455"/>
      <c r="CJ7" s="455"/>
      <c r="CK7" s="455"/>
      <c r="CL7" s="470"/>
      <c r="CM7" s="456" t="s">
        <v>41</v>
      </c>
    </row>
    <row r="8" spans="1:112" s="4" customFormat="1" ht="19.5" customHeight="1">
      <c r="A8" s="460"/>
      <c r="B8" s="460"/>
      <c r="C8" s="460"/>
      <c r="D8" s="460"/>
      <c r="E8" s="460" t="s">
        <v>19</v>
      </c>
      <c r="F8" s="460"/>
      <c r="G8" s="460"/>
      <c r="H8" s="460"/>
      <c r="I8" s="460"/>
      <c r="J8" s="460"/>
      <c r="K8" s="460"/>
      <c r="L8" s="460"/>
      <c r="M8" s="460"/>
      <c r="N8" s="460"/>
      <c r="O8" s="460"/>
      <c r="P8" s="460"/>
      <c r="Q8" s="438"/>
      <c r="R8" s="438"/>
      <c r="S8" s="438"/>
      <c r="T8" s="438"/>
      <c r="U8" s="438"/>
      <c r="V8" s="438"/>
      <c r="W8" s="438"/>
      <c r="X8" s="438"/>
      <c r="Y8" s="438"/>
      <c r="Z8" s="438"/>
      <c r="AA8" s="438"/>
      <c r="AB8" s="438"/>
      <c r="AC8" s="460" t="s">
        <v>20</v>
      </c>
      <c r="AD8" s="460"/>
      <c r="AE8" s="460"/>
      <c r="AF8" s="460"/>
      <c r="AG8" s="460"/>
      <c r="AH8" s="460"/>
      <c r="AI8" s="460"/>
      <c r="AJ8" s="460"/>
      <c r="AK8" s="460"/>
      <c r="AL8" s="460"/>
      <c r="AM8" s="460"/>
      <c r="AN8" s="460"/>
      <c r="AO8" s="461"/>
      <c r="AP8" s="461"/>
      <c r="AQ8" s="461"/>
      <c r="AR8" s="461"/>
      <c r="AS8" s="461"/>
      <c r="AT8" s="465" t="s">
        <v>3506</v>
      </c>
      <c r="AU8" s="466"/>
      <c r="AV8" s="466"/>
      <c r="AW8" s="466"/>
      <c r="AX8" s="466"/>
      <c r="AY8" s="466"/>
      <c r="AZ8" s="466"/>
      <c r="BA8" s="466"/>
      <c r="BB8" s="466"/>
      <c r="BC8" s="467"/>
      <c r="BD8" s="465" t="s">
        <v>121</v>
      </c>
      <c r="BE8" s="466"/>
      <c r="BF8" s="466"/>
      <c r="BG8" s="466"/>
      <c r="BH8" s="467"/>
      <c r="BI8" s="465" t="s">
        <v>122</v>
      </c>
      <c r="BJ8" s="466"/>
      <c r="BK8" s="466"/>
      <c r="BL8" s="466"/>
      <c r="BM8" s="467"/>
      <c r="BN8" s="465" t="s">
        <v>23</v>
      </c>
      <c r="BO8" s="466"/>
      <c r="BP8" s="466"/>
      <c r="BQ8" s="466"/>
      <c r="BR8" s="466"/>
      <c r="BS8" s="466"/>
      <c r="BT8" s="466"/>
      <c r="BU8" s="466"/>
      <c r="BV8" s="466"/>
      <c r="BW8" s="467"/>
      <c r="BX8" s="465" t="s">
        <v>3509</v>
      </c>
      <c r="BY8" s="466"/>
      <c r="BZ8" s="466"/>
      <c r="CA8" s="466"/>
      <c r="CB8" s="467"/>
      <c r="CC8" s="465" t="s">
        <v>3507</v>
      </c>
      <c r="CD8" s="466"/>
      <c r="CE8" s="466"/>
      <c r="CF8" s="466"/>
      <c r="CG8" s="467"/>
      <c r="CH8" s="465" t="s">
        <v>3508</v>
      </c>
      <c r="CI8" s="466"/>
      <c r="CJ8" s="466"/>
      <c r="CK8" s="466"/>
      <c r="CL8" s="467"/>
      <c r="CM8" s="471"/>
    </row>
    <row r="9" spans="1:112" s="4" customFormat="1" ht="45" customHeight="1">
      <c r="A9" s="472" t="s">
        <v>17</v>
      </c>
      <c r="B9" s="472" t="s">
        <v>9</v>
      </c>
      <c r="C9" s="448" t="s">
        <v>10</v>
      </c>
      <c r="D9" s="448" t="s">
        <v>11</v>
      </c>
      <c r="E9" s="448" t="s">
        <v>43</v>
      </c>
      <c r="F9" s="450" t="s">
        <v>44</v>
      </c>
      <c r="G9" s="451"/>
      <c r="H9" s="451"/>
      <c r="I9" s="451"/>
      <c r="J9" s="451"/>
      <c r="K9" s="451"/>
      <c r="L9" s="451"/>
      <c r="M9" s="451"/>
      <c r="N9" s="451"/>
      <c r="O9" s="452"/>
      <c r="P9" s="448" t="s">
        <v>21</v>
      </c>
      <c r="Q9" s="440"/>
      <c r="R9" s="440"/>
      <c r="S9" s="440"/>
      <c r="T9" s="440"/>
      <c r="U9" s="440"/>
      <c r="V9" s="440"/>
      <c r="W9" s="440"/>
      <c r="X9" s="440"/>
      <c r="Y9" s="440"/>
      <c r="Z9" s="440"/>
      <c r="AA9" s="440"/>
      <c r="AB9" s="440"/>
      <c r="AC9" s="448" t="s">
        <v>43</v>
      </c>
      <c r="AD9" s="450" t="s">
        <v>44</v>
      </c>
      <c r="AE9" s="451"/>
      <c r="AF9" s="451"/>
      <c r="AG9" s="451"/>
      <c r="AH9" s="451"/>
      <c r="AI9" s="451"/>
      <c r="AJ9" s="451"/>
      <c r="AK9" s="451"/>
      <c r="AL9" s="451"/>
      <c r="AM9" s="452"/>
      <c r="AN9" s="448" t="s">
        <v>21</v>
      </c>
      <c r="AO9" s="448" t="s">
        <v>13</v>
      </c>
      <c r="AP9" s="448" t="s">
        <v>14</v>
      </c>
      <c r="AQ9" s="454" t="s">
        <v>15</v>
      </c>
      <c r="AR9" s="455"/>
      <c r="AS9" s="456" t="s">
        <v>22</v>
      </c>
      <c r="AT9" s="444" t="s">
        <v>54</v>
      </c>
      <c r="AU9" s="445"/>
      <c r="AV9" s="442" t="s">
        <v>55</v>
      </c>
      <c r="AW9" s="443"/>
      <c r="AX9" s="442" t="s">
        <v>56</v>
      </c>
      <c r="AY9" s="443"/>
      <c r="AZ9" s="442" t="s">
        <v>57</v>
      </c>
      <c r="BA9" s="443"/>
      <c r="BB9" s="442" t="s">
        <v>58</v>
      </c>
      <c r="BC9" s="443"/>
      <c r="BD9" s="131" t="s">
        <v>54</v>
      </c>
      <c r="BE9" s="131" t="s">
        <v>55</v>
      </c>
      <c r="BF9" s="131" t="s">
        <v>56</v>
      </c>
      <c r="BG9" s="131" t="s">
        <v>57</v>
      </c>
      <c r="BH9" s="131" t="s">
        <v>58</v>
      </c>
      <c r="BI9" s="131" t="s">
        <v>54</v>
      </c>
      <c r="BJ9" s="131" t="s">
        <v>55</v>
      </c>
      <c r="BK9" s="131" t="s">
        <v>56</v>
      </c>
      <c r="BL9" s="131" t="s">
        <v>57</v>
      </c>
      <c r="BM9" s="131" t="s">
        <v>58</v>
      </c>
      <c r="BN9" s="442" t="s">
        <v>117</v>
      </c>
      <c r="BO9" s="453"/>
      <c r="BP9" s="453"/>
      <c r="BQ9" s="453"/>
      <c r="BR9" s="443"/>
      <c r="BS9" s="442" t="s">
        <v>123</v>
      </c>
      <c r="BT9" s="453"/>
      <c r="BU9" s="453"/>
      <c r="BV9" s="453"/>
      <c r="BW9" s="443"/>
      <c r="BX9" s="131" t="s">
        <v>54</v>
      </c>
      <c r="BY9" s="131" t="s">
        <v>55</v>
      </c>
      <c r="BZ9" s="131" t="s">
        <v>56</v>
      </c>
      <c r="CA9" s="131" t="s">
        <v>57</v>
      </c>
      <c r="CB9" s="131" t="s">
        <v>58</v>
      </c>
      <c r="CC9" s="131" t="s">
        <v>54</v>
      </c>
      <c r="CD9" s="131" t="s">
        <v>55</v>
      </c>
      <c r="CE9" s="131" t="s">
        <v>56</v>
      </c>
      <c r="CF9" s="131" t="s">
        <v>57</v>
      </c>
      <c r="CG9" s="131" t="s">
        <v>58</v>
      </c>
      <c r="CH9" s="131" t="s">
        <v>54</v>
      </c>
      <c r="CI9" s="131" t="s">
        <v>55</v>
      </c>
      <c r="CJ9" s="131" t="s">
        <v>56</v>
      </c>
      <c r="CK9" s="131" t="s">
        <v>57</v>
      </c>
      <c r="CL9" s="131" t="s">
        <v>58</v>
      </c>
      <c r="CM9" s="471"/>
    </row>
    <row r="10" spans="1:112" s="4" customFormat="1" ht="45" customHeight="1">
      <c r="A10" s="473"/>
      <c r="B10" s="473"/>
      <c r="C10" s="449"/>
      <c r="D10" s="449"/>
      <c r="E10" s="449"/>
      <c r="F10" s="6" t="s">
        <v>13</v>
      </c>
      <c r="G10" s="6" t="s">
        <v>14</v>
      </c>
      <c r="H10" s="6" t="s">
        <v>33</v>
      </c>
      <c r="I10" s="6" t="s">
        <v>34</v>
      </c>
      <c r="J10" s="6" t="s">
        <v>35</v>
      </c>
      <c r="K10" s="6" t="s">
        <v>36</v>
      </c>
      <c r="L10" s="6" t="s">
        <v>37</v>
      </c>
      <c r="M10" s="6" t="s">
        <v>38</v>
      </c>
      <c r="N10" s="6" t="s">
        <v>39</v>
      </c>
      <c r="O10" s="6" t="s">
        <v>40</v>
      </c>
      <c r="P10" s="449"/>
      <c r="Q10" s="441"/>
      <c r="R10" s="441"/>
      <c r="S10" s="441"/>
      <c r="T10" s="441"/>
      <c r="U10" s="441"/>
      <c r="V10" s="441"/>
      <c r="W10" s="441"/>
      <c r="X10" s="441"/>
      <c r="Y10" s="441"/>
      <c r="Z10" s="441"/>
      <c r="AA10" s="441"/>
      <c r="AB10" s="441"/>
      <c r="AC10" s="449"/>
      <c r="AD10" s="6" t="s">
        <v>13</v>
      </c>
      <c r="AE10" s="6" t="s">
        <v>14</v>
      </c>
      <c r="AF10" s="6" t="s">
        <v>33</v>
      </c>
      <c r="AG10" s="6" t="s">
        <v>34</v>
      </c>
      <c r="AH10" s="6" t="s">
        <v>35</v>
      </c>
      <c r="AI10" s="6" t="s">
        <v>36</v>
      </c>
      <c r="AJ10" s="6" t="s">
        <v>37</v>
      </c>
      <c r="AK10" s="6" t="s">
        <v>38</v>
      </c>
      <c r="AL10" s="6" t="s">
        <v>39</v>
      </c>
      <c r="AM10" s="6" t="s">
        <v>40</v>
      </c>
      <c r="AN10" s="449"/>
      <c r="AO10" s="449"/>
      <c r="AP10" s="449"/>
      <c r="AQ10" s="439" t="s">
        <v>10</v>
      </c>
      <c r="AR10" s="5" t="s">
        <v>12</v>
      </c>
      <c r="AS10" s="457"/>
      <c r="AT10" s="23" t="s">
        <v>59</v>
      </c>
      <c r="AU10" s="23" t="s">
        <v>60</v>
      </c>
      <c r="AV10" s="23" t="s">
        <v>59</v>
      </c>
      <c r="AW10" s="23" t="s">
        <v>60</v>
      </c>
      <c r="AX10" s="23" t="s">
        <v>59</v>
      </c>
      <c r="AY10" s="23" t="s">
        <v>60</v>
      </c>
      <c r="AZ10" s="23" t="s">
        <v>59</v>
      </c>
      <c r="BA10" s="23" t="s">
        <v>60</v>
      </c>
      <c r="BB10" s="23" t="s">
        <v>59</v>
      </c>
      <c r="BC10" s="23" t="s">
        <v>60</v>
      </c>
      <c r="BD10" s="131"/>
      <c r="BE10" s="131"/>
      <c r="BF10" s="131"/>
      <c r="BG10" s="131"/>
      <c r="BH10" s="131"/>
      <c r="BI10" s="131"/>
      <c r="BJ10" s="131"/>
      <c r="BK10" s="131"/>
      <c r="BL10" s="131"/>
      <c r="BM10" s="131"/>
      <c r="BN10" s="132" t="s">
        <v>54</v>
      </c>
      <c r="BO10" s="132" t="s">
        <v>55</v>
      </c>
      <c r="BP10" s="132" t="s">
        <v>56</v>
      </c>
      <c r="BQ10" s="132" t="s">
        <v>57</v>
      </c>
      <c r="BR10" s="132" t="s">
        <v>58</v>
      </c>
      <c r="BS10" s="132" t="s">
        <v>54</v>
      </c>
      <c r="BT10" s="132" t="s">
        <v>55</v>
      </c>
      <c r="BU10" s="132" t="s">
        <v>56</v>
      </c>
      <c r="BV10" s="132" t="s">
        <v>57</v>
      </c>
      <c r="BW10" s="132" t="s">
        <v>58</v>
      </c>
      <c r="BX10" s="131"/>
      <c r="BY10" s="131"/>
      <c r="BZ10" s="131"/>
      <c r="CA10" s="131"/>
      <c r="CB10" s="131"/>
      <c r="CC10" s="131"/>
      <c r="CD10" s="131"/>
      <c r="CE10" s="131"/>
      <c r="CF10" s="131"/>
      <c r="CG10" s="131"/>
      <c r="CH10" s="131"/>
      <c r="CI10" s="131"/>
      <c r="CJ10" s="131"/>
      <c r="CK10" s="131"/>
      <c r="CL10" s="131"/>
      <c r="CM10" s="457"/>
    </row>
    <row r="11" spans="1:112" s="4" customFormat="1">
      <c r="A11" s="438">
        <v>1</v>
      </c>
      <c r="B11" s="438">
        <v>2</v>
      </c>
      <c r="C11" s="438">
        <v>3</v>
      </c>
      <c r="D11" s="438">
        <v>4</v>
      </c>
      <c r="E11" s="438">
        <v>5</v>
      </c>
      <c r="F11" s="438">
        <v>6</v>
      </c>
      <c r="G11" s="438">
        <v>7</v>
      </c>
      <c r="H11" s="438">
        <v>8</v>
      </c>
      <c r="I11" s="438">
        <v>9</v>
      </c>
      <c r="J11" s="438">
        <v>10</v>
      </c>
      <c r="K11" s="438">
        <v>11</v>
      </c>
      <c r="L11" s="438">
        <v>12</v>
      </c>
      <c r="M11" s="438">
        <v>13</v>
      </c>
      <c r="N11" s="438">
        <v>14</v>
      </c>
      <c r="O11" s="438">
        <v>15</v>
      </c>
      <c r="P11" s="438">
        <v>16</v>
      </c>
      <c r="Q11" s="438"/>
      <c r="R11" s="438"/>
      <c r="S11" s="438"/>
      <c r="T11" s="438"/>
      <c r="U11" s="438"/>
      <c r="V11" s="438"/>
      <c r="W11" s="438"/>
      <c r="X11" s="438"/>
      <c r="Y11" s="438"/>
      <c r="Z11" s="438"/>
      <c r="AA11" s="438"/>
      <c r="AB11" s="438"/>
      <c r="AC11" s="438">
        <v>17</v>
      </c>
      <c r="AD11" s="438">
        <v>18</v>
      </c>
      <c r="AE11" s="438">
        <v>19</v>
      </c>
      <c r="AF11" s="438">
        <v>20</v>
      </c>
      <c r="AG11" s="438">
        <v>21</v>
      </c>
      <c r="AH11" s="438">
        <v>22</v>
      </c>
      <c r="AI11" s="438">
        <v>23</v>
      </c>
      <c r="AJ11" s="438">
        <v>24</v>
      </c>
      <c r="AK11" s="438">
        <v>25</v>
      </c>
      <c r="AL11" s="438">
        <v>26</v>
      </c>
      <c r="AM11" s="438">
        <v>27</v>
      </c>
      <c r="AN11" s="438">
        <v>28</v>
      </c>
      <c r="AO11" s="438">
        <v>29</v>
      </c>
      <c r="AP11" s="438">
        <v>30</v>
      </c>
      <c r="AQ11" s="438">
        <v>31</v>
      </c>
      <c r="AR11" s="438">
        <v>32</v>
      </c>
      <c r="AS11" s="438">
        <v>33</v>
      </c>
      <c r="AT11" s="438">
        <v>34</v>
      </c>
      <c r="AU11" s="438">
        <f>AT11+1</f>
        <v>35</v>
      </c>
      <c r="AV11" s="438">
        <f>AU11+1</f>
        <v>36</v>
      </c>
      <c r="AW11" s="438">
        <f t="shared" ref="AW11:CM11" si="0">AV11+1</f>
        <v>37</v>
      </c>
      <c r="AX11" s="438">
        <f t="shared" si="0"/>
        <v>38</v>
      </c>
      <c r="AY11" s="438">
        <f t="shared" si="0"/>
        <v>39</v>
      </c>
      <c r="AZ11" s="438">
        <f t="shared" si="0"/>
        <v>40</v>
      </c>
      <c r="BA11" s="438">
        <f t="shared" si="0"/>
        <v>41</v>
      </c>
      <c r="BB11" s="438">
        <f t="shared" si="0"/>
        <v>42</v>
      </c>
      <c r="BC11" s="438">
        <f t="shared" si="0"/>
        <v>43</v>
      </c>
      <c r="BD11" s="438">
        <f t="shared" si="0"/>
        <v>44</v>
      </c>
      <c r="BE11" s="438">
        <f t="shared" si="0"/>
        <v>45</v>
      </c>
      <c r="BF11" s="438">
        <f t="shared" si="0"/>
        <v>46</v>
      </c>
      <c r="BG11" s="438">
        <f t="shared" si="0"/>
        <v>47</v>
      </c>
      <c r="BH11" s="438">
        <f t="shared" si="0"/>
        <v>48</v>
      </c>
      <c r="BI11" s="438">
        <f t="shared" si="0"/>
        <v>49</v>
      </c>
      <c r="BJ11" s="438">
        <f t="shared" si="0"/>
        <v>50</v>
      </c>
      <c r="BK11" s="438">
        <f t="shared" si="0"/>
        <v>51</v>
      </c>
      <c r="BL11" s="438">
        <f t="shared" si="0"/>
        <v>52</v>
      </c>
      <c r="BM11" s="438">
        <f t="shared" si="0"/>
        <v>53</v>
      </c>
      <c r="BN11" s="438">
        <f t="shared" si="0"/>
        <v>54</v>
      </c>
      <c r="BO11" s="438">
        <f t="shared" si="0"/>
        <v>55</v>
      </c>
      <c r="BP11" s="438">
        <f t="shared" si="0"/>
        <v>56</v>
      </c>
      <c r="BQ11" s="438">
        <f t="shared" si="0"/>
        <v>57</v>
      </c>
      <c r="BR11" s="438">
        <f t="shared" si="0"/>
        <v>58</v>
      </c>
      <c r="BS11" s="438">
        <f t="shared" si="0"/>
        <v>59</v>
      </c>
      <c r="BT11" s="438">
        <f t="shared" si="0"/>
        <v>60</v>
      </c>
      <c r="BU11" s="438">
        <f t="shared" si="0"/>
        <v>61</v>
      </c>
      <c r="BV11" s="438">
        <f t="shared" si="0"/>
        <v>62</v>
      </c>
      <c r="BW11" s="438">
        <f t="shared" si="0"/>
        <v>63</v>
      </c>
      <c r="BX11" s="438">
        <f t="shared" si="0"/>
        <v>64</v>
      </c>
      <c r="BY11" s="438">
        <f t="shared" si="0"/>
        <v>65</v>
      </c>
      <c r="BZ11" s="438">
        <f t="shared" si="0"/>
        <v>66</v>
      </c>
      <c r="CA11" s="438">
        <f t="shared" si="0"/>
        <v>67</v>
      </c>
      <c r="CB11" s="438">
        <f t="shared" si="0"/>
        <v>68</v>
      </c>
      <c r="CC11" s="438">
        <f t="shared" si="0"/>
        <v>69</v>
      </c>
      <c r="CD11" s="438">
        <f t="shared" si="0"/>
        <v>70</v>
      </c>
      <c r="CE11" s="438">
        <f t="shared" si="0"/>
        <v>71</v>
      </c>
      <c r="CF11" s="438">
        <f t="shared" si="0"/>
        <v>72</v>
      </c>
      <c r="CG11" s="438">
        <f t="shared" si="0"/>
        <v>73</v>
      </c>
      <c r="CH11" s="438">
        <f t="shared" si="0"/>
        <v>74</v>
      </c>
      <c r="CI11" s="438">
        <f t="shared" si="0"/>
        <v>75</v>
      </c>
      <c r="CJ11" s="438">
        <f t="shared" si="0"/>
        <v>76</v>
      </c>
      <c r="CK11" s="438">
        <f t="shared" si="0"/>
        <v>77</v>
      </c>
      <c r="CL11" s="438">
        <f t="shared" si="0"/>
        <v>78</v>
      </c>
      <c r="CM11" s="438">
        <f t="shared" si="0"/>
        <v>79</v>
      </c>
    </row>
    <row r="12" spans="1:112" s="4" customFormat="1" ht="32.1" customHeight="1">
      <c r="A12" s="384">
        <v>600</v>
      </c>
      <c r="B12" s="499" t="s">
        <v>61</v>
      </c>
      <c r="C12" s="500">
        <v>402000001</v>
      </c>
      <c r="D12" s="501" t="s">
        <v>67</v>
      </c>
      <c r="E12" s="502" t="s">
        <v>3400</v>
      </c>
      <c r="F12" s="503"/>
      <c r="G12" s="386"/>
      <c r="H12" s="388" t="s">
        <v>3401</v>
      </c>
      <c r="I12" s="386"/>
      <c r="J12" s="388" t="s">
        <v>3402</v>
      </c>
      <c r="K12" s="388" t="s">
        <v>3403</v>
      </c>
      <c r="L12" s="388"/>
      <c r="M12" s="388"/>
      <c r="N12" s="504" t="s">
        <v>3404</v>
      </c>
      <c r="O12" s="388"/>
      <c r="P12" s="505" t="s">
        <v>3405</v>
      </c>
      <c r="Q12" s="505" t="s">
        <v>3406</v>
      </c>
      <c r="R12" s="387"/>
      <c r="S12" s="387"/>
      <c r="T12" s="387" t="s">
        <v>68</v>
      </c>
      <c r="U12" s="388"/>
      <c r="V12" s="388" t="s">
        <v>3407</v>
      </c>
      <c r="W12" s="388" t="s">
        <v>2699</v>
      </c>
      <c r="X12" s="388" t="s">
        <v>3408</v>
      </c>
      <c r="Y12" s="387"/>
      <c r="Z12" s="387"/>
      <c r="AA12" s="387"/>
      <c r="AB12" s="505" t="s">
        <v>3409</v>
      </c>
      <c r="AC12" s="505" t="s">
        <v>3410</v>
      </c>
      <c r="AD12" s="387"/>
      <c r="AE12" s="387"/>
      <c r="AF12" s="387"/>
      <c r="AG12" s="388"/>
      <c r="AH12" s="388"/>
      <c r="AI12" s="388"/>
      <c r="AJ12" s="388"/>
      <c r="AK12" s="387"/>
      <c r="AL12" s="387"/>
      <c r="AM12" s="388" t="s">
        <v>3411</v>
      </c>
      <c r="AN12" s="505" t="s">
        <v>3412</v>
      </c>
      <c r="AO12" s="197" t="s">
        <v>71</v>
      </c>
      <c r="AP12" s="197" t="s">
        <v>74</v>
      </c>
      <c r="AQ12" s="197" t="s">
        <v>75</v>
      </c>
      <c r="AR12" s="289" t="s">
        <v>76</v>
      </c>
      <c r="AS12" s="506" t="s">
        <v>77</v>
      </c>
      <c r="AT12" s="507">
        <f>AV12+AX12+AZ12+BB12</f>
        <v>1096914.3600000001</v>
      </c>
      <c r="AU12" s="507">
        <f>AW12+AY12+BA12+BC12</f>
        <v>1096914.3600000001</v>
      </c>
      <c r="AV12" s="507"/>
      <c r="AW12" s="507"/>
      <c r="AX12" s="507"/>
      <c r="AY12" s="507"/>
      <c r="AZ12" s="507"/>
      <c r="BA12" s="507"/>
      <c r="BB12" s="507">
        <v>1096914.3600000001</v>
      </c>
      <c r="BC12" s="507">
        <v>1096914.3600000001</v>
      </c>
      <c r="BD12" s="507">
        <f t="shared" ref="BD12:BD35" si="1">BE12+BF12+BG12+BH12</f>
        <v>1293875.5</v>
      </c>
      <c r="BE12" s="507"/>
      <c r="BF12" s="507"/>
      <c r="BG12" s="507"/>
      <c r="BH12" s="507">
        <v>1293875.5</v>
      </c>
      <c r="BI12" s="507">
        <f>BJ12+BK12+BL12+BM12</f>
        <v>1293875.5</v>
      </c>
      <c r="BJ12" s="507"/>
      <c r="BK12" s="507"/>
      <c r="BL12" s="507"/>
      <c r="BM12" s="507">
        <v>1293875.5</v>
      </c>
      <c r="BN12" s="507">
        <f t="shared" ref="BN12:BN34" si="2">BO12+BP12+BQ12+BR12</f>
        <v>1293875.5</v>
      </c>
      <c r="BO12" s="507"/>
      <c r="BP12" s="507"/>
      <c r="BQ12" s="507"/>
      <c r="BR12" s="507">
        <v>1293875.5</v>
      </c>
      <c r="BS12" s="507">
        <f>BT12+BU12+BV12+BW12</f>
        <v>1293875.5</v>
      </c>
      <c r="BT12" s="507"/>
      <c r="BU12" s="507"/>
      <c r="BV12" s="507"/>
      <c r="BW12" s="507">
        <v>1293875.5</v>
      </c>
      <c r="BX12" s="507">
        <f>BY12+BZ12+CA12+CB12</f>
        <v>1096914.3600000001</v>
      </c>
      <c r="BY12" s="507"/>
      <c r="BZ12" s="507"/>
      <c r="CA12" s="507"/>
      <c r="CB12" s="507">
        <v>1096914.3600000001</v>
      </c>
      <c r="CC12" s="507">
        <f>CD12+CE12+CF12+CG12</f>
        <v>1293875.5</v>
      </c>
      <c r="CD12" s="507"/>
      <c r="CE12" s="507"/>
      <c r="CF12" s="507"/>
      <c r="CG12" s="507">
        <v>1293875.5</v>
      </c>
      <c r="CH12" s="508">
        <f>CI12+CJ12+CK12+CL12</f>
        <v>1293875.5</v>
      </c>
      <c r="CI12" s="508"/>
      <c r="CJ12" s="508"/>
      <c r="CK12" s="508"/>
      <c r="CL12" s="507">
        <v>1293875.5</v>
      </c>
      <c r="CM12" s="509" t="s">
        <v>91</v>
      </c>
      <c r="CN12" s="19" t="str">
        <f t="shared" ref="CN12:CN16" si="3">CONCATENATE(C12,AO12,AP12,CM12)</f>
        <v>4020000010103нормативный</v>
      </c>
    </row>
    <row r="13" spans="1:112" s="4" customFormat="1" ht="32.1" customHeight="1">
      <c r="A13" s="384">
        <v>600</v>
      </c>
      <c r="B13" s="499" t="s">
        <v>61</v>
      </c>
      <c r="C13" s="500">
        <v>402000001</v>
      </c>
      <c r="D13" s="501" t="s">
        <v>67</v>
      </c>
      <c r="E13" s="502" t="s">
        <v>112</v>
      </c>
      <c r="F13" s="503"/>
      <c r="G13" s="503"/>
      <c r="H13" s="387">
        <v>6</v>
      </c>
      <c r="I13" s="503"/>
      <c r="J13" s="387" t="s">
        <v>62</v>
      </c>
      <c r="K13" s="387" t="s">
        <v>63</v>
      </c>
      <c r="L13" s="387"/>
      <c r="M13" s="387"/>
      <c r="N13" s="510" t="s">
        <v>64</v>
      </c>
      <c r="O13" s="387"/>
      <c r="P13" s="505" t="s">
        <v>98</v>
      </c>
      <c r="Q13" s="505" t="s">
        <v>114</v>
      </c>
      <c r="R13" s="387"/>
      <c r="S13" s="387"/>
      <c r="T13" s="387">
        <v>3</v>
      </c>
      <c r="U13" s="387"/>
      <c r="V13" s="387" t="s">
        <v>65</v>
      </c>
      <c r="W13" s="387" t="s">
        <v>64</v>
      </c>
      <c r="X13" s="387" t="s">
        <v>66</v>
      </c>
      <c r="Y13" s="387"/>
      <c r="Z13" s="387"/>
      <c r="AA13" s="387"/>
      <c r="AB13" s="505" t="s">
        <v>100</v>
      </c>
      <c r="AC13" s="505" t="s">
        <v>1857</v>
      </c>
      <c r="AD13" s="387"/>
      <c r="AE13" s="387"/>
      <c r="AF13" s="387"/>
      <c r="AG13" s="387"/>
      <c r="AH13" s="387"/>
      <c r="AI13" s="387"/>
      <c r="AJ13" s="387"/>
      <c r="AK13" s="387"/>
      <c r="AL13" s="387"/>
      <c r="AM13" s="388" t="s">
        <v>1865</v>
      </c>
      <c r="AN13" s="505" t="s">
        <v>1859</v>
      </c>
      <c r="AO13" s="197" t="s">
        <v>71</v>
      </c>
      <c r="AP13" s="197" t="s">
        <v>74</v>
      </c>
      <c r="AQ13" s="197" t="s">
        <v>75</v>
      </c>
      <c r="AR13" s="289" t="s">
        <v>76</v>
      </c>
      <c r="AS13" s="506" t="s">
        <v>78</v>
      </c>
      <c r="AT13" s="507">
        <f t="shared" ref="AT13:AU35" si="4">AV13+AX13+AZ13+BB13</f>
        <v>3111960</v>
      </c>
      <c r="AU13" s="507">
        <f t="shared" si="4"/>
        <v>3111960</v>
      </c>
      <c r="AV13" s="507"/>
      <c r="AW13" s="507"/>
      <c r="AX13" s="507"/>
      <c r="AY13" s="507"/>
      <c r="AZ13" s="507"/>
      <c r="BA13" s="507"/>
      <c r="BB13" s="507">
        <v>3111960</v>
      </c>
      <c r="BC13" s="507">
        <v>3111960</v>
      </c>
      <c r="BD13" s="507">
        <f t="shared" si="1"/>
        <v>3318732</v>
      </c>
      <c r="BE13" s="507"/>
      <c r="BF13" s="507"/>
      <c r="BG13" s="507"/>
      <c r="BH13" s="507">
        <v>3318732</v>
      </c>
      <c r="BI13" s="507">
        <f t="shared" ref="BI13:BI35" si="5">BJ13+BK13+BL13+BM13</f>
        <v>3318732</v>
      </c>
      <c r="BJ13" s="507"/>
      <c r="BK13" s="507"/>
      <c r="BL13" s="507"/>
      <c r="BM13" s="507">
        <v>3318732</v>
      </c>
      <c r="BN13" s="507">
        <f t="shared" si="2"/>
        <v>3318732</v>
      </c>
      <c r="BO13" s="507"/>
      <c r="BP13" s="507"/>
      <c r="BQ13" s="507"/>
      <c r="BR13" s="507">
        <v>3318732</v>
      </c>
      <c r="BS13" s="507">
        <f t="shared" ref="BS13:BS35" si="6">BT13+BU13+BV13+BW13</f>
        <v>3318732</v>
      </c>
      <c r="BT13" s="507"/>
      <c r="BU13" s="507"/>
      <c r="BV13" s="507"/>
      <c r="BW13" s="507">
        <v>3318732</v>
      </c>
      <c r="BX13" s="507">
        <f t="shared" ref="BX13:BX35" si="7">BY13+BZ13+CA13+CB13</f>
        <v>3111960</v>
      </c>
      <c r="BY13" s="507"/>
      <c r="BZ13" s="507"/>
      <c r="CA13" s="507"/>
      <c r="CB13" s="507">
        <v>3111960</v>
      </c>
      <c r="CC13" s="507">
        <f t="shared" ref="CC13:CC35" si="8">CD13+CE13+CF13+CG13</f>
        <v>3318732</v>
      </c>
      <c r="CD13" s="507"/>
      <c r="CE13" s="507"/>
      <c r="CF13" s="507"/>
      <c r="CG13" s="507">
        <v>3318732</v>
      </c>
      <c r="CH13" s="508">
        <f t="shared" ref="CH13:CH35" si="9">CI13+CJ13+CK13+CL13</f>
        <v>3318732</v>
      </c>
      <c r="CI13" s="508"/>
      <c r="CJ13" s="508"/>
      <c r="CK13" s="508"/>
      <c r="CL13" s="507">
        <v>3318732</v>
      </c>
      <c r="CM13" s="509" t="s">
        <v>91</v>
      </c>
      <c r="CN13" s="19" t="str">
        <f t="shared" si="3"/>
        <v>4020000010103нормативный</v>
      </c>
    </row>
    <row r="14" spans="1:112" s="4" customFormat="1" ht="32.1" customHeight="1">
      <c r="A14" s="384">
        <v>600</v>
      </c>
      <c r="B14" s="499" t="s">
        <v>61</v>
      </c>
      <c r="C14" s="500">
        <v>402000001</v>
      </c>
      <c r="D14" s="501" t="s">
        <v>67</v>
      </c>
      <c r="E14" s="502" t="s">
        <v>112</v>
      </c>
      <c r="F14" s="503"/>
      <c r="G14" s="503"/>
      <c r="H14" s="387">
        <v>6</v>
      </c>
      <c r="I14" s="503"/>
      <c r="J14" s="387" t="s">
        <v>62</v>
      </c>
      <c r="K14" s="387" t="s">
        <v>63</v>
      </c>
      <c r="L14" s="387"/>
      <c r="M14" s="387"/>
      <c r="N14" s="510" t="s">
        <v>64</v>
      </c>
      <c r="O14" s="387"/>
      <c r="P14" s="505" t="s">
        <v>98</v>
      </c>
      <c r="Q14" s="505" t="s">
        <v>114</v>
      </c>
      <c r="R14" s="387"/>
      <c r="S14" s="387"/>
      <c r="T14" s="387">
        <v>3</v>
      </c>
      <c r="U14" s="387"/>
      <c r="V14" s="387" t="s">
        <v>65</v>
      </c>
      <c r="W14" s="387" t="s">
        <v>64</v>
      </c>
      <c r="X14" s="387" t="s">
        <v>66</v>
      </c>
      <c r="Y14" s="387"/>
      <c r="Z14" s="387"/>
      <c r="AA14" s="387"/>
      <c r="AB14" s="505" t="s">
        <v>100</v>
      </c>
      <c r="AC14" s="505" t="s">
        <v>1857</v>
      </c>
      <c r="AD14" s="387"/>
      <c r="AE14" s="387"/>
      <c r="AF14" s="387"/>
      <c r="AG14" s="387"/>
      <c r="AH14" s="387"/>
      <c r="AI14" s="387"/>
      <c r="AJ14" s="387"/>
      <c r="AK14" s="387"/>
      <c r="AL14" s="387"/>
      <c r="AM14" s="388" t="s">
        <v>1865</v>
      </c>
      <c r="AN14" s="505" t="s">
        <v>1859</v>
      </c>
      <c r="AO14" s="197" t="s">
        <v>71</v>
      </c>
      <c r="AP14" s="197" t="s">
        <v>74</v>
      </c>
      <c r="AQ14" s="197" t="s">
        <v>75</v>
      </c>
      <c r="AR14" s="70" t="s">
        <v>76</v>
      </c>
      <c r="AS14" s="249" t="s">
        <v>79</v>
      </c>
      <c r="AT14" s="507">
        <f>AV14+AX14+AZ14+BB14</f>
        <v>188919.35</v>
      </c>
      <c r="AU14" s="507">
        <f>AW14+AY14+BA14+BC14</f>
        <v>188919.35</v>
      </c>
      <c r="AV14" s="507"/>
      <c r="AW14" s="507"/>
      <c r="AX14" s="507"/>
      <c r="AY14" s="507"/>
      <c r="AZ14" s="507"/>
      <c r="BA14" s="507"/>
      <c r="BB14" s="507">
        <v>188919.35</v>
      </c>
      <c r="BC14" s="507">
        <v>188919.35</v>
      </c>
      <c r="BD14" s="507">
        <f t="shared" si="1"/>
        <v>203672.5</v>
      </c>
      <c r="BE14" s="507"/>
      <c r="BF14" s="507"/>
      <c r="BG14" s="507"/>
      <c r="BH14" s="507">
        <v>203672.5</v>
      </c>
      <c r="BI14" s="507">
        <f t="shared" si="5"/>
        <v>203672.5</v>
      </c>
      <c r="BJ14" s="507"/>
      <c r="BK14" s="507"/>
      <c r="BL14" s="507"/>
      <c r="BM14" s="507">
        <v>203672.5</v>
      </c>
      <c r="BN14" s="507">
        <f t="shared" si="2"/>
        <v>203672.5</v>
      </c>
      <c r="BO14" s="507"/>
      <c r="BP14" s="507"/>
      <c r="BQ14" s="507"/>
      <c r="BR14" s="507">
        <v>203672.5</v>
      </c>
      <c r="BS14" s="507">
        <f t="shared" si="6"/>
        <v>203672.5</v>
      </c>
      <c r="BT14" s="507"/>
      <c r="BU14" s="507"/>
      <c r="BV14" s="507"/>
      <c r="BW14" s="507">
        <v>203672.5</v>
      </c>
      <c r="BX14" s="507">
        <f t="shared" si="7"/>
        <v>188919.35</v>
      </c>
      <c r="BY14" s="507"/>
      <c r="BZ14" s="507"/>
      <c r="CA14" s="507"/>
      <c r="CB14" s="507">
        <v>188919.35</v>
      </c>
      <c r="CC14" s="507">
        <f t="shared" si="8"/>
        <v>203672.5</v>
      </c>
      <c r="CD14" s="507"/>
      <c r="CE14" s="507"/>
      <c r="CF14" s="507"/>
      <c r="CG14" s="507">
        <v>203672.5</v>
      </c>
      <c r="CH14" s="508">
        <f t="shared" si="9"/>
        <v>203672.5</v>
      </c>
      <c r="CI14" s="508"/>
      <c r="CJ14" s="508"/>
      <c r="CK14" s="508"/>
      <c r="CL14" s="507">
        <v>203672.5</v>
      </c>
      <c r="CM14" s="509" t="s">
        <v>91</v>
      </c>
      <c r="CN14" s="19" t="str">
        <f t="shared" si="3"/>
        <v>4020000010103нормативный</v>
      </c>
    </row>
    <row r="15" spans="1:112" s="4" customFormat="1" ht="32.1" customHeight="1">
      <c r="A15" s="384">
        <v>600</v>
      </c>
      <c r="B15" s="499" t="s">
        <v>61</v>
      </c>
      <c r="C15" s="500">
        <v>402000001</v>
      </c>
      <c r="D15" s="501" t="s">
        <v>67</v>
      </c>
      <c r="E15" s="502" t="s">
        <v>112</v>
      </c>
      <c r="F15" s="503"/>
      <c r="G15" s="503"/>
      <c r="H15" s="387">
        <v>6</v>
      </c>
      <c r="I15" s="503"/>
      <c r="J15" s="387" t="s">
        <v>62</v>
      </c>
      <c r="K15" s="387" t="s">
        <v>63</v>
      </c>
      <c r="L15" s="387"/>
      <c r="M15" s="387"/>
      <c r="N15" s="510" t="s">
        <v>64</v>
      </c>
      <c r="O15" s="387"/>
      <c r="P15" s="505" t="s">
        <v>98</v>
      </c>
      <c r="Q15" s="505" t="s">
        <v>114</v>
      </c>
      <c r="R15" s="387"/>
      <c r="S15" s="387"/>
      <c r="T15" s="387">
        <v>3</v>
      </c>
      <c r="U15" s="387"/>
      <c r="V15" s="387" t="s">
        <v>65</v>
      </c>
      <c r="W15" s="387" t="s">
        <v>64</v>
      </c>
      <c r="X15" s="387" t="s">
        <v>66</v>
      </c>
      <c r="Y15" s="387"/>
      <c r="Z15" s="387"/>
      <c r="AA15" s="387"/>
      <c r="AB15" s="505" t="s">
        <v>100</v>
      </c>
      <c r="AC15" s="505" t="s">
        <v>1857</v>
      </c>
      <c r="AD15" s="387"/>
      <c r="AE15" s="387"/>
      <c r="AF15" s="387"/>
      <c r="AG15" s="387"/>
      <c r="AH15" s="387"/>
      <c r="AI15" s="387"/>
      <c r="AJ15" s="387"/>
      <c r="AK15" s="387"/>
      <c r="AL15" s="387"/>
      <c r="AM15" s="388" t="s">
        <v>1858</v>
      </c>
      <c r="AN15" s="505" t="s">
        <v>1859</v>
      </c>
      <c r="AO15" s="197" t="s">
        <v>71</v>
      </c>
      <c r="AP15" s="197" t="s">
        <v>74</v>
      </c>
      <c r="AQ15" s="197" t="s">
        <v>75</v>
      </c>
      <c r="AR15" s="70" t="s">
        <v>76</v>
      </c>
      <c r="AS15" s="249" t="s">
        <v>73</v>
      </c>
      <c r="AT15" s="507">
        <f>AV15+AX15+AZ15+BB15</f>
        <v>3712532.51</v>
      </c>
      <c r="AU15" s="507">
        <f>AW15+AY15+BA15+BC15</f>
        <v>3666249.63</v>
      </c>
      <c r="AV15" s="507"/>
      <c r="AW15" s="507"/>
      <c r="AX15" s="507"/>
      <c r="AY15" s="507"/>
      <c r="AZ15" s="507"/>
      <c r="BA15" s="507"/>
      <c r="BB15" s="507">
        <v>3712532.51</v>
      </c>
      <c r="BC15" s="507">
        <v>3666249.63</v>
      </c>
      <c r="BD15" s="507">
        <f t="shared" si="1"/>
        <v>5506413</v>
      </c>
      <c r="BE15" s="507"/>
      <c r="BF15" s="507"/>
      <c r="BG15" s="507"/>
      <c r="BH15" s="507">
        <v>5506413</v>
      </c>
      <c r="BI15" s="507">
        <f t="shared" si="5"/>
        <v>4202695</v>
      </c>
      <c r="BJ15" s="507"/>
      <c r="BK15" s="507"/>
      <c r="BL15" s="507"/>
      <c r="BM15" s="507">
        <v>4202695</v>
      </c>
      <c r="BN15" s="507">
        <f t="shared" si="2"/>
        <v>4202695</v>
      </c>
      <c r="BO15" s="507"/>
      <c r="BP15" s="507"/>
      <c r="BQ15" s="507"/>
      <c r="BR15" s="507">
        <v>4202695</v>
      </c>
      <c r="BS15" s="507">
        <f t="shared" si="6"/>
        <v>4202695</v>
      </c>
      <c r="BT15" s="507"/>
      <c r="BU15" s="507"/>
      <c r="BV15" s="507"/>
      <c r="BW15" s="507">
        <v>4202695</v>
      </c>
      <c r="BX15" s="507">
        <f t="shared" si="7"/>
        <v>3666249.63</v>
      </c>
      <c r="BY15" s="507"/>
      <c r="BZ15" s="507"/>
      <c r="CA15" s="507"/>
      <c r="CB15" s="507">
        <v>3666249.63</v>
      </c>
      <c r="CC15" s="507">
        <f t="shared" si="8"/>
        <v>5506413</v>
      </c>
      <c r="CD15" s="507"/>
      <c r="CE15" s="507"/>
      <c r="CF15" s="507"/>
      <c r="CG15" s="507">
        <v>5506413</v>
      </c>
      <c r="CH15" s="508">
        <f t="shared" si="9"/>
        <v>4202695</v>
      </c>
      <c r="CI15" s="508"/>
      <c r="CJ15" s="508"/>
      <c r="CK15" s="508"/>
      <c r="CL15" s="507">
        <v>4202695</v>
      </c>
      <c r="CM15" s="509" t="s">
        <v>91</v>
      </c>
      <c r="CN15" s="19" t="str">
        <f t="shared" si="3"/>
        <v>4020000010103нормативный</v>
      </c>
    </row>
    <row r="16" spans="1:112" s="4" customFormat="1" ht="32.1" customHeight="1">
      <c r="A16" s="384">
        <v>600</v>
      </c>
      <c r="B16" s="499" t="s">
        <v>61</v>
      </c>
      <c r="C16" s="500">
        <v>402000001</v>
      </c>
      <c r="D16" s="501" t="s">
        <v>67</v>
      </c>
      <c r="E16" s="502" t="s">
        <v>112</v>
      </c>
      <c r="F16" s="503"/>
      <c r="G16" s="503"/>
      <c r="H16" s="387">
        <v>6</v>
      </c>
      <c r="I16" s="503"/>
      <c r="J16" s="387" t="s">
        <v>62</v>
      </c>
      <c r="K16" s="387" t="s">
        <v>63</v>
      </c>
      <c r="L16" s="387"/>
      <c r="M16" s="387"/>
      <c r="N16" s="510" t="s">
        <v>64</v>
      </c>
      <c r="O16" s="387"/>
      <c r="P16" s="505" t="s">
        <v>98</v>
      </c>
      <c r="Q16" s="505" t="s">
        <v>114</v>
      </c>
      <c r="R16" s="387"/>
      <c r="S16" s="387"/>
      <c r="T16" s="387">
        <v>3</v>
      </c>
      <c r="U16" s="387"/>
      <c r="V16" s="387" t="s">
        <v>65</v>
      </c>
      <c r="W16" s="387" t="s">
        <v>64</v>
      </c>
      <c r="X16" s="387" t="s">
        <v>66</v>
      </c>
      <c r="Y16" s="387"/>
      <c r="Z16" s="387"/>
      <c r="AA16" s="387"/>
      <c r="AB16" s="505" t="s">
        <v>100</v>
      </c>
      <c r="AC16" s="505" t="s">
        <v>1857</v>
      </c>
      <c r="AD16" s="387"/>
      <c r="AE16" s="387"/>
      <c r="AF16" s="387"/>
      <c r="AG16" s="387"/>
      <c r="AH16" s="387"/>
      <c r="AI16" s="387"/>
      <c r="AJ16" s="387"/>
      <c r="AK16" s="387"/>
      <c r="AL16" s="387"/>
      <c r="AM16" s="388" t="s">
        <v>1858</v>
      </c>
      <c r="AN16" s="505" t="s">
        <v>1859</v>
      </c>
      <c r="AO16" s="197" t="s">
        <v>71</v>
      </c>
      <c r="AP16" s="197" t="s">
        <v>74</v>
      </c>
      <c r="AQ16" s="197" t="s">
        <v>75</v>
      </c>
      <c r="AR16" s="70" t="s">
        <v>76</v>
      </c>
      <c r="AS16" s="249" t="s">
        <v>118</v>
      </c>
      <c r="AT16" s="507">
        <f t="shared" si="4"/>
        <v>737.67</v>
      </c>
      <c r="AU16" s="507">
        <f t="shared" si="4"/>
        <v>737.67</v>
      </c>
      <c r="AV16" s="507"/>
      <c r="AW16" s="507"/>
      <c r="AX16" s="507"/>
      <c r="AY16" s="507"/>
      <c r="AZ16" s="507"/>
      <c r="BA16" s="507"/>
      <c r="BB16" s="507">
        <v>737.67</v>
      </c>
      <c r="BC16" s="507">
        <v>737.67</v>
      </c>
      <c r="BD16" s="507">
        <f t="shared" si="1"/>
        <v>0</v>
      </c>
      <c r="BE16" s="507"/>
      <c r="BF16" s="507"/>
      <c r="BG16" s="507"/>
      <c r="BH16" s="507">
        <v>0</v>
      </c>
      <c r="BI16" s="507">
        <f t="shared" si="5"/>
        <v>0</v>
      </c>
      <c r="BJ16" s="507"/>
      <c r="BK16" s="507"/>
      <c r="BL16" s="507"/>
      <c r="BM16" s="507">
        <v>0</v>
      </c>
      <c r="BN16" s="507">
        <f t="shared" si="2"/>
        <v>0</v>
      </c>
      <c r="BO16" s="507"/>
      <c r="BP16" s="507"/>
      <c r="BQ16" s="507"/>
      <c r="BR16" s="507">
        <v>0</v>
      </c>
      <c r="BS16" s="507">
        <f t="shared" si="6"/>
        <v>0</v>
      </c>
      <c r="BT16" s="507"/>
      <c r="BU16" s="507"/>
      <c r="BV16" s="507"/>
      <c r="BW16" s="507">
        <v>0</v>
      </c>
      <c r="BX16" s="507">
        <f t="shared" si="7"/>
        <v>737.67</v>
      </c>
      <c r="BY16" s="507"/>
      <c r="BZ16" s="507"/>
      <c r="CA16" s="507"/>
      <c r="CB16" s="507">
        <v>737.67</v>
      </c>
      <c r="CC16" s="507">
        <f t="shared" si="8"/>
        <v>0</v>
      </c>
      <c r="CD16" s="507"/>
      <c r="CE16" s="507"/>
      <c r="CF16" s="507"/>
      <c r="CG16" s="507">
        <v>0</v>
      </c>
      <c r="CH16" s="508">
        <f t="shared" si="9"/>
        <v>0</v>
      </c>
      <c r="CI16" s="508"/>
      <c r="CJ16" s="508"/>
      <c r="CK16" s="508"/>
      <c r="CL16" s="507">
        <v>0</v>
      </c>
      <c r="CM16" s="509" t="s">
        <v>1257</v>
      </c>
      <c r="CN16" s="19" t="str">
        <f t="shared" si="3"/>
        <v>4020000010103индексации</v>
      </c>
    </row>
    <row r="17" spans="1:112" s="4" customFormat="1" ht="32.1" customHeight="1">
      <c r="A17" s="233" t="s">
        <v>1860</v>
      </c>
      <c r="B17" s="499" t="s">
        <v>61</v>
      </c>
      <c r="C17" s="202">
        <v>402000001</v>
      </c>
      <c r="D17" s="58" t="s">
        <v>67</v>
      </c>
      <c r="E17" s="290" t="s">
        <v>133</v>
      </c>
      <c r="F17" s="291"/>
      <c r="G17" s="291"/>
      <c r="H17" s="292">
        <v>3</v>
      </c>
      <c r="I17" s="291"/>
      <c r="J17" s="292">
        <v>17</v>
      </c>
      <c r="K17" s="292">
        <v>1</v>
      </c>
      <c r="L17" s="292">
        <v>9</v>
      </c>
      <c r="M17" s="293"/>
      <c r="N17" s="375"/>
      <c r="O17" s="293"/>
      <c r="P17" s="294" t="s">
        <v>134</v>
      </c>
      <c r="Q17" s="294" t="s">
        <v>188</v>
      </c>
      <c r="R17" s="292"/>
      <c r="S17" s="292"/>
      <c r="T17" s="292" t="s">
        <v>66</v>
      </c>
      <c r="U17" s="292"/>
      <c r="V17" s="292" t="s">
        <v>189</v>
      </c>
      <c r="W17" s="292" t="s">
        <v>64</v>
      </c>
      <c r="X17" s="292"/>
      <c r="Y17" s="292"/>
      <c r="Z17" s="292"/>
      <c r="AA17" s="292"/>
      <c r="AB17" s="294" t="s">
        <v>142</v>
      </c>
      <c r="AC17" s="294" t="s">
        <v>1861</v>
      </c>
      <c r="AD17" s="319"/>
      <c r="AE17" s="319"/>
      <c r="AF17" s="319"/>
      <c r="AG17" s="319"/>
      <c r="AH17" s="364"/>
      <c r="AI17" s="319"/>
      <c r="AJ17" s="319"/>
      <c r="AK17" s="319"/>
      <c r="AL17" s="319"/>
      <c r="AM17" s="364" t="s">
        <v>1862</v>
      </c>
      <c r="AN17" s="294" t="s">
        <v>1863</v>
      </c>
      <c r="AO17" s="197" t="s">
        <v>71</v>
      </c>
      <c r="AP17" s="197" t="s">
        <v>72</v>
      </c>
      <c r="AQ17" s="197" t="s">
        <v>1864</v>
      </c>
      <c r="AR17" s="70" t="s">
        <v>190</v>
      </c>
      <c r="AS17" s="249" t="s">
        <v>191</v>
      </c>
      <c r="AT17" s="507">
        <f t="shared" si="4"/>
        <v>0</v>
      </c>
      <c r="AU17" s="507">
        <f t="shared" si="4"/>
        <v>0</v>
      </c>
      <c r="AV17" s="507"/>
      <c r="AW17" s="507"/>
      <c r="AX17" s="507"/>
      <c r="AY17" s="507"/>
      <c r="AZ17" s="507"/>
      <c r="BA17" s="507"/>
      <c r="BB17" s="507">
        <v>0</v>
      </c>
      <c r="BC17" s="507">
        <v>0</v>
      </c>
      <c r="BD17" s="507">
        <f t="shared" si="1"/>
        <v>70000</v>
      </c>
      <c r="BE17" s="507"/>
      <c r="BF17" s="507"/>
      <c r="BG17" s="507"/>
      <c r="BH17" s="507">
        <v>70000</v>
      </c>
      <c r="BI17" s="507">
        <f t="shared" si="5"/>
        <v>0</v>
      </c>
      <c r="BJ17" s="507"/>
      <c r="BK17" s="507"/>
      <c r="BL17" s="507"/>
      <c r="BM17" s="507">
        <v>0</v>
      </c>
      <c r="BN17" s="507">
        <f t="shared" si="2"/>
        <v>0</v>
      </c>
      <c r="BO17" s="507"/>
      <c r="BP17" s="507"/>
      <c r="BQ17" s="507"/>
      <c r="BR17" s="507">
        <v>0</v>
      </c>
      <c r="BS17" s="507">
        <f t="shared" si="6"/>
        <v>0</v>
      </c>
      <c r="BT17" s="507"/>
      <c r="BU17" s="507"/>
      <c r="BV17" s="507"/>
      <c r="BW17" s="507">
        <v>0</v>
      </c>
      <c r="BX17" s="507">
        <f t="shared" si="7"/>
        <v>0</v>
      </c>
      <c r="BY17" s="507"/>
      <c r="BZ17" s="507"/>
      <c r="CA17" s="507"/>
      <c r="CB17" s="507">
        <v>0</v>
      </c>
      <c r="CC17" s="507">
        <f t="shared" si="8"/>
        <v>70000</v>
      </c>
      <c r="CD17" s="507"/>
      <c r="CE17" s="507"/>
      <c r="CF17" s="507"/>
      <c r="CG17" s="507">
        <v>70000</v>
      </c>
      <c r="CH17" s="508">
        <f t="shared" si="9"/>
        <v>0</v>
      </c>
      <c r="CI17" s="508"/>
      <c r="CJ17" s="508"/>
      <c r="CK17" s="508"/>
      <c r="CL17" s="507">
        <v>0</v>
      </c>
      <c r="CM17" s="438" t="s">
        <v>91</v>
      </c>
      <c r="CN17" s="19" t="str">
        <f t="shared" ref="CN17" si="10">CONCATENATE(C17,AO17,AP17,CM17)</f>
        <v>4020000010113нормативный</v>
      </c>
    </row>
    <row r="18" spans="1:112" ht="32.1" customHeight="1">
      <c r="A18" s="384">
        <v>600</v>
      </c>
      <c r="B18" s="499" t="s">
        <v>61</v>
      </c>
      <c r="C18" s="500">
        <v>402000001</v>
      </c>
      <c r="D18" s="501" t="s">
        <v>67</v>
      </c>
      <c r="E18" s="502" t="s">
        <v>112</v>
      </c>
      <c r="F18" s="503"/>
      <c r="G18" s="503"/>
      <c r="H18" s="387">
        <v>6</v>
      </c>
      <c r="I18" s="503"/>
      <c r="J18" s="387" t="s">
        <v>62</v>
      </c>
      <c r="K18" s="387" t="s">
        <v>63</v>
      </c>
      <c r="L18" s="387"/>
      <c r="M18" s="387"/>
      <c r="N18" s="510" t="s">
        <v>64</v>
      </c>
      <c r="O18" s="387"/>
      <c r="P18" s="505" t="s">
        <v>98</v>
      </c>
      <c r="Q18" s="505" t="s">
        <v>114</v>
      </c>
      <c r="R18" s="387"/>
      <c r="S18" s="387"/>
      <c r="T18" s="387">
        <v>3</v>
      </c>
      <c r="U18" s="387"/>
      <c r="V18" s="387" t="s">
        <v>65</v>
      </c>
      <c r="W18" s="387" t="s">
        <v>64</v>
      </c>
      <c r="X18" s="387" t="s">
        <v>66</v>
      </c>
      <c r="Y18" s="387"/>
      <c r="Z18" s="387"/>
      <c r="AA18" s="387"/>
      <c r="AB18" s="505" t="s">
        <v>100</v>
      </c>
      <c r="AC18" s="505" t="s">
        <v>1857</v>
      </c>
      <c r="AD18" s="387"/>
      <c r="AE18" s="387"/>
      <c r="AF18" s="387"/>
      <c r="AG18" s="387"/>
      <c r="AH18" s="387"/>
      <c r="AI18" s="387"/>
      <c r="AJ18" s="387"/>
      <c r="AK18" s="387"/>
      <c r="AL18" s="388"/>
      <c r="AM18" s="388" t="s">
        <v>1865</v>
      </c>
      <c r="AN18" s="505" t="s">
        <v>1859</v>
      </c>
      <c r="AO18" s="197" t="s">
        <v>71</v>
      </c>
      <c r="AP18" s="197" t="s">
        <v>74</v>
      </c>
      <c r="AQ18" s="197" t="s">
        <v>75</v>
      </c>
      <c r="AR18" s="70" t="s">
        <v>76</v>
      </c>
      <c r="AS18" s="249" t="s">
        <v>80</v>
      </c>
      <c r="AT18" s="507">
        <f t="shared" si="4"/>
        <v>0</v>
      </c>
      <c r="AU18" s="507">
        <f t="shared" si="4"/>
        <v>0</v>
      </c>
      <c r="AV18" s="507"/>
      <c r="AW18" s="507"/>
      <c r="AX18" s="507"/>
      <c r="AY18" s="507"/>
      <c r="AZ18" s="507"/>
      <c r="BA18" s="507"/>
      <c r="BB18" s="507"/>
      <c r="BC18" s="507"/>
      <c r="BD18" s="507">
        <f t="shared" si="1"/>
        <v>162</v>
      </c>
      <c r="BE18" s="507"/>
      <c r="BF18" s="507"/>
      <c r="BG18" s="507"/>
      <c r="BH18" s="507">
        <v>162</v>
      </c>
      <c r="BI18" s="507">
        <f t="shared" si="5"/>
        <v>0</v>
      </c>
      <c r="BJ18" s="507"/>
      <c r="BK18" s="507"/>
      <c r="BL18" s="507"/>
      <c r="BM18" s="507">
        <v>0</v>
      </c>
      <c r="BN18" s="507">
        <f t="shared" si="2"/>
        <v>0</v>
      </c>
      <c r="BO18" s="507"/>
      <c r="BP18" s="507"/>
      <c r="BQ18" s="507"/>
      <c r="BR18" s="507">
        <v>0</v>
      </c>
      <c r="BS18" s="507">
        <f t="shared" si="6"/>
        <v>0</v>
      </c>
      <c r="BT18" s="507"/>
      <c r="BU18" s="507"/>
      <c r="BV18" s="507"/>
      <c r="BW18" s="507">
        <v>0</v>
      </c>
      <c r="BX18" s="507">
        <f t="shared" si="7"/>
        <v>0</v>
      </c>
      <c r="BY18" s="507"/>
      <c r="BZ18" s="507"/>
      <c r="CA18" s="507"/>
      <c r="CB18" s="507"/>
      <c r="CC18" s="507">
        <f t="shared" si="8"/>
        <v>162</v>
      </c>
      <c r="CD18" s="507"/>
      <c r="CE18" s="507"/>
      <c r="CF18" s="507"/>
      <c r="CG18" s="507">
        <v>162</v>
      </c>
      <c r="CH18" s="508">
        <f t="shared" si="9"/>
        <v>0</v>
      </c>
      <c r="CI18" s="508"/>
      <c r="CJ18" s="508"/>
      <c r="CK18" s="508"/>
      <c r="CL18" s="507">
        <v>0</v>
      </c>
      <c r="CM18" s="509" t="s">
        <v>91</v>
      </c>
      <c r="CN18" s="19" t="str">
        <f t="shared" ref="CN18:CN81" si="11">CONCATENATE(C18,AO18,AP18,CM18)</f>
        <v>4020000010103нормативный</v>
      </c>
      <c r="CQ18" s="104" t="b">
        <f t="shared" ref="CQ18:CQ36" si="12">BD18=BE18+BF18+BG18+BH18</f>
        <v>1</v>
      </c>
      <c r="CR18" s="104">
        <f t="shared" ref="CR18:CR36" si="13">AT18-AV18-AX18-AZ18-BB18</f>
        <v>0</v>
      </c>
      <c r="CS18" s="104">
        <f t="shared" ref="CS18:CS36" si="14">AU18-AW18-AY18-BA18-BC18</f>
        <v>0</v>
      </c>
      <c r="CT18" s="104">
        <f t="shared" ref="CT18:CT36" si="15">BD18-BE18-BF18-BG18-BH18</f>
        <v>0</v>
      </c>
      <c r="CU18" s="104">
        <f t="shared" ref="CU18:CU36" si="16">BI18-BJ18-BK18-BL18-BM18</f>
        <v>0</v>
      </c>
      <c r="CV18" s="104">
        <f t="shared" ref="CV18:CV36" si="17">BN18-BO18-BP18-BQ18-BR18</f>
        <v>0</v>
      </c>
      <c r="CW18" s="104">
        <f t="shared" ref="CW18:CW36" si="18">BS18-BT18-BU18-BV18-BW18</f>
        <v>0</v>
      </c>
      <c r="CX18" s="104"/>
      <c r="CY18" s="211">
        <f>CC18-BD18</f>
        <v>0</v>
      </c>
      <c r="CZ18" s="211">
        <f t="shared" ref="CZ18:DH18" si="19">CD18-BE18</f>
        <v>0</v>
      </c>
      <c r="DA18" s="211">
        <f t="shared" si="19"/>
        <v>0</v>
      </c>
      <c r="DB18" s="211">
        <f t="shared" si="19"/>
        <v>0</v>
      </c>
      <c r="DC18" s="211">
        <f t="shared" si="19"/>
        <v>0</v>
      </c>
      <c r="DD18" s="211">
        <f t="shared" si="19"/>
        <v>0</v>
      </c>
      <c r="DE18" s="211">
        <f t="shared" si="19"/>
        <v>0</v>
      </c>
      <c r="DF18" s="211">
        <f t="shared" si="19"/>
        <v>0</v>
      </c>
      <c r="DG18" s="211">
        <f t="shared" si="19"/>
        <v>0</v>
      </c>
      <c r="DH18" s="211">
        <f t="shared" si="19"/>
        <v>0</v>
      </c>
    </row>
    <row r="19" spans="1:112" ht="32.1" customHeight="1">
      <c r="A19" s="384">
        <v>600</v>
      </c>
      <c r="B19" s="499" t="s">
        <v>61</v>
      </c>
      <c r="C19" s="500">
        <v>402000001</v>
      </c>
      <c r="D19" s="501" t="s">
        <v>67</v>
      </c>
      <c r="E19" s="502" t="s">
        <v>112</v>
      </c>
      <c r="F19" s="503"/>
      <c r="G19" s="503"/>
      <c r="H19" s="387">
        <v>6</v>
      </c>
      <c r="I19" s="503"/>
      <c r="J19" s="387" t="s">
        <v>62</v>
      </c>
      <c r="K19" s="387" t="s">
        <v>63</v>
      </c>
      <c r="L19" s="387"/>
      <c r="M19" s="387"/>
      <c r="N19" s="510" t="s">
        <v>64</v>
      </c>
      <c r="O19" s="387"/>
      <c r="P19" s="505" t="s">
        <v>98</v>
      </c>
      <c r="Q19" s="505" t="s">
        <v>114</v>
      </c>
      <c r="R19" s="387"/>
      <c r="S19" s="387"/>
      <c r="T19" s="387">
        <v>3</v>
      </c>
      <c r="U19" s="387"/>
      <c r="V19" s="387" t="s">
        <v>65</v>
      </c>
      <c r="W19" s="387" t="s">
        <v>64</v>
      </c>
      <c r="X19" s="387" t="s">
        <v>66</v>
      </c>
      <c r="Y19" s="387"/>
      <c r="Z19" s="387"/>
      <c r="AA19" s="387"/>
      <c r="AB19" s="505" t="s">
        <v>100</v>
      </c>
      <c r="AC19" s="505" t="s">
        <v>1857</v>
      </c>
      <c r="AD19" s="387"/>
      <c r="AE19" s="387"/>
      <c r="AF19" s="387"/>
      <c r="AG19" s="387"/>
      <c r="AH19" s="387"/>
      <c r="AI19" s="387"/>
      <c r="AJ19" s="387"/>
      <c r="AK19" s="387"/>
      <c r="AL19" s="388"/>
      <c r="AM19" s="388" t="s">
        <v>1865</v>
      </c>
      <c r="AN19" s="505" t="s">
        <v>1859</v>
      </c>
      <c r="AO19" s="197" t="s">
        <v>71</v>
      </c>
      <c r="AP19" s="197" t="s">
        <v>74</v>
      </c>
      <c r="AQ19" s="197" t="s">
        <v>75</v>
      </c>
      <c r="AR19" s="70" t="s">
        <v>76</v>
      </c>
      <c r="AS19" s="249" t="s">
        <v>81</v>
      </c>
      <c r="AT19" s="507">
        <f t="shared" si="4"/>
        <v>0</v>
      </c>
      <c r="AU19" s="507">
        <f t="shared" si="4"/>
        <v>0</v>
      </c>
      <c r="AV19" s="507"/>
      <c r="AW19" s="507"/>
      <c r="AX19" s="507"/>
      <c r="AY19" s="507"/>
      <c r="AZ19" s="507"/>
      <c r="BA19" s="507"/>
      <c r="BB19" s="507"/>
      <c r="BC19" s="507"/>
      <c r="BD19" s="507">
        <f t="shared" si="1"/>
        <v>0</v>
      </c>
      <c r="BE19" s="507"/>
      <c r="BF19" s="507"/>
      <c r="BG19" s="507"/>
      <c r="BH19" s="507">
        <v>0</v>
      </c>
      <c r="BI19" s="507">
        <f t="shared" si="5"/>
        <v>0</v>
      </c>
      <c r="BJ19" s="507"/>
      <c r="BK19" s="507"/>
      <c r="BL19" s="507"/>
      <c r="BM19" s="507">
        <v>0</v>
      </c>
      <c r="BN19" s="507">
        <f t="shared" si="2"/>
        <v>0</v>
      </c>
      <c r="BO19" s="507"/>
      <c r="BP19" s="507"/>
      <c r="BQ19" s="507"/>
      <c r="BR19" s="507">
        <v>0</v>
      </c>
      <c r="BS19" s="507">
        <f t="shared" si="6"/>
        <v>0</v>
      </c>
      <c r="BT19" s="507"/>
      <c r="BU19" s="507"/>
      <c r="BV19" s="507"/>
      <c r="BW19" s="507">
        <v>0</v>
      </c>
      <c r="BX19" s="507">
        <f t="shared" si="7"/>
        <v>0</v>
      </c>
      <c r="BY19" s="507"/>
      <c r="BZ19" s="507"/>
      <c r="CA19" s="507"/>
      <c r="CB19" s="507"/>
      <c r="CC19" s="507">
        <f t="shared" si="8"/>
        <v>0</v>
      </c>
      <c r="CD19" s="507"/>
      <c r="CE19" s="507"/>
      <c r="CF19" s="507"/>
      <c r="CG19" s="507">
        <v>0</v>
      </c>
      <c r="CH19" s="508">
        <f t="shared" si="9"/>
        <v>0</v>
      </c>
      <c r="CI19" s="508"/>
      <c r="CJ19" s="508"/>
      <c r="CK19" s="508"/>
      <c r="CL19" s="507">
        <v>0</v>
      </c>
      <c r="CM19" s="509" t="s">
        <v>91</v>
      </c>
      <c r="CN19" s="19" t="str">
        <f t="shared" si="11"/>
        <v>4020000010103нормативный</v>
      </c>
      <c r="CQ19" s="104" t="b">
        <f t="shared" si="12"/>
        <v>1</v>
      </c>
      <c r="CR19" s="104">
        <f t="shared" si="13"/>
        <v>0</v>
      </c>
      <c r="CS19" s="104">
        <f t="shared" si="14"/>
        <v>0</v>
      </c>
      <c r="CT19" s="104">
        <f t="shared" si="15"/>
        <v>0</v>
      </c>
      <c r="CU19" s="104">
        <f t="shared" si="16"/>
        <v>0</v>
      </c>
      <c r="CV19" s="104">
        <f t="shared" si="17"/>
        <v>0</v>
      </c>
      <c r="CW19" s="104">
        <f t="shared" si="18"/>
        <v>0</v>
      </c>
      <c r="CX19" s="104"/>
      <c r="CY19" s="211">
        <f t="shared" ref="CY19:CY71" si="20">CC19-BD19</f>
        <v>0</v>
      </c>
      <c r="CZ19" s="211">
        <f t="shared" ref="CZ19:CZ71" si="21">CD19-BE19</f>
        <v>0</v>
      </c>
      <c r="DA19" s="211">
        <f t="shared" ref="DA19:DA71" si="22">CE19-BF19</f>
        <v>0</v>
      </c>
      <c r="DB19" s="211">
        <f t="shared" ref="DB19:DB71" si="23">CF19-BG19</f>
        <v>0</v>
      </c>
      <c r="DC19" s="211">
        <f t="shared" ref="DC19:DC71" si="24">CG19-BH19</f>
        <v>0</v>
      </c>
      <c r="DD19" s="211">
        <f t="shared" ref="DD19:DD71" si="25">CH19-BI19</f>
        <v>0</v>
      </c>
      <c r="DE19" s="211">
        <f t="shared" ref="DE19:DE71" si="26">CI19-BJ19</f>
        <v>0</v>
      </c>
      <c r="DF19" s="211">
        <f t="shared" ref="DF19:DF71" si="27">CJ19-BK19</f>
        <v>0</v>
      </c>
      <c r="DG19" s="211">
        <f t="shared" ref="DG19:DG71" si="28">CK19-BL19</f>
        <v>0</v>
      </c>
      <c r="DH19" s="211">
        <f t="shared" ref="DH19:DH71" si="29">CL19-BM19</f>
        <v>0</v>
      </c>
    </row>
    <row r="20" spans="1:112" ht="32.1" customHeight="1">
      <c r="A20" s="384">
        <v>600</v>
      </c>
      <c r="B20" s="499" t="s">
        <v>61</v>
      </c>
      <c r="C20" s="500">
        <v>402000001</v>
      </c>
      <c r="D20" s="501" t="s">
        <v>67</v>
      </c>
      <c r="E20" s="502" t="s">
        <v>112</v>
      </c>
      <c r="F20" s="503"/>
      <c r="G20" s="503"/>
      <c r="H20" s="387">
        <v>6</v>
      </c>
      <c r="I20" s="503"/>
      <c r="J20" s="387" t="s">
        <v>62</v>
      </c>
      <c r="K20" s="387" t="s">
        <v>63</v>
      </c>
      <c r="L20" s="387"/>
      <c r="M20" s="387"/>
      <c r="N20" s="510" t="s">
        <v>64</v>
      </c>
      <c r="O20" s="387"/>
      <c r="P20" s="505" t="s">
        <v>98</v>
      </c>
      <c r="Q20" s="505" t="s">
        <v>114</v>
      </c>
      <c r="R20" s="387"/>
      <c r="S20" s="387"/>
      <c r="T20" s="387">
        <v>3</v>
      </c>
      <c r="U20" s="387"/>
      <c r="V20" s="387" t="s">
        <v>65</v>
      </c>
      <c r="W20" s="387" t="s">
        <v>64</v>
      </c>
      <c r="X20" s="387" t="s">
        <v>66</v>
      </c>
      <c r="Y20" s="387"/>
      <c r="Z20" s="387"/>
      <c r="AA20" s="387"/>
      <c r="AB20" s="505" t="s">
        <v>100</v>
      </c>
      <c r="AC20" s="505" t="s">
        <v>1857</v>
      </c>
      <c r="AD20" s="387"/>
      <c r="AE20" s="387"/>
      <c r="AF20" s="387"/>
      <c r="AG20" s="387"/>
      <c r="AH20" s="387"/>
      <c r="AI20" s="387"/>
      <c r="AJ20" s="387"/>
      <c r="AK20" s="387"/>
      <c r="AL20" s="388"/>
      <c r="AM20" s="388" t="s">
        <v>1865</v>
      </c>
      <c r="AN20" s="505" t="s">
        <v>1859</v>
      </c>
      <c r="AO20" s="197" t="s">
        <v>71</v>
      </c>
      <c r="AP20" s="197" t="s">
        <v>74</v>
      </c>
      <c r="AQ20" s="197" t="s">
        <v>75</v>
      </c>
      <c r="AR20" s="70" t="s">
        <v>76</v>
      </c>
      <c r="AS20" s="249" t="s">
        <v>125</v>
      </c>
      <c r="AT20" s="507">
        <f t="shared" si="4"/>
        <v>0</v>
      </c>
      <c r="AU20" s="507">
        <f t="shared" si="4"/>
        <v>0</v>
      </c>
      <c r="AV20" s="507"/>
      <c r="AW20" s="507"/>
      <c r="AX20" s="507"/>
      <c r="AY20" s="507"/>
      <c r="AZ20" s="507"/>
      <c r="BA20" s="507"/>
      <c r="BB20" s="507"/>
      <c r="BC20" s="507"/>
      <c r="BD20" s="507">
        <f t="shared" si="1"/>
        <v>0</v>
      </c>
      <c r="BE20" s="507"/>
      <c r="BF20" s="507"/>
      <c r="BG20" s="507"/>
      <c r="BH20" s="507">
        <v>0</v>
      </c>
      <c r="BI20" s="507">
        <f t="shared" si="5"/>
        <v>0</v>
      </c>
      <c r="BJ20" s="507"/>
      <c r="BK20" s="507"/>
      <c r="BL20" s="507"/>
      <c r="BM20" s="507">
        <v>0</v>
      </c>
      <c r="BN20" s="507">
        <f t="shared" si="2"/>
        <v>0</v>
      </c>
      <c r="BO20" s="507"/>
      <c r="BP20" s="507"/>
      <c r="BQ20" s="507"/>
      <c r="BR20" s="507">
        <v>0</v>
      </c>
      <c r="BS20" s="507">
        <f t="shared" si="6"/>
        <v>0</v>
      </c>
      <c r="BT20" s="507"/>
      <c r="BU20" s="507"/>
      <c r="BV20" s="507"/>
      <c r="BW20" s="507">
        <v>0</v>
      </c>
      <c r="BX20" s="507">
        <f t="shared" si="7"/>
        <v>0</v>
      </c>
      <c r="BY20" s="507"/>
      <c r="BZ20" s="507"/>
      <c r="CA20" s="507"/>
      <c r="CB20" s="507"/>
      <c r="CC20" s="507">
        <f t="shared" si="8"/>
        <v>0</v>
      </c>
      <c r="CD20" s="507"/>
      <c r="CE20" s="507"/>
      <c r="CF20" s="507"/>
      <c r="CG20" s="507">
        <v>0</v>
      </c>
      <c r="CH20" s="508">
        <f t="shared" si="9"/>
        <v>0</v>
      </c>
      <c r="CI20" s="508"/>
      <c r="CJ20" s="508"/>
      <c r="CK20" s="508"/>
      <c r="CL20" s="507">
        <v>0</v>
      </c>
      <c r="CM20" s="509" t="s">
        <v>91</v>
      </c>
      <c r="CN20" s="19" t="str">
        <f t="shared" si="11"/>
        <v>4020000010103нормативный</v>
      </c>
      <c r="CQ20" s="104" t="b">
        <f t="shared" si="12"/>
        <v>1</v>
      </c>
      <c r="CR20" s="104">
        <f t="shared" si="13"/>
        <v>0</v>
      </c>
      <c r="CS20" s="104">
        <f t="shared" si="14"/>
        <v>0</v>
      </c>
      <c r="CT20" s="104">
        <f t="shared" si="15"/>
        <v>0</v>
      </c>
      <c r="CU20" s="104">
        <f t="shared" si="16"/>
        <v>0</v>
      </c>
      <c r="CV20" s="104">
        <f t="shared" si="17"/>
        <v>0</v>
      </c>
      <c r="CW20" s="104">
        <f t="shared" si="18"/>
        <v>0</v>
      </c>
      <c r="CX20" s="104"/>
      <c r="CY20" s="211">
        <f t="shared" si="20"/>
        <v>0</v>
      </c>
      <c r="CZ20" s="211">
        <f t="shared" si="21"/>
        <v>0</v>
      </c>
      <c r="DA20" s="211">
        <f t="shared" si="22"/>
        <v>0</v>
      </c>
      <c r="DB20" s="211">
        <f t="shared" si="23"/>
        <v>0</v>
      </c>
      <c r="DC20" s="211">
        <f t="shared" si="24"/>
        <v>0</v>
      </c>
      <c r="DD20" s="211">
        <f t="shared" si="25"/>
        <v>0</v>
      </c>
      <c r="DE20" s="211">
        <f t="shared" si="26"/>
        <v>0</v>
      </c>
      <c r="DF20" s="211">
        <f t="shared" si="27"/>
        <v>0</v>
      </c>
      <c r="DG20" s="211">
        <f t="shared" si="28"/>
        <v>0</v>
      </c>
      <c r="DH20" s="211">
        <f t="shared" si="29"/>
        <v>0</v>
      </c>
    </row>
    <row r="21" spans="1:112" ht="32.1" customHeight="1">
      <c r="A21" s="384">
        <v>600</v>
      </c>
      <c r="B21" s="499" t="s">
        <v>61</v>
      </c>
      <c r="C21" s="500">
        <v>402000001</v>
      </c>
      <c r="D21" s="501" t="s">
        <v>67</v>
      </c>
      <c r="E21" s="502" t="s">
        <v>112</v>
      </c>
      <c r="F21" s="503"/>
      <c r="G21" s="503"/>
      <c r="H21" s="387">
        <v>6</v>
      </c>
      <c r="I21" s="503"/>
      <c r="J21" s="387" t="s">
        <v>62</v>
      </c>
      <c r="K21" s="387" t="s">
        <v>63</v>
      </c>
      <c r="L21" s="387"/>
      <c r="M21" s="387"/>
      <c r="N21" s="510" t="s">
        <v>64</v>
      </c>
      <c r="O21" s="387"/>
      <c r="P21" s="505" t="s">
        <v>98</v>
      </c>
      <c r="Q21" s="505" t="s">
        <v>114</v>
      </c>
      <c r="R21" s="387"/>
      <c r="S21" s="387"/>
      <c r="T21" s="387">
        <v>3</v>
      </c>
      <c r="U21" s="387"/>
      <c r="V21" s="387" t="s">
        <v>65</v>
      </c>
      <c r="W21" s="387" t="s">
        <v>64</v>
      </c>
      <c r="X21" s="387" t="s">
        <v>66</v>
      </c>
      <c r="Y21" s="387"/>
      <c r="Z21" s="387"/>
      <c r="AA21" s="387"/>
      <c r="AB21" s="505" t="s">
        <v>100</v>
      </c>
      <c r="AC21" s="505" t="s">
        <v>1866</v>
      </c>
      <c r="AD21" s="387"/>
      <c r="AE21" s="387"/>
      <c r="AF21" s="387"/>
      <c r="AG21" s="387"/>
      <c r="AH21" s="387"/>
      <c r="AI21" s="387"/>
      <c r="AJ21" s="511" t="s">
        <v>1867</v>
      </c>
      <c r="AK21" s="388"/>
      <c r="AL21" s="388"/>
      <c r="AM21" s="388"/>
      <c r="AN21" s="505" t="s">
        <v>1868</v>
      </c>
      <c r="AO21" s="197" t="s">
        <v>71</v>
      </c>
      <c r="AP21" s="197" t="s">
        <v>74</v>
      </c>
      <c r="AQ21" s="197" t="s">
        <v>82</v>
      </c>
      <c r="AR21" s="70" t="s">
        <v>116</v>
      </c>
      <c r="AS21" s="249" t="s">
        <v>79</v>
      </c>
      <c r="AT21" s="507">
        <f t="shared" si="4"/>
        <v>9146552.4399999995</v>
      </c>
      <c r="AU21" s="507">
        <f t="shared" si="4"/>
        <v>9141486.0700000003</v>
      </c>
      <c r="AV21" s="507"/>
      <c r="AW21" s="507"/>
      <c r="AX21" s="507"/>
      <c r="AY21" s="507"/>
      <c r="AZ21" s="507"/>
      <c r="BA21" s="507"/>
      <c r="BB21" s="507">
        <v>9146552.4399999995</v>
      </c>
      <c r="BC21" s="507">
        <v>9141486.0700000003</v>
      </c>
      <c r="BD21" s="507">
        <f t="shared" si="1"/>
        <v>8690902</v>
      </c>
      <c r="BE21" s="507"/>
      <c r="BF21" s="507"/>
      <c r="BG21" s="507"/>
      <c r="BH21" s="507">
        <v>8690902</v>
      </c>
      <c r="BI21" s="507">
        <f t="shared" si="5"/>
        <v>9472552</v>
      </c>
      <c r="BJ21" s="507"/>
      <c r="BK21" s="507"/>
      <c r="BL21" s="507"/>
      <c r="BM21" s="507">
        <v>9472552</v>
      </c>
      <c r="BN21" s="507">
        <f t="shared" si="2"/>
        <v>9472552</v>
      </c>
      <c r="BO21" s="507"/>
      <c r="BP21" s="507"/>
      <c r="BQ21" s="507"/>
      <c r="BR21" s="507">
        <v>9472552</v>
      </c>
      <c r="BS21" s="507">
        <f t="shared" si="6"/>
        <v>9472552</v>
      </c>
      <c r="BT21" s="507"/>
      <c r="BU21" s="507"/>
      <c r="BV21" s="507"/>
      <c r="BW21" s="507">
        <v>9472552</v>
      </c>
      <c r="BX21" s="507">
        <f t="shared" si="7"/>
        <v>9141486.0700000003</v>
      </c>
      <c r="BY21" s="507"/>
      <c r="BZ21" s="507"/>
      <c r="CA21" s="507"/>
      <c r="CB21" s="507">
        <v>9141486.0700000003</v>
      </c>
      <c r="CC21" s="507">
        <f t="shared" si="8"/>
        <v>8690902</v>
      </c>
      <c r="CD21" s="507"/>
      <c r="CE21" s="507"/>
      <c r="CF21" s="507"/>
      <c r="CG21" s="507">
        <v>8690902</v>
      </c>
      <c r="CH21" s="508">
        <f t="shared" si="9"/>
        <v>9472552</v>
      </c>
      <c r="CI21" s="508"/>
      <c r="CJ21" s="508"/>
      <c r="CK21" s="508"/>
      <c r="CL21" s="507">
        <v>9472552</v>
      </c>
      <c r="CM21" s="509" t="s">
        <v>91</v>
      </c>
      <c r="CN21" s="19" t="str">
        <f t="shared" si="11"/>
        <v>4020000010103нормативный</v>
      </c>
      <c r="CQ21" s="104" t="b">
        <f t="shared" si="12"/>
        <v>1</v>
      </c>
      <c r="CR21" s="104">
        <f t="shared" si="13"/>
        <v>0</v>
      </c>
      <c r="CS21" s="104">
        <f t="shared" si="14"/>
        <v>0</v>
      </c>
      <c r="CT21" s="104">
        <f t="shared" si="15"/>
        <v>0</v>
      </c>
      <c r="CU21" s="104">
        <f t="shared" si="16"/>
        <v>0</v>
      </c>
      <c r="CV21" s="104">
        <f t="shared" si="17"/>
        <v>0</v>
      </c>
      <c r="CW21" s="104">
        <f t="shared" si="18"/>
        <v>0</v>
      </c>
      <c r="CX21" s="104"/>
      <c r="CY21" s="211">
        <f t="shared" si="20"/>
        <v>0</v>
      </c>
      <c r="CZ21" s="211">
        <f t="shared" si="21"/>
        <v>0</v>
      </c>
      <c r="DA21" s="211">
        <f t="shared" si="22"/>
        <v>0</v>
      </c>
      <c r="DB21" s="211">
        <f t="shared" si="23"/>
        <v>0</v>
      </c>
      <c r="DC21" s="211">
        <f t="shared" si="24"/>
        <v>0</v>
      </c>
      <c r="DD21" s="211">
        <f t="shared" si="25"/>
        <v>0</v>
      </c>
      <c r="DE21" s="211">
        <f t="shared" si="26"/>
        <v>0</v>
      </c>
      <c r="DF21" s="211">
        <f t="shared" si="27"/>
        <v>0</v>
      </c>
      <c r="DG21" s="211">
        <f t="shared" si="28"/>
        <v>0</v>
      </c>
      <c r="DH21" s="211">
        <f t="shared" si="29"/>
        <v>0</v>
      </c>
    </row>
    <row r="22" spans="1:112" ht="32.1" customHeight="1">
      <c r="A22" s="384">
        <v>600</v>
      </c>
      <c r="B22" s="499" t="s">
        <v>61</v>
      </c>
      <c r="C22" s="500">
        <v>402000001</v>
      </c>
      <c r="D22" s="501" t="s">
        <v>67</v>
      </c>
      <c r="E22" s="502" t="s">
        <v>112</v>
      </c>
      <c r="F22" s="503"/>
      <c r="G22" s="503"/>
      <c r="H22" s="387">
        <v>6</v>
      </c>
      <c r="I22" s="503"/>
      <c r="J22" s="387" t="s">
        <v>62</v>
      </c>
      <c r="K22" s="387" t="s">
        <v>63</v>
      </c>
      <c r="L22" s="387"/>
      <c r="M22" s="387"/>
      <c r="N22" s="510" t="s">
        <v>64</v>
      </c>
      <c r="O22" s="387"/>
      <c r="P22" s="505" t="s">
        <v>98</v>
      </c>
      <c r="Q22" s="505" t="s">
        <v>114</v>
      </c>
      <c r="R22" s="387"/>
      <c r="S22" s="387"/>
      <c r="T22" s="387">
        <v>3</v>
      </c>
      <c r="U22" s="387"/>
      <c r="V22" s="387" t="s">
        <v>65</v>
      </c>
      <c r="W22" s="387" t="s">
        <v>64</v>
      </c>
      <c r="X22" s="387" t="s">
        <v>66</v>
      </c>
      <c r="Y22" s="387"/>
      <c r="Z22" s="387"/>
      <c r="AA22" s="387"/>
      <c r="AB22" s="505" t="s">
        <v>101</v>
      </c>
      <c r="AC22" s="505" t="s">
        <v>1869</v>
      </c>
      <c r="AD22" s="387"/>
      <c r="AE22" s="387"/>
      <c r="AF22" s="387"/>
      <c r="AG22" s="387"/>
      <c r="AH22" s="387"/>
      <c r="AI22" s="387"/>
      <c r="AJ22" s="388"/>
      <c r="AK22" s="388"/>
      <c r="AL22" s="388"/>
      <c r="AM22" s="388" t="s">
        <v>1870</v>
      </c>
      <c r="AN22" s="505" t="s">
        <v>1871</v>
      </c>
      <c r="AO22" s="197" t="s">
        <v>71</v>
      </c>
      <c r="AP22" s="197" t="s">
        <v>74</v>
      </c>
      <c r="AQ22" s="197" t="s">
        <v>83</v>
      </c>
      <c r="AR22" s="70" t="s">
        <v>76</v>
      </c>
      <c r="AS22" s="249" t="s">
        <v>77</v>
      </c>
      <c r="AT22" s="507">
        <f t="shared" si="4"/>
        <v>31912.5</v>
      </c>
      <c r="AU22" s="507">
        <f t="shared" si="4"/>
        <v>31912.5</v>
      </c>
      <c r="AV22" s="507"/>
      <c r="AW22" s="507"/>
      <c r="AX22" s="507"/>
      <c r="AY22" s="507"/>
      <c r="AZ22" s="507"/>
      <c r="BA22" s="507"/>
      <c r="BB22" s="507">
        <v>31912.5</v>
      </c>
      <c r="BC22" s="507">
        <v>31912.5</v>
      </c>
      <c r="BD22" s="507">
        <f t="shared" si="1"/>
        <v>31912.5</v>
      </c>
      <c r="BE22" s="507"/>
      <c r="BF22" s="507"/>
      <c r="BG22" s="507"/>
      <c r="BH22" s="507">
        <v>31912.5</v>
      </c>
      <c r="BI22" s="507">
        <f t="shared" si="5"/>
        <v>31912.5</v>
      </c>
      <c r="BJ22" s="507"/>
      <c r="BK22" s="507"/>
      <c r="BL22" s="507"/>
      <c r="BM22" s="507">
        <v>31912.5</v>
      </c>
      <c r="BN22" s="507">
        <f t="shared" si="2"/>
        <v>31912.5</v>
      </c>
      <c r="BO22" s="507"/>
      <c r="BP22" s="507"/>
      <c r="BQ22" s="507"/>
      <c r="BR22" s="507">
        <v>31912.5</v>
      </c>
      <c r="BS22" s="507">
        <f t="shared" si="6"/>
        <v>31912.5</v>
      </c>
      <c r="BT22" s="507"/>
      <c r="BU22" s="507"/>
      <c r="BV22" s="507"/>
      <c r="BW22" s="507">
        <v>31912.5</v>
      </c>
      <c r="BX22" s="507">
        <f t="shared" si="7"/>
        <v>31912.5</v>
      </c>
      <c r="BY22" s="507"/>
      <c r="BZ22" s="507"/>
      <c r="CA22" s="507"/>
      <c r="CB22" s="507">
        <v>31912.5</v>
      </c>
      <c r="CC22" s="507">
        <f t="shared" si="8"/>
        <v>31912.5</v>
      </c>
      <c r="CD22" s="507"/>
      <c r="CE22" s="507"/>
      <c r="CF22" s="507"/>
      <c r="CG22" s="507">
        <v>31912.5</v>
      </c>
      <c r="CH22" s="508">
        <f t="shared" si="9"/>
        <v>31912.5</v>
      </c>
      <c r="CI22" s="508"/>
      <c r="CJ22" s="508"/>
      <c r="CK22" s="508"/>
      <c r="CL22" s="507">
        <v>31912.5</v>
      </c>
      <c r="CM22" s="509" t="s">
        <v>91</v>
      </c>
      <c r="CN22" s="19" t="str">
        <f t="shared" si="11"/>
        <v>4020000010103нормативный</v>
      </c>
      <c r="CQ22" s="104" t="b">
        <f t="shared" si="12"/>
        <v>1</v>
      </c>
      <c r="CR22" s="104">
        <f t="shared" si="13"/>
        <v>0</v>
      </c>
      <c r="CS22" s="104">
        <f t="shared" si="14"/>
        <v>0</v>
      </c>
      <c r="CT22" s="104">
        <f t="shared" si="15"/>
        <v>0</v>
      </c>
      <c r="CU22" s="104">
        <f t="shared" si="16"/>
        <v>0</v>
      </c>
      <c r="CV22" s="104">
        <f t="shared" si="17"/>
        <v>0</v>
      </c>
      <c r="CW22" s="104">
        <f t="shared" si="18"/>
        <v>0</v>
      </c>
      <c r="CX22" s="104"/>
      <c r="CY22" s="211">
        <f t="shared" si="20"/>
        <v>0</v>
      </c>
      <c r="CZ22" s="211">
        <f t="shared" si="21"/>
        <v>0</v>
      </c>
      <c r="DA22" s="211">
        <f t="shared" si="22"/>
        <v>0</v>
      </c>
      <c r="DB22" s="211">
        <f t="shared" si="23"/>
        <v>0</v>
      </c>
      <c r="DC22" s="211">
        <f t="shared" si="24"/>
        <v>0</v>
      </c>
      <c r="DD22" s="211">
        <f t="shared" si="25"/>
        <v>0</v>
      </c>
      <c r="DE22" s="211">
        <f t="shared" si="26"/>
        <v>0</v>
      </c>
      <c r="DF22" s="211">
        <f t="shared" si="27"/>
        <v>0</v>
      </c>
      <c r="DG22" s="211">
        <f t="shared" si="28"/>
        <v>0</v>
      </c>
      <c r="DH22" s="211">
        <f t="shared" si="29"/>
        <v>0</v>
      </c>
    </row>
    <row r="23" spans="1:112" ht="32.1" customHeight="1">
      <c r="A23" s="384">
        <v>600</v>
      </c>
      <c r="B23" s="499" t="s">
        <v>61</v>
      </c>
      <c r="C23" s="500">
        <v>402000001</v>
      </c>
      <c r="D23" s="501" t="s">
        <v>67</v>
      </c>
      <c r="E23" s="502" t="s">
        <v>112</v>
      </c>
      <c r="F23" s="503"/>
      <c r="G23" s="503"/>
      <c r="H23" s="387">
        <v>6</v>
      </c>
      <c r="I23" s="503"/>
      <c r="J23" s="387" t="s">
        <v>62</v>
      </c>
      <c r="K23" s="387" t="s">
        <v>63</v>
      </c>
      <c r="L23" s="387"/>
      <c r="M23" s="387"/>
      <c r="N23" s="510" t="s">
        <v>64</v>
      </c>
      <c r="O23" s="387"/>
      <c r="P23" s="505" t="s">
        <v>98</v>
      </c>
      <c r="Q23" s="505" t="s">
        <v>114</v>
      </c>
      <c r="R23" s="387"/>
      <c r="S23" s="387"/>
      <c r="T23" s="387">
        <v>3</v>
      </c>
      <c r="U23" s="387"/>
      <c r="V23" s="387" t="s">
        <v>65</v>
      </c>
      <c r="W23" s="387" t="s">
        <v>64</v>
      </c>
      <c r="X23" s="387" t="s">
        <v>66</v>
      </c>
      <c r="Y23" s="387"/>
      <c r="Z23" s="387"/>
      <c r="AA23" s="387"/>
      <c r="AB23" s="505" t="s">
        <v>101</v>
      </c>
      <c r="AC23" s="505" t="s">
        <v>1869</v>
      </c>
      <c r="AD23" s="387"/>
      <c r="AE23" s="387"/>
      <c r="AF23" s="387"/>
      <c r="AG23" s="387"/>
      <c r="AH23" s="387"/>
      <c r="AI23" s="387"/>
      <c r="AJ23" s="387"/>
      <c r="AK23" s="387"/>
      <c r="AL23" s="387"/>
      <c r="AM23" s="387" t="s">
        <v>1870</v>
      </c>
      <c r="AN23" s="505" t="s">
        <v>1871</v>
      </c>
      <c r="AO23" s="197" t="s">
        <v>71</v>
      </c>
      <c r="AP23" s="197" t="s">
        <v>74</v>
      </c>
      <c r="AQ23" s="197" t="s">
        <v>83</v>
      </c>
      <c r="AR23" s="70" t="s">
        <v>76</v>
      </c>
      <c r="AS23" s="249" t="s">
        <v>79</v>
      </c>
      <c r="AT23" s="507">
        <f t="shared" si="4"/>
        <v>9637.5</v>
      </c>
      <c r="AU23" s="507">
        <f t="shared" si="4"/>
        <v>9637.5</v>
      </c>
      <c r="AV23" s="507"/>
      <c r="AW23" s="507"/>
      <c r="AX23" s="507"/>
      <c r="AY23" s="507"/>
      <c r="AZ23" s="507"/>
      <c r="BA23" s="507"/>
      <c r="BB23" s="507">
        <v>9637.5</v>
      </c>
      <c r="BC23" s="507">
        <v>9637.5</v>
      </c>
      <c r="BD23" s="507">
        <f t="shared" si="1"/>
        <v>9637.5</v>
      </c>
      <c r="BE23" s="507"/>
      <c r="BF23" s="507"/>
      <c r="BG23" s="507"/>
      <c r="BH23" s="507">
        <v>9637.5</v>
      </c>
      <c r="BI23" s="507">
        <f t="shared" si="5"/>
        <v>9637.5</v>
      </c>
      <c r="BJ23" s="507"/>
      <c r="BK23" s="507"/>
      <c r="BL23" s="507"/>
      <c r="BM23" s="507">
        <v>9637.5</v>
      </c>
      <c r="BN23" s="507">
        <f t="shared" si="2"/>
        <v>9637.5</v>
      </c>
      <c r="BO23" s="507"/>
      <c r="BP23" s="507"/>
      <c r="BQ23" s="507"/>
      <c r="BR23" s="507">
        <v>9637.5</v>
      </c>
      <c r="BS23" s="507">
        <f t="shared" si="6"/>
        <v>9637.5</v>
      </c>
      <c r="BT23" s="507"/>
      <c r="BU23" s="507"/>
      <c r="BV23" s="507"/>
      <c r="BW23" s="507">
        <v>9637.5</v>
      </c>
      <c r="BX23" s="507">
        <f t="shared" si="7"/>
        <v>9637.5</v>
      </c>
      <c r="BY23" s="507"/>
      <c r="BZ23" s="507"/>
      <c r="CA23" s="507"/>
      <c r="CB23" s="507">
        <v>9637.5</v>
      </c>
      <c r="CC23" s="507">
        <f t="shared" si="8"/>
        <v>9637.5</v>
      </c>
      <c r="CD23" s="507"/>
      <c r="CE23" s="507"/>
      <c r="CF23" s="507"/>
      <c r="CG23" s="507">
        <v>9637.5</v>
      </c>
      <c r="CH23" s="508">
        <f t="shared" si="9"/>
        <v>9637.5</v>
      </c>
      <c r="CI23" s="508"/>
      <c r="CJ23" s="508"/>
      <c r="CK23" s="508"/>
      <c r="CL23" s="507">
        <v>9637.5</v>
      </c>
      <c r="CM23" s="509" t="s">
        <v>91</v>
      </c>
      <c r="CN23" s="19" t="str">
        <f t="shared" si="11"/>
        <v>4020000010103нормативный</v>
      </c>
      <c r="CQ23" s="104" t="b">
        <f t="shared" si="12"/>
        <v>1</v>
      </c>
      <c r="CR23" s="104">
        <f t="shared" si="13"/>
        <v>0</v>
      </c>
      <c r="CS23" s="104">
        <f t="shared" si="14"/>
        <v>0</v>
      </c>
      <c r="CT23" s="104">
        <f t="shared" si="15"/>
        <v>0</v>
      </c>
      <c r="CU23" s="104">
        <f t="shared" si="16"/>
        <v>0</v>
      </c>
      <c r="CV23" s="104">
        <f t="shared" si="17"/>
        <v>0</v>
      </c>
      <c r="CW23" s="104">
        <f t="shared" si="18"/>
        <v>0</v>
      </c>
      <c r="CX23" s="104"/>
      <c r="CY23" s="211">
        <f t="shared" si="20"/>
        <v>0</v>
      </c>
      <c r="CZ23" s="211">
        <f t="shared" si="21"/>
        <v>0</v>
      </c>
      <c r="DA23" s="211">
        <f t="shared" si="22"/>
        <v>0</v>
      </c>
      <c r="DB23" s="211">
        <f t="shared" si="23"/>
        <v>0</v>
      </c>
      <c r="DC23" s="211">
        <f t="shared" si="24"/>
        <v>0</v>
      </c>
      <c r="DD23" s="211">
        <f t="shared" si="25"/>
        <v>0</v>
      </c>
      <c r="DE23" s="211">
        <f t="shared" si="26"/>
        <v>0</v>
      </c>
      <c r="DF23" s="211">
        <f t="shared" si="27"/>
        <v>0</v>
      </c>
      <c r="DG23" s="211">
        <f t="shared" si="28"/>
        <v>0</v>
      </c>
      <c r="DH23" s="211">
        <f t="shared" si="29"/>
        <v>0</v>
      </c>
    </row>
    <row r="24" spans="1:112" ht="32.1" customHeight="1">
      <c r="A24" s="384">
        <v>600</v>
      </c>
      <c r="B24" s="499" t="s">
        <v>61</v>
      </c>
      <c r="C24" s="500">
        <v>402000001</v>
      </c>
      <c r="D24" s="501" t="s">
        <v>67</v>
      </c>
      <c r="E24" s="502" t="s">
        <v>112</v>
      </c>
      <c r="F24" s="503"/>
      <c r="G24" s="503"/>
      <c r="H24" s="387">
        <v>6</v>
      </c>
      <c r="I24" s="503"/>
      <c r="J24" s="387" t="s">
        <v>62</v>
      </c>
      <c r="K24" s="387" t="s">
        <v>63</v>
      </c>
      <c r="L24" s="387"/>
      <c r="M24" s="387"/>
      <c r="N24" s="510" t="s">
        <v>64</v>
      </c>
      <c r="O24" s="387"/>
      <c r="P24" s="505" t="s">
        <v>98</v>
      </c>
      <c r="Q24" s="505" t="s">
        <v>114</v>
      </c>
      <c r="R24" s="387"/>
      <c r="S24" s="387"/>
      <c r="T24" s="387">
        <v>3</v>
      </c>
      <c r="U24" s="387"/>
      <c r="V24" s="387" t="s">
        <v>65</v>
      </c>
      <c r="W24" s="387" t="s">
        <v>64</v>
      </c>
      <c r="X24" s="387" t="s">
        <v>66</v>
      </c>
      <c r="Y24" s="387"/>
      <c r="Z24" s="387"/>
      <c r="AA24" s="387"/>
      <c r="AB24" s="505" t="s">
        <v>101</v>
      </c>
      <c r="AC24" s="294" t="s">
        <v>1872</v>
      </c>
      <c r="AD24" s="387"/>
      <c r="AE24" s="387"/>
      <c r="AF24" s="387"/>
      <c r="AG24" s="387"/>
      <c r="AH24" s="387"/>
      <c r="AI24" s="387"/>
      <c r="AJ24" s="387">
        <v>1</v>
      </c>
      <c r="AK24" s="387"/>
      <c r="AL24" s="387"/>
      <c r="AM24" s="387"/>
      <c r="AN24" s="505" t="s">
        <v>1873</v>
      </c>
      <c r="AO24" s="197" t="s">
        <v>71</v>
      </c>
      <c r="AP24" s="197" t="s">
        <v>74</v>
      </c>
      <c r="AQ24" s="197" t="s">
        <v>84</v>
      </c>
      <c r="AR24" s="70" t="s">
        <v>116</v>
      </c>
      <c r="AS24" s="249" t="s">
        <v>79</v>
      </c>
      <c r="AT24" s="507">
        <f t="shared" si="4"/>
        <v>440191.25</v>
      </c>
      <c r="AU24" s="507">
        <f t="shared" si="4"/>
        <v>440191.25</v>
      </c>
      <c r="AV24" s="507"/>
      <c r="AW24" s="507"/>
      <c r="AX24" s="507"/>
      <c r="AY24" s="507"/>
      <c r="AZ24" s="507"/>
      <c r="BA24" s="507"/>
      <c r="BB24" s="507">
        <v>440191.25</v>
      </c>
      <c r="BC24" s="507">
        <v>440191.25</v>
      </c>
      <c r="BD24" s="507">
        <f t="shared" si="1"/>
        <v>433794</v>
      </c>
      <c r="BE24" s="507"/>
      <c r="BF24" s="507"/>
      <c r="BG24" s="507"/>
      <c r="BH24" s="507">
        <v>433794</v>
      </c>
      <c r="BI24" s="507">
        <f t="shared" si="5"/>
        <v>472944</v>
      </c>
      <c r="BJ24" s="507"/>
      <c r="BK24" s="507"/>
      <c r="BL24" s="507"/>
      <c r="BM24" s="507">
        <v>472944</v>
      </c>
      <c r="BN24" s="507">
        <f t="shared" si="2"/>
        <v>472944</v>
      </c>
      <c r="BO24" s="507"/>
      <c r="BP24" s="507"/>
      <c r="BQ24" s="507"/>
      <c r="BR24" s="507">
        <v>472944</v>
      </c>
      <c r="BS24" s="507">
        <f t="shared" si="6"/>
        <v>472944</v>
      </c>
      <c r="BT24" s="507"/>
      <c r="BU24" s="507"/>
      <c r="BV24" s="507"/>
      <c r="BW24" s="507">
        <v>472944</v>
      </c>
      <c r="BX24" s="507">
        <f t="shared" si="7"/>
        <v>440191.25</v>
      </c>
      <c r="BY24" s="507"/>
      <c r="BZ24" s="507"/>
      <c r="CA24" s="507"/>
      <c r="CB24" s="507">
        <v>440191.25</v>
      </c>
      <c r="CC24" s="507">
        <f t="shared" si="8"/>
        <v>433794</v>
      </c>
      <c r="CD24" s="507"/>
      <c r="CE24" s="507"/>
      <c r="CF24" s="507"/>
      <c r="CG24" s="507">
        <v>433794</v>
      </c>
      <c r="CH24" s="508">
        <f t="shared" si="9"/>
        <v>472944</v>
      </c>
      <c r="CI24" s="508"/>
      <c r="CJ24" s="508"/>
      <c r="CK24" s="508"/>
      <c r="CL24" s="507">
        <v>472944</v>
      </c>
      <c r="CM24" s="509" t="s">
        <v>91</v>
      </c>
      <c r="CN24" s="19" t="str">
        <f t="shared" si="11"/>
        <v>4020000010103нормативный</v>
      </c>
      <c r="CQ24" s="104" t="b">
        <f t="shared" si="12"/>
        <v>1</v>
      </c>
      <c r="CR24" s="104">
        <f t="shared" si="13"/>
        <v>0</v>
      </c>
      <c r="CS24" s="104">
        <f t="shared" si="14"/>
        <v>0</v>
      </c>
      <c r="CT24" s="104">
        <f t="shared" si="15"/>
        <v>0</v>
      </c>
      <c r="CU24" s="104">
        <f t="shared" si="16"/>
        <v>0</v>
      </c>
      <c r="CV24" s="104">
        <f t="shared" si="17"/>
        <v>0</v>
      </c>
      <c r="CW24" s="104">
        <f t="shared" si="18"/>
        <v>0</v>
      </c>
      <c r="CX24" s="104"/>
      <c r="CY24" s="211">
        <f t="shared" si="20"/>
        <v>0</v>
      </c>
      <c r="CZ24" s="211">
        <f t="shared" si="21"/>
        <v>0</v>
      </c>
      <c r="DA24" s="211">
        <f t="shared" si="22"/>
        <v>0</v>
      </c>
      <c r="DB24" s="211">
        <f t="shared" si="23"/>
        <v>0</v>
      </c>
      <c r="DC24" s="211">
        <f t="shared" si="24"/>
        <v>0</v>
      </c>
      <c r="DD24" s="211">
        <f t="shared" si="25"/>
        <v>0</v>
      </c>
      <c r="DE24" s="211">
        <f t="shared" si="26"/>
        <v>0</v>
      </c>
      <c r="DF24" s="211">
        <f t="shared" si="27"/>
        <v>0</v>
      </c>
      <c r="DG24" s="211">
        <f t="shared" si="28"/>
        <v>0</v>
      </c>
      <c r="DH24" s="211">
        <f t="shared" si="29"/>
        <v>0</v>
      </c>
    </row>
    <row r="25" spans="1:112" ht="32.1" customHeight="1">
      <c r="A25" s="384">
        <v>600</v>
      </c>
      <c r="B25" s="499" t="s">
        <v>61</v>
      </c>
      <c r="C25" s="500">
        <v>402000001</v>
      </c>
      <c r="D25" s="501" t="s">
        <v>67</v>
      </c>
      <c r="E25" s="502" t="s">
        <v>112</v>
      </c>
      <c r="F25" s="503"/>
      <c r="G25" s="503"/>
      <c r="H25" s="387">
        <v>6</v>
      </c>
      <c r="I25" s="503"/>
      <c r="J25" s="387" t="s">
        <v>62</v>
      </c>
      <c r="K25" s="387" t="s">
        <v>63</v>
      </c>
      <c r="L25" s="387"/>
      <c r="M25" s="387"/>
      <c r="N25" s="510" t="s">
        <v>64</v>
      </c>
      <c r="O25" s="387"/>
      <c r="P25" s="505" t="s">
        <v>98</v>
      </c>
      <c r="Q25" s="505" t="s">
        <v>114</v>
      </c>
      <c r="R25" s="387"/>
      <c r="S25" s="387"/>
      <c r="T25" s="387">
        <v>3</v>
      </c>
      <c r="U25" s="387"/>
      <c r="V25" s="387" t="s">
        <v>65</v>
      </c>
      <c r="W25" s="387" t="s">
        <v>64</v>
      </c>
      <c r="X25" s="387" t="s">
        <v>66</v>
      </c>
      <c r="Y25" s="387"/>
      <c r="Z25" s="387"/>
      <c r="AA25" s="387"/>
      <c r="AB25" s="505" t="s">
        <v>99</v>
      </c>
      <c r="AC25" s="505" t="s">
        <v>1869</v>
      </c>
      <c r="AD25" s="387"/>
      <c r="AE25" s="387"/>
      <c r="AF25" s="387"/>
      <c r="AG25" s="387"/>
      <c r="AH25" s="387"/>
      <c r="AI25" s="387"/>
      <c r="AJ25" s="388"/>
      <c r="AK25" s="388"/>
      <c r="AL25" s="388"/>
      <c r="AM25" s="388" t="s">
        <v>1870</v>
      </c>
      <c r="AN25" s="505" t="s">
        <v>1871</v>
      </c>
      <c r="AO25" s="197" t="s">
        <v>71</v>
      </c>
      <c r="AP25" s="197" t="s">
        <v>74</v>
      </c>
      <c r="AQ25" s="197" t="s">
        <v>85</v>
      </c>
      <c r="AR25" s="70" t="s">
        <v>76</v>
      </c>
      <c r="AS25" s="249" t="s">
        <v>77</v>
      </c>
      <c r="AT25" s="507">
        <f t="shared" si="4"/>
        <v>61988.94</v>
      </c>
      <c r="AU25" s="507">
        <f t="shared" si="4"/>
        <v>61988.94</v>
      </c>
      <c r="AV25" s="507"/>
      <c r="AW25" s="507"/>
      <c r="AX25" s="507"/>
      <c r="AY25" s="507"/>
      <c r="AZ25" s="507"/>
      <c r="BA25" s="507"/>
      <c r="BB25" s="507">
        <v>61988.94</v>
      </c>
      <c r="BC25" s="507">
        <v>61988.94</v>
      </c>
      <c r="BD25" s="507">
        <f t="shared" si="1"/>
        <v>63825</v>
      </c>
      <c r="BE25" s="507"/>
      <c r="BF25" s="507"/>
      <c r="BG25" s="507"/>
      <c r="BH25" s="507">
        <v>63825</v>
      </c>
      <c r="BI25" s="507">
        <f t="shared" si="5"/>
        <v>63825</v>
      </c>
      <c r="BJ25" s="507"/>
      <c r="BK25" s="507"/>
      <c r="BL25" s="507"/>
      <c r="BM25" s="507">
        <v>63825</v>
      </c>
      <c r="BN25" s="507">
        <f t="shared" si="2"/>
        <v>63825</v>
      </c>
      <c r="BO25" s="507"/>
      <c r="BP25" s="507"/>
      <c r="BQ25" s="507"/>
      <c r="BR25" s="507">
        <v>63825</v>
      </c>
      <c r="BS25" s="507">
        <f t="shared" si="6"/>
        <v>63825</v>
      </c>
      <c r="BT25" s="507"/>
      <c r="BU25" s="507"/>
      <c r="BV25" s="507"/>
      <c r="BW25" s="507">
        <v>63825</v>
      </c>
      <c r="BX25" s="507">
        <f t="shared" si="7"/>
        <v>61988.94</v>
      </c>
      <c r="BY25" s="507"/>
      <c r="BZ25" s="507"/>
      <c r="CA25" s="507"/>
      <c r="CB25" s="507">
        <v>61988.94</v>
      </c>
      <c r="CC25" s="507">
        <f t="shared" si="8"/>
        <v>63825</v>
      </c>
      <c r="CD25" s="507"/>
      <c r="CE25" s="507"/>
      <c r="CF25" s="507"/>
      <c r="CG25" s="507">
        <v>63825</v>
      </c>
      <c r="CH25" s="508">
        <f t="shared" si="9"/>
        <v>63825</v>
      </c>
      <c r="CI25" s="508"/>
      <c r="CJ25" s="508"/>
      <c r="CK25" s="508"/>
      <c r="CL25" s="507">
        <v>63825</v>
      </c>
      <c r="CM25" s="509" t="s">
        <v>91</v>
      </c>
      <c r="CN25" s="19" t="str">
        <f t="shared" si="11"/>
        <v>4020000010103нормативный</v>
      </c>
      <c r="CQ25" s="104" t="b">
        <f t="shared" si="12"/>
        <v>1</v>
      </c>
      <c r="CR25" s="104">
        <f t="shared" si="13"/>
        <v>0</v>
      </c>
      <c r="CS25" s="104">
        <f t="shared" si="14"/>
        <v>0</v>
      </c>
      <c r="CT25" s="104">
        <f t="shared" si="15"/>
        <v>0</v>
      </c>
      <c r="CU25" s="104">
        <f t="shared" si="16"/>
        <v>0</v>
      </c>
      <c r="CV25" s="104">
        <f t="shared" si="17"/>
        <v>0</v>
      </c>
      <c r="CW25" s="104">
        <f t="shared" si="18"/>
        <v>0</v>
      </c>
      <c r="CX25" s="104"/>
      <c r="CY25" s="211">
        <f t="shared" si="20"/>
        <v>0</v>
      </c>
      <c r="CZ25" s="211">
        <f t="shared" si="21"/>
        <v>0</v>
      </c>
      <c r="DA25" s="211">
        <f t="shared" si="22"/>
        <v>0</v>
      </c>
      <c r="DB25" s="211">
        <f t="shared" si="23"/>
        <v>0</v>
      </c>
      <c r="DC25" s="211">
        <f t="shared" si="24"/>
        <v>0</v>
      </c>
      <c r="DD25" s="211">
        <f t="shared" si="25"/>
        <v>0</v>
      </c>
      <c r="DE25" s="211">
        <f t="shared" si="26"/>
        <v>0</v>
      </c>
      <c r="DF25" s="211">
        <f t="shared" si="27"/>
        <v>0</v>
      </c>
      <c r="DG25" s="211">
        <f t="shared" si="28"/>
        <v>0</v>
      </c>
      <c r="DH25" s="211">
        <f t="shared" si="29"/>
        <v>0</v>
      </c>
    </row>
    <row r="26" spans="1:112" ht="32.1" customHeight="1">
      <c r="A26" s="384">
        <v>600</v>
      </c>
      <c r="B26" s="499" t="s">
        <v>61</v>
      </c>
      <c r="C26" s="500">
        <v>402000001</v>
      </c>
      <c r="D26" s="501" t="s">
        <v>67</v>
      </c>
      <c r="E26" s="502" t="s">
        <v>112</v>
      </c>
      <c r="F26" s="503"/>
      <c r="G26" s="503"/>
      <c r="H26" s="387">
        <v>6</v>
      </c>
      <c r="I26" s="503"/>
      <c r="J26" s="387" t="s">
        <v>62</v>
      </c>
      <c r="K26" s="387" t="s">
        <v>63</v>
      </c>
      <c r="L26" s="387"/>
      <c r="M26" s="387"/>
      <c r="N26" s="510" t="s">
        <v>64</v>
      </c>
      <c r="O26" s="387"/>
      <c r="P26" s="505" t="s">
        <v>98</v>
      </c>
      <c r="Q26" s="505" t="s">
        <v>114</v>
      </c>
      <c r="R26" s="387"/>
      <c r="S26" s="387"/>
      <c r="T26" s="387">
        <v>3</v>
      </c>
      <c r="U26" s="387"/>
      <c r="V26" s="387" t="s">
        <v>65</v>
      </c>
      <c r="W26" s="387" t="s">
        <v>64</v>
      </c>
      <c r="X26" s="387" t="s">
        <v>66</v>
      </c>
      <c r="Y26" s="387"/>
      <c r="Z26" s="387"/>
      <c r="AA26" s="387"/>
      <c r="AB26" s="505" t="s">
        <v>99</v>
      </c>
      <c r="AC26" s="505" t="s">
        <v>1869</v>
      </c>
      <c r="AD26" s="387"/>
      <c r="AE26" s="387"/>
      <c r="AF26" s="387"/>
      <c r="AG26" s="387"/>
      <c r="AH26" s="387"/>
      <c r="AI26" s="387"/>
      <c r="AJ26" s="387"/>
      <c r="AK26" s="387"/>
      <c r="AL26" s="387"/>
      <c r="AM26" s="387" t="s">
        <v>1870</v>
      </c>
      <c r="AN26" s="505" t="s">
        <v>1871</v>
      </c>
      <c r="AO26" s="197" t="s">
        <v>71</v>
      </c>
      <c r="AP26" s="197" t="s">
        <v>74</v>
      </c>
      <c r="AQ26" s="197" t="s">
        <v>85</v>
      </c>
      <c r="AR26" s="70" t="s">
        <v>76</v>
      </c>
      <c r="AS26" s="249" t="s">
        <v>79</v>
      </c>
      <c r="AT26" s="507">
        <f t="shared" si="4"/>
        <v>18720.66</v>
      </c>
      <c r="AU26" s="507">
        <f t="shared" si="4"/>
        <v>18720.66</v>
      </c>
      <c r="AV26" s="507"/>
      <c r="AW26" s="507"/>
      <c r="AX26" s="507"/>
      <c r="AY26" s="507"/>
      <c r="AZ26" s="507"/>
      <c r="BA26" s="507"/>
      <c r="BB26" s="507">
        <v>18720.66</v>
      </c>
      <c r="BC26" s="507">
        <v>18720.66</v>
      </c>
      <c r="BD26" s="507">
        <f t="shared" si="1"/>
        <v>19275</v>
      </c>
      <c r="BE26" s="507"/>
      <c r="BF26" s="507"/>
      <c r="BG26" s="507"/>
      <c r="BH26" s="507">
        <v>19275</v>
      </c>
      <c r="BI26" s="507">
        <f t="shared" si="5"/>
        <v>19275</v>
      </c>
      <c r="BJ26" s="507"/>
      <c r="BK26" s="507"/>
      <c r="BL26" s="507"/>
      <c r="BM26" s="507">
        <v>19275</v>
      </c>
      <c r="BN26" s="507">
        <f t="shared" si="2"/>
        <v>19275</v>
      </c>
      <c r="BO26" s="507"/>
      <c r="BP26" s="507"/>
      <c r="BQ26" s="507"/>
      <c r="BR26" s="507">
        <v>19275</v>
      </c>
      <c r="BS26" s="507">
        <f t="shared" si="6"/>
        <v>19275</v>
      </c>
      <c r="BT26" s="507"/>
      <c r="BU26" s="507"/>
      <c r="BV26" s="507"/>
      <c r="BW26" s="507">
        <v>19275</v>
      </c>
      <c r="BX26" s="507">
        <f t="shared" si="7"/>
        <v>18720.66</v>
      </c>
      <c r="BY26" s="507"/>
      <c r="BZ26" s="507"/>
      <c r="CA26" s="507"/>
      <c r="CB26" s="507">
        <v>18720.66</v>
      </c>
      <c r="CC26" s="507">
        <f t="shared" si="8"/>
        <v>19275</v>
      </c>
      <c r="CD26" s="507"/>
      <c r="CE26" s="507"/>
      <c r="CF26" s="507"/>
      <c r="CG26" s="507">
        <v>19275</v>
      </c>
      <c r="CH26" s="508">
        <f t="shared" si="9"/>
        <v>19275</v>
      </c>
      <c r="CI26" s="508"/>
      <c r="CJ26" s="508"/>
      <c r="CK26" s="508"/>
      <c r="CL26" s="507">
        <v>19275</v>
      </c>
      <c r="CM26" s="509" t="s">
        <v>91</v>
      </c>
      <c r="CN26" s="19" t="str">
        <f t="shared" si="11"/>
        <v>4020000010103нормативный</v>
      </c>
      <c r="CQ26" s="104" t="b">
        <f t="shared" si="12"/>
        <v>1</v>
      </c>
      <c r="CR26" s="104">
        <f t="shared" si="13"/>
        <v>0</v>
      </c>
      <c r="CS26" s="104">
        <f t="shared" si="14"/>
        <v>0</v>
      </c>
      <c r="CT26" s="104">
        <f t="shared" si="15"/>
        <v>0</v>
      </c>
      <c r="CU26" s="104">
        <f t="shared" si="16"/>
        <v>0</v>
      </c>
      <c r="CV26" s="104">
        <f t="shared" si="17"/>
        <v>0</v>
      </c>
      <c r="CW26" s="104">
        <f t="shared" si="18"/>
        <v>0</v>
      </c>
      <c r="CX26" s="104"/>
      <c r="CY26" s="211">
        <f t="shared" si="20"/>
        <v>0</v>
      </c>
      <c r="CZ26" s="211">
        <f t="shared" si="21"/>
        <v>0</v>
      </c>
      <c r="DA26" s="211">
        <f t="shared" si="22"/>
        <v>0</v>
      </c>
      <c r="DB26" s="211">
        <f t="shared" si="23"/>
        <v>0</v>
      </c>
      <c r="DC26" s="211">
        <f t="shared" si="24"/>
        <v>0</v>
      </c>
      <c r="DD26" s="211">
        <f t="shared" si="25"/>
        <v>0</v>
      </c>
      <c r="DE26" s="211">
        <f t="shared" si="26"/>
        <v>0</v>
      </c>
      <c r="DF26" s="211">
        <f t="shared" si="27"/>
        <v>0</v>
      </c>
      <c r="DG26" s="211">
        <f t="shared" si="28"/>
        <v>0</v>
      </c>
      <c r="DH26" s="211">
        <f t="shared" si="29"/>
        <v>0</v>
      </c>
    </row>
    <row r="27" spans="1:112" ht="32.1" customHeight="1">
      <c r="A27" s="384">
        <v>600</v>
      </c>
      <c r="B27" s="499" t="s">
        <v>61</v>
      </c>
      <c r="C27" s="500">
        <v>402000001</v>
      </c>
      <c r="D27" s="501" t="s">
        <v>67</v>
      </c>
      <c r="E27" s="502" t="s">
        <v>112</v>
      </c>
      <c r="F27" s="503"/>
      <c r="G27" s="503"/>
      <c r="H27" s="387">
        <v>6</v>
      </c>
      <c r="I27" s="503"/>
      <c r="J27" s="387" t="s">
        <v>62</v>
      </c>
      <c r="K27" s="387" t="s">
        <v>63</v>
      </c>
      <c r="L27" s="387"/>
      <c r="M27" s="387"/>
      <c r="N27" s="510" t="s">
        <v>64</v>
      </c>
      <c r="O27" s="387"/>
      <c r="P27" s="505" t="s">
        <v>98</v>
      </c>
      <c r="Q27" s="505" t="s">
        <v>114</v>
      </c>
      <c r="R27" s="387"/>
      <c r="S27" s="387"/>
      <c r="T27" s="387">
        <v>3</v>
      </c>
      <c r="U27" s="387"/>
      <c r="V27" s="387" t="s">
        <v>65</v>
      </c>
      <c r="W27" s="387" t="s">
        <v>64</v>
      </c>
      <c r="X27" s="387" t="s">
        <v>66</v>
      </c>
      <c r="Y27" s="387"/>
      <c r="Z27" s="387"/>
      <c r="AA27" s="387"/>
      <c r="AB27" s="505" t="s">
        <v>99</v>
      </c>
      <c r="AC27" s="294" t="s">
        <v>1874</v>
      </c>
      <c r="AD27" s="387"/>
      <c r="AE27" s="387"/>
      <c r="AF27" s="387"/>
      <c r="AG27" s="387"/>
      <c r="AH27" s="387"/>
      <c r="AI27" s="387"/>
      <c r="AJ27" s="387">
        <v>1</v>
      </c>
      <c r="AK27" s="387"/>
      <c r="AL27" s="387"/>
      <c r="AM27" s="387"/>
      <c r="AN27" s="505" t="s">
        <v>1873</v>
      </c>
      <c r="AO27" s="197" t="s">
        <v>71</v>
      </c>
      <c r="AP27" s="197" t="s">
        <v>74</v>
      </c>
      <c r="AQ27" s="197" t="s">
        <v>86</v>
      </c>
      <c r="AR27" s="70" t="s">
        <v>116</v>
      </c>
      <c r="AS27" s="249" t="s">
        <v>79</v>
      </c>
      <c r="AT27" s="507">
        <f t="shared" si="4"/>
        <v>771628.21</v>
      </c>
      <c r="AU27" s="507">
        <f t="shared" si="4"/>
        <v>771628.21</v>
      </c>
      <c r="AV27" s="507"/>
      <c r="AW27" s="507"/>
      <c r="AX27" s="507"/>
      <c r="AY27" s="507"/>
      <c r="AZ27" s="507"/>
      <c r="BA27" s="507"/>
      <c r="BB27" s="507">
        <v>771628.21</v>
      </c>
      <c r="BC27" s="507">
        <v>771628.21</v>
      </c>
      <c r="BD27" s="507">
        <f t="shared" si="1"/>
        <v>748799</v>
      </c>
      <c r="BE27" s="507"/>
      <c r="BF27" s="507"/>
      <c r="BG27" s="507"/>
      <c r="BH27" s="507">
        <v>748799</v>
      </c>
      <c r="BI27" s="507">
        <f t="shared" si="5"/>
        <v>816379</v>
      </c>
      <c r="BJ27" s="507"/>
      <c r="BK27" s="507"/>
      <c r="BL27" s="507"/>
      <c r="BM27" s="507">
        <v>816379</v>
      </c>
      <c r="BN27" s="507">
        <f t="shared" si="2"/>
        <v>816379</v>
      </c>
      <c r="BO27" s="507"/>
      <c r="BP27" s="507"/>
      <c r="BQ27" s="507"/>
      <c r="BR27" s="507">
        <v>816379</v>
      </c>
      <c r="BS27" s="507">
        <f t="shared" si="6"/>
        <v>816379</v>
      </c>
      <c r="BT27" s="507"/>
      <c r="BU27" s="507"/>
      <c r="BV27" s="507"/>
      <c r="BW27" s="507">
        <v>816379</v>
      </c>
      <c r="BX27" s="507">
        <f t="shared" si="7"/>
        <v>771628.21</v>
      </c>
      <c r="BY27" s="507"/>
      <c r="BZ27" s="507"/>
      <c r="CA27" s="507"/>
      <c r="CB27" s="507">
        <v>771628.21</v>
      </c>
      <c r="CC27" s="507">
        <f t="shared" si="8"/>
        <v>748799</v>
      </c>
      <c r="CD27" s="507"/>
      <c r="CE27" s="507"/>
      <c r="CF27" s="507"/>
      <c r="CG27" s="507">
        <v>748799</v>
      </c>
      <c r="CH27" s="508">
        <f t="shared" si="9"/>
        <v>816379</v>
      </c>
      <c r="CI27" s="508"/>
      <c r="CJ27" s="508"/>
      <c r="CK27" s="508"/>
      <c r="CL27" s="507">
        <v>816379</v>
      </c>
      <c r="CM27" s="509" t="s">
        <v>91</v>
      </c>
      <c r="CN27" s="19" t="str">
        <f t="shared" si="11"/>
        <v>4020000010103нормативный</v>
      </c>
      <c r="CQ27" s="104" t="b">
        <f t="shared" si="12"/>
        <v>1</v>
      </c>
      <c r="CR27" s="104">
        <f t="shared" si="13"/>
        <v>0</v>
      </c>
      <c r="CS27" s="104">
        <f t="shared" si="14"/>
        <v>0</v>
      </c>
      <c r="CT27" s="104">
        <f t="shared" si="15"/>
        <v>0</v>
      </c>
      <c r="CU27" s="104">
        <f t="shared" si="16"/>
        <v>0</v>
      </c>
      <c r="CV27" s="104">
        <f t="shared" si="17"/>
        <v>0</v>
      </c>
      <c r="CW27" s="104">
        <f t="shared" si="18"/>
        <v>0</v>
      </c>
      <c r="CX27" s="104"/>
      <c r="CY27" s="211">
        <f t="shared" si="20"/>
        <v>0</v>
      </c>
      <c r="CZ27" s="211">
        <f t="shared" si="21"/>
        <v>0</v>
      </c>
      <c r="DA27" s="211">
        <f t="shared" si="22"/>
        <v>0</v>
      </c>
      <c r="DB27" s="211">
        <f t="shared" si="23"/>
        <v>0</v>
      </c>
      <c r="DC27" s="211">
        <f t="shared" si="24"/>
        <v>0</v>
      </c>
      <c r="DD27" s="211">
        <f t="shared" si="25"/>
        <v>0</v>
      </c>
      <c r="DE27" s="211">
        <f t="shared" si="26"/>
        <v>0</v>
      </c>
      <c r="DF27" s="211">
        <f t="shared" si="27"/>
        <v>0</v>
      </c>
      <c r="DG27" s="211">
        <f t="shared" si="28"/>
        <v>0</v>
      </c>
      <c r="DH27" s="211">
        <f t="shared" si="29"/>
        <v>0</v>
      </c>
    </row>
    <row r="28" spans="1:112" ht="32.1" customHeight="1">
      <c r="A28" s="384">
        <v>600</v>
      </c>
      <c r="B28" s="499" t="s">
        <v>61</v>
      </c>
      <c r="C28" s="500">
        <v>402000002</v>
      </c>
      <c r="D28" s="501" t="s">
        <v>69</v>
      </c>
      <c r="E28" s="502" t="s">
        <v>112</v>
      </c>
      <c r="F28" s="386"/>
      <c r="G28" s="386"/>
      <c r="H28" s="388">
        <v>6</v>
      </c>
      <c r="I28" s="386"/>
      <c r="J28" s="388" t="s">
        <v>62</v>
      </c>
      <c r="K28" s="388" t="s">
        <v>63</v>
      </c>
      <c r="L28" s="388"/>
      <c r="M28" s="388"/>
      <c r="N28" s="504" t="s">
        <v>64</v>
      </c>
      <c r="O28" s="388"/>
      <c r="P28" s="505" t="s">
        <v>98</v>
      </c>
      <c r="Q28" s="505" t="s">
        <v>114</v>
      </c>
      <c r="R28" s="388"/>
      <c r="S28" s="388"/>
      <c r="T28" s="385">
        <v>3</v>
      </c>
      <c r="U28" s="388"/>
      <c r="V28" s="388" t="s">
        <v>65</v>
      </c>
      <c r="W28" s="388" t="s">
        <v>64</v>
      </c>
      <c r="X28" s="385" t="s">
        <v>66</v>
      </c>
      <c r="Y28" s="388"/>
      <c r="Z28" s="388"/>
      <c r="AA28" s="388"/>
      <c r="AB28" s="505" t="s">
        <v>100</v>
      </c>
      <c r="AC28" s="505" t="s">
        <v>1875</v>
      </c>
      <c r="AD28" s="387"/>
      <c r="AE28" s="387"/>
      <c r="AF28" s="387"/>
      <c r="AG28" s="387"/>
      <c r="AH28" s="387"/>
      <c r="AI28" s="387"/>
      <c r="AJ28" s="511" t="s">
        <v>1867</v>
      </c>
      <c r="AK28" s="388"/>
      <c r="AL28" s="388"/>
      <c r="AM28" s="388"/>
      <c r="AN28" s="505" t="s">
        <v>1868</v>
      </c>
      <c r="AO28" s="197" t="s">
        <v>71</v>
      </c>
      <c r="AP28" s="197" t="s">
        <v>74</v>
      </c>
      <c r="AQ28" s="197" t="s">
        <v>82</v>
      </c>
      <c r="AR28" s="70" t="s">
        <v>116</v>
      </c>
      <c r="AS28" s="249" t="s">
        <v>87</v>
      </c>
      <c r="AT28" s="507">
        <f t="shared" si="4"/>
        <v>30566146.989999998</v>
      </c>
      <c r="AU28" s="507">
        <f t="shared" si="4"/>
        <v>30566146.989999998</v>
      </c>
      <c r="AV28" s="507"/>
      <c r="AW28" s="507"/>
      <c r="AX28" s="507"/>
      <c r="AY28" s="507"/>
      <c r="AZ28" s="507"/>
      <c r="BA28" s="507"/>
      <c r="BB28" s="507">
        <v>30566146.989999998</v>
      </c>
      <c r="BC28" s="507">
        <v>30566146.989999998</v>
      </c>
      <c r="BD28" s="507">
        <f t="shared" si="1"/>
        <v>31366068</v>
      </c>
      <c r="BE28" s="507"/>
      <c r="BF28" s="507"/>
      <c r="BG28" s="507"/>
      <c r="BH28" s="507">
        <v>31366068</v>
      </c>
      <c r="BI28" s="507">
        <f t="shared" si="5"/>
        <v>31366068</v>
      </c>
      <c r="BJ28" s="507"/>
      <c r="BK28" s="507"/>
      <c r="BL28" s="507"/>
      <c r="BM28" s="507">
        <v>31366068</v>
      </c>
      <c r="BN28" s="507">
        <f t="shared" si="2"/>
        <v>31366068</v>
      </c>
      <c r="BO28" s="507"/>
      <c r="BP28" s="507"/>
      <c r="BQ28" s="507"/>
      <c r="BR28" s="507">
        <v>31366068</v>
      </c>
      <c r="BS28" s="507">
        <f t="shared" si="6"/>
        <v>31366068</v>
      </c>
      <c r="BT28" s="507"/>
      <c r="BU28" s="507"/>
      <c r="BV28" s="507"/>
      <c r="BW28" s="507">
        <v>31366068</v>
      </c>
      <c r="BX28" s="507">
        <f t="shared" si="7"/>
        <v>30566146.989999998</v>
      </c>
      <c r="BY28" s="507"/>
      <c r="BZ28" s="507"/>
      <c r="CA28" s="507"/>
      <c r="CB28" s="507">
        <v>30566146.989999998</v>
      </c>
      <c r="CC28" s="507">
        <f t="shared" si="8"/>
        <v>31366068</v>
      </c>
      <c r="CD28" s="507"/>
      <c r="CE28" s="507"/>
      <c r="CF28" s="507"/>
      <c r="CG28" s="507">
        <v>31366068</v>
      </c>
      <c r="CH28" s="508">
        <f t="shared" si="9"/>
        <v>31366068</v>
      </c>
      <c r="CI28" s="508"/>
      <c r="CJ28" s="508"/>
      <c r="CK28" s="508"/>
      <c r="CL28" s="507">
        <v>31366068</v>
      </c>
      <c r="CM28" s="509" t="s">
        <v>91</v>
      </c>
      <c r="CN28" s="19" t="str">
        <f t="shared" si="11"/>
        <v>4020000020103нормативный</v>
      </c>
      <c r="CQ28" s="104" t="b">
        <f t="shared" si="12"/>
        <v>1</v>
      </c>
      <c r="CR28" s="104">
        <f t="shared" si="13"/>
        <v>0</v>
      </c>
      <c r="CS28" s="104">
        <f t="shared" si="14"/>
        <v>0</v>
      </c>
      <c r="CT28" s="104">
        <f t="shared" si="15"/>
        <v>0</v>
      </c>
      <c r="CU28" s="104">
        <f t="shared" si="16"/>
        <v>0</v>
      </c>
      <c r="CV28" s="104">
        <f t="shared" si="17"/>
        <v>0</v>
      </c>
      <c r="CW28" s="104">
        <f t="shared" si="18"/>
        <v>0</v>
      </c>
      <c r="CX28" s="104"/>
      <c r="CY28" s="211">
        <f t="shared" si="20"/>
        <v>0</v>
      </c>
      <c r="CZ28" s="211">
        <f t="shared" si="21"/>
        <v>0</v>
      </c>
      <c r="DA28" s="211">
        <f t="shared" si="22"/>
        <v>0</v>
      </c>
      <c r="DB28" s="211">
        <f t="shared" si="23"/>
        <v>0</v>
      </c>
      <c r="DC28" s="211">
        <f t="shared" si="24"/>
        <v>0</v>
      </c>
      <c r="DD28" s="211">
        <f t="shared" si="25"/>
        <v>0</v>
      </c>
      <c r="DE28" s="211">
        <f t="shared" si="26"/>
        <v>0</v>
      </c>
      <c r="DF28" s="211">
        <f t="shared" si="27"/>
        <v>0</v>
      </c>
      <c r="DG28" s="211">
        <f t="shared" si="28"/>
        <v>0</v>
      </c>
      <c r="DH28" s="211">
        <f t="shared" si="29"/>
        <v>0</v>
      </c>
    </row>
    <row r="29" spans="1:112" ht="32.1" customHeight="1">
      <c r="A29" s="384">
        <v>600</v>
      </c>
      <c r="B29" s="499" t="s">
        <v>61</v>
      </c>
      <c r="C29" s="500">
        <v>402000002</v>
      </c>
      <c r="D29" s="501" t="s">
        <v>69</v>
      </c>
      <c r="E29" s="502" t="s">
        <v>112</v>
      </c>
      <c r="F29" s="386"/>
      <c r="G29" s="386"/>
      <c r="H29" s="388">
        <v>6</v>
      </c>
      <c r="I29" s="386"/>
      <c r="J29" s="388" t="s">
        <v>62</v>
      </c>
      <c r="K29" s="388" t="s">
        <v>63</v>
      </c>
      <c r="L29" s="388"/>
      <c r="M29" s="388"/>
      <c r="N29" s="504" t="s">
        <v>64</v>
      </c>
      <c r="O29" s="388"/>
      <c r="P29" s="505" t="s">
        <v>98</v>
      </c>
      <c r="Q29" s="505" t="s">
        <v>114</v>
      </c>
      <c r="R29" s="388"/>
      <c r="S29" s="388"/>
      <c r="T29" s="385">
        <v>3</v>
      </c>
      <c r="U29" s="388"/>
      <c r="V29" s="388" t="s">
        <v>65</v>
      </c>
      <c r="W29" s="388" t="s">
        <v>64</v>
      </c>
      <c r="X29" s="385" t="s">
        <v>66</v>
      </c>
      <c r="Y29" s="388"/>
      <c r="Z29" s="388"/>
      <c r="AA29" s="388"/>
      <c r="AB29" s="505" t="s">
        <v>100</v>
      </c>
      <c r="AC29" s="505" t="s">
        <v>1876</v>
      </c>
      <c r="AD29" s="387"/>
      <c r="AE29" s="387"/>
      <c r="AF29" s="387"/>
      <c r="AG29" s="387"/>
      <c r="AH29" s="387"/>
      <c r="AI29" s="387"/>
      <c r="AJ29" s="511" t="s">
        <v>1867</v>
      </c>
      <c r="AK29" s="388"/>
      <c r="AL29" s="388"/>
      <c r="AM29" s="388"/>
      <c r="AN29" s="505" t="s">
        <v>1868</v>
      </c>
      <c r="AO29" s="197" t="s">
        <v>71</v>
      </c>
      <c r="AP29" s="197" t="s">
        <v>74</v>
      </c>
      <c r="AQ29" s="197" t="s">
        <v>127</v>
      </c>
      <c r="AR29" s="70" t="s">
        <v>126</v>
      </c>
      <c r="AS29" s="249" t="s">
        <v>87</v>
      </c>
      <c r="AT29" s="507">
        <f t="shared" si="4"/>
        <v>104125.62</v>
      </c>
      <c r="AU29" s="507">
        <f t="shared" si="4"/>
        <v>104125.62</v>
      </c>
      <c r="AV29" s="507"/>
      <c r="AW29" s="507"/>
      <c r="AX29" s="507">
        <v>104125.62</v>
      </c>
      <c r="AY29" s="507">
        <v>104125.62</v>
      </c>
      <c r="AZ29" s="507"/>
      <c r="BA29" s="507"/>
      <c r="BB29" s="507"/>
      <c r="BC29" s="507"/>
      <c r="BD29" s="507">
        <f t="shared" si="1"/>
        <v>0</v>
      </c>
      <c r="BE29" s="507"/>
      <c r="BF29" s="507"/>
      <c r="BG29" s="507"/>
      <c r="BH29" s="507">
        <v>0</v>
      </c>
      <c r="BI29" s="507">
        <f t="shared" si="5"/>
        <v>0</v>
      </c>
      <c r="BJ29" s="507"/>
      <c r="BK29" s="507"/>
      <c r="BL29" s="507"/>
      <c r="BM29" s="507">
        <v>0</v>
      </c>
      <c r="BN29" s="507">
        <f t="shared" si="2"/>
        <v>0</v>
      </c>
      <c r="BO29" s="507"/>
      <c r="BP29" s="507"/>
      <c r="BQ29" s="507"/>
      <c r="BR29" s="507">
        <v>0</v>
      </c>
      <c r="BS29" s="507">
        <f t="shared" si="6"/>
        <v>0</v>
      </c>
      <c r="BT29" s="507"/>
      <c r="BU29" s="507"/>
      <c r="BV29" s="507"/>
      <c r="BW29" s="507">
        <v>0</v>
      </c>
      <c r="BX29" s="507">
        <f t="shared" si="7"/>
        <v>104125.62</v>
      </c>
      <c r="BY29" s="507"/>
      <c r="BZ29" s="507">
        <v>104125.62</v>
      </c>
      <c r="CA29" s="507"/>
      <c r="CB29" s="507"/>
      <c r="CC29" s="507">
        <f t="shared" si="8"/>
        <v>0</v>
      </c>
      <c r="CD29" s="507"/>
      <c r="CE29" s="507"/>
      <c r="CF29" s="507"/>
      <c r="CG29" s="507">
        <v>0</v>
      </c>
      <c r="CH29" s="508">
        <f t="shared" si="9"/>
        <v>0</v>
      </c>
      <c r="CI29" s="508"/>
      <c r="CJ29" s="508"/>
      <c r="CK29" s="508"/>
      <c r="CL29" s="507">
        <v>0</v>
      </c>
      <c r="CM29" s="509" t="s">
        <v>91</v>
      </c>
      <c r="CN29" s="19" t="str">
        <f t="shared" si="11"/>
        <v>4020000020103нормативный</v>
      </c>
      <c r="CQ29" s="104" t="b">
        <f t="shared" si="12"/>
        <v>1</v>
      </c>
      <c r="CR29" s="104">
        <f t="shared" si="13"/>
        <v>0</v>
      </c>
      <c r="CS29" s="104">
        <f t="shared" si="14"/>
        <v>0</v>
      </c>
      <c r="CT29" s="104">
        <f t="shared" si="15"/>
        <v>0</v>
      </c>
      <c r="CU29" s="104">
        <f t="shared" si="16"/>
        <v>0</v>
      </c>
      <c r="CV29" s="104">
        <f t="shared" si="17"/>
        <v>0</v>
      </c>
      <c r="CW29" s="104">
        <f t="shared" si="18"/>
        <v>0</v>
      </c>
      <c r="CX29" s="104"/>
      <c r="CY29" s="211">
        <f t="shared" si="20"/>
        <v>0</v>
      </c>
      <c r="CZ29" s="211">
        <f t="shared" si="21"/>
        <v>0</v>
      </c>
      <c r="DA29" s="211">
        <f t="shared" si="22"/>
        <v>0</v>
      </c>
      <c r="DB29" s="211">
        <f t="shared" si="23"/>
        <v>0</v>
      </c>
      <c r="DC29" s="211">
        <f t="shared" si="24"/>
        <v>0</v>
      </c>
      <c r="DD29" s="211">
        <f t="shared" si="25"/>
        <v>0</v>
      </c>
      <c r="DE29" s="211">
        <f t="shared" si="26"/>
        <v>0</v>
      </c>
      <c r="DF29" s="211">
        <f t="shared" si="27"/>
        <v>0</v>
      </c>
      <c r="DG29" s="211">
        <f t="shared" si="28"/>
        <v>0</v>
      </c>
      <c r="DH29" s="211">
        <f t="shared" si="29"/>
        <v>0</v>
      </c>
    </row>
    <row r="30" spans="1:112" ht="32.1" customHeight="1">
      <c r="A30" s="384">
        <v>600</v>
      </c>
      <c r="B30" s="499" t="s">
        <v>61</v>
      </c>
      <c r="C30" s="500">
        <v>402000002</v>
      </c>
      <c r="D30" s="501" t="s">
        <v>69</v>
      </c>
      <c r="E30" s="502" t="s">
        <v>112</v>
      </c>
      <c r="F30" s="503"/>
      <c r="G30" s="503"/>
      <c r="H30" s="387">
        <v>6</v>
      </c>
      <c r="I30" s="503"/>
      <c r="J30" s="387" t="s">
        <v>62</v>
      </c>
      <c r="K30" s="387" t="s">
        <v>63</v>
      </c>
      <c r="L30" s="387"/>
      <c r="M30" s="387"/>
      <c r="N30" s="510" t="s">
        <v>64</v>
      </c>
      <c r="O30" s="387"/>
      <c r="P30" s="505" t="s">
        <v>98</v>
      </c>
      <c r="Q30" s="505" t="s">
        <v>114</v>
      </c>
      <c r="R30" s="387"/>
      <c r="S30" s="387"/>
      <c r="T30" s="387">
        <v>3</v>
      </c>
      <c r="U30" s="387"/>
      <c r="V30" s="387" t="s">
        <v>65</v>
      </c>
      <c r="W30" s="387" t="s">
        <v>64</v>
      </c>
      <c r="X30" s="387" t="s">
        <v>66</v>
      </c>
      <c r="Y30" s="387"/>
      <c r="Z30" s="387"/>
      <c r="AA30" s="387"/>
      <c r="AB30" s="505" t="s">
        <v>102</v>
      </c>
      <c r="AC30" s="294" t="s">
        <v>1877</v>
      </c>
      <c r="AD30" s="319"/>
      <c r="AE30" s="319"/>
      <c r="AF30" s="319"/>
      <c r="AG30" s="319"/>
      <c r="AH30" s="319"/>
      <c r="AI30" s="319"/>
      <c r="AJ30" s="364" t="s">
        <v>64</v>
      </c>
      <c r="AK30" s="319"/>
      <c r="AL30" s="319"/>
      <c r="AM30" s="364"/>
      <c r="AN30" s="294" t="s">
        <v>1878</v>
      </c>
      <c r="AO30" s="197" t="s">
        <v>71</v>
      </c>
      <c r="AP30" s="197" t="s">
        <v>74</v>
      </c>
      <c r="AQ30" s="197" t="s">
        <v>84</v>
      </c>
      <c r="AR30" s="70" t="s">
        <v>116</v>
      </c>
      <c r="AS30" s="249" t="s">
        <v>87</v>
      </c>
      <c r="AT30" s="507">
        <f t="shared" si="4"/>
        <v>1517874</v>
      </c>
      <c r="AU30" s="507">
        <f t="shared" si="4"/>
        <v>1517874</v>
      </c>
      <c r="AV30" s="507"/>
      <c r="AW30" s="507"/>
      <c r="AX30" s="507"/>
      <c r="AY30" s="507"/>
      <c r="AZ30" s="507"/>
      <c r="BA30" s="507"/>
      <c r="BB30" s="507">
        <v>1517874</v>
      </c>
      <c r="BC30" s="507">
        <v>1517874</v>
      </c>
      <c r="BD30" s="507">
        <f t="shared" si="1"/>
        <v>1566040</v>
      </c>
      <c r="BE30" s="507"/>
      <c r="BF30" s="507"/>
      <c r="BG30" s="507"/>
      <c r="BH30" s="507">
        <v>1566040</v>
      </c>
      <c r="BI30" s="507">
        <f t="shared" si="5"/>
        <v>1566040</v>
      </c>
      <c r="BJ30" s="507"/>
      <c r="BK30" s="507"/>
      <c r="BL30" s="507"/>
      <c r="BM30" s="507">
        <v>1566040</v>
      </c>
      <c r="BN30" s="507">
        <f t="shared" si="2"/>
        <v>1566040</v>
      </c>
      <c r="BO30" s="507"/>
      <c r="BP30" s="507"/>
      <c r="BQ30" s="507"/>
      <c r="BR30" s="507">
        <v>1566040</v>
      </c>
      <c r="BS30" s="507">
        <f t="shared" si="6"/>
        <v>1566040</v>
      </c>
      <c r="BT30" s="507"/>
      <c r="BU30" s="507"/>
      <c r="BV30" s="507"/>
      <c r="BW30" s="507">
        <v>1566040</v>
      </c>
      <c r="BX30" s="507">
        <f t="shared" si="7"/>
        <v>1517874</v>
      </c>
      <c r="BY30" s="507"/>
      <c r="BZ30" s="507"/>
      <c r="CA30" s="507"/>
      <c r="CB30" s="507">
        <v>1517874</v>
      </c>
      <c r="CC30" s="507">
        <f t="shared" si="8"/>
        <v>1566040</v>
      </c>
      <c r="CD30" s="507"/>
      <c r="CE30" s="507"/>
      <c r="CF30" s="507"/>
      <c r="CG30" s="507">
        <v>1566040</v>
      </c>
      <c r="CH30" s="508">
        <f t="shared" si="9"/>
        <v>1566040</v>
      </c>
      <c r="CI30" s="508"/>
      <c r="CJ30" s="508"/>
      <c r="CK30" s="508"/>
      <c r="CL30" s="507">
        <v>1566040</v>
      </c>
      <c r="CM30" s="509" t="s">
        <v>91</v>
      </c>
      <c r="CN30" s="19" t="str">
        <f t="shared" si="11"/>
        <v>4020000020103нормативный</v>
      </c>
      <c r="CQ30" s="104" t="b">
        <f t="shared" si="12"/>
        <v>1</v>
      </c>
      <c r="CR30" s="104">
        <f t="shared" si="13"/>
        <v>0</v>
      </c>
      <c r="CS30" s="104">
        <f t="shared" si="14"/>
        <v>0</v>
      </c>
      <c r="CT30" s="104">
        <f t="shared" si="15"/>
        <v>0</v>
      </c>
      <c r="CU30" s="104">
        <f t="shared" si="16"/>
        <v>0</v>
      </c>
      <c r="CV30" s="104">
        <f t="shared" si="17"/>
        <v>0</v>
      </c>
      <c r="CW30" s="104">
        <f t="shared" si="18"/>
        <v>0</v>
      </c>
      <c r="CX30" s="104"/>
      <c r="CY30" s="211">
        <f t="shared" si="20"/>
        <v>0</v>
      </c>
      <c r="CZ30" s="211">
        <f t="shared" si="21"/>
        <v>0</v>
      </c>
      <c r="DA30" s="211">
        <f t="shared" si="22"/>
        <v>0</v>
      </c>
      <c r="DB30" s="211">
        <f t="shared" si="23"/>
        <v>0</v>
      </c>
      <c r="DC30" s="211">
        <f t="shared" si="24"/>
        <v>0</v>
      </c>
      <c r="DD30" s="211">
        <f t="shared" si="25"/>
        <v>0</v>
      </c>
      <c r="DE30" s="211">
        <f t="shared" si="26"/>
        <v>0</v>
      </c>
      <c r="DF30" s="211">
        <f t="shared" si="27"/>
        <v>0</v>
      </c>
      <c r="DG30" s="211">
        <f t="shared" si="28"/>
        <v>0</v>
      </c>
      <c r="DH30" s="211">
        <f t="shared" si="29"/>
        <v>0</v>
      </c>
    </row>
    <row r="31" spans="1:112" ht="32.1" customHeight="1">
      <c r="A31" s="384">
        <v>600</v>
      </c>
      <c r="B31" s="499" t="s">
        <v>61</v>
      </c>
      <c r="C31" s="500">
        <v>402000002</v>
      </c>
      <c r="D31" s="501" t="s">
        <v>69</v>
      </c>
      <c r="E31" s="502" t="s">
        <v>112</v>
      </c>
      <c r="F31" s="503"/>
      <c r="G31" s="503"/>
      <c r="H31" s="387">
        <v>6</v>
      </c>
      <c r="I31" s="503"/>
      <c r="J31" s="387" t="s">
        <v>62</v>
      </c>
      <c r="K31" s="387" t="s">
        <v>63</v>
      </c>
      <c r="L31" s="387"/>
      <c r="M31" s="387"/>
      <c r="N31" s="510" t="s">
        <v>64</v>
      </c>
      <c r="O31" s="387"/>
      <c r="P31" s="505" t="s">
        <v>98</v>
      </c>
      <c r="Q31" s="505" t="s">
        <v>114</v>
      </c>
      <c r="R31" s="387"/>
      <c r="S31" s="387"/>
      <c r="T31" s="387">
        <v>3</v>
      </c>
      <c r="U31" s="387"/>
      <c r="V31" s="387" t="s">
        <v>65</v>
      </c>
      <c r="W31" s="387" t="s">
        <v>64</v>
      </c>
      <c r="X31" s="387" t="s">
        <v>66</v>
      </c>
      <c r="Y31" s="387"/>
      <c r="Z31" s="387"/>
      <c r="AA31" s="387"/>
      <c r="AB31" s="505" t="s">
        <v>103</v>
      </c>
      <c r="AC31" s="294" t="s">
        <v>1879</v>
      </c>
      <c r="AD31" s="319"/>
      <c r="AE31" s="319"/>
      <c r="AF31" s="319"/>
      <c r="AG31" s="319"/>
      <c r="AH31" s="319"/>
      <c r="AI31" s="319"/>
      <c r="AJ31" s="364" t="s">
        <v>64</v>
      </c>
      <c r="AK31" s="319"/>
      <c r="AL31" s="319"/>
      <c r="AM31" s="364"/>
      <c r="AN31" s="294" t="s">
        <v>1878</v>
      </c>
      <c r="AO31" s="197" t="s">
        <v>71</v>
      </c>
      <c r="AP31" s="197" t="s">
        <v>74</v>
      </c>
      <c r="AQ31" s="197" t="s">
        <v>86</v>
      </c>
      <c r="AR31" s="70" t="s">
        <v>116</v>
      </c>
      <c r="AS31" s="249" t="s">
        <v>87</v>
      </c>
      <c r="AT31" s="507">
        <f t="shared" si="4"/>
        <v>2606221.42</v>
      </c>
      <c r="AU31" s="507">
        <f t="shared" si="4"/>
        <v>2606221.42</v>
      </c>
      <c r="AV31" s="507"/>
      <c r="AW31" s="507"/>
      <c r="AX31" s="507"/>
      <c r="AY31" s="507"/>
      <c r="AZ31" s="507"/>
      <c r="BA31" s="507"/>
      <c r="BB31" s="507">
        <v>2606221.42</v>
      </c>
      <c r="BC31" s="507">
        <v>2606221.42</v>
      </c>
      <c r="BD31" s="507">
        <f t="shared" si="1"/>
        <v>2703232</v>
      </c>
      <c r="BE31" s="507"/>
      <c r="BF31" s="507"/>
      <c r="BG31" s="507"/>
      <c r="BH31" s="507">
        <v>2703232</v>
      </c>
      <c r="BI31" s="507">
        <f t="shared" si="5"/>
        <v>2703232</v>
      </c>
      <c r="BJ31" s="507"/>
      <c r="BK31" s="507"/>
      <c r="BL31" s="507"/>
      <c r="BM31" s="507">
        <v>2703232</v>
      </c>
      <c r="BN31" s="507">
        <f t="shared" si="2"/>
        <v>2703232</v>
      </c>
      <c r="BO31" s="507"/>
      <c r="BP31" s="507"/>
      <c r="BQ31" s="507"/>
      <c r="BR31" s="507">
        <v>2703232</v>
      </c>
      <c r="BS31" s="507">
        <f t="shared" si="6"/>
        <v>2703232</v>
      </c>
      <c r="BT31" s="507"/>
      <c r="BU31" s="507"/>
      <c r="BV31" s="507"/>
      <c r="BW31" s="507">
        <v>2703232</v>
      </c>
      <c r="BX31" s="507">
        <f t="shared" si="7"/>
        <v>2606221.42</v>
      </c>
      <c r="BY31" s="507"/>
      <c r="BZ31" s="507"/>
      <c r="CA31" s="507"/>
      <c r="CB31" s="507">
        <v>2606221.42</v>
      </c>
      <c r="CC31" s="507">
        <f t="shared" si="8"/>
        <v>2703232</v>
      </c>
      <c r="CD31" s="507"/>
      <c r="CE31" s="507"/>
      <c r="CF31" s="507"/>
      <c r="CG31" s="507">
        <v>2703232</v>
      </c>
      <c r="CH31" s="508">
        <f t="shared" si="9"/>
        <v>2703232</v>
      </c>
      <c r="CI31" s="508"/>
      <c r="CJ31" s="508"/>
      <c r="CK31" s="508"/>
      <c r="CL31" s="507">
        <v>2703232</v>
      </c>
      <c r="CM31" s="509" t="s">
        <v>91</v>
      </c>
      <c r="CN31" s="19" t="str">
        <f t="shared" si="11"/>
        <v>4020000020103нормативный</v>
      </c>
      <c r="CQ31" s="104" t="b">
        <f t="shared" si="12"/>
        <v>1</v>
      </c>
      <c r="CR31" s="104">
        <f t="shared" si="13"/>
        <v>0</v>
      </c>
      <c r="CS31" s="104">
        <f t="shared" si="14"/>
        <v>0</v>
      </c>
      <c r="CT31" s="104">
        <f t="shared" si="15"/>
        <v>0</v>
      </c>
      <c r="CU31" s="104">
        <f t="shared" si="16"/>
        <v>0</v>
      </c>
      <c r="CV31" s="104">
        <f t="shared" si="17"/>
        <v>0</v>
      </c>
      <c r="CW31" s="104">
        <f t="shared" si="18"/>
        <v>0</v>
      </c>
      <c r="CX31" s="104"/>
      <c r="CY31" s="211">
        <f t="shared" si="20"/>
        <v>0</v>
      </c>
      <c r="CZ31" s="211">
        <f t="shared" si="21"/>
        <v>0</v>
      </c>
      <c r="DA31" s="211">
        <f t="shared" si="22"/>
        <v>0</v>
      </c>
      <c r="DB31" s="211">
        <f t="shared" si="23"/>
        <v>0</v>
      </c>
      <c r="DC31" s="211">
        <f t="shared" si="24"/>
        <v>0</v>
      </c>
      <c r="DD31" s="211">
        <f t="shared" si="25"/>
        <v>0</v>
      </c>
      <c r="DE31" s="211">
        <f t="shared" si="26"/>
        <v>0</v>
      </c>
      <c r="DF31" s="211">
        <f t="shared" si="27"/>
        <v>0</v>
      </c>
      <c r="DG31" s="211">
        <f t="shared" si="28"/>
        <v>0</v>
      </c>
      <c r="DH31" s="211">
        <f t="shared" si="29"/>
        <v>0</v>
      </c>
    </row>
    <row r="32" spans="1:112" ht="32.1" customHeight="1">
      <c r="A32" s="384">
        <v>600</v>
      </c>
      <c r="B32" s="499" t="s">
        <v>61</v>
      </c>
      <c r="C32" s="500">
        <v>402000017</v>
      </c>
      <c r="D32" s="501" t="s">
        <v>70</v>
      </c>
      <c r="E32" s="502" t="s">
        <v>112</v>
      </c>
      <c r="F32" s="386"/>
      <c r="G32" s="386"/>
      <c r="H32" s="388">
        <v>6</v>
      </c>
      <c r="I32" s="386"/>
      <c r="J32" s="388" t="s">
        <v>62</v>
      </c>
      <c r="K32" s="388" t="s">
        <v>63</v>
      </c>
      <c r="L32" s="388"/>
      <c r="M32" s="388"/>
      <c r="N32" s="512" t="s">
        <v>64</v>
      </c>
      <c r="O32" s="388"/>
      <c r="P32" s="505" t="s">
        <v>98</v>
      </c>
      <c r="Q32" s="505" t="s">
        <v>114</v>
      </c>
      <c r="R32" s="388"/>
      <c r="S32" s="388"/>
      <c r="T32" s="388">
        <v>3</v>
      </c>
      <c r="U32" s="388"/>
      <c r="V32" s="388" t="s">
        <v>65</v>
      </c>
      <c r="W32" s="388" t="s">
        <v>64</v>
      </c>
      <c r="X32" s="388" t="s">
        <v>66</v>
      </c>
      <c r="Y32" s="388"/>
      <c r="Z32" s="388"/>
      <c r="AA32" s="388"/>
      <c r="AB32" s="505" t="s">
        <v>103</v>
      </c>
      <c r="AC32" s="505" t="s">
        <v>1857</v>
      </c>
      <c r="AD32" s="387"/>
      <c r="AE32" s="387"/>
      <c r="AF32" s="387"/>
      <c r="AG32" s="387"/>
      <c r="AH32" s="387"/>
      <c r="AI32" s="387"/>
      <c r="AJ32" s="384"/>
      <c r="AK32" s="387"/>
      <c r="AL32" s="387"/>
      <c r="AM32" s="388" t="s">
        <v>1880</v>
      </c>
      <c r="AN32" s="505" t="s">
        <v>1859</v>
      </c>
      <c r="AO32" s="197" t="s">
        <v>65</v>
      </c>
      <c r="AP32" s="197" t="s">
        <v>71</v>
      </c>
      <c r="AQ32" s="197" t="s">
        <v>88</v>
      </c>
      <c r="AR32" s="70" t="s">
        <v>89</v>
      </c>
      <c r="AS32" s="249" t="s">
        <v>73</v>
      </c>
      <c r="AT32" s="507">
        <f t="shared" si="4"/>
        <v>1590490</v>
      </c>
      <c r="AU32" s="507">
        <f t="shared" si="4"/>
        <v>1590490</v>
      </c>
      <c r="AV32" s="507"/>
      <c r="AW32" s="507"/>
      <c r="AX32" s="507"/>
      <c r="AY32" s="507"/>
      <c r="AZ32" s="507"/>
      <c r="BA32" s="507"/>
      <c r="BB32" s="507">
        <v>1590490</v>
      </c>
      <c r="BC32" s="507">
        <v>1590490</v>
      </c>
      <c r="BD32" s="507">
        <f t="shared" si="1"/>
        <v>1590500</v>
      </c>
      <c r="BE32" s="507"/>
      <c r="BF32" s="507"/>
      <c r="BG32" s="507"/>
      <c r="BH32" s="507">
        <v>1590500</v>
      </c>
      <c r="BI32" s="507">
        <f t="shared" si="5"/>
        <v>590500</v>
      </c>
      <c r="BJ32" s="507"/>
      <c r="BK32" s="507"/>
      <c r="BL32" s="507"/>
      <c r="BM32" s="507">
        <v>590500</v>
      </c>
      <c r="BN32" s="507">
        <f t="shared" si="2"/>
        <v>590500</v>
      </c>
      <c r="BO32" s="507"/>
      <c r="BP32" s="507"/>
      <c r="BQ32" s="507"/>
      <c r="BR32" s="507">
        <v>590500</v>
      </c>
      <c r="BS32" s="507">
        <f t="shared" si="6"/>
        <v>590500</v>
      </c>
      <c r="BT32" s="507"/>
      <c r="BU32" s="507"/>
      <c r="BV32" s="507"/>
      <c r="BW32" s="507">
        <v>590500</v>
      </c>
      <c r="BX32" s="507">
        <f t="shared" si="7"/>
        <v>1590490</v>
      </c>
      <c r="BY32" s="507"/>
      <c r="BZ32" s="507"/>
      <c r="CA32" s="507"/>
      <c r="CB32" s="507">
        <v>1590490</v>
      </c>
      <c r="CC32" s="507">
        <f t="shared" si="8"/>
        <v>1590500</v>
      </c>
      <c r="CD32" s="507"/>
      <c r="CE32" s="507"/>
      <c r="CF32" s="507"/>
      <c r="CG32" s="507">
        <v>1590500</v>
      </c>
      <c r="CH32" s="508">
        <f t="shared" si="9"/>
        <v>590500</v>
      </c>
      <c r="CI32" s="508"/>
      <c r="CJ32" s="508"/>
      <c r="CK32" s="508"/>
      <c r="CL32" s="507">
        <v>590500</v>
      </c>
      <c r="CM32" s="509" t="s">
        <v>92</v>
      </c>
      <c r="CN32" s="19" t="str">
        <f t="shared" si="11"/>
        <v>4020000171201плановый</v>
      </c>
      <c r="CQ32" s="104" t="b">
        <f t="shared" si="12"/>
        <v>1</v>
      </c>
      <c r="CR32" s="104">
        <f t="shared" si="13"/>
        <v>0</v>
      </c>
      <c r="CS32" s="104">
        <f t="shared" si="14"/>
        <v>0</v>
      </c>
      <c r="CT32" s="104">
        <f t="shared" si="15"/>
        <v>0</v>
      </c>
      <c r="CU32" s="104">
        <f t="shared" si="16"/>
        <v>0</v>
      </c>
      <c r="CV32" s="104">
        <f t="shared" si="17"/>
        <v>0</v>
      </c>
      <c r="CW32" s="104">
        <f t="shared" si="18"/>
        <v>0</v>
      </c>
      <c r="CX32" s="104"/>
      <c r="CY32" s="211">
        <f t="shared" si="20"/>
        <v>0</v>
      </c>
      <c r="CZ32" s="211">
        <f t="shared" si="21"/>
        <v>0</v>
      </c>
      <c r="DA32" s="211">
        <f t="shared" si="22"/>
        <v>0</v>
      </c>
      <c r="DB32" s="211">
        <f t="shared" si="23"/>
        <v>0</v>
      </c>
      <c r="DC32" s="211">
        <f t="shared" si="24"/>
        <v>0</v>
      </c>
      <c r="DD32" s="211">
        <f t="shared" si="25"/>
        <v>0</v>
      </c>
      <c r="DE32" s="211">
        <f t="shared" si="26"/>
        <v>0</v>
      </c>
      <c r="DF32" s="211">
        <f t="shared" si="27"/>
        <v>0</v>
      </c>
      <c r="DG32" s="211">
        <f t="shared" si="28"/>
        <v>0</v>
      </c>
      <c r="DH32" s="211">
        <f t="shared" si="29"/>
        <v>0</v>
      </c>
    </row>
    <row r="33" spans="1:112" ht="32.1" customHeight="1">
      <c r="A33" s="384">
        <v>600</v>
      </c>
      <c r="B33" s="499" t="s">
        <v>61</v>
      </c>
      <c r="C33" s="500">
        <v>402000017</v>
      </c>
      <c r="D33" s="501" t="s">
        <v>70</v>
      </c>
      <c r="E33" s="502" t="s">
        <v>112</v>
      </c>
      <c r="F33" s="386"/>
      <c r="G33" s="386"/>
      <c r="H33" s="388">
        <v>6</v>
      </c>
      <c r="I33" s="386"/>
      <c r="J33" s="388" t="s">
        <v>62</v>
      </c>
      <c r="K33" s="388" t="s">
        <v>63</v>
      </c>
      <c r="L33" s="388"/>
      <c r="M33" s="388"/>
      <c r="N33" s="512" t="s">
        <v>64</v>
      </c>
      <c r="O33" s="388"/>
      <c r="P33" s="505" t="s">
        <v>98</v>
      </c>
      <c r="Q33" s="505" t="s">
        <v>114</v>
      </c>
      <c r="R33" s="388"/>
      <c r="S33" s="388"/>
      <c r="T33" s="388">
        <v>3</v>
      </c>
      <c r="U33" s="388"/>
      <c r="V33" s="388" t="s">
        <v>65</v>
      </c>
      <c r="W33" s="388" t="s">
        <v>64</v>
      </c>
      <c r="X33" s="388" t="s">
        <v>66</v>
      </c>
      <c r="Y33" s="388"/>
      <c r="Z33" s="388"/>
      <c r="AA33" s="388"/>
      <c r="AB33" s="505" t="s">
        <v>103</v>
      </c>
      <c r="AC33" s="505" t="s">
        <v>1857</v>
      </c>
      <c r="AD33" s="387"/>
      <c r="AE33" s="387"/>
      <c r="AF33" s="387"/>
      <c r="AG33" s="387"/>
      <c r="AH33" s="387"/>
      <c r="AI33" s="387"/>
      <c r="AJ33" s="384"/>
      <c r="AK33" s="387"/>
      <c r="AL33" s="387"/>
      <c r="AM33" s="388" t="s">
        <v>1880</v>
      </c>
      <c r="AN33" s="505" t="s">
        <v>1859</v>
      </c>
      <c r="AO33" s="197" t="s">
        <v>65</v>
      </c>
      <c r="AP33" s="197" t="s">
        <v>90</v>
      </c>
      <c r="AQ33" s="197" t="s">
        <v>88</v>
      </c>
      <c r="AR33" s="70" t="s">
        <v>89</v>
      </c>
      <c r="AS33" s="249" t="s">
        <v>73</v>
      </c>
      <c r="AT33" s="507">
        <f t="shared" si="4"/>
        <v>999900</v>
      </c>
      <c r="AU33" s="507">
        <f t="shared" si="4"/>
        <v>999900</v>
      </c>
      <c r="AV33" s="507"/>
      <c r="AW33" s="507"/>
      <c r="AX33" s="507"/>
      <c r="AY33" s="507"/>
      <c r="AZ33" s="507"/>
      <c r="BA33" s="507"/>
      <c r="BB33" s="507">
        <v>999900</v>
      </c>
      <c r="BC33" s="507">
        <v>999900</v>
      </c>
      <c r="BD33" s="507">
        <f t="shared" si="1"/>
        <v>1000000</v>
      </c>
      <c r="BE33" s="507"/>
      <c r="BF33" s="507"/>
      <c r="BG33" s="507"/>
      <c r="BH33" s="507">
        <v>1000000</v>
      </c>
      <c r="BI33" s="507">
        <f t="shared" si="5"/>
        <v>500000</v>
      </c>
      <c r="BJ33" s="507"/>
      <c r="BK33" s="507"/>
      <c r="BL33" s="507"/>
      <c r="BM33" s="507">
        <v>500000</v>
      </c>
      <c r="BN33" s="507">
        <f t="shared" si="2"/>
        <v>500000</v>
      </c>
      <c r="BO33" s="507"/>
      <c r="BP33" s="507"/>
      <c r="BQ33" s="507"/>
      <c r="BR33" s="507">
        <v>500000</v>
      </c>
      <c r="BS33" s="507">
        <f t="shared" si="6"/>
        <v>500000</v>
      </c>
      <c r="BT33" s="507"/>
      <c r="BU33" s="507"/>
      <c r="BV33" s="507"/>
      <c r="BW33" s="507">
        <v>500000</v>
      </c>
      <c r="BX33" s="507">
        <f t="shared" si="7"/>
        <v>999900</v>
      </c>
      <c r="BY33" s="507"/>
      <c r="BZ33" s="507"/>
      <c r="CA33" s="507"/>
      <c r="CB33" s="507">
        <v>999900</v>
      </c>
      <c r="CC33" s="507">
        <f t="shared" si="8"/>
        <v>1000000</v>
      </c>
      <c r="CD33" s="507"/>
      <c r="CE33" s="507"/>
      <c r="CF33" s="507"/>
      <c r="CG33" s="507">
        <v>1000000</v>
      </c>
      <c r="CH33" s="508">
        <f t="shared" si="9"/>
        <v>500000</v>
      </c>
      <c r="CI33" s="508"/>
      <c r="CJ33" s="508"/>
      <c r="CK33" s="508"/>
      <c r="CL33" s="507">
        <v>500000</v>
      </c>
      <c r="CM33" s="509" t="s">
        <v>92</v>
      </c>
      <c r="CN33" s="19" t="str">
        <f t="shared" si="11"/>
        <v>4020000171202плановый</v>
      </c>
      <c r="CQ33" s="104" t="b">
        <f t="shared" si="12"/>
        <v>1</v>
      </c>
      <c r="CR33" s="104">
        <f t="shared" si="13"/>
        <v>0</v>
      </c>
      <c r="CS33" s="104">
        <f t="shared" si="14"/>
        <v>0</v>
      </c>
      <c r="CT33" s="104">
        <f t="shared" si="15"/>
        <v>0</v>
      </c>
      <c r="CU33" s="104">
        <f t="shared" si="16"/>
        <v>0</v>
      </c>
      <c r="CV33" s="104">
        <f t="shared" si="17"/>
        <v>0</v>
      </c>
      <c r="CW33" s="104">
        <f t="shared" si="18"/>
        <v>0</v>
      </c>
      <c r="CX33" s="104"/>
      <c r="CY33" s="211">
        <f t="shared" si="20"/>
        <v>0</v>
      </c>
      <c r="CZ33" s="211">
        <f t="shared" si="21"/>
        <v>0</v>
      </c>
      <c r="DA33" s="211">
        <f t="shared" si="22"/>
        <v>0</v>
      </c>
      <c r="DB33" s="211">
        <f t="shared" si="23"/>
        <v>0</v>
      </c>
      <c r="DC33" s="211">
        <f t="shared" si="24"/>
        <v>0</v>
      </c>
      <c r="DD33" s="211">
        <f t="shared" si="25"/>
        <v>0</v>
      </c>
      <c r="DE33" s="211">
        <f t="shared" si="26"/>
        <v>0</v>
      </c>
      <c r="DF33" s="211">
        <f t="shared" si="27"/>
        <v>0</v>
      </c>
      <c r="DG33" s="211">
        <f t="shared" si="28"/>
        <v>0</v>
      </c>
      <c r="DH33" s="211">
        <f t="shared" si="29"/>
        <v>0</v>
      </c>
    </row>
    <row r="34" spans="1:112" ht="32.1" customHeight="1">
      <c r="A34" s="384">
        <v>600</v>
      </c>
      <c r="B34" s="499" t="s">
        <v>61</v>
      </c>
      <c r="C34" s="500">
        <v>402000001</v>
      </c>
      <c r="D34" s="501" t="s">
        <v>67</v>
      </c>
      <c r="E34" s="502" t="s">
        <v>115</v>
      </c>
      <c r="F34" s="386"/>
      <c r="G34" s="386"/>
      <c r="H34" s="388">
        <v>7</v>
      </c>
      <c r="I34" s="386"/>
      <c r="J34" s="388">
        <v>26</v>
      </c>
      <c r="K34" s="388"/>
      <c r="L34" s="388"/>
      <c r="M34" s="388"/>
      <c r="N34" s="512"/>
      <c r="O34" s="388"/>
      <c r="P34" s="505" t="s">
        <v>105</v>
      </c>
      <c r="Q34" s="505" t="s">
        <v>113</v>
      </c>
      <c r="R34" s="388"/>
      <c r="S34" s="388"/>
      <c r="T34" s="388"/>
      <c r="U34" s="388"/>
      <c r="V34" s="388">
        <v>13</v>
      </c>
      <c r="W34" s="388" t="s">
        <v>106</v>
      </c>
      <c r="X34" s="388"/>
      <c r="Y34" s="388"/>
      <c r="Z34" s="388"/>
      <c r="AA34" s="388"/>
      <c r="AB34" s="505" t="s">
        <v>107</v>
      </c>
      <c r="AC34" s="294" t="s">
        <v>1881</v>
      </c>
      <c r="AD34" s="387"/>
      <c r="AE34" s="387"/>
      <c r="AF34" s="387"/>
      <c r="AG34" s="387"/>
      <c r="AH34" s="387"/>
      <c r="AI34" s="387"/>
      <c r="AJ34" s="387"/>
      <c r="AK34" s="387"/>
      <c r="AL34" s="387"/>
      <c r="AM34" s="384" t="s">
        <v>1882</v>
      </c>
      <c r="AN34" s="505" t="s">
        <v>1873</v>
      </c>
      <c r="AO34" s="197" t="s">
        <v>71</v>
      </c>
      <c r="AP34" s="197" t="s">
        <v>72</v>
      </c>
      <c r="AQ34" s="197" t="s">
        <v>108</v>
      </c>
      <c r="AR34" s="70" t="s">
        <v>109</v>
      </c>
      <c r="AS34" s="249" t="s">
        <v>87</v>
      </c>
      <c r="AT34" s="507">
        <f t="shared" si="4"/>
        <v>0</v>
      </c>
      <c r="AU34" s="507">
        <f t="shared" si="4"/>
        <v>0</v>
      </c>
      <c r="AV34" s="507"/>
      <c r="AW34" s="507"/>
      <c r="AX34" s="507"/>
      <c r="AY34" s="507"/>
      <c r="AZ34" s="507"/>
      <c r="BA34" s="507"/>
      <c r="BB34" s="507"/>
      <c r="BC34" s="507"/>
      <c r="BD34" s="507">
        <f t="shared" si="1"/>
        <v>320000</v>
      </c>
      <c r="BE34" s="507"/>
      <c r="BF34" s="507"/>
      <c r="BG34" s="507"/>
      <c r="BH34" s="507">
        <v>320000</v>
      </c>
      <c r="BI34" s="507">
        <f t="shared" si="5"/>
        <v>0</v>
      </c>
      <c r="BJ34" s="507"/>
      <c r="BK34" s="507"/>
      <c r="BL34" s="507"/>
      <c r="BM34" s="507">
        <v>0</v>
      </c>
      <c r="BN34" s="507">
        <f t="shared" si="2"/>
        <v>0</v>
      </c>
      <c r="BO34" s="507"/>
      <c r="BP34" s="507"/>
      <c r="BQ34" s="507"/>
      <c r="BR34" s="507">
        <v>0</v>
      </c>
      <c r="BS34" s="507">
        <f t="shared" si="6"/>
        <v>0</v>
      </c>
      <c r="BT34" s="507"/>
      <c r="BU34" s="507"/>
      <c r="BV34" s="507"/>
      <c r="BW34" s="507">
        <v>0</v>
      </c>
      <c r="BX34" s="507">
        <f t="shared" si="7"/>
        <v>0</v>
      </c>
      <c r="BY34" s="507"/>
      <c r="BZ34" s="507"/>
      <c r="CA34" s="507"/>
      <c r="CB34" s="507"/>
      <c r="CC34" s="507">
        <f t="shared" si="8"/>
        <v>320000</v>
      </c>
      <c r="CD34" s="507"/>
      <c r="CE34" s="507"/>
      <c r="CF34" s="507"/>
      <c r="CG34" s="507">
        <v>320000</v>
      </c>
      <c r="CH34" s="508">
        <f t="shared" si="9"/>
        <v>0</v>
      </c>
      <c r="CI34" s="508"/>
      <c r="CJ34" s="508"/>
      <c r="CK34" s="508"/>
      <c r="CL34" s="507">
        <v>0</v>
      </c>
      <c r="CM34" s="438" t="s">
        <v>91</v>
      </c>
      <c r="CN34" s="19" t="str">
        <f t="shared" si="11"/>
        <v>4020000010113нормативный</v>
      </c>
      <c r="CQ34" s="104" t="b">
        <f t="shared" si="12"/>
        <v>1</v>
      </c>
      <c r="CR34" s="104">
        <f t="shared" si="13"/>
        <v>0</v>
      </c>
      <c r="CS34" s="104">
        <f t="shared" si="14"/>
        <v>0</v>
      </c>
      <c r="CT34" s="104">
        <f t="shared" si="15"/>
        <v>0</v>
      </c>
      <c r="CU34" s="104">
        <f t="shared" si="16"/>
        <v>0</v>
      </c>
      <c r="CV34" s="104">
        <f t="shared" si="17"/>
        <v>0</v>
      </c>
      <c r="CW34" s="104">
        <f t="shared" si="18"/>
        <v>0</v>
      </c>
      <c r="CX34" s="104"/>
      <c r="CY34" s="211">
        <f t="shared" si="20"/>
        <v>0</v>
      </c>
      <c r="CZ34" s="211">
        <f t="shared" si="21"/>
        <v>0</v>
      </c>
      <c r="DA34" s="211">
        <f t="shared" si="22"/>
        <v>0</v>
      </c>
      <c r="DB34" s="211">
        <f t="shared" si="23"/>
        <v>0</v>
      </c>
      <c r="DC34" s="211">
        <f t="shared" si="24"/>
        <v>0</v>
      </c>
      <c r="DD34" s="211">
        <f t="shared" si="25"/>
        <v>0</v>
      </c>
      <c r="DE34" s="211">
        <f t="shared" si="26"/>
        <v>0</v>
      </c>
      <c r="DF34" s="211">
        <f t="shared" si="27"/>
        <v>0</v>
      </c>
      <c r="DG34" s="211">
        <f t="shared" si="28"/>
        <v>0</v>
      </c>
      <c r="DH34" s="211">
        <f t="shared" si="29"/>
        <v>0</v>
      </c>
    </row>
    <row r="35" spans="1:112" ht="32.1" customHeight="1">
      <c r="A35" s="384">
        <v>600</v>
      </c>
      <c r="B35" s="499" t="s">
        <v>61</v>
      </c>
      <c r="C35" s="500">
        <v>402000001</v>
      </c>
      <c r="D35" s="501" t="s">
        <v>67</v>
      </c>
      <c r="E35" s="502" t="s">
        <v>115</v>
      </c>
      <c r="F35" s="386"/>
      <c r="G35" s="386"/>
      <c r="H35" s="388">
        <v>7</v>
      </c>
      <c r="I35" s="386"/>
      <c r="J35" s="388">
        <v>26</v>
      </c>
      <c r="K35" s="388"/>
      <c r="L35" s="388"/>
      <c r="M35" s="388"/>
      <c r="N35" s="512"/>
      <c r="O35" s="388"/>
      <c r="P35" s="505" t="s">
        <v>105</v>
      </c>
      <c r="Q35" s="505" t="s">
        <v>113</v>
      </c>
      <c r="R35" s="388"/>
      <c r="S35" s="388"/>
      <c r="T35" s="388"/>
      <c r="U35" s="388"/>
      <c r="V35" s="388">
        <v>13</v>
      </c>
      <c r="W35" s="388" t="s">
        <v>106</v>
      </c>
      <c r="X35" s="388"/>
      <c r="Y35" s="388"/>
      <c r="Z35" s="388"/>
      <c r="AA35" s="388"/>
      <c r="AB35" s="505" t="s">
        <v>107</v>
      </c>
      <c r="AC35" s="294" t="s">
        <v>1881</v>
      </c>
      <c r="AD35" s="387"/>
      <c r="AE35" s="387"/>
      <c r="AF35" s="387"/>
      <c r="AG35" s="387"/>
      <c r="AH35" s="387"/>
      <c r="AI35" s="387"/>
      <c r="AJ35" s="387"/>
      <c r="AK35" s="387"/>
      <c r="AL35" s="387"/>
      <c r="AM35" s="384" t="s">
        <v>1882</v>
      </c>
      <c r="AN35" s="505" t="s">
        <v>1873</v>
      </c>
      <c r="AO35" s="197" t="s">
        <v>71</v>
      </c>
      <c r="AP35" s="197" t="s">
        <v>72</v>
      </c>
      <c r="AQ35" s="197" t="s">
        <v>108</v>
      </c>
      <c r="AR35" s="70" t="s">
        <v>109</v>
      </c>
      <c r="AS35" s="249" t="s">
        <v>79</v>
      </c>
      <c r="AT35" s="507">
        <f t="shared" si="4"/>
        <v>0</v>
      </c>
      <c r="AU35" s="507">
        <f t="shared" si="4"/>
        <v>0</v>
      </c>
      <c r="AV35" s="507"/>
      <c r="AW35" s="507"/>
      <c r="AX35" s="507"/>
      <c r="AY35" s="507"/>
      <c r="AZ35" s="507"/>
      <c r="BA35" s="507"/>
      <c r="BB35" s="507"/>
      <c r="BC35" s="507"/>
      <c r="BD35" s="507">
        <f t="shared" si="1"/>
        <v>96640</v>
      </c>
      <c r="BE35" s="507"/>
      <c r="BF35" s="507"/>
      <c r="BG35" s="507"/>
      <c r="BH35" s="507">
        <v>96640</v>
      </c>
      <c r="BI35" s="507">
        <f t="shared" si="5"/>
        <v>0</v>
      </c>
      <c r="BJ35" s="507"/>
      <c r="BK35" s="507"/>
      <c r="BL35" s="507"/>
      <c r="BM35" s="507">
        <v>0</v>
      </c>
      <c r="BN35" s="507">
        <f>BO35+BP35+BQ35+BR35</f>
        <v>0</v>
      </c>
      <c r="BO35" s="507"/>
      <c r="BP35" s="507"/>
      <c r="BQ35" s="507"/>
      <c r="BR35" s="507">
        <v>0</v>
      </c>
      <c r="BS35" s="507">
        <f t="shared" si="6"/>
        <v>0</v>
      </c>
      <c r="BT35" s="507"/>
      <c r="BU35" s="507"/>
      <c r="BV35" s="507"/>
      <c r="BW35" s="507">
        <v>0</v>
      </c>
      <c r="BX35" s="507">
        <f t="shared" si="7"/>
        <v>0</v>
      </c>
      <c r="BY35" s="507"/>
      <c r="BZ35" s="507"/>
      <c r="CA35" s="507"/>
      <c r="CB35" s="507"/>
      <c r="CC35" s="507">
        <f t="shared" si="8"/>
        <v>96640</v>
      </c>
      <c r="CD35" s="507"/>
      <c r="CE35" s="507"/>
      <c r="CF35" s="507"/>
      <c r="CG35" s="507">
        <v>96640</v>
      </c>
      <c r="CH35" s="508">
        <f t="shared" si="9"/>
        <v>0</v>
      </c>
      <c r="CI35" s="508"/>
      <c r="CJ35" s="508"/>
      <c r="CK35" s="508"/>
      <c r="CL35" s="507">
        <v>0</v>
      </c>
      <c r="CM35" s="438" t="s">
        <v>91</v>
      </c>
      <c r="CN35" s="19" t="str">
        <f t="shared" si="11"/>
        <v>4020000010113нормативный</v>
      </c>
      <c r="CQ35" s="104" t="b">
        <f t="shared" si="12"/>
        <v>1</v>
      </c>
      <c r="CR35" s="104">
        <f t="shared" si="13"/>
        <v>0</v>
      </c>
      <c r="CS35" s="104">
        <f t="shared" si="14"/>
        <v>0</v>
      </c>
      <c r="CT35" s="104">
        <f t="shared" si="15"/>
        <v>0</v>
      </c>
      <c r="CU35" s="104">
        <f t="shared" si="16"/>
        <v>0</v>
      </c>
      <c r="CV35" s="104">
        <f t="shared" si="17"/>
        <v>0</v>
      </c>
      <c r="CW35" s="104">
        <f t="shared" si="18"/>
        <v>0</v>
      </c>
      <c r="CX35" s="104"/>
      <c r="CY35" s="211">
        <f t="shared" si="20"/>
        <v>0</v>
      </c>
      <c r="CZ35" s="211">
        <f t="shared" si="21"/>
        <v>0</v>
      </c>
      <c r="DA35" s="211">
        <f t="shared" si="22"/>
        <v>0</v>
      </c>
      <c r="DB35" s="211">
        <f t="shared" si="23"/>
        <v>0</v>
      </c>
      <c r="DC35" s="211">
        <f t="shared" si="24"/>
        <v>0</v>
      </c>
      <c r="DD35" s="211">
        <f t="shared" si="25"/>
        <v>0</v>
      </c>
      <c r="DE35" s="211">
        <f t="shared" si="26"/>
        <v>0</v>
      </c>
      <c r="DF35" s="211">
        <f t="shared" si="27"/>
        <v>0</v>
      </c>
      <c r="DG35" s="211">
        <f t="shared" si="28"/>
        <v>0</v>
      </c>
      <c r="DH35" s="211">
        <f t="shared" si="29"/>
        <v>0</v>
      </c>
    </row>
    <row r="36" spans="1:112" s="105" customFormat="1" ht="32.1" customHeight="1">
      <c r="A36" s="513" t="s">
        <v>130</v>
      </c>
      <c r="B36" s="514"/>
      <c r="C36" s="515"/>
      <c r="D36" s="133"/>
      <c r="E36" s="106"/>
      <c r="F36" s="107"/>
      <c r="G36" s="107"/>
      <c r="H36" s="107"/>
      <c r="I36" s="107"/>
      <c r="J36" s="107"/>
      <c r="K36" s="107"/>
      <c r="L36" s="107"/>
      <c r="M36" s="107"/>
      <c r="N36" s="107"/>
      <c r="O36" s="107"/>
      <c r="P36" s="108"/>
      <c r="Q36" s="108"/>
      <c r="R36" s="108"/>
      <c r="S36" s="108"/>
      <c r="T36" s="108"/>
      <c r="U36" s="108"/>
      <c r="V36" s="108"/>
      <c r="W36" s="108"/>
      <c r="X36" s="108"/>
      <c r="Y36" s="108"/>
      <c r="Z36" s="108"/>
      <c r="AA36" s="108"/>
      <c r="AB36" s="108"/>
      <c r="AC36" s="107"/>
      <c r="AD36" s="107"/>
      <c r="AE36" s="107"/>
      <c r="AF36" s="107"/>
      <c r="AG36" s="107"/>
      <c r="AH36" s="107"/>
      <c r="AI36" s="107"/>
      <c r="AJ36" s="107"/>
      <c r="AK36" s="107"/>
      <c r="AL36" s="107"/>
      <c r="AM36" s="107"/>
      <c r="AN36" s="107"/>
      <c r="AO36" s="107"/>
      <c r="AP36" s="107"/>
      <c r="AQ36" s="109"/>
      <c r="AR36" s="110"/>
      <c r="AS36" s="110"/>
      <c r="AT36" s="101">
        <f>SUM(AT12:AT35)</f>
        <v>55976453.419999994</v>
      </c>
      <c r="AU36" s="101">
        <f t="shared" ref="AU36:CL36" si="30">SUM(AU12:AU35)</f>
        <v>55925104.169999994</v>
      </c>
      <c r="AV36" s="101">
        <f t="shared" si="30"/>
        <v>0</v>
      </c>
      <c r="AW36" s="101">
        <f t="shared" si="30"/>
        <v>0</v>
      </c>
      <c r="AX36" s="101">
        <f t="shared" si="30"/>
        <v>104125.62</v>
      </c>
      <c r="AY36" s="101">
        <f t="shared" si="30"/>
        <v>104125.62</v>
      </c>
      <c r="AZ36" s="101">
        <f t="shared" si="30"/>
        <v>0</v>
      </c>
      <c r="BA36" s="101">
        <f t="shared" si="30"/>
        <v>0</v>
      </c>
      <c r="BB36" s="101">
        <f t="shared" si="30"/>
        <v>55872327.799999997</v>
      </c>
      <c r="BC36" s="101">
        <f t="shared" si="30"/>
        <v>55820978.549999997</v>
      </c>
      <c r="BD36" s="101">
        <f t="shared" si="30"/>
        <v>59033480</v>
      </c>
      <c r="BE36" s="101">
        <f t="shared" si="30"/>
        <v>0</v>
      </c>
      <c r="BF36" s="101">
        <f t="shared" si="30"/>
        <v>0</v>
      </c>
      <c r="BG36" s="101">
        <f t="shared" si="30"/>
        <v>0</v>
      </c>
      <c r="BH36" s="101">
        <f t="shared" si="30"/>
        <v>59033480</v>
      </c>
      <c r="BI36" s="101">
        <f t="shared" si="30"/>
        <v>56631340</v>
      </c>
      <c r="BJ36" s="101">
        <f t="shared" si="30"/>
        <v>0</v>
      </c>
      <c r="BK36" s="101">
        <f t="shared" si="30"/>
        <v>0</v>
      </c>
      <c r="BL36" s="101">
        <f t="shared" si="30"/>
        <v>0</v>
      </c>
      <c r="BM36" s="101">
        <f t="shared" si="30"/>
        <v>56631340</v>
      </c>
      <c r="BN36" s="101">
        <f t="shared" si="30"/>
        <v>56631340</v>
      </c>
      <c r="BO36" s="101">
        <f t="shared" si="30"/>
        <v>0</v>
      </c>
      <c r="BP36" s="101">
        <f t="shared" si="30"/>
        <v>0</v>
      </c>
      <c r="BQ36" s="101">
        <f t="shared" si="30"/>
        <v>0</v>
      </c>
      <c r="BR36" s="101">
        <f t="shared" si="30"/>
        <v>56631340</v>
      </c>
      <c r="BS36" s="101">
        <f t="shared" si="30"/>
        <v>56631340</v>
      </c>
      <c r="BT36" s="101">
        <f t="shared" si="30"/>
        <v>0</v>
      </c>
      <c r="BU36" s="101">
        <f t="shared" si="30"/>
        <v>0</v>
      </c>
      <c r="BV36" s="101">
        <f t="shared" si="30"/>
        <v>0</v>
      </c>
      <c r="BW36" s="101">
        <f t="shared" si="30"/>
        <v>56631340</v>
      </c>
      <c r="BX36" s="101">
        <f t="shared" si="30"/>
        <v>55925104.169999994</v>
      </c>
      <c r="BY36" s="101">
        <f t="shared" si="30"/>
        <v>0</v>
      </c>
      <c r="BZ36" s="101">
        <f t="shared" si="30"/>
        <v>104125.62</v>
      </c>
      <c r="CA36" s="101">
        <f t="shared" si="30"/>
        <v>0</v>
      </c>
      <c r="CB36" s="101">
        <f t="shared" si="30"/>
        <v>55820978.549999997</v>
      </c>
      <c r="CC36" s="101">
        <f t="shared" si="30"/>
        <v>59033480</v>
      </c>
      <c r="CD36" s="101">
        <f t="shared" si="30"/>
        <v>0</v>
      </c>
      <c r="CE36" s="101">
        <f t="shared" si="30"/>
        <v>0</v>
      </c>
      <c r="CF36" s="101">
        <f t="shared" si="30"/>
        <v>0</v>
      </c>
      <c r="CG36" s="101">
        <f t="shared" si="30"/>
        <v>59033480</v>
      </c>
      <c r="CH36" s="101">
        <f t="shared" si="30"/>
        <v>56631340</v>
      </c>
      <c r="CI36" s="101">
        <f t="shared" si="30"/>
        <v>0</v>
      </c>
      <c r="CJ36" s="101">
        <f t="shared" si="30"/>
        <v>0</v>
      </c>
      <c r="CK36" s="101">
        <f t="shared" si="30"/>
        <v>0</v>
      </c>
      <c r="CL36" s="101">
        <f t="shared" si="30"/>
        <v>56631340</v>
      </c>
      <c r="CM36" s="111"/>
      <c r="CN36" s="19" t="str">
        <f t="shared" si="11"/>
        <v/>
      </c>
      <c r="CO36" s="103"/>
      <c r="CP36" s="103"/>
      <c r="CQ36" s="104" t="b">
        <f t="shared" si="12"/>
        <v>1</v>
      </c>
      <c r="CR36" s="104">
        <f t="shared" si="13"/>
        <v>0</v>
      </c>
      <c r="CS36" s="104">
        <f t="shared" si="14"/>
        <v>0</v>
      </c>
      <c r="CT36" s="104">
        <f t="shared" si="15"/>
        <v>0</v>
      </c>
      <c r="CU36" s="104">
        <f t="shared" si="16"/>
        <v>0</v>
      </c>
      <c r="CV36" s="104">
        <f t="shared" si="17"/>
        <v>0</v>
      </c>
      <c r="CW36" s="104">
        <f t="shared" si="18"/>
        <v>0</v>
      </c>
      <c r="CX36" s="104"/>
      <c r="CY36" s="211">
        <f t="shared" si="20"/>
        <v>0</v>
      </c>
      <c r="CZ36" s="211">
        <f t="shared" si="21"/>
        <v>0</v>
      </c>
      <c r="DA36" s="211">
        <f t="shared" si="22"/>
        <v>0</v>
      </c>
      <c r="DB36" s="211">
        <f t="shared" si="23"/>
        <v>0</v>
      </c>
      <c r="DC36" s="211">
        <f t="shared" si="24"/>
        <v>0</v>
      </c>
      <c r="DD36" s="211">
        <f t="shared" si="25"/>
        <v>0</v>
      </c>
      <c r="DE36" s="211">
        <f t="shared" si="26"/>
        <v>0</v>
      </c>
      <c r="DF36" s="211">
        <f t="shared" si="27"/>
        <v>0</v>
      </c>
      <c r="DG36" s="211">
        <f t="shared" si="28"/>
        <v>0</v>
      </c>
      <c r="DH36" s="211">
        <f t="shared" si="29"/>
        <v>0</v>
      </c>
    </row>
    <row r="37" spans="1:112" s="105" customFormat="1" ht="32.1" customHeight="1">
      <c r="A37" s="56">
        <v>601</v>
      </c>
      <c r="B37" s="57" t="s">
        <v>131</v>
      </c>
      <c r="C37" s="202">
        <v>401000001</v>
      </c>
      <c r="D37" s="200" t="s">
        <v>140</v>
      </c>
      <c r="E37" s="59" t="s">
        <v>133</v>
      </c>
      <c r="F37" s="60"/>
      <c r="G37" s="60"/>
      <c r="H37" s="61">
        <v>3</v>
      </c>
      <c r="I37" s="60"/>
      <c r="J37" s="61">
        <v>16</v>
      </c>
      <c r="K37" s="61">
        <v>1</v>
      </c>
      <c r="L37" s="61">
        <v>1</v>
      </c>
      <c r="M37" s="62"/>
      <c r="N37" s="62"/>
      <c r="O37" s="62"/>
      <c r="P37" s="63" t="s">
        <v>134</v>
      </c>
      <c r="Q37" s="64" t="s">
        <v>141</v>
      </c>
      <c r="R37" s="61"/>
      <c r="S37" s="61"/>
      <c r="T37" s="61" t="s">
        <v>66</v>
      </c>
      <c r="U37" s="61"/>
      <c r="V37" s="61">
        <v>9</v>
      </c>
      <c r="W37" s="61" t="s">
        <v>64</v>
      </c>
      <c r="X37" s="61"/>
      <c r="Y37" s="61"/>
      <c r="Z37" s="61"/>
      <c r="AA37" s="61"/>
      <c r="AB37" s="63" t="s">
        <v>142</v>
      </c>
      <c r="AC37" s="64" t="s">
        <v>1883</v>
      </c>
      <c r="AD37" s="228"/>
      <c r="AE37" s="228"/>
      <c r="AF37" s="228"/>
      <c r="AG37" s="228"/>
      <c r="AH37" s="74"/>
      <c r="AI37" s="63"/>
      <c r="AJ37" s="74"/>
      <c r="AK37" s="229"/>
      <c r="AL37" s="228"/>
      <c r="AM37" s="63" t="s">
        <v>1884</v>
      </c>
      <c r="AN37" s="63" t="s">
        <v>1885</v>
      </c>
      <c r="AO37" s="188" t="s">
        <v>71</v>
      </c>
      <c r="AP37" s="188" t="s">
        <v>72</v>
      </c>
      <c r="AQ37" s="188">
        <v>1220320040</v>
      </c>
      <c r="AR37" s="203" t="s">
        <v>143</v>
      </c>
      <c r="AS37" s="188" t="s">
        <v>125</v>
      </c>
      <c r="AT37" s="204">
        <f t="shared" ref="AT37:AU88" si="31">AV37+AX37+AZ37+BB37</f>
        <v>1544309</v>
      </c>
      <c r="AU37" s="204">
        <f t="shared" si="31"/>
        <v>1544309</v>
      </c>
      <c r="AV37" s="204">
        <v>0</v>
      </c>
      <c r="AW37" s="204">
        <v>0</v>
      </c>
      <c r="AX37" s="204">
        <v>0</v>
      </c>
      <c r="AY37" s="204">
        <v>0</v>
      </c>
      <c r="AZ37" s="204">
        <v>0</v>
      </c>
      <c r="BA37" s="204">
        <v>0</v>
      </c>
      <c r="BB37" s="204">
        <v>1544309</v>
      </c>
      <c r="BC37" s="516">
        <v>1544309</v>
      </c>
      <c r="BD37" s="204">
        <f t="shared" ref="BD37:BD107" si="32">BE37+BF37+BG37+BH37</f>
        <v>1823770</v>
      </c>
      <c r="BE37" s="204">
        <v>0</v>
      </c>
      <c r="BF37" s="204">
        <v>0</v>
      </c>
      <c r="BG37" s="204">
        <v>0</v>
      </c>
      <c r="BH37" s="204">
        <v>1823770</v>
      </c>
      <c r="BI37" s="218">
        <f t="shared" ref="BI37:BI107" si="33">BJ37+BK37+BL37+BM37</f>
        <v>1823770</v>
      </c>
      <c r="BJ37" s="204">
        <v>0</v>
      </c>
      <c r="BK37" s="204">
        <v>0</v>
      </c>
      <c r="BL37" s="204">
        <v>0</v>
      </c>
      <c r="BM37" s="219">
        <v>1823770</v>
      </c>
      <c r="BN37" s="220">
        <f t="shared" ref="BN37:BN107" si="34">BO37+BP37+BQ37+BR37</f>
        <v>1823770</v>
      </c>
      <c r="BO37" s="204">
        <v>0</v>
      </c>
      <c r="BP37" s="204">
        <v>0</v>
      </c>
      <c r="BQ37" s="204">
        <v>0</v>
      </c>
      <c r="BR37" s="219">
        <v>1823770</v>
      </c>
      <c r="BS37" s="220">
        <f t="shared" ref="BS37:BS107" si="35">BT37+BU37+BV37+BW37</f>
        <v>1823770</v>
      </c>
      <c r="BT37" s="204">
        <v>0</v>
      </c>
      <c r="BU37" s="204">
        <v>0</v>
      </c>
      <c r="BV37" s="204">
        <v>0</v>
      </c>
      <c r="BW37" s="221">
        <v>1823770</v>
      </c>
      <c r="BX37" s="222">
        <f>BY37+BZ37+CA37+CB37</f>
        <v>1544309</v>
      </c>
      <c r="BY37" s="204">
        <v>0</v>
      </c>
      <c r="BZ37" s="204">
        <v>0</v>
      </c>
      <c r="CA37" s="204">
        <v>0</v>
      </c>
      <c r="CB37" s="230">
        <v>1544309</v>
      </c>
      <c r="CC37" s="220">
        <f t="shared" ref="CC37:CC107" si="36">CD37+CE37+CF37+CG37</f>
        <v>1823770</v>
      </c>
      <c r="CD37" s="204">
        <v>0</v>
      </c>
      <c r="CE37" s="204">
        <v>0</v>
      </c>
      <c r="CF37" s="204">
        <v>0</v>
      </c>
      <c r="CG37" s="219">
        <v>1823770</v>
      </c>
      <c r="CH37" s="220">
        <f t="shared" ref="CH37:CH46" si="37">CI37+CJ37+CK37+CL37</f>
        <v>1823770</v>
      </c>
      <c r="CI37" s="204">
        <v>0</v>
      </c>
      <c r="CJ37" s="204">
        <v>0</v>
      </c>
      <c r="CK37" s="204">
        <v>0</v>
      </c>
      <c r="CL37" s="221">
        <v>1823770</v>
      </c>
      <c r="CM37" s="509" t="s">
        <v>92</v>
      </c>
      <c r="CN37" s="19" t="str">
        <f t="shared" si="11"/>
        <v>4010000010113плановый</v>
      </c>
      <c r="CO37" s="103"/>
      <c r="CP37" s="103"/>
      <c r="CQ37" s="104" t="b">
        <f t="shared" ref="CQ37:CQ101" si="38">BD37=BE37+BF37+BG37+BH37</f>
        <v>1</v>
      </c>
      <c r="CR37" s="104">
        <f t="shared" ref="CR37:CR101" si="39">AT37-AV37-AX37-AZ37-BB37</f>
        <v>0</v>
      </c>
      <c r="CS37" s="104">
        <f t="shared" ref="CS37:CS101" si="40">AU37-AW37-AY37-BA37-BC37</f>
        <v>0</v>
      </c>
      <c r="CT37" s="104">
        <f t="shared" ref="CT37:CT101" si="41">BD37-BE37-BF37-BG37-BH37</f>
        <v>0</v>
      </c>
      <c r="CU37" s="104">
        <f t="shared" ref="CU37:CU101" si="42">BI37-BJ37-BK37-BL37-BM37</f>
        <v>0</v>
      </c>
      <c r="CV37" s="104">
        <f t="shared" ref="CV37:CV101" si="43">BN37-BO37-BP37-BQ37-BR37</f>
        <v>0</v>
      </c>
      <c r="CW37" s="104">
        <f t="shared" ref="CW37:CW101" si="44">BS37-BT37-BU37-BV37-BW37</f>
        <v>0</v>
      </c>
      <c r="CX37" s="104"/>
      <c r="CY37" s="211">
        <f t="shared" si="20"/>
        <v>0</v>
      </c>
      <c r="CZ37" s="211">
        <f t="shared" si="21"/>
        <v>0</v>
      </c>
      <c r="DA37" s="211">
        <f t="shared" si="22"/>
        <v>0</v>
      </c>
      <c r="DB37" s="211">
        <f t="shared" si="23"/>
        <v>0</v>
      </c>
      <c r="DC37" s="211">
        <f t="shared" si="24"/>
        <v>0</v>
      </c>
      <c r="DD37" s="211">
        <f t="shared" si="25"/>
        <v>0</v>
      </c>
      <c r="DE37" s="211">
        <f t="shared" si="26"/>
        <v>0</v>
      </c>
      <c r="DF37" s="211">
        <f t="shared" si="27"/>
        <v>0</v>
      </c>
      <c r="DG37" s="211">
        <f t="shared" si="28"/>
        <v>0</v>
      </c>
      <c r="DH37" s="211">
        <f t="shared" si="29"/>
        <v>0</v>
      </c>
    </row>
    <row r="38" spans="1:112" s="105" customFormat="1" ht="32.1" customHeight="1">
      <c r="A38" s="56">
        <v>601</v>
      </c>
      <c r="B38" s="57" t="s">
        <v>131</v>
      </c>
      <c r="C38" s="202">
        <v>401000001</v>
      </c>
      <c r="D38" s="200" t="s">
        <v>140</v>
      </c>
      <c r="E38" s="59" t="s">
        <v>133</v>
      </c>
      <c r="F38" s="60"/>
      <c r="G38" s="60"/>
      <c r="H38" s="61">
        <v>3</v>
      </c>
      <c r="I38" s="60"/>
      <c r="J38" s="61">
        <v>17</v>
      </c>
      <c r="K38" s="61">
        <v>1</v>
      </c>
      <c r="L38" s="65">
        <v>8.9</v>
      </c>
      <c r="M38" s="62"/>
      <c r="N38" s="62"/>
      <c r="O38" s="62"/>
      <c r="P38" s="63" t="s">
        <v>134</v>
      </c>
      <c r="Q38" s="64" t="s">
        <v>141</v>
      </c>
      <c r="R38" s="61"/>
      <c r="S38" s="61"/>
      <c r="T38" s="61" t="s">
        <v>66</v>
      </c>
      <c r="U38" s="61"/>
      <c r="V38" s="61">
        <v>9</v>
      </c>
      <c r="W38" s="61" t="s">
        <v>64</v>
      </c>
      <c r="X38" s="61"/>
      <c r="Y38" s="61"/>
      <c r="Z38" s="61"/>
      <c r="AA38" s="61"/>
      <c r="AB38" s="63" t="s">
        <v>142</v>
      </c>
      <c r="AC38" s="64" t="s">
        <v>1886</v>
      </c>
      <c r="AD38" s="228"/>
      <c r="AE38" s="228"/>
      <c r="AF38" s="228"/>
      <c r="AG38" s="228"/>
      <c r="AH38" s="229"/>
      <c r="AI38" s="229"/>
      <c r="AJ38" s="216"/>
      <c r="AK38" s="231"/>
      <c r="AL38" s="229"/>
      <c r="AM38" s="63" t="s">
        <v>1887</v>
      </c>
      <c r="AN38" s="63" t="s">
        <v>1859</v>
      </c>
      <c r="AO38" s="188" t="s">
        <v>71</v>
      </c>
      <c r="AP38" s="188" t="s">
        <v>72</v>
      </c>
      <c r="AQ38" s="188">
        <v>1220320090</v>
      </c>
      <c r="AR38" s="203" t="s">
        <v>144</v>
      </c>
      <c r="AS38" s="188" t="s">
        <v>73</v>
      </c>
      <c r="AT38" s="204">
        <f t="shared" si="31"/>
        <v>0</v>
      </c>
      <c r="AU38" s="204">
        <f t="shared" si="31"/>
        <v>0</v>
      </c>
      <c r="AV38" s="204">
        <v>0</v>
      </c>
      <c r="AW38" s="204">
        <v>0</v>
      </c>
      <c r="AX38" s="204">
        <v>0</v>
      </c>
      <c r="AY38" s="204">
        <v>0</v>
      </c>
      <c r="AZ38" s="204">
        <v>0</v>
      </c>
      <c r="BA38" s="204">
        <v>0</v>
      </c>
      <c r="BB38" s="204">
        <v>0</v>
      </c>
      <c r="BC38" s="221">
        <v>0</v>
      </c>
      <c r="BD38" s="204">
        <f t="shared" si="32"/>
        <v>790000</v>
      </c>
      <c r="BE38" s="204">
        <v>0</v>
      </c>
      <c r="BF38" s="204">
        <v>0</v>
      </c>
      <c r="BG38" s="204">
        <v>0</v>
      </c>
      <c r="BH38" s="204">
        <v>790000</v>
      </c>
      <c r="BI38" s="218">
        <f t="shared" si="33"/>
        <v>790000</v>
      </c>
      <c r="BJ38" s="204">
        <v>0</v>
      </c>
      <c r="BK38" s="204">
        <v>0</v>
      </c>
      <c r="BL38" s="204">
        <v>0</v>
      </c>
      <c r="BM38" s="219">
        <v>790000</v>
      </c>
      <c r="BN38" s="220">
        <f t="shared" si="34"/>
        <v>790000</v>
      </c>
      <c r="BO38" s="204">
        <v>0</v>
      </c>
      <c r="BP38" s="204">
        <v>0</v>
      </c>
      <c r="BQ38" s="204">
        <v>0</v>
      </c>
      <c r="BR38" s="219">
        <v>790000</v>
      </c>
      <c r="BS38" s="220">
        <f t="shared" si="35"/>
        <v>790000</v>
      </c>
      <c r="BT38" s="204">
        <v>0</v>
      </c>
      <c r="BU38" s="204">
        <v>0</v>
      </c>
      <c r="BV38" s="204">
        <v>0</v>
      </c>
      <c r="BW38" s="221">
        <v>790000</v>
      </c>
      <c r="BX38" s="222">
        <f t="shared" ref="BX38:BX102" si="45">BY38+BZ38+CA38+CB38</f>
        <v>0</v>
      </c>
      <c r="BY38" s="204">
        <v>0</v>
      </c>
      <c r="BZ38" s="204">
        <v>0</v>
      </c>
      <c r="CA38" s="204">
        <v>0</v>
      </c>
      <c r="CB38" s="219">
        <v>0</v>
      </c>
      <c r="CC38" s="220">
        <f t="shared" si="36"/>
        <v>790000</v>
      </c>
      <c r="CD38" s="204">
        <v>0</v>
      </c>
      <c r="CE38" s="204">
        <v>0</v>
      </c>
      <c r="CF38" s="204">
        <v>0</v>
      </c>
      <c r="CG38" s="219">
        <v>790000</v>
      </c>
      <c r="CH38" s="220">
        <f t="shared" si="37"/>
        <v>790000</v>
      </c>
      <c r="CI38" s="204">
        <v>0</v>
      </c>
      <c r="CJ38" s="204">
        <v>0</v>
      </c>
      <c r="CK38" s="204">
        <v>0</v>
      </c>
      <c r="CL38" s="221">
        <v>790000</v>
      </c>
      <c r="CM38" s="509" t="s">
        <v>92</v>
      </c>
      <c r="CN38" s="19" t="str">
        <f t="shared" si="11"/>
        <v>4010000010113плановый</v>
      </c>
      <c r="CO38" s="103"/>
      <c r="CP38" s="103"/>
      <c r="CQ38" s="104" t="b">
        <f t="shared" si="38"/>
        <v>1</v>
      </c>
      <c r="CR38" s="104">
        <f t="shared" si="39"/>
        <v>0</v>
      </c>
      <c r="CS38" s="104">
        <f t="shared" si="40"/>
        <v>0</v>
      </c>
      <c r="CT38" s="104">
        <f t="shared" si="41"/>
        <v>0</v>
      </c>
      <c r="CU38" s="104">
        <f t="shared" si="42"/>
        <v>0</v>
      </c>
      <c r="CV38" s="104">
        <f t="shared" si="43"/>
        <v>0</v>
      </c>
      <c r="CW38" s="104">
        <f t="shared" si="44"/>
        <v>0</v>
      </c>
      <c r="CX38" s="104"/>
      <c r="CY38" s="211">
        <f t="shared" si="20"/>
        <v>0</v>
      </c>
      <c r="CZ38" s="211">
        <f t="shared" si="21"/>
        <v>0</v>
      </c>
      <c r="DA38" s="211">
        <f t="shared" si="22"/>
        <v>0</v>
      </c>
      <c r="DB38" s="211">
        <f t="shared" si="23"/>
        <v>0</v>
      </c>
      <c r="DC38" s="211">
        <f t="shared" si="24"/>
        <v>0</v>
      </c>
      <c r="DD38" s="211">
        <f t="shared" si="25"/>
        <v>0</v>
      </c>
      <c r="DE38" s="211">
        <f t="shared" si="26"/>
        <v>0</v>
      </c>
      <c r="DF38" s="211">
        <f t="shared" si="27"/>
        <v>0</v>
      </c>
      <c r="DG38" s="211">
        <f t="shared" si="28"/>
        <v>0</v>
      </c>
      <c r="DH38" s="211">
        <f t="shared" si="29"/>
        <v>0</v>
      </c>
    </row>
    <row r="39" spans="1:112" s="105" customFormat="1" ht="32.1" customHeight="1">
      <c r="A39" s="56">
        <v>601</v>
      </c>
      <c r="B39" s="57" t="s">
        <v>131</v>
      </c>
      <c r="C39" s="202">
        <v>401000001</v>
      </c>
      <c r="D39" s="58" t="s">
        <v>140</v>
      </c>
      <c r="E39" s="59" t="s">
        <v>133</v>
      </c>
      <c r="F39" s="60"/>
      <c r="G39" s="60"/>
      <c r="H39" s="61">
        <v>3</v>
      </c>
      <c r="I39" s="60"/>
      <c r="J39" s="61">
        <v>17</v>
      </c>
      <c r="K39" s="61">
        <v>1</v>
      </c>
      <c r="L39" s="61">
        <v>3</v>
      </c>
      <c r="M39" s="62"/>
      <c r="N39" s="62"/>
      <c r="O39" s="62"/>
      <c r="P39" s="63" t="s">
        <v>134</v>
      </c>
      <c r="Q39" s="64" t="s">
        <v>141</v>
      </c>
      <c r="R39" s="61"/>
      <c r="S39" s="61"/>
      <c r="T39" s="61" t="s">
        <v>66</v>
      </c>
      <c r="U39" s="61"/>
      <c r="V39" s="61" t="s">
        <v>65</v>
      </c>
      <c r="W39" s="61" t="s">
        <v>64</v>
      </c>
      <c r="X39" s="61" t="s">
        <v>66</v>
      </c>
      <c r="Y39" s="61"/>
      <c r="Z39" s="61"/>
      <c r="AA39" s="61"/>
      <c r="AB39" s="63" t="s">
        <v>142</v>
      </c>
      <c r="AC39" s="64" t="s">
        <v>1861</v>
      </c>
      <c r="AD39" s="216"/>
      <c r="AE39" s="216"/>
      <c r="AF39" s="216"/>
      <c r="AG39" s="217"/>
      <c r="AH39" s="217"/>
      <c r="AI39" s="217"/>
      <c r="AJ39" s="217"/>
      <c r="AK39" s="217"/>
      <c r="AL39" s="217"/>
      <c r="AM39" s="217" t="s">
        <v>1888</v>
      </c>
      <c r="AN39" s="63" t="s">
        <v>1863</v>
      </c>
      <c r="AO39" s="188" t="s">
        <v>71</v>
      </c>
      <c r="AP39" s="188" t="s">
        <v>72</v>
      </c>
      <c r="AQ39" s="188" t="s">
        <v>145</v>
      </c>
      <c r="AR39" s="203" t="s">
        <v>146</v>
      </c>
      <c r="AS39" s="188" t="s">
        <v>73</v>
      </c>
      <c r="AT39" s="204">
        <f t="shared" si="31"/>
        <v>28373299</v>
      </c>
      <c r="AU39" s="204">
        <f t="shared" si="31"/>
        <v>28373299</v>
      </c>
      <c r="AV39" s="204">
        <v>0</v>
      </c>
      <c r="AW39" s="204">
        <v>0</v>
      </c>
      <c r="AX39" s="204">
        <v>0</v>
      </c>
      <c r="AY39" s="204">
        <v>0</v>
      </c>
      <c r="AZ39" s="204">
        <v>0</v>
      </c>
      <c r="BA39" s="204">
        <v>0</v>
      </c>
      <c r="BB39" s="204">
        <v>28373299</v>
      </c>
      <c r="BC39" s="221">
        <v>28373299</v>
      </c>
      <c r="BD39" s="204">
        <f t="shared" si="32"/>
        <v>0</v>
      </c>
      <c r="BE39" s="204">
        <v>0</v>
      </c>
      <c r="BF39" s="204">
        <v>0</v>
      </c>
      <c r="BG39" s="204">
        <v>0</v>
      </c>
      <c r="BH39" s="204">
        <v>0</v>
      </c>
      <c r="BI39" s="218">
        <f t="shared" si="33"/>
        <v>0</v>
      </c>
      <c r="BJ39" s="204">
        <v>0</v>
      </c>
      <c r="BK39" s="204">
        <v>0</v>
      </c>
      <c r="BL39" s="204">
        <v>0</v>
      </c>
      <c r="BM39" s="219">
        <v>0</v>
      </c>
      <c r="BN39" s="220">
        <f t="shared" si="34"/>
        <v>0</v>
      </c>
      <c r="BO39" s="204">
        <v>0</v>
      </c>
      <c r="BP39" s="204">
        <v>0</v>
      </c>
      <c r="BQ39" s="204">
        <v>0</v>
      </c>
      <c r="BR39" s="219">
        <v>0</v>
      </c>
      <c r="BS39" s="220">
        <f t="shared" si="35"/>
        <v>0</v>
      </c>
      <c r="BT39" s="204">
        <v>0</v>
      </c>
      <c r="BU39" s="204">
        <v>0</v>
      </c>
      <c r="BV39" s="204">
        <v>0</v>
      </c>
      <c r="BW39" s="221">
        <v>0</v>
      </c>
      <c r="BX39" s="222">
        <f t="shared" si="45"/>
        <v>28373299</v>
      </c>
      <c r="BY39" s="204">
        <v>0</v>
      </c>
      <c r="BZ39" s="204">
        <v>0</v>
      </c>
      <c r="CA39" s="204">
        <v>0</v>
      </c>
      <c r="CB39" s="219">
        <v>28373299</v>
      </c>
      <c r="CC39" s="220">
        <f t="shared" si="36"/>
        <v>0</v>
      </c>
      <c r="CD39" s="204">
        <v>0</v>
      </c>
      <c r="CE39" s="204">
        <v>0</v>
      </c>
      <c r="CF39" s="204">
        <v>0</v>
      </c>
      <c r="CG39" s="219">
        <v>0</v>
      </c>
      <c r="CH39" s="220">
        <f t="shared" si="37"/>
        <v>0</v>
      </c>
      <c r="CI39" s="204">
        <v>0</v>
      </c>
      <c r="CJ39" s="204">
        <v>0</v>
      </c>
      <c r="CK39" s="204">
        <v>0</v>
      </c>
      <c r="CL39" s="221">
        <v>0</v>
      </c>
      <c r="CM39" s="509" t="s">
        <v>92</v>
      </c>
      <c r="CN39" s="19" t="str">
        <f t="shared" si="11"/>
        <v>4010000010113плановый</v>
      </c>
      <c r="CO39" s="103"/>
      <c r="CP39" s="103"/>
      <c r="CQ39" s="104" t="b">
        <f t="shared" si="38"/>
        <v>1</v>
      </c>
      <c r="CR39" s="104">
        <f t="shared" si="39"/>
        <v>0</v>
      </c>
      <c r="CS39" s="104">
        <f t="shared" si="40"/>
        <v>0</v>
      </c>
      <c r="CT39" s="104">
        <f t="shared" si="41"/>
        <v>0</v>
      </c>
      <c r="CU39" s="104">
        <f t="shared" si="42"/>
        <v>0</v>
      </c>
      <c r="CV39" s="104">
        <f t="shared" si="43"/>
        <v>0</v>
      </c>
      <c r="CW39" s="104">
        <f t="shared" si="44"/>
        <v>0</v>
      </c>
      <c r="CX39" s="104"/>
      <c r="CY39" s="211">
        <f t="shared" si="20"/>
        <v>0</v>
      </c>
      <c r="CZ39" s="211">
        <f t="shared" si="21"/>
        <v>0</v>
      </c>
      <c r="DA39" s="211">
        <f t="shared" si="22"/>
        <v>0</v>
      </c>
      <c r="DB39" s="211">
        <f t="shared" si="23"/>
        <v>0</v>
      </c>
      <c r="DC39" s="211">
        <f t="shared" si="24"/>
        <v>0</v>
      </c>
      <c r="DD39" s="211">
        <f t="shared" si="25"/>
        <v>0</v>
      </c>
      <c r="DE39" s="211">
        <f t="shared" si="26"/>
        <v>0</v>
      </c>
      <c r="DF39" s="211">
        <f t="shared" si="27"/>
        <v>0</v>
      </c>
      <c r="DG39" s="211">
        <f t="shared" si="28"/>
        <v>0</v>
      </c>
      <c r="DH39" s="211">
        <f t="shared" si="29"/>
        <v>0</v>
      </c>
    </row>
    <row r="40" spans="1:112" s="105" customFormat="1" ht="32.1" customHeight="1">
      <c r="A40" s="56">
        <v>601</v>
      </c>
      <c r="B40" s="57" t="s">
        <v>131</v>
      </c>
      <c r="C40" s="202">
        <v>401000001</v>
      </c>
      <c r="D40" s="58" t="s">
        <v>140</v>
      </c>
      <c r="E40" s="59" t="s">
        <v>133</v>
      </c>
      <c r="F40" s="60"/>
      <c r="G40" s="60"/>
      <c r="H40" s="61">
        <v>3</v>
      </c>
      <c r="I40" s="60"/>
      <c r="J40" s="61">
        <v>17</v>
      </c>
      <c r="K40" s="61">
        <v>1</v>
      </c>
      <c r="L40" s="61">
        <v>3</v>
      </c>
      <c r="M40" s="62"/>
      <c r="N40" s="62"/>
      <c r="O40" s="62"/>
      <c r="P40" s="63" t="s">
        <v>134</v>
      </c>
      <c r="Q40" s="64" t="s">
        <v>141</v>
      </c>
      <c r="R40" s="61"/>
      <c r="S40" s="61"/>
      <c r="T40" s="61" t="s">
        <v>66</v>
      </c>
      <c r="U40" s="61"/>
      <c r="V40" s="61" t="s">
        <v>65</v>
      </c>
      <c r="W40" s="61" t="s">
        <v>64</v>
      </c>
      <c r="X40" s="61" t="s">
        <v>66</v>
      </c>
      <c r="Y40" s="61"/>
      <c r="Z40" s="61"/>
      <c r="AA40" s="61"/>
      <c r="AB40" s="63" t="s">
        <v>142</v>
      </c>
      <c r="AC40" s="64" t="s">
        <v>1861</v>
      </c>
      <c r="AD40" s="216"/>
      <c r="AE40" s="216"/>
      <c r="AF40" s="216"/>
      <c r="AG40" s="217"/>
      <c r="AH40" s="217"/>
      <c r="AI40" s="217"/>
      <c r="AJ40" s="217"/>
      <c r="AK40" s="217"/>
      <c r="AL40" s="217"/>
      <c r="AM40" s="217" t="s">
        <v>1888</v>
      </c>
      <c r="AN40" s="63" t="s">
        <v>1863</v>
      </c>
      <c r="AO40" s="188" t="s">
        <v>71</v>
      </c>
      <c r="AP40" s="188" t="s">
        <v>72</v>
      </c>
      <c r="AQ40" s="188" t="s">
        <v>1889</v>
      </c>
      <c r="AR40" s="203" t="s">
        <v>146</v>
      </c>
      <c r="AS40" s="188" t="s">
        <v>73</v>
      </c>
      <c r="AT40" s="204">
        <v>0</v>
      </c>
      <c r="AU40" s="204">
        <v>0</v>
      </c>
      <c r="AV40" s="204">
        <v>0</v>
      </c>
      <c r="AW40" s="204">
        <v>0</v>
      </c>
      <c r="AX40" s="204">
        <v>0</v>
      </c>
      <c r="AY40" s="204">
        <v>0</v>
      </c>
      <c r="AZ40" s="204">
        <v>0</v>
      </c>
      <c r="BA40" s="204">
        <v>0</v>
      </c>
      <c r="BB40" s="204">
        <v>0</v>
      </c>
      <c r="BC40" s="221">
        <v>0</v>
      </c>
      <c r="BD40" s="204">
        <f t="shared" si="32"/>
        <v>27790115</v>
      </c>
      <c r="BE40" s="204">
        <v>0</v>
      </c>
      <c r="BF40" s="204">
        <v>0</v>
      </c>
      <c r="BG40" s="204">
        <v>0</v>
      </c>
      <c r="BH40" s="204">
        <v>27790115</v>
      </c>
      <c r="BI40" s="218">
        <f t="shared" si="33"/>
        <v>16250850</v>
      </c>
      <c r="BJ40" s="204">
        <v>0</v>
      </c>
      <c r="BK40" s="204">
        <v>0</v>
      </c>
      <c r="BL40" s="204">
        <v>0</v>
      </c>
      <c r="BM40" s="219">
        <v>16250850</v>
      </c>
      <c r="BN40" s="220">
        <f t="shared" si="34"/>
        <v>16250850</v>
      </c>
      <c r="BO40" s="204">
        <v>0</v>
      </c>
      <c r="BP40" s="204">
        <v>0</v>
      </c>
      <c r="BQ40" s="204">
        <v>0</v>
      </c>
      <c r="BR40" s="219">
        <v>16250850</v>
      </c>
      <c r="BS40" s="220">
        <f t="shared" si="35"/>
        <v>16250850</v>
      </c>
      <c r="BT40" s="204">
        <v>0</v>
      </c>
      <c r="BU40" s="204">
        <v>0</v>
      </c>
      <c r="BV40" s="204">
        <v>0</v>
      </c>
      <c r="BW40" s="221">
        <v>16250850</v>
      </c>
      <c r="BX40" s="222">
        <f t="shared" si="45"/>
        <v>0</v>
      </c>
      <c r="BY40" s="204">
        <v>0</v>
      </c>
      <c r="BZ40" s="204">
        <v>0</v>
      </c>
      <c r="CA40" s="204">
        <v>0</v>
      </c>
      <c r="CB40" s="219">
        <v>0</v>
      </c>
      <c r="CC40" s="220">
        <f t="shared" si="36"/>
        <v>27790115</v>
      </c>
      <c r="CD40" s="204">
        <v>0</v>
      </c>
      <c r="CE40" s="204">
        <v>0</v>
      </c>
      <c r="CF40" s="204">
        <v>0</v>
      </c>
      <c r="CG40" s="219">
        <v>27790115</v>
      </c>
      <c r="CH40" s="220">
        <f t="shared" si="37"/>
        <v>16250850</v>
      </c>
      <c r="CI40" s="204">
        <v>0</v>
      </c>
      <c r="CJ40" s="204">
        <v>0</v>
      </c>
      <c r="CK40" s="204">
        <v>0</v>
      </c>
      <c r="CL40" s="221">
        <v>16250850</v>
      </c>
      <c r="CM40" s="509" t="s">
        <v>92</v>
      </c>
      <c r="CN40" s="19" t="str">
        <f t="shared" si="11"/>
        <v>4010000010113плановый</v>
      </c>
      <c r="CO40" s="103"/>
      <c r="CP40" s="103"/>
      <c r="CQ40" s="104" t="b">
        <f t="shared" si="38"/>
        <v>1</v>
      </c>
      <c r="CR40" s="104">
        <f t="shared" si="39"/>
        <v>0</v>
      </c>
      <c r="CS40" s="104">
        <f t="shared" si="40"/>
        <v>0</v>
      </c>
      <c r="CT40" s="104">
        <f t="shared" si="41"/>
        <v>0</v>
      </c>
      <c r="CU40" s="104">
        <f t="shared" si="42"/>
        <v>0</v>
      </c>
      <c r="CV40" s="104">
        <f t="shared" si="43"/>
        <v>0</v>
      </c>
      <c r="CW40" s="104">
        <f t="shared" si="44"/>
        <v>0</v>
      </c>
      <c r="CX40" s="104"/>
      <c r="CY40" s="211">
        <f t="shared" si="20"/>
        <v>0</v>
      </c>
      <c r="CZ40" s="211">
        <f t="shared" si="21"/>
        <v>0</v>
      </c>
      <c r="DA40" s="211">
        <f t="shared" si="22"/>
        <v>0</v>
      </c>
      <c r="DB40" s="211">
        <f t="shared" si="23"/>
        <v>0</v>
      </c>
      <c r="DC40" s="211">
        <f t="shared" si="24"/>
        <v>0</v>
      </c>
      <c r="DD40" s="211">
        <f t="shared" si="25"/>
        <v>0</v>
      </c>
      <c r="DE40" s="211">
        <f t="shared" si="26"/>
        <v>0</v>
      </c>
      <c r="DF40" s="211">
        <f t="shared" si="27"/>
        <v>0</v>
      </c>
      <c r="DG40" s="211">
        <f t="shared" si="28"/>
        <v>0</v>
      </c>
      <c r="DH40" s="211">
        <f t="shared" si="29"/>
        <v>0</v>
      </c>
    </row>
    <row r="41" spans="1:112" s="105" customFormat="1" ht="32.1" customHeight="1">
      <c r="A41" s="56">
        <v>601</v>
      </c>
      <c r="B41" s="57" t="s">
        <v>131</v>
      </c>
      <c r="C41" s="202">
        <v>401000001</v>
      </c>
      <c r="D41" s="58" t="s">
        <v>140</v>
      </c>
      <c r="E41" s="59" t="s">
        <v>133</v>
      </c>
      <c r="F41" s="60"/>
      <c r="G41" s="60"/>
      <c r="H41" s="61">
        <v>3</v>
      </c>
      <c r="I41" s="60"/>
      <c r="J41" s="61">
        <v>17</v>
      </c>
      <c r="K41" s="61">
        <v>1</v>
      </c>
      <c r="L41" s="61">
        <v>3</v>
      </c>
      <c r="M41" s="62"/>
      <c r="N41" s="62"/>
      <c r="O41" s="62"/>
      <c r="P41" s="63" t="s">
        <v>134</v>
      </c>
      <c r="Q41" s="64" t="s">
        <v>141</v>
      </c>
      <c r="R41" s="61"/>
      <c r="S41" s="61"/>
      <c r="T41" s="61" t="s">
        <v>66</v>
      </c>
      <c r="U41" s="61"/>
      <c r="V41" s="61" t="s">
        <v>65</v>
      </c>
      <c r="W41" s="61" t="s">
        <v>64</v>
      </c>
      <c r="X41" s="61" t="s">
        <v>66</v>
      </c>
      <c r="Y41" s="61"/>
      <c r="Z41" s="61"/>
      <c r="AA41" s="61"/>
      <c r="AB41" s="63" t="s">
        <v>142</v>
      </c>
      <c r="AC41" s="64" t="s">
        <v>1861</v>
      </c>
      <c r="AD41" s="216"/>
      <c r="AE41" s="216"/>
      <c r="AF41" s="216"/>
      <c r="AG41" s="217"/>
      <c r="AH41" s="217"/>
      <c r="AI41" s="217"/>
      <c r="AJ41" s="217"/>
      <c r="AK41" s="217"/>
      <c r="AL41" s="217"/>
      <c r="AM41" s="217" t="s">
        <v>1888</v>
      </c>
      <c r="AN41" s="63" t="s">
        <v>1863</v>
      </c>
      <c r="AO41" s="188" t="s">
        <v>71</v>
      </c>
      <c r="AP41" s="188" t="s">
        <v>72</v>
      </c>
      <c r="AQ41" s="188">
        <v>1410220630</v>
      </c>
      <c r="AR41" s="203" t="s">
        <v>146</v>
      </c>
      <c r="AS41" s="188" t="s">
        <v>73</v>
      </c>
      <c r="AT41" s="204">
        <f t="shared" si="31"/>
        <v>5813240</v>
      </c>
      <c r="AU41" s="204">
        <f t="shared" si="31"/>
        <v>5813240</v>
      </c>
      <c r="AV41" s="204">
        <v>0</v>
      </c>
      <c r="AW41" s="204">
        <v>0</v>
      </c>
      <c r="AX41" s="204">
        <v>0</v>
      </c>
      <c r="AY41" s="204">
        <v>0</v>
      </c>
      <c r="AZ41" s="204">
        <v>0</v>
      </c>
      <c r="BA41" s="204">
        <v>0</v>
      </c>
      <c r="BB41" s="204">
        <v>5813240</v>
      </c>
      <c r="BC41" s="221">
        <v>5813240</v>
      </c>
      <c r="BD41" s="204">
        <f t="shared" si="32"/>
        <v>0</v>
      </c>
      <c r="BE41" s="204">
        <v>0</v>
      </c>
      <c r="BF41" s="204">
        <v>0</v>
      </c>
      <c r="BG41" s="204">
        <v>0</v>
      </c>
      <c r="BH41" s="204">
        <v>0</v>
      </c>
      <c r="BI41" s="218">
        <f t="shared" si="33"/>
        <v>0</v>
      </c>
      <c r="BJ41" s="204">
        <v>0</v>
      </c>
      <c r="BK41" s="204">
        <v>0</v>
      </c>
      <c r="BL41" s="204">
        <v>0</v>
      </c>
      <c r="BM41" s="219">
        <v>0</v>
      </c>
      <c r="BN41" s="220">
        <f t="shared" si="34"/>
        <v>0</v>
      </c>
      <c r="BO41" s="204">
        <v>0</v>
      </c>
      <c r="BP41" s="204">
        <v>0</v>
      </c>
      <c r="BQ41" s="204">
        <v>0</v>
      </c>
      <c r="BR41" s="219">
        <v>0</v>
      </c>
      <c r="BS41" s="220">
        <f t="shared" si="35"/>
        <v>0</v>
      </c>
      <c r="BT41" s="204">
        <v>0</v>
      </c>
      <c r="BU41" s="204">
        <v>0</v>
      </c>
      <c r="BV41" s="204">
        <v>0</v>
      </c>
      <c r="BW41" s="221">
        <v>0</v>
      </c>
      <c r="BX41" s="222">
        <f t="shared" si="45"/>
        <v>5813240</v>
      </c>
      <c r="BY41" s="204">
        <v>0</v>
      </c>
      <c r="BZ41" s="204">
        <v>0</v>
      </c>
      <c r="CA41" s="204">
        <v>0</v>
      </c>
      <c r="CB41" s="219">
        <v>5813240</v>
      </c>
      <c r="CC41" s="220">
        <f t="shared" si="36"/>
        <v>0</v>
      </c>
      <c r="CD41" s="204">
        <v>0</v>
      </c>
      <c r="CE41" s="204">
        <v>0</v>
      </c>
      <c r="CF41" s="204">
        <v>0</v>
      </c>
      <c r="CG41" s="219">
        <v>0</v>
      </c>
      <c r="CH41" s="220">
        <f t="shared" si="37"/>
        <v>0</v>
      </c>
      <c r="CI41" s="204">
        <v>0</v>
      </c>
      <c r="CJ41" s="204">
        <v>0</v>
      </c>
      <c r="CK41" s="204">
        <v>0</v>
      </c>
      <c r="CL41" s="221">
        <v>0</v>
      </c>
      <c r="CM41" s="509" t="s">
        <v>92</v>
      </c>
      <c r="CN41" s="19" t="str">
        <f t="shared" si="11"/>
        <v>4010000010113плановый</v>
      </c>
      <c r="CO41" s="103"/>
      <c r="CP41" s="103"/>
      <c r="CQ41" s="104" t="b">
        <f t="shared" si="38"/>
        <v>1</v>
      </c>
      <c r="CR41" s="104">
        <f t="shared" si="39"/>
        <v>0</v>
      </c>
      <c r="CS41" s="104">
        <f t="shared" si="40"/>
        <v>0</v>
      </c>
      <c r="CT41" s="104">
        <f t="shared" si="41"/>
        <v>0</v>
      </c>
      <c r="CU41" s="104">
        <f t="shared" si="42"/>
        <v>0</v>
      </c>
      <c r="CV41" s="104">
        <f t="shared" si="43"/>
        <v>0</v>
      </c>
      <c r="CW41" s="104">
        <f t="shared" si="44"/>
        <v>0</v>
      </c>
      <c r="CX41" s="104"/>
      <c r="CY41" s="211">
        <f t="shared" si="20"/>
        <v>0</v>
      </c>
      <c r="CZ41" s="211">
        <f t="shared" si="21"/>
        <v>0</v>
      </c>
      <c r="DA41" s="211">
        <f t="shared" si="22"/>
        <v>0</v>
      </c>
      <c r="DB41" s="211">
        <f t="shared" si="23"/>
        <v>0</v>
      </c>
      <c r="DC41" s="211">
        <f t="shared" si="24"/>
        <v>0</v>
      </c>
      <c r="DD41" s="211">
        <f t="shared" si="25"/>
        <v>0</v>
      </c>
      <c r="DE41" s="211">
        <f t="shared" si="26"/>
        <v>0</v>
      </c>
      <c r="DF41" s="211">
        <f t="shared" si="27"/>
        <v>0</v>
      </c>
      <c r="DG41" s="211">
        <f t="shared" si="28"/>
        <v>0</v>
      </c>
      <c r="DH41" s="211">
        <f t="shared" si="29"/>
        <v>0</v>
      </c>
    </row>
    <row r="42" spans="1:112" s="105" customFormat="1" ht="32.1" customHeight="1">
      <c r="A42" s="56">
        <v>601</v>
      </c>
      <c r="B42" s="57" t="s">
        <v>131</v>
      </c>
      <c r="C42" s="202">
        <v>401000001</v>
      </c>
      <c r="D42" s="58" t="s">
        <v>140</v>
      </c>
      <c r="E42" s="59" t="s">
        <v>133</v>
      </c>
      <c r="F42" s="60"/>
      <c r="G42" s="60"/>
      <c r="H42" s="61">
        <v>3</v>
      </c>
      <c r="I42" s="60"/>
      <c r="J42" s="61">
        <v>17</v>
      </c>
      <c r="K42" s="61">
        <v>1</v>
      </c>
      <c r="L42" s="61">
        <v>3</v>
      </c>
      <c r="M42" s="62"/>
      <c r="N42" s="62"/>
      <c r="O42" s="62"/>
      <c r="P42" s="63" t="s">
        <v>134</v>
      </c>
      <c r="Q42" s="64" t="s">
        <v>141</v>
      </c>
      <c r="R42" s="61"/>
      <c r="S42" s="61"/>
      <c r="T42" s="61" t="s">
        <v>66</v>
      </c>
      <c r="U42" s="61"/>
      <c r="V42" s="61" t="s">
        <v>65</v>
      </c>
      <c r="W42" s="61" t="s">
        <v>64</v>
      </c>
      <c r="X42" s="61" t="s">
        <v>66</v>
      </c>
      <c r="Y42" s="61"/>
      <c r="Z42" s="61"/>
      <c r="AA42" s="61"/>
      <c r="AB42" s="63" t="s">
        <v>142</v>
      </c>
      <c r="AC42" s="64" t="s">
        <v>1861</v>
      </c>
      <c r="AD42" s="216"/>
      <c r="AE42" s="216"/>
      <c r="AF42" s="216"/>
      <c r="AG42" s="217"/>
      <c r="AH42" s="217"/>
      <c r="AI42" s="217"/>
      <c r="AJ42" s="217"/>
      <c r="AK42" s="217"/>
      <c r="AL42" s="217"/>
      <c r="AM42" s="217" t="s">
        <v>1888</v>
      </c>
      <c r="AN42" s="63" t="s">
        <v>1863</v>
      </c>
      <c r="AO42" s="188" t="s">
        <v>71</v>
      </c>
      <c r="AP42" s="188" t="s">
        <v>72</v>
      </c>
      <c r="AQ42" s="188" t="s">
        <v>1890</v>
      </c>
      <c r="AR42" s="203" t="s">
        <v>146</v>
      </c>
      <c r="AS42" s="188" t="s">
        <v>73</v>
      </c>
      <c r="AT42" s="204">
        <v>0</v>
      </c>
      <c r="AU42" s="204">
        <v>0</v>
      </c>
      <c r="AV42" s="204">
        <v>0</v>
      </c>
      <c r="AW42" s="204">
        <v>0</v>
      </c>
      <c r="AX42" s="204">
        <v>0</v>
      </c>
      <c r="AY42" s="204">
        <v>0</v>
      </c>
      <c r="AZ42" s="204">
        <v>0</v>
      </c>
      <c r="BA42" s="204">
        <v>0</v>
      </c>
      <c r="BB42" s="204">
        <v>0</v>
      </c>
      <c r="BC42" s="221">
        <v>0</v>
      </c>
      <c r="BD42" s="204">
        <f t="shared" si="32"/>
        <v>5177870</v>
      </c>
      <c r="BE42" s="204">
        <v>0</v>
      </c>
      <c r="BF42" s="204">
        <v>0</v>
      </c>
      <c r="BG42" s="204">
        <v>0</v>
      </c>
      <c r="BH42" s="204">
        <v>5177870</v>
      </c>
      <c r="BI42" s="218">
        <f t="shared" si="33"/>
        <v>5288960</v>
      </c>
      <c r="BJ42" s="204">
        <v>0</v>
      </c>
      <c r="BK42" s="204">
        <v>0</v>
      </c>
      <c r="BL42" s="204">
        <v>0</v>
      </c>
      <c r="BM42" s="219">
        <v>5288960</v>
      </c>
      <c r="BN42" s="220">
        <f t="shared" si="34"/>
        <v>5288960</v>
      </c>
      <c r="BO42" s="204">
        <v>0</v>
      </c>
      <c r="BP42" s="204">
        <v>0</v>
      </c>
      <c r="BQ42" s="204">
        <v>0</v>
      </c>
      <c r="BR42" s="219">
        <v>5288960</v>
      </c>
      <c r="BS42" s="220">
        <f t="shared" si="35"/>
        <v>5288960</v>
      </c>
      <c r="BT42" s="204">
        <v>0</v>
      </c>
      <c r="BU42" s="204">
        <v>0</v>
      </c>
      <c r="BV42" s="204">
        <v>0</v>
      </c>
      <c r="BW42" s="221">
        <v>5288960</v>
      </c>
      <c r="BX42" s="222">
        <f t="shared" si="45"/>
        <v>0</v>
      </c>
      <c r="BY42" s="204">
        <v>0</v>
      </c>
      <c r="BZ42" s="204">
        <v>0</v>
      </c>
      <c r="CA42" s="204">
        <v>0</v>
      </c>
      <c r="CB42" s="219">
        <v>0</v>
      </c>
      <c r="CC42" s="220">
        <f t="shared" si="36"/>
        <v>5177870</v>
      </c>
      <c r="CD42" s="204">
        <v>0</v>
      </c>
      <c r="CE42" s="204">
        <v>0</v>
      </c>
      <c r="CF42" s="204">
        <v>0</v>
      </c>
      <c r="CG42" s="219">
        <v>5177870</v>
      </c>
      <c r="CH42" s="220">
        <f t="shared" si="37"/>
        <v>5288960</v>
      </c>
      <c r="CI42" s="204">
        <v>0</v>
      </c>
      <c r="CJ42" s="204">
        <v>0</v>
      </c>
      <c r="CK42" s="204">
        <v>0</v>
      </c>
      <c r="CL42" s="221">
        <v>5288960</v>
      </c>
      <c r="CM42" s="509" t="s">
        <v>92</v>
      </c>
      <c r="CN42" s="19" t="str">
        <f t="shared" si="11"/>
        <v>4010000010113плановый</v>
      </c>
      <c r="CO42" s="103"/>
      <c r="CP42" s="103"/>
      <c r="CQ42" s="104" t="b">
        <f t="shared" si="38"/>
        <v>1</v>
      </c>
      <c r="CR42" s="104">
        <f t="shared" si="39"/>
        <v>0</v>
      </c>
      <c r="CS42" s="104">
        <f t="shared" si="40"/>
        <v>0</v>
      </c>
      <c r="CT42" s="104">
        <f t="shared" si="41"/>
        <v>0</v>
      </c>
      <c r="CU42" s="104">
        <f t="shared" si="42"/>
        <v>0</v>
      </c>
      <c r="CV42" s="104">
        <f t="shared" si="43"/>
        <v>0</v>
      </c>
      <c r="CW42" s="104">
        <f t="shared" si="44"/>
        <v>0</v>
      </c>
      <c r="CX42" s="104"/>
      <c r="CY42" s="211">
        <f t="shared" si="20"/>
        <v>0</v>
      </c>
      <c r="CZ42" s="211">
        <f t="shared" si="21"/>
        <v>0</v>
      </c>
      <c r="DA42" s="211">
        <f t="shared" si="22"/>
        <v>0</v>
      </c>
      <c r="DB42" s="211">
        <f t="shared" si="23"/>
        <v>0</v>
      </c>
      <c r="DC42" s="211">
        <f t="shared" si="24"/>
        <v>0</v>
      </c>
      <c r="DD42" s="211">
        <f t="shared" si="25"/>
        <v>0</v>
      </c>
      <c r="DE42" s="211">
        <f t="shared" si="26"/>
        <v>0</v>
      </c>
      <c r="DF42" s="211">
        <f t="shared" si="27"/>
        <v>0</v>
      </c>
      <c r="DG42" s="211">
        <f t="shared" si="28"/>
        <v>0</v>
      </c>
      <c r="DH42" s="211">
        <f t="shared" si="29"/>
        <v>0</v>
      </c>
    </row>
    <row r="43" spans="1:112" s="105" customFormat="1" ht="32.1" customHeight="1">
      <c r="A43" s="56">
        <v>601</v>
      </c>
      <c r="B43" s="57" t="s">
        <v>131</v>
      </c>
      <c r="C43" s="202">
        <v>402000017</v>
      </c>
      <c r="D43" s="58" t="s">
        <v>70</v>
      </c>
      <c r="E43" s="59" t="s">
        <v>133</v>
      </c>
      <c r="F43" s="60"/>
      <c r="G43" s="60"/>
      <c r="H43" s="61">
        <v>3</v>
      </c>
      <c r="I43" s="60"/>
      <c r="J43" s="61">
        <v>17</v>
      </c>
      <c r="K43" s="61">
        <v>1</v>
      </c>
      <c r="L43" s="61">
        <v>7</v>
      </c>
      <c r="M43" s="62"/>
      <c r="N43" s="62"/>
      <c r="O43" s="62"/>
      <c r="P43" s="63" t="s">
        <v>134</v>
      </c>
      <c r="Q43" s="64" t="s">
        <v>141</v>
      </c>
      <c r="R43" s="61"/>
      <c r="S43" s="61"/>
      <c r="T43" s="61" t="s">
        <v>66</v>
      </c>
      <c r="U43" s="61"/>
      <c r="V43" s="61" t="s">
        <v>65</v>
      </c>
      <c r="W43" s="61" t="s">
        <v>64</v>
      </c>
      <c r="X43" s="61" t="s">
        <v>147</v>
      </c>
      <c r="Y43" s="61"/>
      <c r="Z43" s="61"/>
      <c r="AA43" s="61"/>
      <c r="AB43" s="63" t="s">
        <v>142</v>
      </c>
      <c r="AC43" s="64" t="s">
        <v>1891</v>
      </c>
      <c r="AD43" s="216"/>
      <c r="AE43" s="216"/>
      <c r="AF43" s="216"/>
      <c r="AG43" s="216"/>
      <c r="AH43" s="216"/>
      <c r="AI43" s="216"/>
      <c r="AJ43" s="216"/>
      <c r="AK43" s="216"/>
      <c r="AL43" s="216"/>
      <c r="AM43" s="217" t="s">
        <v>1892</v>
      </c>
      <c r="AN43" s="63" t="s">
        <v>1863</v>
      </c>
      <c r="AO43" s="188" t="s">
        <v>65</v>
      </c>
      <c r="AP43" s="188" t="s">
        <v>90</v>
      </c>
      <c r="AQ43" s="188">
        <v>1410398710</v>
      </c>
      <c r="AR43" s="203" t="s">
        <v>89</v>
      </c>
      <c r="AS43" s="188" t="s">
        <v>73</v>
      </c>
      <c r="AT43" s="204">
        <f t="shared" si="31"/>
        <v>1710625</v>
      </c>
      <c r="AU43" s="204">
        <f t="shared" si="31"/>
        <v>1710625</v>
      </c>
      <c r="AV43" s="204">
        <v>0</v>
      </c>
      <c r="AW43" s="204">
        <v>0</v>
      </c>
      <c r="AX43" s="204">
        <v>0</v>
      </c>
      <c r="AY43" s="204">
        <v>0</v>
      </c>
      <c r="AZ43" s="204">
        <v>0</v>
      </c>
      <c r="BA43" s="204">
        <v>0</v>
      </c>
      <c r="BB43" s="204">
        <v>1710625</v>
      </c>
      <c r="BC43" s="221">
        <v>1710625</v>
      </c>
      <c r="BD43" s="204">
        <f t="shared" si="32"/>
        <v>0</v>
      </c>
      <c r="BE43" s="204">
        <v>0</v>
      </c>
      <c r="BF43" s="204">
        <v>0</v>
      </c>
      <c r="BG43" s="204">
        <v>0</v>
      </c>
      <c r="BH43" s="204">
        <v>0</v>
      </c>
      <c r="BI43" s="218">
        <f t="shared" si="33"/>
        <v>0</v>
      </c>
      <c r="BJ43" s="204">
        <v>0</v>
      </c>
      <c r="BK43" s="204">
        <v>0</v>
      </c>
      <c r="BL43" s="204">
        <v>0</v>
      </c>
      <c r="BM43" s="219">
        <v>0</v>
      </c>
      <c r="BN43" s="220">
        <f t="shared" si="34"/>
        <v>0</v>
      </c>
      <c r="BO43" s="204">
        <v>0</v>
      </c>
      <c r="BP43" s="204">
        <v>0</v>
      </c>
      <c r="BQ43" s="204">
        <v>0</v>
      </c>
      <c r="BR43" s="219">
        <v>0</v>
      </c>
      <c r="BS43" s="220">
        <f t="shared" si="35"/>
        <v>0</v>
      </c>
      <c r="BT43" s="204">
        <v>0</v>
      </c>
      <c r="BU43" s="204">
        <v>0</v>
      </c>
      <c r="BV43" s="204">
        <v>0</v>
      </c>
      <c r="BW43" s="221">
        <v>0</v>
      </c>
      <c r="BX43" s="222">
        <f t="shared" si="45"/>
        <v>1710625</v>
      </c>
      <c r="BY43" s="204">
        <v>0</v>
      </c>
      <c r="BZ43" s="204">
        <v>0</v>
      </c>
      <c r="CA43" s="204">
        <v>0</v>
      </c>
      <c r="CB43" s="219">
        <v>1710625</v>
      </c>
      <c r="CC43" s="220">
        <f t="shared" si="36"/>
        <v>0</v>
      </c>
      <c r="CD43" s="204">
        <v>0</v>
      </c>
      <c r="CE43" s="204">
        <v>0</v>
      </c>
      <c r="CF43" s="204">
        <v>0</v>
      </c>
      <c r="CG43" s="219">
        <v>0</v>
      </c>
      <c r="CH43" s="220">
        <f t="shared" si="37"/>
        <v>0</v>
      </c>
      <c r="CI43" s="204">
        <v>0</v>
      </c>
      <c r="CJ43" s="204">
        <v>0</v>
      </c>
      <c r="CK43" s="204">
        <v>0</v>
      </c>
      <c r="CL43" s="221">
        <v>0</v>
      </c>
      <c r="CM43" s="509" t="s">
        <v>92</v>
      </c>
      <c r="CN43" s="19" t="str">
        <f t="shared" si="11"/>
        <v>4020000171202плановый</v>
      </c>
      <c r="CO43" s="103"/>
      <c r="CP43" s="103"/>
      <c r="CQ43" s="104" t="b">
        <f t="shared" si="38"/>
        <v>1</v>
      </c>
      <c r="CR43" s="104">
        <f t="shared" si="39"/>
        <v>0</v>
      </c>
      <c r="CS43" s="104">
        <f t="shared" si="40"/>
        <v>0</v>
      </c>
      <c r="CT43" s="104">
        <f t="shared" si="41"/>
        <v>0</v>
      </c>
      <c r="CU43" s="104">
        <f t="shared" si="42"/>
        <v>0</v>
      </c>
      <c r="CV43" s="104">
        <f t="shared" si="43"/>
        <v>0</v>
      </c>
      <c r="CW43" s="104">
        <f t="shared" si="44"/>
        <v>0</v>
      </c>
      <c r="CX43" s="104"/>
      <c r="CY43" s="211">
        <f t="shared" si="20"/>
        <v>0</v>
      </c>
      <c r="CZ43" s="211">
        <f t="shared" si="21"/>
        <v>0</v>
      </c>
      <c r="DA43" s="211">
        <f t="shared" si="22"/>
        <v>0</v>
      </c>
      <c r="DB43" s="211">
        <f t="shared" si="23"/>
        <v>0</v>
      </c>
      <c r="DC43" s="211">
        <f t="shared" si="24"/>
        <v>0</v>
      </c>
      <c r="DD43" s="211">
        <f t="shared" si="25"/>
        <v>0</v>
      </c>
      <c r="DE43" s="211">
        <f t="shared" si="26"/>
        <v>0</v>
      </c>
      <c r="DF43" s="211">
        <f t="shared" si="27"/>
        <v>0</v>
      </c>
      <c r="DG43" s="211">
        <f t="shared" si="28"/>
        <v>0</v>
      </c>
      <c r="DH43" s="211">
        <f t="shared" si="29"/>
        <v>0</v>
      </c>
    </row>
    <row r="44" spans="1:112" s="105" customFormat="1" ht="32.1" customHeight="1">
      <c r="A44" s="56">
        <v>601</v>
      </c>
      <c r="B44" s="57" t="s">
        <v>131</v>
      </c>
      <c r="C44" s="202">
        <v>402000017</v>
      </c>
      <c r="D44" s="58" t="s">
        <v>70</v>
      </c>
      <c r="E44" s="59" t="s">
        <v>133</v>
      </c>
      <c r="F44" s="60"/>
      <c r="G44" s="60"/>
      <c r="H44" s="61">
        <v>3</v>
      </c>
      <c r="I44" s="60"/>
      <c r="J44" s="61">
        <v>17</v>
      </c>
      <c r="K44" s="61">
        <v>1</v>
      </c>
      <c r="L44" s="61">
        <v>7</v>
      </c>
      <c r="M44" s="62"/>
      <c r="N44" s="62"/>
      <c r="O44" s="62"/>
      <c r="P44" s="63" t="s">
        <v>134</v>
      </c>
      <c r="Q44" s="64" t="s">
        <v>141</v>
      </c>
      <c r="R44" s="61"/>
      <c r="S44" s="61"/>
      <c r="T44" s="61" t="s">
        <v>66</v>
      </c>
      <c r="U44" s="61"/>
      <c r="V44" s="61" t="s">
        <v>65</v>
      </c>
      <c r="W44" s="61" t="s">
        <v>64</v>
      </c>
      <c r="X44" s="61" t="s">
        <v>147</v>
      </c>
      <c r="Y44" s="61"/>
      <c r="Z44" s="61"/>
      <c r="AA44" s="61"/>
      <c r="AB44" s="63" t="s">
        <v>142</v>
      </c>
      <c r="AC44" s="64" t="s">
        <v>1891</v>
      </c>
      <c r="AD44" s="216"/>
      <c r="AE44" s="216"/>
      <c r="AF44" s="216"/>
      <c r="AG44" s="216"/>
      <c r="AH44" s="216"/>
      <c r="AI44" s="216"/>
      <c r="AJ44" s="216"/>
      <c r="AK44" s="216"/>
      <c r="AL44" s="216"/>
      <c r="AM44" s="217" t="s">
        <v>1892</v>
      </c>
      <c r="AN44" s="63" t="s">
        <v>1863</v>
      </c>
      <c r="AO44" s="188" t="s">
        <v>65</v>
      </c>
      <c r="AP44" s="188" t="s">
        <v>90</v>
      </c>
      <c r="AQ44" s="188" t="s">
        <v>1893</v>
      </c>
      <c r="AR44" s="203" t="s">
        <v>89</v>
      </c>
      <c r="AS44" s="188" t="s">
        <v>73</v>
      </c>
      <c r="AT44" s="204">
        <v>0</v>
      </c>
      <c r="AU44" s="204">
        <v>0</v>
      </c>
      <c r="AV44" s="204">
        <v>0</v>
      </c>
      <c r="AW44" s="204">
        <v>0</v>
      </c>
      <c r="AX44" s="204">
        <v>0</v>
      </c>
      <c r="AY44" s="204">
        <v>0</v>
      </c>
      <c r="AZ44" s="204">
        <v>0</v>
      </c>
      <c r="BA44" s="204">
        <v>0</v>
      </c>
      <c r="BB44" s="204">
        <v>0</v>
      </c>
      <c r="BC44" s="221">
        <v>0</v>
      </c>
      <c r="BD44" s="204">
        <f t="shared" si="32"/>
        <v>2752500</v>
      </c>
      <c r="BE44" s="204">
        <v>0</v>
      </c>
      <c r="BF44" s="204">
        <v>0</v>
      </c>
      <c r="BG44" s="204">
        <v>0</v>
      </c>
      <c r="BH44" s="204">
        <v>2752500</v>
      </c>
      <c r="BI44" s="218">
        <f t="shared" si="33"/>
        <v>2752500</v>
      </c>
      <c r="BJ44" s="204">
        <v>0</v>
      </c>
      <c r="BK44" s="204">
        <v>0</v>
      </c>
      <c r="BL44" s="204">
        <v>0</v>
      </c>
      <c r="BM44" s="219">
        <v>2752500</v>
      </c>
      <c r="BN44" s="220">
        <f t="shared" si="34"/>
        <v>2752500</v>
      </c>
      <c r="BO44" s="204">
        <v>0</v>
      </c>
      <c r="BP44" s="204">
        <v>0</v>
      </c>
      <c r="BQ44" s="204">
        <v>0</v>
      </c>
      <c r="BR44" s="219">
        <v>2752500</v>
      </c>
      <c r="BS44" s="220">
        <f t="shared" si="35"/>
        <v>2752500</v>
      </c>
      <c r="BT44" s="204">
        <v>0</v>
      </c>
      <c r="BU44" s="204">
        <v>0</v>
      </c>
      <c r="BV44" s="204">
        <v>0</v>
      </c>
      <c r="BW44" s="221">
        <v>2752500</v>
      </c>
      <c r="BX44" s="222">
        <f t="shared" si="45"/>
        <v>0</v>
      </c>
      <c r="BY44" s="204">
        <v>0</v>
      </c>
      <c r="BZ44" s="204">
        <v>0</v>
      </c>
      <c r="CA44" s="204">
        <v>0</v>
      </c>
      <c r="CB44" s="219">
        <v>0</v>
      </c>
      <c r="CC44" s="220">
        <f t="shared" si="36"/>
        <v>2752500</v>
      </c>
      <c r="CD44" s="204">
        <v>0</v>
      </c>
      <c r="CE44" s="204">
        <v>0</v>
      </c>
      <c r="CF44" s="204">
        <v>0</v>
      </c>
      <c r="CG44" s="219">
        <v>2752500</v>
      </c>
      <c r="CH44" s="220">
        <f t="shared" si="37"/>
        <v>2752500</v>
      </c>
      <c r="CI44" s="204">
        <v>0</v>
      </c>
      <c r="CJ44" s="204">
        <v>0</v>
      </c>
      <c r="CK44" s="204">
        <v>0</v>
      </c>
      <c r="CL44" s="221">
        <v>2752500</v>
      </c>
      <c r="CM44" s="509" t="s">
        <v>92</v>
      </c>
      <c r="CN44" s="19" t="str">
        <f t="shared" si="11"/>
        <v>4020000171202плановый</v>
      </c>
      <c r="CO44" s="103"/>
      <c r="CP44" s="103"/>
      <c r="CQ44" s="104" t="b">
        <f t="shared" si="38"/>
        <v>1</v>
      </c>
      <c r="CR44" s="104">
        <f t="shared" si="39"/>
        <v>0</v>
      </c>
      <c r="CS44" s="104">
        <f t="shared" si="40"/>
        <v>0</v>
      </c>
      <c r="CT44" s="104">
        <f t="shared" si="41"/>
        <v>0</v>
      </c>
      <c r="CU44" s="104">
        <f t="shared" si="42"/>
        <v>0</v>
      </c>
      <c r="CV44" s="104">
        <f t="shared" si="43"/>
        <v>0</v>
      </c>
      <c r="CW44" s="104">
        <f t="shared" si="44"/>
        <v>0</v>
      </c>
      <c r="CX44" s="104"/>
      <c r="CY44" s="211">
        <f t="shared" si="20"/>
        <v>0</v>
      </c>
      <c r="CZ44" s="211">
        <f t="shared" si="21"/>
        <v>0</v>
      </c>
      <c r="DA44" s="211">
        <f t="shared" si="22"/>
        <v>0</v>
      </c>
      <c r="DB44" s="211">
        <f t="shared" si="23"/>
        <v>0</v>
      </c>
      <c r="DC44" s="211">
        <f t="shared" si="24"/>
        <v>0</v>
      </c>
      <c r="DD44" s="211">
        <f t="shared" si="25"/>
        <v>0</v>
      </c>
      <c r="DE44" s="211">
        <f t="shared" si="26"/>
        <v>0</v>
      </c>
      <c r="DF44" s="211">
        <f t="shared" si="27"/>
        <v>0</v>
      </c>
      <c r="DG44" s="211">
        <f t="shared" si="28"/>
        <v>0</v>
      </c>
      <c r="DH44" s="211">
        <f t="shared" si="29"/>
        <v>0</v>
      </c>
    </row>
    <row r="45" spans="1:112" s="105" customFormat="1" ht="32.1" customHeight="1">
      <c r="A45" s="56">
        <v>601</v>
      </c>
      <c r="B45" s="57" t="s">
        <v>131</v>
      </c>
      <c r="C45" s="202">
        <v>402000017</v>
      </c>
      <c r="D45" s="58" t="s">
        <v>70</v>
      </c>
      <c r="E45" s="59" t="s">
        <v>133</v>
      </c>
      <c r="F45" s="60"/>
      <c r="G45" s="60"/>
      <c r="H45" s="61">
        <v>3</v>
      </c>
      <c r="I45" s="60"/>
      <c r="J45" s="61">
        <v>17</v>
      </c>
      <c r="K45" s="61">
        <v>1</v>
      </c>
      <c r="L45" s="61">
        <v>7</v>
      </c>
      <c r="M45" s="62"/>
      <c r="N45" s="62"/>
      <c r="O45" s="62"/>
      <c r="P45" s="63" t="s">
        <v>134</v>
      </c>
      <c r="Q45" s="64" t="s">
        <v>141</v>
      </c>
      <c r="R45" s="61"/>
      <c r="S45" s="61"/>
      <c r="T45" s="61" t="s">
        <v>66</v>
      </c>
      <c r="U45" s="61"/>
      <c r="V45" s="61" t="s">
        <v>65</v>
      </c>
      <c r="W45" s="61" t="s">
        <v>64</v>
      </c>
      <c r="X45" s="61" t="s">
        <v>147</v>
      </c>
      <c r="Y45" s="61"/>
      <c r="Z45" s="61"/>
      <c r="AA45" s="61"/>
      <c r="AB45" s="63" t="s">
        <v>142</v>
      </c>
      <c r="AC45" s="64" t="s">
        <v>1891</v>
      </c>
      <c r="AD45" s="216"/>
      <c r="AE45" s="216"/>
      <c r="AF45" s="216"/>
      <c r="AG45" s="216"/>
      <c r="AH45" s="216"/>
      <c r="AI45" s="216"/>
      <c r="AJ45" s="216"/>
      <c r="AK45" s="216"/>
      <c r="AL45" s="216"/>
      <c r="AM45" s="217" t="s">
        <v>1892</v>
      </c>
      <c r="AN45" s="63" t="s">
        <v>1863</v>
      </c>
      <c r="AO45" s="188" t="s">
        <v>65</v>
      </c>
      <c r="AP45" s="188" t="s">
        <v>90</v>
      </c>
      <c r="AQ45" s="188">
        <v>1410498720</v>
      </c>
      <c r="AR45" s="203" t="s">
        <v>148</v>
      </c>
      <c r="AS45" s="188" t="s">
        <v>149</v>
      </c>
      <c r="AT45" s="204">
        <f t="shared" si="31"/>
        <v>16312060</v>
      </c>
      <c r="AU45" s="204">
        <f t="shared" si="31"/>
        <v>16312060</v>
      </c>
      <c r="AV45" s="204">
        <v>0</v>
      </c>
      <c r="AW45" s="204">
        <v>0</v>
      </c>
      <c r="AX45" s="204">
        <v>0</v>
      </c>
      <c r="AY45" s="204">
        <v>0</v>
      </c>
      <c r="AZ45" s="204">
        <v>0</v>
      </c>
      <c r="BA45" s="204">
        <v>0</v>
      </c>
      <c r="BB45" s="204">
        <v>16312060</v>
      </c>
      <c r="BC45" s="221">
        <v>16312060</v>
      </c>
      <c r="BD45" s="204">
        <f t="shared" si="32"/>
        <v>0</v>
      </c>
      <c r="BE45" s="204">
        <v>0</v>
      </c>
      <c r="BF45" s="204">
        <v>0</v>
      </c>
      <c r="BG45" s="204">
        <v>0</v>
      </c>
      <c r="BH45" s="204">
        <v>0</v>
      </c>
      <c r="BI45" s="218">
        <f t="shared" si="33"/>
        <v>0</v>
      </c>
      <c r="BJ45" s="204">
        <v>0</v>
      </c>
      <c r="BK45" s="204">
        <v>0</v>
      </c>
      <c r="BL45" s="204">
        <v>0</v>
      </c>
      <c r="BM45" s="219">
        <v>0</v>
      </c>
      <c r="BN45" s="220">
        <f t="shared" si="34"/>
        <v>0</v>
      </c>
      <c r="BO45" s="204">
        <v>0</v>
      </c>
      <c r="BP45" s="204">
        <v>0</v>
      </c>
      <c r="BQ45" s="204">
        <v>0</v>
      </c>
      <c r="BR45" s="219">
        <v>0</v>
      </c>
      <c r="BS45" s="220">
        <f t="shared" si="35"/>
        <v>0</v>
      </c>
      <c r="BT45" s="204">
        <v>0</v>
      </c>
      <c r="BU45" s="204">
        <v>0</v>
      </c>
      <c r="BV45" s="204">
        <v>0</v>
      </c>
      <c r="BW45" s="221">
        <v>0</v>
      </c>
      <c r="BX45" s="222">
        <f t="shared" si="45"/>
        <v>16312060</v>
      </c>
      <c r="BY45" s="204">
        <v>0</v>
      </c>
      <c r="BZ45" s="204">
        <v>0</v>
      </c>
      <c r="CA45" s="204">
        <v>0</v>
      </c>
      <c r="CB45" s="219">
        <v>16312060</v>
      </c>
      <c r="CC45" s="220">
        <f t="shared" si="36"/>
        <v>0</v>
      </c>
      <c r="CD45" s="204">
        <v>0</v>
      </c>
      <c r="CE45" s="204">
        <v>0</v>
      </c>
      <c r="CF45" s="204">
        <v>0</v>
      </c>
      <c r="CG45" s="219">
        <v>0</v>
      </c>
      <c r="CH45" s="220">
        <f t="shared" si="37"/>
        <v>0</v>
      </c>
      <c r="CI45" s="204">
        <v>0</v>
      </c>
      <c r="CJ45" s="204">
        <v>0</v>
      </c>
      <c r="CK45" s="204">
        <v>0</v>
      </c>
      <c r="CL45" s="221">
        <v>0</v>
      </c>
      <c r="CM45" s="509" t="s">
        <v>92</v>
      </c>
      <c r="CN45" s="19" t="str">
        <f t="shared" si="11"/>
        <v>4020000171202плановый</v>
      </c>
      <c r="CO45" s="103"/>
      <c r="CP45" s="103"/>
      <c r="CQ45" s="104" t="b">
        <f t="shared" si="38"/>
        <v>1</v>
      </c>
      <c r="CR45" s="104">
        <f t="shared" si="39"/>
        <v>0</v>
      </c>
      <c r="CS45" s="104">
        <f t="shared" si="40"/>
        <v>0</v>
      </c>
      <c r="CT45" s="104">
        <f t="shared" si="41"/>
        <v>0</v>
      </c>
      <c r="CU45" s="104">
        <f t="shared" si="42"/>
        <v>0</v>
      </c>
      <c r="CV45" s="104">
        <f t="shared" si="43"/>
        <v>0</v>
      </c>
      <c r="CW45" s="104">
        <f t="shared" si="44"/>
        <v>0</v>
      </c>
      <c r="CX45" s="104"/>
      <c r="CY45" s="211">
        <f t="shared" si="20"/>
        <v>0</v>
      </c>
      <c r="CZ45" s="211">
        <f t="shared" si="21"/>
        <v>0</v>
      </c>
      <c r="DA45" s="211">
        <f t="shared" si="22"/>
        <v>0</v>
      </c>
      <c r="DB45" s="211">
        <f t="shared" si="23"/>
        <v>0</v>
      </c>
      <c r="DC45" s="211">
        <f t="shared" si="24"/>
        <v>0</v>
      </c>
      <c r="DD45" s="211">
        <f t="shared" si="25"/>
        <v>0</v>
      </c>
      <c r="DE45" s="211">
        <f t="shared" si="26"/>
        <v>0</v>
      </c>
      <c r="DF45" s="211">
        <f t="shared" si="27"/>
        <v>0</v>
      </c>
      <c r="DG45" s="211">
        <f t="shared" si="28"/>
        <v>0</v>
      </c>
      <c r="DH45" s="211">
        <f t="shared" si="29"/>
        <v>0</v>
      </c>
    </row>
    <row r="46" spans="1:112" s="105" customFormat="1" ht="32.1" customHeight="1">
      <c r="A46" s="56">
        <v>601</v>
      </c>
      <c r="B46" s="57" t="s">
        <v>131</v>
      </c>
      <c r="C46" s="202">
        <v>402000017</v>
      </c>
      <c r="D46" s="58" t="s">
        <v>70</v>
      </c>
      <c r="E46" s="59" t="s">
        <v>133</v>
      </c>
      <c r="F46" s="60"/>
      <c r="G46" s="60"/>
      <c r="H46" s="61">
        <v>3</v>
      </c>
      <c r="I46" s="60"/>
      <c r="J46" s="61">
        <v>17</v>
      </c>
      <c r="K46" s="61">
        <v>1</v>
      </c>
      <c r="L46" s="61">
        <v>7</v>
      </c>
      <c r="M46" s="62"/>
      <c r="N46" s="62"/>
      <c r="O46" s="62"/>
      <c r="P46" s="63" t="s">
        <v>134</v>
      </c>
      <c r="Q46" s="64" t="s">
        <v>141</v>
      </c>
      <c r="R46" s="61"/>
      <c r="S46" s="61"/>
      <c r="T46" s="61" t="s">
        <v>66</v>
      </c>
      <c r="U46" s="61"/>
      <c r="V46" s="61" t="s">
        <v>65</v>
      </c>
      <c r="W46" s="61" t="s">
        <v>64</v>
      </c>
      <c r="X46" s="61" t="s">
        <v>147</v>
      </c>
      <c r="Y46" s="61"/>
      <c r="Z46" s="61"/>
      <c r="AA46" s="61"/>
      <c r="AB46" s="63" t="s">
        <v>142</v>
      </c>
      <c r="AC46" s="64" t="s">
        <v>1891</v>
      </c>
      <c r="AD46" s="216"/>
      <c r="AE46" s="216"/>
      <c r="AF46" s="216"/>
      <c r="AG46" s="216"/>
      <c r="AH46" s="216"/>
      <c r="AI46" s="216"/>
      <c r="AJ46" s="216"/>
      <c r="AK46" s="216"/>
      <c r="AL46" s="216"/>
      <c r="AM46" s="217" t="s">
        <v>1892</v>
      </c>
      <c r="AN46" s="63" t="s">
        <v>1863</v>
      </c>
      <c r="AO46" s="188" t="s">
        <v>65</v>
      </c>
      <c r="AP46" s="188" t="s">
        <v>90</v>
      </c>
      <c r="AQ46" s="188" t="s">
        <v>1894</v>
      </c>
      <c r="AR46" s="203" t="s">
        <v>148</v>
      </c>
      <c r="AS46" s="188" t="s">
        <v>149</v>
      </c>
      <c r="AT46" s="204">
        <v>0</v>
      </c>
      <c r="AU46" s="204">
        <v>0</v>
      </c>
      <c r="AV46" s="204">
        <v>0</v>
      </c>
      <c r="AW46" s="204">
        <v>0</v>
      </c>
      <c r="AX46" s="204">
        <v>0</v>
      </c>
      <c r="AY46" s="204">
        <v>0</v>
      </c>
      <c r="AZ46" s="204">
        <v>0</v>
      </c>
      <c r="BA46" s="204">
        <v>0</v>
      </c>
      <c r="BB46" s="204">
        <v>0</v>
      </c>
      <c r="BC46" s="221">
        <v>0</v>
      </c>
      <c r="BD46" s="204">
        <f t="shared" si="32"/>
        <v>13367000</v>
      </c>
      <c r="BE46" s="204">
        <v>0</v>
      </c>
      <c r="BF46" s="204">
        <v>0</v>
      </c>
      <c r="BG46" s="204">
        <v>0</v>
      </c>
      <c r="BH46" s="204">
        <v>13367000</v>
      </c>
      <c r="BI46" s="218">
        <f t="shared" si="33"/>
        <v>13367000</v>
      </c>
      <c r="BJ46" s="204">
        <v>0</v>
      </c>
      <c r="BK46" s="204">
        <v>0</v>
      </c>
      <c r="BL46" s="204">
        <v>0</v>
      </c>
      <c r="BM46" s="219">
        <v>13367000</v>
      </c>
      <c r="BN46" s="220">
        <f t="shared" si="34"/>
        <v>13367000</v>
      </c>
      <c r="BO46" s="204">
        <v>0</v>
      </c>
      <c r="BP46" s="204">
        <v>0</v>
      </c>
      <c r="BQ46" s="204">
        <v>0</v>
      </c>
      <c r="BR46" s="219">
        <v>13367000</v>
      </c>
      <c r="BS46" s="220">
        <f t="shared" si="35"/>
        <v>13367000</v>
      </c>
      <c r="BT46" s="204">
        <v>0</v>
      </c>
      <c r="BU46" s="204">
        <v>0</v>
      </c>
      <c r="BV46" s="204">
        <v>0</v>
      </c>
      <c r="BW46" s="221">
        <v>13367000</v>
      </c>
      <c r="BX46" s="222">
        <f t="shared" si="45"/>
        <v>0</v>
      </c>
      <c r="BY46" s="204">
        <v>0</v>
      </c>
      <c r="BZ46" s="204">
        <v>0</v>
      </c>
      <c r="CA46" s="204">
        <v>0</v>
      </c>
      <c r="CB46" s="219">
        <v>0</v>
      </c>
      <c r="CC46" s="220">
        <f t="shared" si="36"/>
        <v>13367000</v>
      </c>
      <c r="CD46" s="204">
        <v>0</v>
      </c>
      <c r="CE46" s="204">
        <v>0</v>
      </c>
      <c r="CF46" s="204">
        <v>0</v>
      </c>
      <c r="CG46" s="219">
        <v>13367000</v>
      </c>
      <c r="CH46" s="220">
        <f t="shared" si="37"/>
        <v>13367000</v>
      </c>
      <c r="CI46" s="204">
        <v>0</v>
      </c>
      <c r="CJ46" s="204">
        <v>0</v>
      </c>
      <c r="CK46" s="204">
        <v>0</v>
      </c>
      <c r="CL46" s="221">
        <v>13367000</v>
      </c>
      <c r="CM46" s="509" t="s">
        <v>92</v>
      </c>
      <c r="CN46" s="19" t="str">
        <f t="shared" si="11"/>
        <v>4020000171202плановый</v>
      </c>
      <c r="CO46" s="103"/>
      <c r="CP46" s="103"/>
      <c r="CQ46" s="104" t="b">
        <f t="shared" si="38"/>
        <v>1</v>
      </c>
      <c r="CR46" s="104">
        <f t="shared" si="39"/>
        <v>0</v>
      </c>
      <c r="CS46" s="104">
        <f t="shared" si="40"/>
        <v>0</v>
      </c>
      <c r="CT46" s="104">
        <f t="shared" si="41"/>
        <v>0</v>
      </c>
      <c r="CU46" s="104">
        <f t="shared" si="42"/>
        <v>0</v>
      </c>
      <c r="CV46" s="104">
        <f t="shared" si="43"/>
        <v>0</v>
      </c>
      <c r="CW46" s="104">
        <f t="shared" si="44"/>
        <v>0</v>
      </c>
      <c r="CX46" s="104"/>
      <c r="CY46" s="211">
        <f t="shared" si="20"/>
        <v>0</v>
      </c>
      <c r="CZ46" s="211">
        <f t="shared" si="21"/>
        <v>0</v>
      </c>
      <c r="DA46" s="211">
        <f t="shared" si="22"/>
        <v>0</v>
      </c>
      <c r="DB46" s="211">
        <f t="shared" si="23"/>
        <v>0</v>
      </c>
      <c r="DC46" s="211">
        <f t="shared" si="24"/>
        <v>0</v>
      </c>
      <c r="DD46" s="211">
        <f t="shared" si="25"/>
        <v>0</v>
      </c>
      <c r="DE46" s="211">
        <f t="shared" si="26"/>
        <v>0</v>
      </c>
      <c r="DF46" s="211">
        <f t="shared" si="27"/>
        <v>0</v>
      </c>
      <c r="DG46" s="211">
        <f t="shared" si="28"/>
        <v>0</v>
      </c>
      <c r="DH46" s="211">
        <f t="shared" si="29"/>
        <v>0</v>
      </c>
    </row>
    <row r="47" spans="1:112" s="105" customFormat="1" ht="32.1" customHeight="1">
      <c r="A47" s="56">
        <v>601</v>
      </c>
      <c r="B47" s="57" t="s">
        <v>131</v>
      </c>
      <c r="C47" s="202">
        <v>401000014</v>
      </c>
      <c r="D47" s="58" t="s">
        <v>150</v>
      </c>
      <c r="E47" s="59" t="s">
        <v>133</v>
      </c>
      <c r="F47" s="60"/>
      <c r="G47" s="60"/>
      <c r="H47" s="61">
        <v>3</v>
      </c>
      <c r="I47" s="60"/>
      <c r="J47" s="61">
        <v>16</v>
      </c>
      <c r="K47" s="61">
        <v>1</v>
      </c>
      <c r="L47" s="66" t="s">
        <v>151</v>
      </c>
      <c r="M47" s="62"/>
      <c r="N47" s="62"/>
      <c r="O47" s="62"/>
      <c r="P47" s="63" t="s">
        <v>134</v>
      </c>
      <c r="Q47" s="64" t="s">
        <v>141</v>
      </c>
      <c r="R47" s="61"/>
      <c r="S47" s="61"/>
      <c r="T47" s="61" t="s">
        <v>66</v>
      </c>
      <c r="U47" s="61"/>
      <c r="V47" s="61">
        <v>9</v>
      </c>
      <c r="W47" s="61" t="s">
        <v>64</v>
      </c>
      <c r="X47" s="61"/>
      <c r="Y47" s="61"/>
      <c r="Z47" s="61"/>
      <c r="AA47" s="61"/>
      <c r="AB47" s="63" t="s">
        <v>142</v>
      </c>
      <c r="AC47" s="64" t="s">
        <v>1883</v>
      </c>
      <c r="AD47" s="216"/>
      <c r="AE47" s="216"/>
      <c r="AF47" s="216"/>
      <c r="AG47" s="216"/>
      <c r="AH47" s="216"/>
      <c r="AI47" s="216"/>
      <c r="AJ47" s="216"/>
      <c r="AK47" s="216"/>
      <c r="AL47" s="216"/>
      <c r="AM47" s="217" t="s">
        <v>1895</v>
      </c>
      <c r="AN47" s="63" t="s">
        <v>1863</v>
      </c>
      <c r="AO47" s="188" t="s">
        <v>71</v>
      </c>
      <c r="AP47" s="188" t="s">
        <v>72</v>
      </c>
      <c r="AQ47" s="188">
        <v>1510120350</v>
      </c>
      <c r="AR47" s="203" t="s">
        <v>152</v>
      </c>
      <c r="AS47" s="188" t="s">
        <v>73</v>
      </c>
      <c r="AT47" s="204">
        <f t="shared" si="31"/>
        <v>0</v>
      </c>
      <c r="AU47" s="204">
        <f t="shared" si="31"/>
        <v>0</v>
      </c>
      <c r="AV47" s="204">
        <v>0</v>
      </c>
      <c r="AW47" s="204">
        <v>0</v>
      </c>
      <c r="AX47" s="204">
        <v>0</v>
      </c>
      <c r="AY47" s="204">
        <v>0</v>
      </c>
      <c r="AZ47" s="204">
        <v>0</v>
      </c>
      <c r="BA47" s="204">
        <v>0</v>
      </c>
      <c r="BB47" s="204">
        <v>0</v>
      </c>
      <c r="BC47" s="221">
        <v>0</v>
      </c>
      <c r="BD47" s="204">
        <f t="shared" si="32"/>
        <v>100000</v>
      </c>
      <c r="BE47" s="204">
        <v>0</v>
      </c>
      <c r="BF47" s="204">
        <v>0</v>
      </c>
      <c r="BG47" s="204">
        <v>0</v>
      </c>
      <c r="BH47" s="204">
        <v>100000</v>
      </c>
      <c r="BI47" s="218">
        <f>BJ47+BK47+BL47+BM47</f>
        <v>100000</v>
      </c>
      <c r="BJ47" s="204">
        <v>0</v>
      </c>
      <c r="BK47" s="204">
        <v>0</v>
      </c>
      <c r="BL47" s="204">
        <v>0</v>
      </c>
      <c r="BM47" s="219">
        <v>100000</v>
      </c>
      <c r="BN47" s="220">
        <f t="shared" si="34"/>
        <v>100000</v>
      </c>
      <c r="BO47" s="204">
        <v>0</v>
      </c>
      <c r="BP47" s="204">
        <v>0</v>
      </c>
      <c r="BQ47" s="204">
        <v>0</v>
      </c>
      <c r="BR47" s="219">
        <v>100000</v>
      </c>
      <c r="BS47" s="220">
        <f t="shared" si="35"/>
        <v>100000</v>
      </c>
      <c r="BT47" s="204">
        <v>0</v>
      </c>
      <c r="BU47" s="204">
        <v>0</v>
      </c>
      <c r="BV47" s="204">
        <v>0</v>
      </c>
      <c r="BW47" s="221">
        <v>100000</v>
      </c>
      <c r="BX47" s="222">
        <f t="shared" si="45"/>
        <v>0</v>
      </c>
      <c r="BY47" s="204">
        <v>0</v>
      </c>
      <c r="BZ47" s="204">
        <v>0</v>
      </c>
      <c r="CA47" s="204">
        <v>0</v>
      </c>
      <c r="CB47" s="219">
        <v>0</v>
      </c>
      <c r="CC47" s="220">
        <f t="shared" si="36"/>
        <v>100000</v>
      </c>
      <c r="CD47" s="204">
        <v>0</v>
      </c>
      <c r="CE47" s="204">
        <v>0</v>
      </c>
      <c r="CF47" s="204">
        <v>0</v>
      </c>
      <c r="CG47" s="219">
        <v>100000</v>
      </c>
      <c r="CH47" s="220">
        <f>CI47+CJ47+CK47+CL47</f>
        <v>100000</v>
      </c>
      <c r="CI47" s="204">
        <v>0</v>
      </c>
      <c r="CJ47" s="204">
        <v>0</v>
      </c>
      <c r="CK47" s="204">
        <v>0</v>
      </c>
      <c r="CL47" s="221">
        <v>100000</v>
      </c>
      <c r="CM47" s="509" t="s">
        <v>92</v>
      </c>
      <c r="CN47" s="19" t="str">
        <f t="shared" si="11"/>
        <v>4010000140113плановый</v>
      </c>
      <c r="CO47" s="103"/>
      <c r="CP47" s="103"/>
      <c r="CQ47" s="104" t="b">
        <f t="shared" si="38"/>
        <v>1</v>
      </c>
      <c r="CR47" s="104">
        <f t="shared" si="39"/>
        <v>0</v>
      </c>
      <c r="CS47" s="104">
        <f t="shared" si="40"/>
        <v>0</v>
      </c>
      <c r="CT47" s="104">
        <f t="shared" si="41"/>
        <v>0</v>
      </c>
      <c r="CU47" s="104">
        <f t="shared" si="42"/>
        <v>0</v>
      </c>
      <c r="CV47" s="104">
        <f t="shared" si="43"/>
        <v>0</v>
      </c>
      <c r="CW47" s="104">
        <f t="shared" si="44"/>
        <v>0</v>
      </c>
      <c r="CX47" s="104"/>
      <c r="CY47" s="211">
        <f t="shared" si="20"/>
        <v>0</v>
      </c>
      <c r="CZ47" s="211">
        <f t="shared" si="21"/>
        <v>0</v>
      </c>
      <c r="DA47" s="211">
        <f t="shared" si="22"/>
        <v>0</v>
      </c>
      <c r="DB47" s="211">
        <f t="shared" si="23"/>
        <v>0</v>
      </c>
      <c r="DC47" s="211">
        <f t="shared" si="24"/>
        <v>0</v>
      </c>
      <c r="DD47" s="211">
        <f t="shared" si="25"/>
        <v>0</v>
      </c>
      <c r="DE47" s="211">
        <f t="shared" si="26"/>
        <v>0</v>
      </c>
      <c r="DF47" s="211">
        <f t="shared" si="27"/>
        <v>0</v>
      </c>
      <c r="DG47" s="211">
        <f t="shared" si="28"/>
        <v>0</v>
      </c>
      <c r="DH47" s="211">
        <f t="shared" si="29"/>
        <v>0</v>
      </c>
    </row>
    <row r="48" spans="1:112" s="105" customFormat="1" ht="32.1" customHeight="1">
      <c r="A48" s="56">
        <v>601</v>
      </c>
      <c r="B48" s="57" t="s">
        <v>131</v>
      </c>
      <c r="C48" s="202">
        <v>401000014</v>
      </c>
      <c r="D48" s="58" t="s">
        <v>150</v>
      </c>
      <c r="E48" s="59" t="s">
        <v>133</v>
      </c>
      <c r="F48" s="60"/>
      <c r="G48" s="60"/>
      <c r="H48" s="61">
        <v>3</v>
      </c>
      <c r="I48" s="60"/>
      <c r="J48" s="61">
        <v>16</v>
      </c>
      <c r="K48" s="61">
        <v>1</v>
      </c>
      <c r="L48" s="66" t="s">
        <v>151</v>
      </c>
      <c r="M48" s="62"/>
      <c r="N48" s="62"/>
      <c r="O48" s="62"/>
      <c r="P48" s="63" t="s">
        <v>134</v>
      </c>
      <c r="Q48" s="64" t="s">
        <v>141</v>
      </c>
      <c r="R48" s="61"/>
      <c r="S48" s="61"/>
      <c r="T48" s="61" t="s">
        <v>66</v>
      </c>
      <c r="U48" s="61"/>
      <c r="V48" s="61">
        <v>9</v>
      </c>
      <c r="W48" s="61" t="s">
        <v>64</v>
      </c>
      <c r="X48" s="61"/>
      <c r="Y48" s="61"/>
      <c r="Z48" s="61"/>
      <c r="AA48" s="61"/>
      <c r="AB48" s="63" t="s">
        <v>142</v>
      </c>
      <c r="AC48" s="64" t="s">
        <v>1883</v>
      </c>
      <c r="AD48" s="216"/>
      <c r="AE48" s="216"/>
      <c r="AF48" s="216"/>
      <c r="AG48" s="216"/>
      <c r="AH48" s="216"/>
      <c r="AI48" s="216"/>
      <c r="AJ48" s="216"/>
      <c r="AK48" s="216"/>
      <c r="AL48" s="216"/>
      <c r="AM48" s="217" t="s">
        <v>1895</v>
      </c>
      <c r="AN48" s="63" t="s">
        <v>1863</v>
      </c>
      <c r="AO48" s="188" t="s">
        <v>71</v>
      </c>
      <c r="AP48" s="188" t="s">
        <v>72</v>
      </c>
      <c r="AQ48" s="188">
        <v>1510220350</v>
      </c>
      <c r="AR48" s="203" t="s">
        <v>152</v>
      </c>
      <c r="AS48" s="188" t="s">
        <v>73</v>
      </c>
      <c r="AT48" s="204">
        <f t="shared" si="31"/>
        <v>211990.54</v>
      </c>
      <c r="AU48" s="204">
        <f t="shared" si="31"/>
        <v>211990.54</v>
      </c>
      <c r="AV48" s="204">
        <v>0</v>
      </c>
      <c r="AW48" s="204">
        <v>0</v>
      </c>
      <c r="AX48" s="204">
        <v>0</v>
      </c>
      <c r="AY48" s="204">
        <v>0</v>
      </c>
      <c r="AZ48" s="204">
        <v>0</v>
      </c>
      <c r="BA48" s="204">
        <v>0</v>
      </c>
      <c r="BB48" s="204">
        <v>211990.54</v>
      </c>
      <c r="BC48" s="221">
        <v>211990.54</v>
      </c>
      <c r="BD48" s="204">
        <f t="shared" si="32"/>
        <v>180036.84</v>
      </c>
      <c r="BE48" s="204">
        <v>0</v>
      </c>
      <c r="BF48" s="204">
        <v>0</v>
      </c>
      <c r="BG48" s="204">
        <v>0</v>
      </c>
      <c r="BH48" s="204">
        <v>180036.84</v>
      </c>
      <c r="BI48" s="218">
        <f t="shared" si="33"/>
        <v>180036.84</v>
      </c>
      <c r="BJ48" s="204">
        <v>0</v>
      </c>
      <c r="BK48" s="204">
        <v>0</v>
      </c>
      <c r="BL48" s="204">
        <v>0</v>
      </c>
      <c r="BM48" s="219">
        <v>180036.84</v>
      </c>
      <c r="BN48" s="220">
        <f t="shared" si="34"/>
        <v>180036.84</v>
      </c>
      <c r="BO48" s="204">
        <v>0</v>
      </c>
      <c r="BP48" s="204">
        <v>0</v>
      </c>
      <c r="BQ48" s="204">
        <v>0</v>
      </c>
      <c r="BR48" s="219">
        <v>180036.84</v>
      </c>
      <c r="BS48" s="220">
        <f t="shared" si="35"/>
        <v>180036.84</v>
      </c>
      <c r="BT48" s="204">
        <v>0</v>
      </c>
      <c r="BU48" s="204">
        <v>0</v>
      </c>
      <c r="BV48" s="204">
        <v>0</v>
      </c>
      <c r="BW48" s="221">
        <v>180036.84</v>
      </c>
      <c r="BX48" s="222">
        <f t="shared" si="45"/>
        <v>211990.54</v>
      </c>
      <c r="BY48" s="204">
        <v>0</v>
      </c>
      <c r="BZ48" s="204">
        <v>0</v>
      </c>
      <c r="CA48" s="204">
        <v>0</v>
      </c>
      <c r="CB48" s="219">
        <v>211990.54</v>
      </c>
      <c r="CC48" s="220">
        <f t="shared" si="36"/>
        <v>180036.84</v>
      </c>
      <c r="CD48" s="204">
        <v>0</v>
      </c>
      <c r="CE48" s="204">
        <v>0</v>
      </c>
      <c r="CF48" s="204">
        <v>0</v>
      </c>
      <c r="CG48" s="219">
        <v>180036.84</v>
      </c>
      <c r="CH48" s="220">
        <f t="shared" ref="CH48:CH118" si="46">CI48+CJ48+CK48+CL48</f>
        <v>180036.84</v>
      </c>
      <c r="CI48" s="204">
        <v>0</v>
      </c>
      <c r="CJ48" s="204">
        <v>0</v>
      </c>
      <c r="CK48" s="204">
        <v>0</v>
      </c>
      <c r="CL48" s="221">
        <v>180036.84</v>
      </c>
      <c r="CM48" s="509" t="s">
        <v>92</v>
      </c>
      <c r="CN48" s="19" t="str">
        <f t="shared" si="11"/>
        <v>4010000140113плановый</v>
      </c>
      <c r="CO48" s="103"/>
      <c r="CP48" s="103"/>
      <c r="CQ48" s="104" t="b">
        <f t="shared" si="38"/>
        <v>1</v>
      </c>
      <c r="CR48" s="104">
        <f t="shared" si="39"/>
        <v>0</v>
      </c>
      <c r="CS48" s="104">
        <f t="shared" si="40"/>
        <v>0</v>
      </c>
      <c r="CT48" s="104">
        <f t="shared" si="41"/>
        <v>0</v>
      </c>
      <c r="CU48" s="104">
        <f t="shared" si="42"/>
        <v>0</v>
      </c>
      <c r="CV48" s="104">
        <f t="shared" si="43"/>
        <v>0</v>
      </c>
      <c r="CW48" s="104">
        <f t="shared" si="44"/>
        <v>0</v>
      </c>
      <c r="CX48" s="104"/>
      <c r="CY48" s="211">
        <f t="shared" si="20"/>
        <v>0</v>
      </c>
      <c r="CZ48" s="211">
        <f t="shared" si="21"/>
        <v>0</v>
      </c>
      <c r="DA48" s="211">
        <f t="shared" si="22"/>
        <v>0</v>
      </c>
      <c r="DB48" s="211">
        <f t="shared" si="23"/>
        <v>0</v>
      </c>
      <c r="DC48" s="211">
        <f t="shared" si="24"/>
        <v>0</v>
      </c>
      <c r="DD48" s="211">
        <f t="shared" si="25"/>
        <v>0</v>
      </c>
      <c r="DE48" s="211">
        <f t="shared" si="26"/>
        <v>0</v>
      </c>
      <c r="DF48" s="211">
        <f t="shared" si="27"/>
        <v>0</v>
      </c>
      <c r="DG48" s="211">
        <f t="shared" si="28"/>
        <v>0</v>
      </c>
      <c r="DH48" s="211">
        <f t="shared" si="29"/>
        <v>0</v>
      </c>
    </row>
    <row r="49" spans="1:112" s="105" customFormat="1" ht="32.1" customHeight="1">
      <c r="A49" s="56">
        <v>601</v>
      </c>
      <c r="B49" s="57" t="s">
        <v>131</v>
      </c>
      <c r="C49" s="202">
        <v>401000014</v>
      </c>
      <c r="D49" s="58" t="s">
        <v>150</v>
      </c>
      <c r="E49" s="59" t="s">
        <v>133</v>
      </c>
      <c r="F49" s="60"/>
      <c r="G49" s="60"/>
      <c r="H49" s="61">
        <v>3</v>
      </c>
      <c r="I49" s="60"/>
      <c r="J49" s="61">
        <v>16</v>
      </c>
      <c r="K49" s="61">
        <v>1</v>
      </c>
      <c r="L49" s="66" t="s">
        <v>151</v>
      </c>
      <c r="M49" s="62"/>
      <c r="N49" s="62"/>
      <c r="O49" s="62"/>
      <c r="P49" s="63" t="s">
        <v>134</v>
      </c>
      <c r="Q49" s="64" t="s">
        <v>141</v>
      </c>
      <c r="R49" s="61"/>
      <c r="S49" s="61"/>
      <c r="T49" s="61" t="s">
        <v>66</v>
      </c>
      <c r="U49" s="61"/>
      <c r="V49" s="61">
        <v>9</v>
      </c>
      <c r="W49" s="61" t="s">
        <v>64</v>
      </c>
      <c r="X49" s="61"/>
      <c r="Y49" s="61"/>
      <c r="Z49" s="61"/>
      <c r="AA49" s="61"/>
      <c r="AB49" s="63" t="s">
        <v>142</v>
      </c>
      <c r="AC49" s="64" t="s">
        <v>1883</v>
      </c>
      <c r="AD49" s="216"/>
      <c r="AE49" s="216"/>
      <c r="AF49" s="216"/>
      <c r="AG49" s="216"/>
      <c r="AH49" s="216"/>
      <c r="AI49" s="216"/>
      <c r="AJ49" s="216"/>
      <c r="AK49" s="216"/>
      <c r="AL49" s="216"/>
      <c r="AM49" s="217" t="s">
        <v>1895</v>
      </c>
      <c r="AN49" s="63" t="s">
        <v>1863</v>
      </c>
      <c r="AO49" s="188" t="s">
        <v>71</v>
      </c>
      <c r="AP49" s="188" t="s">
        <v>72</v>
      </c>
      <c r="AQ49" s="188">
        <v>1510320350</v>
      </c>
      <c r="AR49" s="203" t="s">
        <v>152</v>
      </c>
      <c r="AS49" s="188" t="s">
        <v>73</v>
      </c>
      <c r="AT49" s="204">
        <f t="shared" si="31"/>
        <v>0</v>
      </c>
      <c r="AU49" s="204">
        <f t="shared" si="31"/>
        <v>0</v>
      </c>
      <c r="AV49" s="204">
        <v>0</v>
      </c>
      <c r="AW49" s="204">
        <v>0</v>
      </c>
      <c r="AX49" s="204">
        <v>0</v>
      </c>
      <c r="AY49" s="204">
        <v>0</v>
      </c>
      <c r="AZ49" s="204">
        <v>0</v>
      </c>
      <c r="BA49" s="204">
        <v>0</v>
      </c>
      <c r="BB49" s="204">
        <v>0</v>
      </c>
      <c r="BC49" s="221">
        <v>0</v>
      </c>
      <c r="BD49" s="204">
        <f t="shared" si="32"/>
        <v>51300</v>
      </c>
      <c r="BE49" s="204">
        <v>0</v>
      </c>
      <c r="BF49" s="204">
        <v>0</v>
      </c>
      <c r="BG49" s="204">
        <v>0</v>
      </c>
      <c r="BH49" s="204">
        <v>51300</v>
      </c>
      <c r="BI49" s="218">
        <f t="shared" si="33"/>
        <v>51300</v>
      </c>
      <c r="BJ49" s="204">
        <v>0</v>
      </c>
      <c r="BK49" s="204">
        <v>0</v>
      </c>
      <c r="BL49" s="204">
        <v>0</v>
      </c>
      <c r="BM49" s="219">
        <v>51300</v>
      </c>
      <c r="BN49" s="220">
        <f t="shared" si="34"/>
        <v>51300</v>
      </c>
      <c r="BO49" s="204">
        <v>0</v>
      </c>
      <c r="BP49" s="204">
        <v>0</v>
      </c>
      <c r="BQ49" s="204">
        <v>0</v>
      </c>
      <c r="BR49" s="219">
        <v>51300</v>
      </c>
      <c r="BS49" s="220">
        <f t="shared" si="35"/>
        <v>51300</v>
      </c>
      <c r="BT49" s="204">
        <v>0</v>
      </c>
      <c r="BU49" s="204">
        <v>0</v>
      </c>
      <c r="BV49" s="204">
        <v>0</v>
      </c>
      <c r="BW49" s="221">
        <v>51300</v>
      </c>
      <c r="BX49" s="222">
        <f t="shared" si="45"/>
        <v>0</v>
      </c>
      <c r="BY49" s="204">
        <v>0</v>
      </c>
      <c r="BZ49" s="204">
        <v>0</v>
      </c>
      <c r="CA49" s="204">
        <v>0</v>
      </c>
      <c r="CB49" s="219">
        <v>0</v>
      </c>
      <c r="CC49" s="220">
        <f t="shared" si="36"/>
        <v>51300</v>
      </c>
      <c r="CD49" s="204">
        <v>0</v>
      </c>
      <c r="CE49" s="204">
        <v>0</v>
      </c>
      <c r="CF49" s="204">
        <v>0</v>
      </c>
      <c r="CG49" s="219">
        <v>51300</v>
      </c>
      <c r="CH49" s="220">
        <f t="shared" si="46"/>
        <v>51300</v>
      </c>
      <c r="CI49" s="204">
        <v>0</v>
      </c>
      <c r="CJ49" s="204">
        <v>0</v>
      </c>
      <c r="CK49" s="204">
        <v>0</v>
      </c>
      <c r="CL49" s="221">
        <v>51300</v>
      </c>
      <c r="CM49" s="509" t="s">
        <v>92</v>
      </c>
      <c r="CN49" s="19" t="str">
        <f t="shared" si="11"/>
        <v>4010000140113плановый</v>
      </c>
      <c r="CO49" s="103"/>
      <c r="CP49" s="103"/>
      <c r="CQ49" s="104" t="b">
        <f t="shared" si="38"/>
        <v>1</v>
      </c>
      <c r="CR49" s="104">
        <f t="shared" si="39"/>
        <v>0</v>
      </c>
      <c r="CS49" s="104">
        <f t="shared" si="40"/>
        <v>0</v>
      </c>
      <c r="CT49" s="104">
        <f t="shared" si="41"/>
        <v>0</v>
      </c>
      <c r="CU49" s="104">
        <f t="shared" si="42"/>
        <v>0</v>
      </c>
      <c r="CV49" s="104">
        <f t="shared" si="43"/>
        <v>0</v>
      </c>
      <c r="CW49" s="104">
        <f t="shared" si="44"/>
        <v>0</v>
      </c>
      <c r="CX49" s="104"/>
      <c r="CY49" s="211">
        <f t="shared" si="20"/>
        <v>0</v>
      </c>
      <c r="CZ49" s="211">
        <f t="shared" si="21"/>
        <v>0</v>
      </c>
      <c r="DA49" s="211">
        <f t="shared" si="22"/>
        <v>0</v>
      </c>
      <c r="DB49" s="211">
        <f t="shared" si="23"/>
        <v>0</v>
      </c>
      <c r="DC49" s="211">
        <f t="shared" si="24"/>
        <v>0</v>
      </c>
      <c r="DD49" s="211">
        <f t="shared" si="25"/>
        <v>0</v>
      </c>
      <c r="DE49" s="211">
        <f t="shared" si="26"/>
        <v>0</v>
      </c>
      <c r="DF49" s="211">
        <f t="shared" si="27"/>
        <v>0</v>
      </c>
      <c r="DG49" s="211">
        <f t="shared" si="28"/>
        <v>0</v>
      </c>
      <c r="DH49" s="211">
        <f t="shared" si="29"/>
        <v>0</v>
      </c>
    </row>
    <row r="50" spans="1:112" s="105" customFormat="1" ht="32.1" customHeight="1">
      <c r="A50" s="56">
        <v>601</v>
      </c>
      <c r="B50" s="57" t="s">
        <v>131</v>
      </c>
      <c r="C50" s="202">
        <v>402000001</v>
      </c>
      <c r="D50" s="58" t="s">
        <v>67</v>
      </c>
      <c r="E50" s="59" t="s">
        <v>153</v>
      </c>
      <c r="F50" s="60"/>
      <c r="G50" s="60"/>
      <c r="H50" s="61">
        <v>6</v>
      </c>
      <c r="I50" s="60"/>
      <c r="J50" s="61">
        <v>23</v>
      </c>
      <c r="K50" s="61">
        <v>3</v>
      </c>
      <c r="L50" s="61"/>
      <c r="M50" s="62"/>
      <c r="N50" s="62"/>
      <c r="O50" s="62"/>
      <c r="P50" s="63" t="s">
        <v>154</v>
      </c>
      <c r="Q50" s="64" t="s">
        <v>155</v>
      </c>
      <c r="R50" s="61"/>
      <c r="S50" s="61"/>
      <c r="T50" s="61"/>
      <c r="U50" s="61"/>
      <c r="V50" s="61">
        <v>11</v>
      </c>
      <c r="W50" s="61">
        <v>1</v>
      </c>
      <c r="X50" s="61" t="s">
        <v>106</v>
      </c>
      <c r="Y50" s="61"/>
      <c r="Z50" s="61"/>
      <c r="AA50" s="61"/>
      <c r="AB50" s="63" t="s">
        <v>157</v>
      </c>
      <c r="AC50" s="64" t="s">
        <v>1896</v>
      </c>
      <c r="AD50" s="216"/>
      <c r="AE50" s="216"/>
      <c r="AF50" s="216"/>
      <c r="AG50" s="216"/>
      <c r="AH50" s="216"/>
      <c r="AI50" s="216"/>
      <c r="AJ50" s="216"/>
      <c r="AK50" s="216"/>
      <c r="AL50" s="216"/>
      <c r="AM50" s="217" t="s">
        <v>1897</v>
      </c>
      <c r="AN50" s="63" t="s">
        <v>1871</v>
      </c>
      <c r="AO50" s="188" t="s">
        <v>71</v>
      </c>
      <c r="AP50" s="188" t="s">
        <v>137</v>
      </c>
      <c r="AQ50" s="188">
        <v>7110010010</v>
      </c>
      <c r="AR50" s="203" t="s">
        <v>76</v>
      </c>
      <c r="AS50" s="188" t="s">
        <v>77</v>
      </c>
      <c r="AT50" s="204">
        <f t="shared" si="31"/>
        <v>102120</v>
      </c>
      <c r="AU50" s="204">
        <f t="shared" si="31"/>
        <v>102120</v>
      </c>
      <c r="AV50" s="204">
        <v>0</v>
      </c>
      <c r="AW50" s="204">
        <v>0</v>
      </c>
      <c r="AX50" s="204">
        <v>0</v>
      </c>
      <c r="AY50" s="204">
        <v>0</v>
      </c>
      <c r="AZ50" s="204">
        <v>0</v>
      </c>
      <c r="BA50" s="204">
        <v>0</v>
      </c>
      <c r="BB50" s="204">
        <v>102120</v>
      </c>
      <c r="BC50" s="221">
        <v>102120</v>
      </c>
      <c r="BD50" s="204">
        <f t="shared" si="32"/>
        <v>102120</v>
      </c>
      <c r="BE50" s="204">
        <v>0</v>
      </c>
      <c r="BF50" s="204">
        <v>0</v>
      </c>
      <c r="BG50" s="204">
        <v>0</v>
      </c>
      <c r="BH50" s="204">
        <v>102120</v>
      </c>
      <c r="BI50" s="218">
        <f t="shared" si="33"/>
        <v>102120</v>
      </c>
      <c r="BJ50" s="204">
        <v>0</v>
      </c>
      <c r="BK50" s="204">
        <v>0</v>
      </c>
      <c r="BL50" s="204">
        <v>0</v>
      </c>
      <c r="BM50" s="219">
        <v>102120</v>
      </c>
      <c r="BN50" s="220">
        <f t="shared" si="34"/>
        <v>102120</v>
      </c>
      <c r="BO50" s="204">
        <v>0</v>
      </c>
      <c r="BP50" s="204">
        <v>0</v>
      </c>
      <c r="BQ50" s="204">
        <v>0</v>
      </c>
      <c r="BR50" s="219">
        <v>102120</v>
      </c>
      <c r="BS50" s="220">
        <f t="shared" si="35"/>
        <v>102120</v>
      </c>
      <c r="BT50" s="204">
        <v>0</v>
      </c>
      <c r="BU50" s="204">
        <v>0</v>
      </c>
      <c r="BV50" s="204">
        <v>0</v>
      </c>
      <c r="BW50" s="221">
        <v>102120</v>
      </c>
      <c r="BX50" s="222">
        <f t="shared" si="45"/>
        <v>102120</v>
      </c>
      <c r="BY50" s="204">
        <v>0</v>
      </c>
      <c r="BZ50" s="204">
        <v>0</v>
      </c>
      <c r="CA50" s="204">
        <v>0</v>
      </c>
      <c r="CB50" s="219">
        <v>102120</v>
      </c>
      <c r="CC50" s="220">
        <f t="shared" si="36"/>
        <v>102120</v>
      </c>
      <c r="CD50" s="204">
        <v>0</v>
      </c>
      <c r="CE50" s="204">
        <v>0</v>
      </c>
      <c r="CF50" s="204">
        <v>0</v>
      </c>
      <c r="CG50" s="219">
        <v>102120</v>
      </c>
      <c r="CH50" s="220">
        <f t="shared" si="46"/>
        <v>102120</v>
      </c>
      <c r="CI50" s="204">
        <v>0</v>
      </c>
      <c r="CJ50" s="204">
        <v>0</v>
      </c>
      <c r="CK50" s="204">
        <v>0</v>
      </c>
      <c r="CL50" s="221">
        <v>102120</v>
      </c>
      <c r="CM50" s="438" t="s">
        <v>91</v>
      </c>
      <c r="CN50" s="19" t="str">
        <f t="shared" si="11"/>
        <v>4020000010104нормативный</v>
      </c>
      <c r="CO50" s="103"/>
      <c r="CP50" s="103"/>
      <c r="CQ50" s="104" t="b">
        <f t="shared" si="38"/>
        <v>1</v>
      </c>
      <c r="CR50" s="104">
        <f t="shared" si="39"/>
        <v>0</v>
      </c>
      <c r="CS50" s="104">
        <f t="shared" si="40"/>
        <v>0</v>
      </c>
      <c r="CT50" s="104">
        <f t="shared" si="41"/>
        <v>0</v>
      </c>
      <c r="CU50" s="104">
        <f t="shared" si="42"/>
        <v>0</v>
      </c>
      <c r="CV50" s="104">
        <f t="shared" si="43"/>
        <v>0</v>
      </c>
      <c r="CW50" s="104">
        <f t="shared" si="44"/>
        <v>0</v>
      </c>
      <c r="CX50" s="104"/>
      <c r="CY50" s="211">
        <f t="shared" si="20"/>
        <v>0</v>
      </c>
      <c r="CZ50" s="211">
        <f t="shared" si="21"/>
        <v>0</v>
      </c>
      <c r="DA50" s="211">
        <f t="shared" si="22"/>
        <v>0</v>
      </c>
      <c r="DB50" s="211">
        <f t="shared" si="23"/>
        <v>0</v>
      </c>
      <c r="DC50" s="211">
        <f t="shared" si="24"/>
        <v>0</v>
      </c>
      <c r="DD50" s="211">
        <f t="shared" si="25"/>
        <v>0</v>
      </c>
      <c r="DE50" s="211">
        <f t="shared" si="26"/>
        <v>0</v>
      </c>
      <c r="DF50" s="211">
        <f t="shared" si="27"/>
        <v>0</v>
      </c>
      <c r="DG50" s="211">
        <f t="shared" si="28"/>
        <v>0</v>
      </c>
      <c r="DH50" s="211">
        <f t="shared" si="29"/>
        <v>0</v>
      </c>
    </row>
    <row r="51" spans="1:112" s="105" customFormat="1" ht="32.1" customHeight="1">
      <c r="A51" s="56">
        <v>601</v>
      </c>
      <c r="B51" s="57" t="s">
        <v>131</v>
      </c>
      <c r="C51" s="202">
        <v>402000001</v>
      </c>
      <c r="D51" s="58" t="s">
        <v>67</v>
      </c>
      <c r="E51" s="59" t="s">
        <v>153</v>
      </c>
      <c r="F51" s="60"/>
      <c r="G51" s="60"/>
      <c r="H51" s="61">
        <v>6</v>
      </c>
      <c r="I51" s="60"/>
      <c r="J51" s="61">
        <v>23</v>
      </c>
      <c r="K51" s="61">
        <v>3</v>
      </c>
      <c r="L51" s="61"/>
      <c r="M51" s="62"/>
      <c r="N51" s="62"/>
      <c r="O51" s="62"/>
      <c r="P51" s="63" t="s">
        <v>154</v>
      </c>
      <c r="Q51" s="64" t="s">
        <v>155</v>
      </c>
      <c r="R51" s="61"/>
      <c r="S51" s="61"/>
      <c r="T51" s="61"/>
      <c r="U51" s="61"/>
      <c r="V51" s="61">
        <v>11</v>
      </c>
      <c r="W51" s="61">
        <v>1</v>
      </c>
      <c r="X51" s="61" t="s">
        <v>106</v>
      </c>
      <c r="Y51" s="61"/>
      <c r="Z51" s="61"/>
      <c r="AA51" s="61"/>
      <c r="AB51" s="63" t="s">
        <v>157</v>
      </c>
      <c r="AC51" s="64" t="s">
        <v>1896</v>
      </c>
      <c r="AD51" s="216"/>
      <c r="AE51" s="216"/>
      <c r="AF51" s="216"/>
      <c r="AG51" s="216"/>
      <c r="AH51" s="216"/>
      <c r="AI51" s="216"/>
      <c r="AJ51" s="216"/>
      <c r="AK51" s="216"/>
      <c r="AL51" s="216"/>
      <c r="AM51" s="217" t="s">
        <v>1897</v>
      </c>
      <c r="AN51" s="63" t="s">
        <v>1871</v>
      </c>
      <c r="AO51" s="188" t="s">
        <v>71</v>
      </c>
      <c r="AP51" s="188" t="s">
        <v>137</v>
      </c>
      <c r="AQ51" s="188" t="s">
        <v>158</v>
      </c>
      <c r="AR51" s="203" t="s">
        <v>76</v>
      </c>
      <c r="AS51" s="188" t="s">
        <v>77</v>
      </c>
      <c r="AT51" s="204">
        <f t="shared" si="31"/>
        <v>2460711.16</v>
      </c>
      <c r="AU51" s="204">
        <f t="shared" si="31"/>
        <v>2315630.3199999998</v>
      </c>
      <c r="AV51" s="204">
        <v>0</v>
      </c>
      <c r="AW51" s="204">
        <v>0</v>
      </c>
      <c r="AX51" s="204">
        <v>0</v>
      </c>
      <c r="AY51" s="204">
        <v>0</v>
      </c>
      <c r="AZ51" s="204">
        <v>0</v>
      </c>
      <c r="BA51" s="204">
        <v>0</v>
      </c>
      <c r="BB51" s="204">
        <v>2460711.16</v>
      </c>
      <c r="BC51" s="221">
        <v>2315630.3199999998</v>
      </c>
      <c r="BD51" s="204">
        <f t="shared" si="32"/>
        <v>3331015</v>
      </c>
      <c r="BE51" s="204">
        <v>0</v>
      </c>
      <c r="BF51" s="204">
        <v>0</v>
      </c>
      <c r="BG51" s="204">
        <v>0</v>
      </c>
      <c r="BH51" s="204">
        <v>3331015</v>
      </c>
      <c r="BI51" s="218">
        <f t="shared" si="33"/>
        <v>3352290</v>
      </c>
      <c r="BJ51" s="204">
        <v>0</v>
      </c>
      <c r="BK51" s="204">
        <v>0</v>
      </c>
      <c r="BL51" s="204">
        <v>0</v>
      </c>
      <c r="BM51" s="219">
        <v>3352290</v>
      </c>
      <c r="BN51" s="220">
        <f t="shared" si="34"/>
        <v>3352290</v>
      </c>
      <c r="BO51" s="204">
        <v>0</v>
      </c>
      <c r="BP51" s="204">
        <v>0</v>
      </c>
      <c r="BQ51" s="204">
        <v>0</v>
      </c>
      <c r="BR51" s="219">
        <v>3352290</v>
      </c>
      <c r="BS51" s="220">
        <f t="shared" si="35"/>
        <v>3352290</v>
      </c>
      <c r="BT51" s="204">
        <v>0</v>
      </c>
      <c r="BU51" s="204">
        <v>0</v>
      </c>
      <c r="BV51" s="204">
        <v>0</v>
      </c>
      <c r="BW51" s="221">
        <v>3352290</v>
      </c>
      <c r="BX51" s="222">
        <f t="shared" si="45"/>
        <v>2315630.3199999998</v>
      </c>
      <c r="BY51" s="204">
        <v>0</v>
      </c>
      <c r="BZ51" s="204">
        <v>0</v>
      </c>
      <c r="CA51" s="204">
        <v>0</v>
      </c>
      <c r="CB51" s="219">
        <v>2315630.3199999998</v>
      </c>
      <c r="CC51" s="220">
        <f t="shared" si="36"/>
        <v>3331015</v>
      </c>
      <c r="CD51" s="204">
        <v>0</v>
      </c>
      <c r="CE51" s="204">
        <v>0</v>
      </c>
      <c r="CF51" s="204">
        <v>0</v>
      </c>
      <c r="CG51" s="219">
        <v>3331015</v>
      </c>
      <c r="CH51" s="220">
        <f t="shared" si="46"/>
        <v>3352290</v>
      </c>
      <c r="CI51" s="204">
        <v>0</v>
      </c>
      <c r="CJ51" s="204">
        <v>0</v>
      </c>
      <c r="CK51" s="204">
        <v>0</v>
      </c>
      <c r="CL51" s="221">
        <v>3352290</v>
      </c>
      <c r="CM51" s="438" t="s">
        <v>91</v>
      </c>
      <c r="CN51" s="19" t="str">
        <f t="shared" si="11"/>
        <v>4020000010104нормативный</v>
      </c>
      <c r="CO51" s="103"/>
      <c r="CP51" s="103"/>
      <c r="CQ51" s="104" t="b">
        <f t="shared" si="38"/>
        <v>1</v>
      </c>
      <c r="CR51" s="104">
        <f t="shared" si="39"/>
        <v>0</v>
      </c>
      <c r="CS51" s="104">
        <f t="shared" si="40"/>
        <v>0</v>
      </c>
      <c r="CT51" s="104">
        <f t="shared" si="41"/>
        <v>0</v>
      </c>
      <c r="CU51" s="104">
        <f t="shared" si="42"/>
        <v>0</v>
      </c>
      <c r="CV51" s="104">
        <f t="shared" si="43"/>
        <v>0</v>
      </c>
      <c r="CW51" s="104">
        <f t="shared" si="44"/>
        <v>0</v>
      </c>
      <c r="CX51" s="104"/>
      <c r="CY51" s="211">
        <f t="shared" si="20"/>
        <v>0</v>
      </c>
      <c r="CZ51" s="211">
        <f t="shared" si="21"/>
        <v>0</v>
      </c>
      <c r="DA51" s="211">
        <f t="shared" si="22"/>
        <v>0</v>
      </c>
      <c r="DB51" s="211">
        <f t="shared" si="23"/>
        <v>0</v>
      </c>
      <c r="DC51" s="211">
        <f t="shared" si="24"/>
        <v>0</v>
      </c>
      <c r="DD51" s="211">
        <f t="shared" si="25"/>
        <v>0</v>
      </c>
      <c r="DE51" s="211">
        <f t="shared" si="26"/>
        <v>0</v>
      </c>
      <c r="DF51" s="211">
        <f t="shared" si="27"/>
        <v>0</v>
      </c>
      <c r="DG51" s="211">
        <f t="shared" si="28"/>
        <v>0</v>
      </c>
      <c r="DH51" s="211">
        <f t="shared" si="29"/>
        <v>0</v>
      </c>
    </row>
    <row r="52" spans="1:112" s="105" customFormat="1" ht="32.1" customHeight="1">
      <c r="A52" s="56">
        <v>601</v>
      </c>
      <c r="B52" s="57" t="s">
        <v>131</v>
      </c>
      <c r="C52" s="202">
        <v>402000001</v>
      </c>
      <c r="D52" s="58" t="s">
        <v>67</v>
      </c>
      <c r="E52" s="59" t="s">
        <v>153</v>
      </c>
      <c r="F52" s="60"/>
      <c r="G52" s="60"/>
      <c r="H52" s="61">
        <v>6</v>
      </c>
      <c r="I52" s="60"/>
      <c r="J52" s="61">
        <v>23</v>
      </c>
      <c r="K52" s="61">
        <v>3</v>
      </c>
      <c r="L52" s="61"/>
      <c r="M52" s="62"/>
      <c r="N52" s="62"/>
      <c r="O52" s="62"/>
      <c r="P52" s="63" t="s">
        <v>154</v>
      </c>
      <c r="Q52" s="64" t="s">
        <v>155</v>
      </c>
      <c r="R52" s="61"/>
      <c r="S52" s="61"/>
      <c r="T52" s="61"/>
      <c r="U52" s="61"/>
      <c r="V52" s="61">
        <v>11</v>
      </c>
      <c r="W52" s="61">
        <v>1</v>
      </c>
      <c r="X52" s="61" t="s">
        <v>106</v>
      </c>
      <c r="Y52" s="61"/>
      <c r="Z52" s="61"/>
      <c r="AA52" s="61"/>
      <c r="AB52" s="63" t="s">
        <v>157</v>
      </c>
      <c r="AC52" s="64" t="s">
        <v>1896</v>
      </c>
      <c r="AD52" s="216"/>
      <c r="AE52" s="216"/>
      <c r="AF52" s="216"/>
      <c r="AG52" s="216"/>
      <c r="AH52" s="216"/>
      <c r="AI52" s="216"/>
      <c r="AJ52" s="216"/>
      <c r="AK52" s="216"/>
      <c r="AL52" s="216"/>
      <c r="AM52" s="217" t="s">
        <v>1897</v>
      </c>
      <c r="AN52" s="63" t="s">
        <v>1871</v>
      </c>
      <c r="AO52" s="188" t="s">
        <v>71</v>
      </c>
      <c r="AP52" s="188" t="s">
        <v>137</v>
      </c>
      <c r="AQ52" s="188">
        <v>7110010010</v>
      </c>
      <c r="AR52" s="203" t="s">
        <v>76</v>
      </c>
      <c r="AS52" s="188" t="s">
        <v>79</v>
      </c>
      <c r="AT52" s="204">
        <f t="shared" si="31"/>
        <v>30840</v>
      </c>
      <c r="AU52" s="204">
        <f t="shared" si="31"/>
        <v>30840</v>
      </c>
      <c r="AV52" s="204">
        <v>0</v>
      </c>
      <c r="AW52" s="204">
        <v>0</v>
      </c>
      <c r="AX52" s="204">
        <v>0</v>
      </c>
      <c r="AY52" s="204">
        <v>0</v>
      </c>
      <c r="AZ52" s="204">
        <v>0</v>
      </c>
      <c r="BA52" s="204">
        <v>0</v>
      </c>
      <c r="BB52" s="204">
        <v>30840</v>
      </c>
      <c r="BC52" s="221">
        <v>30840</v>
      </c>
      <c r="BD52" s="204">
        <f t="shared" si="32"/>
        <v>30840</v>
      </c>
      <c r="BE52" s="204">
        <v>0</v>
      </c>
      <c r="BF52" s="204">
        <v>0</v>
      </c>
      <c r="BG52" s="204">
        <v>0</v>
      </c>
      <c r="BH52" s="204">
        <v>30840</v>
      </c>
      <c r="BI52" s="218">
        <f t="shared" si="33"/>
        <v>30840</v>
      </c>
      <c r="BJ52" s="204">
        <v>0</v>
      </c>
      <c r="BK52" s="204">
        <v>0</v>
      </c>
      <c r="BL52" s="204">
        <v>0</v>
      </c>
      <c r="BM52" s="219">
        <v>30840</v>
      </c>
      <c r="BN52" s="220">
        <f t="shared" si="34"/>
        <v>30840</v>
      </c>
      <c r="BO52" s="204">
        <v>0</v>
      </c>
      <c r="BP52" s="204">
        <v>0</v>
      </c>
      <c r="BQ52" s="204">
        <v>0</v>
      </c>
      <c r="BR52" s="219">
        <v>30840</v>
      </c>
      <c r="BS52" s="220">
        <f t="shared" si="35"/>
        <v>30840</v>
      </c>
      <c r="BT52" s="204">
        <v>0</v>
      </c>
      <c r="BU52" s="204">
        <v>0</v>
      </c>
      <c r="BV52" s="204">
        <v>0</v>
      </c>
      <c r="BW52" s="221">
        <v>30840</v>
      </c>
      <c r="BX52" s="222">
        <f t="shared" si="45"/>
        <v>30840</v>
      </c>
      <c r="BY52" s="204">
        <v>0</v>
      </c>
      <c r="BZ52" s="204">
        <v>0</v>
      </c>
      <c r="CA52" s="204">
        <v>0</v>
      </c>
      <c r="CB52" s="219">
        <v>30840</v>
      </c>
      <c r="CC52" s="220">
        <f t="shared" si="36"/>
        <v>30840</v>
      </c>
      <c r="CD52" s="204">
        <v>0</v>
      </c>
      <c r="CE52" s="204">
        <v>0</v>
      </c>
      <c r="CF52" s="204">
        <v>0</v>
      </c>
      <c r="CG52" s="219">
        <v>30840</v>
      </c>
      <c r="CH52" s="220">
        <f t="shared" si="46"/>
        <v>30840</v>
      </c>
      <c r="CI52" s="204">
        <v>0</v>
      </c>
      <c r="CJ52" s="204">
        <v>0</v>
      </c>
      <c r="CK52" s="204">
        <v>0</v>
      </c>
      <c r="CL52" s="221">
        <v>30840</v>
      </c>
      <c r="CM52" s="438" t="s">
        <v>91</v>
      </c>
      <c r="CN52" s="19" t="str">
        <f t="shared" si="11"/>
        <v>4020000010104нормативный</v>
      </c>
      <c r="CO52" s="103"/>
      <c r="CP52" s="103"/>
      <c r="CQ52" s="104" t="b">
        <f t="shared" si="38"/>
        <v>1</v>
      </c>
      <c r="CR52" s="104">
        <f t="shared" si="39"/>
        <v>0</v>
      </c>
      <c r="CS52" s="104">
        <f t="shared" si="40"/>
        <v>0</v>
      </c>
      <c r="CT52" s="104">
        <f t="shared" si="41"/>
        <v>0</v>
      </c>
      <c r="CU52" s="104">
        <f t="shared" si="42"/>
        <v>0</v>
      </c>
      <c r="CV52" s="104">
        <f t="shared" si="43"/>
        <v>0</v>
      </c>
      <c r="CW52" s="104">
        <f t="shared" si="44"/>
        <v>0</v>
      </c>
      <c r="CX52" s="104"/>
      <c r="CY52" s="211">
        <f t="shared" si="20"/>
        <v>0</v>
      </c>
      <c r="CZ52" s="211">
        <f t="shared" si="21"/>
        <v>0</v>
      </c>
      <c r="DA52" s="211">
        <f t="shared" si="22"/>
        <v>0</v>
      </c>
      <c r="DB52" s="211">
        <f t="shared" si="23"/>
        <v>0</v>
      </c>
      <c r="DC52" s="211">
        <f t="shared" si="24"/>
        <v>0</v>
      </c>
      <c r="DD52" s="211">
        <f t="shared" si="25"/>
        <v>0</v>
      </c>
      <c r="DE52" s="211">
        <f t="shared" si="26"/>
        <v>0</v>
      </c>
      <c r="DF52" s="211">
        <f t="shared" si="27"/>
        <v>0</v>
      </c>
      <c r="DG52" s="211">
        <f t="shared" si="28"/>
        <v>0</v>
      </c>
      <c r="DH52" s="211">
        <f t="shared" si="29"/>
        <v>0</v>
      </c>
    </row>
    <row r="53" spans="1:112" s="105" customFormat="1" ht="32.1" customHeight="1">
      <c r="A53" s="56">
        <v>601</v>
      </c>
      <c r="B53" s="57" t="s">
        <v>131</v>
      </c>
      <c r="C53" s="202">
        <v>402000001</v>
      </c>
      <c r="D53" s="58" t="s">
        <v>67</v>
      </c>
      <c r="E53" s="59" t="s">
        <v>153</v>
      </c>
      <c r="F53" s="60"/>
      <c r="G53" s="60"/>
      <c r="H53" s="61">
        <v>6</v>
      </c>
      <c r="I53" s="60"/>
      <c r="J53" s="61">
        <v>23</v>
      </c>
      <c r="K53" s="61">
        <v>3</v>
      </c>
      <c r="L53" s="61"/>
      <c r="M53" s="62"/>
      <c r="N53" s="62"/>
      <c r="O53" s="62"/>
      <c r="P53" s="63" t="s">
        <v>154</v>
      </c>
      <c r="Q53" s="64" t="s">
        <v>155</v>
      </c>
      <c r="R53" s="61"/>
      <c r="S53" s="61"/>
      <c r="T53" s="61"/>
      <c r="U53" s="61"/>
      <c r="V53" s="61">
        <v>11</v>
      </c>
      <c r="W53" s="61">
        <v>1</v>
      </c>
      <c r="X53" s="61" t="s">
        <v>106</v>
      </c>
      <c r="Y53" s="61"/>
      <c r="Z53" s="61"/>
      <c r="AA53" s="61"/>
      <c r="AB53" s="63" t="s">
        <v>157</v>
      </c>
      <c r="AC53" s="64" t="s">
        <v>1896</v>
      </c>
      <c r="AD53" s="216"/>
      <c r="AE53" s="216"/>
      <c r="AF53" s="216"/>
      <c r="AG53" s="216"/>
      <c r="AH53" s="216"/>
      <c r="AI53" s="216"/>
      <c r="AJ53" s="216"/>
      <c r="AK53" s="216"/>
      <c r="AL53" s="216"/>
      <c r="AM53" s="217" t="s">
        <v>1897</v>
      </c>
      <c r="AN53" s="63" t="s">
        <v>1871</v>
      </c>
      <c r="AO53" s="188" t="s">
        <v>71</v>
      </c>
      <c r="AP53" s="188" t="s">
        <v>137</v>
      </c>
      <c r="AQ53" s="188" t="s">
        <v>158</v>
      </c>
      <c r="AR53" s="203" t="s">
        <v>76</v>
      </c>
      <c r="AS53" s="188" t="s">
        <v>79</v>
      </c>
      <c r="AT53" s="204">
        <f t="shared" si="31"/>
        <v>565598.37</v>
      </c>
      <c r="AU53" s="204">
        <f t="shared" si="31"/>
        <v>565598.37</v>
      </c>
      <c r="AV53" s="204">
        <v>0</v>
      </c>
      <c r="AW53" s="204">
        <v>0</v>
      </c>
      <c r="AX53" s="204">
        <v>0</v>
      </c>
      <c r="AY53" s="204">
        <v>0</v>
      </c>
      <c r="AZ53" s="204">
        <v>0</v>
      </c>
      <c r="BA53" s="204">
        <v>0</v>
      </c>
      <c r="BB53" s="204">
        <v>565598.37</v>
      </c>
      <c r="BC53" s="221">
        <v>565598.37</v>
      </c>
      <c r="BD53" s="204">
        <f t="shared" si="32"/>
        <v>576975</v>
      </c>
      <c r="BE53" s="204">
        <v>0</v>
      </c>
      <c r="BF53" s="204">
        <v>0</v>
      </c>
      <c r="BG53" s="204">
        <v>0</v>
      </c>
      <c r="BH53" s="204">
        <v>576975</v>
      </c>
      <c r="BI53" s="218">
        <f t="shared" si="33"/>
        <v>583400</v>
      </c>
      <c r="BJ53" s="204">
        <v>0</v>
      </c>
      <c r="BK53" s="204">
        <v>0</v>
      </c>
      <c r="BL53" s="204">
        <v>0</v>
      </c>
      <c r="BM53" s="219">
        <v>583400</v>
      </c>
      <c r="BN53" s="220">
        <f t="shared" si="34"/>
        <v>583400</v>
      </c>
      <c r="BO53" s="204">
        <v>0</v>
      </c>
      <c r="BP53" s="204">
        <v>0</v>
      </c>
      <c r="BQ53" s="204">
        <v>0</v>
      </c>
      <c r="BR53" s="219">
        <v>583400</v>
      </c>
      <c r="BS53" s="220">
        <f t="shared" si="35"/>
        <v>583400</v>
      </c>
      <c r="BT53" s="204">
        <v>0</v>
      </c>
      <c r="BU53" s="204">
        <v>0</v>
      </c>
      <c r="BV53" s="204">
        <v>0</v>
      </c>
      <c r="BW53" s="221">
        <v>583400</v>
      </c>
      <c r="BX53" s="222">
        <f t="shared" si="45"/>
        <v>565598.37</v>
      </c>
      <c r="BY53" s="204">
        <v>0</v>
      </c>
      <c r="BZ53" s="204">
        <v>0</v>
      </c>
      <c r="CA53" s="204">
        <v>0</v>
      </c>
      <c r="CB53" s="219">
        <v>565598.37</v>
      </c>
      <c r="CC53" s="220">
        <f t="shared" si="36"/>
        <v>576975</v>
      </c>
      <c r="CD53" s="204">
        <v>0</v>
      </c>
      <c r="CE53" s="204">
        <v>0</v>
      </c>
      <c r="CF53" s="204">
        <v>0</v>
      </c>
      <c r="CG53" s="219">
        <v>576975</v>
      </c>
      <c r="CH53" s="220">
        <f t="shared" si="46"/>
        <v>583400</v>
      </c>
      <c r="CI53" s="204">
        <v>0</v>
      </c>
      <c r="CJ53" s="204">
        <v>0</v>
      </c>
      <c r="CK53" s="204">
        <v>0</v>
      </c>
      <c r="CL53" s="221">
        <v>583400</v>
      </c>
      <c r="CM53" s="438" t="s">
        <v>91</v>
      </c>
      <c r="CN53" s="19" t="str">
        <f t="shared" si="11"/>
        <v>4020000010104нормативный</v>
      </c>
      <c r="CO53" s="103"/>
      <c r="CP53" s="103"/>
      <c r="CQ53" s="104" t="b">
        <f t="shared" si="38"/>
        <v>1</v>
      </c>
      <c r="CR53" s="104">
        <f t="shared" si="39"/>
        <v>0</v>
      </c>
      <c r="CS53" s="104">
        <f t="shared" si="40"/>
        <v>0</v>
      </c>
      <c r="CT53" s="104">
        <f t="shared" si="41"/>
        <v>0</v>
      </c>
      <c r="CU53" s="104">
        <f t="shared" si="42"/>
        <v>0</v>
      </c>
      <c r="CV53" s="104">
        <f t="shared" si="43"/>
        <v>0</v>
      </c>
      <c r="CW53" s="104">
        <f t="shared" si="44"/>
        <v>0</v>
      </c>
      <c r="CX53" s="104"/>
      <c r="CY53" s="211">
        <f t="shared" si="20"/>
        <v>0</v>
      </c>
      <c r="CZ53" s="211">
        <f t="shared" si="21"/>
        <v>0</v>
      </c>
      <c r="DA53" s="211">
        <f t="shared" si="22"/>
        <v>0</v>
      </c>
      <c r="DB53" s="211">
        <f t="shared" si="23"/>
        <v>0</v>
      </c>
      <c r="DC53" s="211">
        <f t="shared" si="24"/>
        <v>0</v>
      </c>
      <c r="DD53" s="211">
        <f t="shared" si="25"/>
        <v>0</v>
      </c>
      <c r="DE53" s="211">
        <f t="shared" si="26"/>
        <v>0</v>
      </c>
      <c r="DF53" s="211">
        <f t="shared" si="27"/>
        <v>0</v>
      </c>
      <c r="DG53" s="211">
        <f t="shared" si="28"/>
        <v>0</v>
      </c>
      <c r="DH53" s="211">
        <f t="shared" si="29"/>
        <v>0</v>
      </c>
    </row>
    <row r="54" spans="1:112" s="105" customFormat="1" ht="32.1" customHeight="1">
      <c r="A54" s="56">
        <v>601</v>
      </c>
      <c r="B54" s="57" t="s">
        <v>131</v>
      </c>
      <c r="C54" s="202">
        <v>402000001</v>
      </c>
      <c r="D54" s="58" t="s">
        <v>67</v>
      </c>
      <c r="E54" s="59" t="s">
        <v>133</v>
      </c>
      <c r="F54" s="60"/>
      <c r="G54" s="60"/>
      <c r="H54" s="61">
        <v>3</v>
      </c>
      <c r="I54" s="60"/>
      <c r="J54" s="61">
        <v>17</v>
      </c>
      <c r="K54" s="61">
        <v>1</v>
      </c>
      <c r="L54" s="61">
        <v>9</v>
      </c>
      <c r="M54" s="62"/>
      <c r="N54" s="62"/>
      <c r="O54" s="62"/>
      <c r="P54" s="63" t="s">
        <v>134</v>
      </c>
      <c r="Q54" s="64" t="s">
        <v>141</v>
      </c>
      <c r="R54" s="61"/>
      <c r="S54" s="61"/>
      <c r="T54" s="61">
        <v>3</v>
      </c>
      <c r="U54" s="61"/>
      <c r="V54" s="61">
        <v>9</v>
      </c>
      <c r="W54" s="61">
        <v>1</v>
      </c>
      <c r="X54" s="61"/>
      <c r="Y54" s="61"/>
      <c r="Z54" s="61"/>
      <c r="AA54" s="61"/>
      <c r="AB54" s="63" t="s">
        <v>142</v>
      </c>
      <c r="AC54" s="64" t="s">
        <v>1898</v>
      </c>
      <c r="AD54" s="216"/>
      <c r="AE54" s="216"/>
      <c r="AF54" s="216"/>
      <c r="AG54" s="216"/>
      <c r="AH54" s="216"/>
      <c r="AI54" s="216"/>
      <c r="AJ54" s="216"/>
      <c r="AK54" s="217"/>
      <c r="AL54" s="216"/>
      <c r="AM54" s="217" t="s">
        <v>1899</v>
      </c>
      <c r="AN54" s="63" t="s">
        <v>1873</v>
      </c>
      <c r="AO54" s="188" t="s">
        <v>71</v>
      </c>
      <c r="AP54" s="188" t="s">
        <v>137</v>
      </c>
      <c r="AQ54" s="188">
        <v>7110010010</v>
      </c>
      <c r="AR54" s="203" t="s">
        <v>76</v>
      </c>
      <c r="AS54" s="188" t="s">
        <v>73</v>
      </c>
      <c r="AT54" s="204">
        <f t="shared" si="31"/>
        <v>100000</v>
      </c>
      <c r="AU54" s="204">
        <f t="shared" si="31"/>
        <v>100000</v>
      </c>
      <c r="AV54" s="204">
        <v>0</v>
      </c>
      <c r="AW54" s="204">
        <v>0</v>
      </c>
      <c r="AX54" s="204">
        <v>0</v>
      </c>
      <c r="AY54" s="204">
        <v>0</v>
      </c>
      <c r="AZ54" s="204">
        <v>0</v>
      </c>
      <c r="BA54" s="204">
        <v>0</v>
      </c>
      <c r="BB54" s="204">
        <v>100000</v>
      </c>
      <c r="BC54" s="221">
        <v>100000</v>
      </c>
      <c r="BD54" s="204">
        <f t="shared" si="32"/>
        <v>100000</v>
      </c>
      <c r="BE54" s="204">
        <v>0</v>
      </c>
      <c r="BF54" s="204">
        <v>0</v>
      </c>
      <c r="BG54" s="204">
        <v>0</v>
      </c>
      <c r="BH54" s="204">
        <v>100000</v>
      </c>
      <c r="BI54" s="218">
        <f t="shared" si="33"/>
        <v>100000</v>
      </c>
      <c r="BJ54" s="204">
        <v>0</v>
      </c>
      <c r="BK54" s="204">
        <v>0</v>
      </c>
      <c r="BL54" s="204">
        <v>0</v>
      </c>
      <c r="BM54" s="219">
        <v>100000</v>
      </c>
      <c r="BN54" s="220">
        <f t="shared" si="34"/>
        <v>100000</v>
      </c>
      <c r="BO54" s="204">
        <v>0</v>
      </c>
      <c r="BP54" s="204">
        <v>0</v>
      </c>
      <c r="BQ54" s="204">
        <v>0</v>
      </c>
      <c r="BR54" s="219">
        <v>100000</v>
      </c>
      <c r="BS54" s="220">
        <f t="shared" si="35"/>
        <v>100000</v>
      </c>
      <c r="BT54" s="204">
        <v>0</v>
      </c>
      <c r="BU54" s="204">
        <v>0</v>
      </c>
      <c r="BV54" s="204">
        <v>0</v>
      </c>
      <c r="BW54" s="221">
        <v>100000</v>
      </c>
      <c r="BX54" s="222">
        <f t="shared" si="45"/>
        <v>100000</v>
      </c>
      <c r="BY54" s="204">
        <v>0</v>
      </c>
      <c r="BZ54" s="204">
        <v>0</v>
      </c>
      <c r="CA54" s="204">
        <v>0</v>
      </c>
      <c r="CB54" s="219">
        <v>100000</v>
      </c>
      <c r="CC54" s="220">
        <f t="shared" si="36"/>
        <v>100000</v>
      </c>
      <c r="CD54" s="204">
        <v>0</v>
      </c>
      <c r="CE54" s="204">
        <v>0</v>
      </c>
      <c r="CF54" s="204">
        <v>0</v>
      </c>
      <c r="CG54" s="219">
        <v>100000</v>
      </c>
      <c r="CH54" s="220">
        <f t="shared" si="46"/>
        <v>100000</v>
      </c>
      <c r="CI54" s="204">
        <v>0</v>
      </c>
      <c r="CJ54" s="204">
        <v>0</v>
      </c>
      <c r="CK54" s="204">
        <v>0</v>
      </c>
      <c r="CL54" s="221">
        <v>100000</v>
      </c>
      <c r="CM54" s="509" t="s">
        <v>92</v>
      </c>
      <c r="CN54" s="19" t="str">
        <f t="shared" si="11"/>
        <v>4020000010104плановый</v>
      </c>
      <c r="CO54" s="103"/>
      <c r="CP54" s="103"/>
      <c r="CQ54" s="104" t="b">
        <f t="shared" si="38"/>
        <v>1</v>
      </c>
      <c r="CR54" s="104">
        <f t="shared" si="39"/>
        <v>0</v>
      </c>
      <c r="CS54" s="104">
        <f t="shared" si="40"/>
        <v>0</v>
      </c>
      <c r="CT54" s="104">
        <f t="shared" si="41"/>
        <v>0</v>
      </c>
      <c r="CU54" s="104">
        <f t="shared" si="42"/>
        <v>0</v>
      </c>
      <c r="CV54" s="104">
        <f t="shared" si="43"/>
        <v>0</v>
      </c>
      <c r="CW54" s="104">
        <f t="shared" si="44"/>
        <v>0</v>
      </c>
      <c r="CX54" s="104"/>
      <c r="CY54" s="211">
        <f t="shared" si="20"/>
        <v>0</v>
      </c>
      <c r="CZ54" s="211">
        <f t="shared" si="21"/>
        <v>0</v>
      </c>
      <c r="DA54" s="211">
        <f t="shared" si="22"/>
        <v>0</v>
      </c>
      <c r="DB54" s="211">
        <f t="shared" si="23"/>
        <v>0</v>
      </c>
      <c r="DC54" s="211">
        <f t="shared" si="24"/>
        <v>0</v>
      </c>
      <c r="DD54" s="211">
        <f t="shared" si="25"/>
        <v>0</v>
      </c>
      <c r="DE54" s="211">
        <f t="shared" si="26"/>
        <v>0</v>
      </c>
      <c r="DF54" s="211">
        <f t="shared" si="27"/>
        <v>0</v>
      </c>
      <c r="DG54" s="211">
        <f t="shared" si="28"/>
        <v>0</v>
      </c>
      <c r="DH54" s="211">
        <f t="shared" si="29"/>
        <v>0</v>
      </c>
    </row>
    <row r="55" spans="1:112" s="105" customFormat="1" ht="32.1" customHeight="1">
      <c r="A55" s="56">
        <v>601</v>
      </c>
      <c r="B55" s="57" t="s">
        <v>131</v>
      </c>
      <c r="C55" s="202">
        <v>402000001</v>
      </c>
      <c r="D55" s="58" t="s">
        <v>67</v>
      </c>
      <c r="E55" s="59" t="s">
        <v>133</v>
      </c>
      <c r="F55" s="60"/>
      <c r="G55" s="60"/>
      <c r="H55" s="61">
        <v>3</v>
      </c>
      <c r="I55" s="60"/>
      <c r="J55" s="61">
        <v>17</v>
      </c>
      <c r="K55" s="61">
        <v>1</v>
      </c>
      <c r="L55" s="61">
        <v>9</v>
      </c>
      <c r="M55" s="62"/>
      <c r="N55" s="62"/>
      <c r="O55" s="62"/>
      <c r="P55" s="63" t="s">
        <v>134</v>
      </c>
      <c r="Q55" s="64" t="s">
        <v>141</v>
      </c>
      <c r="R55" s="61"/>
      <c r="S55" s="61"/>
      <c r="T55" s="61">
        <v>3</v>
      </c>
      <c r="U55" s="61"/>
      <c r="V55" s="61">
        <v>9</v>
      </c>
      <c r="W55" s="61">
        <v>1</v>
      </c>
      <c r="X55" s="61"/>
      <c r="Y55" s="61"/>
      <c r="Z55" s="61"/>
      <c r="AA55" s="61"/>
      <c r="AB55" s="63" t="s">
        <v>142</v>
      </c>
      <c r="AC55" s="64" t="s">
        <v>1898</v>
      </c>
      <c r="AD55" s="216"/>
      <c r="AE55" s="216"/>
      <c r="AF55" s="216"/>
      <c r="AG55" s="216"/>
      <c r="AH55" s="216"/>
      <c r="AI55" s="216"/>
      <c r="AJ55" s="216"/>
      <c r="AK55" s="217"/>
      <c r="AL55" s="216"/>
      <c r="AM55" s="217" t="s">
        <v>1899</v>
      </c>
      <c r="AN55" s="63" t="s">
        <v>1873</v>
      </c>
      <c r="AO55" s="188" t="s">
        <v>71</v>
      </c>
      <c r="AP55" s="188" t="s">
        <v>137</v>
      </c>
      <c r="AQ55" s="188">
        <v>7110010010</v>
      </c>
      <c r="AR55" s="203" t="s">
        <v>76</v>
      </c>
      <c r="AS55" s="188" t="s">
        <v>73</v>
      </c>
      <c r="AT55" s="204">
        <f t="shared" si="31"/>
        <v>6651054.5499999998</v>
      </c>
      <c r="AU55" s="204">
        <f t="shared" si="31"/>
        <v>6637264.5499999998</v>
      </c>
      <c r="AV55" s="204">
        <v>0</v>
      </c>
      <c r="AW55" s="204">
        <v>0</v>
      </c>
      <c r="AX55" s="204">
        <v>0</v>
      </c>
      <c r="AY55" s="204">
        <v>0</v>
      </c>
      <c r="AZ55" s="204">
        <v>0</v>
      </c>
      <c r="BA55" s="204">
        <v>0</v>
      </c>
      <c r="BB55" s="204">
        <v>6651054.5499999998</v>
      </c>
      <c r="BC55" s="221">
        <v>6637264.5499999998</v>
      </c>
      <c r="BD55" s="204">
        <f t="shared" si="32"/>
        <v>7541636.5199999996</v>
      </c>
      <c r="BE55" s="204">
        <v>0</v>
      </c>
      <c r="BF55" s="204">
        <v>0</v>
      </c>
      <c r="BG55" s="204">
        <v>0</v>
      </c>
      <c r="BH55" s="204">
        <v>7541636.5199999996</v>
      </c>
      <c r="BI55" s="218">
        <f t="shared" si="33"/>
        <v>7544860</v>
      </c>
      <c r="BJ55" s="204">
        <v>0</v>
      </c>
      <c r="BK55" s="204">
        <v>0</v>
      </c>
      <c r="BL55" s="204">
        <v>0</v>
      </c>
      <c r="BM55" s="219">
        <v>7544860</v>
      </c>
      <c r="BN55" s="220">
        <f t="shared" si="34"/>
        <v>7544860</v>
      </c>
      <c r="BO55" s="204">
        <v>0</v>
      </c>
      <c r="BP55" s="204">
        <v>0</v>
      </c>
      <c r="BQ55" s="204">
        <v>0</v>
      </c>
      <c r="BR55" s="219">
        <v>7544860</v>
      </c>
      <c r="BS55" s="220">
        <f t="shared" si="35"/>
        <v>7544860</v>
      </c>
      <c r="BT55" s="204">
        <v>0</v>
      </c>
      <c r="BU55" s="204">
        <v>0</v>
      </c>
      <c r="BV55" s="204">
        <v>0</v>
      </c>
      <c r="BW55" s="221">
        <v>7544860</v>
      </c>
      <c r="BX55" s="222">
        <f t="shared" si="45"/>
        <v>6637264.5499999998</v>
      </c>
      <c r="BY55" s="204">
        <v>0</v>
      </c>
      <c r="BZ55" s="204">
        <v>0</v>
      </c>
      <c r="CA55" s="204">
        <v>0</v>
      </c>
      <c r="CB55" s="219">
        <v>6637264.5499999998</v>
      </c>
      <c r="CC55" s="220">
        <f t="shared" si="36"/>
        <v>7541636.5199999996</v>
      </c>
      <c r="CD55" s="204">
        <v>0</v>
      </c>
      <c r="CE55" s="204">
        <v>0</v>
      </c>
      <c r="CF55" s="204">
        <v>0</v>
      </c>
      <c r="CG55" s="219">
        <v>7541636.5199999996</v>
      </c>
      <c r="CH55" s="220">
        <f t="shared" si="46"/>
        <v>7544860</v>
      </c>
      <c r="CI55" s="204">
        <v>0</v>
      </c>
      <c r="CJ55" s="204">
        <v>0</v>
      </c>
      <c r="CK55" s="204">
        <v>0</v>
      </c>
      <c r="CL55" s="221">
        <v>7544860</v>
      </c>
      <c r="CM55" s="509" t="s">
        <v>92</v>
      </c>
      <c r="CN55" s="19" t="str">
        <f t="shared" si="11"/>
        <v>4020000010104плановый</v>
      </c>
      <c r="CO55" s="103"/>
      <c r="CP55" s="103"/>
      <c r="CQ55" s="104" t="b">
        <f t="shared" si="38"/>
        <v>1</v>
      </c>
      <c r="CR55" s="104">
        <f t="shared" si="39"/>
        <v>0</v>
      </c>
      <c r="CS55" s="104">
        <f t="shared" si="40"/>
        <v>0</v>
      </c>
      <c r="CT55" s="104">
        <f t="shared" si="41"/>
        <v>0</v>
      </c>
      <c r="CU55" s="104">
        <f t="shared" si="42"/>
        <v>0</v>
      </c>
      <c r="CV55" s="104">
        <f t="shared" si="43"/>
        <v>0</v>
      </c>
      <c r="CW55" s="104">
        <f t="shared" si="44"/>
        <v>0</v>
      </c>
      <c r="CX55" s="104"/>
      <c r="CY55" s="211">
        <f t="shared" si="20"/>
        <v>0</v>
      </c>
      <c r="CZ55" s="211">
        <f t="shared" si="21"/>
        <v>0</v>
      </c>
      <c r="DA55" s="211">
        <f t="shared" si="22"/>
        <v>0</v>
      </c>
      <c r="DB55" s="211">
        <f t="shared" si="23"/>
        <v>0</v>
      </c>
      <c r="DC55" s="211">
        <f t="shared" si="24"/>
        <v>0</v>
      </c>
      <c r="DD55" s="211">
        <f t="shared" si="25"/>
        <v>0</v>
      </c>
      <c r="DE55" s="211">
        <f t="shared" si="26"/>
        <v>0</v>
      </c>
      <c r="DF55" s="211">
        <f t="shared" si="27"/>
        <v>0</v>
      </c>
      <c r="DG55" s="211">
        <f t="shared" si="28"/>
        <v>0</v>
      </c>
      <c r="DH55" s="211">
        <f t="shared" si="29"/>
        <v>0</v>
      </c>
    </row>
    <row r="56" spans="1:112" s="105" customFormat="1" ht="32.1" customHeight="1">
      <c r="A56" s="56">
        <v>601</v>
      </c>
      <c r="B56" s="57" t="s">
        <v>131</v>
      </c>
      <c r="C56" s="202">
        <v>402000001</v>
      </c>
      <c r="D56" s="58" t="s">
        <v>67</v>
      </c>
      <c r="E56" s="59" t="s">
        <v>133</v>
      </c>
      <c r="F56" s="60"/>
      <c r="G56" s="60"/>
      <c r="H56" s="61">
        <v>3</v>
      </c>
      <c r="I56" s="60"/>
      <c r="J56" s="61">
        <v>17</v>
      </c>
      <c r="K56" s="61">
        <v>1</v>
      </c>
      <c r="L56" s="61">
        <v>9</v>
      </c>
      <c r="M56" s="62"/>
      <c r="N56" s="62"/>
      <c r="O56" s="62"/>
      <c r="P56" s="63" t="s">
        <v>134</v>
      </c>
      <c r="Q56" s="64" t="s">
        <v>141</v>
      </c>
      <c r="R56" s="61"/>
      <c r="S56" s="61"/>
      <c r="T56" s="61">
        <v>3</v>
      </c>
      <c r="U56" s="61"/>
      <c r="V56" s="61">
        <v>9</v>
      </c>
      <c r="W56" s="61">
        <v>1</v>
      </c>
      <c r="X56" s="61"/>
      <c r="Y56" s="61"/>
      <c r="Z56" s="61"/>
      <c r="AA56" s="61"/>
      <c r="AB56" s="63" t="s">
        <v>142</v>
      </c>
      <c r="AC56" s="64" t="s">
        <v>1898</v>
      </c>
      <c r="AD56" s="216"/>
      <c r="AE56" s="216"/>
      <c r="AF56" s="216"/>
      <c r="AG56" s="216"/>
      <c r="AH56" s="216"/>
      <c r="AI56" s="216"/>
      <c r="AJ56" s="216"/>
      <c r="AK56" s="217"/>
      <c r="AL56" s="216"/>
      <c r="AM56" s="217" t="s">
        <v>1900</v>
      </c>
      <c r="AN56" s="63" t="s">
        <v>1404</v>
      </c>
      <c r="AO56" s="188" t="s">
        <v>71</v>
      </c>
      <c r="AP56" s="188" t="s">
        <v>137</v>
      </c>
      <c r="AQ56" s="188">
        <v>7110010010</v>
      </c>
      <c r="AR56" s="203" t="s">
        <v>76</v>
      </c>
      <c r="AS56" s="188" t="s">
        <v>81</v>
      </c>
      <c r="AT56" s="204">
        <f t="shared" si="31"/>
        <v>0</v>
      </c>
      <c r="AU56" s="204">
        <f t="shared" si="31"/>
        <v>0</v>
      </c>
      <c r="AV56" s="204">
        <v>0</v>
      </c>
      <c r="AW56" s="204">
        <v>0</v>
      </c>
      <c r="AX56" s="204">
        <v>0</v>
      </c>
      <c r="AY56" s="204">
        <v>0</v>
      </c>
      <c r="AZ56" s="204">
        <v>0</v>
      </c>
      <c r="BA56" s="204">
        <v>0</v>
      </c>
      <c r="BB56" s="204">
        <v>0</v>
      </c>
      <c r="BC56" s="221">
        <v>0</v>
      </c>
      <c r="BD56" s="204">
        <f t="shared" si="32"/>
        <v>24000</v>
      </c>
      <c r="BE56" s="204">
        <v>0</v>
      </c>
      <c r="BF56" s="204">
        <v>0</v>
      </c>
      <c r="BG56" s="204">
        <v>0</v>
      </c>
      <c r="BH56" s="204">
        <v>24000</v>
      </c>
      <c r="BI56" s="218">
        <f t="shared" si="33"/>
        <v>24000</v>
      </c>
      <c r="BJ56" s="204">
        <v>0</v>
      </c>
      <c r="BK56" s="204">
        <v>0</v>
      </c>
      <c r="BL56" s="204">
        <v>0</v>
      </c>
      <c r="BM56" s="219">
        <v>24000</v>
      </c>
      <c r="BN56" s="220">
        <f t="shared" si="34"/>
        <v>24000</v>
      </c>
      <c r="BO56" s="204">
        <v>0</v>
      </c>
      <c r="BP56" s="204">
        <v>0</v>
      </c>
      <c r="BQ56" s="204">
        <v>0</v>
      </c>
      <c r="BR56" s="219">
        <v>24000</v>
      </c>
      <c r="BS56" s="220">
        <f t="shared" si="35"/>
        <v>24000</v>
      </c>
      <c r="BT56" s="204">
        <v>0</v>
      </c>
      <c r="BU56" s="204">
        <v>0</v>
      </c>
      <c r="BV56" s="204">
        <v>0</v>
      </c>
      <c r="BW56" s="221">
        <v>24000</v>
      </c>
      <c r="BX56" s="222">
        <f t="shared" si="45"/>
        <v>0</v>
      </c>
      <c r="BY56" s="204">
        <v>0</v>
      </c>
      <c r="BZ56" s="204">
        <v>0</v>
      </c>
      <c r="CA56" s="204">
        <v>0</v>
      </c>
      <c r="CB56" s="219">
        <v>0</v>
      </c>
      <c r="CC56" s="220">
        <f t="shared" si="36"/>
        <v>24000</v>
      </c>
      <c r="CD56" s="204">
        <v>0</v>
      </c>
      <c r="CE56" s="204">
        <v>0</v>
      </c>
      <c r="CF56" s="204">
        <v>0</v>
      </c>
      <c r="CG56" s="219">
        <v>24000</v>
      </c>
      <c r="CH56" s="220">
        <f t="shared" si="46"/>
        <v>24000</v>
      </c>
      <c r="CI56" s="204">
        <v>0</v>
      </c>
      <c r="CJ56" s="204">
        <v>0</v>
      </c>
      <c r="CK56" s="204">
        <v>0</v>
      </c>
      <c r="CL56" s="221">
        <v>24000</v>
      </c>
      <c r="CM56" s="509" t="s">
        <v>92</v>
      </c>
      <c r="CN56" s="19" t="str">
        <f t="shared" si="11"/>
        <v>4020000010104плановый</v>
      </c>
      <c r="CO56" s="103"/>
      <c r="CP56" s="103"/>
      <c r="CQ56" s="104" t="b">
        <f t="shared" si="38"/>
        <v>1</v>
      </c>
      <c r="CR56" s="104">
        <f t="shared" si="39"/>
        <v>0</v>
      </c>
      <c r="CS56" s="104">
        <f t="shared" si="40"/>
        <v>0</v>
      </c>
      <c r="CT56" s="104">
        <f t="shared" si="41"/>
        <v>0</v>
      </c>
      <c r="CU56" s="104">
        <f t="shared" si="42"/>
        <v>0</v>
      </c>
      <c r="CV56" s="104">
        <f t="shared" si="43"/>
        <v>0</v>
      </c>
      <c r="CW56" s="104">
        <f t="shared" si="44"/>
        <v>0</v>
      </c>
      <c r="CX56" s="104"/>
      <c r="CY56" s="211">
        <f t="shared" si="20"/>
        <v>0</v>
      </c>
      <c r="CZ56" s="211">
        <f t="shared" si="21"/>
        <v>0</v>
      </c>
      <c r="DA56" s="211">
        <f t="shared" si="22"/>
        <v>0</v>
      </c>
      <c r="DB56" s="211">
        <f t="shared" si="23"/>
        <v>0</v>
      </c>
      <c r="DC56" s="211">
        <f t="shared" si="24"/>
        <v>0</v>
      </c>
      <c r="DD56" s="211">
        <f t="shared" si="25"/>
        <v>0</v>
      </c>
      <c r="DE56" s="211">
        <f t="shared" si="26"/>
        <v>0</v>
      </c>
      <c r="DF56" s="211">
        <f t="shared" si="27"/>
        <v>0</v>
      </c>
      <c r="DG56" s="211">
        <f t="shared" si="28"/>
        <v>0</v>
      </c>
      <c r="DH56" s="211">
        <f t="shared" si="29"/>
        <v>0</v>
      </c>
    </row>
    <row r="57" spans="1:112" s="105" customFormat="1" ht="32.1" customHeight="1">
      <c r="A57" s="56">
        <v>601</v>
      </c>
      <c r="B57" s="57" t="s">
        <v>131</v>
      </c>
      <c r="C57" s="202">
        <v>402000001</v>
      </c>
      <c r="D57" s="58" t="s">
        <v>67</v>
      </c>
      <c r="E57" s="59" t="s">
        <v>159</v>
      </c>
      <c r="F57" s="60"/>
      <c r="G57" s="60"/>
      <c r="H57" s="61" t="s">
        <v>160</v>
      </c>
      <c r="I57" s="60"/>
      <c r="J57" s="61" t="s">
        <v>161</v>
      </c>
      <c r="K57" s="61" t="s">
        <v>162</v>
      </c>
      <c r="L57" s="61" t="s">
        <v>163</v>
      </c>
      <c r="M57" s="62"/>
      <c r="N57" s="62"/>
      <c r="O57" s="62"/>
      <c r="P57" s="63" t="s">
        <v>164</v>
      </c>
      <c r="Q57" s="64" t="s">
        <v>165</v>
      </c>
      <c r="R57" s="61"/>
      <c r="S57" s="61"/>
      <c r="T57" s="61"/>
      <c r="U57" s="61"/>
      <c r="V57" s="61" t="s">
        <v>156</v>
      </c>
      <c r="W57" s="61"/>
      <c r="X57" s="61"/>
      <c r="Y57" s="61"/>
      <c r="Z57" s="61"/>
      <c r="AA57" s="61"/>
      <c r="AB57" s="63" t="s">
        <v>166</v>
      </c>
      <c r="AC57" s="64" t="s">
        <v>1901</v>
      </c>
      <c r="AD57" s="216"/>
      <c r="AE57" s="216"/>
      <c r="AF57" s="216"/>
      <c r="AG57" s="216"/>
      <c r="AH57" s="216"/>
      <c r="AI57" s="216"/>
      <c r="AJ57" s="217" t="s">
        <v>1902</v>
      </c>
      <c r="AK57" s="216"/>
      <c r="AL57" s="216"/>
      <c r="AM57" s="217"/>
      <c r="AN57" s="63" t="s">
        <v>1903</v>
      </c>
      <c r="AO57" s="188" t="s">
        <v>71</v>
      </c>
      <c r="AP57" s="188" t="s">
        <v>137</v>
      </c>
      <c r="AQ57" s="188">
        <v>7110010020</v>
      </c>
      <c r="AR57" s="203" t="s">
        <v>116</v>
      </c>
      <c r="AS57" s="188" t="s">
        <v>79</v>
      </c>
      <c r="AT57" s="204">
        <f t="shared" si="31"/>
        <v>756127.07</v>
      </c>
      <c r="AU57" s="204">
        <f t="shared" si="31"/>
        <v>756127.07</v>
      </c>
      <c r="AV57" s="204">
        <v>0</v>
      </c>
      <c r="AW57" s="204">
        <v>0</v>
      </c>
      <c r="AX57" s="204">
        <v>0</v>
      </c>
      <c r="AY57" s="204">
        <v>0</v>
      </c>
      <c r="AZ57" s="204">
        <v>0</v>
      </c>
      <c r="BA57" s="204">
        <v>0</v>
      </c>
      <c r="BB57" s="204">
        <v>756127.07</v>
      </c>
      <c r="BC57" s="221">
        <v>756127.07</v>
      </c>
      <c r="BD57" s="204">
        <f t="shared" si="32"/>
        <v>756127.07</v>
      </c>
      <c r="BE57" s="204">
        <v>0</v>
      </c>
      <c r="BF57" s="204">
        <v>0</v>
      </c>
      <c r="BG57" s="204">
        <v>0</v>
      </c>
      <c r="BH57" s="204">
        <v>756127.07</v>
      </c>
      <c r="BI57" s="218">
        <f t="shared" si="33"/>
        <v>756127.07</v>
      </c>
      <c r="BJ57" s="204">
        <v>0</v>
      </c>
      <c r="BK57" s="204">
        <v>0</v>
      </c>
      <c r="BL57" s="204">
        <v>0</v>
      </c>
      <c r="BM57" s="219">
        <v>756127.07</v>
      </c>
      <c r="BN57" s="220">
        <f t="shared" si="34"/>
        <v>756127.07</v>
      </c>
      <c r="BO57" s="204">
        <v>0</v>
      </c>
      <c r="BP57" s="204">
        <v>0</v>
      </c>
      <c r="BQ57" s="204">
        <v>0</v>
      </c>
      <c r="BR57" s="219">
        <v>756127.07</v>
      </c>
      <c r="BS57" s="220">
        <f t="shared" si="35"/>
        <v>756127.07</v>
      </c>
      <c r="BT57" s="204">
        <v>0</v>
      </c>
      <c r="BU57" s="204">
        <v>0</v>
      </c>
      <c r="BV57" s="204">
        <v>0</v>
      </c>
      <c r="BW57" s="221">
        <v>756127.07</v>
      </c>
      <c r="BX57" s="222">
        <f t="shared" si="45"/>
        <v>756127.07</v>
      </c>
      <c r="BY57" s="204">
        <v>0</v>
      </c>
      <c r="BZ57" s="204">
        <v>0</v>
      </c>
      <c r="CA57" s="204">
        <v>0</v>
      </c>
      <c r="CB57" s="219">
        <v>756127.07</v>
      </c>
      <c r="CC57" s="220">
        <f t="shared" si="36"/>
        <v>756127.07</v>
      </c>
      <c r="CD57" s="204">
        <v>0</v>
      </c>
      <c r="CE57" s="204">
        <v>0</v>
      </c>
      <c r="CF57" s="204">
        <v>0</v>
      </c>
      <c r="CG57" s="219">
        <v>756127.07</v>
      </c>
      <c r="CH57" s="220">
        <f t="shared" si="46"/>
        <v>756127.07</v>
      </c>
      <c r="CI57" s="204">
        <v>0</v>
      </c>
      <c r="CJ57" s="204">
        <v>0</v>
      </c>
      <c r="CK57" s="204">
        <v>0</v>
      </c>
      <c r="CL57" s="221">
        <v>756127.07</v>
      </c>
      <c r="CM57" s="438" t="s">
        <v>91</v>
      </c>
      <c r="CN57" s="19" t="str">
        <f t="shared" si="11"/>
        <v>4020000010104нормативный</v>
      </c>
      <c r="CQ57" s="104" t="b">
        <f t="shared" si="38"/>
        <v>1</v>
      </c>
      <c r="CR57" s="104">
        <f t="shared" si="39"/>
        <v>0</v>
      </c>
      <c r="CS57" s="104">
        <f t="shared" si="40"/>
        <v>0</v>
      </c>
      <c r="CT57" s="104">
        <f t="shared" si="41"/>
        <v>0</v>
      </c>
      <c r="CU57" s="104">
        <f t="shared" si="42"/>
        <v>0</v>
      </c>
      <c r="CV57" s="104">
        <f t="shared" si="43"/>
        <v>0</v>
      </c>
      <c r="CW57" s="104">
        <f t="shared" si="44"/>
        <v>0</v>
      </c>
      <c r="CY57" s="211">
        <f t="shared" si="20"/>
        <v>0</v>
      </c>
      <c r="CZ57" s="211">
        <f t="shared" si="21"/>
        <v>0</v>
      </c>
      <c r="DA57" s="211">
        <f t="shared" si="22"/>
        <v>0</v>
      </c>
      <c r="DB57" s="211">
        <f t="shared" si="23"/>
        <v>0</v>
      </c>
      <c r="DC57" s="211">
        <f t="shared" si="24"/>
        <v>0</v>
      </c>
      <c r="DD57" s="211">
        <f t="shared" si="25"/>
        <v>0</v>
      </c>
      <c r="DE57" s="211">
        <f t="shared" si="26"/>
        <v>0</v>
      </c>
      <c r="DF57" s="211">
        <f t="shared" si="27"/>
        <v>0</v>
      </c>
      <c r="DG57" s="211">
        <f t="shared" si="28"/>
        <v>0</v>
      </c>
      <c r="DH57" s="211">
        <f t="shared" si="29"/>
        <v>0</v>
      </c>
    </row>
    <row r="58" spans="1:112" s="105" customFormat="1" ht="32.1" customHeight="1">
      <c r="A58" s="56">
        <v>601</v>
      </c>
      <c r="B58" s="57" t="s">
        <v>131</v>
      </c>
      <c r="C58" s="202">
        <v>402000001</v>
      </c>
      <c r="D58" s="58" t="s">
        <v>67</v>
      </c>
      <c r="E58" s="59" t="s">
        <v>159</v>
      </c>
      <c r="F58" s="60"/>
      <c r="G58" s="60"/>
      <c r="H58" s="61" t="s">
        <v>160</v>
      </c>
      <c r="I58" s="60"/>
      <c r="J58" s="61" t="s">
        <v>161</v>
      </c>
      <c r="K58" s="61" t="s">
        <v>162</v>
      </c>
      <c r="L58" s="61" t="s">
        <v>163</v>
      </c>
      <c r="M58" s="62"/>
      <c r="N58" s="62"/>
      <c r="O58" s="62"/>
      <c r="P58" s="63" t="s">
        <v>164</v>
      </c>
      <c r="Q58" s="64" t="s">
        <v>165</v>
      </c>
      <c r="R58" s="61"/>
      <c r="S58" s="61"/>
      <c r="T58" s="61"/>
      <c r="U58" s="61"/>
      <c r="V58" s="61" t="s">
        <v>156</v>
      </c>
      <c r="W58" s="61"/>
      <c r="X58" s="61"/>
      <c r="Y58" s="61"/>
      <c r="Z58" s="61"/>
      <c r="AA58" s="61"/>
      <c r="AB58" s="63" t="s">
        <v>166</v>
      </c>
      <c r="AC58" s="64" t="s">
        <v>1901</v>
      </c>
      <c r="AD58" s="216"/>
      <c r="AE58" s="216"/>
      <c r="AF58" s="216"/>
      <c r="AG58" s="216"/>
      <c r="AH58" s="216"/>
      <c r="AI58" s="216"/>
      <c r="AJ58" s="217" t="s">
        <v>1902</v>
      </c>
      <c r="AK58" s="216"/>
      <c r="AL58" s="216"/>
      <c r="AM58" s="217"/>
      <c r="AN58" s="63" t="s">
        <v>1903</v>
      </c>
      <c r="AO58" s="188" t="s">
        <v>71</v>
      </c>
      <c r="AP58" s="188" t="s">
        <v>137</v>
      </c>
      <c r="AQ58" s="188">
        <v>7110010020</v>
      </c>
      <c r="AR58" s="203" t="s">
        <v>116</v>
      </c>
      <c r="AS58" s="188" t="s">
        <v>79</v>
      </c>
      <c r="AT58" s="204">
        <f t="shared" si="31"/>
        <v>26185788.859999999</v>
      </c>
      <c r="AU58" s="204">
        <f t="shared" si="31"/>
        <v>26184439.170000002</v>
      </c>
      <c r="AV58" s="204">
        <v>0</v>
      </c>
      <c r="AW58" s="204">
        <v>0</v>
      </c>
      <c r="AX58" s="204">
        <v>0</v>
      </c>
      <c r="AY58" s="204">
        <v>0</v>
      </c>
      <c r="AZ58" s="204">
        <v>0</v>
      </c>
      <c r="BA58" s="204">
        <v>0</v>
      </c>
      <c r="BB58" s="204">
        <v>26185788.859999999</v>
      </c>
      <c r="BC58" s="221">
        <v>26184439.170000002</v>
      </c>
      <c r="BD58" s="204">
        <f t="shared" si="32"/>
        <v>24900332.93</v>
      </c>
      <c r="BE58" s="204">
        <v>0</v>
      </c>
      <c r="BF58" s="204">
        <v>0</v>
      </c>
      <c r="BG58" s="204">
        <v>0</v>
      </c>
      <c r="BH58" s="204">
        <v>24900332.93</v>
      </c>
      <c r="BI58" s="218">
        <f t="shared" si="33"/>
        <v>27430192.93</v>
      </c>
      <c r="BJ58" s="204">
        <v>0</v>
      </c>
      <c r="BK58" s="204">
        <v>0</v>
      </c>
      <c r="BL58" s="204">
        <v>0</v>
      </c>
      <c r="BM58" s="219">
        <v>27430192.93</v>
      </c>
      <c r="BN58" s="220">
        <f t="shared" si="34"/>
        <v>27430192.93</v>
      </c>
      <c r="BO58" s="204">
        <v>0</v>
      </c>
      <c r="BP58" s="204">
        <v>0</v>
      </c>
      <c r="BQ58" s="204">
        <v>0</v>
      </c>
      <c r="BR58" s="219">
        <v>27430192.93</v>
      </c>
      <c r="BS58" s="220">
        <f t="shared" si="35"/>
        <v>27430192.93</v>
      </c>
      <c r="BT58" s="204">
        <v>0</v>
      </c>
      <c r="BU58" s="204">
        <v>0</v>
      </c>
      <c r="BV58" s="204">
        <v>0</v>
      </c>
      <c r="BW58" s="221">
        <v>27430192.93</v>
      </c>
      <c r="BX58" s="222">
        <f t="shared" si="45"/>
        <v>26184439.170000002</v>
      </c>
      <c r="BY58" s="204">
        <v>0</v>
      </c>
      <c r="BZ58" s="204">
        <v>0</v>
      </c>
      <c r="CA58" s="204">
        <v>0</v>
      </c>
      <c r="CB58" s="219">
        <v>26184439.170000002</v>
      </c>
      <c r="CC58" s="220">
        <f t="shared" si="36"/>
        <v>24900332.93</v>
      </c>
      <c r="CD58" s="204">
        <v>0</v>
      </c>
      <c r="CE58" s="204">
        <v>0</v>
      </c>
      <c r="CF58" s="204">
        <v>0</v>
      </c>
      <c r="CG58" s="219">
        <v>24900332.93</v>
      </c>
      <c r="CH58" s="220">
        <f t="shared" si="46"/>
        <v>27430192.93</v>
      </c>
      <c r="CI58" s="204">
        <v>0</v>
      </c>
      <c r="CJ58" s="204">
        <v>0</v>
      </c>
      <c r="CK58" s="204">
        <v>0</v>
      </c>
      <c r="CL58" s="221">
        <v>27430192.93</v>
      </c>
      <c r="CM58" s="438" t="s">
        <v>91</v>
      </c>
      <c r="CN58" s="19" t="str">
        <f t="shared" si="11"/>
        <v>4020000010104нормативный</v>
      </c>
      <c r="CQ58" s="104" t="b">
        <f t="shared" si="38"/>
        <v>1</v>
      </c>
      <c r="CR58" s="104">
        <f t="shared" si="39"/>
        <v>0</v>
      </c>
      <c r="CS58" s="104">
        <f t="shared" si="40"/>
        <v>0</v>
      </c>
      <c r="CT58" s="104">
        <f t="shared" si="41"/>
        <v>0</v>
      </c>
      <c r="CU58" s="104">
        <f t="shared" si="42"/>
        <v>0</v>
      </c>
      <c r="CV58" s="104">
        <f t="shared" si="43"/>
        <v>0</v>
      </c>
      <c r="CW58" s="104">
        <f t="shared" si="44"/>
        <v>0</v>
      </c>
      <c r="CY58" s="211">
        <f t="shared" si="20"/>
        <v>0</v>
      </c>
      <c r="CZ58" s="211">
        <f t="shared" si="21"/>
        <v>0</v>
      </c>
      <c r="DA58" s="211">
        <f t="shared" si="22"/>
        <v>0</v>
      </c>
      <c r="DB58" s="211">
        <f t="shared" si="23"/>
        <v>0</v>
      </c>
      <c r="DC58" s="211">
        <f t="shared" si="24"/>
        <v>0</v>
      </c>
      <c r="DD58" s="211">
        <f t="shared" si="25"/>
        <v>0</v>
      </c>
      <c r="DE58" s="211">
        <f t="shared" si="26"/>
        <v>0</v>
      </c>
      <c r="DF58" s="211">
        <f t="shared" si="27"/>
        <v>0</v>
      </c>
      <c r="DG58" s="211">
        <f t="shared" si="28"/>
        <v>0</v>
      </c>
      <c r="DH58" s="211">
        <f t="shared" si="29"/>
        <v>0</v>
      </c>
    </row>
    <row r="59" spans="1:112" s="105" customFormat="1" ht="32.1" customHeight="1">
      <c r="A59" s="56">
        <v>601</v>
      </c>
      <c r="B59" s="57" t="s">
        <v>131</v>
      </c>
      <c r="C59" s="202">
        <v>402000001</v>
      </c>
      <c r="D59" s="58" t="s">
        <v>67</v>
      </c>
      <c r="E59" s="59" t="s">
        <v>159</v>
      </c>
      <c r="F59" s="60"/>
      <c r="G59" s="60"/>
      <c r="H59" s="61" t="s">
        <v>160</v>
      </c>
      <c r="I59" s="60"/>
      <c r="J59" s="61" t="s">
        <v>161</v>
      </c>
      <c r="K59" s="61" t="s">
        <v>162</v>
      </c>
      <c r="L59" s="61" t="s">
        <v>163</v>
      </c>
      <c r="M59" s="62"/>
      <c r="N59" s="62"/>
      <c r="O59" s="62"/>
      <c r="P59" s="63" t="s">
        <v>167</v>
      </c>
      <c r="Q59" s="64" t="s">
        <v>165</v>
      </c>
      <c r="R59" s="61"/>
      <c r="S59" s="61"/>
      <c r="T59" s="61"/>
      <c r="U59" s="61"/>
      <c r="V59" s="61" t="s">
        <v>156</v>
      </c>
      <c r="W59" s="61"/>
      <c r="X59" s="61"/>
      <c r="Y59" s="61"/>
      <c r="Z59" s="61"/>
      <c r="AA59" s="61"/>
      <c r="AB59" s="63" t="s">
        <v>166</v>
      </c>
      <c r="AC59" s="64" t="s">
        <v>1901</v>
      </c>
      <c r="AD59" s="216"/>
      <c r="AE59" s="216"/>
      <c r="AF59" s="216"/>
      <c r="AG59" s="216"/>
      <c r="AH59" s="216"/>
      <c r="AI59" s="216"/>
      <c r="AJ59" s="217" t="s">
        <v>1902</v>
      </c>
      <c r="AK59" s="216"/>
      <c r="AL59" s="216"/>
      <c r="AM59" s="217"/>
      <c r="AN59" s="63" t="s">
        <v>1903</v>
      </c>
      <c r="AO59" s="188" t="s">
        <v>71</v>
      </c>
      <c r="AP59" s="188" t="s">
        <v>137</v>
      </c>
      <c r="AQ59" s="188">
        <v>7110010020</v>
      </c>
      <c r="AR59" s="203" t="s">
        <v>116</v>
      </c>
      <c r="AS59" s="188" t="s">
        <v>168</v>
      </c>
      <c r="AT59" s="204">
        <f t="shared" si="31"/>
        <v>0</v>
      </c>
      <c r="AU59" s="204">
        <f t="shared" si="31"/>
        <v>0</v>
      </c>
      <c r="AV59" s="204">
        <v>0</v>
      </c>
      <c r="AW59" s="204">
        <v>0</v>
      </c>
      <c r="AX59" s="204">
        <v>0</v>
      </c>
      <c r="AY59" s="204">
        <v>0</v>
      </c>
      <c r="AZ59" s="204">
        <v>0</v>
      </c>
      <c r="BA59" s="204">
        <v>0</v>
      </c>
      <c r="BB59" s="204">
        <v>0</v>
      </c>
      <c r="BC59" s="221">
        <v>0</v>
      </c>
      <c r="BD59" s="204">
        <f t="shared" si="32"/>
        <v>0</v>
      </c>
      <c r="BE59" s="204">
        <v>0</v>
      </c>
      <c r="BF59" s="204">
        <v>0</v>
      </c>
      <c r="BG59" s="204">
        <v>0</v>
      </c>
      <c r="BH59" s="204">
        <v>0</v>
      </c>
      <c r="BI59" s="218">
        <f t="shared" si="33"/>
        <v>0</v>
      </c>
      <c r="BJ59" s="204">
        <v>0</v>
      </c>
      <c r="BK59" s="204">
        <v>0</v>
      </c>
      <c r="BL59" s="204">
        <v>0</v>
      </c>
      <c r="BM59" s="219">
        <v>0</v>
      </c>
      <c r="BN59" s="220">
        <f t="shared" si="34"/>
        <v>0</v>
      </c>
      <c r="BO59" s="204">
        <v>0</v>
      </c>
      <c r="BP59" s="204">
        <v>0</v>
      </c>
      <c r="BQ59" s="204">
        <v>0</v>
      </c>
      <c r="BR59" s="219">
        <v>0</v>
      </c>
      <c r="BS59" s="220">
        <f t="shared" si="35"/>
        <v>0</v>
      </c>
      <c r="BT59" s="204">
        <v>0</v>
      </c>
      <c r="BU59" s="204">
        <v>0</v>
      </c>
      <c r="BV59" s="204">
        <v>0</v>
      </c>
      <c r="BW59" s="221">
        <v>0</v>
      </c>
      <c r="BX59" s="222">
        <f t="shared" si="45"/>
        <v>0</v>
      </c>
      <c r="BY59" s="204">
        <v>0</v>
      </c>
      <c r="BZ59" s="204">
        <v>0</v>
      </c>
      <c r="CA59" s="204">
        <v>0</v>
      </c>
      <c r="CB59" s="219">
        <v>0</v>
      </c>
      <c r="CC59" s="220">
        <f t="shared" si="36"/>
        <v>0</v>
      </c>
      <c r="CD59" s="204">
        <v>0</v>
      </c>
      <c r="CE59" s="204">
        <v>0</v>
      </c>
      <c r="CF59" s="204">
        <v>0</v>
      </c>
      <c r="CG59" s="219">
        <v>0</v>
      </c>
      <c r="CH59" s="220">
        <f t="shared" si="46"/>
        <v>0</v>
      </c>
      <c r="CI59" s="204">
        <v>0</v>
      </c>
      <c r="CJ59" s="204">
        <v>0</v>
      </c>
      <c r="CK59" s="204">
        <v>0</v>
      </c>
      <c r="CL59" s="221">
        <v>0</v>
      </c>
      <c r="CM59" s="438" t="s">
        <v>91</v>
      </c>
      <c r="CN59" s="19" t="str">
        <f t="shared" si="11"/>
        <v>4020000010104нормативный</v>
      </c>
      <c r="CQ59" s="104" t="b">
        <f t="shared" si="38"/>
        <v>1</v>
      </c>
      <c r="CR59" s="104">
        <f t="shared" si="39"/>
        <v>0</v>
      </c>
      <c r="CS59" s="104">
        <f t="shared" si="40"/>
        <v>0</v>
      </c>
      <c r="CT59" s="104">
        <f t="shared" si="41"/>
        <v>0</v>
      </c>
      <c r="CU59" s="104">
        <f t="shared" si="42"/>
        <v>0</v>
      </c>
      <c r="CV59" s="104">
        <f t="shared" si="43"/>
        <v>0</v>
      </c>
      <c r="CW59" s="104">
        <f t="shared" si="44"/>
        <v>0</v>
      </c>
      <c r="CY59" s="211">
        <f t="shared" si="20"/>
        <v>0</v>
      </c>
      <c r="CZ59" s="211">
        <f t="shared" si="21"/>
        <v>0</v>
      </c>
      <c r="DA59" s="211">
        <f t="shared" si="22"/>
        <v>0</v>
      </c>
      <c r="DB59" s="211">
        <f t="shared" si="23"/>
        <v>0</v>
      </c>
      <c r="DC59" s="211">
        <f t="shared" si="24"/>
        <v>0</v>
      </c>
      <c r="DD59" s="211">
        <f t="shared" si="25"/>
        <v>0</v>
      </c>
      <c r="DE59" s="211">
        <f t="shared" si="26"/>
        <v>0</v>
      </c>
      <c r="DF59" s="211">
        <f t="shared" si="27"/>
        <v>0</v>
      </c>
      <c r="DG59" s="211">
        <f t="shared" si="28"/>
        <v>0</v>
      </c>
      <c r="DH59" s="211">
        <f t="shared" si="29"/>
        <v>0</v>
      </c>
    </row>
    <row r="60" spans="1:112" s="105" customFormat="1" ht="32.1" customHeight="1">
      <c r="A60" s="56">
        <v>601</v>
      </c>
      <c r="B60" s="57" t="s">
        <v>131</v>
      </c>
      <c r="C60" s="202">
        <v>402000002</v>
      </c>
      <c r="D60" s="58" t="s">
        <v>69</v>
      </c>
      <c r="E60" s="59" t="s">
        <v>169</v>
      </c>
      <c r="F60" s="60"/>
      <c r="G60" s="60"/>
      <c r="H60" s="61" t="s">
        <v>160</v>
      </c>
      <c r="I60" s="60"/>
      <c r="J60" s="61" t="s">
        <v>161</v>
      </c>
      <c r="K60" s="61" t="s">
        <v>162</v>
      </c>
      <c r="L60" s="61"/>
      <c r="M60" s="62"/>
      <c r="N60" s="62"/>
      <c r="O60" s="62"/>
      <c r="P60" s="63" t="s">
        <v>170</v>
      </c>
      <c r="Q60" s="64" t="s">
        <v>165</v>
      </c>
      <c r="R60" s="61"/>
      <c r="S60" s="61"/>
      <c r="T60" s="61" t="s">
        <v>163</v>
      </c>
      <c r="U60" s="61"/>
      <c r="V60" s="61" t="s">
        <v>156</v>
      </c>
      <c r="W60" s="61" t="s">
        <v>163</v>
      </c>
      <c r="X60" s="61"/>
      <c r="Y60" s="61"/>
      <c r="Z60" s="61"/>
      <c r="AA60" s="61"/>
      <c r="AB60" s="63" t="s">
        <v>157</v>
      </c>
      <c r="AC60" s="64" t="s">
        <v>1901</v>
      </c>
      <c r="AD60" s="216"/>
      <c r="AE60" s="216"/>
      <c r="AF60" s="216"/>
      <c r="AG60" s="216"/>
      <c r="AH60" s="216"/>
      <c r="AI60" s="216"/>
      <c r="AJ60" s="217" t="s">
        <v>1902</v>
      </c>
      <c r="AK60" s="216"/>
      <c r="AL60" s="216"/>
      <c r="AM60" s="217"/>
      <c r="AN60" s="63" t="s">
        <v>1903</v>
      </c>
      <c r="AO60" s="197" t="s">
        <v>71</v>
      </c>
      <c r="AP60" s="197" t="s">
        <v>137</v>
      </c>
      <c r="AQ60" s="197">
        <v>7110010020</v>
      </c>
      <c r="AR60" s="70" t="s">
        <v>116</v>
      </c>
      <c r="AS60" s="197" t="s">
        <v>87</v>
      </c>
      <c r="AT60" s="204">
        <f t="shared" si="31"/>
        <v>2503732</v>
      </c>
      <c r="AU60" s="204">
        <f t="shared" si="31"/>
        <v>2503732</v>
      </c>
      <c r="AV60" s="204">
        <v>0</v>
      </c>
      <c r="AW60" s="204">
        <v>0</v>
      </c>
      <c r="AX60" s="204">
        <v>0</v>
      </c>
      <c r="AY60" s="204">
        <v>0</v>
      </c>
      <c r="AZ60" s="204">
        <v>0</v>
      </c>
      <c r="BA60" s="204">
        <v>0</v>
      </c>
      <c r="BB60" s="204">
        <v>2503732</v>
      </c>
      <c r="BC60" s="221">
        <v>2503732</v>
      </c>
      <c r="BD60" s="204">
        <f t="shared" si="32"/>
        <v>2503732</v>
      </c>
      <c r="BE60" s="204">
        <v>0</v>
      </c>
      <c r="BF60" s="204">
        <v>0</v>
      </c>
      <c r="BG60" s="204">
        <v>0</v>
      </c>
      <c r="BH60" s="204">
        <v>2503732</v>
      </c>
      <c r="BI60" s="218">
        <f t="shared" si="33"/>
        <v>2503732</v>
      </c>
      <c r="BJ60" s="204">
        <v>0</v>
      </c>
      <c r="BK60" s="204">
        <v>0</v>
      </c>
      <c r="BL60" s="204">
        <v>0</v>
      </c>
      <c r="BM60" s="219">
        <v>2503732</v>
      </c>
      <c r="BN60" s="220">
        <f t="shared" si="34"/>
        <v>2503732</v>
      </c>
      <c r="BO60" s="204">
        <v>0</v>
      </c>
      <c r="BP60" s="204">
        <v>0</v>
      </c>
      <c r="BQ60" s="204">
        <v>0</v>
      </c>
      <c r="BR60" s="219">
        <v>2503732</v>
      </c>
      <c r="BS60" s="220">
        <f t="shared" si="35"/>
        <v>2503732</v>
      </c>
      <c r="BT60" s="204">
        <v>0</v>
      </c>
      <c r="BU60" s="204">
        <v>0</v>
      </c>
      <c r="BV60" s="204">
        <v>0</v>
      </c>
      <c r="BW60" s="221">
        <v>2503732</v>
      </c>
      <c r="BX60" s="222">
        <f t="shared" si="45"/>
        <v>2503732</v>
      </c>
      <c r="BY60" s="204">
        <v>0</v>
      </c>
      <c r="BZ60" s="204">
        <v>0</v>
      </c>
      <c r="CA60" s="204">
        <v>0</v>
      </c>
      <c r="CB60" s="219">
        <v>2503732</v>
      </c>
      <c r="CC60" s="220">
        <f t="shared" si="36"/>
        <v>2503732</v>
      </c>
      <c r="CD60" s="204">
        <v>0</v>
      </c>
      <c r="CE60" s="204">
        <v>0</v>
      </c>
      <c r="CF60" s="204">
        <v>0</v>
      </c>
      <c r="CG60" s="219">
        <v>2503732</v>
      </c>
      <c r="CH60" s="220">
        <f t="shared" si="46"/>
        <v>2503732</v>
      </c>
      <c r="CI60" s="204">
        <v>0</v>
      </c>
      <c r="CJ60" s="204">
        <v>0</v>
      </c>
      <c r="CK60" s="204">
        <v>0</v>
      </c>
      <c r="CL60" s="221">
        <v>2503732</v>
      </c>
      <c r="CM60" s="223" t="s">
        <v>91</v>
      </c>
      <c r="CN60" s="19" t="str">
        <f t="shared" si="11"/>
        <v>4020000020104нормативный</v>
      </c>
      <c r="CQ60" s="104" t="b">
        <f t="shared" si="38"/>
        <v>1</v>
      </c>
      <c r="CR60" s="104">
        <f t="shared" si="39"/>
        <v>0</v>
      </c>
      <c r="CS60" s="104">
        <f t="shared" si="40"/>
        <v>0</v>
      </c>
      <c r="CT60" s="104">
        <f t="shared" si="41"/>
        <v>0</v>
      </c>
      <c r="CU60" s="104">
        <f t="shared" si="42"/>
        <v>0</v>
      </c>
      <c r="CV60" s="104">
        <f t="shared" si="43"/>
        <v>0</v>
      </c>
      <c r="CW60" s="104">
        <f t="shared" si="44"/>
        <v>0</v>
      </c>
      <c r="CY60" s="211">
        <f t="shared" si="20"/>
        <v>0</v>
      </c>
      <c r="CZ60" s="211">
        <f t="shared" si="21"/>
        <v>0</v>
      </c>
      <c r="DA60" s="211">
        <f t="shared" si="22"/>
        <v>0</v>
      </c>
      <c r="DB60" s="211">
        <f t="shared" si="23"/>
        <v>0</v>
      </c>
      <c r="DC60" s="211">
        <f t="shared" si="24"/>
        <v>0</v>
      </c>
      <c r="DD60" s="211">
        <f t="shared" si="25"/>
        <v>0</v>
      </c>
      <c r="DE60" s="211">
        <f t="shared" si="26"/>
        <v>0</v>
      </c>
      <c r="DF60" s="211">
        <f t="shared" si="27"/>
        <v>0</v>
      </c>
      <c r="DG60" s="211">
        <f t="shared" si="28"/>
        <v>0</v>
      </c>
      <c r="DH60" s="211">
        <f t="shared" si="29"/>
        <v>0</v>
      </c>
    </row>
    <row r="61" spans="1:112" s="105" customFormat="1" ht="32.1" customHeight="1">
      <c r="A61" s="56">
        <v>601</v>
      </c>
      <c r="B61" s="57" t="s">
        <v>131</v>
      </c>
      <c r="C61" s="202">
        <v>402000002</v>
      </c>
      <c r="D61" s="58" t="s">
        <v>69</v>
      </c>
      <c r="E61" s="59" t="s">
        <v>169</v>
      </c>
      <c r="F61" s="60"/>
      <c r="G61" s="60"/>
      <c r="H61" s="61" t="s">
        <v>160</v>
      </c>
      <c r="I61" s="60"/>
      <c r="J61" s="61" t="s">
        <v>161</v>
      </c>
      <c r="K61" s="61" t="s">
        <v>162</v>
      </c>
      <c r="L61" s="61"/>
      <c r="M61" s="62"/>
      <c r="N61" s="62"/>
      <c r="O61" s="62"/>
      <c r="P61" s="63" t="s">
        <v>170</v>
      </c>
      <c r="Q61" s="64" t="s">
        <v>165</v>
      </c>
      <c r="R61" s="61"/>
      <c r="S61" s="61"/>
      <c r="T61" s="61" t="s">
        <v>163</v>
      </c>
      <c r="U61" s="61"/>
      <c r="V61" s="61" t="s">
        <v>156</v>
      </c>
      <c r="W61" s="61" t="s">
        <v>163</v>
      </c>
      <c r="X61" s="61"/>
      <c r="Y61" s="61"/>
      <c r="Z61" s="61"/>
      <c r="AA61" s="61"/>
      <c r="AB61" s="63" t="s">
        <v>157</v>
      </c>
      <c r="AC61" s="64" t="s">
        <v>1901</v>
      </c>
      <c r="AD61" s="216"/>
      <c r="AE61" s="216"/>
      <c r="AF61" s="216"/>
      <c r="AG61" s="216"/>
      <c r="AH61" s="216"/>
      <c r="AI61" s="216"/>
      <c r="AJ61" s="217" t="s">
        <v>1902</v>
      </c>
      <c r="AK61" s="216"/>
      <c r="AL61" s="216"/>
      <c r="AM61" s="217"/>
      <c r="AN61" s="63" t="s">
        <v>1903</v>
      </c>
      <c r="AO61" s="197" t="s">
        <v>71</v>
      </c>
      <c r="AP61" s="197" t="s">
        <v>137</v>
      </c>
      <c r="AQ61" s="197">
        <v>7110010020</v>
      </c>
      <c r="AR61" s="70" t="s">
        <v>116</v>
      </c>
      <c r="AS61" s="197" t="s">
        <v>87</v>
      </c>
      <c r="AT61" s="204">
        <f t="shared" si="31"/>
        <v>88342806.900000006</v>
      </c>
      <c r="AU61" s="204">
        <f t="shared" si="31"/>
        <v>88333125.359999999</v>
      </c>
      <c r="AV61" s="204">
        <v>0</v>
      </c>
      <c r="AW61" s="204">
        <v>0</v>
      </c>
      <c r="AX61" s="204">
        <v>0</v>
      </c>
      <c r="AY61" s="204">
        <v>0</v>
      </c>
      <c r="AZ61" s="204">
        <v>0</v>
      </c>
      <c r="BA61" s="204">
        <v>0</v>
      </c>
      <c r="BB61" s="204">
        <v>88342806.900000006</v>
      </c>
      <c r="BC61" s="221">
        <v>88333125.359999999</v>
      </c>
      <c r="BD61" s="204">
        <f t="shared" si="32"/>
        <v>89962838</v>
      </c>
      <c r="BE61" s="204">
        <v>0</v>
      </c>
      <c r="BF61" s="204">
        <v>0</v>
      </c>
      <c r="BG61" s="204">
        <v>0</v>
      </c>
      <c r="BH61" s="204">
        <v>89962838</v>
      </c>
      <c r="BI61" s="218">
        <f t="shared" si="33"/>
        <v>90828458</v>
      </c>
      <c r="BJ61" s="204">
        <v>0</v>
      </c>
      <c r="BK61" s="204">
        <v>0</v>
      </c>
      <c r="BL61" s="204">
        <v>0</v>
      </c>
      <c r="BM61" s="219">
        <v>90828458</v>
      </c>
      <c r="BN61" s="220">
        <f t="shared" si="34"/>
        <v>90828458</v>
      </c>
      <c r="BO61" s="204">
        <v>0</v>
      </c>
      <c r="BP61" s="204">
        <v>0</v>
      </c>
      <c r="BQ61" s="204">
        <v>0</v>
      </c>
      <c r="BR61" s="219">
        <v>90828458</v>
      </c>
      <c r="BS61" s="220">
        <f t="shared" si="35"/>
        <v>90828458</v>
      </c>
      <c r="BT61" s="204">
        <v>0</v>
      </c>
      <c r="BU61" s="204">
        <v>0</v>
      </c>
      <c r="BV61" s="204">
        <v>0</v>
      </c>
      <c r="BW61" s="221">
        <v>90828458</v>
      </c>
      <c r="BX61" s="222">
        <f t="shared" si="45"/>
        <v>88333125.359999999</v>
      </c>
      <c r="BY61" s="204">
        <v>0</v>
      </c>
      <c r="BZ61" s="204">
        <v>0</v>
      </c>
      <c r="CA61" s="204">
        <v>0</v>
      </c>
      <c r="CB61" s="219">
        <v>88333125.359999999</v>
      </c>
      <c r="CC61" s="220">
        <f t="shared" si="36"/>
        <v>89962838</v>
      </c>
      <c r="CD61" s="204">
        <v>0</v>
      </c>
      <c r="CE61" s="204">
        <v>0</v>
      </c>
      <c r="CF61" s="204">
        <v>0</v>
      </c>
      <c r="CG61" s="219">
        <v>89962838</v>
      </c>
      <c r="CH61" s="220">
        <f t="shared" si="46"/>
        <v>90828458</v>
      </c>
      <c r="CI61" s="204">
        <v>0</v>
      </c>
      <c r="CJ61" s="204">
        <v>0</v>
      </c>
      <c r="CK61" s="204">
        <v>0</v>
      </c>
      <c r="CL61" s="221">
        <v>90828458</v>
      </c>
      <c r="CM61" s="223" t="s">
        <v>91</v>
      </c>
      <c r="CN61" s="19" t="str">
        <f t="shared" si="11"/>
        <v>4020000020104нормативный</v>
      </c>
      <c r="CQ61" s="104" t="b">
        <f t="shared" si="38"/>
        <v>1</v>
      </c>
      <c r="CR61" s="104">
        <f t="shared" si="39"/>
        <v>0</v>
      </c>
      <c r="CS61" s="104">
        <f t="shared" si="40"/>
        <v>0</v>
      </c>
      <c r="CT61" s="104">
        <f t="shared" si="41"/>
        <v>0</v>
      </c>
      <c r="CU61" s="104">
        <f t="shared" si="42"/>
        <v>0</v>
      </c>
      <c r="CV61" s="104">
        <f t="shared" si="43"/>
        <v>0</v>
      </c>
      <c r="CW61" s="104">
        <f t="shared" si="44"/>
        <v>0</v>
      </c>
      <c r="CY61" s="211">
        <f t="shared" si="20"/>
        <v>0</v>
      </c>
      <c r="CZ61" s="211">
        <f t="shared" si="21"/>
        <v>0</v>
      </c>
      <c r="DA61" s="211">
        <f t="shared" si="22"/>
        <v>0</v>
      </c>
      <c r="DB61" s="211">
        <f t="shared" si="23"/>
        <v>0</v>
      </c>
      <c r="DC61" s="211">
        <f t="shared" si="24"/>
        <v>0</v>
      </c>
      <c r="DD61" s="211">
        <f t="shared" si="25"/>
        <v>0</v>
      </c>
      <c r="DE61" s="211">
        <f t="shared" si="26"/>
        <v>0</v>
      </c>
      <c r="DF61" s="211">
        <f t="shared" si="27"/>
        <v>0</v>
      </c>
      <c r="DG61" s="211">
        <f t="shared" si="28"/>
        <v>0</v>
      </c>
      <c r="DH61" s="211">
        <f t="shared" si="29"/>
        <v>0</v>
      </c>
    </row>
    <row r="62" spans="1:112" s="105" customFormat="1" ht="32.1" customHeight="1">
      <c r="A62" s="56">
        <v>601</v>
      </c>
      <c r="B62" s="57" t="s">
        <v>131</v>
      </c>
      <c r="C62" s="202">
        <v>402000001</v>
      </c>
      <c r="D62" s="200" t="s">
        <v>67</v>
      </c>
      <c r="E62" s="59" t="s">
        <v>153</v>
      </c>
      <c r="F62" s="60"/>
      <c r="G62" s="60"/>
      <c r="H62" s="61">
        <v>7</v>
      </c>
      <c r="I62" s="60"/>
      <c r="J62" s="61">
        <v>26</v>
      </c>
      <c r="K62" s="61"/>
      <c r="L62" s="61"/>
      <c r="M62" s="62"/>
      <c r="N62" s="62"/>
      <c r="O62" s="62"/>
      <c r="P62" s="63" t="s">
        <v>170</v>
      </c>
      <c r="Q62" s="64" t="s">
        <v>155</v>
      </c>
      <c r="R62" s="61"/>
      <c r="S62" s="61"/>
      <c r="T62" s="61"/>
      <c r="U62" s="61"/>
      <c r="V62" s="61" t="s">
        <v>72</v>
      </c>
      <c r="W62" s="61" t="s">
        <v>106</v>
      </c>
      <c r="X62" s="61"/>
      <c r="Y62" s="61"/>
      <c r="Z62" s="61"/>
      <c r="AA62" s="61"/>
      <c r="AB62" s="63" t="s">
        <v>157</v>
      </c>
      <c r="AC62" s="64" t="s">
        <v>1904</v>
      </c>
      <c r="AD62" s="63"/>
      <c r="AE62" s="63"/>
      <c r="AF62" s="63"/>
      <c r="AG62" s="63"/>
      <c r="AH62" s="63"/>
      <c r="AI62" s="63"/>
      <c r="AJ62" s="217"/>
      <c r="AK62" s="63"/>
      <c r="AL62" s="63"/>
      <c r="AM62" s="63" t="s">
        <v>1905</v>
      </c>
      <c r="AN62" s="63" t="s">
        <v>1906</v>
      </c>
      <c r="AO62" s="188" t="s">
        <v>71</v>
      </c>
      <c r="AP62" s="188" t="s">
        <v>72</v>
      </c>
      <c r="AQ62" s="188">
        <v>7110010050</v>
      </c>
      <c r="AR62" s="203" t="s">
        <v>109</v>
      </c>
      <c r="AS62" s="188" t="s">
        <v>79</v>
      </c>
      <c r="AT62" s="204">
        <f t="shared" si="31"/>
        <v>135807.89000000001</v>
      </c>
      <c r="AU62" s="204">
        <f t="shared" si="31"/>
        <v>135807.89000000001</v>
      </c>
      <c r="AV62" s="204">
        <v>0</v>
      </c>
      <c r="AW62" s="204">
        <v>0</v>
      </c>
      <c r="AX62" s="204">
        <v>0</v>
      </c>
      <c r="AY62" s="204">
        <v>0</v>
      </c>
      <c r="AZ62" s="204">
        <v>0</v>
      </c>
      <c r="BA62" s="204">
        <v>0</v>
      </c>
      <c r="BB62" s="204">
        <v>135807.89000000001</v>
      </c>
      <c r="BC62" s="221">
        <v>135807.89000000001</v>
      </c>
      <c r="BD62" s="204">
        <f t="shared" si="32"/>
        <v>0</v>
      </c>
      <c r="BE62" s="204">
        <v>0</v>
      </c>
      <c r="BF62" s="204">
        <v>0</v>
      </c>
      <c r="BG62" s="204">
        <v>0</v>
      </c>
      <c r="BH62" s="204">
        <v>0</v>
      </c>
      <c r="BI62" s="218">
        <f t="shared" si="33"/>
        <v>0</v>
      </c>
      <c r="BJ62" s="204">
        <v>0</v>
      </c>
      <c r="BK62" s="204">
        <v>0</v>
      </c>
      <c r="BL62" s="204">
        <v>0</v>
      </c>
      <c r="BM62" s="219">
        <v>0</v>
      </c>
      <c r="BN62" s="220">
        <f t="shared" si="34"/>
        <v>0</v>
      </c>
      <c r="BO62" s="204">
        <v>0</v>
      </c>
      <c r="BP62" s="204">
        <v>0</v>
      </c>
      <c r="BQ62" s="204">
        <v>0</v>
      </c>
      <c r="BR62" s="219">
        <v>0</v>
      </c>
      <c r="BS62" s="220">
        <f t="shared" si="35"/>
        <v>0</v>
      </c>
      <c r="BT62" s="204">
        <v>0</v>
      </c>
      <c r="BU62" s="204">
        <v>0</v>
      </c>
      <c r="BV62" s="204">
        <v>0</v>
      </c>
      <c r="BW62" s="221">
        <v>0</v>
      </c>
      <c r="BX62" s="222">
        <f t="shared" si="45"/>
        <v>135807.89000000001</v>
      </c>
      <c r="BY62" s="204">
        <v>0</v>
      </c>
      <c r="BZ62" s="204">
        <v>0</v>
      </c>
      <c r="CA62" s="204">
        <v>0</v>
      </c>
      <c r="CB62" s="219">
        <v>135807.89000000001</v>
      </c>
      <c r="CC62" s="220">
        <f t="shared" si="36"/>
        <v>0</v>
      </c>
      <c r="CD62" s="204">
        <v>0</v>
      </c>
      <c r="CE62" s="204">
        <v>0</v>
      </c>
      <c r="CF62" s="204">
        <v>0</v>
      </c>
      <c r="CG62" s="219">
        <v>0</v>
      </c>
      <c r="CH62" s="220">
        <f t="shared" si="46"/>
        <v>0</v>
      </c>
      <c r="CI62" s="204">
        <v>0</v>
      </c>
      <c r="CJ62" s="204">
        <v>0</v>
      </c>
      <c r="CK62" s="204">
        <v>0</v>
      </c>
      <c r="CL62" s="221">
        <v>0</v>
      </c>
      <c r="CM62" s="438" t="s">
        <v>91</v>
      </c>
      <c r="CN62" s="19" t="str">
        <f t="shared" si="11"/>
        <v>4020000010113нормативный</v>
      </c>
      <c r="CQ62" s="104" t="b">
        <f t="shared" si="38"/>
        <v>1</v>
      </c>
      <c r="CR62" s="104">
        <f t="shared" si="39"/>
        <v>0</v>
      </c>
      <c r="CS62" s="104">
        <f t="shared" si="40"/>
        <v>0</v>
      </c>
      <c r="CT62" s="104">
        <f t="shared" si="41"/>
        <v>0</v>
      </c>
      <c r="CU62" s="104">
        <f t="shared" si="42"/>
        <v>0</v>
      </c>
      <c r="CV62" s="104">
        <f t="shared" si="43"/>
        <v>0</v>
      </c>
      <c r="CW62" s="104">
        <f t="shared" si="44"/>
        <v>0</v>
      </c>
      <c r="CY62" s="211">
        <f t="shared" si="20"/>
        <v>0</v>
      </c>
      <c r="CZ62" s="211">
        <f t="shared" si="21"/>
        <v>0</v>
      </c>
      <c r="DA62" s="211">
        <f t="shared" si="22"/>
        <v>0</v>
      </c>
      <c r="DB62" s="211">
        <f t="shared" si="23"/>
        <v>0</v>
      </c>
      <c r="DC62" s="211">
        <f t="shared" si="24"/>
        <v>0</v>
      </c>
      <c r="DD62" s="211">
        <f t="shared" si="25"/>
        <v>0</v>
      </c>
      <c r="DE62" s="211">
        <f t="shared" si="26"/>
        <v>0</v>
      </c>
      <c r="DF62" s="211">
        <f t="shared" si="27"/>
        <v>0</v>
      </c>
      <c r="DG62" s="211">
        <f t="shared" si="28"/>
        <v>0</v>
      </c>
      <c r="DH62" s="211">
        <f t="shared" si="29"/>
        <v>0</v>
      </c>
    </row>
    <row r="63" spans="1:112" s="105" customFormat="1" ht="32.1" customHeight="1">
      <c r="A63" s="56">
        <v>601</v>
      </c>
      <c r="B63" s="57" t="s">
        <v>131</v>
      </c>
      <c r="C63" s="202">
        <v>401000036</v>
      </c>
      <c r="D63" s="58" t="s">
        <v>1852</v>
      </c>
      <c r="E63" s="59" t="s">
        <v>171</v>
      </c>
      <c r="F63" s="60"/>
      <c r="G63" s="60"/>
      <c r="H63" s="61" t="s">
        <v>1962</v>
      </c>
      <c r="I63" s="60"/>
      <c r="J63" s="61" t="s">
        <v>1963</v>
      </c>
      <c r="K63" s="61" t="s">
        <v>162</v>
      </c>
      <c r="L63" s="61"/>
      <c r="M63" s="62"/>
      <c r="N63" s="62"/>
      <c r="O63" s="62"/>
      <c r="P63" s="63" t="s">
        <v>172</v>
      </c>
      <c r="Q63" s="64" t="s">
        <v>173</v>
      </c>
      <c r="R63" s="61"/>
      <c r="S63" s="61"/>
      <c r="T63" s="61" t="s">
        <v>1964</v>
      </c>
      <c r="U63" s="61"/>
      <c r="V63" s="61" t="s">
        <v>1965</v>
      </c>
      <c r="W63" s="224" t="s">
        <v>1966</v>
      </c>
      <c r="X63" s="61" t="s">
        <v>1967</v>
      </c>
      <c r="Y63" s="61"/>
      <c r="Z63" s="61"/>
      <c r="AA63" s="61"/>
      <c r="AB63" s="63" t="s">
        <v>1968</v>
      </c>
      <c r="AC63" s="64" t="s">
        <v>1883</v>
      </c>
      <c r="AD63" s="216"/>
      <c r="AE63" s="216"/>
      <c r="AF63" s="216"/>
      <c r="AG63" s="216"/>
      <c r="AH63" s="217"/>
      <c r="AI63" s="217"/>
      <c r="AJ63" s="217"/>
      <c r="AK63" s="216"/>
      <c r="AL63" s="216"/>
      <c r="AM63" s="217" t="s">
        <v>1907</v>
      </c>
      <c r="AN63" s="63" t="s">
        <v>1885</v>
      </c>
      <c r="AO63" s="188" t="s">
        <v>71</v>
      </c>
      <c r="AP63" s="188" t="s">
        <v>72</v>
      </c>
      <c r="AQ63" s="188">
        <v>7110011010</v>
      </c>
      <c r="AR63" s="203" t="s">
        <v>174</v>
      </c>
      <c r="AS63" s="188" t="s">
        <v>175</v>
      </c>
      <c r="AT63" s="204">
        <f t="shared" si="31"/>
        <v>125449</v>
      </c>
      <c r="AU63" s="204">
        <f t="shared" si="31"/>
        <v>125449</v>
      </c>
      <c r="AV63" s="204">
        <v>0</v>
      </c>
      <c r="AW63" s="204">
        <v>0</v>
      </c>
      <c r="AX63" s="204">
        <v>0</v>
      </c>
      <c r="AY63" s="204">
        <v>0</v>
      </c>
      <c r="AZ63" s="204">
        <v>0</v>
      </c>
      <c r="BA63" s="204">
        <v>0</v>
      </c>
      <c r="BB63" s="204">
        <v>125449</v>
      </c>
      <c r="BC63" s="221">
        <v>125449</v>
      </c>
      <c r="BD63" s="204">
        <f t="shared" si="32"/>
        <v>125449</v>
      </c>
      <c r="BE63" s="204">
        <v>0</v>
      </c>
      <c r="BF63" s="204">
        <v>0</v>
      </c>
      <c r="BG63" s="204">
        <v>0</v>
      </c>
      <c r="BH63" s="204">
        <v>125449</v>
      </c>
      <c r="BI63" s="218">
        <f t="shared" si="33"/>
        <v>125449</v>
      </c>
      <c r="BJ63" s="204">
        <v>0</v>
      </c>
      <c r="BK63" s="204">
        <v>0</v>
      </c>
      <c r="BL63" s="204">
        <v>0</v>
      </c>
      <c r="BM63" s="219">
        <v>125449</v>
      </c>
      <c r="BN63" s="220">
        <f t="shared" si="34"/>
        <v>125449</v>
      </c>
      <c r="BO63" s="204">
        <v>0</v>
      </c>
      <c r="BP63" s="204">
        <v>0</v>
      </c>
      <c r="BQ63" s="204">
        <v>0</v>
      </c>
      <c r="BR63" s="219">
        <v>125449</v>
      </c>
      <c r="BS63" s="220">
        <f t="shared" si="35"/>
        <v>125449</v>
      </c>
      <c r="BT63" s="204">
        <v>0</v>
      </c>
      <c r="BU63" s="204">
        <v>0</v>
      </c>
      <c r="BV63" s="204">
        <v>0</v>
      </c>
      <c r="BW63" s="221">
        <v>125449</v>
      </c>
      <c r="BX63" s="222">
        <f t="shared" si="45"/>
        <v>125449</v>
      </c>
      <c r="BY63" s="204">
        <v>0</v>
      </c>
      <c r="BZ63" s="204">
        <v>0</v>
      </c>
      <c r="CA63" s="204">
        <v>0</v>
      </c>
      <c r="CB63" s="219">
        <v>125449</v>
      </c>
      <c r="CC63" s="220">
        <f t="shared" si="36"/>
        <v>125449</v>
      </c>
      <c r="CD63" s="204">
        <v>0</v>
      </c>
      <c r="CE63" s="204">
        <v>0</v>
      </c>
      <c r="CF63" s="204">
        <v>0</v>
      </c>
      <c r="CG63" s="219">
        <v>125449</v>
      </c>
      <c r="CH63" s="220">
        <f t="shared" si="46"/>
        <v>125449</v>
      </c>
      <c r="CI63" s="204">
        <v>0</v>
      </c>
      <c r="CJ63" s="204">
        <v>0</v>
      </c>
      <c r="CK63" s="204">
        <v>0</v>
      </c>
      <c r="CL63" s="221">
        <v>125449</v>
      </c>
      <c r="CM63" s="223" t="s">
        <v>91</v>
      </c>
      <c r="CN63" s="19" t="str">
        <f t="shared" si="11"/>
        <v>4010000360113нормативный</v>
      </c>
      <c r="CQ63" s="104" t="b">
        <f t="shared" si="38"/>
        <v>1</v>
      </c>
      <c r="CR63" s="104">
        <f t="shared" si="39"/>
        <v>0</v>
      </c>
      <c r="CS63" s="104">
        <f t="shared" si="40"/>
        <v>0</v>
      </c>
      <c r="CT63" s="104">
        <f t="shared" si="41"/>
        <v>0</v>
      </c>
      <c r="CU63" s="104">
        <f t="shared" si="42"/>
        <v>0</v>
      </c>
      <c r="CV63" s="104">
        <f t="shared" si="43"/>
        <v>0</v>
      </c>
      <c r="CW63" s="104">
        <f t="shared" si="44"/>
        <v>0</v>
      </c>
      <c r="CY63" s="211">
        <f t="shared" si="20"/>
        <v>0</v>
      </c>
      <c r="CZ63" s="211">
        <f t="shared" si="21"/>
        <v>0</v>
      </c>
      <c r="DA63" s="211">
        <f t="shared" si="22"/>
        <v>0</v>
      </c>
      <c r="DB63" s="211">
        <f t="shared" si="23"/>
        <v>0</v>
      </c>
      <c r="DC63" s="211">
        <f t="shared" si="24"/>
        <v>0</v>
      </c>
      <c r="DD63" s="211">
        <f t="shared" si="25"/>
        <v>0</v>
      </c>
      <c r="DE63" s="211">
        <f t="shared" si="26"/>
        <v>0</v>
      </c>
      <c r="DF63" s="211">
        <f t="shared" si="27"/>
        <v>0</v>
      </c>
      <c r="DG63" s="211">
        <f t="shared" si="28"/>
        <v>0</v>
      </c>
      <c r="DH63" s="211">
        <f t="shared" si="29"/>
        <v>0</v>
      </c>
    </row>
    <row r="64" spans="1:112" s="105" customFormat="1" ht="32.1" customHeight="1">
      <c r="A64" s="56">
        <v>601</v>
      </c>
      <c r="B64" s="57" t="s">
        <v>131</v>
      </c>
      <c r="C64" s="202">
        <v>401000036</v>
      </c>
      <c r="D64" s="58" t="s">
        <v>176</v>
      </c>
      <c r="E64" s="59" t="s">
        <v>171</v>
      </c>
      <c r="F64" s="60"/>
      <c r="G64" s="60"/>
      <c r="H64" s="61" t="s">
        <v>1969</v>
      </c>
      <c r="I64" s="60"/>
      <c r="J64" s="61" t="s">
        <v>1970</v>
      </c>
      <c r="K64" s="61" t="s">
        <v>177</v>
      </c>
      <c r="L64" s="61"/>
      <c r="M64" s="62"/>
      <c r="N64" s="62"/>
      <c r="O64" s="62"/>
      <c r="P64" s="63" t="s">
        <v>178</v>
      </c>
      <c r="Q64" s="64" t="s">
        <v>173</v>
      </c>
      <c r="R64" s="61"/>
      <c r="S64" s="61"/>
      <c r="T64" s="61" t="s">
        <v>1964</v>
      </c>
      <c r="U64" s="61"/>
      <c r="V64" s="61" t="s">
        <v>1965</v>
      </c>
      <c r="W64" s="224" t="s">
        <v>1966</v>
      </c>
      <c r="X64" s="61" t="s">
        <v>1967</v>
      </c>
      <c r="Y64" s="61"/>
      <c r="Z64" s="61"/>
      <c r="AA64" s="61"/>
      <c r="AB64" s="63" t="s">
        <v>1968</v>
      </c>
      <c r="AC64" s="64" t="s">
        <v>1883</v>
      </c>
      <c r="AD64" s="216"/>
      <c r="AE64" s="216"/>
      <c r="AF64" s="216"/>
      <c r="AG64" s="216"/>
      <c r="AH64" s="217"/>
      <c r="AI64" s="217"/>
      <c r="AJ64" s="217"/>
      <c r="AK64" s="216"/>
      <c r="AL64" s="216"/>
      <c r="AM64" s="217" t="s">
        <v>1907</v>
      </c>
      <c r="AN64" s="63" t="s">
        <v>1885</v>
      </c>
      <c r="AO64" s="188" t="s">
        <v>71</v>
      </c>
      <c r="AP64" s="188" t="s">
        <v>72</v>
      </c>
      <c r="AQ64" s="188">
        <v>7110011010</v>
      </c>
      <c r="AR64" s="203" t="s">
        <v>174</v>
      </c>
      <c r="AS64" s="188" t="s">
        <v>179</v>
      </c>
      <c r="AT64" s="204">
        <f t="shared" si="31"/>
        <v>36677</v>
      </c>
      <c r="AU64" s="204">
        <f t="shared" si="31"/>
        <v>36677</v>
      </c>
      <c r="AV64" s="204">
        <v>0</v>
      </c>
      <c r="AW64" s="204">
        <v>0</v>
      </c>
      <c r="AX64" s="204">
        <v>0</v>
      </c>
      <c r="AY64" s="204">
        <v>0</v>
      </c>
      <c r="AZ64" s="204">
        <v>0</v>
      </c>
      <c r="BA64" s="204">
        <v>0</v>
      </c>
      <c r="BB64" s="204">
        <v>36677</v>
      </c>
      <c r="BC64" s="221">
        <v>36677</v>
      </c>
      <c r="BD64" s="204">
        <f t="shared" si="32"/>
        <v>36677</v>
      </c>
      <c r="BE64" s="204">
        <v>0</v>
      </c>
      <c r="BF64" s="204">
        <v>0</v>
      </c>
      <c r="BG64" s="204">
        <v>0</v>
      </c>
      <c r="BH64" s="204">
        <v>36677</v>
      </c>
      <c r="BI64" s="218">
        <f t="shared" si="33"/>
        <v>36677</v>
      </c>
      <c r="BJ64" s="204">
        <v>0</v>
      </c>
      <c r="BK64" s="204">
        <v>0</v>
      </c>
      <c r="BL64" s="204">
        <v>0</v>
      </c>
      <c r="BM64" s="219">
        <v>36677</v>
      </c>
      <c r="BN64" s="220">
        <f t="shared" si="34"/>
        <v>36677</v>
      </c>
      <c r="BO64" s="204">
        <v>0</v>
      </c>
      <c r="BP64" s="204">
        <v>0</v>
      </c>
      <c r="BQ64" s="204">
        <v>0</v>
      </c>
      <c r="BR64" s="219">
        <v>36677</v>
      </c>
      <c r="BS64" s="220">
        <f t="shared" si="35"/>
        <v>36677</v>
      </c>
      <c r="BT64" s="204">
        <v>0</v>
      </c>
      <c r="BU64" s="204">
        <v>0</v>
      </c>
      <c r="BV64" s="204">
        <v>0</v>
      </c>
      <c r="BW64" s="221">
        <v>36677</v>
      </c>
      <c r="BX64" s="222">
        <f t="shared" si="45"/>
        <v>36677</v>
      </c>
      <c r="BY64" s="204">
        <v>0</v>
      </c>
      <c r="BZ64" s="204">
        <v>0</v>
      </c>
      <c r="CA64" s="204">
        <v>0</v>
      </c>
      <c r="CB64" s="219">
        <v>36677</v>
      </c>
      <c r="CC64" s="220">
        <f t="shared" si="36"/>
        <v>36677</v>
      </c>
      <c r="CD64" s="204">
        <v>0</v>
      </c>
      <c r="CE64" s="204">
        <v>0</v>
      </c>
      <c r="CF64" s="204">
        <v>0</v>
      </c>
      <c r="CG64" s="219">
        <v>36677</v>
      </c>
      <c r="CH64" s="220">
        <f t="shared" si="46"/>
        <v>36677</v>
      </c>
      <c r="CI64" s="204">
        <v>0</v>
      </c>
      <c r="CJ64" s="204">
        <v>0</v>
      </c>
      <c r="CK64" s="204">
        <v>0</v>
      </c>
      <c r="CL64" s="221">
        <v>36677</v>
      </c>
      <c r="CM64" s="223" t="s">
        <v>91</v>
      </c>
      <c r="CN64" s="19" t="str">
        <f t="shared" si="11"/>
        <v>4010000360113нормативный</v>
      </c>
      <c r="CQ64" s="104" t="b">
        <f t="shared" si="38"/>
        <v>1</v>
      </c>
      <c r="CR64" s="104">
        <f t="shared" si="39"/>
        <v>0</v>
      </c>
      <c r="CS64" s="104">
        <f t="shared" si="40"/>
        <v>0</v>
      </c>
      <c r="CT64" s="104">
        <f t="shared" si="41"/>
        <v>0</v>
      </c>
      <c r="CU64" s="104">
        <f t="shared" si="42"/>
        <v>0</v>
      </c>
      <c r="CV64" s="104">
        <f t="shared" si="43"/>
        <v>0</v>
      </c>
      <c r="CW64" s="104">
        <f t="shared" si="44"/>
        <v>0</v>
      </c>
      <c r="CY64" s="211">
        <f t="shared" si="20"/>
        <v>0</v>
      </c>
      <c r="CZ64" s="211">
        <f t="shared" si="21"/>
        <v>0</v>
      </c>
      <c r="DA64" s="211">
        <f t="shared" si="22"/>
        <v>0</v>
      </c>
      <c r="DB64" s="211">
        <f t="shared" si="23"/>
        <v>0</v>
      </c>
      <c r="DC64" s="211">
        <f t="shared" si="24"/>
        <v>0</v>
      </c>
      <c r="DD64" s="211">
        <f t="shared" si="25"/>
        <v>0</v>
      </c>
      <c r="DE64" s="211">
        <f t="shared" si="26"/>
        <v>0</v>
      </c>
      <c r="DF64" s="211">
        <f t="shared" si="27"/>
        <v>0</v>
      </c>
      <c r="DG64" s="211">
        <f t="shared" si="28"/>
        <v>0</v>
      </c>
      <c r="DH64" s="211">
        <f t="shared" si="29"/>
        <v>0</v>
      </c>
    </row>
    <row r="65" spans="1:112" s="105" customFormat="1" ht="32.1" customHeight="1">
      <c r="A65" s="56">
        <v>601</v>
      </c>
      <c r="B65" s="57" t="s">
        <v>131</v>
      </c>
      <c r="C65" s="202">
        <v>401000036</v>
      </c>
      <c r="D65" s="58" t="s">
        <v>176</v>
      </c>
      <c r="E65" s="59" t="s">
        <v>171</v>
      </c>
      <c r="F65" s="60"/>
      <c r="G65" s="60"/>
      <c r="H65" s="61" t="s">
        <v>1971</v>
      </c>
      <c r="I65" s="60"/>
      <c r="J65" s="61" t="s">
        <v>1972</v>
      </c>
      <c r="K65" s="61" t="s">
        <v>177</v>
      </c>
      <c r="L65" s="61"/>
      <c r="M65" s="62"/>
      <c r="N65" s="62"/>
      <c r="O65" s="62"/>
      <c r="P65" s="63" t="s">
        <v>180</v>
      </c>
      <c r="Q65" s="64" t="s">
        <v>173</v>
      </c>
      <c r="R65" s="61"/>
      <c r="S65" s="61"/>
      <c r="T65" s="61" t="s">
        <v>1964</v>
      </c>
      <c r="U65" s="61"/>
      <c r="V65" s="61" t="s">
        <v>1965</v>
      </c>
      <c r="W65" s="224" t="s">
        <v>1966</v>
      </c>
      <c r="X65" s="61" t="s">
        <v>1967</v>
      </c>
      <c r="Y65" s="61"/>
      <c r="Z65" s="61"/>
      <c r="AA65" s="61"/>
      <c r="AB65" s="63" t="s">
        <v>1973</v>
      </c>
      <c r="AC65" s="64" t="s">
        <v>1883</v>
      </c>
      <c r="AD65" s="216"/>
      <c r="AE65" s="216"/>
      <c r="AF65" s="216"/>
      <c r="AG65" s="216"/>
      <c r="AH65" s="217"/>
      <c r="AI65" s="217"/>
      <c r="AJ65" s="217"/>
      <c r="AK65" s="216"/>
      <c r="AL65" s="216"/>
      <c r="AM65" s="217" t="s">
        <v>1907</v>
      </c>
      <c r="AN65" s="63" t="s">
        <v>1885</v>
      </c>
      <c r="AO65" s="188" t="s">
        <v>71</v>
      </c>
      <c r="AP65" s="188" t="s">
        <v>72</v>
      </c>
      <c r="AQ65" s="188">
        <v>7110011010</v>
      </c>
      <c r="AR65" s="203" t="s">
        <v>174</v>
      </c>
      <c r="AS65" s="188" t="s">
        <v>73</v>
      </c>
      <c r="AT65" s="204">
        <f t="shared" si="31"/>
        <v>349361</v>
      </c>
      <c r="AU65" s="204">
        <f t="shared" si="31"/>
        <v>349361</v>
      </c>
      <c r="AV65" s="204">
        <v>0</v>
      </c>
      <c r="AW65" s="204">
        <v>0</v>
      </c>
      <c r="AX65" s="204">
        <v>0</v>
      </c>
      <c r="AY65" s="204">
        <v>0</v>
      </c>
      <c r="AZ65" s="204">
        <v>0</v>
      </c>
      <c r="BA65" s="204">
        <v>0</v>
      </c>
      <c r="BB65" s="204">
        <v>349361</v>
      </c>
      <c r="BC65" s="221">
        <v>349361</v>
      </c>
      <c r="BD65" s="204">
        <f t="shared" si="32"/>
        <v>349361</v>
      </c>
      <c r="BE65" s="204">
        <v>0</v>
      </c>
      <c r="BF65" s="204">
        <v>0</v>
      </c>
      <c r="BG65" s="204">
        <v>0</v>
      </c>
      <c r="BH65" s="204">
        <v>349361</v>
      </c>
      <c r="BI65" s="218">
        <f t="shared" si="33"/>
        <v>349361</v>
      </c>
      <c r="BJ65" s="204">
        <v>0</v>
      </c>
      <c r="BK65" s="204">
        <v>0</v>
      </c>
      <c r="BL65" s="204">
        <v>0</v>
      </c>
      <c r="BM65" s="219">
        <v>349361</v>
      </c>
      <c r="BN65" s="220">
        <f t="shared" si="34"/>
        <v>349361</v>
      </c>
      <c r="BO65" s="204">
        <v>0</v>
      </c>
      <c r="BP65" s="204">
        <v>0</v>
      </c>
      <c r="BQ65" s="204">
        <v>0</v>
      </c>
      <c r="BR65" s="219">
        <v>349361</v>
      </c>
      <c r="BS65" s="220">
        <f t="shared" si="35"/>
        <v>349361</v>
      </c>
      <c r="BT65" s="204">
        <v>0</v>
      </c>
      <c r="BU65" s="204">
        <v>0</v>
      </c>
      <c r="BV65" s="204">
        <v>0</v>
      </c>
      <c r="BW65" s="221">
        <v>349361</v>
      </c>
      <c r="BX65" s="222">
        <f t="shared" si="45"/>
        <v>349361</v>
      </c>
      <c r="BY65" s="204">
        <v>0</v>
      </c>
      <c r="BZ65" s="204">
        <v>0</v>
      </c>
      <c r="CA65" s="204">
        <v>0</v>
      </c>
      <c r="CB65" s="219">
        <v>349361</v>
      </c>
      <c r="CC65" s="220">
        <f t="shared" si="36"/>
        <v>349361</v>
      </c>
      <c r="CD65" s="204">
        <v>0</v>
      </c>
      <c r="CE65" s="204">
        <v>0</v>
      </c>
      <c r="CF65" s="204">
        <v>0</v>
      </c>
      <c r="CG65" s="219">
        <v>349361</v>
      </c>
      <c r="CH65" s="220">
        <f t="shared" si="46"/>
        <v>349361</v>
      </c>
      <c r="CI65" s="204">
        <v>0</v>
      </c>
      <c r="CJ65" s="204">
        <v>0</v>
      </c>
      <c r="CK65" s="204">
        <v>0</v>
      </c>
      <c r="CL65" s="221">
        <v>349361</v>
      </c>
      <c r="CM65" s="509" t="s">
        <v>92</v>
      </c>
      <c r="CN65" s="19" t="str">
        <f t="shared" si="11"/>
        <v>4010000360113плановый</v>
      </c>
      <c r="CQ65" s="104" t="b">
        <f t="shared" si="38"/>
        <v>1</v>
      </c>
      <c r="CR65" s="104">
        <f t="shared" si="39"/>
        <v>0</v>
      </c>
      <c r="CS65" s="104">
        <f t="shared" si="40"/>
        <v>0</v>
      </c>
      <c r="CT65" s="104">
        <f t="shared" si="41"/>
        <v>0</v>
      </c>
      <c r="CU65" s="104">
        <f t="shared" si="42"/>
        <v>0</v>
      </c>
      <c r="CV65" s="104">
        <f t="shared" si="43"/>
        <v>0</v>
      </c>
      <c r="CW65" s="104">
        <f t="shared" si="44"/>
        <v>0</v>
      </c>
      <c r="CY65" s="211">
        <f t="shared" si="20"/>
        <v>0</v>
      </c>
      <c r="CZ65" s="211">
        <f t="shared" si="21"/>
        <v>0</v>
      </c>
      <c r="DA65" s="211">
        <f t="shared" si="22"/>
        <v>0</v>
      </c>
      <c r="DB65" s="211">
        <f t="shared" si="23"/>
        <v>0</v>
      </c>
      <c r="DC65" s="211">
        <f t="shared" si="24"/>
        <v>0</v>
      </c>
      <c r="DD65" s="211">
        <f t="shared" si="25"/>
        <v>0</v>
      </c>
      <c r="DE65" s="211">
        <f t="shared" si="26"/>
        <v>0</v>
      </c>
      <c r="DF65" s="211">
        <f t="shared" si="27"/>
        <v>0</v>
      </c>
      <c r="DG65" s="211">
        <f t="shared" si="28"/>
        <v>0</v>
      </c>
      <c r="DH65" s="211">
        <f t="shared" si="29"/>
        <v>0</v>
      </c>
    </row>
    <row r="66" spans="1:112" s="105" customFormat="1" ht="32.1" customHeight="1">
      <c r="A66" s="56" t="s">
        <v>184</v>
      </c>
      <c r="B66" s="57" t="s">
        <v>131</v>
      </c>
      <c r="C66" s="202">
        <v>402000008</v>
      </c>
      <c r="D66" s="58" t="s">
        <v>181</v>
      </c>
      <c r="E66" s="59" t="s">
        <v>133</v>
      </c>
      <c r="F66" s="60"/>
      <c r="G66" s="60"/>
      <c r="H66" s="61">
        <v>3</v>
      </c>
      <c r="I66" s="60"/>
      <c r="J66" s="61">
        <v>17</v>
      </c>
      <c r="K66" s="61">
        <v>1</v>
      </c>
      <c r="L66" s="61">
        <v>3</v>
      </c>
      <c r="M66" s="62"/>
      <c r="N66" s="62"/>
      <c r="O66" s="62"/>
      <c r="P66" s="63" t="s">
        <v>134</v>
      </c>
      <c r="Q66" s="64" t="s">
        <v>141</v>
      </c>
      <c r="R66" s="61"/>
      <c r="S66" s="61"/>
      <c r="T66" s="61" t="s">
        <v>66</v>
      </c>
      <c r="U66" s="61"/>
      <c r="V66" s="61" t="s">
        <v>65</v>
      </c>
      <c r="W66" s="61" t="s">
        <v>64</v>
      </c>
      <c r="X66" s="61" t="s">
        <v>66</v>
      </c>
      <c r="Y66" s="61"/>
      <c r="Z66" s="61"/>
      <c r="AA66" s="61"/>
      <c r="AB66" s="63" t="s">
        <v>142</v>
      </c>
      <c r="AC66" s="64" t="s">
        <v>1908</v>
      </c>
      <c r="AD66" s="216"/>
      <c r="AE66" s="216"/>
      <c r="AF66" s="216"/>
      <c r="AG66" s="216"/>
      <c r="AH66" s="217" t="s">
        <v>1909</v>
      </c>
      <c r="AI66" s="217" t="s">
        <v>1974</v>
      </c>
      <c r="AJ66" s="217" t="s">
        <v>1623</v>
      </c>
      <c r="AK66" s="216"/>
      <c r="AL66" s="216"/>
      <c r="AM66" s="217" t="s">
        <v>1910</v>
      </c>
      <c r="AN66" s="63" t="s">
        <v>1911</v>
      </c>
      <c r="AO66" s="188" t="s">
        <v>71</v>
      </c>
      <c r="AP66" s="188" t="s">
        <v>72</v>
      </c>
      <c r="AQ66" s="188" t="s">
        <v>182</v>
      </c>
      <c r="AR66" s="203" t="s">
        <v>174</v>
      </c>
      <c r="AS66" s="188" t="s">
        <v>118</v>
      </c>
      <c r="AT66" s="204">
        <f t="shared" si="31"/>
        <v>267776</v>
      </c>
      <c r="AU66" s="204">
        <f t="shared" si="31"/>
        <v>267776</v>
      </c>
      <c r="AV66" s="204">
        <v>0</v>
      </c>
      <c r="AW66" s="204">
        <v>0</v>
      </c>
      <c r="AX66" s="204">
        <v>0</v>
      </c>
      <c r="AY66" s="204">
        <v>0</v>
      </c>
      <c r="AZ66" s="204">
        <v>0</v>
      </c>
      <c r="BA66" s="204">
        <v>0</v>
      </c>
      <c r="BB66" s="204">
        <v>267776</v>
      </c>
      <c r="BC66" s="221">
        <v>267776</v>
      </c>
      <c r="BD66" s="204">
        <f t="shared" si="32"/>
        <v>267776</v>
      </c>
      <c r="BE66" s="204">
        <v>0</v>
      </c>
      <c r="BF66" s="204">
        <v>0</v>
      </c>
      <c r="BG66" s="204">
        <v>0</v>
      </c>
      <c r="BH66" s="204">
        <v>267776</v>
      </c>
      <c r="BI66" s="218">
        <f t="shared" si="33"/>
        <v>267776</v>
      </c>
      <c r="BJ66" s="204">
        <v>0</v>
      </c>
      <c r="BK66" s="204">
        <v>0</v>
      </c>
      <c r="BL66" s="204">
        <v>0</v>
      </c>
      <c r="BM66" s="219">
        <v>267776</v>
      </c>
      <c r="BN66" s="220">
        <f t="shared" si="34"/>
        <v>267776</v>
      </c>
      <c r="BO66" s="204">
        <v>0</v>
      </c>
      <c r="BP66" s="204">
        <v>0</v>
      </c>
      <c r="BQ66" s="204">
        <v>0</v>
      </c>
      <c r="BR66" s="219">
        <v>267776</v>
      </c>
      <c r="BS66" s="220">
        <f t="shared" si="35"/>
        <v>267776</v>
      </c>
      <c r="BT66" s="204">
        <v>0</v>
      </c>
      <c r="BU66" s="204">
        <v>0</v>
      </c>
      <c r="BV66" s="204">
        <v>0</v>
      </c>
      <c r="BW66" s="221">
        <v>267776</v>
      </c>
      <c r="BX66" s="222">
        <f t="shared" si="45"/>
        <v>267776</v>
      </c>
      <c r="BY66" s="204">
        <v>0</v>
      </c>
      <c r="BZ66" s="204">
        <v>0</v>
      </c>
      <c r="CA66" s="204">
        <v>0</v>
      </c>
      <c r="CB66" s="219">
        <v>267776</v>
      </c>
      <c r="CC66" s="220">
        <f t="shared" si="36"/>
        <v>267776</v>
      </c>
      <c r="CD66" s="204">
        <v>0</v>
      </c>
      <c r="CE66" s="204">
        <v>0</v>
      </c>
      <c r="CF66" s="204">
        <v>0</v>
      </c>
      <c r="CG66" s="219">
        <v>267776</v>
      </c>
      <c r="CH66" s="220">
        <f t="shared" si="46"/>
        <v>267776</v>
      </c>
      <c r="CI66" s="204">
        <v>0</v>
      </c>
      <c r="CJ66" s="204">
        <v>0</v>
      </c>
      <c r="CK66" s="204">
        <v>0</v>
      </c>
      <c r="CL66" s="221">
        <v>267776</v>
      </c>
      <c r="CM66" s="311" t="s">
        <v>1257</v>
      </c>
      <c r="CN66" s="19" t="str">
        <f t="shared" si="11"/>
        <v>4020000080113индексации</v>
      </c>
      <c r="CQ66" s="104" t="b">
        <f t="shared" si="38"/>
        <v>1</v>
      </c>
      <c r="CR66" s="104">
        <f t="shared" si="39"/>
        <v>0</v>
      </c>
      <c r="CS66" s="104">
        <f t="shared" si="40"/>
        <v>0</v>
      </c>
      <c r="CT66" s="104">
        <f t="shared" si="41"/>
        <v>0</v>
      </c>
      <c r="CU66" s="104">
        <f t="shared" si="42"/>
        <v>0</v>
      </c>
      <c r="CV66" s="104">
        <f t="shared" si="43"/>
        <v>0</v>
      </c>
      <c r="CW66" s="104">
        <f t="shared" si="44"/>
        <v>0</v>
      </c>
      <c r="CY66" s="211">
        <f t="shared" si="20"/>
        <v>0</v>
      </c>
      <c r="CZ66" s="211">
        <f t="shared" si="21"/>
        <v>0</v>
      </c>
      <c r="DA66" s="211">
        <f t="shared" si="22"/>
        <v>0</v>
      </c>
      <c r="DB66" s="211">
        <f t="shared" si="23"/>
        <v>0</v>
      </c>
      <c r="DC66" s="211">
        <f t="shared" si="24"/>
        <v>0</v>
      </c>
      <c r="DD66" s="211">
        <f t="shared" si="25"/>
        <v>0</v>
      </c>
      <c r="DE66" s="211">
        <f t="shared" si="26"/>
        <v>0</v>
      </c>
      <c r="DF66" s="211">
        <f t="shared" si="27"/>
        <v>0</v>
      </c>
      <c r="DG66" s="211">
        <f t="shared" si="28"/>
        <v>0</v>
      </c>
      <c r="DH66" s="211">
        <f t="shared" si="29"/>
        <v>0</v>
      </c>
    </row>
    <row r="67" spans="1:112" s="105" customFormat="1" ht="32.1" customHeight="1">
      <c r="A67" s="56">
        <v>601</v>
      </c>
      <c r="B67" s="57" t="s">
        <v>131</v>
      </c>
      <c r="C67" s="202">
        <v>402000008</v>
      </c>
      <c r="D67" s="58" t="s">
        <v>181</v>
      </c>
      <c r="E67" s="59" t="s">
        <v>133</v>
      </c>
      <c r="F67" s="60"/>
      <c r="G67" s="60"/>
      <c r="H67" s="61">
        <v>3</v>
      </c>
      <c r="I67" s="60"/>
      <c r="J67" s="61">
        <v>17</v>
      </c>
      <c r="K67" s="61">
        <v>1</v>
      </c>
      <c r="L67" s="61">
        <v>3</v>
      </c>
      <c r="M67" s="62"/>
      <c r="N67" s="62"/>
      <c r="O67" s="62"/>
      <c r="P67" s="63" t="s">
        <v>134</v>
      </c>
      <c r="Q67" s="64" t="s">
        <v>141</v>
      </c>
      <c r="R67" s="61"/>
      <c r="S67" s="61"/>
      <c r="T67" s="61" t="s">
        <v>66</v>
      </c>
      <c r="U67" s="61"/>
      <c r="V67" s="61" t="s">
        <v>65</v>
      </c>
      <c r="W67" s="61" t="s">
        <v>64</v>
      </c>
      <c r="X67" s="61" t="s">
        <v>66</v>
      </c>
      <c r="Y67" s="61"/>
      <c r="Z67" s="61"/>
      <c r="AA67" s="61"/>
      <c r="AB67" s="63" t="s">
        <v>142</v>
      </c>
      <c r="AC67" s="64" t="s">
        <v>1912</v>
      </c>
      <c r="AD67" s="216"/>
      <c r="AE67" s="216"/>
      <c r="AF67" s="216"/>
      <c r="AG67" s="216"/>
      <c r="AH67" s="217"/>
      <c r="AI67" s="217"/>
      <c r="AJ67" s="217"/>
      <c r="AK67" s="216"/>
      <c r="AL67" s="216"/>
      <c r="AM67" s="217" t="s">
        <v>1913</v>
      </c>
      <c r="AN67" s="63" t="s">
        <v>1863</v>
      </c>
      <c r="AO67" s="188" t="s">
        <v>71</v>
      </c>
      <c r="AP67" s="188" t="s">
        <v>72</v>
      </c>
      <c r="AQ67" s="188" t="s">
        <v>182</v>
      </c>
      <c r="AR67" s="203" t="s">
        <v>174</v>
      </c>
      <c r="AS67" s="188" t="s">
        <v>175</v>
      </c>
      <c r="AT67" s="204">
        <f t="shared" si="31"/>
        <v>14874230.67</v>
      </c>
      <c r="AU67" s="204">
        <f t="shared" si="31"/>
        <v>14874230.67</v>
      </c>
      <c r="AV67" s="204">
        <v>0</v>
      </c>
      <c r="AW67" s="204">
        <v>0</v>
      </c>
      <c r="AX67" s="204">
        <v>0</v>
      </c>
      <c r="AY67" s="204">
        <v>0</v>
      </c>
      <c r="AZ67" s="204">
        <v>0</v>
      </c>
      <c r="BA67" s="204">
        <v>0</v>
      </c>
      <c r="BB67" s="204">
        <v>14874230.67</v>
      </c>
      <c r="BC67" s="221">
        <v>14874230.67</v>
      </c>
      <c r="BD67" s="204">
        <f t="shared" si="32"/>
        <v>16550731</v>
      </c>
      <c r="BE67" s="204">
        <v>0</v>
      </c>
      <c r="BF67" s="204">
        <v>0</v>
      </c>
      <c r="BG67" s="204">
        <v>0</v>
      </c>
      <c r="BH67" s="204">
        <v>16550731</v>
      </c>
      <c r="BI67" s="218">
        <f t="shared" si="33"/>
        <v>16550731</v>
      </c>
      <c r="BJ67" s="204">
        <v>0</v>
      </c>
      <c r="BK67" s="204">
        <v>0</v>
      </c>
      <c r="BL67" s="204">
        <v>0</v>
      </c>
      <c r="BM67" s="219">
        <v>16550731</v>
      </c>
      <c r="BN67" s="220">
        <f t="shared" si="34"/>
        <v>16550731</v>
      </c>
      <c r="BO67" s="204">
        <v>0</v>
      </c>
      <c r="BP67" s="204">
        <v>0</v>
      </c>
      <c r="BQ67" s="204">
        <v>0</v>
      </c>
      <c r="BR67" s="219">
        <v>16550731</v>
      </c>
      <c r="BS67" s="220">
        <f t="shared" si="35"/>
        <v>16550731</v>
      </c>
      <c r="BT67" s="204">
        <v>0</v>
      </c>
      <c r="BU67" s="204">
        <v>0</v>
      </c>
      <c r="BV67" s="204">
        <v>0</v>
      </c>
      <c r="BW67" s="221">
        <v>16550731</v>
      </c>
      <c r="BX67" s="222">
        <f t="shared" si="45"/>
        <v>14874230.67</v>
      </c>
      <c r="BY67" s="204">
        <v>0</v>
      </c>
      <c r="BZ67" s="204">
        <v>0</v>
      </c>
      <c r="CA67" s="204">
        <v>0</v>
      </c>
      <c r="CB67" s="219">
        <v>14874230.67</v>
      </c>
      <c r="CC67" s="220">
        <f t="shared" si="36"/>
        <v>16550731</v>
      </c>
      <c r="CD67" s="204">
        <v>0</v>
      </c>
      <c r="CE67" s="204">
        <v>0</v>
      </c>
      <c r="CF67" s="204">
        <v>0</v>
      </c>
      <c r="CG67" s="219">
        <v>16550731</v>
      </c>
      <c r="CH67" s="220">
        <f t="shared" si="46"/>
        <v>16550731</v>
      </c>
      <c r="CI67" s="204">
        <v>0</v>
      </c>
      <c r="CJ67" s="204">
        <v>0</v>
      </c>
      <c r="CK67" s="204">
        <v>0</v>
      </c>
      <c r="CL67" s="221">
        <v>16550731</v>
      </c>
      <c r="CM67" s="223" t="s">
        <v>91</v>
      </c>
      <c r="CN67" s="19" t="str">
        <f t="shared" si="11"/>
        <v>4020000080113нормативный</v>
      </c>
      <c r="CQ67" s="104" t="b">
        <f t="shared" si="38"/>
        <v>1</v>
      </c>
      <c r="CR67" s="104">
        <f t="shared" si="39"/>
        <v>0</v>
      </c>
      <c r="CS67" s="104">
        <f t="shared" si="40"/>
        <v>0</v>
      </c>
      <c r="CT67" s="104">
        <f t="shared" si="41"/>
        <v>0</v>
      </c>
      <c r="CU67" s="104">
        <f t="shared" si="42"/>
        <v>0</v>
      </c>
      <c r="CV67" s="104">
        <f t="shared" si="43"/>
        <v>0</v>
      </c>
      <c r="CW67" s="104">
        <f t="shared" si="44"/>
        <v>0</v>
      </c>
      <c r="CY67" s="211">
        <f t="shared" si="20"/>
        <v>0</v>
      </c>
      <c r="CZ67" s="211">
        <f t="shared" si="21"/>
        <v>0</v>
      </c>
      <c r="DA67" s="211">
        <f t="shared" si="22"/>
        <v>0</v>
      </c>
      <c r="DB67" s="211">
        <f t="shared" si="23"/>
        <v>0</v>
      </c>
      <c r="DC67" s="211">
        <f t="shared" si="24"/>
        <v>0</v>
      </c>
      <c r="DD67" s="211">
        <f t="shared" si="25"/>
        <v>0</v>
      </c>
      <c r="DE67" s="211">
        <f t="shared" si="26"/>
        <v>0</v>
      </c>
      <c r="DF67" s="211">
        <f t="shared" si="27"/>
        <v>0</v>
      </c>
      <c r="DG67" s="211">
        <f t="shared" si="28"/>
        <v>0</v>
      </c>
      <c r="DH67" s="211">
        <f t="shared" si="29"/>
        <v>0</v>
      </c>
    </row>
    <row r="68" spans="1:112" s="105" customFormat="1" ht="32.1" customHeight="1">
      <c r="A68" s="56">
        <v>601</v>
      </c>
      <c r="B68" s="57" t="s">
        <v>131</v>
      </c>
      <c r="C68" s="202">
        <v>402000008</v>
      </c>
      <c r="D68" s="58" t="s">
        <v>181</v>
      </c>
      <c r="E68" s="59" t="s">
        <v>133</v>
      </c>
      <c r="F68" s="60"/>
      <c r="G68" s="60"/>
      <c r="H68" s="61">
        <v>3</v>
      </c>
      <c r="I68" s="60"/>
      <c r="J68" s="61">
        <v>17</v>
      </c>
      <c r="K68" s="61">
        <v>1</v>
      </c>
      <c r="L68" s="61">
        <v>3</v>
      </c>
      <c r="M68" s="62"/>
      <c r="N68" s="62"/>
      <c r="O68" s="62"/>
      <c r="P68" s="63" t="s">
        <v>134</v>
      </c>
      <c r="Q68" s="64" t="s">
        <v>141</v>
      </c>
      <c r="R68" s="61"/>
      <c r="S68" s="61"/>
      <c r="T68" s="61" t="s">
        <v>66</v>
      </c>
      <c r="U68" s="61"/>
      <c r="V68" s="61" t="s">
        <v>65</v>
      </c>
      <c r="W68" s="61" t="s">
        <v>64</v>
      </c>
      <c r="X68" s="61" t="s">
        <v>66</v>
      </c>
      <c r="Y68" s="61"/>
      <c r="Z68" s="61"/>
      <c r="AA68" s="61"/>
      <c r="AB68" s="63" t="s">
        <v>142</v>
      </c>
      <c r="AC68" s="64" t="s">
        <v>1908</v>
      </c>
      <c r="AD68" s="216"/>
      <c r="AE68" s="216"/>
      <c r="AF68" s="216"/>
      <c r="AG68" s="216"/>
      <c r="AH68" s="217" t="s">
        <v>1909</v>
      </c>
      <c r="AI68" s="217" t="s">
        <v>1974</v>
      </c>
      <c r="AJ68" s="217" t="s">
        <v>1623</v>
      </c>
      <c r="AK68" s="216"/>
      <c r="AL68" s="216"/>
      <c r="AM68" s="217" t="s">
        <v>1910</v>
      </c>
      <c r="AN68" s="63" t="s">
        <v>1914</v>
      </c>
      <c r="AO68" s="188" t="s">
        <v>71</v>
      </c>
      <c r="AP68" s="188" t="s">
        <v>72</v>
      </c>
      <c r="AQ68" s="188">
        <v>7110011010</v>
      </c>
      <c r="AR68" s="203" t="s">
        <v>174</v>
      </c>
      <c r="AS68" s="188" t="s">
        <v>183</v>
      </c>
      <c r="AT68" s="204">
        <f t="shared" si="31"/>
        <v>30620</v>
      </c>
      <c r="AU68" s="204">
        <f t="shared" si="31"/>
        <v>30620</v>
      </c>
      <c r="AV68" s="204">
        <v>0</v>
      </c>
      <c r="AW68" s="204">
        <v>0</v>
      </c>
      <c r="AX68" s="204">
        <v>0</v>
      </c>
      <c r="AY68" s="204">
        <v>0</v>
      </c>
      <c r="AZ68" s="204">
        <v>0</v>
      </c>
      <c r="BA68" s="204">
        <v>0</v>
      </c>
      <c r="BB68" s="204">
        <v>30620</v>
      </c>
      <c r="BC68" s="221">
        <v>30620</v>
      </c>
      <c r="BD68" s="204">
        <f t="shared" si="32"/>
        <v>55000</v>
      </c>
      <c r="BE68" s="204">
        <v>0</v>
      </c>
      <c r="BF68" s="204">
        <v>0</v>
      </c>
      <c r="BG68" s="204">
        <v>0</v>
      </c>
      <c r="BH68" s="204">
        <v>55000</v>
      </c>
      <c r="BI68" s="218">
        <f t="shared" si="33"/>
        <v>55000</v>
      </c>
      <c r="BJ68" s="204">
        <v>0</v>
      </c>
      <c r="BK68" s="204">
        <v>0</v>
      </c>
      <c r="BL68" s="204">
        <v>0</v>
      </c>
      <c r="BM68" s="219">
        <v>55000</v>
      </c>
      <c r="BN68" s="220">
        <f t="shared" si="34"/>
        <v>55000</v>
      </c>
      <c r="BO68" s="204">
        <v>0</v>
      </c>
      <c r="BP68" s="204">
        <v>0</v>
      </c>
      <c r="BQ68" s="204">
        <v>0</v>
      </c>
      <c r="BR68" s="219">
        <v>55000</v>
      </c>
      <c r="BS68" s="220">
        <f t="shared" si="35"/>
        <v>55000</v>
      </c>
      <c r="BT68" s="204">
        <v>0</v>
      </c>
      <c r="BU68" s="204">
        <v>0</v>
      </c>
      <c r="BV68" s="204">
        <v>0</v>
      </c>
      <c r="BW68" s="221">
        <v>55000</v>
      </c>
      <c r="BX68" s="222">
        <f t="shared" si="45"/>
        <v>30620</v>
      </c>
      <c r="BY68" s="204">
        <v>0</v>
      </c>
      <c r="BZ68" s="204">
        <v>0</v>
      </c>
      <c r="CA68" s="204">
        <v>0</v>
      </c>
      <c r="CB68" s="219">
        <v>30620</v>
      </c>
      <c r="CC68" s="220">
        <f t="shared" si="36"/>
        <v>55000</v>
      </c>
      <c r="CD68" s="204">
        <v>0</v>
      </c>
      <c r="CE68" s="204">
        <v>0</v>
      </c>
      <c r="CF68" s="204">
        <v>0</v>
      </c>
      <c r="CG68" s="219">
        <v>55000</v>
      </c>
      <c r="CH68" s="220">
        <f t="shared" si="46"/>
        <v>55000</v>
      </c>
      <c r="CI68" s="204">
        <v>0</v>
      </c>
      <c r="CJ68" s="204">
        <v>0</v>
      </c>
      <c r="CK68" s="204">
        <v>0</v>
      </c>
      <c r="CL68" s="221">
        <v>55000</v>
      </c>
      <c r="CM68" s="223" t="s">
        <v>91</v>
      </c>
      <c r="CN68" s="19" t="str">
        <f t="shared" si="11"/>
        <v>4020000080113нормативный</v>
      </c>
      <c r="CQ68" s="104" t="b">
        <f t="shared" si="38"/>
        <v>1</v>
      </c>
      <c r="CR68" s="104">
        <f t="shared" si="39"/>
        <v>0</v>
      </c>
      <c r="CS68" s="104">
        <f t="shared" si="40"/>
        <v>0</v>
      </c>
      <c r="CT68" s="104">
        <f t="shared" si="41"/>
        <v>0</v>
      </c>
      <c r="CU68" s="104">
        <f t="shared" si="42"/>
        <v>0</v>
      </c>
      <c r="CV68" s="104">
        <f t="shared" si="43"/>
        <v>0</v>
      </c>
      <c r="CW68" s="104">
        <f t="shared" si="44"/>
        <v>0</v>
      </c>
      <c r="CY68" s="211">
        <f t="shared" si="20"/>
        <v>0</v>
      </c>
      <c r="CZ68" s="211">
        <f t="shared" si="21"/>
        <v>0</v>
      </c>
      <c r="DA68" s="211">
        <f t="shared" si="22"/>
        <v>0</v>
      </c>
      <c r="DB68" s="211">
        <f t="shared" si="23"/>
        <v>0</v>
      </c>
      <c r="DC68" s="211">
        <f t="shared" si="24"/>
        <v>0</v>
      </c>
      <c r="DD68" s="211">
        <f t="shared" si="25"/>
        <v>0</v>
      </c>
      <c r="DE68" s="211">
        <f t="shared" si="26"/>
        <v>0</v>
      </c>
      <c r="DF68" s="211">
        <f t="shared" si="27"/>
        <v>0</v>
      </c>
      <c r="DG68" s="211">
        <f t="shared" si="28"/>
        <v>0</v>
      </c>
      <c r="DH68" s="211">
        <f t="shared" si="29"/>
        <v>0</v>
      </c>
    </row>
    <row r="69" spans="1:112" s="105" customFormat="1" ht="32.1" customHeight="1">
      <c r="A69" s="56">
        <v>601</v>
      </c>
      <c r="B69" s="57" t="s">
        <v>131</v>
      </c>
      <c r="C69" s="202">
        <v>402000008</v>
      </c>
      <c r="D69" s="58" t="s">
        <v>181</v>
      </c>
      <c r="E69" s="59" t="s">
        <v>133</v>
      </c>
      <c r="F69" s="60"/>
      <c r="G69" s="60"/>
      <c r="H69" s="61">
        <v>3</v>
      </c>
      <c r="I69" s="60"/>
      <c r="J69" s="61">
        <v>17</v>
      </c>
      <c r="K69" s="61">
        <v>1</v>
      </c>
      <c r="L69" s="61">
        <v>3</v>
      </c>
      <c r="M69" s="62"/>
      <c r="N69" s="62"/>
      <c r="O69" s="62"/>
      <c r="P69" s="63" t="s">
        <v>134</v>
      </c>
      <c r="Q69" s="64" t="s">
        <v>141</v>
      </c>
      <c r="R69" s="61"/>
      <c r="S69" s="61"/>
      <c r="T69" s="61" t="s">
        <v>66</v>
      </c>
      <c r="U69" s="61"/>
      <c r="V69" s="61" t="s">
        <v>65</v>
      </c>
      <c r="W69" s="61" t="s">
        <v>64</v>
      </c>
      <c r="X69" s="61" t="s">
        <v>66</v>
      </c>
      <c r="Y69" s="61"/>
      <c r="Z69" s="61"/>
      <c r="AA69" s="61"/>
      <c r="AB69" s="63" t="s">
        <v>142</v>
      </c>
      <c r="AC69" s="64" t="s">
        <v>1908</v>
      </c>
      <c r="AD69" s="216"/>
      <c r="AE69" s="216"/>
      <c r="AF69" s="216"/>
      <c r="AG69" s="216"/>
      <c r="AH69" s="217" t="s">
        <v>1909</v>
      </c>
      <c r="AI69" s="217" t="s">
        <v>1974</v>
      </c>
      <c r="AJ69" s="217" t="s">
        <v>1623</v>
      </c>
      <c r="AK69" s="216"/>
      <c r="AL69" s="216"/>
      <c r="AM69" s="217" t="s">
        <v>1910</v>
      </c>
      <c r="AN69" s="63" t="s">
        <v>1911</v>
      </c>
      <c r="AO69" s="188" t="s">
        <v>71</v>
      </c>
      <c r="AP69" s="188" t="s">
        <v>72</v>
      </c>
      <c r="AQ69" s="188">
        <v>7110011010</v>
      </c>
      <c r="AR69" s="203" t="s">
        <v>174</v>
      </c>
      <c r="AS69" s="188" t="s">
        <v>179</v>
      </c>
      <c r="AT69" s="204">
        <f t="shared" si="31"/>
        <v>4380447.57</v>
      </c>
      <c r="AU69" s="204">
        <f t="shared" si="31"/>
        <v>4380447.57</v>
      </c>
      <c r="AV69" s="204">
        <v>0</v>
      </c>
      <c r="AW69" s="204">
        <v>0</v>
      </c>
      <c r="AX69" s="204">
        <v>0</v>
      </c>
      <c r="AY69" s="204">
        <v>0</v>
      </c>
      <c r="AZ69" s="204">
        <v>0</v>
      </c>
      <c r="BA69" s="204">
        <v>0</v>
      </c>
      <c r="BB69" s="204">
        <v>4380447.57</v>
      </c>
      <c r="BC69" s="221">
        <v>4380447.57</v>
      </c>
      <c r="BD69" s="204">
        <f t="shared" si="32"/>
        <v>4584133</v>
      </c>
      <c r="BE69" s="204">
        <v>0</v>
      </c>
      <c r="BF69" s="204">
        <v>0</v>
      </c>
      <c r="BG69" s="204">
        <v>0</v>
      </c>
      <c r="BH69" s="204">
        <v>4584133</v>
      </c>
      <c r="BI69" s="218">
        <f t="shared" si="33"/>
        <v>4999533</v>
      </c>
      <c r="BJ69" s="204">
        <v>0</v>
      </c>
      <c r="BK69" s="204">
        <v>0</v>
      </c>
      <c r="BL69" s="204">
        <v>0</v>
      </c>
      <c r="BM69" s="219">
        <v>4999533</v>
      </c>
      <c r="BN69" s="220">
        <f t="shared" si="34"/>
        <v>4999533</v>
      </c>
      <c r="BO69" s="204">
        <v>0</v>
      </c>
      <c r="BP69" s="204">
        <v>0</v>
      </c>
      <c r="BQ69" s="204">
        <v>0</v>
      </c>
      <c r="BR69" s="219">
        <v>4999533</v>
      </c>
      <c r="BS69" s="220">
        <f t="shared" si="35"/>
        <v>4999533</v>
      </c>
      <c r="BT69" s="204">
        <v>0</v>
      </c>
      <c r="BU69" s="204">
        <v>0</v>
      </c>
      <c r="BV69" s="204">
        <v>0</v>
      </c>
      <c r="BW69" s="221">
        <v>4999533</v>
      </c>
      <c r="BX69" s="222">
        <f t="shared" si="45"/>
        <v>4380447.57</v>
      </c>
      <c r="BY69" s="204">
        <v>0</v>
      </c>
      <c r="BZ69" s="204">
        <v>0</v>
      </c>
      <c r="CA69" s="204">
        <v>0</v>
      </c>
      <c r="CB69" s="219">
        <v>4380447.57</v>
      </c>
      <c r="CC69" s="220">
        <f t="shared" si="36"/>
        <v>4584133</v>
      </c>
      <c r="CD69" s="204">
        <v>0</v>
      </c>
      <c r="CE69" s="204">
        <v>0</v>
      </c>
      <c r="CF69" s="204">
        <v>0</v>
      </c>
      <c r="CG69" s="219">
        <v>4584133</v>
      </c>
      <c r="CH69" s="220">
        <f t="shared" si="46"/>
        <v>4999533</v>
      </c>
      <c r="CI69" s="204">
        <v>0</v>
      </c>
      <c r="CJ69" s="204">
        <v>0</v>
      </c>
      <c r="CK69" s="204">
        <v>0</v>
      </c>
      <c r="CL69" s="221">
        <v>4999533</v>
      </c>
      <c r="CM69" s="223" t="s">
        <v>91</v>
      </c>
      <c r="CN69" s="19" t="str">
        <f t="shared" si="11"/>
        <v>4020000080113нормативный</v>
      </c>
      <c r="CQ69" s="104" t="b">
        <f t="shared" si="38"/>
        <v>1</v>
      </c>
      <c r="CR69" s="104">
        <f t="shared" si="39"/>
        <v>0</v>
      </c>
      <c r="CS69" s="104">
        <f t="shared" si="40"/>
        <v>0</v>
      </c>
      <c r="CT69" s="104">
        <f t="shared" si="41"/>
        <v>0</v>
      </c>
      <c r="CU69" s="104">
        <f t="shared" si="42"/>
        <v>0</v>
      </c>
      <c r="CV69" s="104">
        <f t="shared" si="43"/>
        <v>0</v>
      </c>
      <c r="CW69" s="104">
        <f t="shared" si="44"/>
        <v>0</v>
      </c>
      <c r="CY69" s="211">
        <f t="shared" si="20"/>
        <v>0</v>
      </c>
      <c r="CZ69" s="211">
        <f t="shared" si="21"/>
        <v>0</v>
      </c>
      <c r="DA69" s="211">
        <f t="shared" si="22"/>
        <v>0</v>
      </c>
      <c r="DB69" s="211">
        <f t="shared" si="23"/>
        <v>0</v>
      </c>
      <c r="DC69" s="211">
        <f t="shared" si="24"/>
        <v>0</v>
      </c>
      <c r="DD69" s="211">
        <f t="shared" si="25"/>
        <v>0</v>
      </c>
      <c r="DE69" s="211">
        <f t="shared" si="26"/>
        <v>0</v>
      </c>
      <c r="DF69" s="211">
        <f t="shared" si="27"/>
        <v>0</v>
      </c>
      <c r="DG69" s="211">
        <f t="shared" si="28"/>
        <v>0</v>
      </c>
      <c r="DH69" s="211">
        <f t="shared" si="29"/>
        <v>0</v>
      </c>
    </row>
    <row r="70" spans="1:112" s="105" customFormat="1" ht="32.1" customHeight="1">
      <c r="A70" s="56" t="s">
        <v>184</v>
      </c>
      <c r="B70" s="57" t="s">
        <v>131</v>
      </c>
      <c r="C70" s="202">
        <v>402000008</v>
      </c>
      <c r="D70" s="58" t="s">
        <v>181</v>
      </c>
      <c r="E70" s="59" t="s">
        <v>133</v>
      </c>
      <c r="F70" s="60"/>
      <c r="G70" s="60"/>
      <c r="H70" s="61">
        <v>3</v>
      </c>
      <c r="I70" s="60"/>
      <c r="J70" s="61">
        <v>17</v>
      </c>
      <c r="K70" s="61">
        <v>1</v>
      </c>
      <c r="L70" s="61">
        <v>3</v>
      </c>
      <c r="M70" s="62"/>
      <c r="N70" s="62"/>
      <c r="O70" s="62"/>
      <c r="P70" s="63" t="s">
        <v>134</v>
      </c>
      <c r="Q70" s="64" t="s">
        <v>141</v>
      </c>
      <c r="R70" s="61"/>
      <c r="S70" s="61"/>
      <c r="T70" s="61" t="s">
        <v>66</v>
      </c>
      <c r="U70" s="61"/>
      <c r="V70" s="61" t="s">
        <v>65</v>
      </c>
      <c r="W70" s="61" t="s">
        <v>64</v>
      </c>
      <c r="X70" s="61" t="s">
        <v>66</v>
      </c>
      <c r="Y70" s="61"/>
      <c r="Z70" s="61"/>
      <c r="AA70" s="61"/>
      <c r="AB70" s="63" t="s">
        <v>142</v>
      </c>
      <c r="AC70" s="64" t="s">
        <v>1908</v>
      </c>
      <c r="AD70" s="216"/>
      <c r="AE70" s="216"/>
      <c r="AF70" s="216"/>
      <c r="AG70" s="216"/>
      <c r="AH70" s="217" t="s">
        <v>1909</v>
      </c>
      <c r="AI70" s="217" t="s">
        <v>1974</v>
      </c>
      <c r="AJ70" s="217" t="s">
        <v>1623</v>
      </c>
      <c r="AK70" s="216"/>
      <c r="AL70" s="216"/>
      <c r="AM70" s="217" t="s">
        <v>1910</v>
      </c>
      <c r="AN70" s="63" t="s">
        <v>1911</v>
      </c>
      <c r="AO70" s="188" t="s">
        <v>71</v>
      </c>
      <c r="AP70" s="188" t="s">
        <v>72</v>
      </c>
      <c r="AQ70" s="188">
        <v>7110011010</v>
      </c>
      <c r="AR70" s="203" t="s">
        <v>174</v>
      </c>
      <c r="AS70" s="188" t="s">
        <v>73</v>
      </c>
      <c r="AT70" s="204">
        <f t="shared" si="31"/>
        <v>16291291.07</v>
      </c>
      <c r="AU70" s="204">
        <f t="shared" si="31"/>
        <v>16241764.08</v>
      </c>
      <c r="AV70" s="204">
        <v>0</v>
      </c>
      <c r="AW70" s="204">
        <v>0</v>
      </c>
      <c r="AX70" s="204">
        <v>0</v>
      </c>
      <c r="AY70" s="204">
        <v>0</v>
      </c>
      <c r="AZ70" s="204">
        <v>0</v>
      </c>
      <c r="BA70" s="204">
        <v>0</v>
      </c>
      <c r="BB70" s="204">
        <v>16291291.07</v>
      </c>
      <c r="BC70" s="221">
        <v>16241764.08</v>
      </c>
      <c r="BD70" s="204">
        <f t="shared" si="32"/>
        <v>16538550.060000001</v>
      </c>
      <c r="BE70" s="204">
        <v>0</v>
      </c>
      <c r="BF70" s="204">
        <v>0</v>
      </c>
      <c r="BG70" s="204">
        <v>0</v>
      </c>
      <c r="BH70" s="204">
        <v>16538550.060000001</v>
      </c>
      <c r="BI70" s="218">
        <f t="shared" si="33"/>
        <v>15977009</v>
      </c>
      <c r="BJ70" s="204">
        <v>0</v>
      </c>
      <c r="BK70" s="204">
        <v>0</v>
      </c>
      <c r="BL70" s="204">
        <v>0</v>
      </c>
      <c r="BM70" s="219">
        <v>15977009</v>
      </c>
      <c r="BN70" s="220">
        <f t="shared" si="34"/>
        <v>16010519</v>
      </c>
      <c r="BO70" s="204">
        <v>0</v>
      </c>
      <c r="BP70" s="204">
        <v>0</v>
      </c>
      <c r="BQ70" s="204">
        <v>0</v>
      </c>
      <c r="BR70" s="219">
        <v>16010519</v>
      </c>
      <c r="BS70" s="220">
        <f t="shared" si="35"/>
        <v>16010519</v>
      </c>
      <c r="BT70" s="204">
        <v>0</v>
      </c>
      <c r="BU70" s="204">
        <v>0</v>
      </c>
      <c r="BV70" s="204">
        <v>0</v>
      </c>
      <c r="BW70" s="221">
        <v>16010519</v>
      </c>
      <c r="BX70" s="222">
        <f t="shared" si="45"/>
        <v>16241764.08</v>
      </c>
      <c r="BY70" s="204">
        <v>0</v>
      </c>
      <c r="BZ70" s="204">
        <v>0</v>
      </c>
      <c r="CA70" s="204">
        <v>0</v>
      </c>
      <c r="CB70" s="219">
        <v>16241764.08</v>
      </c>
      <c r="CC70" s="220">
        <f t="shared" si="36"/>
        <v>16538550.060000001</v>
      </c>
      <c r="CD70" s="204">
        <v>0</v>
      </c>
      <c r="CE70" s="204">
        <v>0</v>
      </c>
      <c r="CF70" s="204">
        <v>0</v>
      </c>
      <c r="CG70" s="219">
        <v>16538550.060000001</v>
      </c>
      <c r="CH70" s="220">
        <f t="shared" si="46"/>
        <v>15977009</v>
      </c>
      <c r="CI70" s="204">
        <v>0</v>
      </c>
      <c r="CJ70" s="204">
        <v>0</v>
      </c>
      <c r="CK70" s="204">
        <v>0</v>
      </c>
      <c r="CL70" s="221">
        <v>15977009</v>
      </c>
      <c r="CM70" s="509" t="s">
        <v>92</v>
      </c>
      <c r="CN70" s="19" t="str">
        <f t="shared" si="11"/>
        <v>4020000080113плановый</v>
      </c>
      <c r="CQ70" s="104" t="b">
        <f t="shared" si="38"/>
        <v>1</v>
      </c>
      <c r="CR70" s="104">
        <f t="shared" si="39"/>
        <v>0</v>
      </c>
      <c r="CS70" s="104">
        <f t="shared" si="40"/>
        <v>0</v>
      </c>
      <c r="CT70" s="104">
        <f t="shared" si="41"/>
        <v>0</v>
      </c>
      <c r="CU70" s="104">
        <f t="shared" si="42"/>
        <v>0</v>
      </c>
      <c r="CV70" s="104">
        <f t="shared" si="43"/>
        <v>0</v>
      </c>
      <c r="CW70" s="104">
        <f t="shared" si="44"/>
        <v>0</v>
      </c>
      <c r="CY70" s="211">
        <f t="shared" si="20"/>
        <v>0</v>
      </c>
      <c r="CZ70" s="211">
        <f t="shared" si="21"/>
        <v>0</v>
      </c>
      <c r="DA70" s="211">
        <f t="shared" si="22"/>
        <v>0</v>
      </c>
      <c r="DB70" s="211">
        <f t="shared" si="23"/>
        <v>0</v>
      </c>
      <c r="DC70" s="211">
        <f t="shared" si="24"/>
        <v>0</v>
      </c>
      <c r="DD70" s="211">
        <f t="shared" si="25"/>
        <v>0</v>
      </c>
      <c r="DE70" s="211">
        <f t="shared" si="26"/>
        <v>0</v>
      </c>
      <c r="DF70" s="211">
        <f t="shared" si="27"/>
        <v>0</v>
      </c>
      <c r="DG70" s="211">
        <f t="shared" si="28"/>
        <v>0</v>
      </c>
      <c r="DH70" s="211">
        <f t="shared" si="29"/>
        <v>0</v>
      </c>
    </row>
    <row r="71" spans="1:112" s="105" customFormat="1" ht="32.1" customHeight="1">
      <c r="A71" s="56">
        <v>601</v>
      </c>
      <c r="B71" s="57" t="s">
        <v>131</v>
      </c>
      <c r="C71" s="202">
        <v>402000008</v>
      </c>
      <c r="D71" s="58" t="s">
        <v>181</v>
      </c>
      <c r="E71" s="59" t="s">
        <v>133</v>
      </c>
      <c r="F71" s="60"/>
      <c r="G71" s="60"/>
      <c r="H71" s="61">
        <v>3</v>
      </c>
      <c r="I71" s="60"/>
      <c r="J71" s="61">
        <v>17</v>
      </c>
      <c r="K71" s="61">
        <v>1</v>
      </c>
      <c r="L71" s="61">
        <v>3</v>
      </c>
      <c r="M71" s="62"/>
      <c r="N71" s="62"/>
      <c r="O71" s="62"/>
      <c r="P71" s="63" t="s">
        <v>134</v>
      </c>
      <c r="Q71" s="64" t="s">
        <v>141</v>
      </c>
      <c r="R71" s="61"/>
      <c r="S71" s="61"/>
      <c r="T71" s="61" t="s">
        <v>66</v>
      </c>
      <c r="U71" s="61"/>
      <c r="V71" s="61" t="s">
        <v>65</v>
      </c>
      <c r="W71" s="61" t="s">
        <v>64</v>
      </c>
      <c r="X71" s="61" t="s">
        <v>66</v>
      </c>
      <c r="Y71" s="61"/>
      <c r="Z71" s="61"/>
      <c r="AA71" s="61"/>
      <c r="AB71" s="63" t="s">
        <v>142</v>
      </c>
      <c r="AC71" s="64" t="s">
        <v>1908</v>
      </c>
      <c r="AD71" s="216"/>
      <c r="AE71" s="216"/>
      <c r="AF71" s="216"/>
      <c r="AG71" s="216"/>
      <c r="AH71" s="217" t="s">
        <v>1909</v>
      </c>
      <c r="AI71" s="217" t="s">
        <v>1974</v>
      </c>
      <c r="AJ71" s="217" t="s">
        <v>1623</v>
      </c>
      <c r="AK71" s="216"/>
      <c r="AL71" s="216"/>
      <c r="AM71" s="225" t="s">
        <v>1910</v>
      </c>
      <c r="AN71" s="63" t="s">
        <v>1911</v>
      </c>
      <c r="AO71" s="188" t="s">
        <v>71</v>
      </c>
      <c r="AP71" s="188" t="s">
        <v>72</v>
      </c>
      <c r="AQ71" s="188">
        <v>7110011010</v>
      </c>
      <c r="AR71" s="203" t="s">
        <v>174</v>
      </c>
      <c r="AS71" s="188" t="s">
        <v>168</v>
      </c>
      <c r="AT71" s="204">
        <f t="shared" si="31"/>
        <v>1527.9</v>
      </c>
      <c r="AU71" s="204">
        <f t="shared" si="31"/>
        <v>1527.9</v>
      </c>
      <c r="AV71" s="204">
        <v>0</v>
      </c>
      <c r="AW71" s="204">
        <v>0</v>
      </c>
      <c r="AX71" s="204">
        <v>0</v>
      </c>
      <c r="AY71" s="204">
        <v>0</v>
      </c>
      <c r="AZ71" s="204">
        <v>0</v>
      </c>
      <c r="BA71" s="204">
        <v>0</v>
      </c>
      <c r="BB71" s="204">
        <v>1527.9</v>
      </c>
      <c r="BC71" s="221">
        <v>1527.9</v>
      </c>
      <c r="BD71" s="204">
        <f t="shared" si="32"/>
        <v>0</v>
      </c>
      <c r="BE71" s="204">
        <v>0</v>
      </c>
      <c r="BF71" s="204">
        <v>0</v>
      </c>
      <c r="BG71" s="204">
        <v>0</v>
      </c>
      <c r="BH71" s="204">
        <v>0</v>
      </c>
      <c r="BI71" s="218">
        <f t="shared" si="33"/>
        <v>0</v>
      </c>
      <c r="BJ71" s="204">
        <v>0</v>
      </c>
      <c r="BK71" s="204">
        <v>0</v>
      </c>
      <c r="BL71" s="204">
        <v>0</v>
      </c>
      <c r="BM71" s="219">
        <v>0</v>
      </c>
      <c r="BN71" s="220">
        <f t="shared" si="34"/>
        <v>0</v>
      </c>
      <c r="BO71" s="204">
        <v>0</v>
      </c>
      <c r="BP71" s="204">
        <v>0</v>
      </c>
      <c r="BQ71" s="204">
        <v>0</v>
      </c>
      <c r="BR71" s="219">
        <v>0</v>
      </c>
      <c r="BS71" s="220">
        <f t="shared" si="35"/>
        <v>0</v>
      </c>
      <c r="BT71" s="204">
        <v>0</v>
      </c>
      <c r="BU71" s="204">
        <v>0</v>
      </c>
      <c r="BV71" s="204">
        <v>0</v>
      </c>
      <c r="BW71" s="221">
        <v>0</v>
      </c>
      <c r="BX71" s="222">
        <f t="shared" si="45"/>
        <v>1527.9</v>
      </c>
      <c r="BY71" s="204">
        <v>0</v>
      </c>
      <c r="BZ71" s="204">
        <v>0</v>
      </c>
      <c r="CA71" s="204">
        <v>0</v>
      </c>
      <c r="CB71" s="219">
        <v>1527.9</v>
      </c>
      <c r="CC71" s="220">
        <f t="shared" si="36"/>
        <v>0</v>
      </c>
      <c r="CD71" s="204">
        <v>0</v>
      </c>
      <c r="CE71" s="204">
        <v>0</v>
      </c>
      <c r="CF71" s="204">
        <v>0</v>
      </c>
      <c r="CG71" s="219">
        <v>0</v>
      </c>
      <c r="CH71" s="220">
        <f t="shared" si="46"/>
        <v>0</v>
      </c>
      <c r="CI71" s="204">
        <v>0</v>
      </c>
      <c r="CJ71" s="204">
        <v>0</v>
      </c>
      <c r="CK71" s="204">
        <v>0</v>
      </c>
      <c r="CL71" s="221">
        <v>0</v>
      </c>
      <c r="CM71" s="223" t="s">
        <v>91</v>
      </c>
      <c r="CN71" s="19" t="str">
        <f t="shared" si="11"/>
        <v>4020000080113нормативный</v>
      </c>
      <c r="CQ71" s="104" t="b">
        <f t="shared" si="38"/>
        <v>1</v>
      </c>
      <c r="CR71" s="104">
        <f t="shared" si="39"/>
        <v>0</v>
      </c>
      <c r="CS71" s="104">
        <f t="shared" si="40"/>
        <v>0</v>
      </c>
      <c r="CT71" s="104">
        <f t="shared" si="41"/>
        <v>0</v>
      </c>
      <c r="CU71" s="104">
        <f t="shared" si="42"/>
        <v>0</v>
      </c>
      <c r="CV71" s="104">
        <f t="shared" si="43"/>
        <v>0</v>
      </c>
      <c r="CW71" s="104">
        <f t="shared" si="44"/>
        <v>0</v>
      </c>
      <c r="CY71" s="211">
        <f t="shared" si="20"/>
        <v>0</v>
      </c>
      <c r="CZ71" s="211">
        <f t="shared" si="21"/>
        <v>0</v>
      </c>
      <c r="DA71" s="211">
        <f t="shared" si="22"/>
        <v>0</v>
      </c>
      <c r="DB71" s="211">
        <f t="shared" si="23"/>
        <v>0</v>
      </c>
      <c r="DC71" s="211">
        <f t="shared" si="24"/>
        <v>0</v>
      </c>
      <c r="DD71" s="211">
        <f t="shared" si="25"/>
        <v>0</v>
      </c>
      <c r="DE71" s="211">
        <f t="shared" si="26"/>
        <v>0</v>
      </c>
      <c r="DF71" s="211">
        <f t="shared" si="27"/>
        <v>0</v>
      </c>
      <c r="DG71" s="211">
        <f t="shared" si="28"/>
        <v>0</v>
      </c>
      <c r="DH71" s="211">
        <f t="shared" si="29"/>
        <v>0</v>
      </c>
    </row>
    <row r="72" spans="1:112" s="105" customFormat="1" ht="32.1" customHeight="1">
      <c r="A72" s="56">
        <v>601</v>
      </c>
      <c r="B72" s="57" t="s">
        <v>131</v>
      </c>
      <c r="C72" s="202">
        <v>402000008</v>
      </c>
      <c r="D72" s="58" t="s">
        <v>181</v>
      </c>
      <c r="E72" s="59" t="s">
        <v>133</v>
      </c>
      <c r="F72" s="60"/>
      <c r="G72" s="60"/>
      <c r="H72" s="61">
        <v>3</v>
      </c>
      <c r="I72" s="60"/>
      <c r="J72" s="61">
        <v>17</v>
      </c>
      <c r="K72" s="61">
        <v>1</v>
      </c>
      <c r="L72" s="61">
        <v>3</v>
      </c>
      <c r="M72" s="62"/>
      <c r="N72" s="62"/>
      <c r="O72" s="62"/>
      <c r="P72" s="63" t="s">
        <v>134</v>
      </c>
      <c r="Q72" s="64" t="s">
        <v>141</v>
      </c>
      <c r="R72" s="61"/>
      <c r="S72" s="61"/>
      <c r="T72" s="61" t="s">
        <v>66</v>
      </c>
      <c r="U72" s="61"/>
      <c r="V72" s="61" t="s">
        <v>65</v>
      </c>
      <c r="W72" s="61" t="s">
        <v>64</v>
      </c>
      <c r="X72" s="61" t="s">
        <v>66</v>
      </c>
      <c r="Y72" s="61"/>
      <c r="Z72" s="61"/>
      <c r="AA72" s="61"/>
      <c r="AB72" s="63" t="s">
        <v>142</v>
      </c>
      <c r="AC72" s="64" t="s">
        <v>1886</v>
      </c>
      <c r="AD72" s="228"/>
      <c r="AE72" s="228"/>
      <c r="AF72" s="228"/>
      <c r="AG72" s="228"/>
      <c r="AH72" s="229"/>
      <c r="AI72" s="216"/>
      <c r="AJ72" s="217"/>
      <c r="AK72" s="231"/>
      <c r="AL72" s="229"/>
      <c r="AM72" s="217" t="s">
        <v>1915</v>
      </c>
      <c r="AN72" s="63" t="s">
        <v>1859</v>
      </c>
      <c r="AO72" s="188" t="s">
        <v>71</v>
      </c>
      <c r="AP72" s="188" t="s">
        <v>72</v>
      </c>
      <c r="AQ72" s="188">
        <v>7110011010</v>
      </c>
      <c r="AR72" s="203" t="s">
        <v>174</v>
      </c>
      <c r="AS72" s="188" t="s">
        <v>125</v>
      </c>
      <c r="AT72" s="204">
        <f t="shared" si="31"/>
        <v>0</v>
      </c>
      <c r="AU72" s="204">
        <f t="shared" si="31"/>
        <v>0</v>
      </c>
      <c r="AV72" s="204">
        <v>0</v>
      </c>
      <c r="AW72" s="204">
        <v>0</v>
      </c>
      <c r="AX72" s="204">
        <v>0</v>
      </c>
      <c r="AY72" s="204">
        <v>0</v>
      </c>
      <c r="AZ72" s="204">
        <v>0</v>
      </c>
      <c r="BA72" s="204">
        <v>0</v>
      </c>
      <c r="BB72" s="204">
        <v>0</v>
      </c>
      <c r="BC72" s="221">
        <v>0</v>
      </c>
      <c r="BD72" s="204">
        <f t="shared" si="32"/>
        <v>5000</v>
      </c>
      <c r="BE72" s="204">
        <v>0</v>
      </c>
      <c r="BF72" s="204">
        <v>0</v>
      </c>
      <c r="BG72" s="204">
        <v>0</v>
      </c>
      <c r="BH72" s="204">
        <v>5000</v>
      </c>
      <c r="BI72" s="218">
        <f t="shared" si="33"/>
        <v>5000</v>
      </c>
      <c r="BJ72" s="204">
        <v>0</v>
      </c>
      <c r="BK72" s="204">
        <v>0</v>
      </c>
      <c r="BL72" s="204">
        <v>0</v>
      </c>
      <c r="BM72" s="219">
        <v>5000</v>
      </c>
      <c r="BN72" s="220">
        <f t="shared" si="34"/>
        <v>5000</v>
      </c>
      <c r="BO72" s="204">
        <v>0</v>
      </c>
      <c r="BP72" s="204">
        <v>0</v>
      </c>
      <c r="BQ72" s="204">
        <v>0</v>
      </c>
      <c r="BR72" s="219">
        <v>5000</v>
      </c>
      <c r="BS72" s="220">
        <f t="shared" si="35"/>
        <v>5000</v>
      </c>
      <c r="BT72" s="204">
        <v>0</v>
      </c>
      <c r="BU72" s="204">
        <v>0</v>
      </c>
      <c r="BV72" s="204">
        <v>0</v>
      </c>
      <c r="BW72" s="221">
        <v>5000</v>
      </c>
      <c r="BX72" s="222">
        <f t="shared" si="45"/>
        <v>0</v>
      </c>
      <c r="BY72" s="204">
        <v>0</v>
      </c>
      <c r="BZ72" s="204">
        <v>0</v>
      </c>
      <c r="CA72" s="204">
        <v>0</v>
      </c>
      <c r="CB72" s="219">
        <v>0</v>
      </c>
      <c r="CC72" s="220">
        <f t="shared" si="36"/>
        <v>5000</v>
      </c>
      <c r="CD72" s="204">
        <v>0</v>
      </c>
      <c r="CE72" s="204">
        <v>0</v>
      </c>
      <c r="CF72" s="204">
        <v>0</v>
      </c>
      <c r="CG72" s="219">
        <v>5000</v>
      </c>
      <c r="CH72" s="220">
        <f t="shared" si="46"/>
        <v>5000</v>
      </c>
      <c r="CI72" s="204">
        <v>0</v>
      </c>
      <c r="CJ72" s="204">
        <v>0</v>
      </c>
      <c r="CK72" s="204">
        <v>0</v>
      </c>
      <c r="CL72" s="221">
        <v>5000</v>
      </c>
      <c r="CM72" s="223" t="s">
        <v>91</v>
      </c>
      <c r="CN72" s="19" t="str">
        <f t="shared" si="11"/>
        <v>4020000080113нормативный</v>
      </c>
      <c r="CQ72" s="104" t="b">
        <f t="shared" si="38"/>
        <v>1</v>
      </c>
      <c r="CR72" s="104">
        <f t="shared" si="39"/>
        <v>0</v>
      </c>
      <c r="CS72" s="104">
        <f t="shared" si="40"/>
        <v>0</v>
      </c>
      <c r="CT72" s="104">
        <f t="shared" si="41"/>
        <v>0</v>
      </c>
      <c r="CU72" s="104">
        <f t="shared" si="42"/>
        <v>0</v>
      </c>
      <c r="CV72" s="104">
        <f t="shared" si="43"/>
        <v>0</v>
      </c>
      <c r="CW72" s="104">
        <f t="shared" si="44"/>
        <v>0</v>
      </c>
      <c r="CY72" s="211">
        <f t="shared" ref="CY72:CY136" si="47">CC72-BD72</f>
        <v>0</v>
      </c>
      <c r="CZ72" s="211">
        <f t="shared" ref="CZ72:CZ136" si="48">CD72-BE72</f>
        <v>0</v>
      </c>
      <c r="DA72" s="211">
        <f t="shared" ref="DA72:DA136" si="49">CE72-BF72</f>
        <v>0</v>
      </c>
      <c r="DB72" s="211">
        <f t="shared" ref="DB72:DB136" si="50">CF72-BG72</f>
        <v>0</v>
      </c>
      <c r="DC72" s="211">
        <f t="shared" ref="DC72:DC136" si="51">CG72-BH72</f>
        <v>0</v>
      </c>
      <c r="DD72" s="211">
        <f t="shared" ref="DD72:DD136" si="52">CH72-BI72</f>
        <v>0</v>
      </c>
      <c r="DE72" s="211">
        <f t="shared" ref="DE72:DE136" si="53">CI72-BJ72</f>
        <v>0</v>
      </c>
      <c r="DF72" s="211">
        <f t="shared" ref="DF72:DF136" si="54">CJ72-BK72</f>
        <v>0</v>
      </c>
      <c r="DG72" s="211">
        <f t="shared" ref="DG72:DG136" si="55">CK72-BL72</f>
        <v>0</v>
      </c>
      <c r="DH72" s="211">
        <f t="shared" ref="DH72:DH136" si="56">CL72-BM72</f>
        <v>0</v>
      </c>
    </row>
    <row r="73" spans="1:112" s="105" customFormat="1" ht="32.1" customHeight="1">
      <c r="A73" s="56">
        <v>601</v>
      </c>
      <c r="B73" s="57" t="s">
        <v>131</v>
      </c>
      <c r="C73" s="202">
        <v>402000025</v>
      </c>
      <c r="D73" s="58" t="s">
        <v>128</v>
      </c>
      <c r="E73" s="59" t="s">
        <v>185</v>
      </c>
      <c r="F73" s="60" t="s">
        <v>104</v>
      </c>
      <c r="G73" s="60"/>
      <c r="H73" s="61">
        <v>1</v>
      </c>
      <c r="I73" s="60"/>
      <c r="J73" s="61">
        <v>2</v>
      </c>
      <c r="K73" s="61"/>
      <c r="L73" s="61">
        <v>2</v>
      </c>
      <c r="M73" s="62"/>
      <c r="N73" s="62">
        <v>3</v>
      </c>
      <c r="O73" s="62"/>
      <c r="P73" s="63" t="s">
        <v>186</v>
      </c>
      <c r="Q73" s="64" t="s">
        <v>141</v>
      </c>
      <c r="R73" s="61"/>
      <c r="S73" s="61"/>
      <c r="T73" s="61" t="s">
        <v>66</v>
      </c>
      <c r="U73" s="61"/>
      <c r="V73" s="61">
        <v>12</v>
      </c>
      <c r="W73" s="61" t="s">
        <v>64</v>
      </c>
      <c r="X73" s="61">
        <v>15</v>
      </c>
      <c r="Y73" s="61"/>
      <c r="Z73" s="61"/>
      <c r="AA73" s="61"/>
      <c r="AB73" s="63" t="s">
        <v>142</v>
      </c>
      <c r="AC73" s="64" t="s">
        <v>1886</v>
      </c>
      <c r="AD73" s="228"/>
      <c r="AE73" s="228"/>
      <c r="AF73" s="228"/>
      <c r="AG73" s="228"/>
      <c r="AH73" s="229"/>
      <c r="AI73" s="216"/>
      <c r="AJ73" s="217"/>
      <c r="AK73" s="231"/>
      <c r="AL73" s="229"/>
      <c r="AM73" s="217" t="s">
        <v>1915</v>
      </c>
      <c r="AN73" s="63" t="s">
        <v>1859</v>
      </c>
      <c r="AO73" s="188" t="s">
        <v>71</v>
      </c>
      <c r="AP73" s="188" t="s">
        <v>72</v>
      </c>
      <c r="AQ73" s="188">
        <v>7110011010</v>
      </c>
      <c r="AR73" s="203" t="s">
        <v>187</v>
      </c>
      <c r="AS73" s="188" t="s">
        <v>73</v>
      </c>
      <c r="AT73" s="204">
        <f t="shared" si="31"/>
        <v>24998.48</v>
      </c>
      <c r="AU73" s="204">
        <f t="shared" si="31"/>
        <v>24998.48</v>
      </c>
      <c r="AV73" s="204">
        <v>0</v>
      </c>
      <c r="AW73" s="204">
        <v>0</v>
      </c>
      <c r="AX73" s="204">
        <v>0</v>
      </c>
      <c r="AY73" s="204">
        <v>0</v>
      </c>
      <c r="AZ73" s="204">
        <v>0</v>
      </c>
      <c r="BA73" s="204">
        <v>0</v>
      </c>
      <c r="BB73" s="204">
        <v>24998.48</v>
      </c>
      <c r="BC73" s="221">
        <v>24998.48</v>
      </c>
      <c r="BD73" s="204">
        <f t="shared" si="32"/>
        <v>0</v>
      </c>
      <c r="BE73" s="204">
        <v>0</v>
      </c>
      <c r="BF73" s="204">
        <v>0</v>
      </c>
      <c r="BG73" s="204">
        <v>0</v>
      </c>
      <c r="BH73" s="204">
        <v>0</v>
      </c>
      <c r="BI73" s="218">
        <f t="shared" si="33"/>
        <v>0</v>
      </c>
      <c r="BJ73" s="204">
        <v>0</v>
      </c>
      <c r="BK73" s="204">
        <v>0</v>
      </c>
      <c r="BL73" s="204">
        <v>0</v>
      </c>
      <c r="BM73" s="219">
        <v>0</v>
      </c>
      <c r="BN73" s="220">
        <f t="shared" si="34"/>
        <v>0</v>
      </c>
      <c r="BO73" s="204">
        <v>0</v>
      </c>
      <c r="BP73" s="204">
        <v>0</v>
      </c>
      <c r="BQ73" s="204">
        <v>0</v>
      </c>
      <c r="BR73" s="219">
        <v>0</v>
      </c>
      <c r="BS73" s="220">
        <f t="shared" si="35"/>
        <v>0</v>
      </c>
      <c r="BT73" s="204">
        <v>0</v>
      </c>
      <c r="BU73" s="204">
        <v>0</v>
      </c>
      <c r="BV73" s="204">
        <v>0</v>
      </c>
      <c r="BW73" s="221">
        <v>0</v>
      </c>
      <c r="BX73" s="222">
        <f t="shared" si="45"/>
        <v>24998.48</v>
      </c>
      <c r="BY73" s="204">
        <v>0</v>
      </c>
      <c r="BZ73" s="204">
        <v>0</v>
      </c>
      <c r="CA73" s="204">
        <v>0</v>
      </c>
      <c r="CB73" s="219">
        <v>24998.48</v>
      </c>
      <c r="CC73" s="220">
        <f t="shared" si="36"/>
        <v>0</v>
      </c>
      <c r="CD73" s="204">
        <v>0</v>
      </c>
      <c r="CE73" s="204">
        <v>0</v>
      </c>
      <c r="CF73" s="204">
        <v>0</v>
      </c>
      <c r="CG73" s="219">
        <v>0</v>
      </c>
      <c r="CH73" s="220">
        <f t="shared" si="46"/>
        <v>0</v>
      </c>
      <c r="CI73" s="204">
        <v>0</v>
      </c>
      <c r="CJ73" s="204">
        <v>0</v>
      </c>
      <c r="CK73" s="204">
        <v>0</v>
      </c>
      <c r="CL73" s="221">
        <v>0</v>
      </c>
      <c r="CM73" s="223" t="s">
        <v>91</v>
      </c>
      <c r="CN73" s="19" t="str">
        <f t="shared" si="11"/>
        <v>4020000250113нормативный</v>
      </c>
      <c r="CQ73" s="104" t="b">
        <f t="shared" si="38"/>
        <v>1</v>
      </c>
      <c r="CR73" s="104">
        <f t="shared" si="39"/>
        <v>0</v>
      </c>
      <c r="CS73" s="104">
        <f t="shared" si="40"/>
        <v>0</v>
      </c>
      <c r="CT73" s="104">
        <f t="shared" si="41"/>
        <v>0</v>
      </c>
      <c r="CU73" s="104">
        <f t="shared" si="42"/>
        <v>0</v>
      </c>
      <c r="CV73" s="104">
        <f t="shared" si="43"/>
        <v>0</v>
      </c>
      <c r="CW73" s="104">
        <f t="shared" si="44"/>
        <v>0</v>
      </c>
      <c r="CY73" s="211">
        <f t="shared" si="47"/>
        <v>0</v>
      </c>
      <c r="CZ73" s="211">
        <f t="shared" si="48"/>
        <v>0</v>
      </c>
      <c r="DA73" s="211">
        <f t="shared" si="49"/>
        <v>0</v>
      </c>
      <c r="DB73" s="211">
        <f t="shared" si="50"/>
        <v>0</v>
      </c>
      <c r="DC73" s="211">
        <f t="shared" si="51"/>
        <v>0</v>
      </c>
      <c r="DD73" s="211">
        <f t="shared" si="52"/>
        <v>0</v>
      </c>
      <c r="DE73" s="211">
        <f t="shared" si="53"/>
        <v>0</v>
      </c>
      <c r="DF73" s="211">
        <f t="shared" si="54"/>
        <v>0</v>
      </c>
      <c r="DG73" s="211">
        <f t="shared" si="55"/>
        <v>0</v>
      </c>
      <c r="DH73" s="211">
        <f t="shared" si="56"/>
        <v>0</v>
      </c>
    </row>
    <row r="74" spans="1:112" s="105" customFormat="1" ht="32.1" customHeight="1">
      <c r="A74" s="56">
        <v>601</v>
      </c>
      <c r="B74" s="57" t="s">
        <v>131</v>
      </c>
      <c r="C74" s="202">
        <v>402000001</v>
      </c>
      <c r="D74" s="58" t="s">
        <v>67</v>
      </c>
      <c r="E74" s="59" t="s">
        <v>133</v>
      </c>
      <c r="F74" s="60"/>
      <c r="G74" s="60"/>
      <c r="H74" s="61">
        <v>3</v>
      </c>
      <c r="I74" s="60"/>
      <c r="J74" s="61">
        <v>17</v>
      </c>
      <c r="K74" s="61">
        <v>1</v>
      </c>
      <c r="L74" s="61">
        <v>9</v>
      </c>
      <c r="M74" s="62"/>
      <c r="N74" s="62"/>
      <c r="O74" s="62"/>
      <c r="P74" s="63" t="s">
        <v>134</v>
      </c>
      <c r="Q74" s="64" t="s">
        <v>188</v>
      </c>
      <c r="R74" s="61"/>
      <c r="S74" s="61"/>
      <c r="T74" s="61" t="s">
        <v>66</v>
      </c>
      <c r="U74" s="61"/>
      <c r="V74" s="61" t="s">
        <v>189</v>
      </c>
      <c r="W74" s="61" t="s">
        <v>64</v>
      </c>
      <c r="X74" s="61"/>
      <c r="Y74" s="61"/>
      <c r="Z74" s="61"/>
      <c r="AA74" s="61"/>
      <c r="AB74" s="63" t="s">
        <v>142</v>
      </c>
      <c r="AC74" s="64" t="s">
        <v>1861</v>
      </c>
      <c r="AD74" s="216"/>
      <c r="AE74" s="216"/>
      <c r="AF74" s="216"/>
      <c r="AG74" s="216"/>
      <c r="AH74" s="217"/>
      <c r="AI74" s="216"/>
      <c r="AJ74" s="216"/>
      <c r="AK74" s="216"/>
      <c r="AL74" s="216"/>
      <c r="AM74" s="217" t="s">
        <v>1884</v>
      </c>
      <c r="AN74" s="63" t="s">
        <v>1863</v>
      </c>
      <c r="AO74" s="188" t="s">
        <v>71</v>
      </c>
      <c r="AP74" s="188" t="s">
        <v>72</v>
      </c>
      <c r="AQ74" s="188">
        <v>7110020050</v>
      </c>
      <c r="AR74" s="203" t="s">
        <v>190</v>
      </c>
      <c r="AS74" s="188" t="s">
        <v>191</v>
      </c>
      <c r="AT74" s="204">
        <f t="shared" si="31"/>
        <v>2577586.7999999998</v>
      </c>
      <c r="AU74" s="204">
        <f t="shared" si="31"/>
        <v>2577586.7999999998</v>
      </c>
      <c r="AV74" s="204">
        <v>0</v>
      </c>
      <c r="AW74" s="204">
        <v>0</v>
      </c>
      <c r="AX74" s="204">
        <v>0</v>
      </c>
      <c r="AY74" s="204">
        <v>0</v>
      </c>
      <c r="AZ74" s="204">
        <v>0</v>
      </c>
      <c r="BA74" s="204">
        <v>0</v>
      </c>
      <c r="BB74" s="204">
        <v>2577586.7999999998</v>
      </c>
      <c r="BC74" s="221">
        <v>2577586.7999999998</v>
      </c>
      <c r="BD74" s="204">
        <f t="shared" si="32"/>
        <v>1023449.94</v>
      </c>
      <c r="BE74" s="204">
        <v>0</v>
      </c>
      <c r="BF74" s="204">
        <v>0</v>
      </c>
      <c r="BG74" s="204">
        <v>0</v>
      </c>
      <c r="BH74" s="204">
        <v>1023449.94</v>
      </c>
      <c r="BI74" s="218">
        <f t="shared" si="33"/>
        <v>0</v>
      </c>
      <c r="BJ74" s="204">
        <v>0</v>
      </c>
      <c r="BK74" s="204">
        <v>0</v>
      </c>
      <c r="BL74" s="204">
        <v>0</v>
      </c>
      <c r="BM74" s="219">
        <v>0</v>
      </c>
      <c r="BN74" s="220">
        <f t="shared" si="34"/>
        <v>0</v>
      </c>
      <c r="BO74" s="204">
        <v>0</v>
      </c>
      <c r="BP74" s="204">
        <v>0</v>
      </c>
      <c r="BQ74" s="204">
        <v>0</v>
      </c>
      <c r="BR74" s="219">
        <v>0</v>
      </c>
      <c r="BS74" s="220">
        <f t="shared" si="35"/>
        <v>0</v>
      </c>
      <c r="BT74" s="204">
        <v>0</v>
      </c>
      <c r="BU74" s="204">
        <v>0</v>
      </c>
      <c r="BV74" s="204">
        <v>0</v>
      </c>
      <c r="BW74" s="221">
        <v>0</v>
      </c>
      <c r="BX74" s="222">
        <f t="shared" si="45"/>
        <v>2577586.7999999998</v>
      </c>
      <c r="BY74" s="204">
        <v>0</v>
      </c>
      <c r="BZ74" s="204">
        <v>0</v>
      </c>
      <c r="CA74" s="204">
        <v>0</v>
      </c>
      <c r="CB74" s="219">
        <v>2577586.7999999998</v>
      </c>
      <c r="CC74" s="220">
        <f t="shared" si="36"/>
        <v>1023449.94</v>
      </c>
      <c r="CD74" s="204">
        <v>0</v>
      </c>
      <c r="CE74" s="204">
        <v>0</v>
      </c>
      <c r="CF74" s="204">
        <v>0</v>
      </c>
      <c r="CG74" s="219">
        <v>1023449.94</v>
      </c>
      <c r="CH74" s="220">
        <f t="shared" si="46"/>
        <v>0</v>
      </c>
      <c r="CI74" s="204">
        <v>0</v>
      </c>
      <c r="CJ74" s="204">
        <v>0</v>
      </c>
      <c r="CK74" s="204">
        <v>0</v>
      </c>
      <c r="CL74" s="221">
        <v>0</v>
      </c>
      <c r="CM74" s="438" t="s">
        <v>91</v>
      </c>
      <c r="CN74" s="19" t="str">
        <f t="shared" si="11"/>
        <v>4020000010113нормативный</v>
      </c>
      <c r="CQ74" s="104" t="b">
        <f t="shared" si="38"/>
        <v>1</v>
      </c>
      <c r="CR74" s="104">
        <f t="shared" si="39"/>
        <v>0</v>
      </c>
      <c r="CS74" s="104">
        <f t="shared" si="40"/>
        <v>0</v>
      </c>
      <c r="CT74" s="104">
        <f t="shared" si="41"/>
        <v>0</v>
      </c>
      <c r="CU74" s="104">
        <f t="shared" si="42"/>
        <v>0</v>
      </c>
      <c r="CV74" s="104">
        <f t="shared" si="43"/>
        <v>0</v>
      </c>
      <c r="CW74" s="104">
        <f t="shared" si="44"/>
        <v>0</v>
      </c>
      <c r="CY74" s="211">
        <f t="shared" si="47"/>
        <v>0</v>
      </c>
      <c r="CZ74" s="211">
        <f t="shared" si="48"/>
        <v>0</v>
      </c>
      <c r="DA74" s="211">
        <f t="shared" si="49"/>
        <v>0</v>
      </c>
      <c r="DB74" s="211">
        <f t="shared" si="50"/>
        <v>0</v>
      </c>
      <c r="DC74" s="211">
        <f t="shared" si="51"/>
        <v>0</v>
      </c>
      <c r="DD74" s="211">
        <f t="shared" si="52"/>
        <v>0</v>
      </c>
      <c r="DE74" s="211">
        <f t="shared" si="53"/>
        <v>0</v>
      </c>
      <c r="DF74" s="211">
        <f t="shared" si="54"/>
        <v>0</v>
      </c>
      <c r="DG74" s="211">
        <f t="shared" si="55"/>
        <v>0</v>
      </c>
      <c r="DH74" s="211">
        <f t="shared" si="56"/>
        <v>0</v>
      </c>
    </row>
    <row r="75" spans="1:112" s="105" customFormat="1" ht="32.1" customHeight="1">
      <c r="A75" s="56">
        <v>601</v>
      </c>
      <c r="B75" s="57" t="s">
        <v>131</v>
      </c>
      <c r="C75" s="202">
        <v>404020002</v>
      </c>
      <c r="D75" s="58" t="s">
        <v>1916</v>
      </c>
      <c r="E75" s="59" t="s">
        <v>192</v>
      </c>
      <c r="F75" s="60"/>
      <c r="G75" s="60"/>
      <c r="H75" s="61">
        <v>3</v>
      </c>
      <c r="I75" s="60"/>
      <c r="J75" s="61">
        <v>15</v>
      </c>
      <c r="K75" s="61">
        <v>1</v>
      </c>
      <c r="L75" s="61"/>
      <c r="M75" s="62"/>
      <c r="N75" s="62"/>
      <c r="O75" s="62"/>
      <c r="P75" s="63" t="s">
        <v>193</v>
      </c>
      <c r="Q75" s="64" t="s">
        <v>1917</v>
      </c>
      <c r="R75" s="61"/>
      <c r="S75" s="61"/>
      <c r="T75" s="61"/>
      <c r="U75" s="61"/>
      <c r="V75" s="61" t="s">
        <v>194</v>
      </c>
      <c r="W75" s="61"/>
      <c r="X75" s="61"/>
      <c r="Y75" s="61"/>
      <c r="Z75" s="61"/>
      <c r="AA75" s="61"/>
      <c r="AB75" s="63" t="s">
        <v>195</v>
      </c>
      <c r="AC75" s="64" t="s">
        <v>1861</v>
      </c>
      <c r="AD75" s="216"/>
      <c r="AE75" s="216"/>
      <c r="AF75" s="216"/>
      <c r="AG75" s="216"/>
      <c r="AH75" s="217"/>
      <c r="AI75" s="217"/>
      <c r="AJ75" s="217"/>
      <c r="AK75" s="226"/>
      <c r="AL75" s="216"/>
      <c r="AM75" s="217" t="s">
        <v>1918</v>
      </c>
      <c r="AN75" s="63" t="s">
        <v>1863</v>
      </c>
      <c r="AO75" s="188" t="s">
        <v>71</v>
      </c>
      <c r="AP75" s="188" t="s">
        <v>137</v>
      </c>
      <c r="AQ75" s="188">
        <v>7110076630</v>
      </c>
      <c r="AR75" s="203" t="s">
        <v>196</v>
      </c>
      <c r="AS75" s="188" t="s">
        <v>79</v>
      </c>
      <c r="AT75" s="204">
        <f t="shared" si="31"/>
        <v>241604.09</v>
      </c>
      <c r="AU75" s="204">
        <f t="shared" si="31"/>
        <v>241604.09</v>
      </c>
      <c r="AV75" s="204">
        <v>0</v>
      </c>
      <c r="AW75" s="204">
        <v>0</v>
      </c>
      <c r="AX75" s="189">
        <v>241604.09</v>
      </c>
      <c r="AY75" s="189">
        <v>241604.09</v>
      </c>
      <c r="AZ75" s="204">
        <v>0</v>
      </c>
      <c r="BA75" s="204">
        <v>0</v>
      </c>
      <c r="BB75" s="204">
        <v>0</v>
      </c>
      <c r="BC75" s="221">
        <v>0</v>
      </c>
      <c r="BD75" s="204">
        <f t="shared" si="32"/>
        <v>254527.96</v>
      </c>
      <c r="BE75" s="204">
        <v>0</v>
      </c>
      <c r="BF75" s="189">
        <v>254527.96</v>
      </c>
      <c r="BG75" s="204">
        <v>0</v>
      </c>
      <c r="BH75" s="204">
        <v>0</v>
      </c>
      <c r="BI75" s="218">
        <f t="shared" si="33"/>
        <v>254527.96</v>
      </c>
      <c r="BJ75" s="204">
        <v>0</v>
      </c>
      <c r="BK75" s="189">
        <v>254527.96</v>
      </c>
      <c r="BL75" s="204">
        <v>0</v>
      </c>
      <c r="BM75" s="219">
        <v>0</v>
      </c>
      <c r="BN75" s="220">
        <f t="shared" si="34"/>
        <v>254527.96</v>
      </c>
      <c r="BO75" s="204">
        <v>0</v>
      </c>
      <c r="BP75" s="189">
        <v>254527.96</v>
      </c>
      <c r="BQ75" s="204">
        <v>0</v>
      </c>
      <c r="BR75" s="219">
        <v>0</v>
      </c>
      <c r="BS75" s="220">
        <f t="shared" si="35"/>
        <v>254527.96</v>
      </c>
      <c r="BT75" s="204">
        <v>0</v>
      </c>
      <c r="BU75" s="189">
        <v>254527.96</v>
      </c>
      <c r="BV75" s="204">
        <v>0</v>
      </c>
      <c r="BW75" s="221">
        <v>0</v>
      </c>
      <c r="BX75" s="222">
        <f t="shared" si="45"/>
        <v>241604.09</v>
      </c>
      <c r="BY75" s="204">
        <v>0</v>
      </c>
      <c r="BZ75" s="189">
        <v>241604.09</v>
      </c>
      <c r="CA75" s="204">
        <v>0</v>
      </c>
      <c r="CB75" s="219">
        <v>0</v>
      </c>
      <c r="CC75" s="220">
        <f t="shared" si="36"/>
        <v>254527.96</v>
      </c>
      <c r="CD75" s="204">
        <v>0</v>
      </c>
      <c r="CE75" s="189">
        <v>254527.96</v>
      </c>
      <c r="CF75" s="204">
        <v>0</v>
      </c>
      <c r="CG75" s="219">
        <v>0</v>
      </c>
      <c r="CH75" s="220">
        <f t="shared" si="46"/>
        <v>254527.96</v>
      </c>
      <c r="CI75" s="204">
        <v>0</v>
      </c>
      <c r="CJ75" s="189">
        <v>254527.96</v>
      </c>
      <c r="CK75" s="204">
        <v>0</v>
      </c>
      <c r="CL75" s="221">
        <v>0</v>
      </c>
      <c r="CM75" s="509" t="s">
        <v>92</v>
      </c>
      <c r="CN75" s="19" t="str">
        <f t="shared" si="11"/>
        <v>4040200020104плановый</v>
      </c>
      <c r="CQ75" s="104" t="b">
        <f t="shared" si="38"/>
        <v>1</v>
      </c>
      <c r="CR75" s="104">
        <f t="shared" si="39"/>
        <v>0</v>
      </c>
      <c r="CS75" s="104">
        <f t="shared" si="40"/>
        <v>0</v>
      </c>
      <c r="CT75" s="104">
        <f t="shared" si="41"/>
        <v>0</v>
      </c>
      <c r="CU75" s="104">
        <f t="shared" si="42"/>
        <v>0</v>
      </c>
      <c r="CV75" s="104">
        <f t="shared" si="43"/>
        <v>0</v>
      </c>
      <c r="CW75" s="104">
        <f t="shared" si="44"/>
        <v>0</v>
      </c>
      <c r="CY75" s="211">
        <f t="shared" si="47"/>
        <v>0</v>
      </c>
      <c r="CZ75" s="211">
        <f t="shared" si="48"/>
        <v>0</v>
      </c>
      <c r="DA75" s="211">
        <f t="shared" si="49"/>
        <v>0</v>
      </c>
      <c r="DB75" s="211">
        <f t="shared" si="50"/>
        <v>0</v>
      </c>
      <c r="DC75" s="211">
        <f t="shared" si="51"/>
        <v>0</v>
      </c>
      <c r="DD75" s="211">
        <f t="shared" si="52"/>
        <v>0</v>
      </c>
      <c r="DE75" s="211">
        <f t="shared" si="53"/>
        <v>0</v>
      </c>
      <c r="DF75" s="211">
        <f t="shared" si="54"/>
        <v>0</v>
      </c>
      <c r="DG75" s="211">
        <f t="shared" si="55"/>
        <v>0</v>
      </c>
      <c r="DH75" s="211">
        <f t="shared" si="56"/>
        <v>0</v>
      </c>
    </row>
    <row r="76" spans="1:112" s="105" customFormat="1" ht="32.1" customHeight="1">
      <c r="A76" s="56">
        <v>601</v>
      </c>
      <c r="B76" s="57" t="s">
        <v>131</v>
      </c>
      <c r="C76" s="202">
        <v>404020002</v>
      </c>
      <c r="D76" s="58" t="s">
        <v>1916</v>
      </c>
      <c r="E76" s="59" t="s">
        <v>192</v>
      </c>
      <c r="F76" s="60"/>
      <c r="G76" s="60"/>
      <c r="H76" s="61">
        <v>3</v>
      </c>
      <c r="I76" s="60"/>
      <c r="J76" s="61">
        <v>15</v>
      </c>
      <c r="K76" s="61">
        <v>1</v>
      </c>
      <c r="L76" s="61"/>
      <c r="M76" s="62"/>
      <c r="N76" s="62"/>
      <c r="O76" s="62"/>
      <c r="P76" s="63" t="s">
        <v>193</v>
      </c>
      <c r="Q76" s="64" t="s">
        <v>1917</v>
      </c>
      <c r="R76" s="61"/>
      <c r="S76" s="61"/>
      <c r="T76" s="61"/>
      <c r="U76" s="61"/>
      <c r="V76" s="61" t="s">
        <v>194</v>
      </c>
      <c r="W76" s="61"/>
      <c r="X76" s="61"/>
      <c r="Y76" s="61"/>
      <c r="Z76" s="61"/>
      <c r="AA76" s="61"/>
      <c r="AB76" s="63" t="s">
        <v>195</v>
      </c>
      <c r="AC76" s="64" t="s">
        <v>1861</v>
      </c>
      <c r="AD76" s="216"/>
      <c r="AE76" s="216"/>
      <c r="AF76" s="216"/>
      <c r="AG76" s="216"/>
      <c r="AH76" s="217"/>
      <c r="AI76" s="217"/>
      <c r="AJ76" s="217"/>
      <c r="AK76" s="216"/>
      <c r="AL76" s="216"/>
      <c r="AM76" s="217" t="s">
        <v>1918</v>
      </c>
      <c r="AN76" s="63" t="s">
        <v>1863</v>
      </c>
      <c r="AO76" s="188" t="s">
        <v>71</v>
      </c>
      <c r="AP76" s="188" t="s">
        <v>137</v>
      </c>
      <c r="AQ76" s="188">
        <v>7110076630</v>
      </c>
      <c r="AR76" s="203" t="s">
        <v>196</v>
      </c>
      <c r="AS76" s="188" t="s">
        <v>73</v>
      </c>
      <c r="AT76" s="204">
        <f t="shared" si="31"/>
        <v>274987.05</v>
      </c>
      <c r="AU76" s="204">
        <f t="shared" si="31"/>
        <v>274987.05</v>
      </c>
      <c r="AV76" s="204">
        <v>0</v>
      </c>
      <c r="AW76" s="204">
        <v>0</v>
      </c>
      <c r="AX76" s="204">
        <v>274987.05</v>
      </c>
      <c r="AY76" s="204">
        <v>274987.05</v>
      </c>
      <c r="AZ76" s="204">
        <v>0</v>
      </c>
      <c r="BA76" s="204">
        <v>0</v>
      </c>
      <c r="BB76" s="204">
        <v>0</v>
      </c>
      <c r="BC76" s="221">
        <v>0</v>
      </c>
      <c r="BD76" s="204">
        <f t="shared" si="32"/>
        <v>289696.64000000001</v>
      </c>
      <c r="BE76" s="204">
        <v>0</v>
      </c>
      <c r="BF76" s="204">
        <v>289696.64000000001</v>
      </c>
      <c r="BG76" s="204">
        <v>0</v>
      </c>
      <c r="BH76" s="204">
        <v>0</v>
      </c>
      <c r="BI76" s="218">
        <f t="shared" si="33"/>
        <v>289696.64000000001</v>
      </c>
      <c r="BJ76" s="204">
        <v>0</v>
      </c>
      <c r="BK76" s="204">
        <v>289696.64000000001</v>
      </c>
      <c r="BL76" s="204">
        <v>0</v>
      </c>
      <c r="BM76" s="219">
        <v>0</v>
      </c>
      <c r="BN76" s="220">
        <f t="shared" si="34"/>
        <v>289696.64000000001</v>
      </c>
      <c r="BO76" s="204">
        <v>0</v>
      </c>
      <c r="BP76" s="204">
        <v>289696.64000000001</v>
      </c>
      <c r="BQ76" s="204">
        <v>0</v>
      </c>
      <c r="BR76" s="219">
        <v>0</v>
      </c>
      <c r="BS76" s="220">
        <f t="shared" si="35"/>
        <v>289696.64000000001</v>
      </c>
      <c r="BT76" s="204">
        <v>0</v>
      </c>
      <c r="BU76" s="204">
        <v>289696.64000000001</v>
      </c>
      <c r="BV76" s="204">
        <v>0</v>
      </c>
      <c r="BW76" s="221">
        <v>0</v>
      </c>
      <c r="BX76" s="222">
        <f t="shared" si="45"/>
        <v>274987.05</v>
      </c>
      <c r="BY76" s="204">
        <v>0</v>
      </c>
      <c r="BZ76" s="204">
        <v>274987.05</v>
      </c>
      <c r="CA76" s="204">
        <v>0</v>
      </c>
      <c r="CB76" s="219">
        <v>0</v>
      </c>
      <c r="CC76" s="220">
        <f t="shared" si="36"/>
        <v>289696.64000000001</v>
      </c>
      <c r="CD76" s="204">
        <v>0</v>
      </c>
      <c r="CE76" s="204">
        <v>289696.64000000001</v>
      </c>
      <c r="CF76" s="204">
        <v>0</v>
      </c>
      <c r="CG76" s="219">
        <v>0</v>
      </c>
      <c r="CH76" s="220">
        <f t="shared" si="46"/>
        <v>289696.64000000001</v>
      </c>
      <c r="CI76" s="204">
        <v>0</v>
      </c>
      <c r="CJ76" s="204">
        <v>289696.64000000001</v>
      </c>
      <c r="CK76" s="204">
        <v>0</v>
      </c>
      <c r="CL76" s="221">
        <v>0</v>
      </c>
      <c r="CM76" s="509" t="s">
        <v>92</v>
      </c>
      <c r="CN76" s="19" t="str">
        <f t="shared" si="11"/>
        <v>4040200020104плановый</v>
      </c>
      <c r="CQ76" s="104" t="b">
        <f t="shared" si="38"/>
        <v>1</v>
      </c>
      <c r="CR76" s="104">
        <f t="shared" si="39"/>
        <v>0</v>
      </c>
      <c r="CS76" s="104">
        <f t="shared" si="40"/>
        <v>0</v>
      </c>
      <c r="CT76" s="104">
        <f t="shared" si="41"/>
        <v>0</v>
      </c>
      <c r="CU76" s="104">
        <f t="shared" si="42"/>
        <v>0</v>
      </c>
      <c r="CV76" s="104">
        <f t="shared" si="43"/>
        <v>0</v>
      </c>
      <c r="CW76" s="104">
        <f t="shared" si="44"/>
        <v>0</v>
      </c>
      <c r="CY76" s="211">
        <f t="shared" si="47"/>
        <v>0</v>
      </c>
      <c r="CZ76" s="211">
        <f t="shared" si="48"/>
        <v>0</v>
      </c>
      <c r="DA76" s="211">
        <f t="shared" si="49"/>
        <v>0</v>
      </c>
      <c r="DB76" s="211">
        <f t="shared" si="50"/>
        <v>0</v>
      </c>
      <c r="DC76" s="211">
        <f t="shared" si="51"/>
        <v>0</v>
      </c>
      <c r="DD76" s="211">
        <f t="shared" si="52"/>
        <v>0</v>
      </c>
      <c r="DE76" s="211">
        <f t="shared" si="53"/>
        <v>0</v>
      </c>
      <c r="DF76" s="211">
        <f t="shared" si="54"/>
        <v>0</v>
      </c>
      <c r="DG76" s="211">
        <f t="shared" si="55"/>
        <v>0</v>
      </c>
      <c r="DH76" s="211">
        <f t="shared" si="56"/>
        <v>0</v>
      </c>
    </row>
    <row r="77" spans="1:112" s="105" customFormat="1" ht="32.1" customHeight="1">
      <c r="A77" s="56">
        <v>601</v>
      </c>
      <c r="B77" s="57" t="s">
        <v>131</v>
      </c>
      <c r="C77" s="202">
        <v>404020001</v>
      </c>
      <c r="D77" s="58" t="s">
        <v>197</v>
      </c>
      <c r="E77" s="59" t="s">
        <v>192</v>
      </c>
      <c r="F77" s="60"/>
      <c r="G77" s="60"/>
      <c r="H77" s="61">
        <v>3</v>
      </c>
      <c r="I77" s="60"/>
      <c r="J77" s="61">
        <v>15</v>
      </c>
      <c r="K77" s="61">
        <v>1</v>
      </c>
      <c r="L77" s="61"/>
      <c r="M77" s="62"/>
      <c r="N77" s="62"/>
      <c r="O77" s="62"/>
      <c r="P77" s="63" t="s">
        <v>193</v>
      </c>
      <c r="Q77" s="64" t="s">
        <v>1917</v>
      </c>
      <c r="R77" s="61"/>
      <c r="S77" s="61"/>
      <c r="T77" s="61"/>
      <c r="U77" s="61"/>
      <c r="V77" s="61" t="s">
        <v>194</v>
      </c>
      <c r="W77" s="61"/>
      <c r="X77" s="61"/>
      <c r="Y77" s="61"/>
      <c r="Z77" s="61"/>
      <c r="AA77" s="61"/>
      <c r="AB77" s="63" t="s">
        <v>195</v>
      </c>
      <c r="AC77" s="64" t="s">
        <v>1861</v>
      </c>
      <c r="AD77" s="216"/>
      <c r="AE77" s="216"/>
      <c r="AF77" s="216"/>
      <c r="AG77" s="216"/>
      <c r="AH77" s="217"/>
      <c r="AI77" s="217"/>
      <c r="AJ77" s="217"/>
      <c r="AK77" s="216"/>
      <c r="AL77" s="216"/>
      <c r="AM77" s="217" t="s">
        <v>1918</v>
      </c>
      <c r="AN77" s="63" t="s">
        <v>1863</v>
      </c>
      <c r="AO77" s="188" t="s">
        <v>71</v>
      </c>
      <c r="AP77" s="188" t="s">
        <v>137</v>
      </c>
      <c r="AQ77" s="188">
        <v>7110076630</v>
      </c>
      <c r="AR77" s="203" t="s">
        <v>196</v>
      </c>
      <c r="AS77" s="188" t="s">
        <v>87</v>
      </c>
      <c r="AT77" s="204">
        <f t="shared" si="31"/>
        <v>800013.51</v>
      </c>
      <c r="AU77" s="204">
        <f t="shared" si="31"/>
        <v>800013.51</v>
      </c>
      <c r="AV77" s="204">
        <v>0</v>
      </c>
      <c r="AW77" s="204">
        <v>0</v>
      </c>
      <c r="AX77" s="204">
        <v>800013.51</v>
      </c>
      <c r="AY77" s="204">
        <v>800013.51</v>
      </c>
      <c r="AZ77" s="204">
        <v>0</v>
      </c>
      <c r="BA77" s="204">
        <v>0</v>
      </c>
      <c r="BB77" s="204">
        <v>0</v>
      </c>
      <c r="BC77" s="221">
        <v>0</v>
      </c>
      <c r="BD77" s="204">
        <f t="shared" si="32"/>
        <v>842807.82</v>
      </c>
      <c r="BE77" s="204">
        <v>0</v>
      </c>
      <c r="BF77" s="204">
        <v>842807.82</v>
      </c>
      <c r="BG77" s="204">
        <v>0</v>
      </c>
      <c r="BH77" s="204">
        <v>0</v>
      </c>
      <c r="BI77" s="218">
        <f t="shared" si="33"/>
        <v>842807.82</v>
      </c>
      <c r="BJ77" s="204">
        <v>0</v>
      </c>
      <c r="BK77" s="204">
        <v>842807.82</v>
      </c>
      <c r="BL77" s="204">
        <v>0</v>
      </c>
      <c r="BM77" s="219">
        <v>0</v>
      </c>
      <c r="BN77" s="220">
        <f t="shared" si="34"/>
        <v>842807.82</v>
      </c>
      <c r="BO77" s="204">
        <v>0</v>
      </c>
      <c r="BP77" s="204">
        <v>842807.82</v>
      </c>
      <c r="BQ77" s="204">
        <v>0</v>
      </c>
      <c r="BR77" s="219">
        <v>0</v>
      </c>
      <c r="BS77" s="220">
        <f t="shared" si="35"/>
        <v>842807.82</v>
      </c>
      <c r="BT77" s="204">
        <v>0</v>
      </c>
      <c r="BU77" s="204">
        <v>842807.82</v>
      </c>
      <c r="BV77" s="204">
        <v>0</v>
      </c>
      <c r="BW77" s="221">
        <v>0</v>
      </c>
      <c r="BX77" s="222">
        <f t="shared" si="45"/>
        <v>800013.51</v>
      </c>
      <c r="BY77" s="204">
        <v>0</v>
      </c>
      <c r="BZ77" s="204">
        <v>800013.51</v>
      </c>
      <c r="CA77" s="204">
        <v>0</v>
      </c>
      <c r="CB77" s="219">
        <v>0</v>
      </c>
      <c r="CC77" s="220">
        <f t="shared" si="36"/>
        <v>842807.82</v>
      </c>
      <c r="CD77" s="204">
        <v>0</v>
      </c>
      <c r="CE77" s="204">
        <v>842807.82</v>
      </c>
      <c r="CF77" s="204">
        <v>0</v>
      </c>
      <c r="CG77" s="219">
        <v>0</v>
      </c>
      <c r="CH77" s="220">
        <f t="shared" si="46"/>
        <v>842807.82</v>
      </c>
      <c r="CI77" s="204">
        <v>0</v>
      </c>
      <c r="CJ77" s="204">
        <v>842807.82</v>
      </c>
      <c r="CK77" s="204">
        <v>0</v>
      </c>
      <c r="CL77" s="221">
        <v>0</v>
      </c>
      <c r="CM77" s="438" t="s">
        <v>91</v>
      </c>
      <c r="CN77" s="19" t="str">
        <f t="shared" si="11"/>
        <v>4040200010104нормативный</v>
      </c>
      <c r="CQ77" s="104" t="b">
        <f t="shared" si="38"/>
        <v>1</v>
      </c>
      <c r="CR77" s="104">
        <f t="shared" si="39"/>
        <v>0</v>
      </c>
      <c r="CS77" s="104">
        <f t="shared" si="40"/>
        <v>0</v>
      </c>
      <c r="CT77" s="104">
        <f t="shared" si="41"/>
        <v>0</v>
      </c>
      <c r="CU77" s="104">
        <f t="shared" si="42"/>
        <v>0</v>
      </c>
      <c r="CV77" s="104">
        <f t="shared" si="43"/>
        <v>0</v>
      </c>
      <c r="CW77" s="104">
        <f t="shared" si="44"/>
        <v>0</v>
      </c>
      <c r="CY77" s="211">
        <f t="shared" si="47"/>
        <v>0</v>
      </c>
      <c r="CZ77" s="211">
        <f t="shared" si="48"/>
        <v>0</v>
      </c>
      <c r="DA77" s="211">
        <f t="shared" si="49"/>
        <v>0</v>
      </c>
      <c r="DB77" s="211">
        <f t="shared" si="50"/>
        <v>0</v>
      </c>
      <c r="DC77" s="211">
        <f t="shared" si="51"/>
        <v>0</v>
      </c>
      <c r="DD77" s="211">
        <f t="shared" si="52"/>
        <v>0</v>
      </c>
      <c r="DE77" s="211">
        <f t="shared" si="53"/>
        <v>0</v>
      </c>
      <c r="DF77" s="211">
        <f t="shared" si="54"/>
        <v>0</v>
      </c>
      <c r="DG77" s="211">
        <f t="shared" si="55"/>
        <v>0</v>
      </c>
      <c r="DH77" s="211">
        <f t="shared" si="56"/>
        <v>0</v>
      </c>
    </row>
    <row r="78" spans="1:112" s="105" customFormat="1" ht="32.1" customHeight="1">
      <c r="A78" s="56">
        <v>601</v>
      </c>
      <c r="B78" s="57" t="s">
        <v>131</v>
      </c>
      <c r="C78" s="202">
        <v>404020058</v>
      </c>
      <c r="D78" s="366" t="s">
        <v>1919</v>
      </c>
      <c r="E78" s="59" t="s">
        <v>133</v>
      </c>
      <c r="F78" s="60"/>
      <c r="G78" s="60"/>
      <c r="H78" s="61">
        <v>4</v>
      </c>
      <c r="I78" s="60"/>
      <c r="J78" s="61">
        <v>19</v>
      </c>
      <c r="K78" s="61" t="s">
        <v>198</v>
      </c>
      <c r="L78" s="61"/>
      <c r="M78" s="62"/>
      <c r="N78" s="62"/>
      <c r="O78" s="62"/>
      <c r="P78" s="63" t="s">
        <v>134</v>
      </c>
      <c r="Q78" s="64" t="s">
        <v>1920</v>
      </c>
      <c r="R78" s="61"/>
      <c r="S78" s="61"/>
      <c r="T78" s="61" t="s">
        <v>1921</v>
      </c>
      <c r="U78" s="61"/>
      <c r="V78" s="61" t="s">
        <v>1922</v>
      </c>
      <c r="W78" s="66" t="s">
        <v>1923</v>
      </c>
      <c r="X78" s="61"/>
      <c r="Y78" s="61"/>
      <c r="Z78" s="61"/>
      <c r="AA78" s="61"/>
      <c r="AB78" s="63" t="s">
        <v>1924</v>
      </c>
      <c r="AC78" s="64" t="s">
        <v>1861</v>
      </c>
      <c r="AD78" s="216"/>
      <c r="AE78" s="216"/>
      <c r="AF78" s="216"/>
      <c r="AG78" s="216"/>
      <c r="AH78" s="217"/>
      <c r="AI78" s="217"/>
      <c r="AJ78" s="217"/>
      <c r="AK78" s="216"/>
      <c r="AL78" s="216"/>
      <c r="AM78" s="217" t="s">
        <v>1918</v>
      </c>
      <c r="AN78" s="63" t="s">
        <v>1863</v>
      </c>
      <c r="AO78" s="188" t="s">
        <v>71</v>
      </c>
      <c r="AP78" s="188" t="s">
        <v>137</v>
      </c>
      <c r="AQ78" s="188">
        <v>7110076930</v>
      </c>
      <c r="AR78" s="203" t="s">
        <v>199</v>
      </c>
      <c r="AS78" s="188" t="s">
        <v>73</v>
      </c>
      <c r="AT78" s="204">
        <f t="shared" si="31"/>
        <v>9000</v>
      </c>
      <c r="AU78" s="204">
        <f t="shared" si="31"/>
        <v>9000</v>
      </c>
      <c r="AV78" s="204">
        <v>0</v>
      </c>
      <c r="AW78" s="204">
        <v>0</v>
      </c>
      <c r="AX78" s="204">
        <v>9000</v>
      </c>
      <c r="AY78" s="204">
        <v>9000</v>
      </c>
      <c r="AZ78" s="204">
        <v>0</v>
      </c>
      <c r="BA78" s="204">
        <v>0</v>
      </c>
      <c r="BB78" s="204">
        <v>0</v>
      </c>
      <c r="BC78" s="221">
        <v>0</v>
      </c>
      <c r="BD78" s="204">
        <f t="shared" si="32"/>
        <v>9000</v>
      </c>
      <c r="BE78" s="204">
        <v>0</v>
      </c>
      <c r="BF78" s="204">
        <v>9000</v>
      </c>
      <c r="BG78" s="204">
        <v>0</v>
      </c>
      <c r="BH78" s="204">
        <v>0</v>
      </c>
      <c r="BI78" s="218">
        <f t="shared" si="33"/>
        <v>9000</v>
      </c>
      <c r="BJ78" s="204">
        <v>0</v>
      </c>
      <c r="BK78" s="204">
        <v>9000</v>
      </c>
      <c r="BL78" s="204">
        <v>0</v>
      </c>
      <c r="BM78" s="219">
        <v>0</v>
      </c>
      <c r="BN78" s="220">
        <f t="shared" si="34"/>
        <v>9000</v>
      </c>
      <c r="BO78" s="204">
        <v>0</v>
      </c>
      <c r="BP78" s="204">
        <v>9000</v>
      </c>
      <c r="BQ78" s="204">
        <v>0</v>
      </c>
      <c r="BR78" s="219">
        <v>0</v>
      </c>
      <c r="BS78" s="220">
        <f t="shared" si="35"/>
        <v>9000</v>
      </c>
      <c r="BT78" s="204">
        <v>0</v>
      </c>
      <c r="BU78" s="204">
        <v>9000</v>
      </c>
      <c r="BV78" s="204">
        <v>0</v>
      </c>
      <c r="BW78" s="221">
        <v>0</v>
      </c>
      <c r="BX78" s="222">
        <f t="shared" si="45"/>
        <v>9000</v>
      </c>
      <c r="BY78" s="204">
        <v>0</v>
      </c>
      <c r="BZ78" s="204">
        <v>9000</v>
      </c>
      <c r="CA78" s="204">
        <v>0</v>
      </c>
      <c r="CB78" s="219">
        <v>0</v>
      </c>
      <c r="CC78" s="220">
        <f t="shared" si="36"/>
        <v>9000</v>
      </c>
      <c r="CD78" s="204">
        <v>0</v>
      </c>
      <c r="CE78" s="204">
        <v>9000</v>
      </c>
      <c r="CF78" s="204">
        <v>0</v>
      </c>
      <c r="CG78" s="219">
        <v>0</v>
      </c>
      <c r="CH78" s="220">
        <f t="shared" si="46"/>
        <v>9000</v>
      </c>
      <c r="CI78" s="204">
        <v>0</v>
      </c>
      <c r="CJ78" s="204">
        <v>9000</v>
      </c>
      <c r="CK78" s="204">
        <v>0</v>
      </c>
      <c r="CL78" s="221">
        <v>0</v>
      </c>
      <c r="CM78" s="509" t="s">
        <v>92</v>
      </c>
      <c r="CN78" s="19" t="str">
        <f t="shared" si="11"/>
        <v>4040200580104плановый</v>
      </c>
      <c r="CQ78" s="104" t="b">
        <f t="shared" si="38"/>
        <v>1</v>
      </c>
      <c r="CR78" s="104">
        <f t="shared" si="39"/>
        <v>0</v>
      </c>
      <c r="CS78" s="104">
        <f t="shared" si="40"/>
        <v>0</v>
      </c>
      <c r="CT78" s="104">
        <f t="shared" si="41"/>
        <v>0</v>
      </c>
      <c r="CU78" s="104">
        <f t="shared" si="42"/>
        <v>0</v>
      </c>
      <c r="CV78" s="104">
        <f t="shared" si="43"/>
        <v>0</v>
      </c>
      <c r="CW78" s="104">
        <f t="shared" si="44"/>
        <v>0</v>
      </c>
      <c r="CY78" s="211">
        <f t="shared" si="47"/>
        <v>0</v>
      </c>
      <c r="CZ78" s="211">
        <f t="shared" si="48"/>
        <v>0</v>
      </c>
      <c r="DA78" s="211">
        <f t="shared" si="49"/>
        <v>0</v>
      </c>
      <c r="DB78" s="211">
        <f t="shared" si="50"/>
        <v>0</v>
      </c>
      <c r="DC78" s="211">
        <f t="shared" si="51"/>
        <v>0</v>
      </c>
      <c r="DD78" s="211">
        <f t="shared" si="52"/>
        <v>0</v>
      </c>
      <c r="DE78" s="211">
        <f t="shared" si="53"/>
        <v>0</v>
      </c>
      <c r="DF78" s="211">
        <f t="shared" si="54"/>
        <v>0</v>
      </c>
      <c r="DG78" s="211">
        <f t="shared" si="55"/>
        <v>0</v>
      </c>
      <c r="DH78" s="211">
        <f t="shared" si="56"/>
        <v>0</v>
      </c>
    </row>
    <row r="79" spans="1:112" s="105" customFormat="1" ht="32.1" customHeight="1">
      <c r="A79" s="56">
        <v>601</v>
      </c>
      <c r="B79" s="57" t="s">
        <v>131</v>
      </c>
      <c r="C79" s="202">
        <v>402000001</v>
      </c>
      <c r="D79" s="58" t="s">
        <v>67</v>
      </c>
      <c r="E79" s="59" t="s">
        <v>200</v>
      </c>
      <c r="F79" s="60"/>
      <c r="G79" s="60"/>
      <c r="H79" s="61">
        <v>6</v>
      </c>
      <c r="I79" s="60"/>
      <c r="J79" s="61">
        <v>23</v>
      </c>
      <c r="K79" s="61">
        <v>3</v>
      </c>
      <c r="L79" s="61"/>
      <c r="M79" s="62"/>
      <c r="N79" s="62"/>
      <c r="O79" s="62"/>
      <c r="P79" s="63" t="s">
        <v>154</v>
      </c>
      <c r="Q79" s="64" t="s">
        <v>155</v>
      </c>
      <c r="R79" s="61"/>
      <c r="S79" s="61"/>
      <c r="T79" s="61"/>
      <c r="U79" s="61"/>
      <c r="V79" s="61">
        <v>11</v>
      </c>
      <c r="W79" s="61">
        <v>1</v>
      </c>
      <c r="X79" s="61" t="s">
        <v>106</v>
      </c>
      <c r="Y79" s="61"/>
      <c r="Z79" s="61"/>
      <c r="AA79" s="61"/>
      <c r="AB79" s="63" t="s">
        <v>157</v>
      </c>
      <c r="AC79" s="64" t="s">
        <v>1896</v>
      </c>
      <c r="AD79" s="216"/>
      <c r="AE79" s="216"/>
      <c r="AF79" s="216"/>
      <c r="AG79" s="216"/>
      <c r="AH79" s="216"/>
      <c r="AI79" s="216"/>
      <c r="AJ79" s="216"/>
      <c r="AK79" s="216"/>
      <c r="AL79" s="216"/>
      <c r="AM79" s="217" t="s">
        <v>1897</v>
      </c>
      <c r="AN79" s="63" t="s">
        <v>1871</v>
      </c>
      <c r="AO79" s="188" t="s">
        <v>71</v>
      </c>
      <c r="AP79" s="188" t="s">
        <v>90</v>
      </c>
      <c r="AQ79" s="188">
        <v>7120010010</v>
      </c>
      <c r="AR79" s="203" t="s">
        <v>76</v>
      </c>
      <c r="AS79" s="188" t="s">
        <v>77</v>
      </c>
      <c r="AT79" s="204">
        <f t="shared" si="31"/>
        <v>31912.5</v>
      </c>
      <c r="AU79" s="204">
        <f t="shared" si="31"/>
        <v>31912.5</v>
      </c>
      <c r="AV79" s="204">
        <v>0</v>
      </c>
      <c r="AW79" s="204">
        <v>0</v>
      </c>
      <c r="AX79" s="204">
        <v>0</v>
      </c>
      <c r="AY79" s="204">
        <v>0</v>
      </c>
      <c r="AZ79" s="204">
        <v>0</v>
      </c>
      <c r="BA79" s="204">
        <v>0</v>
      </c>
      <c r="BB79" s="204">
        <v>31912.5</v>
      </c>
      <c r="BC79" s="221">
        <v>31912.5</v>
      </c>
      <c r="BD79" s="204">
        <f t="shared" si="32"/>
        <v>31912.5</v>
      </c>
      <c r="BE79" s="204">
        <v>0</v>
      </c>
      <c r="BF79" s="204">
        <v>0</v>
      </c>
      <c r="BG79" s="204">
        <v>0</v>
      </c>
      <c r="BH79" s="204">
        <v>31912.5</v>
      </c>
      <c r="BI79" s="218">
        <f t="shared" si="33"/>
        <v>31912.5</v>
      </c>
      <c r="BJ79" s="204">
        <v>0</v>
      </c>
      <c r="BK79" s="204">
        <v>0</v>
      </c>
      <c r="BL79" s="204">
        <v>0</v>
      </c>
      <c r="BM79" s="219">
        <v>31912.5</v>
      </c>
      <c r="BN79" s="220">
        <f t="shared" si="34"/>
        <v>31912.5</v>
      </c>
      <c r="BO79" s="204">
        <v>0</v>
      </c>
      <c r="BP79" s="204">
        <v>0</v>
      </c>
      <c r="BQ79" s="204">
        <v>0</v>
      </c>
      <c r="BR79" s="219">
        <v>31912.5</v>
      </c>
      <c r="BS79" s="220">
        <f t="shared" si="35"/>
        <v>31912.5</v>
      </c>
      <c r="BT79" s="204">
        <v>0</v>
      </c>
      <c r="BU79" s="204">
        <v>0</v>
      </c>
      <c r="BV79" s="204">
        <v>0</v>
      </c>
      <c r="BW79" s="221">
        <v>31912.5</v>
      </c>
      <c r="BX79" s="222">
        <f t="shared" si="45"/>
        <v>31912.5</v>
      </c>
      <c r="BY79" s="204">
        <v>0</v>
      </c>
      <c r="BZ79" s="204">
        <v>0</v>
      </c>
      <c r="CA79" s="204">
        <v>0</v>
      </c>
      <c r="CB79" s="219">
        <v>31912.5</v>
      </c>
      <c r="CC79" s="220">
        <f t="shared" si="36"/>
        <v>31912.5</v>
      </c>
      <c r="CD79" s="204">
        <v>0</v>
      </c>
      <c r="CE79" s="204">
        <v>0</v>
      </c>
      <c r="CF79" s="204">
        <v>0</v>
      </c>
      <c r="CG79" s="219">
        <v>31912.5</v>
      </c>
      <c r="CH79" s="220">
        <f t="shared" si="46"/>
        <v>31912.5</v>
      </c>
      <c r="CI79" s="204">
        <v>0</v>
      </c>
      <c r="CJ79" s="204">
        <v>0</v>
      </c>
      <c r="CK79" s="204">
        <v>0</v>
      </c>
      <c r="CL79" s="221">
        <v>31912.5</v>
      </c>
      <c r="CM79" s="223" t="s">
        <v>91</v>
      </c>
      <c r="CN79" s="19" t="str">
        <f t="shared" si="11"/>
        <v>4020000010102нормативный</v>
      </c>
      <c r="CQ79" s="104" t="b">
        <f t="shared" si="38"/>
        <v>1</v>
      </c>
      <c r="CR79" s="104">
        <f t="shared" si="39"/>
        <v>0</v>
      </c>
      <c r="CS79" s="104">
        <f t="shared" si="40"/>
        <v>0</v>
      </c>
      <c r="CT79" s="104">
        <f t="shared" si="41"/>
        <v>0</v>
      </c>
      <c r="CU79" s="104">
        <f t="shared" si="42"/>
        <v>0</v>
      </c>
      <c r="CV79" s="104">
        <f t="shared" si="43"/>
        <v>0</v>
      </c>
      <c r="CW79" s="104">
        <f t="shared" si="44"/>
        <v>0</v>
      </c>
      <c r="CY79" s="211">
        <f t="shared" si="47"/>
        <v>0</v>
      </c>
      <c r="CZ79" s="211">
        <f t="shared" si="48"/>
        <v>0</v>
      </c>
      <c r="DA79" s="211">
        <f t="shared" si="49"/>
        <v>0</v>
      </c>
      <c r="DB79" s="211">
        <f t="shared" si="50"/>
        <v>0</v>
      </c>
      <c r="DC79" s="211">
        <f t="shared" si="51"/>
        <v>0</v>
      </c>
      <c r="DD79" s="211">
        <f t="shared" si="52"/>
        <v>0</v>
      </c>
      <c r="DE79" s="211">
        <f t="shared" si="53"/>
        <v>0</v>
      </c>
      <c r="DF79" s="211">
        <f t="shared" si="54"/>
        <v>0</v>
      </c>
      <c r="DG79" s="211">
        <f t="shared" si="55"/>
        <v>0</v>
      </c>
      <c r="DH79" s="211">
        <f t="shared" si="56"/>
        <v>0</v>
      </c>
    </row>
    <row r="80" spans="1:112" s="105" customFormat="1" ht="32.1" customHeight="1">
      <c r="A80" s="56">
        <v>601</v>
      </c>
      <c r="B80" s="57" t="s">
        <v>131</v>
      </c>
      <c r="C80" s="202">
        <v>402000001</v>
      </c>
      <c r="D80" s="58" t="s">
        <v>67</v>
      </c>
      <c r="E80" s="59" t="s">
        <v>153</v>
      </c>
      <c r="F80" s="60"/>
      <c r="G80" s="60"/>
      <c r="H80" s="61">
        <v>6</v>
      </c>
      <c r="I80" s="60"/>
      <c r="J80" s="61">
        <v>23</v>
      </c>
      <c r="K80" s="61">
        <v>3</v>
      </c>
      <c r="L80" s="61"/>
      <c r="M80" s="62"/>
      <c r="N80" s="62"/>
      <c r="O80" s="62"/>
      <c r="P80" s="63" t="s">
        <v>154</v>
      </c>
      <c r="Q80" s="64" t="s">
        <v>155</v>
      </c>
      <c r="R80" s="61"/>
      <c r="S80" s="61"/>
      <c r="T80" s="61"/>
      <c r="U80" s="61"/>
      <c r="V80" s="61">
        <v>11</v>
      </c>
      <c r="W80" s="61">
        <v>1</v>
      </c>
      <c r="X80" s="61" t="s">
        <v>106</v>
      </c>
      <c r="Y80" s="61"/>
      <c r="Z80" s="61"/>
      <c r="AA80" s="61"/>
      <c r="AB80" s="63" t="s">
        <v>157</v>
      </c>
      <c r="AC80" s="64" t="s">
        <v>1896</v>
      </c>
      <c r="AD80" s="216"/>
      <c r="AE80" s="216"/>
      <c r="AF80" s="216"/>
      <c r="AG80" s="216"/>
      <c r="AH80" s="216"/>
      <c r="AI80" s="216"/>
      <c r="AJ80" s="216"/>
      <c r="AK80" s="216"/>
      <c r="AL80" s="216"/>
      <c r="AM80" s="217" t="s">
        <v>1897</v>
      </c>
      <c r="AN80" s="63" t="s">
        <v>1871</v>
      </c>
      <c r="AO80" s="188" t="s">
        <v>71</v>
      </c>
      <c r="AP80" s="188" t="s">
        <v>90</v>
      </c>
      <c r="AQ80" s="188">
        <v>7120010010</v>
      </c>
      <c r="AR80" s="203" t="s">
        <v>76</v>
      </c>
      <c r="AS80" s="188" t="s">
        <v>79</v>
      </c>
      <c r="AT80" s="204">
        <f t="shared" si="31"/>
        <v>9637.5</v>
      </c>
      <c r="AU80" s="204">
        <f t="shared" si="31"/>
        <v>9637.5</v>
      </c>
      <c r="AV80" s="204">
        <v>0</v>
      </c>
      <c r="AW80" s="204">
        <v>0</v>
      </c>
      <c r="AX80" s="204">
        <v>0</v>
      </c>
      <c r="AY80" s="204">
        <v>0</v>
      </c>
      <c r="AZ80" s="204">
        <v>0</v>
      </c>
      <c r="BA80" s="204">
        <v>0</v>
      </c>
      <c r="BB80" s="204">
        <v>9637.5</v>
      </c>
      <c r="BC80" s="221">
        <v>9637.5</v>
      </c>
      <c r="BD80" s="204">
        <f t="shared" si="32"/>
        <v>9637.5</v>
      </c>
      <c r="BE80" s="204">
        <v>0</v>
      </c>
      <c r="BF80" s="204">
        <v>0</v>
      </c>
      <c r="BG80" s="204">
        <v>0</v>
      </c>
      <c r="BH80" s="204">
        <v>9637.5</v>
      </c>
      <c r="BI80" s="218">
        <f t="shared" si="33"/>
        <v>9637.5</v>
      </c>
      <c r="BJ80" s="204">
        <v>0</v>
      </c>
      <c r="BK80" s="204">
        <v>0</v>
      </c>
      <c r="BL80" s="204">
        <v>0</v>
      </c>
      <c r="BM80" s="219">
        <v>9637.5</v>
      </c>
      <c r="BN80" s="220">
        <f t="shared" si="34"/>
        <v>9637.5</v>
      </c>
      <c r="BO80" s="204">
        <v>0</v>
      </c>
      <c r="BP80" s="204">
        <v>0</v>
      </c>
      <c r="BQ80" s="204">
        <v>0</v>
      </c>
      <c r="BR80" s="219">
        <v>9637.5</v>
      </c>
      <c r="BS80" s="220">
        <f t="shared" si="35"/>
        <v>9637.5</v>
      </c>
      <c r="BT80" s="204">
        <v>0</v>
      </c>
      <c r="BU80" s="204">
        <v>0</v>
      </c>
      <c r="BV80" s="204">
        <v>0</v>
      </c>
      <c r="BW80" s="221">
        <v>9637.5</v>
      </c>
      <c r="BX80" s="222">
        <f t="shared" si="45"/>
        <v>9637.5</v>
      </c>
      <c r="BY80" s="204">
        <v>0</v>
      </c>
      <c r="BZ80" s="204">
        <v>0</v>
      </c>
      <c r="CA80" s="204">
        <v>0</v>
      </c>
      <c r="CB80" s="219">
        <v>9637.5</v>
      </c>
      <c r="CC80" s="220">
        <f t="shared" si="36"/>
        <v>9637.5</v>
      </c>
      <c r="CD80" s="204">
        <v>0</v>
      </c>
      <c r="CE80" s="204">
        <v>0</v>
      </c>
      <c r="CF80" s="204">
        <v>0</v>
      </c>
      <c r="CG80" s="219">
        <v>9637.5</v>
      </c>
      <c r="CH80" s="220">
        <f t="shared" si="46"/>
        <v>9637.5</v>
      </c>
      <c r="CI80" s="204">
        <v>0</v>
      </c>
      <c r="CJ80" s="204">
        <v>0</v>
      </c>
      <c r="CK80" s="204">
        <v>0</v>
      </c>
      <c r="CL80" s="221">
        <v>9637.5</v>
      </c>
      <c r="CM80" s="223" t="s">
        <v>91</v>
      </c>
      <c r="CN80" s="19" t="str">
        <f t="shared" si="11"/>
        <v>4020000010102нормативный</v>
      </c>
      <c r="CQ80" s="104" t="b">
        <f t="shared" si="38"/>
        <v>1</v>
      </c>
      <c r="CR80" s="104">
        <f t="shared" si="39"/>
        <v>0</v>
      </c>
      <c r="CS80" s="104">
        <f t="shared" si="40"/>
        <v>0</v>
      </c>
      <c r="CT80" s="104">
        <f t="shared" si="41"/>
        <v>0</v>
      </c>
      <c r="CU80" s="104">
        <f t="shared" si="42"/>
        <v>0</v>
      </c>
      <c r="CV80" s="104">
        <f t="shared" si="43"/>
        <v>0</v>
      </c>
      <c r="CW80" s="104">
        <f t="shared" si="44"/>
        <v>0</v>
      </c>
      <c r="CY80" s="211">
        <f t="shared" si="47"/>
        <v>0</v>
      </c>
      <c r="CZ80" s="211">
        <f t="shared" si="48"/>
        <v>0</v>
      </c>
      <c r="DA80" s="211">
        <f t="shared" si="49"/>
        <v>0</v>
      </c>
      <c r="DB80" s="211">
        <f t="shared" si="50"/>
        <v>0</v>
      </c>
      <c r="DC80" s="211">
        <f t="shared" si="51"/>
        <v>0</v>
      </c>
      <c r="DD80" s="211">
        <f t="shared" si="52"/>
        <v>0</v>
      </c>
      <c r="DE80" s="211">
        <f t="shared" si="53"/>
        <v>0</v>
      </c>
      <c r="DF80" s="211">
        <f t="shared" si="54"/>
        <v>0</v>
      </c>
      <c r="DG80" s="211">
        <f t="shared" si="55"/>
        <v>0</v>
      </c>
      <c r="DH80" s="211">
        <f t="shared" si="56"/>
        <v>0</v>
      </c>
    </row>
    <row r="81" spans="1:112" s="105" customFormat="1" ht="32.1" customHeight="1">
      <c r="A81" s="56">
        <v>601</v>
      </c>
      <c r="B81" s="57" t="s">
        <v>131</v>
      </c>
      <c r="C81" s="202">
        <v>402000002</v>
      </c>
      <c r="D81" s="58" t="s">
        <v>69</v>
      </c>
      <c r="E81" s="59" t="s">
        <v>200</v>
      </c>
      <c r="F81" s="60"/>
      <c r="G81" s="60"/>
      <c r="H81" s="61">
        <v>6</v>
      </c>
      <c r="I81" s="60"/>
      <c r="J81" s="61">
        <v>22</v>
      </c>
      <c r="K81" s="61">
        <v>1</v>
      </c>
      <c r="L81" s="61"/>
      <c r="M81" s="62"/>
      <c r="N81" s="62"/>
      <c r="O81" s="62"/>
      <c r="P81" s="63" t="s">
        <v>170</v>
      </c>
      <c r="Q81" s="64" t="s">
        <v>165</v>
      </c>
      <c r="R81" s="61"/>
      <c r="S81" s="61"/>
      <c r="T81" s="61"/>
      <c r="U81" s="61"/>
      <c r="V81" s="61" t="s">
        <v>156</v>
      </c>
      <c r="W81" s="61"/>
      <c r="X81" s="61"/>
      <c r="Y81" s="61"/>
      <c r="Z81" s="61"/>
      <c r="AA81" s="61"/>
      <c r="AB81" s="63" t="s">
        <v>201</v>
      </c>
      <c r="AC81" s="64" t="s">
        <v>1925</v>
      </c>
      <c r="AD81" s="216"/>
      <c r="AE81" s="216"/>
      <c r="AF81" s="216"/>
      <c r="AG81" s="216"/>
      <c r="AH81" s="216"/>
      <c r="AI81" s="216"/>
      <c r="AJ81" s="216" t="s">
        <v>64</v>
      </c>
      <c r="AK81" s="216"/>
      <c r="AL81" s="216"/>
      <c r="AM81" s="217"/>
      <c r="AN81" s="63" t="s">
        <v>1873</v>
      </c>
      <c r="AO81" s="188" t="s">
        <v>71</v>
      </c>
      <c r="AP81" s="188" t="s">
        <v>90</v>
      </c>
      <c r="AQ81" s="188">
        <v>7120010020</v>
      </c>
      <c r="AR81" s="203" t="s">
        <v>116</v>
      </c>
      <c r="AS81" s="188" t="s">
        <v>87</v>
      </c>
      <c r="AT81" s="204">
        <f t="shared" si="31"/>
        <v>1789309.55</v>
      </c>
      <c r="AU81" s="204">
        <f t="shared" si="31"/>
        <v>1789309.55</v>
      </c>
      <c r="AV81" s="204">
        <v>0</v>
      </c>
      <c r="AW81" s="204">
        <v>0</v>
      </c>
      <c r="AX81" s="204">
        <v>0</v>
      </c>
      <c r="AY81" s="204">
        <v>0</v>
      </c>
      <c r="AZ81" s="204">
        <v>0</v>
      </c>
      <c r="BA81" s="204">
        <v>0</v>
      </c>
      <c r="BB81" s="204">
        <v>1789309.55</v>
      </c>
      <c r="BC81" s="221">
        <v>1789309.55</v>
      </c>
      <c r="BD81" s="204">
        <f t="shared" si="32"/>
        <v>1707020</v>
      </c>
      <c r="BE81" s="204">
        <v>0</v>
      </c>
      <c r="BF81" s="204">
        <v>0</v>
      </c>
      <c r="BG81" s="204">
        <v>0</v>
      </c>
      <c r="BH81" s="204">
        <v>1707020</v>
      </c>
      <c r="BI81" s="218">
        <f t="shared" si="33"/>
        <v>1707020</v>
      </c>
      <c r="BJ81" s="204">
        <v>0</v>
      </c>
      <c r="BK81" s="204">
        <v>0</v>
      </c>
      <c r="BL81" s="204">
        <v>0</v>
      </c>
      <c r="BM81" s="219">
        <v>1707020</v>
      </c>
      <c r="BN81" s="220">
        <f t="shared" si="34"/>
        <v>1707020</v>
      </c>
      <c r="BO81" s="204">
        <v>0</v>
      </c>
      <c r="BP81" s="204">
        <v>0</v>
      </c>
      <c r="BQ81" s="204">
        <v>0</v>
      </c>
      <c r="BR81" s="219">
        <v>1707020</v>
      </c>
      <c r="BS81" s="220">
        <f t="shared" si="35"/>
        <v>1707020</v>
      </c>
      <c r="BT81" s="204">
        <v>0</v>
      </c>
      <c r="BU81" s="204">
        <v>0</v>
      </c>
      <c r="BV81" s="204">
        <v>0</v>
      </c>
      <c r="BW81" s="221">
        <v>1707020</v>
      </c>
      <c r="BX81" s="222">
        <f t="shared" si="45"/>
        <v>1789309.55</v>
      </c>
      <c r="BY81" s="204">
        <v>0</v>
      </c>
      <c r="BZ81" s="204">
        <v>0</v>
      </c>
      <c r="CA81" s="204">
        <v>0</v>
      </c>
      <c r="CB81" s="219">
        <v>1789309.55</v>
      </c>
      <c r="CC81" s="220">
        <f t="shared" si="36"/>
        <v>1707020</v>
      </c>
      <c r="CD81" s="204">
        <v>0</v>
      </c>
      <c r="CE81" s="204">
        <v>0</v>
      </c>
      <c r="CF81" s="204">
        <v>0</v>
      </c>
      <c r="CG81" s="219">
        <v>1707020</v>
      </c>
      <c r="CH81" s="220">
        <f t="shared" si="46"/>
        <v>1707020</v>
      </c>
      <c r="CI81" s="204">
        <v>0</v>
      </c>
      <c r="CJ81" s="204">
        <v>0</v>
      </c>
      <c r="CK81" s="204">
        <v>0</v>
      </c>
      <c r="CL81" s="221">
        <v>1707020</v>
      </c>
      <c r="CM81" s="223" t="s">
        <v>91</v>
      </c>
      <c r="CN81" s="19" t="str">
        <f t="shared" si="11"/>
        <v>4020000020102нормативный</v>
      </c>
      <c r="CO81" s="103"/>
      <c r="CP81" s="103"/>
      <c r="CQ81" s="104" t="b">
        <f t="shared" si="38"/>
        <v>1</v>
      </c>
      <c r="CR81" s="104">
        <f t="shared" si="39"/>
        <v>0</v>
      </c>
      <c r="CS81" s="104">
        <f t="shared" si="40"/>
        <v>0</v>
      </c>
      <c r="CT81" s="104">
        <f t="shared" si="41"/>
        <v>0</v>
      </c>
      <c r="CU81" s="104">
        <f t="shared" si="42"/>
        <v>0</v>
      </c>
      <c r="CV81" s="104">
        <f t="shared" si="43"/>
        <v>0</v>
      </c>
      <c r="CW81" s="104">
        <f t="shared" si="44"/>
        <v>0</v>
      </c>
      <c r="CX81" s="104"/>
      <c r="CY81" s="211">
        <f t="shared" si="47"/>
        <v>0</v>
      </c>
      <c r="CZ81" s="211">
        <f t="shared" si="48"/>
        <v>0</v>
      </c>
      <c r="DA81" s="211">
        <f t="shared" si="49"/>
        <v>0</v>
      </c>
      <c r="DB81" s="211">
        <f t="shared" si="50"/>
        <v>0</v>
      </c>
      <c r="DC81" s="211">
        <f t="shared" si="51"/>
        <v>0</v>
      </c>
      <c r="DD81" s="211">
        <f t="shared" si="52"/>
        <v>0</v>
      </c>
      <c r="DE81" s="211">
        <f t="shared" si="53"/>
        <v>0</v>
      </c>
      <c r="DF81" s="211">
        <f t="shared" si="54"/>
        <v>0</v>
      </c>
      <c r="DG81" s="211">
        <f t="shared" si="55"/>
        <v>0</v>
      </c>
      <c r="DH81" s="211">
        <f t="shared" si="56"/>
        <v>0</v>
      </c>
    </row>
    <row r="82" spans="1:112" s="105" customFormat="1" ht="32.1" customHeight="1">
      <c r="A82" s="56">
        <v>601</v>
      </c>
      <c r="B82" s="57" t="s">
        <v>131</v>
      </c>
      <c r="C82" s="202">
        <v>404010002</v>
      </c>
      <c r="D82" s="58" t="s">
        <v>202</v>
      </c>
      <c r="E82" s="59" t="s">
        <v>203</v>
      </c>
      <c r="F82" s="60"/>
      <c r="G82" s="60"/>
      <c r="H82" s="61"/>
      <c r="I82" s="60"/>
      <c r="J82" s="61">
        <v>5</v>
      </c>
      <c r="K82" s="61">
        <v>14</v>
      </c>
      <c r="L82" s="61"/>
      <c r="M82" s="62"/>
      <c r="N82" s="62"/>
      <c r="O82" s="62"/>
      <c r="P82" s="63" t="s">
        <v>204</v>
      </c>
      <c r="Q82" s="64" t="s">
        <v>141</v>
      </c>
      <c r="R82" s="61"/>
      <c r="S82" s="61"/>
      <c r="T82" s="61" t="s">
        <v>66</v>
      </c>
      <c r="U82" s="61"/>
      <c r="V82" s="61" t="s">
        <v>189</v>
      </c>
      <c r="W82" s="61" t="s">
        <v>64</v>
      </c>
      <c r="X82" s="61"/>
      <c r="Y82" s="61"/>
      <c r="Z82" s="61"/>
      <c r="AA82" s="61"/>
      <c r="AB82" s="63" t="s">
        <v>142</v>
      </c>
      <c r="AC82" s="64" t="s">
        <v>1861</v>
      </c>
      <c r="AD82" s="216"/>
      <c r="AE82" s="216"/>
      <c r="AF82" s="216"/>
      <c r="AG82" s="216"/>
      <c r="AH82" s="217"/>
      <c r="AI82" s="217"/>
      <c r="AJ82" s="217"/>
      <c r="AK82" s="216"/>
      <c r="AL82" s="216"/>
      <c r="AM82" s="217" t="s">
        <v>1926</v>
      </c>
      <c r="AN82" s="63" t="s">
        <v>1863</v>
      </c>
      <c r="AO82" s="188" t="s">
        <v>71</v>
      </c>
      <c r="AP82" s="188" t="s">
        <v>205</v>
      </c>
      <c r="AQ82" s="188">
        <v>9810051200</v>
      </c>
      <c r="AR82" s="203" t="s">
        <v>206</v>
      </c>
      <c r="AS82" s="188" t="s">
        <v>73</v>
      </c>
      <c r="AT82" s="204">
        <f t="shared" si="31"/>
        <v>1217440</v>
      </c>
      <c r="AU82" s="204">
        <f t="shared" si="31"/>
        <v>1020000</v>
      </c>
      <c r="AV82" s="189">
        <v>1217440</v>
      </c>
      <c r="AW82" s="189">
        <v>1020000</v>
      </c>
      <c r="AX82" s="204">
        <v>0</v>
      </c>
      <c r="AY82" s="189">
        <v>0</v>
      </c>
      <c r="AZ82" s="204">
        <v>0</v>
      </c>
      <c r="BA82" s="204">
        <v>0</v>
      </c>
      <c r="BB82" s="204">
        <v>0</v>
      </c>
      <c r="BC82" s="221">
        <v>0</v>
      </c>
      <c r="BD82" s="204">
        <f t="shared" si="32"/>
        <v>56232</v>
      </c>
      <c r="BE82" s="189">
        <v>56232</v>
      </c>
      <c r="BF82" s="204">
        <v>0</v>
      </c>
      <c r="BG82" s="204">
        <v>0</v>
      </c>
      <c r="BH82" s="204">
        <v>0</v>
      </c>
      <c r="BI82" s="218">
        <f t="shared" si="33"/>
        <v>58943.3</v>
      </c>
      <c r="BJ82" s="189">
        <v>58943.3</v>
      </c>
      <c r="BK82" s="204">
        <v>0</v>
      </c>
      <c r="BL82" s="204">
        <v>0</v>
      </c>
      <c r="BM82" s="219">
        <v>0</v>
      </c>
      <c r="BN82" s="220">
        <f t="shared" si="34"/>
        <v>52682.5</v>
      </c>
      <c r="BO82" s="189">
        <v>52682.5</v>
      </c>
      <c r="BP82" s="204">
        <v>0</v>
      </c>
      <c r="BQ82" s="204">
        <v>0</v>
      </c>
      <c r="BR82" s="219">
        <v>0</v>
      </c>
      <c r="BS82" s="220">
        <f t="shared" si="35"/>
        <v>52682.5</v>
      </c>
      <c r="BT82" s="189">
        <v>52682.5</v>
      </c>
      <c r="BU82" s="204">
        <v>0</v>
      </c>
      <c r="BV82" s="204">
        <v>0</v>
      </c>
      <c r="BW82" s="221">
        <v>0</v>
      </c>
      <c r="BX82" s="222">
        <f t="shared" si="45"/>
        <v>1020000</v>
      </c>
      <c r="BY82" s="189">
        <v>1020000</v>
      </c>
      <c r="BZ82" s="189">
        <v>0</v>
      </c>
      <c r="CA82" s="204">
        <v>0</v>
      </c>
      <c r="CB82" s="219">
        <v>0</v>
      </c>
      <c r="CC82" s="220">
        <f t="shared" si="36"/>
        <v>56232</v>
      </c>
      <c r="CD82" s="189">
        <v>56232</v>
      </c>
      <c r="CE82" s="204">
        <v>0</v>
      </c>
      <c r="CF82" s="204">
        <v>0</v>
      </c>
      <c r="CG82" s="219">
        <v>0</v>
      </c>
      <c r="CH82" s="220">
        <f t="shared" si="46"/>
        <v>58943.3</v>
      </c>
      <c r="CI82" s="189">
        <v>58943.3</v>
      </c>
      <c r="CJ82" s="204">
        <v>0</v>
      </c>
      <c r="CK82" s="204">
        <v>0</v>
      </c>
      <c r="CL82" s="221">
        <v>0</v>
      </c>
      <c r="CM82" s="509" t="s">
        <v>92</v>
      </c>
      <c r="CN82" s="19" t="str">
        <f t="shared" ref="CN82:CN144" si="57">CONCATENATE(C82,AO82,AP82,CM82)</f>
        <v>4040100020105плановый</v>
      </c>
      <c r="CO82" s="103"/>
      <c r="CP82" s="103"/>
      <c r="CQ82" s="104" t="b">
        <f t="shared" si="38"/>
        <v>1</v>
      </c>
      <c r="CR82" s="104">
        <f t="shared" si="39"/>
        <v>0</v>
      </c>
      <c r="CS82" s="104">
        <f t="shared" si="40"/>
        <v>0</v>
      </c>
      <c r="CT82" s="104">
        <f t="shared" si="41"/>
        <v>0</v>
      </c>
      <c r="CU82" s="104">
        <f t="shared" si="42"/>
        <v>0</v>
      </c>
      <c r="CV82" s="104">
        <f t="shared" si="43"/>
        <v>0</v>
      </c>
      <c r="CW82" s="104">
        <f t="shared" si="44"/>
        <v>0</v>
      </c>
      <c r="CX82" s="104"/>
      <c r="CY82" s="211">
        <f t="shared" si="47"/>
        <v>0</v>
      </c>
      <c r="CZ82" s="211">
        <f t="shared" si="48"/>
        <v>0</v>
      </c>
      <c r="DA82" s="211">
        <f t="shared" si="49"/>
        <v>0</v>
      </c>
      <c r="DB82" s="211">
        <f t="shared" si="50"/>
        <v>0</v>
      </c>
      <c r="DC82" s="211">
        <f t="shared" si="51"/>
        <v>0</v>
      </c>
      <c r="DD82" s="211">
        <f t="shared" si="52"/>
        <v>0</v>
      </c>
      <c r="DE82" s="211">
        <f t="shared" si="53"/>
        <v>0</v>
      </c>
      <c r="DF82" s="211">
        <f t="shared" si="54"/>
        <v>0</v>
      </c>
      <c r="DG82" s="211">
        <f t="shared" si="55"/>
        <v>0</v>
      </c>
      <c r="DH82" s="211">
        <f t="shared" si="56"/>
        <v>0</v>
      </c>
    </row>
    <row r="83" spans="1:112" s="105" customFormat="1" ht="32.1" customHeight="1">
      <c r="A83" s="56">
        <v>601</v>
      </c>
      <c r="B83" s="57" t="s">
        <v>131</v>
      </c>
      <c r="C83" s="202">
        <v>402000001</v>
      </c>
      <c r="D83" s="58" t="s">
        <v>67</v>
      </c>
      <c r="E83" s="59" t="s">
        <v>133</v>
      </c>
      <c r="F83" s="60"/>
      <c r="G83" s="60"/>
      <c r="H83" s="61">
        <v>3</v>
      </c>
      <c r="I83" s="60"/>
      <c r="J83" s="61">
        <v>17</v>
      </c>
      <c r="K83" s="61">
        <v>1</v>
      </c>
      <c r="L83" s="61">
        <v>9</v>
      </c>
      <c r="M83" s="62"/>
      <c r="N83" s="62"/>
      <c r="O83" s="62"/>
      <c r="P83" s="63" t="s">
        <v>134</v>
      </c>
      <c r="Q83" s="64" t="s">
        <v>207</v>
      </c>
      <c r="R83" s="61"/>
      <c r="S83" s="61"/>
      <c r="T83" s="61" t="s">
        <v>208</v>
      </c>
      <c r="U83" s="61"/>
      <c r="V83" s="61" t="s">
        <v>209</v>
      </c>
      <c r="W83" s="61"/>
      <c r="X83" s="61"/>
      <c r="Y83" s="61"/>
      <c r="Z83" s="61"/>
      <c r="AA83" s="61"/>
      <c r="AB83" s="63" t="s">
        <v>210</v>
      </c>
      <c r="AC83" s="64" t="s">
        <v>1861</v>
      </c>
      <c r="AD83" s="216"/>
      <c r="AE83" s="216"/>
      <c r="AF83" s="216"/>
      <c r="AG83" s="216"/>
      <c r="AH83" s="216"/>
      <c r="AI83" s="216"/>
      <c r="AJ83" s="216"/>
      <c r="AK83" s="216"/>
      <c r="AL83" s="216"/>
      <c r="AM83" s="217" t="s">
        <v>1926</v>
      </c>
      <c r="AN83" s="63" t="s">
        <v>1863</v>
      </c>
      <c r="AO83" s="188" t="s">
        <v>71</v>
      </c>
      <c r="AP83" s="188" t="s">
        <v>72</v>
      </c>
      <c r="AQ83" s="188" t="s">
        <v>211</v>
      </c>
      <c r="AR83" s="203" t="s">
        <v>212</v>
      </c>
      <c r="AS83" s="188" t="s">
        <v>87</v>
      </c>
      <c r="AT83" s="204">
        <f t="shared" si="31"/>
        <v>9038278.1099999994</v>
      </c>
      <c r="AU83" s="204">
        <f t="shared" si="31"/>
        <v>9032342.8200000003</v>
      </c>
      <c r="AV83" s="204">
        <v>0</v>
      </c>
      <c r="AW83" s="204">
        <v>0</v>
      </c>
      <c r="AX83" s="189">
        <v>9038278.1099999994</v>
      </c>
      <c r="AY83" s="189">
        <v>9032342.8200000003</v>
      </c>
      <c r="AZ83" s="204">
        <v>0</v>
      </c>
      <c r="BA83" s="204">
        <v>0</v>
      </c>
      <c r="BB83" s="204">
        <v>0</v>
      </c>
      <c r="BC83" s="221">
        <v>0</v>
      </c>
      <c r="BD83" s="204">
        <f t="shared" si="32"/>
        <v>8883589.0600000005</v>
      </c>
      <c r="BE83" s="204">
        <v>0</v>
      </c>
      <c r="BF83" s="189">
        <v>8883589.0600000005</v>
      </c>
      <c r="BG83" s="204">
        <v>0</v>
      </c>
      <c r="BH83" s="204">
        <v>0</v>
      </c>
      <c r="BI83" s="218">
        <f t="shared" si="33"/>
        <v>8883589.0600000005</v>
      </c>
      <c r="BJ83" s="204">
        <v>0</v>
      </c>
      <c r="BK83" s="189">
        <v>8883589.0600000005</v>
      </c>
      <c r="BL83" s="204">
        <v>0</v>
      </c>
      <c r="BM83" s="219">
        <v>0</v>
      </c>
      <c r="BN83" s="220">
        <f t="shared" si="34"/>
        <v>8883589.0600000005</v>
      </c>
      <c r="BO83" s="204">
        <v>0</v>
      </c>
      <c r="BP83" s="189">
        <v>8883589.0600000005</v>
      </c>
      <c r="BQ83" s="204">
        <v>0</v>
      </c>
      <c r="BR83" s="219">
        <v>0</v>
      </c>
      <c r="BS83" s="220">
        <f t="shared" si="35"/>
        <v>8883589.0600000005</v>
      </c>
      <c r="BT83" s="204">
        <v>0</v>
      </c>
      <c r="BU83" s="189">
        <v>8883589.0600000005</v>
      </c>
      <c r="BV83" s="204">
        <v>0</v>
      </c>
      <c r="BW83" s="221">
        <v>0</v>
      </c>
      <c r="BX83" s="222">
        <f t="shared" si="45"/>
        <v>9032342.8200000003</v>
      </c>
      <c r="BY83" s="204">
        <v>0</v>
      </c>
      <c r="BZ83" s="189">
        <v>9032342.8200000003</v>
      </c>
      <c r="CA83" s="204">
        <v>0</v>
      </c>
      <c r="CB83" s="219">
        <v>0</v>
      </c>
      <c r="CC83" s="220">
        <f t="shared" si="36"/>
        <v>8883589.0600000005</v>
      </c>
      <c r="CD83" s="204">
        <v>0</v>
      </c>
      <c r="CE83" s="189">
        <v>8883589.0600000005</v>
      </c>
      <c r="CF83" s="204">
        <v>0</v>
      </c>
      <c r="CG83" s="219">
        <v>0</v>
      </c>
      <c r="CH83" s="220">
        <f t="shared" si="46"/>
        <v>8883589.0600000005</v>
      </c>
      <c r="CI83" s="204">
        <v>0</v>
      </c>
      <c r="CJ83" s="189">
        <v>8883589.0600000005</v>
      </c>
      <c r="CK83" s="204">
        <v>0</v>
      </c>
      <c r="CL83" s="221">
        <v>0</v>
      </c>
      <c r="CM83" s="438" t="s">
        <v>91</v>
      </c>
      <c r="CN83" s="19" t="str">
        <f t="shared" si="57"/>
        <v>4020000010113нормативный</v>
      </c>
      <c r="CO83" s="103"/>
      <c r="CP83" s="103"/>
      <c r="CQ83" s="104" t="b">
        <f t="shared" si="38"/>
        <v>1</v>
      </c>
      <c r="CR83" s="104">
        <f t="shared" si="39"/>
        <v>0</v>
      </c>
      <c r="CS83" s="104">
        <f t="shared" si="40"/>
        <v>0</v>
      </c>
      <c r="CT83" s="104">
        <f t="shared" si="41"/>
        <v>0</v>
      </c>
      <c r="CU83" s="104">
        <f t="shared" si="42"/>
        <v>0</v>
      </c>
      <c r="CV83" s="104">
        <f t="shared" si="43"/>
        <v>0</v>
      </c>
      <c r="CW83" s="104">
        <f t="shared" si="44"/>
        <v>0</v>
      </c>
      <c r="CX83" s="104"/>
      <c r="CY83" s="211">
        <f t="shared" si="47"/>
        <v>0</v>
      </c>
      <c r="CZ83" s="211">
        <f t="shared" si="48"/>
        <v>0</v>
      </c>
      <c r="DA83" s="211">
        <f t="shared" si="49"/>
        <v>0</v>
      </c>
      <c r="DB83" s="211">
        <f t="shared" si="50"/>
        <v>0</v>
      </c>
      <c r="DC83" s="211">
        <f t="shared" si="51"/>
        <v>0</v>
      </c>
      <c r="DD83" s="211">
        <f t="shared" si="52"/>
        <v>0</v>
      </c>
      <c r="DE83" s="211">
        <f t="shared" si="53"/>
        <v>0</v>
      </c>
      <c r="DF83" s="211">
        <f t="shared" si="54"/>
        <v>0</v>
      </c>
      <c r="DG83" s="211">
        <f t="shared" si="55"/>
        <v>0</v>
      </c>
      <c r="DH83" s="211">
        <f t="shared" si="56"/>
        <v>0</v>
      </c>
    </row>
    <row r="84" spans="1:112" s="105" customFormat="1" ht="32.1" customHeight="1">
      <c r="A84" s="56">
        <v>601</v>
      </c>
      <c r="B84" s="57" t="s">
        <v>131</v>
      </c>
      <c r="C84" s="202">
        <v>402000001</v>
      </c>
      <c r="D84" s="58" t="s">
        <v>67</v>
      </c>
      <c r="E84" s="59" t="s">
        <v>133</v>
      </c>
      <c r="F84" s="60"/>
      <c r="G84" s="60"/>
      <c r="H84" s="61">
        <v>3</v>
      </c>
      <c r="I84" s="60"/>
      <c r="J84" s="61">
        <v>17</v>
      </c>
      <c r="K84" s="61">
        <v>1</v>
      </c>
      <c r="L84" s="61">
        <v>9</v>
      </c>
      <c r="M84" s="62"/>
      <c r="N84" s="62"/>
      <c r="O84" s="62"/>
      <c r="P84" s="63" t="s">
        <v>134</v>
      </c>
      <c r="Q84" s="64" t="s">
        <v>207</v>
      </c>
      <c r="R84" s="61"/>
      <c r="S84" s="61"/>
      <c r="T84" s="61" t="s">
        <v>208</v>
      </c>
      <c r="U84" s="61"/>
      <c r="V84" s="61" t="s">
        <v>209</v>
      </c>
      <c r="W84" s="61"/>
      <c r="X84" s="61"/>
      <c r="Y84" s="61"/>
      <c r="Z84" s="61"/>
      <c r="AA84" s="61"/>
      <c r="AB84" s="63" t="s">
        <v>210</v>
      </c>
      <c r="AC84" s="64" t="s">
        <v>1861</v>
      </c>
      <c r="AD84" s="216"/>
      <c r="AE84" s="216"/>
      <c r="AF84" s="216"/>
      <c r="AG84" s="216"/>
      <c r="AH84" s="216"/>
      <c r="AI84" s="216"/>
      <c r="AJ84" s="216"/>
      <c r="AK84" s="216"/>
      <c r="AL84" s="216"/>
      <c r="AM84" s="217" t="s">
        <v>1926</v>
      </c>
      <c r="AN84" s="63" t="s">
        <v>1863</v>
      </c>
      <c r="AO84" s="188" t="s">
        <v>71</v>
      </c>
      <c r="AP84" s="188" t="s">
        <v>72</v>
      </c>
      <c r="AQ84" s="188">
        <v>9810076610</v>
      </c>
      <c r="AR84" s="203" t="s">
        <v>212</v>
      </c>
      <c r="AS84" s="188" t="s">
        <v>79</v>
      </c>
      <c r="AT84" s="204">
        <f t="shared" si="31"/>
        <v>2729560.04</v>
      </c>
      <c r="AU84" s="204">
        <f t="shared" si="31"/>
        <v>2727767.57</v>
      </c>
      <c r="AV84" s="204">
        <v>0</v>
      </c>
      <c r="AW84" s="204">
        <v>0</v>
      </c>
      <c r="AX84" s="189">
        <v>2729560.04</v>
      </c>
      <c r="AY84" s="189">
        <v>2727767.57</v>
      </c>
      <c r="AZ84" s="204">
        <v>0</v>
      </c>
      <c r="BA84" s="204">
        <v>0</v>
      </c>
      <c r="BB84" s="204">
        <v>0</v>
      </c>
      <c r="BC84" s="221">
        <v>0</v>
      </c>
      <c r="BD84" s="204">
        <f t="shared" si="32"/>
        <v>2682843.9</v>
      </c>
      <c r="BE84" s="204">
        <v>0</v>
      </c>
      <c r="BF84" s="189">
        <v>2682843.9</v>
      </c>
      <c r="BG84" s="204">
        <v>0</v>
      </c>
      <c r="BH84" s="204">
        <v>0</v>
      </c>
      <c r="BI84" s="218">
        <f t="shared" si="33"/>
        <v>2682843.9</v>
      </c>
      <c r="BJ84" s="204">
        <v>0</v>
      </c>
      <c r="BK84" s="189">
        <v>2682843.9</v>
      </c>
      <c r="BL84" s="204">
        <v>0</v>
      </c>
      <c r="BM84" s="219">
        <v>0</v>
      </c>
      <c r="BN84" s="220">
        <f t="shared" si="34"/>
        <v>2682843.9</v>
      </c>
      <c r="BO84" s="204">
        <v>0</v>
      </c>
      <c r="BP84" s="189">
        <v>2682843.9</v>
      </c>
      <c r="BQ84" s="204">
        <v>0</v>
      </c>
      <c r="BR84" s="219">
        <v>0</v>
      </c>
      <c r="BS84" s="220">
        <f t="shared" si="35"/>
        <v>2682843.9</v>
      </c>
      <c r="BT84" s="204">
        <v>0</v>
      </c>
      <c r="BU84" s="189">
        <v>2682843.9</v>
      </c>
      <c r="BV84" s="204">
        <v>0</v>
      </c>
      <c r="BW84" s="221">
        <v>0</v>
      </c>
      <c r="BX84" s="222">
        <f t="shared" si="45"/>
        <v>2727767.57</v>
      </c>
      <c r="BY84" s="204">
        <v>0</v>
      </c>
      <c r="BZ84" s="189">
        <v>2727767.57</v>
      </c>
      <c r="CA84" s="204">
        <v>0</v>
      </c>
      <c r="CB84" s="219">
        <v>0</v>
      </c>
      <c r="CC84" s="220">
        <f t="shared" si="36"/>
        <v>2682843.9</v>
      </c>
      <c r="CD84" s="204">
        <v>0</v>
      </c>
      <c r="CE84" s="189">
        <v>2682843.9</v>
      </c>
      <c r="CF84" s="204">
        <v>0</v>
      </c>
      <c r="CG84" s="219">
        <v>0</v>
      </c>
      <c r="CH84" s="220">
        <f t="shared" si="46"/>
        <v>2682843.9</v>
      </c>
      <c r="CI84" s="204">
        <v>0</v>
      </c>
      <c r="CJ84" s="189">
        <v>2682843.9</v>
      </c>
      <c r="CK84" s="204">
        <v>0</v>
      </c>
      <c r="CL84" s="221">
        <v>0</v>
      </c>
      <c r="CM84" s="438" t="s">
        <v>91</v>
      </c>
      <c r="CN84" s="19" t="str">
        <f t="shared" si="57"/>
        <v>4020000010113нормативный</v>
      </c>
      <c r="CO84" s="103"/>
      <c r="CP84" s="103"/>
      <c r="CQ84" s="104" t="b">
        <f t="shared" si="38"/>
        <v>1</v>
      </c>
      <c r="CR84" s="104">
        <f t="shared" si="39"/>
        <v>0</v>
      </c>
      <c r="CS84" s="104">
        <f t="shared" si="40"/>
        <v>0</v>
      </c>
      <c r="CT84" s="104">
        <f t="shared" si="41"/>
        <v>0</v>
      </c>
      <c r="CU84" s="104">
        <f t="shared" si="42"/>
        <v>0</v>
      </c>
      <c r="CV84" s="104">
        <f t="shared" si="43"/>
        <v>0</v>
      </c>
      <c r="CW84" s="104">
        <f t="shared" si="44"/>
        <v>0</v>
      </c>
      <c r="CX84" s="104"/>
      <c r="CY84" s="211">
        <f t="shared" si="47"/>
        <v>0</v>
      </c>
      <c r="CZ84" s="211">
        <f t="shared" si="48"/>
        <v>0</v>
      </c>
      <c r="DA84" s="211">
        <f t="shared" si="49"/>
        <v>0</v>
      </c>
      <c r="DB84" s="211">
        <f t="shared" si="50"/>
        <v>0</v>
      </c>
      <c r="DC84" s="211">
        <f t="shared" si="51"/>
        <v>0</v>
      </c>
      <c r="DD84" s="211">
        <f t="shared" si="52"/>
        <v>0</v>
      </c>
      <c r="DE84" s="211">
        <f t="shared" si="53"/>
        <v>0</v>
      </c>
      <c r="DF84" s="211">
        <f t="shared" si="54"/>
        <v>0</v>
      </c>
      <c r="DG84" s="211">
        <f t="shared" si="55"/>
        <v>0</v>
      </c>
      <c r="DH84" s="211">
        <f t="shared" si="56"/>
        <v>0</v>
      </c>
    </row>
    <row r="85" spans="1:112" s="105" customFormat="1" ht="32.1" customHeight="1">
      <c r="A85" s="56">
        <v>601</v>
      </c>
      <c r="B85" s="57" t="s">
        <v>131</v>
      </c>
      <c r="C85" s="202">
        <v>402000001</v>
      </c>
      <c r="D85" s="58" t="s">
        <v>67</v>
      </c>
      <c r="E85" s="59" t="s">
        <v>133</v>
      </c>
      <c r="F85" s="60"/>
      <c r="G85" s="60"/>
      <c r="H85" s="61">
        <v>3</v>
      </c>
      <c r="I85" s="60"/>
      <c r="J85" s="61">
        <v>17</v>
      </c>
      <c r="K85" s="61">
        <v>1</v>
      </c>
      <c r="L85" s="61">
        <v>9</v>
      </c>
      <c r="M85" s="62"/>
      <c r="N85" s="62"/>
      <c r="O85" s="62"/>
      <c r="P85" s="63" t="s">
        <v>134</v>
      </c>
      <c r="Q85" s="64" t="s">
        <v>207</v>
      </c>
      <c r="R85" s="61"/>
      <c r="S85" s="61"/>
      <c r="T85" s="61" t="s">
        <v>208</v>
      </c>
      <c r="U85" s="61"/>
      <c r="V85" s="61" t="s">
        <v>209</v>
      </c>
      <c r="W85" s="61"/>
      <c r="X85" s="61"/>
      <c r="Y85" s="61"/>
      <c r="Z85" s="61"/>
      <c r="AA85" s="61"/>
      <c r="AB85" s="63" t="s">
        <v>210</v>
      </c>
      <c r="AC85" s="64" t="s">
        <v>1861</v>
      </c>
      <c r="AD85" s="216"/>
      <c r="AE85" s="216"/>
      <c r="AF85" s="216"/>
      <c r="AG85" s="216"/>
      <c r="AH85" s="216"/>
      <c r="AI85" s="216"/>
      <c r="AJ85" s="216"/>
      <c r="AK85" s="216"/>
      <c r="AL85" s="216"/>
      <c r="AM85" s="217" t="s">
        <v>1926</v>
      </c>
      <c r="AN85" s="63" t="s">
        <v>1863</v>
      </c>
      <c r="AO85" s="188" t="s">
        <v>71</v>
      </c>
      <c r="AP85" s="188" t="s">
        <v>72</v>
      </c>
      <c r="AQ85" s="188">
        <v>9810076610</v>
      </c>
      <c r="AR85" s="203" t="s">
        <v>212</v>
      </c>
      <c r="AS85" s="188" t="s">
        <v>73</v>
      </c>
      <c r="AT85" s="204">
        <f t="shared" si="31"/>
        <v>98500</v>
      </c>
      <c r="AU85" s="204">
        <f t="shared" si="31"/>
        <v>96990</v>
      </c>
      <c r="AV85" s="204">
        <v>0</v>
      </c>
      <c r="AW85" s="204">
        <v>0</v>
      </c>
      <c r="AX85" s="189">
        <v>98500</v>
      </c>
      <c r="AY85" s="189">
        <v>96990</v>
      </c>
      <c r="AZ85" s="204">
        <v>0</v>
      </c>
      <c r="BA85" s="204">
        <v>0</v>
      </c>
      <c r="BB85" s="204">
        <v>0</v>
      </c>
      <c r="BC85" s="221">
        <v>0</v>
      </c>
      <c r="BD85" s="204">
        <f t="shared" si="32"/>
        <v>300000</v>
      </c>
      <c r="BE85" s="204">
        <v>0</v>
      </c>
      <c r="BF85" s="189">
        <v>300000</v>
      </c>
      <c r="BG85" s="204">
        <v>0</v>
      </c>
      <c r="BH85" s="204">
        <v>0</v>
      </c>
      <c r="BI85" s="218">
        <f t="shared" si="33"/>
        <v>300000</v>
      </c>
      <c r="BJ85" s="204">
        <v>0</v>
      </c>
      <c r="BK85" s="189">
        <v>300000</v>
      </c>
      <c r="BL85" s="204">
        <v>0</v>
      </c>
      <c r="BM85" s="219">
        <v>0</v>
      </c>
      <c r="BN85" s="220">
        <f t="shared" si="34"/>
        <v>300000</v>
      </c>
      <c r="BO85" s="204">
        <v>0</v>
      </c>
      <c r="BP85" s="189">
        <v>300000</v>
      </c>
      <c r="BQ85" s="204">
        <v>0</v>
      </c>
      <c r="BR85" s="219">
        <v>0</v>
      </c>
      <c r="BS85" s="220">
        <f t="shared" si="35"/>
        <v>300000</v>
      </c>
      <c r="BT85" s="204">
        <v>0</v>
      </c>
      <c r="BU85" s="189">
        <v>300000</v>
      </c>
      <c r="BV85" s="204">
        <v>0</v>
      </c>
      <c r="BW85" s="221">
        <v>0</v>
      </c>
      <c r="BX85" s="222">
        <f t="shared" si="45"/>
        <v>96990</v>
      </c>
      <c r="BY85" s="204">
        <v>0</v>
      </c>
      <c r="BZ85" s="189">
        <v>96990</v>
      </c>
      <c r="CA85" s="204">
        <v>0</v>
      </c>
      <c r="CB85" s="219">
        <v>0</v>
      </c>
      <c r="CC85" s="220">
        <f t="shared" si="36"/>
        <v>300000</v>
      </c>
      <c r="CD85" s="204">
        <v>0</v>
      </c>
      <c r="CE85" s="189">
        <v>300000</v>
      </c>
      <c r="CF85" s="204">
        <v>0</v>
      </c>
      <c r="CG85" s="219">
        <v>0</v>
      </c>
      <c r="CH85" s="220">
        <f t="shared" si="46"/>
        <v>300000</v>
      </c>
      <c r="CI85" s="204">
        <v>0</v>
      </c>
      <c r="CJ85" s="189">
        <v>300000</v>
      </c>
      <c r="CK85" s="204">
        <v>0</v>
      </c>
      <c r="CL85" s="221">
        <v>0</v>
      </c>
      <c r="CM85" s="509" t="s">
        <v>92</v>
      </c>
      <c r="CN85" s="19" t="str">
        <f t="shared" si="57"/>
        <v>4020000010113плановый</v>
      </c>
      <c r="CO85" s="103"/>
      <c r="CP85" s="103"/>
      <c r="CQ85" s="104" t="b">
        <f t="shared" si="38"/>
        <v>1</v>
      </c>
      <c r="CR85" s="104">
        <f t="shared" si="39"/>
        <v>0</v>
      </c>
      <c r="CS85" s="104">
        <f t="shared" si="40"/>
        <v>0</v>
      </c>
      <c r="CT85" s="104">
        <f t="shared" si="41"/>
        <v>0</v>
      </c>
      <c r="CU85" s="104">
        <f t="shared" si="42"/>
        <v>0</v>
      </c>
      <c r="CV85" s="104">
        <f t="shared" si="43"/>
        <v>0</v>
      </c>
      <c r="CW85" s="104">
        <f t="shared" si="44"/>
        <v>0</v>
      </c>
      <c r="CX85" s="104"/>
      <c r="CY85" s="211">
        <f t="shared" si="47"/>
        <v>0</v>
      </c>
      <c r="CZ85" s="211">
        <f t="shared" si="48"/>
        <v>0</v>
      </c>
      <c r="DA85" s="211">
        <f t="shared" si="49"/>
        <v>0</v>
      </c>
      <c r="DB85" s="211">
        <f t="shared" si="50"/>
        <v>0</v>
      </c>
      <c r="DC85" s="211">
        <f t="shared" si="51"/>
        <v>0</v>
      </c>
      <c r="DD85" s="211">
        <f t="shared" si="52"/>
        <v>0</v>
      </c>
      <c r="DE85" s="211">
        <f t="shared" si="53"/>
        <v>0</v>
      </c>
      <c r="DF85" s="211">
        <f t="shared" si="54"/>
        <v>0</v>
      </c>
      <c r="DG85" s="211">
        <f t="shared" si="55"/>
        <v>0</v>
      </c>
      <c r="DH85" s="211">
        <f t="shared" si="56"/>
        <v>0</v>
      </c>
    </row>
    <row r="86" spans="1:112" s="105" customFormat="1" ht="32.1" customHeight="1">
      <c r="A86" s="56">
        <v>601</v>
      </c>
      <c r="B86" s="57" t="s">
        <v>131</v>
      </c>
      <c r="C86" s="202">
        <v>401000030</v>
      </c>
      <c r="D86" s="58" t="s">
        <v>213</v>
      </c>
      <c r="E86" s="59" t="s">
        <v>133</v>
      </c>
      <c r="F86" s="60"/>
      <c r="G86" s="60"/>
      <c r="H86" s="61">
        <v>3</v>
      </c>
      <c r="I86" s="60"/>
      <c r="J86" s="61">
        <v>16</v>
      </c>
      <c r="K86" s="61">
        <v>1</v>
      </c>
      <c r="L86" s="61">
        <v>20</v>
      </c>
      <c r="M86" s="62"/>
      <c r="N86" s="62"/>
      <c r="O86" s="62"/>
      <c r="P86" s="63" t="s">
        <v>134</v>
      </c>
      <c r="Q86" s="64" t="s">
        <v>141</v>
      </c>
      <c r="R86" s="61"/>
      <c r="S86" s="61"/>
      <c r="T86" s="61" t="s">
        <v>66</v>
      </c>
      <c r="U86" s="61"/>
      <c r="V86" s="61">
        <v>9</v>
      </c>
      <c r="W86" s="61" t="s">
        <v>64</v>
      </c>
      <c r="X86" s="61"/>
      <c r="Y86" s="61"/>
      <c r="Z86" s="61"/>
      <c r="AA86" s="61"/>
      <c r="AB86" s="63" t="s">
        <v>142</v>
      </c>
      <c r="AC86" s="64" t="s">
        <v>1883</v>
      </c>
      <c r="AD86" s="228"/>
      <c r="AE86" s="228"/>
      <c r="AF86" s="228"/>
      <c r="AG86" s="228"/>
      <c r="AH86" s="74"/>
      <c r="AI86" s="63"/>
      <c r="AJ86" s="74"/>
      <c r="AK86" s="229"/>
      <c r="AL86" s="228"/>
      <c r="AM86" s="63" t="s">
        <v>1884</v>
      </c>
      <c r="AN86" s="63" t="s">
        <v>1885</v>
      </c>
      <c r="AO86" s="188" t="s">
        <v>214</v>
      </c>
      <c r="AP86" s="188" t="s">
        <v>71</v>
      </c>
      <c r="AQ86" s="188" t="s">
        <v>215</v>
      </c>
      <c r="AR86" s="203" t="s">
        <v>216</v>
      </c>
      <c r="AS86" s="188" t="s">
        <v>73</v>
      </c>
      <c r="AT86" s="204">
        <f t="shared" si="31"/>
        <v>942903.87</v>
      </c>
      <c r="AU86" s="204">
        <f t="shared" si="31"/>
        <v>942903.87</v>
      </c>
      <c r="AV86" s="204">
        <v>0</v>
      </c>
      <c r="AW86" s="204">
        <v>0</v>
      </c>
      <c r="AX86" s="204">
        <v>0</v>
      </c>
      <c r="AY86" s="204">
        <v>0</v>
      </c>
      <c r="AZ86" s="204">
        <v>0</v>
      </c>
      <c r="BA86" s="204">
        <v>0</v>
      </c>
      <c r="BB86" s="204">
        <v>942903.87</v>
      </c>
      <c r="BC86" s="221">
        <v>942903.87</v>
      </c>
      <c r="BD86" s="204">
        <f t="shared" si="32"/>
        <v>1854317.78</v>
      </c>
      <c r="BE86" s="204">
        <v>0</v>
      </c>
      <c r="BF86" s="204">
        <v>0</v>
      </c>
      <c r="BG86" s="204">
        <v>0</v>
      </c>
      <c r="BH86" s="204">
        <v>1854317.78</v>
      </c>
      <c r="BI86" s="218">
        <f t="shared" si="33"/>
        <v>2061000</v>
      </c>
      <c r="BJ86" s="204">
        <v>0</v>
      </c>
      <c r="BK86" s="204">
        <v>0</v>
      </c>
      <c r="BL86" s="204">
        <v>0</v>
      </c>
      <c r="BM86" s="219">
        <v>2061000</v>
      </c>
      <c r="BN86" s="220">
        <f t="shared" si="34"/>
        <v>2061000</v>
      </c>
      <c r="BO86" s="204">
        <v>0</v>
      </c>
      <c r="BP86" s="204">
        <v>0</v>
      </c>
      <c r="BQ86" s="204">
        <v>0</v>
      </c>
      <c r="BR86" s="219">
        <v>2061000</v>
      </c>
      <c r="BS86" s="220">
        <f t="shared" si="35"/>
        <v>2061000</v>
      </c>
      <c r="BT86" s="204">
        <v>0</v>
      </c>
      <c r="BU86" s="204">
        <v>0</v>
      </c>
      <c r="BV86" s="204">
        <v>0</v>
      </c>
      <c r="BW86" s="221">
        <v>2061000</v>
      </c>
      <c r="BX86" s="227">
        <f t="shared" si="45"/>
        <v>942903.87</v>
      </c>
      <c r="BY86" s="204">
        <v>0</v>
      </c>
      <c r="BZ86" s="204">
        <v>0</v>
      </c>
      <c r="CA86" s="204">
        <v>0</v>
      </c>
      <c r="CB86" s="219">
        <v>942903.87</v>
      </c>
      <c r="CC86" s="220">
        <f t="shared" si="36"/>
        <v>1854317.78</v>
      </c>
      <c r="CD86" s="204">
        <v>0</v>
      </c>
      <c r="CE86" s="204">
        <v>0</v>
      </c>
      <c r="CF86" s="204">
        <v>0</v>
      </c>
      <c r="CG86" s="219">
        <v>1854317.78</v>
      </c>
      <c r="CH86" s="220">
        <f t="shared" si="46"/>
        <v>2061000</v>
      </c>
      <c r="CI86" s="204">
        <v>0</v>
      </c>
      <c r="CJ86" s="204">
        <v>0</v>
      </c>
      <c r="CK86" s="204">
        <v>0</v>
      </c>
      <c r="CL86" s="221">
        <v>2061000</v>
      </c>
      <c r="CM86" s="509" t="s">
        <v>92</v>
      </c>
      <c r="CN86" s="19" t="str">
        <f t="shared" si="57"/>
        <v>4010000300801плановый</v>
      </c>
      <c r="CO86" s="103"/>
      <c r="CP86" s="103"/>
      <c r="CQ86" s="104" t="b">
        <f t="shared" si="38"/>
        <v>1</v>
      </c>
      <c r="CR86" s="104">
        <f t="shared" si="39"/>
        <v>0</v>
      </c>
      <c r="CS86" s="104">
        <f t="shared" si="40"/>
        <v>0</v>
      </c>
      <c r="CT86" s="104">
        <f t="shared" si="41"/>
        <v>0</v>
      </c>
      <c r="CU86" s="104">
        <f t="shared" si="42"/>
        <v>0</v>
      </c>
      <c r="CV86" s="104">
        <f t="shared" si="43"/>
        <v>0</v>
      </c>
      <c r="CW86" s="104">
        <f t="shared" si="44"/>
        <v>0</v>
      </c>
      <c r="CX86" s="104"/>
      <c r="CY86" s="211">
        <f t="shared" si="47"/>
        <v>0</v>
      </c>
      <c r="CZ86" s="211">
        <f t="shared" si="48"/>
        <v>0</v>
      </c>
      <c r="DA86" s="211">
        <f t="shared" si="49"/>
        <v>0</v>
      </c>
      <c r="DB86" s="211">
        <f t="shared" si="50"/>
        <v>0</v>
      </c>
      <c r="DC86" s="211">
        <f t="shared" si="51"/>
        <v>0</v>
      </c>
      <c r="DD86" s="211">
        <f t="shared" si="52"/>
        <v>0</v>
      </c>
      <c r="DE86" s="211">
        <f t="shared" si="53"/>
        <v>0</v>
      </c>
      <c r="DF86" s="211">
        <f t="shared" si="54"/>
        <v>0</v>
      </c>
      <c r="DG86" s="211">
        <f t="shared" si="55"/>
        <v>0</v>
      </c>
      <c r="DH86" s="211">
        <f t="shared" si="56"/>
        <v>0</v>
      </c>
    </row>
    <row r="87" spans="1:112" s="105" customFormat="1" ht="32.1" customHeight="1">
      <c r="A87" s="56">
        <v>601</v>
      </c>
      <c r="B87" s="57" t="s">
        <v>131</v>
      </c>
      <c r="C87" s="202">
        <v>402000019</v>
      </c>
      <c r="D87" s="58" t="s">
        <v>217</v>
      </c>
      <c r="E87" s="59" t="s">
        <v>133</v>
      </c>
      <c r="F87" s="60"/>
      <c r="G87" s="60"/>
      <c r="H87" s="61">
        <v>3</v>
      </c>
      <c r="I87" s="60"/>
      <c r="J87" s="61">
        <v>17</v>
      </c>
      <c r="K87" s="61">
        <v>1</v>
      </c>
      <c r="L87" s="61" t="s">
        <v>218</v>
      </c>
      <c r="M87" s="62"/>
      <c r="N87" s="62"/>
      <c r="O87" s="62"/>
      <c r="P87" s="63" t="s">
        <v>134</v>
      </c>
      <c r="Q87" s="64" t="s">
        <v>141</v>
      </c>
      <c r="R87" s="61"/>
      <c r="S87" s="61"/>
      <c r="T87" s="61" t="s">
        <v>66</v>
      </c>
      <c r="U87" s="61"/>
      <c r="V87" s="61" t="s">
        <v>189</v>
      </c>
      <c r="W87" s="61" t="s">
        <v>64</v>
      </c>
      <c r="X87" s="61"/>
      <c r="Y87" s="61"/>
      <c r="Z87" s="61"/>
      <c r="AA87" s="61"/>
      <c r="AB87" s="63" t="s">
        <v>142</v>
      </c>
      <c r="AC87" s="64" t="s">
        <v>1891</v>
      </c>
      <c r="AD87" s="216"/>
      <c r="AE87" s="216"/>
      <c r="AF87" s="216"/>
      <c r="AG87" s="216"/>
      <c r="AH87" s="217"/>
      <c r="AI87" s="217"/>
      <c r="AJ87" s="217"/>
      <c r="AK87" s="216"/>
      <c r="AL87" s="216"/>
      <c r="AM87" s="217" t="s">
        <v>1927</v>
      </c>
      <c r="AN87" s="63" t="s">
        <v>1863</v>
      </c>
      <c r="AO87" s="188" t="s">
        <v>219</v>
      </c>
      <c r="AP87" s="188" t="s">
        <v>205</v>
      </c>
      <c r="AQ87" s="188" t="s">
        <v>220</v>
      </c>
      <c r="AR87" s="203" t="s">
        <v>221</v>
      </c>
      <c r="AS87" s="188" t="s">
        <v>73</v>
      </c>
      <c r="AT87" s="204">
        <f t="shared" si="31"/>
        <v>92498.34</v>
      </c>
      <c r="AU87" s="204">
        <f t="shared" si="31"/>
        <v>92498.34</v>
      </c>
      <c r="AV87" s="204">
        <v>0</v>
      </c>
      <c r="AW87" s="204">
        <v>0</v>
      </c>
      <c r="AX87" s="204">
        <v>0</v>
      </c>
      <c r="AY87" s="204">
        <v>0</v>
      </c>
      <c r="AZ87" s="204">
        <v>0</v>
      </c>
      <c r="BA87" s="204">
        <v>0</v>
      </c>
      <c r="BB87" s="204">
        <v>92498.34</v>
      </c>
      <c r="BC87" s="221">
        <v>92498.34</v>
      </c>
      <c r="BD87" s="204">
        <f t="shared" si="32"/>
        <v>160000</v>
      </c>
      <c r="BE87" s="204">
        <v>0</v>
      </c>
      <c r="BF87" s="204">
        <v>0</v>
      </c>
      <c r="BG87" s="204">
        <v>0</v>
      </c>
      <c r="BH87" s="204">
        <v>160000</v>
      </c>
      <c r="BI87" s="218">
        <f t="shared" si="33"/>
        <v>160000</v>
      </c>
      <c r="BJ87" s="204">
        <v>0</v>
      </c>
      <c r="BK87" s="204">
        <v>0</v>
      </c>
      <c r="BL87" s="204">
        <v>0</v>
      </c>
      <c r="BM87" s="219">
        <v>160000</v>
      </c>
      <c r="BN87" s="220">
        <f t="shared" si="34"/>
        <v>160000</v>
      </c>
      <c r="BO87" s="204">
        <v>0</v>
      </c>
      <c r="BP87" s="204">
        <v>0</v>
      </c>
      <c r="BQ87" s="204">
        <v>0</v>
      </c>
      <c r="BR87" s="219">
        <v>160000</v>
      </c>
      <c r="BS87" s="220">
        <f t="shared" si="35"/>
        <v>160000</v>
      </c>
      <c r="BT87" s="204">
        <v>0</v>
      </c>
      <c r="BU87" s="204">
        <v>0</v>
      </c>
      <c r="BV87" s="204">
        <v>0</v>
      </c>
      <c r="BW87" s="221">
        <v>160000</v>
      </c>
      <c r="BX87" s="227">
        <f t="shared" si="45"/>
        <v>92498.34</v>
      </c>
      <c r="BY87" s="204">
        <v>0</v>
      </c>
      <c r="BZ87" s="204">
        <v>0</v>
      </c>
      <c r="CA87" s="204">
        <v>0</v>
      </c>
      <c r="CB87" s="219">
        <v>92498.34</v>
      </c>
      <c r="CC87" s="220">
        <f t="shared" si="36"/>
        <v>160000</v>
      </c>
      <c r="CD87" s="204">
        <v>0</v>
      </c>
      <c r="CE87" s="204">
        <v>0</v>
      </c>
      <c r="CF87" s="204">
        <v>0</v>
      </c>
      <c r="CG87" s="219">
        <v>160000</v>
      </c>
      <c r="CH87" s="220">
        <f t="shared" si="46"/>
        <v>160000</v>
      </c>
      <c r="CI87" s="204">
        <v>0</v>
      </c>
      <c r="CJ87" s="204">
        <v>0</v>
      </c>
      <c r="CK87" s="204">
        <v>0</v>
      </c>
      <c r="CL87" s="221">
        <v>160000</v>
      </c>
      <c r="CM87" s="509" t="s">
        <v>92</v>
      </c>
      <c r="CN87" s="19" t="str">
        <f t="shared" si="57"/>
        <v>4020000190705плановый</v>
      </c>
      <c r="CO87" s="103"/>
      <c r="CP87" s="103"/>
      <c r="CQ87" s="104" t="b">
        <f t="shared" si="38"/>
        <v>1</v>
      </c>
      <c r="CR87" s="104">
        <f t="shared" si="39"/>
        <v>0</v>
      </c>
      <c r="CS87" s="104">
        <f t="shared" si="40"/>
        <v>0</v>
      </c>
      <c r="CT87" s="104">
        <f t="shared" si="41"/>
        <v>0</v>
      </c>
      <c r="CU87" s="104">
        <f t="shared" si="42"/>
        <v>0</v>
      </c>
      <c r="CV87" s="104">
        <f t="shared" si="43"/>
        <v>0</v>
      </c>
      <c r="CW87" s="104">
        <f t="shared" si="44"/>
        <v>0</v>
      </c>
      <c r="CX87" s="104"/>
      <c r="CY87" s="211">
        <f t="shared" si="47"/>
        <v>0</v>
      </c>
      <c r="CZ87" s="211">
        <f t="shared" si="48"/>
        <v>0</v>
      </c>
      <c r="DA87" s="211">
        <f t="shared" si="49"/>
        <v>0</v>
      </c>
      <c r="DB87" s="211">
        <f t="shared" si="50"/>
        <v>0</v>
      </c>
      <c r="DC87" s="211">
        <f t="shared" si="51"/>
        <v>0</v>
      </c>
      <c r="DD87" s="211">
        <f t="shared" si="52"/>
        <v>0</v>
      </c>
      <c r="DE87" s="211">
        <f t="shared" si="53"/>
        <v>0</v>
      </c>
      <c r="DF87" s="211">
        <f t="shared" si="54"/>
        <v>0</v>
      </c>
      <c r="DG87" s="211">
        <f t="shared" si="55"/>
        <v>0</v>
      </c>
      <c r="DH87" s="211">
        <f t="shared" si="56"/>
        <v>0</v>
      </c>
    </row>
    <row r="88" spans="1:112" s="105" customFormat="1" ht="32.1" customHeight="1">
      <c r="A88" s="56">
        <v>601</v>
      </c>
      <c r="B88" s="57" t="s">
        <v>131</v>
      </c>
      <c r="C88" s="202">
        <v>401000059</v>
      </c>
      <c r="D88" s="58" t="s">
        <v>222</v>
      </c>
      <c r="E88" s="59" t="s">
        <v>223</v>
      </c>
      <c r="F88" s="60"/>
      <c r="G88" s="60"/>
      <c r="H88" s="61"/>
      <c r="I88" s="60"/>
      <c r="J88" s="61">
        <v>5</v>
      </c>
      <c r="K88" s="61">
        <v>4</v>
      </c>
      <c r="L88" s="61"/>
      <c r="M88" s="62"/>
      <c r="N88" s="62"/>
      <c r="O88" s="62"/>
      <c r="P88" s="63" t="s">
        <v>224</v>
      </c>
      <c r="Q88" s="64" t="s">
        <v>225</v>
      </c>
      <c r="R88" s="61"/>
      <c r="S88" s="61"/>
      <c r="T88" s="61"/>
      <c r="U88" s="61"/>
      <c r="V88" s="61" t="s">
        <v>66</v>
      </c>
      <c r="W88" s="61" t="s">
        <v>226</v>
      </c>
      <c r="X88" s="61"/>
      <c r="Y88" s="61"/>
      <c r="Z88" s="61"/>
      <c r="AA88" s="61"/>
      <c r="AB88" s="63" t="s">
        <v>227</v>
      </c>
      <c r="AC88" s="64" t="s">
        <v>1861</v>
      </c>
      <c r="AD88" s="216"/>
      <c r="AE88" s="216"/>
      <c r="AF88" s="216"/>
      <c r="AG88" s="216"/>
      <c r="AH88" s="217"/>
      <c r="AI88" s="217"/>
      <c r="AJ88" s="217"/>
      <c r="AK88" s="216"/>
      <c r="AL88" s="216"/>
      <c r="AM88" s="217" t="s">
        <v>1928</v>
      </c>
      <c r="AN88" s="63" t="s">
        <v>1885</v>
      </c>
      <c r="AO88" s="188" t="s">
        <v>71</v>
      </c>
      <c r="AP88" s="188" t="s">
        <v>72</v>
      </c>
      <c r="AQ88" s="188" t="s">
        <v>228</v>
      </c>
      <c r="AR88" s="203" t="s">
        <v>229</v>
      </c>
      <c r="AS88" s="188" t="s">
        <v>73</v>
      </c>
      <c r="AT88" s="204">
        <f t="shared" si="31"/>
        <v>24692.66</v>
      </c>
      <c r="AU88" s="204">
        <f t="shared" si="31"/>
        <v>24692.66</v>
      </c>
      <c r="AV88" s="204">
        <v>0</v>
      </c>
      <c r="AW88" s="204">
        <v>0</v>
      </c>
      <c r="AX88" s="204">
        <v>0</v>
      </c>
      <c r="AY88" s="204">
        <v>0</v>
      </c>
      <c r="AZ88" s="204">
        <v>0</v>
      </c>
      <c r="BA88" s="204">
        <v>0</v>
      </c>
      <c r="BB88" s="204">
        <v>24692.66</v>
      </c>
      <c r="BC88" s="221">
        <v>24692.66</v>
      </c>
      <c r="BD88" s="204">
        <f t="shared" si="32"/>
        <v>100000</v>
      </c>
      <c r="BE88" s="204">
        <v>0</v>
      </c>
      <c r="BF88" s="204">
        <v>0</v>
      </c>
      <c r="BG88" s="204">
        <v>0</v>
      </c>
      <c r="BH88" s="204">
        <v>100000</v>
      </c>
      <c r="BI88" s="218">
        <f t="shared" si="33"/>
        <v>100000</v>
      </c>
      <c r="BJ88" s="204">
        <v>0</v>
      </c>
      <c r="BK88" s="204">
        <v>0</v>
      </c>
      <c r="BL88" s="204">
        <v>0</v>
      </c>
      <c r="BM88" s="219">
        <v>100000</v>
      </c>
      <c r="BN88" s="220">
        <f t="shared" si="34"/>
        <v>100000</v>
      </c>
      <c r="BO88" s="204">
        <v>0</v>
      </c>
      <c r="BP88" s="204">
        <v>0</v>
      </c>
      <c r="BQ88" s="204">
        <v>0</v>
      </c>
      <c r="BR88" s="219">
        <v>100000</v>
      </c>
      <c r="BS88" s="220">
        <f t="shared" si="35"/>
        <v>100000</v>
      </c>
      <c r="BT88" s="204">
        <v>0</v>
      </c>
      <c r="BU88" s="204">
        <v>0</v>
      </c>
      <c r="BV88" s="204">
        <v>0</v>
      </c>
      <c r="BW88" s="221">
        <v>100000</v>
      </c>
      <c r="BX88" s="227">
        <f t="shared" si="45"/>
        <v>24692.66</v>
      </c>
      <c r="BY88" s="204">
        <v>0</v>
      </c>
      <c r="BZ88" s="204">
        <v>0</v>
      </c>
      <c r="CA88" s="204">
        <v>0</v>
      </c>
      <c r="CB88" s="219">
        <v>24692.66</v>
      </c>
      <c r="CC88" s="220">
        <f t="shared" si="36"/>
        <v>100000</v>
      </c>
      <c r="CD88" s="204">
        <v>0</v>
      </c>
      <c r="CE88" s="204">
        <v>0</v>
      </c>
      <c r="CF88" s="204">
        <v>0</v>
      </c>
      <c r="CG88" s="219">
        <v>100000</v>
      </c>
      <c r="CH88" s="220">
        <f t="shared" si="46"/>
        <v>100000</v>
      </c>
      <c r="CI88" s="204">
        <v>0</v>
      </c>
      <c r="CJ88" s="204">
        <v>0</v>
      </c>
      <c r="CK88" s="204">
        <v>0</v>
      </c>
      <c r="CL88" s="221">
        <v>100000</v>
      </c>
      <c r="CM88" s="509" t="s">
        <v>92</v>
      </c>
      <c r="CN88" s="19" t="str">
        <f t="shared" si="57"/>
        <v>4010000590113плановый</v>
      </c>
      <c r="CO88" s="103"/>
      <c r="CP88" s="103"/>
      <c r="CQ88" s="104" t="b">
        <f t="shared" si="38"/>
        <v>1</v>
      </c>
      <c r="CR88" s="104">
        <f t="shared" si="39"/>
        <v>0</v>
      </c>
      <c r="CS88" s="104">
        <f t="shared" si="40"/>
        <v>0</v>
      </c>
      <c r="CT88" s="104">
        <f t="shared" si="41"/>
        <v>0</v>
      </c>
      <c r="CU88" s="104">
        <f t="shared" si="42"/>
        <v>0</v>
      </c>
      <c r="CV88" s="104">
        <f t="shared" si="43"/>
        <v>0</v>
      </c>
      <c r="CW88" s="104">
        <f t="shared" si="44"/>
        <v>0</v>
      </c>
      <c r="CX88" s="104"/>
      <c r="CY88" s="211">
        <f t="shared" si="47"/>
        <v>0</v>
      </c>
      <c r="CZ88" s="211">
        <f t="shared" si="48"/>
        <v>0</v>
      </c>
      <c r="DA88" s="211">
        <f t="shared" si="49"/>
        <v>0</v>
      </c>
      <c r="DB88" s="211">
        <f t="shared" si="50"/>
        <v>0</v>
      </c>
      <c r="DC88" s="211">
        <f t="shared" si="51"/>
        <v>0</v>
      </c>
      <c r="DD88" s="211">
        <f t="shared" si="52"/>
        <v>0</v>
      </c>
      <c r="DE88" s="211">
        <f t="shared" si="53"/>
        <v>0</v>
      </c>
      <c r="DF88" s="211">
        <f t="shared" si="54"/>
        <v>0</v>
      </c>
      <c r="DG88" s="211">
        <f t="shared" si="55"/>
        <v>0</v>
      </c>
      <c r="DH88" s="211">
        <f t="shared" si="56"/>
        <v>0</v>
      </c>
    </row>
    <row r="89" spans="1:112" s="105" customFormat="1" ht="32.1" customHeight="1">
      <c r="A89" s="56">
        <v>601</v>
      </c>
      <c r="B89" s="57" t="s">
        <v>131</v>
      </c>
      <c r="C89" s="202">
        <v>402000017</v>
      </c>
      <c r="D89" s="58" t="s">
        <v>70</v>
      </c>
      <c r="E89" s="59" t="s">
        <v>133</v>
      </c>
      <c r="F89" s="60"/>
      <c r="G89" s="60"/>
      <c r="H89" s="61">
        <v>3</v>
      </c>
      <c r="I89" s="60"/>
      <c r="J89" s="61">
        <v>17</v>
      </c>
      <c r="K89" s="61">
        <v>1</v>
      </c>
      <c r="L89" s="61">
        <v>7</v>
      </c>
      <c r="M89" s="62"/>
      <c r="N89" s="62"/>
      <c r="O89" s="62"/>
      <c r="P89" s="63" t="s">
        <v>134</v>
      </c>
      <c r="Q89" s="64" t="s">
        <v>141</v>
      </c>
      <c r="R89" s="61"/>
      <c r="S89" s="61"/>
      <c r="T89" s="61" t="s">
        <v>66</v>
      </c>
      <c r="U89" s="61"/>
      <c r="V89" s="61" t="s">
        <v>65</v>
      </c>
      <c r="W89" s="61" t="s">
        <v>64</v>
      </c>
      <c r="X89" s="61" t="s">
        <v>147</v>
      </c>
      <c r="Y89" s="61"/>
      <c r="Z89" s="61"/>
      <c r="AA89" s="61"/>
      <c r="AB89" s="63" t="s">
        <v>142</v>
      </c>
      <c r="AC89" s="64" t="s">
        <v>1891</v>
      </c>
      <c r="AD89" s="216"/>
      <c r="AE89" s="216"/>
      <c r="AF89" s="216"/>
      <c r="AG89" s="216"/>
      <c r="AH89" s="216"/>
      <c r="AI89" s="216"/>
      <c r="AJ89" s="216"/>
      <c r="AK89" s="216"/>
      <c r="AL89" s="216"/>
      <c r="AM89" s="217" t="s">
        <v>1892</v>
      </c>
      <c r="AN89" s="63" t="s">
        <v>1863</v>
      </c>
      <c r="AO89" s="188" t="s">
        <v>65</v>
      </c>
      <c r="AP89" s="188" t="s">
        <v>71</v>
      </c>
      <c r="AQ89" s="188" t="s">
        <v>1893</v>
      </c>
      <c r="AR89" s="203" t="s">
        <v>89</v>
      </c>
      <c r="AS89" s="188" t="s">
        <v>73</v>
      </c>
      <c r="AT89" s="204"/>
      <c r="AU89" s="204"/>
      <c r="AV89" s="204"/>
      <c r="AW89" s="204"/>
      <c r="AX89" s="204"/>
      <c r="AY89" s="204"/>
      <c r="AZ89" s="204"/>
      <c r="BA89" s="204"/>
      <c r="BB89" s="204"/>
      <c r="BC89" s="221"/>
      <c r="BD89" s="204">
        <f t="shared" ref="BD89" si="58">BE89+BF89+BG89+BH89</f>
        <v>4488000</v>
      </c>
      <c r="BE89" s="204">
        <v>0</v>
      </c>
      <c r="BF89" s="204">
        <v>0</v>
      </c>
      <c r="BG89" s="204">
        <v>0</v>
      </c>
      <c r="BH89" s="204">
        <v>4488000</v>
      </c>
      <c r="BI89" s="218">
        <f t="shared" ref="BI89" si="59">BJ89+BK89+BL89+BM89</f>
        <v>4488000</v>
      </c>
      <c r="BJ89" s="204">
        <v>0</v>
      </c>
      <c r="BK89" s="204">
        <v>0</v>
      </c>
      <c r="BL89" s="204">
        <v>0</v>
      </c>
      <c r="BM89" s="219">
        <v>4488000</v>
      </c>
      <c r="BN89" s="220">
        <f t="shared" ref="BN89" si="60">BO89+BP89+BQ89+BR89</f>
        <v>4488000</v>
      </c>
      <c r="BO89" s="204">
        <v>0</v>
      </c>
      <c r="BP89" s="204">
        <v>0</v>
      </c>
      <c r="BQ89" s="204">
        <v>0</v>
      </c>
      <c r="BR89" s="219">
        <v>4488000</v>
      </c>
      <c r="BS89" s="220">
        <f t="shared" ref="BS89" si="61">BT89+BU89+BV89+BW89</f>
        <v>4488000</v>
      </c>
      <c r="BT89" s="204">
        <v>0</v>
      </c>
      <c r="BU89" s="204">
        <v>0</v>
      </c>
      <c r="BV89" s="204">
        <v>0</v>
      </c>
      <c r="BW89" s="221">
        <v>4488000</v>
      </c>
      <c r="BX89" s="227"/>
      <c r="BY89" s="204"/>
      <c r="BZ89" s="204"/>
      <c r="CA89" s="204"/>
      <c r="CB89" s="219"/>
      <c r="CC89" s="220">
        <f t="shared" ref="CC89" si="62">CD89+CE89+CF89+CG89</f>
        <v>4488000</v>
      </c>
      <c r="CD89" s="204">
        <v>0</v>
      </c>
      <c r="CE89" s="204">
        <v>0</v>
      </c>
      <c r="CF89" s="204">
        <v>0</v>
      </c>
      <c r="CG89" s="219">
        <v>4488000</v>
      </c>
      <c r="CH89" s="220">
        <f t="shared" ref="CH89" si="63">CI89+CJ89+CK89+CL89</f>
        <v>4488000</v>
      </c>
      <c r="CI89" s="204">
        <v>0</v>
      </c>
      <c r="CJ89" s="204">
        <v>0</v>
      </c>
      <c r="CK89" s="204">
        <v>0</v>
      </c>
      <c r="CL89" s="221">
        <v>4488000</v>
      </c>
      <c r="CM89" s="509" t="s">
        <v>92</v>
      </c>
      <c r="CN89" s="19" t="str">
        <f t="shared" si="57"/>
        <v>4020000171201плановый</v>
      </c>
      <c r="CO89" s="103"/>
      <c r="CP89" s="103"/>
      <c r="CQ89" s="104" t="b">
        <f t="shared" ref="CQ89" si="64">BD89=BE89+BF89+BG89+BH89</f>
        <v>1</v>
      </c>
      <c r="CR89" s="104">
        <f t="shared" ref="CR89" si="65">AT89-AV89-AX89-AZ89-BB89</f>
        <v>0</v>
      </c>
      <c r="CS89" s="104">
        <f t="shared" ref="CS89" si="66">AU89-AW89-AY89-BA89-BC89</f>
        <v>0</v>
      </c>
      <c r="CT89" s="104">
        <f t="shared" ref="CT89" si="67">BD89-BE89-BF89-BG89-BH89</f>
        <v>0</v>
      </c>
      <c r="CU89" s="104">
        <f t="shared" ref="CU89" si="68">BI89-BJ89-BK89-BL89-BM89</f>
        <v>0</v>
      </c>
      <c r="CV89" s="104">
        <f t="shared" ref="CV89" si="69">BN89-BO89-BP89-BQ89-BR89</f>
        <v>0</v>
      </c>
      <c r="CW89" s="104">
        <f t="shared" ref="CW89" si="70">BS89-BT89-BU89-BV89-BW89</f>
        <v>0</v>
      </c>
      <c r="CX89" s="104"/>
      <c r="CY89" s="211">
        <f t="shared" ref="CY89" si="71">CC89-BD89</f>
        <v>0</v>
      </c>
      <c r="CZ89" s="211">
        <f t="shared" ref="CZ89" si="72">CD89-BE89</f>
        <v>0</v>
      </c>
      <c r="DA89" s="211">
        <f t="shared" ref="DA89" si="73">CE89-BF89</f>
        <v>0</v>
      </c>
      <c r="DB89" s="211">
        <f t="shared" ref="DB89" si="74">CF89-BG89</f>
        <v>0</v>
      </c>
      <c r="DC89" s="211">
        <f t="shared" ref="DC89" si="75">CG89-BH89</f>
        <v>0</v>
      </c>
      <c r="DD89" s="211">
        <f t="shared" ref="DD89" si="76">CH89-BI89</f>
        <v>0</v>
      </c>
      <c r="DE89" s="211">
        <f t="shared" ref="DE89" si="77">CI89-BJ89</f>
        <v>0</v>
      </c>
      <c r="DF89" s="211">
        <f t="shared" ref="DF89" si="78">CJ89-BK89</f>
        <v>0</v>
      </c>
      <c r="DG89" s="211">
        <f t="shared" ref="DG89" si="79">CK89-BL89</f>
        <v>0</v>
      </c>
      <c r="DH89" s="211">
        <f t="shared" ref="DH89" si="80">CL89-BM89</f>
        <v>0</v>
      </c>
    </row>
    <row r="90" spans="1:112" s="105" customFormat="1" ht="32.1" customHeight="1">
      <c r="A90" s="56">
        <v>601</v>
      </c>
      <c r="B90" s="57" t="s">
        <v>131</v>
      </c>
      <c r="C90" s="202">
        <v>402000017</v>
      </c>
      <c r="D90" s="58" t="s">
        <v>70</v>
      </c>
      <c r="E90" s="59" t="s">
        <v>133</v>
      </c>
      <c r="F90" s="60"/>
      <c r="G90" s="60"/>
      <c r="H90" s="61">
        <v>3</v>
      </c>
      <c r="I90" s="60"/>
      <c r="J90" s="61">
        <v>17</v>
      </c>
      <c r="K90" s="61">
        <v>1</v>
      </c>
      <c r="L90" s="61">
        <v>7</v>
      </c>
      <c r="M90" s="62"/>
      <c r="N90" s="62"/>
      <c r="O90" s="62"/>
      <c r="P90" s="63" t="s">
        <v>134</v>
      </c>
      <c r="Q90" s="64" t="s">
        <v>141</v>
      </c>
      <c r="R90" s="61"/>
      <c r="S90" s="61"/>
      <c r="T90" s="61" t="s">
        <v>66</v>
      </c>
      <c r="U90" s="61"/>
      <c r="V90" s="61" t="s">
        <v>65</v>
      </c>
      <c r="W90" s="61" t="s">
        <v>64</v>
      </c>
      <c r="X90" s="61" t="s">
        <v>147</v>
      </c>
      <c r="Y90" s="61"/>
      <c r="Z90" s="61"/>
      <c r="AA90" s="61"/>
      <c r="AB90" s="63" t="s">
        <v>142</v>
      </c>
      <c r="AC90" s="64" t="s">
        <v>1891</v>
      </c>
      <c r="AD90" s="216"/>
      <c r="AE90" s="216"/>
      <c r="AF90" s="216"/>
      <c r="AG90" s="216"/>
      <c r="AH90" s="216"/>
      <c r="AI90" s="216"/>
      <c r="AJ90" s="216"/>
      <c r="AK90" s="216"/>
      <c r="AL90" s="216"/>
      <c r="AM90" s="217" t="s">
        <v>1892</v>
      </c>
      <c r="AN90" s="63" t="s">
        <v>1863</v>
      </c>
      <c r="AO90" s="188" t="s">
        <v>65</v>
      </c>
      <c r="AP90" s="188" t="s">
        <v>71</v>
      </c>
      <c r="AQ90" s="188" t="s">
        <v>230</v>
      </c>
      <c r="AR90" s="203" t="s">
        <v>89</v>
      </c>
      <c r="AS90" s="188" t="s">
        <v>73</v>
      </c>
      <c r="AT90" s="204">
        <f t="shared" ref="AT90:AU118" si="81">AV90+AX90+AZ90+BB90</f>
        <v>5657625</v>
      </c>
      <c r="AU90" s="204">
        <f t="shared" si="81"/>
        <v>5657625</v>
      </c>
      <c r="AV90" s="204">
        <v>0</v>
      </c>
      <c r="AW90" s="204">
        <v>0</v>
      </c>
      <c r="AX90" s="204">
        <v>0</v>
      </c>
      <c r="AY90" s="204">
        <v>0</v>
      </c>
      <c r="AZ90" s="204">
        <v>0</v>
      </c>
      <c r="BA90" s="204">
        <v>0</v>
      </c>
      <c r="BB90" s="204">
        <v>5657625</v>
      </c>
      <c r="BC90" s="221">
        <v>5657625</v>
      </c>
      <c r="BD90" s="204"/>
      <c r="BE90" s="204">
        <v>0</v>
      </c>
      <c r="BF90" s="204">
        <v>0</v>
      </c>
      <c r="BG90" s="204">
        <v>0</v>
      </c>
      <c r="BH90" s="204"/>
      <c r="BI90" s="218"/>
      <c r="BJ90" s="204"/>
      <c r="BK90" s="204"/>
      <c r="BL90" s="204"/>
      <c r="BM90" s="219"/>
      <c r="BN90" s="220"/>
      <c r="BO90" s="204"/>
      <c r="BP90" s="204"/>
      <c r="BQ90" s="204"/>
      <c r="BR90" s="219"/>
      <c r="BS90" s="220"/>
      <c r="BT90" s="204"/>
      <c r="BU90" s="204"/>
      <c r="BV90" s="204"/>
      <c r="BW90" s="221"/>
      <c r="BX90" s="227">
        <f t="shared" si="45"/>
        <v>5657625</v>
      </c>
      <c r="BY90" s="204">
        <v>0</v>
      </c>
      <c r="BZ90" s="204">
        <v>0</v>
      </c>
      <c r="CA90" s="204">
        <v>0</v>
      </c>
      <c r="CB90" s="219">
        <v>5657625</v>
      </c>
      <c r="CC90" s="220"/>
      <c r="CD90" s="204"/>
      <c r="CE90" s="204"/>
      <c r="CF90" s="204"/>
      <c r="CG90" s="219"/>
      <c r="CH90" s="220"/>
      <c r="CI90" s="204"/>
      <c r="CJ90" s="204"/>
      <c r="CK90" s="204"/>
      <c r="CL90" s="221"/>
      <c r="CM90" s="509" t="s">
        <v>92</v>
      </c>
      <c r="CN90" s="19" t="str">
        <f t="shared" si="57"/>
        <v>4020000171201плановый</v>
      </c>
      <c r="CO90" s="103"/>
      <c r="CP90" s="103"/>
      <c r="CQ90" s="104" t="b">
        <f t="shared" si="38"/>
        <v>1</v>
      </c>
      <c r="CR90" s="104">
        <f t="shared" si="39"/>
        <v>0</v>
      </c>
      <c r="CS90" s="104">
        <f t="shared" si="40"/>
        <v>0</v>
      </c>
      <c r="CT90" s="104">
        <f t="shared" si="41"/>
        <v>0</v>
      </c>
      <c r="CU90" s="104">
        <f t="shared" si="42"/>
        <v>0</v>
      </c>
      <c r="CV90" s="104">
        <f t="shared" si="43"/>
        <v>0</v>
      </c>
      <c r="CW90" s="104">
        <f t="shared" si="44"/>
        <v>0</v>
      </c>
      <c r="CX90" s="104"/>
      <c r="CY90" s="211">
        <f t="shared" si="47"/>
        <v>0</v>
      </c>
      <c r="CZ90" s="211">
        <f t="shared" si="48"/>
        <v>0</v>
      </c>
      <c r="DA90" s="211">
        <f t="shared" si="49"/>
        <v>0</v>
      </c>
      <c r="DB90" s="211">
        <f t="shared" si="50"/>
        <v>0</v>
      </c>
      <c r="DC90" s="211">
        <f t="shared" si="51"/>
        <v>0</v>
      </c>
      <c r="DD90" s="211">
        <f t="shared" si="52"/>
        <v>0</v>
      </c>
      <c r="DE90" s="211">
        <f t="shared" si="53"/>
        <v>0</v>
      </c>
      <c r="DF90" s="211">
        <f t="shared" si="54"/>
        <v>0</v>
      </c>
      <c r="DG90" s="211">
        <f t="shared" si="55"/>
        <v>0</v>
      </c>
      <c r="DH90" s="211">
        <f t="shared" si="56"/>
        <v>0</v>
      </c>
    </row>
    <row r="91" spans="1:112" s="105" customFormat="1" ht="32.1" customHeight="1">
      <c r="A91" s="56">
        <v>601</v>
      </c>
      <c r="B91" s="57" t="s">
        <v>131</v>
      </c>
      <c r="C91" s="202">
        <v>401000014</v>
      </c>
      <c r="D91" s="58" t="s">
        <v>150</v>
      </c>
      <c r="E91" s="59" t="s">
        <v>133</v>
      </c>
      <c r="F91" s="60"/>
      <c r="G91" s="60"/>
      <c r="H91" s="61">
        <v>3</v>
      </c>
      <c r="I91" s="60"/>
      <c r="J91" s="61">
        <v>16</v>
      </c>
      <c r="K91" s="61">
        <v>1</v>
      </c>
      <c r="L91" s="66" t="s">
        <v>151</v>
      </c>
      <c r="M91" s="62"/>
      <c r="N91" s="62"/>
      <c r="O91" s="62"/>
      <c r="P91" s="63" t="s">
        <v>134</v>
      </c>
      <c r="Q91" s="64" t="s">
        <v>141</v>
      </c>
      <c r="R91" s="61"/>
      <c r="S91" s="61"/>
      <c r="T91" s="61">
        <v>3</v>
      </c>
      <c r="U91" s="61"/>
      <c r="V91" s="61">
        <v>9</v>
      </c>
      <c r="W91" s="61">
        <v>1</v>
      </c>
      <c r="X91" s="61"/>
      <c r="Y91" s="61"/>
      <c r="Z91" s="61"/>
      <c r="AA91" s="61"/>
      <c r="AB91" s="63" t="s">
        <v>142</v>
      </c>
      <c r="AC91" s="64" t="s">
        <v>1883</v>
      </c>
      <c r="AD91" s="216"/>
      <c r="AE91" s="216"/>
      <c r="AF91" s="216"/>
      <c r="AG91" s="216"/>
      <c r="AH91" s="217"/>
      <c r="AI91" s="217"/>
      <c r="AJ91" s="217"/>
      <c r="AK91" s="216"/>
      <c r="AL91" s="216"/>
      <c r="AM91" s="217" t="s">
        <v>1929</v>
      </c>
      <c r="AN91" s="63" t="s">
        <v>1863</v>
      </c>
      <c r="AO91" s="188" t="s">
        <v>71</v>
      </c>
      <c r="AP91" s="188" t="s">
        <v>72</v>
      </c>
      <c r="AQ91" s="188" t="s">
        <v>231</v>
      </c>
      <c r="AR91" s="203" t="s">
        <v>1930</v>
      </c>
      <c r="AS91" s="188" t="s">
        <v>73</v>
      </c>
      <c r="AT91" s="204">
        <f t="shared" si="81"/>
        <v>100000</v>
      </c>
      <c r="AU91" s="204">
        <f t="shared" si="81"/>
        <v>100000</v>
      </c>
      <c r="AV91" s="204">
        <v>0</v>
      </c>
      <c r="AW91" s="204">
        <v>0</v>
      </c>
      <c r="AX91" s="204">
        <v>100000</v>
      </c>
      <c r="AY91" s="204">
        <v>100000</v>
      </c>
      <c r="AZ91" s="204">
        <v>0</v>
      </c>
      <c r="BA91" s="204">
        <v>0</v>
      </c>
      <c r="BB91" s="204">
        <v>0</v>
      </c>
      <c r="BC91" s="221">
        <v>0</v>
      </c>
      <c r="BD91" s="204">
        <f t="shared" si="32"/>
        <v>100000</v>
      </c>
      <c r="BE91" s="204">
        <v>0</v>
      </c>
      <c r="BF91" s="204">
        <v>100000</v>
      </c>
      <c r="BG91" s="204">
        <v>0</v>
      </c>
      <c r="BH91" s="204">
        <v>0</v>
      </c>
      <c r="BI91" s="218">
        <f t="shared" si="33"/>
        <v>100000</v>
      </c>
      <c r="BJ91" s="204">
        <v>0</v>
      </c>
      <c r="BK91" s="204">
        <v>100000</v>
      </c>
      <c r="BL91" s="204">
        <v>0</v>
      </c>
      <c r="BM91" s="219">
        <v>0</v>
      </c>
      <c r="BN91" s="220">
        <f t="shared" si="34"/>
        <v>100000</v>
      </c>
      <c r="BO91" s="204">
        <v>0</v>
      </c>
      <c r="BP91" s="204">
        <v>100000</v>
      </c>
      <c r="BQ91" s="204">
        <v>0</v>
      </c>
      <c r="BR91" s="219">
        <v>0</v>
      </c>
      <c r="BS91" s="220">
        <f t="shared" si="35"/>
        <v>100000</v>
      </c>
      <c r="BT91" s="204">
        <v>0</v>
      </c>
      <c r="BU91" s="204">
        <v>100000</v>
      </c>
      <c r="BV91" s="204">
        <v>0</v>
      </c>
      <c r="BW91" s="221">
        <v>0</v>
      </c>
      <c r="BX91" s="227">
        <f t="shared" si="45"/>
        <v>100000</v>
      </c>
      <c r="BY91" s="204">
        <v>0</v>
      </c>
      <c r="BZ91" s="204">
        <v>100000</v>
      </c>
      <c r="CA91" s="204">
        <v>0</v>
      </c>
      <c r="CB91" s="219">
        <v>0</v>
      </c>
      <c r="CC91" s="220">
        <f t="shared" si="36"/>
        <v>100000</v>
      </c>
      <c r="CD91" s="204">
        <v>0</v>
      </c>
      <c r="CE91" s="204">
        <v>100000</v>
      </c>
      <c r="CF91" s="204">
        <v>0</v>
      </c>
      <c r="CG91" s="219">
        <v>0</v>
      </c>
      <c r="CH91" s="220">
        <f t="shared" si="46"/>
        <v>100000</v>
      </c>
      <c r="CI91" s="204">
        <v>0</v>
      </c>
      <c r="CJ91" s="204">
        <v>100000</v>
      </c>
      <c r="CK91" s="204">
        <v>0</v>
      </c>
      <c r="CL91" s="221">
        <v>0</v>
      </c>
      <c r="CM91" s="509" t="s">
        <v>92</v>
      </c>
      <c r="CN91" s="19" t="str">
        <f t="shared" si="57"/>
        <v>4010000140113плановый</v>
      </c>
      <c r="CO91" s="103"/>
      <c r="CP91" s="103"/>
      <c r="CQ91" s="104" t="b">
        <f t="shared" si="38"/>
        <v>1</v>
      </c>
      <c r="CR91" s="104">
        <f t="shared" si="39"/>
        <v>0</v>
      </c>
      <c r="CS91" s="104">
        <f t="shared" si="40"/>
        <v>0</v>
      </c>
      <c r="CT91" s="104">
        <f t="shared" si="41"/>
        <v>0</v>
      </c>
      <c r="CU91" s="104">
        <f t="shared" si="42"/>
        <v>0</v>
      </c>
      <c r="CV91" s="104">
        <f t="shared" si="43"/>
        <v>0</v>
      </c>
      <c r="CW91" s="104">
        <f t="shared" si="44"/>
        <v>0</v>
      </c>
      <c r="CX91" s="104"/>
      <c r="CY91" s="211">
        <f t="shared" si="47"/>
        <v>0</v>
      </c>
      <c r="CZ91" s="211">
        <f t="shared" si="48"/>
        <v>0</v>
      </c>
      <c r="DA91" s="211">
        <f t="shared" si="49"/>
        <v>0</v>
      </c>
      <c r="DB91" s="211">
        <f t="shared" si="50"/>
        <v>0</v>
      </c>
      <c r="DC91" s="211">
        <f t="shared" si="51"/>
        <v>0</v>
      </c>
      <c r="DD91" s="211">
        <f t="shared" si="52"/>
        <v>0</v>
      </c>
      <c r="DE91" s="211">
        <f t="shared" si="53"/>
        <v>0</v>
      </c>
      <c r="DF91" s="211">
        <f t="shared" si="54"/>
        <v>0</v>
      </c>
      <c r="DG91" s="211">
        <f t="shared" si="55"/>
        <v>0</v>
      </c>
      <c r="DH91" s="211">
        <f t="shared" si="56"/>
        <v>0</v>
      </c>
    </row>
    <row r="92" spans="1:112" s="105" customFormat="1" ht="32.1" customHeight="1">
      <c r="A92" s="56">
        <v>601</v>
      </c>
      <c r="B92" s="57" t="s">
        <v>131</v>
      </c>
      <c r="C92" s="202">
        <v>401000014</v>
      </c>
      <c r="D92" s="58" t="s">
        <v>150</v>
      </c>
      <c r="E92" s="59" t="s">
        <v>133</v>
      </c>
      <c r="F92" s="60"/>
      <c r="G92" s="60"/>
      <c r="H92" s="61">
        <v>3</v>
      </c>
      <c r="I92" s="60"/>
      <c r="J92" s="61">
        <v>16</v>
      </c>
      <c r="K92" s="61">
        <v>1</v>
      </c>
      <c r="L92" s="66" t="s">
        <v>151</v>
      </c>
      <c r="M92" s="62"/>
      <c r="N92" s="62"/>
      <c r="O92" s="62"/>
      <c r="P92" s="63" t="s">
        <v>134</v>
      </c>
      <c r="Q92" s="64" t="s">
        <v>141</v>
      </c>
      <c r="R92" s="61"/>
      <c r="S92" s="61"/>
      <c r="T92" s="61">
        <v>3</v>
      </c>
      <c r="U92" s="61"/>
      <c r="V92" s="61">
        <v>9</v>
      </c>
      <c r="W92" s="61">
        <v>1</v>
      </c>
      <c r="X92" s="61"/>
      <c r="Y92" s="61"/>
      <c r="Z92" s="61"/>
      <c r="AA92" s="61"/>
      <c r="AB92" s="63" t="s">
        <v>142</v>
      </c>
      <c r="AC92" s="64" t="s">
        <v>1883</v>
      </c>
      <c r="AD92" s="216"/>
      <c r="AE92" s="216"/>
      <c r="AF92" s="216"/>
      <c r="AG92" s="216"/>
      <c r="AH92" s="217"/>
      <c r="AI92" s="217"/>
      <c r="AJ92" s="217"/>
      <c r="AK92" s="226"/>
      <c r="AL92" s="216"/>
      <c r="AM92" s="217" t="s">
        <v>1929</v>
      </c>
      <c r="AN92" s="63" t="s">
        <v>1863</v>
      </c>
      <c r="AO92" s="188" t="s">
        <v>71</v>
      </c>
      <c r="AP92" s="188" t="s">
        <v>72</v>
      </c>
      <c r="AQ92" s="188" t="s">
        <v>231</v>
      </c>
      <c r="AR92" s="203" t="s">
        <v>1930</v>
      </c>
      <c r="AS92" s="188" t="s">
        <v>73</v>
      </c>
      <c r="AT92" s="204">
        <f t="shared" si="81"/>
        <v>5263.16</v>
      </c>
      <c r="AU92" s="204">
        <f t="shared" si="81"/>
        <v>5263.16</v>
      </c>
      <c r="AV92" s="204">
        <v>0</v>
      </c>
      <c r="AW92" s="204">
        <v>0</v>
      </c>
      <c r="AX92" s="204">
        <v>0</v>
      </c>
      <c r="AY92" s="204">
        <v>0</v>
      </c>
      <c r="AZ92" s="204">
        <v>0</v>
      </c>
      <c r="BA92" s="204">
        <v>0</v>
      </c>
      <c r="BB92" s="204">
        <v>5263.16</v>
      </c>
      <c r="BC92" s="221">
        <v>5263.16</v>
      </c>
      <c r="BD92" s="204">
        <f t="shared" si="32"/>
        <v>5263.16</v>
      </c>
      <c r="BE92" s="204">
        <v>0</v>
      </c>
      <c r="BF92" s="204">
        <v>0</v>
      </c>
      <c r="BG92" s="204">
        <v>0</v>
      </c>
      <c r="BH92" s="204">
        <v>5263.16</v>
      </c>
      <c r="BI92" s="218">
        <f t="shared" si="33"/>
        <v>5263.16</v>
      </c>
      <c r="BJ92" s="204">
        <v>0</v>
      </c>
      <c r="BK92" s="204">
        <v>0</v>
      </c>
      <c r="BL92" s="204">
        <v>0</v>
      </c>
      <c r="BM92" s="219">
        <v>5263.16</v>
      </c>
      <c r="BN92" s="220">
        <f t="shared" si="34"/>
        <v>5263.16</v>
      </c>
      <c r="BO92" s="204">
        <v>0</v>
      </c>
      <c r="BP92" s="204">
        <v>0</v>
      </c>
      <c r="BQ92" s="204">
        <v>0</v>
      </c>
      <c r="BR92" s="219">
        <v>5263.16</v>
      </c>
      <c r="BS92" s="220">
        <f t="shared" si="35"/>
        <v>5263.16</v>
      </c>
      <c r="BT92" s="204">
        <v>0</v>
      </c>
      <c r="BU92" s="204">
        <v>0</v>
      </c>
      <c r="BV92" s="204">
        <v>0</v>
      </c>
      <c r="BW92" s="221">
        <v>5263.16</v>
      </c>
      <c r="BX92" s="227">
        <f t="shared" si="45"/>
        <v>5263.16</v>
      </c>
      <c r="BY92" s="204">
        <v>0</v>
      </c>
      <c r="BZ92" s="204">
        <v>0</v>
      </c>
      <c r="CA92" s="204">
        <v>0</v>
      </c>
      <c r="CB92" s="219">
        <v>5263.16</v>
      </c>
      <c r="CC92" s="220">
        <f t="shared" si="36"/>
        <v>5263.16</v>
      </c>
      <c r="CD92" s="204">
        <v>0</v>
      </c>
      <c r="CE92" s="204">
        <v>0</v>
      </c>
      <c r="CF92" s="204">
        <v>0</v>
      </c>
      <c r="CG92" s="219">
        <v>5263.16</v>
      </c>
      <c r="CH92" s="220">
        <f t="shared" si="46"/>
        <v>5263.16</v>
      </c>
      <c r="CI92" s="204">
        <v>0</v>
      </c>
      <c r="CJ92" s="204">
        <v>0</v>
      </c>
      <c r="CK92" s="204">
        <v>0</v>
      </c>
      <c r="CL92" s="221">
        <v>5263.16</v>
      </c>
      <c r="CM92" s="509" t="s">
        <v>92</v>
      </c>
      <c r="CN92" s="19" t="str">
        <f t="shared" si="57"/>
        <v>4010000140113плановый</v>
      </c>
      <c r="CO92" s="103"/>
      <c r="CP92" s="103"/>
      <c r="CQ92" s="104" t="b">
        <f t="shared" si="38"/>
        <v>1</v>
      </c>
      <c r="CR92" s="104">
        <f t="shared" si="39"/>
        <v>0</v>
      </c>
      <c r="CS92" s="104">
        <f t="shared" si="40"/>
        <v>0</v>
      </c>
      <c r="CT92" s="104">
        <f t="shared" si="41"/>
        <v>0</v>
      </c>
      <c r="CU92" s="104">
        <f t="shared" si="42"/>
        <v>0</v>
      </c>
      <c r="CV92" s="104">
        <f t="shared" si="43"/>
        <v>0</v>
      </c>
      <c r="CW92" s="104">
        <f t="shared" si="44"/>
        <v>0</v>
      </c>
      <c r="CX92" s="104"/>
      <c r="CY92" s="211">
        <f t="shared" si="47"/>
        <v>0</v>
      </c>
      <c r="CZ92" s="211">
        <f t="shared" si="48"/>
        <v>0</v>
      </c>
      <c r="DA92" s="211">
        <f t="shared" si="49"/>
        <v>0</v>
      </c>
      <c r="DB92" s="211">
        <f t="shared" si="50"/>
        <v>0</v>
      </c>
      <c r="DC92" s="211">
        <f t="shared" si="51"/>
        <v>0</v>
      </c>
      <c r="DD92" s="211">
        <f t="shared" si="52"/>
        <v>0</v>
      </c>
      <c r="DE92" s="211">
        <f t="shared" si="53"/>
        <v>0</v>
      </c>
      <c r="DF92" s="211">
        <f t="shared" si="54"/>
        <v>0</v>
      </c>
      <c r="DG92" s="211">
        <f t="shared" si="55"/>
        <v>0</v>
      </c>
      <c r="DH92" s="211">
        <f t="shared" si="56"/>
        <v>0</v>
      </c>
    </row>
    <row r="93" spans="1:112" s="105" customFormat="1" ht="32.1" customHeight="1">
      <c r="A93" s="56">
        <v>601</v>
      </c>
      <c r="B93" s="57" t="s">
        <v>131</v>
      </c>
      <c r="C93" s="202">
        <v>401000056</v>
      </c>
      <c r="D93" s="58" t="s">
        <v>232</v>
      </c>
      <c r="E93" s="59" t="s">
        <v>133</v>
      </c>
      <c r="F93" s="60"/>
      <c r="G93" s="60"/>
      <c r="H93" s="61">
        <v>3</v>
      </c>
      <c r="I93" s="60"/>
      <c r="J93" s="61">
        <v>16</v>
      </c>
      <c r="K93" s="61">
        <v>1</v>
      </c>
      <c r="L93" s="61">
        <v>37</v>
      </c>
      <c r="M93" s="62"/>
      <c r="N93" s="62"/>
      <c r="O93" s="62"/>
      <c r="P93" s="63" t="s">
        <v>134</v>
      </c>
      <c r="Q93" s="64" t="s">
        <v>141</v>
      </c>
      <c r="R93" s="61"/>
      <c r="S93" s="61"/>
      <c r="T93" s="61" t="s">
        <v>66</v>
      </c>
      <c r="U93" s="61"/>
      <c r="V93" s="61" t="s">
        <v>189</v>
      </c>
      <c r="W93" s="61" t="s">
        <v>64</v>
      </c>
      <c r="X93" s="61"/>
      <c r="Y93" s="61"/>
      <c r="Z93" s="61"/>
      <c r="AA93" s="61"/>
      <c r="AB93" s="63" t="s">
        <v>142</v>
      </c>
      <c r="AC93" s="64" t="s">
        <v>1883</v>
      </c>
      <c r="AD93" s="216"/>
      <c r="AE93" s="216"/>
      <c r="AF93" s="216"/>
      <c r="AG93" s="216"/>
      <c r="AH93" s="216"/>
      <c r="AI93" s="216"/>
      <c r="AJ93" s="216"/>
      <c r="AK93" s="216"/>
      <c r="AL93" s="216"/>
      <c r="AM93" s="217" t="s">
        <v>1931</v>
      </c>
      <c r="AN93" s="63" t="s">
        <v>1863</v>
      </c>
      <c r="AO93" s="188" t="s">
        <v>74</v>
      </c>
      <c r="AP93" s="188" t="s">
        <v>233</v>
      </c>
      <c r="AQ93" s="188" t="s">
        <v>234</v>
      </c>
      <c r="AR93" s="203" t="s">
        <v>235</v>
      </c>
      <c r="AS93" s="188" t="s">
        <v>78</v>
      </c>
      <c r="AT93" s="204">
        <f t="shared" si="81"/>
        <v>470000</v>
      </c>
      <c r="AU93" s="204">
        <f t="shared" si="81"/>
        <v>470000</v>
      </c>
      <c r="AV93" s="204">
        <v>0</v>
      </c>
      <c r="AW93" s="204">
        <v>0</v>
      </c>
      <c r="AX93" s="204">
        <v>0</v>
      </c>
      <c r="AY93" s="204">
        <v>0</v>
      </c>
      <c r="AZ93" s="204">
        <v>0</v>
      </c>
      <c r="BA93" s="204">
        <v>0</v>
      </c>
      <c r="BB93" s="204">
        <v>470000</v>
      </c>
      <c r="BC93" s="221">
        <v>470000</v>
      </c>
      <c r="BD93" s="204">
        <f t="shared" si="32"/>
        <v>470000</v>
      </c>
      <c r="BE93" s="204">
        <v>0</v>
      </c>
      <c r="BF93" s="204">
        <v>0</v>
      </c>
      <c r="BG93" s="204">
        <v>0</v>
      </c>
      <c r="BH93" s="204">
        <v>470000</v>
      </c>
      <c r="BI93" s="218">
        <f t="shared" si="33"/>
        <v>470000</v>
      </c>
      <c r="BJ93" s="204">
        <v>0</v>
      </c>
      <c r="BK93" s="204">
        <v>0</v>
      </c>
      <c r="BL93" s="204">
        <v>0</v>
      </c>
      <c r="BM93" s="219">
        <v>470000</v>
      </c>
      <c r="BN93" s="220">
        <f t="shared" si="34"/>
        <v>470000</v>
      </c>
      <c r="BO93" s="204">
        <v>0</v>
      </c>
      <c r="BP93" s="204">
        <v>0</v>
      </c>
      <c r="BQ93" s="204">
        <v>0</v>
      </c>
      <c r="BR93" s="219">
        <v>470000</v>
      </c>
      <c r="BS93" s="220">
        <f t="shared" si="35"/>
        <v>470000</v>
      </c>
      <c r="BT93" s="204">
        <v>0</v>
      </c>
      <c r="BU93" s="204">
        <v>0</v>
      </c>
      <c r="BV93" s="204">
        <v>0</v>
      </c>
      <c r="BW93" s="221">
        <v>470000</v>
      </c>
      <c r="BX93" s="227">
        <f t="shared" si="45"/>
        <v>470000</v>
      </c>
      <c r="BY93" s="204">
        <v>0</v>
      </c>
      <c r="BZ93" s="204">
        <v>0</v>
      </c>
      <c r="CA93" s="204">
        <v>0</v>
      </c>
      <c r="CB93" s="219">
        <v>470000</v>
      </c>
      <c r="CC93" s="220">
        <f t="shared" si="36"/>
        <v>470000</v>
      </c>
      <c r="CD93" s="204">
        <v>0</v>
      </c>
      <c r="CE93" s="204">
        <v>0</v>
      </c>
      <c r="CF93" s="204">
        <v>0</v>
      </c>
      <c r="CG93" s="219">
        <v>470000</v>
      </c>
      <c r="CH93" s="220">
        <f t="shared" si="46"/>
        <v>470000</v>
      </c>
      <c r="CI93" s="204">
        <v>0</v>
      </c>
      <c r="CJ93" s="204">
        <v>0</v>
      </c>
      <c r="CK93" s="204">
        <v>0</v>
      </c>
      <c r="CL93" s="221">
        <v>470000</v>
      </c>
      <c r="CM93" s="509" t="s">
        <v>92</v>
      </c>
      <c r="CN93" s="19" t="str">
        <f t="shared" si="57"/>
        <v>4010000560314плановый</v>
      </c>
      <c r="CO93" s="103"/>
      <c r="CP93" s="103"/>
      <c r="CQ93" s="104" t="b">
        <f t="shared" si="38"/>
        <v>1</v>
      </c>
      <c r="CR93" s="104">
        <f t="shared" si="39"/>
        <v>0</v>
      </c>
      <c r="CS93" s="104">
        <f t="shared" si="40"/>
        <v>0</v>
      </c>
      <c r="CT93" s="104">
        <f t="shared" si="41"/>
        <v>0</v>
      </c>
      <c r="CU93" s="104">
        <f t="shared" si="42"/>
        <v>0</v>
      </c>
      <c r="CV93" s="104">
        <f t="shared" si="43"/>
        <v>0</v>
      </c>
      <c r="CW93" s="104">
        <f t="shared" si="44"/>
        <v>0</v>
      </c>
      <c r="CX93" s="104"/>
      <c r="CY93" s="211">
        <f t="shared" si="47"/>
        <v>0</v>
      </c>
      <c r="CZ93" s="211">
        <f t="shared" si="48"/>
        <v>0</v>
      </c>
      <c r="DA93" s="211">
        <f t="shared" si="49"/>
        <v>0</v>
      </c>
      <c r="DB93" s="211">
        <f t="shared" si="50"/>
        <v>0</v>
      </c>
      <c r="DC93" s="211">
        <f t="shared" si="51"/>
        <v>0</v>
      </c>
      <c r="DD93" s="211">
        <f t="shared" si="52"/>
        <v>0</v>
      </c>
      <c r="DE93" s="211">
        <f t="shared" si="53"/>
        <v>0</v>
      </c>
      <c r="DF93" s="211">
        <f t="shared" si="54"/>
        <v>0</v>
      </c>
      <c r="DG93" s="211">
        <f t="shared" si="55"/>
        <v>0</v>
      </c>
      <c r="DH93" s="211">
        <f t="shared" si="56"/>
        <v>0</v>
      </c>
    </row>
    <row r="94" spans="1:112" s="105" customFormat="1" ht="32.1" customHeight="1">
      <c r="A94" s="56">
        <v>601</v>
      </c>
      <c r="B94" s="57" t="s">
        <v>131</v>
      </c>
      <c r="C94" s="202">
        <v>401000056</v>
      </c>
      <c r="D94" s="58" t="s">
        <v>232</v>
      </c>
      <c r="E94" s="59" t="s">
        <v>133</v>
      </c>
      <c r="F94" s="60"/>
      <c r="G94" s="60"/>
      <c r="H94" s="61">
        <v>3</v>
      </c>
      <c r="I94" s="60"/>
      <c r="J94" s="61">
        <v>16</v>
      </c>
      <c r="K94" s="61">
        <v>1</v>
      </c>
      <c r="L94" s="61">
        <v>37</v>
      </c>
      <c r="M94" s="62"/>
      <c r="N94" s="62"/>
      <c r="O94" s="62"/>
      <c r="P94" s="63" t="s">
        <v>134</v>
      </c>
      <c r="Q94" s="64" t="s">
        <v>141</v>
      </c>
      <c r="R94" s="61"/>
      <c r="S94" s="61"/>
      <c r="T94" s="61" t="s">
        <v>66</v>
      </c>
      <c r="U94" s="61"/>
      <c r="V94" s="61" t="s">
        <v>189</v>
      </c>
      <c r="W94" s="61" t="s">
        <v>64</v>
      </c>
      <c r="X94" s="61"/>
      <c r="Y94" s="61"/>
      <c r="Z94" s="61"/>
      <c r="AA94" s="61"/>
      <c r="AB94" s="63" t="s">
        <v>142</v>
      </c>
      <c r="AC94" s="64" t="s">
        <v>1883</v>
      </c>
      <c r="AD94" s="216"/>
      <c r="AE94" s="216"/>
      <c r="AF94" s="216"/>
      <c r="AG94" s="216"/>
      <c r="AH94" s="216"/>
      <c r="AI94" s="216"/>
      <c r="AJ94" s="216"/>
      <c r="AK94" s="216"/>
      <c r="AL94" s="216"/>
      <c r="AM94" s="217" t="s">
        <v>1931</v>
      </c>
      <c r="AN94" s="63" t="s">
        <v>1863</v>
      </c>
      <c r="AO94" s="188" t="s">
        <v>74</v>
      </c>
      <c r="AP94" s="188" t="s">
        <v>233</v>
      </c>
      <c r="AQ94" s="188" t="s">
        <v>234</v>
      </c>
      <c r="AR94" s="203" t="s">
        <v>235</v>
      </c>
      <c r="AS94" s="188" t="s">
        <v>73</v>
      </c>
      <c r="AT94" s="204">
        <f t="shared" si="81"/>
        <v>14960</v>
      </c>
      <c r="AU94" s="204">
        <f t="shared" si="81"/>
        <v>14960</v>
      </c>
      <c r="AV94" s="204">
        <v>0</v>
      </c>
      <c r="AW94" s="204">
        <v>0</v>
      </c>
      <c r="AX94" s="204">
        <v>0</v>
      </c>
      <c r="AY94" s="204">
        <v>0</v>
      </c>
      <c r="AZ94" s="204">
        <v>0</v>
      </c>
      <c r="BA94" s="204">
        <v>0</v>
      </c>
      <c r="BB94" s="204">
        <v>14960</v>
      </c>
      <c r="BC94" s="221">
        <v>14960</v>
      </c>
      <c r="BD94" s="204">
        <f t="shared" si="32"/>
        <v>30000</v>
      </c>
      <c r="BE94" s="204">
        <v>0</v>
      </c>
      <c r="BF94" s="204">
        <v>0</v>
      </c>
      <c r="BG94" s="204">
        <v>0</v>
      </c>
      <c r="BH94" s="204">
        <v>30000</v>
      </c>
      <c r="BI94" s="218">
        <f t="shared" si="33"/>
        <v>30000</v>
      </c>
      <c r="BJ94" s="204">
        <v>0</v>
      </c>
      <c r="BK94" s="204">
        <v>0</v>
      </c>
      <c r="BL94" s="204">
        <v>0</v>
      </c>
      <c r="BM94" s="219">
        <v>30000</v>
      </c>
      <c r="BN94" s="220">
        <f t="shared" si="34"/>
        <v>30000</v>
      </c>
      <c r="BO94" s="204">
        <v>0</v>
      </c>
      <c r="BP94" s="204">
        <v>0</v>
      </c>
      <c r="BQ94" s="204">
        <v>0</v>
      </c>
      <c r="BR94" s="219">
        <v>30000</v>
      </c>
      <c r="BS94" s="220">
        <f t="shared" si="35"/>
        <v>30000</v>
      </c>
      <c r="BT94" s="204">
        <v>0</v>
      </c>
      <c r="BU94" s="204">
        <v>0</v>
      </c>
      <c r="BV94" s="204">
        <v>0</v>
      </c>
      <c r="BW94" s="221">
        <v>30000</v>
      </c>
      <c r="BX94" s="227">
        <f t="shared" si="45"/>
        <v>14960</v>
      </c>
      <c r="BY94" s="204">
        <v>0</v>
      </c>
      <c r="BZ94" s="204">
        <v>0</v>
      </c>
      <c r="CA94" s="204">
        <v>0</v>
      </c>
      <c r="CB94" s="219">
        <v>14960</v>
      </c>
      <c r="CC94" s="220">
        <f t="shared" si="36"/>
        <v>30000</v>
      </c>
      <c r="CD94" s="204">
        <v>0</v>
      </c>
      <c r="CE94" s="204">
        <v>0</v>
      </c>
      <c r="CF94" s="204">
        <v>0</v>
      </c>
      <c r="CG94" s="219">
        <v>30000</v>
      </c>
      <c r="CH94" s="220">
        <f t="shared" si="46"/>
        <v>30000</v>
      </c>
      <c r="CI94" s="204">
        <v>0</v>
      </c>
      <c r="CJ94" s="204">
        <v>0</v>
      </c>
      <c r="CK94" s="204">
        <v>0</v>
      </c>
      <c r="CL94" s="221">
        <v>30000</v>
      </c>
      <c r="CM94" s="509" t="s">
        <v>92</v>
      </c>
      <c r="CN94" s="19" t="str">
        <f t="shared" si="57"/>
        <v>4010000560314плановый</v>
      </c>
      <c r="CO94" s="103"/>
      <c r="CP94" s="103"/>
      <c r="CQ94" s="104" t="b">
        <f t="shared" si="38"/>
        <v>1</v>
      </c>
      <c r="CR94" s="104">
        <f t="shared" si="39"/>
        <v>0</v>
      </c>
      <c r="CS94" s="104">
        <f t="shared" si="40"/>
        <v>0</v>
      </c>
      <c r="CT94" s="104">
        <f t="shared" si="41"/>
        <v>0</v>
      </c>
      <c r="CU94" s="104">
        <f t="shared" si="42"/>
        <v>0</v>
      </c>
      <c r="CV94" s="104">
        <f t="shared" si="43"/>
        <v>0</v>
      </c>
      <c r="CW94" s="104">
        <f t="shared" si="44"/>
        <v>0</v>
      </c>
      <c r="CX94" s="104"/>
      <c r="CY94" s="211">
        <f t="shared" si="47"/>
        <v>0</v>
      </c>
      <c r="CZ94" s="211">
        <f t="shared" si="48"/>
        <v>0</v>
      </c>
      <c r="DA94" s="211">
        <f t="shared" si="49"/>
        <v>0</v>
      </c>
      <c r="DB94" s="211">
        <f t="shared" si="50"/>
        <v>0</v>
      </c>
      <c r="DC94" s="211">
        <f t="shared" si="51"/>
        <v>0</v>
      </c>
      <c r="DD94" s="211">
        <f t="shared" si="52"/>
        <v>0</v>
      </c>
      <c r="DE94" s="211">
        <f t="shared" si="53"/>
        <v>0</v>
      </c>
      <c r="DF94" s="211">
        <f t="shared" si="54"/>
        <v>0</v>
      </c>
      <c r="DG94" s="211">
        <f t="shared" si="55"/>
        <v>0</v>
      </c>
      <c r="DH94" s="211">
        <f t="shared" si="56"/>
        <v>0</v>
      </c>
    </row>
    <row r="95" spans="1:112" s="105" customFormat="1" ht="32.1" customHeight="1">
      <c r="A95" s="56">
        <v>601</v>
      </c>
      <c r="B95" s="57" t="s">
        <v>131</v>
      </c>
      <c r="C95" s="202">
        <v>401000014</v>
      </c>
      <c r="D95" s="58" t="s">
        <v>150</v>
      </c>
      <c r="E95" s="59" t="s">
        <v>133</v>
      </c>
      <c r="F95" s="60"/>
      <c r="G95" s="60"/>
      <c r="H95" s="61">
        <v>3</v>
      </c>
      <c r="I95" s="60"/>
      <c r="J95" s="61">
        <v>16</v>
      </c>
      <c r="K95" s="61">
        <v>1</v>
      </c>
      <c r="L95" s="66" t="s">
        <v>151</v>
      </c>
      <c r="M95" s="62"/>
      <c r="N95" s="62"/>
      <c r="O95" s="62"/>
      <c r="P95" s="63" t="s">
        <v>134</v>
      </c>
      <c r="Q95" s="64" t="s">
        <v>141</v>
      </c>
      <c r="R95" s="61"/>
      <c r="S95" s="61"/>
      <c r="T95" s="61" t="s">
        <v>66</v>
      </c>
      <c r="U95" s="61"/>
      <c r="V95" s="61">
        <v>9</v>
      </c>
      <c r="W95" s="61" t="s">
        <v>64</v>
      </c>
      <c r="X95" s="61"/>
      <c r="Y95" s="61"/>
      <c r="Z95" s="61"/>
      <c r="AA95" s="61"/>
      <c r="AB95" s="63" t="s">
        <v>142</v>
      </c>
      <c r="AC95" s="64" t="s">
        <v>1883</v>
      </c>
      <c r="AD95" s="216"/>
      <c r="AE95" s="216"/>
      <c r="AF95" s="216"/>
      <c r="AG95" s="216"/>
      <c r="AH95" s="216"/>
      <c r="AI95" s="216"/>
      <c r="AJ95" s="216"/>
      <c r="AK95" s="216"/>
      <c r="AL95" s="216"/>
      <c r="AM95" s="217" t="s">
        <v>1895</v>
      </c>
      <c r="AN95" s="63" t="s">
        <v>1863</v>
      </c>
      <c r="AO95" s="188" t="s">
        <v>71</v>
      </c>
      <c r="AP95" s="188" t="s">
        <v>72</v>
      </c>
      <c r="AQ95" s="188" t="s">
        <v>236</v>
      </c>
      <c r="AR95" s="203" t="s">
        <v>237</v>
      </c>
      <c r="AS95" s="188" t="s">
        <v>73</v>
      </c>
      <c r="AT95" s="204">
        <f t="shared" si="81"/>
        <v>0</v>
      </c>
      <c r="AU95" s="204">
        <f t="shared" si="81"/>
        <v>0</v>
      </c>
      <c r="AV95" s="204">
        <v>0</v>
      </c>
      <c r="AW95" s="204">
        <v>0</v>
      </c>
      <c r="AX95" s="204">
        <v>0</v>
      </c>
      <c r="AY95" s="204">
        <v>0</v>
      </c>
      <c r="AZ95" s="204">
        <v>0</v>
      </c>
      <c r="BA95" s="204">
        <v>0</v>
      </c>
      <c r="BB95" s="204">
        <v>0</v>
      </c>
      <c r="BC95" s="221">
        <v>0</v>
      </c>
      <c r="BD95" s="204">
        <f t="shared" si="32"/>
        <v>0</v>
      </c>
      <c r="BE95" s="204">
        <v>0</v>
      </c>
      <c r="BF95" s="204">
        <v>0</v>
      </c>
      <c r="BG95" s="204">
        <v>0</v>
      </c>
      <c r="BH95" s="204">
        <v>0</v>
      </c>
      <c r="BI95" s="218">
        <f t="shared" si="33"/>
        <v>0</v>
      </c>
      <c r="BJ95" s="204">
        <v>0</v>
      </c>
      <c r="BK95" s="204">
        <v>0</v>
      </c>
      <c r="BL95" s="204">
        <v>0</v>
      </c>
      <c r="BM95" s="219">
        <v>0</v>
      </c>
      <c r="BN95" s="220">
        <f t="shared" si="34"/>
        <v>0</v>
      </c>
      <c r="BO95" s="204">
        <v>0</v>
      </c>
      <c r="BP95" s="204">
        <v>0</v>
      </c>
      <c r="BQ95" s="204">
        <v>0</v>
      </c>
      <c r="BR95" s="219">
        <v>0</v>
      </c>
      <c r="BS95" s="220">
        <f t="shared" si="35"/>
        <v>0</v>
      </c>
      <c r="BT95" s="204">
        <v>0</v>
      </c>
      <c r="BU95" s="204">
        <v>0</v>
      </c>
      <c r="BV95" s="204">
        <v>0</v>
      </c>
      <c r="BW95" s="221">
        <v>0</v>
      </c>
      <c r="BX95" s="227">
        <f t="shared" si="45"/>
        <v>0</v>
      </c>
      <c r="BY95" s="204">
        <v>0</v>
      </c>
      <c r="BZ95" s="204">
        <v>0</v>
      </c>
      <c r="CA95" s="204">
        <v>0</v>
      </c>
      <c r="CB95" s="219">
        <v>0</v>
      </c>
      <c r="CC95" s="220">
        <f t="shared" si="36"/>
        <v>0</v>
      </c>
      <c r="CD95" s="204">
        <v>0</v>
      </c>
      <c r="CE95" s="204">
        <v>0</v>
      </c>
      <c r="CF95" s="204">
        <v>0</v>
      </c>
      <c r="CG95" s="219">
        <v>0</v>
      </c>
      <c r="CH95" s="220">
        <f t="shared" si="46"/>
        <v>0</v>
      </c>
      <c r="CI95" s="204">
        <v>0</v>
      </c>
      <c r="CJ95" s="204">
        <v>0</v>
      </c>
      <c r="CK95" s="204">
        <v>0</v>
      </c>
      <c r="CL95" s="221">
        <v>0</v>
      </c>
      <c r="CM95" s="509" t="s">
        <v>92</v>
      </c>
      <c r="CN95" s="19" t="str">
        <f t="shared" si="57"/>
        <v>4010000140113плановый</v>
      </c>
      <c r="CO95" s="103"/>
      <c r="CP95" s="103"/>
      <c r="CQ95" s="104" t="b">
        <f t="shared" si="38"/>
        <v>1</v>
      </c>
      <c r="CR95" s="104">
        <f t="shared" si="39"/>
        <v>0</v>
      </c>
      <c r="CS95" s="104">
        <f t="shared" si="40"/>
        <v>0</v>
      </c>
      <c r="CT95" s="104">
        <f t="shared" si="41"/>
        <v>0</v>
      </c>
      <c r="CU95" s="104">
        <f t="shared" si="42"/>
        <v>0</v>
      </c>
      <c r="CV95" s="104">
        <f t="shared" si="43"/>
        <v>0</v>
      </c>
      <c r="CW95" s="104">
        <f t="shared" si="44"/>
        <v>0</v>
      </c>
      <c r="CX95" s="104"/>
      <c r="CY95" s="211">
        <f t="shared" si="47"/>
        <v>0</v>
      </c>
      <c r="CZ95" s="211">
        <f t="shared" si="48"/>
        <v>0</v>
      </c>
      <c r="DA95" s="211">
        <f t="shared" si="49"/>
        <v>0</v>
      </c>
      <c r="DB95" s="211">
        <f t="shared" si="50"/>
        <v>0</v>
      </c>
      <c r="DC95" s="211">
        <f t="shared" si="51"/>
        <v>0</v>
      </c>
      <c r="DD95" s="211">
        <f t="shared" si="52"/>
        <v>0</v>
      </c>
      <c r="DE95" s="211">
        <f t="shared" si="53"/>
        <v>0</v>
      </c>
      <c r="DF95" s="211">
        <f t="shared" si="54"/>
        <v>0</v>
      </c>
      <c r="DG95" s="211">
        <f t="shared" si="55"/>
        <v>0</v>
      </c>
      <c r="DH95" s="211">
        <f t="shared" si="56"/>
        <v>0</v>
      </c>
    </row>
    <row r="96" spans="1:112" s="105" customFormat="1" ht="32.1" customHeight="1">
      <c r="A96" s="56">
        <v>601</v>
      </c>
      <c r="B96" s="57" t="s">
        <v>131</v>
      </c>
      <c r="C96" s="202">
        <v>401000054</v>
      </c>
      <c r="D96" s="58" t="s">
        <v>238</v>
      </c>
      <c r="E96" s="59" t="s">
        <v>133</v>
      </c>
      <c r="F96" s="60"/>
      <c r="G96" s="60"/>
      <c r="H96" s="61">
        <v>3</v>
      </c>
      <c r="I96" s="60"/>
      <c r="J96" s="61">
        <v>16</v>
      </c>
      <c r="K96" s="61">
        <v>1</v>
      </c>
      <c r="L96" s="61">
        <v>34</v>
      </c>
      <c r="M96" s="62"/>
      <c r="N96" s="62"/>
      <c r="O96" s="62"/>
      <c r="P96" s="63" t="s">
        <v>134</v>
      </c>
      <c r="Q96" s="64" t="s">
        <v>141</v>
      </c>
      <c r="R96" s="61"/>
      <c r="S96" s="61"/>
      <c r="T96" s="61" t="s">
        <v>66</v>
      </c>
      <c r="U96" s="61"/>
      <c r="V96" s="61" t="s">
        <v>189</v>
      </c>
      <c r="W96" s="61" t="s">
        <v>64</v>
      </c>
      <c r="X96" s="61"/>
      <c r="Y96" s="61"/>
      <c r="Z96" s="61"/>
      <c r="AA96" s="61"/>
      <c r="AB96" s="63" t="s">
        <v>142</v>
      </c>
      <c r="AC96" s="64" t="s">
        <v>1932</v>
      </c>
      <c r="AD96" s="216"/>
      <c r="AE96" s="216"/>
      <c r="AF96" s="216"/>
      <c r="AG96" s="216"/>
      <c r="AH96" s="216"/>
      <c r="AI96" s="216"/>
      <c r="AJ96" s="216"/>
      <c r="AK96" s="216"/>
      <c r="AL96" s="216"/>
      <c r="AM96" s="217" t="s">
        <v>1933</v>
      </c>
      <c r="AN96" s="63" t="s">
        <v>1863</v>
      </c>
      <c r="AO96" s="188" t="s">
        <v>71</v>
      </c>
      <c r="AP96" s="188" t="s">
        <v>72</v>
      </c>
      <c r="AQ96" s="188" t="s">
        <v>239</v>
      </c>
      <c r="AR96" s="203" t="s">
        <v>240</v>
      </c>
      <c r="AS96" s="188" t="s">
        <v>73</v>
      </c>
      <c r="AT96" s="204">
        <f t="shared" si="81"/>
        <v>0</v>
      </c>
      <c r="AU96" s="204">
        <f t="shared" si="81"/>
        <v>0</v>
      </c>
      <c r="AV96" s="204">
        <v>0</v>
      </c>
      <c r="AW96" s="204">
        <v>0</v>
      </c>
      <c r="AX96" s="204">
        <v>0</v>
      </c>
      <c r="AY96" s="204">
        <v>0</v>
      </c>
      <c r="AZ96" s="204">
        <v>0</v>
      </c>
      <c r="BA96" s="204">
        <v>0</v>
      </c>
      <c r="BB96" s="204">
        <v>0</v>
      </c>
      <c r="BC96" s="221">
        <v>0</v>
      </c>
      <c r="BD96" s="204">
        <f t="shared" si="32"/>
        <v>74970</v>
      </c>
      <c r="BE96" s="204">
        <v>0</v>
      </c>
      <c r="BF96" s="204">
        <v>0</v>
      </c>
      <c r="BG96" s="204">
        <v>0</v>
      </c>
      <c r="BH96" s="204">
        <v>74970</v>
      </c>
      <c r="BI96" s="218">
        <f t="shared" si="33"/>
        <v>74970</v>
      </c>
      <c r="BJ96" s="204">
        <v>0</v>
      </c>
      <c r="BK96" s="204">
        <v>0</v>
      </c>
      <c r="BL96" s="204">
        <v>0</v>
      </c>
      <c r="BM96" s="219">
        <v>74970</v>
      </c>
      <c r="BN96" s="220">
        <f t="shared" si="34"/>
        <v>74970</v>
      </c>
      <c r="BO96" s="204">
        <v>0</v>
      </c>
      <c r="BP96" s="204">
        <v>0</v>
      </c>
      <c r="BQ96" s="204">
        <v>0</v>
      </c>
      <c r="BR96" s="219">
        <v>74970</v>
      </c>
      <c r="BS96" s="220">
        <f t="shared" si="35"/>
        <v>74970</v>
      </c>
      <c r="BT96" s="204">
        <v>0</v>
      </c>
      <c r="BU96" s="204">
        <v>0</v>
      </c>
      <c r="BV96" s="204">
        <v>0</v>
      </c>
      <c r="BW96" s="221">
        <v>74970</v>
      </c>
      <c r="BX96" s="227">
        <f t="shared" si="45"/>
        <v>0</v>
      </c>
      <c r="BY96" s="204">
        <v>0</v>
      </c>
      <c r="BZ96" s="204">
        <v>0</v>
      </c>
      <c r="CA96" s="204">
        <v>0</v>
      </c>
      <c r="CB96" s="219">
        <v>0</v>
      </c>
      <c r="CC96" s="220">
        <f t="shared" si="36"/>
        <v>74970</v>
      </c>
      <c r="CD96" s="204">
        <v>0</v>
      </c>
      <c r="CE96" s="204">
        <v>0</v>
      </c>
      <c r="CF96" s="204">
        <v>0</v>
      </c>
      <c r="CG96" s="219">
        <v>74970</v>
      </c>
      <c r="CH96" s="220">
        <f t="shared" si="46"/>
        <v>74970</v>
      </c>
      <c r="CI96" s="204">
        <v>0</v>
      </c>
      <c r="CJ96" s="204">
        <v>0</v>
      </c>
      <c r="CK96" s="204">
        <v>0</v>
      </c>
      <c r="CL96" s="221">
        <v>74970</v>
      </c>
      <c r="CM96" s="509" t="s">
        <v>92</v>
      </c>
      <c r="CN96" s="19" t="str">
        <f t="shared" si="57"/>
        <v>4010000540113плановый</v>
      </c>
      <c r="CO96" s="103"/>
      <c r="CP96" s="103"/>
      <c r="CQ96" s="104" t="b">
        <f t="shared" si="38"/>
        <v>1</v>
      </c>
      <c r="CR96" s="104">
        <f t="shared" si="39"/>
        <v>0</v>
      </c>
      <c r="CS96" s="104">
        <f t="shared" si="40"/>
        <v>0</v>
      </c>
      <c r="CT96" s="104">
        <f t="shared" si="41"/>
        <v>0</v>
      </c>
      <c r="CU96" s="104">
        <f t="shared" si="42"/>
        <v>0</v>
      </c>
      <c r="CV96" s="104">
        <f t="shared" si="43"/>
        <v>0</v>
      </c>
      <c r="CW96" s="104">
        <f t="shared" si="44"/>
        <v>0</v>
      </c>
      <c r="CX96" s="104"/>
      <c r="CY96" s="211">
        <f t="shared" si="47"/>
        <v>0</v>
      </c>
      <c r="CZ96" s="211">
        <f t="shared" si="48"/>
        <v>0</v>
      </c>
      <c r="DA96" s="211">
        <f t="shared" si="49"/>
        <v>0</v>
      </c>
      <c r="DB96" s="211">
        <f t="shared" si="50"/>
        <v>0</v>
      </c>
      <c r="DC96" s="211">
        <f t="shared" si="51"/>
        <v>0</v>
      </c>
      <c r="DD96" s="211">
        <f t="shared" si="52"/>
        <v>0</v>
      </c>
      <c r="DE96" s="211">
        <f t="shared" si="53"/>
        <v>0</v>
      </c>
      <c r="DF96" s="211">
        <f t="shared" si="54"/>
        <v>0</v>
      </c>
      <c r="DG96" s="211">
        <f t="shared" si="55"/>
        <v>0</v>
      </c>
      <c r="DH96" s="211">
        <f t="shared" si="56"/>
        <v>0</v>
      </c>
    </row>
    <row r="97" spans="1:112" s="105" customFormat="1" ht="32.1" customHeight="1">
      <c r="A97" s="56">
        <v>601</v>
      </c>
      <c r="B97" s="57" t="s">
        <v>131</v>
      </c>
      <c r="C97" s="202">
        <v>401000054</v>
      </c>
      <c r="D97" s="58" t="s">
        <v>238</v>
      </c>
      <c r="E97" s="59" t="s">
        <v>133</v>
      </c>
      <c r="F97" s="60"/>
      <c r="G97" s="60"/>
      <c r="H97" s="61">
        <v>3</v>
      </c>
      <c r="I97" s="60"/>
      <c r="J97" s="61">
        <v>16</v>
      </c>
      <c r="K97" s="61">
        <v>1</v>
      </c>
      <c r="L97" s="61">
        <v>34</v>
      </c>
      <c r="M97" s="62"/>
      <c r="N97" s="62"/>
      <c r="O97" s="62"/>
      <c r="P97" s="63" t="s">
        <v>134</v>
      </c>
      <c r="Q97" s="64" t="s">
        <v>141</v>
      </c>
      <c r="R97" s="61"/>
      <c r="S97" s="61"/>
      <c r="T97" s="61" t="s">
        <v>66</v>
      </c>
      <c r="U97" s="61"/>
      <c r="V97" s="61" t="s">
        <v>189</v>
      </c>
      <c r="W97" s="61" t="s">
        <v>64</v>
      </c>
      <c r="X97" s="61"/>
      <c r="Y97" s="61"/>
      <c r="Z97" s="61"/>
      <c r="AA97" s="61"/>
      <c r="AB97" s="63" t="s">
        <v>142</v>
      </c>
      <c r="AC97" s="64" t="s">
        <v>1932</v>
      </c>
      <c r="AD97" s="216"/>
      <c r="AE97" s="216"/>
      <c r="AF97" s="216"/>
      <c r="AG97" s="216"/>
      <c r="AH97" s="216"/>
      <c r="AI97" s="216"/>
      <c r="AJ97" s="216"/>
      <c r="AK97" s="216"/>
      <c r="AL97" s="216"/>
      <c r="AM97" s="217" t="s">
        <v>1933</v>
      </c>
      <c r="AN97" s="63" t="s">
        <v>1863</v>
      </c>
      <c r="AO97" s="188" t="s">
        <v>71</v>
      </c>
      <c r="AP97" s="188" t="s">
        <v>72</v>
      </c>
      <c r="AQ97" s="188" t="s">
        <v>241</v>
      </c>
      <c r="AR97" s="203" t="s">
        <v>240</v>
      </c>
      <c r="AS97" s="188" t="s">
        <v>73</v>
      </c>
      <c r="AT97" s="204">
        <f t="shared" si="81"/>
        <v>0</v>
      </c>
      <c r="AU97" s="204">
        <f t="shared" si="81"/>
        <v>0</v>
      </c>
      <c r="AV97" s="204">
        <v>0</v>
      </c>
      <c r="AW97" s="204">
        <v>0</v>
      </c>
      <c r="AX97" s="204">
        <v>0</v>
      </c>
      <c r="AY97" s="204">
        <v>0</v>
      </c>
      <c r="AZ97" s="204">
        <v>0</v>
      </c>
      <c r="BA97" s="204">
        <v>0</v>
      </c>
      <c r="BB97" s="204">
        <v>0</v>
      </c>
      <c r="BC97" s="221">
        <v>0</v>
      </c>
      <c r="BD97" s="204">
        <f t="shared" si="32"/>
        <v>35300</v>
      </c>
      <c r="BE97" s="204">
        <v>0</v>
      </c>
      <c r="BF97" s="204">
        <v>0</v>
      </c>
      <c r="BG97" s="204">
        <v>0</v>
      </c>
      <c r="BH97" s="204">
        <v>35300</v>
      </c>
      <c r="BI97" s="218">
        <f t="shared" si="33"/>
        <v>35300</v>
      </c>
      <c r="BJ97" s="204">
        <v>0</v>
      </c>
      <c r="BK97" s="204">
        <v>0</v>
      </c>
      <c r="BL97" s="204">
        <v>0</v>
      </c>
      <c r="BM97" s="219">
        <v>35300</v>
      </c>
      <c r="BN97" s="220">
        <f t="shared" si="34"/>
        <v>35300</v>
      </c>
      <c r="BO97" s="204">
        <v>0</v>
      </c>
      <c r="BP97" s="204">
        <v>0</v>
      </c>
      <c r="BQ97" s="204">
        <v>0</v>
      </c>
      <c r="BR97" s="219">
        <v>35300</v>
      </c>
      <c r="BS97" s="220">
        <f t="shared" si="35"/>
        <v>35300</v>
      </c>
      <c r="BT97" s="204">
        <v>0</v>
      </c>
      <c r="BU97" s="204">
        <v>0</v>
      </c>
      <c r="BV97" s="204">
        <v>0</v>
      </c>
      <c r="BW97" s="221">
        <v>35300</v>
      </c>
      <c r="BX97" s="227">
        <f t="shared" si="45"/>
        <v>0</v>
      </c>
      <c r="BY97" s="204">
        <v>0</v>
      </c>
      <c r="BZ97" s="204">
        <v>0</v>
      </c>
      <c r="CA97" s="204">
        <v>0</v>
      </c>
      <c r="CB97" s="219">
        <v>0</v>
      </c>
      <c r="CC97" s="220">
        <f t="shared" si="36"/>
        <v>35300</v>
      </c>
      <c r="CD97" s="204">
        <v>0</v>
      </c>
      <c r="CE97" s="204">
        <v>0</v>
      </c>
      <c r="CF97" s="204">
        <v>0</v>
      </c>
      <c r="CG97" s="219">
        <v>35300</v>
      </c>
      <c r="CH97" s="220">
        <f t="shared" si="46"/>
        <v>35300</v>
      </c>
      <c r="CI97" s="204">
        <v>0</v>
      </c>
      <c r="CJ97" s="204">
        <v>0</v>
      </c>
      <c r="CK97" s="204">
        <v>0</v>
      </c>
      <c r="CL97" s="221">
        <v>35300</v>
      </c>
      <c r="CM97" s="509" t="s">
        <v>92</v>
      </c>
      <c r="CN97" s="19" t="str">
        <f t="shared" si="57"/>
        <v>4010000540113плановый</v>
      </c>
      <c r="CO97" s="103"/>
      <c r="CP97" s="103"/>
      <c r="CQ97" s="104" t="b">
        <f t="shared" si="38"/>
        <v>1</v>
      </c>
      <c r="CR97" s="104">
        <f t="shared" si="39"/>
        <v>0</v>
      </c>
      <c r="CS97" s="104">
        <f t="shared" si="40"/>
        <v>0</v>
      </c>
      <c r="CT97" s="104">
        <f t="shared" si="41"/>
        <v>0</v>
      </c>
      <c r="CU97" s="104">
        <f t="shared" si="42"/>
        <v>0</v>
      </c>
      <c r="CV97" s="104">
        <f t="shared" si="43"/>
        <v>0</v>
      </c>
      <c r="CW97" s="104">
        <f t="shared" si="44"/>
        <v>0</v>
      </c>
      <c r="CX97" s="104"/>
      <c r="CY97" s="211">
        <f t="shared" si="47"/>
        <v>0</v>
      </c>
      <c r="CZ97" s="211">
        <f t="shared" si="48"/>
        <v>0</v>
      </c>
      <c r="DA97" s="211">
        <f t="shared" si="49"/>
        <v>0</v>
      </c>
      <c r="DB97" s="211">
        <f t="shared" si="50"/>
        <v>0</v>
      </c>
      <c r="DC97" s="211">
        <f t="shared" si="51"/>
        <v>0</v>
      </c>
      <c r="DD97" s="211">
        <f t="shared" si="52"/>
        <v>0</v>
      </c>
      <c r="DE97" s="211">
        <f t="shared" si="53"/>
        <v>0</v>
      </c>
      <c r="DF97" s="211">
        <f t="shared" si="54"/>
        <v>0</v>
      </c>
      <c r="DG97" s="211">
        <f t="shared" si="55"/>
        <v>0</v>
      </c>
      <c r="DH97" s="211">
        <f t="shared" si="56"/>
        <v>0</v>
      </c>
    </row>
    <row r="98" spans="1:112" s="105" customFormat="1" ht="32.1" customHeight="1">
      <c r="A98" s="56">
        <v>601</v>
      </c>
      <c r="B98" s="57" t="s">
        <v>131</v>
      </c>
      <c r="C98" s="202">
        <v>401000054</v>
      </c>
      <c r="D98" s="58" t="s">
        <v>238</v>
      </c>
      <c r="E98" s="59" t="s">
        <v>133</v>
      </c>
      <c r="F98" s="60"/>
      <c r="G98" s="60"/>
      <c r="H98" s="61">
        <v>3</v>
      </c>
      <c r="I98" s="60"/>
      <c r="J98" s="61">
        <v>16</v>
      </c>
      <c r="K98" s="61">
        <v>1</v>
      </c>
      <c r="L98" s="61">
        <v>34</v>
      </c>
      <c r="M98" s="62"/>
      <c r="N98" s="62"/>
      <c r="O98" s="62"/>
      <c r="P98" s="63" t="s">
        <v>134</v>
      </c>
      <c r="Q98" s="64" t="s">
        <v>141</v>
      </c>
      <c r="R98" s="61"/>
      <c r="S98" s="61"/>
      <c r="T98" s="61" t="s">
        <v>66</v>
      </c>
      <c r="U98" s="61"/>
      <c r="V98" s="61" t="s">
        <v>189</v>
      </c>
      <c r="W98" s="61" t="s">
        <v>64</v>
      </c>
      <c r="X98" s="61"/>
      <c r="Y98" s="61"/>
      <c r="Z98" s="61"/>
      <c r="AA98" s="61"/>
      <c r="AB98" s="63" t="s">
        <v>142</v>
      </c>
      <c r="AC98" s="64" t="s">
        <v>1932</v>
      </c>
      <c r="AD98" s="216"/>
      <c r="AE98" s="216"/>
      <c r="AF98" s="216"/>
      <c r="AG98" s="216"/>
      <c r="AH98" s="216"/>
      <c r="AI98" s="216"/>
      <c r="AJ98" s="216"/>
      <c r="AK98" s="216"/>
      <c r="AL98" s="216"/>
      <c r="AM98" s="217" t="s">
        <v>1933</v>
      </c>
      <c r="AN98" s="63" t="s">
        <v>1863</v>
      </c>
      <c r="AO98" s="188" t="s">
        <v>71</v>
      </c>
      <c r="AP98" s="188" t="s">
        <v>72</v>
      </c>
      <c r="AQ98" s="188" t="s">
        <v>242</v>
      </c>
      <c r="AR98" s="203" t="s">
        <v>243</v>
      </c>
      <c r="AS98" s="188" t="s">
        <v>73</v>
      </c>
      <c r="AT98" s="204">
        <f t="shared" si="81"/>
        <v>180000</v>
      </c>
      <c r="AU98" s="204">
        <f t="shared" si="81"/>
        <v>180000</v>
      </c>
      <c r="AV98" s="204">
        <v>0</v>
      </c>
      <c r="AW98" s="204">
        <v>0</v>
      </c>
      <c r="AX98" s="204">
        <v>0</v>
      </c>
      <c r="AY98" s="204">
        <v>0</v>
      </c>
      <c r="AZ98" s="204">
        <v>0</v>
      </c>
      <c r="BA98" s="204">
        <v>0</v>
      </c>
      <c r="BB98" s="204">
        <v>180000</v>
      </c>
      <c r="BC98" s="221">
        <v>180000</v>
      </c>
      <c r="BD98" s="204">
        <f t="shared" si="32"/>
        <v>410000</v>
      </c>
      <c r="BE98" s="204">
        <v>0</v>
      </c>
      <c r="BF98" s="204">
        <v>0</v>
      </c>
      <c r="BG98" s="204">
        <v>0</v>
      </c>
      <c r="BH98" s="204">
        <v>410000</v>
      </c>
      <c r="BI98" s="218">
        <f t="shared" si="33"/>
        <v>410000</v>
      </c>
      <c r="BJ98" s="204">
        <v>0</v>
      </c>
      <c r="BK98" s="204">
        <v>0</v>
      </c>
      <c r="BL98" s="204">
        <v>0</v>
      </c>
      <c r="BM98" s="219">
        <v>410000</v>
      </c>
      <c r="BN98" s="220">
        <f t="shared" si="34"/>
        <v>410000</v>
      </c>
      <c r="BO98" s="204">
        <v>0</v>
      </c>
      <c r="BP98" s="204">
        <v>0</v>
      </c>
      <c r="BQ98" s="204">
        <v>0</v>
      </c>
      <c r="BR98" s="219">
        <v>410000</v>
      </c>
      <c r="BS98" s="220">
        <f t="shared" si="35"/>
        <v>410000</v>
      </c>
      <c r="BT98" s="204">
        <v>0</v>
      </c>
      <c r="BU98" s="204">
        <v>0</v>
      </c>
      <c r="BV98" s="204">
        <v>0</v>
      </c>
      <c r="BW98" s="221">
        <v>410000</v>
      </c>
      <c r="BX98" s="227">
        <f t="shared" si="45"/>
        <v>180000</v>
      </c>
      <c r="BY98" s="204">
        <v>0</v>
      </c>
      <c r="BZ98" s="204">
        <v>0</v>
      </c>
      <c r="CA98" s="204">
        <v>0</v>
      </c>
      <c r="CB98" s="219">
        <v>180000</v>
      </c>
      <c r="CC98" s="220">
        <f t="shared" si="36"/>
        <v>410000</v>
      </c>
      <c r="CD98" s="204">
        <v>0</v>
      </c>
      <c r="CE98" s="204">
        <v>0</v>
      </c>
      <c r="CF98" s="204">
        <v>0</v>
      </c>
      <c r="CG98" s="219">
        <v>410000</v>
      </c>
      <c r="CH98" s="220">
        <f t="shared" si="46"/>
        <v>410000</v>
      </c>
      <c r="CI98" s="204">
        <v>0</v>
      </c>
      <c r="CJ98" s="204">
        <v>0</v>
      </c>
      <c r="CK98" s="204">
        <v>0</v>
      </c>
      <c r="CL98" s="221">
        <v>410000</v>
      </c>
      <c r="CM98" s="509" t="s">
        <v>92</v>
      </c>
      <c r="CN98" s="19" t="str">
        <f t="shared" si="57"/>
        <v>4010000540113плановый</v>
      </c>
      <c r="CO98" s="103"/>
      <c r="CP98" s="103"/>
      <c r="CQ98" s="104" t="b">
        <f t="shared" si="38"/>
        <v>1</v>
      </c>
      <c r="CR98" s="104">
        <f t="shared" si="39"/>
        <v>0</v>
      </c>
      <c r="CS98" s="104">
        <f t="shared" si="40"/>
        <v>0</v>
      </c>
      <c r="CT98" s="104">
        <f t="shared" si="41"/>
        <v>0</v>
      </c>
      <c r="CU98" s="104">
        <f t="shared" si="42"/>
        <v>0</v>
      </c>
      <c r="CV98" s="104">
        <f t="shared" si="43"/>
        <v>0</v>
      </c>
      <c r="CW98" s="104">
        <f t="shared" si="44"/>
        <v>0</v>
      </c>
      <c r="CX98" s="104"/>
      <c r="CY98" s="211">
        <f t="shared" si="47"/>
        <v>0</v>
      </c>
      <c r="CZ98" s="211">
        <f t="shared" si="48"/>
        <v>0</v>
      </c>
      <c r="DA98" s="211">
        <f t="shared" si="49"/>
        <v>0</v>
      </c>
      <c r="DB98" s="211">
        <f t="shared" si="50"/>
        <v>0</v>
      </c>
      <c r="DC98" s="211">
        <f t="shared" si="51"/>
        <v>0</v>
      </c>
      <c r="DD98" s="211">
        <f t="shared" si="52"/>
        <v>0</v>
      </c>
      <c r="DE98" s="211">
        <f t="shared" si="53"/>
        <v>0</v>
      </c>
      <c r="DF98" s="211">
        <f t="shared" si="54"/>
        <v>0</v>
      </c>
      <c r="DG98" s="211">
        <f t="shared" si="55"/>
        <v>0</v>
      </c>
      <c r="DH98" s="211">
        <f t="shared" si="56"/>
        <v>0</v>
      </c>
    </row>
    <row r="99" spans="1:112" s="105" customFormat="1" ht="32.1" customHeight="1">
      <c r="A99" s="56">
        <v>601</v>
      </c>
      <c r="B99" s="57" t="s">
        <v>131</v>
      </c>
      <c r="C99" s="202">
        <v>401000056</v>
      </c>
      <c r="D99" s="58" t="s">
        <v>232</v>
      </c>
      <c r="E99" s="59" t="s">
        <v>133</v>
      </c>
      <c r="F99" s="60"/>
      <c r="G99" s="60"/>
      <c r="H99" s="61">
        <v>3</v>
      </c>
      <c r="I99" s="60"/>
      <c r="J99" s="61">
        <v>16</v>
      </c>
      <c r="K99" s="61">
        <v>1</v>
      </c>
      <c r="L99" s="61">
        <v>37</v>
      </c>
      <c r="M99" s="62"/>
      <c r="N99" s="62"/>
      <c r="O99" s="62"/>
      <c r="P99" s="63" t="s">
        <v>134</v>
      </c>
      <c r="Q99" s="64" t="s">
        <v>141</v>
      </c>
      <c r="R99" s="61"/>
      <c r="S99" s="61"/>
      <c r="T99" s="61" t="s">
        <v>66</v>
      </c>
      <c r="U99" s="61"/>
      <c r="V99" s="61" t="s">
        <v>189</v>
      </c>
      <c r="W99" s="61" t="s">
        <v>64</v>
      </c>
      <c r="X99" s="61"/>
      <c r="Y99" s="61"/>
      <c r="Z99" s="61"/>
      <c r="AA99" s="61"/>
      <c r="AB99" s="63" t="s">
        <v>142</v>
      </c>
      <c r="AC99" s="64" t="s">
        <v>1934</v>
      </c>
      <c r="AD99" s="216"/>
      <c r="AE99" s="216"/>
      <c r="AF99" s="216"/>
      <c r="AG99" s="216"/>
      <c r="AH99" s="216"/>
      <c r="AI99" s="216"/>
      <c r="AJ99" s="217" t="s">
        <v>1935</v>
      </c>
      <c r="AK99" s="216"/>
      <c r="AL99" s="216"/>
      <c r="AM99" s="217"/>
      <c r="AN99" s="63" t="s">
        <v>1936</v>
      </c>
      <c r="AO99" s="188" t="s">
        <v>71</v>
      </c>
      <c r="AP99" s="188" t="s">
        <v>72</v>
      </c>
      <c r="AQ99" s="188" t="s">
        <v>244</v>
      </c>
      <c r="AR99" s="203" t="s">
        <v>245</v>
      </c>
      <c r="AS99" s="188" t="s">
        <v>246</v>
      </c>
      <c r="AT99" s="204">
        <f t="shared" si="81"/>
        <v>2852200</v>
      </c>
      <c r="AU99" s="204">
        <f t="shared" si="81"/>
        <v>2852200</v>
      </c>
      <c r="AV99" s="204">
        <v>0</v>
      </c>
      <c r="AW99" s="204">
        <v>0</v>
      </c>
      <c r="AX99" s="204">
        <v>0</v>
      </c>
      <c r="AY99" s="204">
        <v>0</v>
      </c>
      <c r="AZ99" s="204">
        <v>0</v>
      </c>
      <c r="BA99" s="204">
        <v>0</v>
      </c>
      <c r="BB99" s="204">
        <v>2852200</v>
      </c>
      <c r="BC99" s="221">
        <v>2852200</v>
      </c>
      <c r="BD99" s="204">
        <f t="shared" si="32"/>
        <v>2852200</v>
      </c>
      <c r="BE99" s="204">
        <v>0</v>
      </c>
      <c r="BF99" s="204">
        <v>0</v>
      </c>
      <c r="BG99" s="204">
        <v>0</v>
      </c>
      <c r="BH99" s="204">
        <v>2852200</v>
      </c>
      <c r="BI99" s="218">
        <f t="shared" si="33"/>
        <v>2852200</v>
      </c>
      <c r="BJ99" s="204">
        <v>0</v>
      </c>
      <c r="BK99" s="204">
        <v>0</v>
      </c>
      <c r="BL99" s="204">
        <v>0</v>
      </c>
      <c r="BM99" s="219">
        <v>2852200</v>
      </c>
      <c r="BN99" s="220">
        <f t="shared" si="34"/>
        <v>2852200</v>
      </c>
      <c r="BO99" s="204">
        <v>0</v>
      </c>
      <c r="BP99" s="204">
        <v>0</v>
      </c>
      <c r="BQ99" s="204">
        <v>0</v>
      </c>
      <c r="BR99" s="219">
        <v>2852200</v>
      </c>
      <c r="BS99" s="220">
        <f t="shared" si="35"/>
        <v>2852200</v>
      </c>
      <c r="BT99" s="204">
        <v>0</v>
      </c>
      <c r="BU99" s="204">
        <v>0</v>
      </c>
      <c r="BV99" s="204">
        <v>0</v>
      </c>
      <c r="BW99" s="221">
        <v>2852200</v>
      </c>
      <c r="BX99" s="227">
        <f t="shared" si="45"/>
        <v>2852200</v>
      </c>
      <c r="BY99" s="204">
        <v>0</v>
      </c>
      <c r="BZ99" s="204">
        <v>0</v>
      </c>
      <c r="CA99" s="204">
        <v>0</v>
      </c>
      <c r="CB99" s="219">
        <v>2852200</v>
      </c>
      <c r="CC99" s="220">
        <f t="shared" si="36"/>
        <v>2852200</v>
      </c>
      <c r="CD99" s="204">
        <v>0</v>
      </c>
      <c r="CE99" s="204">
        <v>0</v>
      </c>
      <c r="CF99" s="204">
        <v>0</v>
      </c>
      <c r="CG99" s="219">
        <v>2852200</v>
      </c>
      <c r="CH99" s="220">
        <f t="shared" si="46"/>
        <v>2852200</v>
      </c>
      <c r="CI99" s="204">
        <v>0</v>
      </c>
      <c r="CJ99" s="204">
        <v>0</v>
      </c>
      <c r="CK99" s="204">
        <v>0</v>
      </c>
      <c r="CL99" s="221">
        <v>2852200</v>
      </c>
      <c r="CM99" s="509" t="s">
        <v>92</v>
      </c>
      <c r="CN99" s="19" t="str">
        <f t="shared" si="57"/>
        <v>4010000560113плановый</v>
      </c>
      <c r="CO99" s="103"/>
      <c r="CP99" s="103"/>
      <c r="CQ99" s="104" t="b">
        <f t="shared" si="38"/>
        <v>1</v>
      </c>
      <c r="CR99" s="104">
        <f t="shared" si="39"/>
        <v>0</v>
      </c>
      <c r="CS99" s="104">
        <f t="shared" si="40"/>
        <v>0</v>
      </c>
      <c r="CT99" s="104">
        <f t="shared" si="41"/>
        <v>0</v>
      </c>
      <c r="CU99" s="104">
        <f t="shared" si="42"/>
        <v>0</v>
      </c>
      <c r="CV99" s="104">
        <f t="shared" si="43"/>
        <v>0</v>
      </c>
      <c r="CW99" s="104">
        <f t="shared" si="44"/>
        <v>0</v>
      </c>
      <c r="CX99" s="104"/>
      <c r="CY99" s="211">
        <f t="shared" si="47"/>
        <v>0</v>
      </c>
      <c r="CZ99" s="211">
        <f t="shared" si="48"/>
        <v>0</v>
      </c>
      <c r="DA99" s="211">
        <f t="shared" si="49"/>
        <v>0</v>
      </c>
      <c r="DB99" s="211">
        <f t="shared" si="50"/>
        <v>0</v>
      </c>
      <c r="DC99" s="211">
        <f t="shared" si="51"/>
        <v>0</v>
      </c>
      <c r="DD99" s="211">
        <f t="shared" si="52"/>
        <v>0</v>
      </c>
      <c r="DE99" s="211">
        <f t="shared" si="53"/>
        <v>0</v>
      </c>
      <c r="DF99" s="211">
        <f t="shared" si="54"/>
        <v>0</v>
      </c>
      <c r="DG99" s="211">
        <f t="shared" si="55"/>
        <v>0</v>
      </c>
      <c r="DH99" s="211">
        <f t="shared" si="56"/>
        <v>0</v>
      </c>
    </row>
    <row r="100" spans="1:112" s="105" customFormat="1" ht="32.1" customHeight="1">
      <c r="A100" s="56">
        <v>601</v>
      </c>
      <c r="B100" s="57" t="s">
        <v>131</v>
      </c>
      <c r="C100" s="202">
        <v>402000001</v>
      </c>
      <c r="D100" s="58" t="s">
        <v>67</v>
      </c>
      <c r="E100" s="59" t="s">
        <v>200</v>
      </c>
      <c r="F100" s="60"/>
      <c r="G100" s="60"/>
      <c r="H100" s="61">
        <v>7</v>
      </c>
      <c r="I100" s="60"/>
      <c r="J100" s="61">
        <v>26</v>
      </c>
      <c r="K100" s="61"/>
      <c r="L100" s="61"/>
      <c r="M100" s="62"/>
      <c r="N100" s="62"/>
      <c r="O100" s="62"/>
      <c r="P100" s="63" t="s">
        <v>170</v>
      </c>
      <c r="Q100" s="64" t="s">
        <v>165</v>
      </c>
      <c r="R100" s="61"/>
      <c r="S100" s="61"/>
      <c r="T100" s="61"/>
      <c r="U100" s="61"/>
      <c r="V100" s="61">
        <v>13</v>
      </c>
      <c r="W100" s="61" t="s">
        <v>106</v>
      </c>
      <c r="X100" s="61"/>
      <c r="Y100" s="61"/>
      <c r="Z100" s="61"/>
      <c r="AA100" s="61"/>
      <c r="AB100" s="63" t="s">
        <v>201</v>
      </c>
      <c r="AC100" s="64" t="s">
        <v>1937</v>
      </c>
      <c r="AD100" s="63"/>
      <c r="AE100" s="63"/>
      <c r="AF100" s="63"/>
      <c r="AG100" s="63"/>
      <c r="AH100" s="63"/>
      <c r="AI100" s="63"/>
      <c r="AJ100" s="217"/>
      <c r="AK100" s="63"/>
      <c r="AL100" s="63"/>
      <c r="AM100" s="63" t="s">
        <v>1938</v>
      </c>
      <c r="AN100" s="63" t="s">
        <v>1906</v>
      </c>
      <c r="AO100" s="188" t="s">
        <v>71</v>
      </c>
      <c r="AP100" s="188" t="s">
        <v>72</v>
      </c>
      <c r="AQ100" s="188" t="s">
        <v>247</v>
      </c>
      <c r="AR100" s="203" t="s">
        <v>109</v>
      </c>
      <c r="AS100" s="188" t="s">
        <v>87</v>
      </c>
      <c r="AT100" s="204">
        <f t="shared" si="81"/>
        <v>449695</v>
      </c>
      <c r="AU100" s="204">
        <f t="shared" si="81"/>
        <v>449695</v>
      </c>
      <c r="AV100" s="204">
        <v>0</v>
      </c>
      <c r="AW100" s="204">
        <v>0</v>
      </c>
      <c r="AX100" s="204">
        <v>0</v>
      </c>
      <c r="AY100" s="204">
        <v>0</v>
      </c>
      <c r="AZ100" s="204">
        <v>0</v>
      </c>
      <c r="BA100" s="204">
        <v>0</v>
      </c>
      <c r="BB100" s="204">
        <v>449695</v>
      </c>
      <c r="BC100" s="221">
        <v>449695</v>
      </c>
      <c r="BD100" s="204">
        <f t="shared" si="32"/>
        <v>0</v>
      </c>
      <c r="BE100" s="204">
        <v>0</v>
      </c>
      <c r="BF100" s="204">
        <v>0</v>
      </c>
      <c r="BG100" s="204">
        <v>0</v>
      </c>
      <c r="BH100" s="204">
        <v>0</v>
      </c>
      <c r="BI100" s="218">
        <f t="shared" si="33"/>
        <v>0</v>
      </c>
      <c r="BJ100" s="204">
        <v>0</v>
      </c>
      <c r="BK100" s="204">
        <v>0</v>
      </c>
      <c r="BL100" s="204">
        <v>0</v>
      </c>
      <c r="BM100" s="219">
        <v>0</v>
      </c>
      <c r="BN100" s="220">
        <f t="shared" si="34"/>
        <v>0</v>
      </c>
      <c r="BO100" s="204">
        <v>0</v>
      </c>
      <c r="BP100" s="204">
        <v>0</v>
      </c>
      <c r="BQ100" s="204">
        <v>0</v>
      </c>
      <c r="BR100" s="219">
        <v>0</v>
      </c>
      <c r="BS100" s="220">
        <f t="shared" si="35"/>
        <v>0</v>
      </c>
      <c r="BT100" s="204">
        <v>0</v>
      </c>
      <c r="BU100" s="204">
        <v>0</v>
      </c>
      <c r="BV100" s="204">
        <v>0</v>
      </c>
      <c r="BW100" s="221">
        <v>0</v>
      </c>
      <c r="BX100" s="227">
        <f t="shared" si="45"/>
        <v>449695</v>
      </c>
      <c r="BY100" s="204">
        <v>0</v>
      </c>
      <c r="BZ100" s="204">
        <v>0</v>
      </c>
      <c r="CA100" s="204">
        <v>0</v>
      </c>
      <c r="CB100" s="219">
        <v>449695</v>
      </c>
      <c r="CC100" s="220">
        <f t="shared" si="36"/>
        <v>0</v>
      </c>
      <c r="CD100" s="204">
        <v>0</v>
      </c>
      <c r="CE100" s="204">
        <v>0</v>
      </c>
      <c r="CF100" s="204">
        <v>0</v>
      </c>
      <c r="CG100" s="219">
        <v>0</v>
      </c>
      <c r="CH100" s="220">
        <f t="shared" si="46"/>
        <v>0</v>
      </c>
      <c r="CI100" s="204">
        <v>0</v>
      </c>
      <c r="CJ100" s="204">
        <v>0</v>
      </c>
      <c r="CK100" s="204">
        <v>0</v>
      </c>
      <c r="CL100" s="221">
        <v>0</v>
      </c>
      <c r="CM100" s="438" t="s">
        <v>91</v>
      </c>
      <c r="CN100" s="19" t="str">
        <f t="shared" si="57"/>
        <v>4020000010113нормативный</v>
      </c>
      <c r="CO100" s="103"/>
      <c r="CP100" s="103"/>
      <c r="CQ100" s="104" t="b">
        <f t="shared" si="38"/>
        <v>1</v>
      </c>
      <c r="CR100" s="104">
        <f t="shared" si="39"/>
        <v>0</v>
      </c>
      <c r="CS100" s="104">
        <f t="shared" si="40"/>
        <v>0</v>
      </c>
      <c r="CT100" s="104">
        <f t="shared" si="41"/>
        <v>0</v>
      </c>
      <c r="CU100" s="104">
        <f t="shared" si="42"/>
        <v>0</v>
      </c>
      <c r="CV100" s="104">
        <f t="shared" si="43"/>
        <v>0</v>
      </c>
      <c r="CW100" s="104">
        <f t="shared" si="44"/>
        <v>0</v>
      </c>
      <c r="CX100" s="104"/>
      <c r="CY100" s="211">
        <f t="shared" si="47"/>
        <v>0</v>
      </c>
      <c r="CZ100" s="211">
        <f t="shared" si="48"/>
        <v>0</v>
      </c>
      <c r="DA100" s="211">
        <f t="shared" si="49"/>
        <v>0</v>
      </c>
      <c r="DB100" s="211">
        <f t="shared" si="50"/>
        <v>0</v>
      </c>
      <c r="DC100" s="211">
        <f t="shared" si="51"/>
        <v>0</v>
      </c>
      <c r="DD100" s="211">
        <f t="shared" si="52"/>
        <v>0</v>
      </c>
      <c r="DE100" s="211">
        <f t="shared" si="53"/>
        <v>0</v>
      </c>
      <c r="DF100" s="211">
        <f t="shared" si="54"/>
        <v>0</v>
      </c>
      <c r="DG100" s="211">
        <f t="shared" si="55"/>
        <v>0</v>
      </c>
      <c r="DH100" s="211">
        <f t="shared" si="56"/>
        <v>0</v>
      </c>
    </row>
    <row r="101" spans="1:112" s="105" customFormat="1" ht="32.1" customHeight="1">
      <c r="A101" s="56" t="s">
        <v>184</v>
      </c>
      <c r="B101" s="57" t="s">
        <v>131</v>
      </c>
      <c r="C101" s="202">
        <v>402000008</v>
      </c>
      <c r="D101" s="58" t="s">
        <v>181</v>
      </c>
      <c r="E101" s="59" t="s">
        <v>133</v>
      </c>
      <c r="F101" s="60"/>
      <c r="G101" s="60"/>
      <c r="H101" s="61">
        <v>3</v>
      </c>
      <c r="I101" s="60"/>
      <c r="J101" s="61">
        <v>17</v>
      </c>
      <c r="K101" s="61">
        <v>1</v>
      </c>
      <c r="L101" s="61">
        <v>3</v>
      </c>
      <c r="M101" s="62"/>
      <c r="N101" s="62"/>
      <c r="O101" s="62"/>
      <c r="P101" s="63" t="s">
        <v>134</v>
      </c>
      <c r="Q101" s="64" t="s">
        <v>141</v>
      </c>
      <c r="R101" s="61"/>
      <c r="S101" s="61"/>
      <c r="T101" s="61" t="s">
        <v>66</v>
      </c>
      <c r="U101" s="61"/>
      <c r="V101" s="61" t="s">
        <v>65</v>
      </c>
      <c r="W101" s="61" t="s">
        <v>64</v>
      </c>
      <c r="X101" s="61" t="s">
        <v>66</v>
      </c>
      <c r="Y101" s="61"/>
      <c r="Z101" s="61"/>
      <c r="AA101" s="61"/>
      <c r="AB101" s="63" t="s">
        <v>142</v>
      </c>
      <c r="AC101" s="64" t="s">
        <v>1908</v>
      </c>
      <c r="AD101" s="216"/>
      <c r="AE101" s="216"/>
      <c r="AF101" s="216"/>
      <c r="AG101" s="216"/>
      <c r="AH101" s="217" t="s">
        <v>1909</v>
      </c>
      <c r="AI101" s="217" t="s">
        <v>1974</v>
      </c>
      <c r="AJ101" s="217" t="s">
        <v>1623</v>
      </c>
      <c r="AK101" s="216"/>
      <c r="AL101" s="216"/>
      <c r="AM101" s="217" t="s">
        <v>1910</v>
      </c>
      <c r="AN101" s="63" t="s">
        <v>1911</v>
      </c>
      <c r="AO101" s="188" t="s">
        <v>71</v>
      </c>
      <c r="AP101" s="188" t="s">
        <v>72</v>
      </c>
      <c r="AQ101" s="188" t="s">
        <v>182</v>
      </c>
      <c r="AR101" s="203" t="s">
        <v>174</v>
      </c>
      <c r="AS101" s="188" t="s">
        <v>118</v>
      </c>
      <c r="AT101" s="204">
        <f t="shared" si="81"/>
        <v>5963499.71</v>
      </c>
      <c r="AU101" s="204">
        <f t="shared" si="81"/>
        <v>4958178.37</v>
      </c>
      <c r="AV101" s="204">
        <v>0</v>
      </c>
      <c r="AW101" s="204">
        <v>0</v>
      </c>
      <c r="AX101" s="204">
        <v>0</v>
      </c>
      <c r="AY101" s="204">
        <v>0</v>
      </c>
      <c r="AZ101" s="204">
        <v>0</v>
      </c>
      <c r="BA101" s="204">
        <v>0</v>
      </c>
      <c r="BB101" s="204">
        <v>5963499.71</v>
      </c>
      <c r="BC101" s="221">
        <v>4958178.37</v>
      </c>
      <c r="BD101" s="204">
        <f t="shared" si="32"/>
        <v>6257428.75</v>
      </c>
      <c r="BE101" s="204">
        <v>0</v>
      </c>
      <c r="BF101" s="204">
        <v>0</v>
      </c>
      <c r="BG101" s="204">
        <v>0</v>
      </c>
      <c r="BH101" s="204">
        <v>6257428.75</v>
      </c>
      <c r="BI101" s="218">
        <f t="shared" si="33"/>
        <v>6383294</v>
      </c>
      <c r="BJ101" s="204">
        <v>0</v>
      </c>
      <c r="BK101" s="204">
        <v>0</v>
      </c>
      <c r="BL101" s="204">
        <v>0</v>
      </c>
      <c r="BM101" s="219">
        <v>6383294</v>
      </c>
      <c r="BN101" s="220">
        <f t="shared" si="34"/>
        <v>6649334</v>
      </c>
      <c r="BO101" s="204">
        <v>0</v>
      </c>
      <c r="BP101" s="204">
        <v>0</v>
      </c>
      <c r="BQ101" s="204">
        <v>0</v>
      </c>
      <c r="BR101" s="219">
        <v>6649334</v>
      </c>
      <c r="BS101" s="220">
        <f t="shared" si="35"/>
        <v>6649334</v>
      </c>
      <c r="BT101" s="204">
        <v>0</v>
      </c>
      <c r="BU101" s="204">
        <v>0</v>
      </c>
      <c r="BV101" s="204">
        <v>0</v>
      </c>
      <c r="BW101" s="221">
        <v>6649334</v>
      </c>
      <c r="BX101" s="227">
        <f t="shared" si="45"/>
        <v>4958178.37</v>
      </c>
      <c r="BY101" s="204">
        <v>0</v>
      </c>
      <c r="BZ101" s="204">
        <v>0</v>
      </c>
      <c r="CA101" s="204">
        <v>0</v>
      </c>
      <c r="CB101" s="219">
        <v>4958178.37</v>
      </c>
      <c r="CC101" s="220">
        <f t="shared" si="36"/>
        <v>6257428.75</v>
      </c>
      <c r="CD101" s="204">
        <v>0</v>
      </c>
      <c r="CE101" s="204">
        <v>0</v>
      </c>
      <c r="CF101" s="204">
        <v>0</v>
      </c>
      <c r="CG101" s="219">
        <v>6257428.75</v>
      </c>
      <c r="CH101" s="220">
        <f t="shared" si="46"/>
        <v>6383294</v>
      </c>
      <c r="CI101" s="204">
        <v>0</v>
      </c>
      <c r="CJ101" s="204">
        <v>0</v>
      </c>
      <c r="CK101" s="204">
        <v>0</v>
      </c>
      <c r="CL101" s="221">
        <v>6383294</v>
      </c>
      <c r="CM101" s="311" t="s">
        <v>1257</v>
      </c>
      <c r="CN101" s="19" t="str">
        <f t="shared" si="57"/>
        <v>4020000080113индексации</v>
      </c>
      <c r="CO101" s="103"/>
      <c r="CP101" s="103"/>
      <c r="CQ101" s="104" t="b">
        <f t="shared" si="38"/>
        <v>1</v>
      </c>
      <c r="CR101" s="104">
        <f t="shared" si="39"/>
        <v>0</v>
      </c>
      <c r="CS101" s="104">
        <f t="shared" si="40"/>
        <v>0</v>
      </c>
      <c r="CT101" s="104">
        <f t="shared" si="41"/>
        <v>0</v>
      </c>
      <c r="CU101" s="104">
        <f t="shared" si="42"/>
        <v>0</v>
      </c>
      <c r="CV101" s="104">
        <f t="shared" si="43"/>
        <v>0</v>
      </c>
      <c r="CW101" s="104">
        <f t="shared" si="44"/>
        <v>0</v>
      </c>
      <c r="CX101" s="104"/>
      <c r="CY101" s="211">
        <f t="shared" si="47"/>
        <v>0</v>
      </c>
      <c r="CZ101" s="211">
        <f t="shared" si="48"/>
        <v>0</v>
      </c>
      <c r="DA101" s="211">
        <f t="shared" si="49"/>
        <v>0</v>
      </c>
      <c r="DB101" s="211">
        <f t="shared" si="50"/>
        <v>0</v>
      </c>
      <c r="DC101" s="211">
        <f t="shared" si="51"/>
        <v>0</v>
      </c>
      <c r="DD101" s="211">
        <f t="shared" si="52"/>
        <v>0</v>
      </c>
      <c r="DE101" s="211">
        <f t="shared" si="53"/>
        <v>0</v>
      </c>
      <c r="DF101" s="211">
        <f t="shared" si="54"/>
        <v>0</v>
      </c>
      <c r="DG101" s="211">
        <f t="shared" si="55"/>
        <v>0</v>
      </c>
      <c r="DH101" s="211">
        <f t="shared" si="56"/>
        <v>0</v>
      </c>
    </row>
    <row r="102" spans="1:112" s="105" customFormat="1" ht="32.1" customHeight="1">
      <c r="A102" s="56">
        <v>601</v>
      </c>
      <c r="B102" s="57" t="s">
        <v>131</v>
      </c>
      <c r="C102" s="202">
        <v>402000008</v>
      </c>
      <c r="D102" s="58" t="s">
        <v>181</v>
      </c>
      <c r="E102" s="59" t="s">
        <v>133</v>
      </c>
      <c r="F102" s="60"/>
      <c r="G102" s="60"/>
      <c r="H102" s="61">
        <v>3</v>
      </c>
      <c r="I102" s="60"/>
      <c r="J102" s="61">
        <v>17</v>
      </c>
      <c r="K102" s="61">
        <v>1</v>
      </c>
      <c r="L102" s="61">
        <v>3</v>
      </c>
      <c r="M102" s="62"/>
      <c r="N102" s="62"/>
      <c r="O102" s="62"/>
      <c r="P102" s="63" t="s">
        <v>134</v>
      </c>
      <c r="Q102" s="64" t="s">
        <v>141</v>
      </c>
      <c r="R102" s="61"/>
      <c r="S102" s="61"/>
      <c r="T102" s="61" t="s">
        <v>66</v>
      </c>
      <c r="U102" s="61"/>
      <c r="V102" s="61" t="s">
        <v>65</v>
      </c>
      <c r="W102" s="61" t="s">
        <v>64</v>
      </c>
      <c r="X102" s="61" t="s">
        <v>66</v>
      </c>
      <c r="Y102" s="61"/>
      <c r="Z102" s="61"/>
      <c r="AA102" s="61"/>
      <c r="AB102" s="63" t="s">
        <v>142</v>
      </c>
      <c r="AC102" s="64" t="s">
        <v>1908</v>
      </c>
      <c r="AD102" s="216"/>
      <c r="AE102" s="216"/>
      <c r="AF102" s="216"/>
      <c r="AG102" s="216"/>
      <c r="AH102" s="217" t="s">
        <v>1909</v>
      </c>
      <c r="AI102" s="217" t="s">
        <v>1974</v>
      </c>
      <c r="AJ102" s="217" t="s">
        <v>1623</v>
      </c>
      <c r="AK102" s="216"/>
      <c r="AL102" s="216"/>
      <c r="AM102" s="217" t="s">
        <v>1910</v>
      </c>
      <c r="AN102" s="63" t="s">
        <v>1911</v>
      </c>
      <c r="AO102" s="188" t="s">
        <v>71</v>
      </c>
      <c r="AP102" s="188" t="s">
        <v>72</v>
      </c>
      <c r="AQ102" s="205" t="s">
        <v>248</v>
      </c>
      <c r="AR102" s="203" t="s">
        <v>1939</v>
      </c>
      <c r="AS102" s="188" t="s">
        <v>80</v>
      </c>
      <c r="AT102" s="204">
        <v>0</v>
      </c>
      <c r="AU102" s="204">
        <v>0</v>
      </c>
      <c r="AV102" s="204">
        <v>0</v>
      </c>
      <c r="AW102" s="204">
        <v>0</v>
      </c>
      <c r="AX102" s="204">
        <v>0</v>
      </c>
      <c r="AY102" s="204">
        <v>0</v>
      </c>
      <c r="AZ102" s="204">
        <v>0</v>
      </c>
      <c r="BA102" s="204">
        <v>0</v>
      </c>
      <c r="BB102" s="204">
        <v>0</v>
      </c>
      <c r="BC102" s="221">
        <v>0</v>
      </c>
      <c r="BD102" s="204">
        <f t="shared" si="32"/>
        <v>2500</v>
      </c>
      <c r="BE102" s="204">
        <v>0</v>
      </c>
      <c r="BF102" s="204">
        <v>0</v>
      </c>
      <c r="BG102" s="204">
        <v>0</v>
      </c>
      <c r="BH102" s="204">
        <v>2500</v>
      </c>
      <c r="BI102" s="218">
        <f t="shared" si="33"/>
        <v>2500</v>
      </c>
      <c r="BJ102" s="204">
        <v>0</v>
      </c>
      <c r="BK102" s="204">
        <v>0</v>
      </c>
      <c r="BL102" s="204">
        <v>0</v>
      </c>
      <c r="BM102" s="219">
        <v>2500</v>
      </c>
      <c r="BN102" s="220">
        <f t="shared" si="34"/>
        <v>2500</v>
      </c>
      <c r="BO102" s="204">
        <v>0</v>
      </c>
      <c r="BP102" s="204">
        <v>0</v>
      </c>
      <c r="BQ102" s="204">
        <v>0</v>
      </c>
      <c r="BR102" s="219">
        <v>2500</v>
      </c>
      <c r="BS102" s="220">
        <f t="shared" si="35"/>
        <v>2500</v>
      </c>
      <c r="BT102" s="204">
        <v>0</v>
      </c>
      <c r="BU102" s="204">
        <v>0</v>
      </c>
      <c r="BV102" s="204">
        <v>0</v>
      </c>
      <c r="BW102" s="221">
        <v>2500</v>
      </c>
      <c r="BX102" s="227">
        <f t="shared" si="45"/>
        <v>0</v>
      </c>
      <c r="BY102" s="204">
        <v>0</v>
      </c>
      <c r="BZ102" s="204">
        <v>0</v>
      </c>
      <c r="CA102" s="204">
        <v>0</v>
      </c>
      <c r="CB102" s="219">
        <v>0</v>
      </c>
      <c r="CC102" s="220">
        <f t="shared" si="36"/>
        <v>2500</v>
      </c>
      <c r="CD102" s="204">
        <v>0</v>
      </c>
      <c r="CE102" s="204">
        <v>0</v>
      </c>
      <c r="CF102" s="204">
        <v>0</v>
      </c>
      <c r="CG102" s="219">
        <v>2500</v>
      </c>
      <c r="CH102" s="220">
        <f t="shared" si="46"/>
        <v>2500</v>
      </c>
      <c r="CI102" s="204">
        <v>0</v>
      </c>
      <c r="CJ102" s="204">
        <v>0</v>
      </c>
      <c r="CK102" s="204">
        <v>0</v>
      </c>
      <c r="CL102" s="221">
        <v>2500</v>
      </c>
      <c r="CM102" s="509" t="s">
        <v>92</v>
      </c>
      <c r="CN102" s="19" t="str">
        <f t="shared" si="57"/>
        <v>4020000080113плановый</v>
      </c>
      <c r="CO102" s="103"/>
      <c r="CP102" s="103"/>
      <c r="CQ102" s="104" t="b">
        <f t="shared" ref="CQ102:CQ114" si="82">BD102=BE102+BF102+BG102+BH102</f>
        <v>1</v>
      </c>
      <c r="CR102" s="104">
        <f t="shared" ref="CR102:CR164" si="83">AT102-AV102-AX102-AZ102-BB102</f>
        <v>0</v>
      </c>
      <c r="CS102" s="104">
        <f t="shared" ref="CS102:CS164" si="84">AU102-AW102-AY102-BA102-BC102</f>
        <v>0</v>
      </c>
      <c r="CT102" s="104">
        <f t="shared" ref="CT102:CT164" si="85">BD102-BE102-BF102-BG102-BH102</f>
        <v>0</v>
      </c>
      <c r="CU102" s="104">
        <f t="shared" ref="CU102:CU164" si="86">BI102-BJ102-BK102-BL102-BM102</f>
        <v>0</v>
      </c>
      <c r="CV102" s="104">
        <f t="shared" ref="CV102:CV164" si="87">BN102-BO102-BP102-BQ102-BR102</f>
        <v>0</v>
      </c>
      <c r="CW102" s="104">
        <f t="shared" ref="CW102:CW164" si="88">BS102-BT102-BU102-BV102-BW102</f>
        <v>0</v>
      </c>
      <c r="CX102" s="104"/>
      <c r="CY102" s="211">
        <f t="shared" si="47"/>
        <v>0</v>
      </c>
      <c r="CZ102" s="211">
        <f t="shared" si="48"/>
        <v>0</v>
      </c>
      <c r="DA102" s="211">
        <f t="shared" si="49"/>
        <v>0</v>
      </c>
      <c r="DB102" s="211">
        <f t="shared" si="50"/>
        <v>0</v>
      </c>
      <c r="DC102" s="211">
        <f t="shared" si="51"/>
        <v>0</v>
      </c>
      <c r="DD102" s="211">
        <f t="shared" si="52"/>
        <v>0</v>
      </c>
      <c r="DE102" s="211">
        <f t="shared" si="53"/>
        <v>0</v>
      </c>
      <c r="DF102" s="211">
        <f t="shared" si="54"/>
        <v>0</v>
      </c>
      <c r="DG102" s="211">
        <f t="shared" si="55"/>
        <v>0</v>
      </c>
      <c r="DH102" s="211">
        <f t="shared" si="56"/>
        <v>0</v>
      </c>
    </row>
    <row r="103" spans="1:112" s="105" customFormat="1" ht="32.1" customHeight="1">
      <c r="A103" s="56">
        <v>601</v>
      </c>
      <c r="B103" s="57" t="s">
        <v>131</v>
      </c>
      <c r="C103" s="202">
        <v>402000008</v>
      </c>
      <c r="D103" s="58" t="s">
        <v>181</v>
      </c>
      <c r="E103" s="59" t="s">
        <v>133</v>
      </c>
      <c r="F103" s="60"/>
      <c r="G103" s="60"/>
      <c r="H103" s="61">
        <v>3</v>
      </c>
      <c r="I103" s="60"/>
      <c r="J103" s="61">
        <v>17</v>
      </c>
      <c r="K103" s="61">
        <v>1</v>
      </c>
      <c r="L103" s="61">
        <v>3</v>
      </c>
      <c r="M103" s="62"/>
      <c r="N103" s="62"/>
      <c r="O103" s="62"/>
      <c r="P103" s="63" t="s">
        <v>134</v>
      </c>
      <c r="Q103" s="64" t="s">
        <v>141</v>
      </c>
      <c r="R103" s="61"/>
      <c r="S103" s="61"/>
      <c r="T103" s="61" t="s">
        <v>66</v>
      </c>
      <c r="U103" s="61"/>
      <c r="V103" s="61" t="s">
        <v>65</v>
      </c>
      <c r="W103" s="61" t="s">
        <v>64</v>
      </c>
      <c r="X103" s="61" t="s">
        <v>66</v>
      </c>
      <c r="Y103" s="61"/>
      <c r="Z103" s="61"/>
      <c r="AA103" s="61"/>
      <c r="AB103" s="63" t="s">
        <v>142</v>
      </c>
      <c r="AC103" s="64" t="s">
        <v>1908</v>
      </c>
      <c r="AD103" s="216"/>
      <c r="AE103" s="216"/>
      <c r="AF103" s="216"/>
      <c r="AG103" s="216"/>
      <c r="AH103" s="217" t="s">
        <v>1909</v>
      </c>
      <c r="AI103" s="217" t="s">
        <v>1974</v>
      </c>
      <c r="AJ103" s="217" t="s">
        <v>1623</v>
      </c>
      <c r="AK103" s="216"/>
      <c r="AL103" s="216"/>
      <c r="AM103" s="217" t="s">
        <v>1910</v>
      </c>
      <c r="AN103" s="63" t="s">
        <v>1911</v>
      </c>
      <c r="AO103" s="188" t="s">
        <v>71</v>
      </c>
      <c r="AP103" s="188" t="s">
        <v>72</v>
      </c>
      <c r="AQ103" s="205" t="s">
        <v>248</v>
      </c>
      <c r="AR103" s="203" t="s">
        <v>1939</v>
      </c>
      <c r="AS103" s="188" t="s">
        <v>81</v>
      </c>
      <c r="AT103" s="204">
        <f t="shared" si="81"/>
        <v>137375</v>
      </c>
      <c r="AU103" s="204">
        <f t="shared" si="81"/>
        <v>137375</v>
      </c>
      <c r="AV103" s="204">
        <v>0</v>
      </c>
      <c r="AW103" s="204">
        <v>0</v>
      </c>
      <c r="AX103" s="204">
        <v>0</v>
      </c>
      <c r="AY103" s="204">
        <v>0</v>
      </c>
      <c r="AZ103" s="204">
        <v>0</v>
      </c>
      <c r="BA103" s="204">
        <v>0</v>
      </c>
      <c r="BB103" s="204">
        <v>137375</v>
      </c>
      <c r="BC103" s="221">
        <v>137375</v>
      </c>
      <c r="BD103" s="204">
        <f t="shared" si="32"/>
        <v>158850</v>
      </c>
      <c r="BE103" s="204">
        <v>0</v>
      </c>
      <c r="BF103" s="204">
        <v>0</v>
      </c>
      <c r="BG103" s="204">
        <v>0</v>
      </c>
      <c r="BH103" s="204">
        <v>158850</v>
      </c>
      <c r="BI103" s="218">
        <f t="shared" si="33"/>
        <v>158850</v>
      </c>
      <c r="BJ103" s="204">
        <v>0</v>
      </c>
      <c r="BK103" s="204">
        <v>0</v>
      </c>
      <c r="BL103" s="204">
        <v>0</v>
      </c>
      <c r="BM103" s="219">
        <v>158850</v>
      </c>
      <c r="BN103" s="220">
        <f t="shared" si="34"/>
        <v>158850</v>
      </c>
      <c r="BO103" s="204">
        <v>0</v>
      </c>
      <c r="BP103" s="204">
        <v>0</v>
      </c>
      <c r="BQ103" s="204">
        <v>0</v>
      </c>
      <c r="BR103" s="219">
        <v>158850</v>
      </c>
      <c r="BS103" s="220">
        <f t="shared" si="35"/>
        <v>158850</v>
      </c>
      <c r="BT103" s="204">
        <v>0</v>
      </c>
      <c r="BU103" s="204">
        <v>0</v>
      </c>
      <c r="BV103" s="204">
        <v>0</v>
      </c>
      <c r="BW103" s="221">
        <v>158850</v>
      </c>
      <c r="BX103" s="227">
        <f t="shared" ref="BX103:BX118" si="89">BY103+BZ103+CA103+CB103</f>
        <v>137375</v>
      </c>
      <c r="BY103" s="204">
        <v>0</v>
      </c>
      <c r="BZ103" s="204">
        <v>0</v>
      </c>
      <c r="CA103" s="204">
        <v>0</v>
      </c>
      <c r="CB103" s="219">
        <v>137375</v>
      </c>
      <c r="CC103" s="220">
        <f t="shared" si="36"/>
        <v>158850</v>
      </c>
      <c r="CD103" s="204">
        <v>0</v>
      </c>
      <c r="CE103" s="204">
        <v>0</v>
      </c>
      <c r="CF103" s="204">
        <v>0</v>
      </c>
      <c r="CG103" s="219">
        <v>158850</v>
      </c>
      <c r="CH103" s="220">
        <f t="shared" si="46"/>
        <v>158850</v>
      </c>
      <c r="CI103" s="204">
        <v>0</v>
      </c>
      <c r="CJ103" s="204">
        <v>0</v>
      </c>
      <c r="CK103" s="204">
        <v>0</v>
      </c>
      <c r="CL103" s="221">
        <v>158850</v>
      </c>
      <c r="CM103" s="509" t="s">
        <v>92</v>
      </c>
      <c r="CN103" s="19" t="str">
        <f t="shared" si="57"/>
        <v>4020000080113плановый</v>
      </c>
      <c r="CO103" s="103"/>
      <c r="CP103" s="103"/>
      <c r="CQ103" s="104" t="b">
        <f t="shared" si="82"/>
        <v>1</v>
      </c>
      <c r="CR103" s="104">
        <f t="shared" si="83"/>
        <v>0</v>
      </c>
      <c r="CS103" s="104">
        <f t="shared" si="84"/>
        <v>0</v>
      </c>
      <c r="CT103" s="104">
        <f t="shared" si="85"/>
        <v>0</v>
      </c>
      <c r="CU103" s="104">
        <f t="shared" si="86"/>
        <v>0</v>
      </c>
      <c r="CV103" s="104">
        <f t="shared" si="87"/>
        <v>0</v>
      </c>
      <c r="CW103" s="104">
        <f t="shared" si="88"/>
        <v>0</v>
      </c>
      <c r="CX103" s="104"/>
      <c r="CY103" s="211">
        <f t="shared" si="47"/>
        <v>0</v>
      </c>
      <c r="CZ103" s="211">
        <f t="shared" si="48"/>
        <v>0</v>
      </c>
      <c r="DA103" s="211">
        <f t="shared" si="49"/>
        <v>0</v>
      </c>
      <c r="DB103" s="211">
        <f t="shared" si="50"/>
        <v>0</v>
      </c>
      <c r="DC103" s="211">
        <f t="shared" si="51"/>
        <v>0</v>
      </c>
      <c r="DD103" s="211">
        <f t="shared" si="52"/>
        <v>0</v>
      </c>
      <c r="DE103" s="211">
        <f t="shared" si="53"/>
        <v>0</v>
      </c>
      <c r="DF103" s="211">
        <f t="shared" si="54"/>
        <v>0</v>
      </c>
      <c r="DG103" s="211">
        <f t="shared" si="55"/>
        <v>0</v>
      </c>
      <c r="DH103" s="211">
        <f t="shared" si="56"/>
        <v>0</v>
      </c>
    </row>
    <row r="104" spans="1:112" s="105" customFormat="1" ht="32.1" customHeight="1">
      <c r="A104" s="56">
        <v>601</v>
      </c>
      <c r="B104" s="57" t="s">
        <v>131</v>
      </c>
      <c r="C104" s="202">
        <v>402000001</v>
      </c>
      <c r="D104" s="200" t="s">
        <v>67</v>
      </c>
      <c r="E104" s="59" t="s">
        <v>153</v>
      </c>
      <c r="F104" s="60"/>
      <c r="G104" s="60"/>
      <c r="H104" s="61">
        <v>6</v>
      </c>
      <c r="I104" s="60"/>
      <c r="J104" s="61">
        <v>22</v>
      </c>
      <c r="K104" s="61">
        <v>1</v>
      </c>
      <c r="L104" s="61"/>
      <c r="M104" s="62"/>
      <c r="N104" s="62"/>
      <c r="O104" s="62"/>
      <c r="P104" s="63" t="s">
        <v>170</v>
      </c>
      <c r="Q104" s="64" t="s">
        <v>155</v>
      </c>
      <c r="R104" s="61"/>
      <c r="S104" s="61"/>
      <c r="T104" s="61"/>
      <c r="U104" s="61"/>
      <c r="V104" s="61" t="s">
        <v>156</v>
      </c>
      <c r="W104" s="61"/>
      <c r="X104" s="61"/>
      <c r="Y104" s="61"/>
      <c r="Z104" s="61"/>
      <c r="AA104" s="61"/>
      <c r="AB104" s="63" t="s">
        <v>157</v>
      </c>
      <c r="AC104" s="64" t="s">
        <v>1940</v>
      </c>
      <c r="AD104" s="216"/>
      <c r="AE104" s="216"/>
      <c r="AF104" s="216"/>
      <c r="AG104" s="216"/>
      <c r="AH104" s="216"/>
      <c r="AI104" s="216"/>
      <c r="AJ104" s="216" t="s">
        <v>64</v>
      </c>
      <c r="AK104" s="216"/>
      <c r="AL104" s="216"/>
      <c r="AM104" s="217"/>
      <c r="AN104" s="63" t="s">
        <v>1873</v>
      </c>
      <c r="AO104" s="188" t="s">
        <v>71</v>
      </c>
      <c r="AP104" s="188" t="s">
        <v>90</v>
      </c>
      <c r="AQ104" s="188" t="s">
        <v>249</v>
      </c>
      <c r="AR104" s="203" t="s">
        <v>116</v>
      </c>
      <c r="AS104" s="188" t="s">
        <v>79</v>
      </c>
      <c r="AT104" s="204">
        <f t="shared" si="81"/>
        <v>485684.86</v>
      </c>
      <c r="AU104" s="204">
        <f t="shared" si="81"/>
        <v>485684.86</v>
      </c>
      <c r="AV104" s="204">
        <v>0</v>
      </c>
      <c r="AW104" s="204">
        <v>0</v>
      </c>
      <c r="AX104" s="204">
        <v>0</v>
      </c>
      <c r="AY104" s="204">
        <v>0</v>
      </c>
      <c r="AZ104" s="204">
        <v>0</v>
      </c>
      <c r="BA104" s="204">
        <v>0</v>
      </c>
      <c r="BB104" s="204">
        <v>485684.86</v>
      </c>
      <c r="BC104" s="221">
        <v>485684.86</v>
      </c>
      <c r="BD104" s="204">
        <f t="shared" si="32"/>
        <v>472840</v>
      </c>
      <c r="BE104" s="204">
        <v>0</v>
      </c>
      <c r="BF104" s="204">
        <v>0</v>
      </c>
      <c r="BG104" s="204">
        <v>0</v>
      </c>
      <c r="BH104" s="204">
        <v>472840</v>
      </c>
      <c r="BI104" s="218">
        <f t="shared" si="33"/>
        <v>515520</v>
      </c>
      <c r="BJ104" s="204">
        <v>0</v>
      </c>
      <c r="BK104" s="204">
        <v>0</v>
      </c>
      <c r="BL104" s="204">
        <v>0</v>
      </c>
      <c r="BM104" s="219">
        <v>515520</v>
      </c>
      <c r="BN104" s="220">
        <f t="shared" si="34"/>
        <v>515520</v>
      </c>
      <c r="BO104" s="204">
        <v>0</v>
      </c>
      <c r="BP104" s="204">
        <v>0</v>
      </c>
      <c r="BQ104" s="204">
        <v>0</v>
      </c>
      <c r="BR104" s="219">
        <v>515520</v>
      </c>
      <c r="BS104" s="220">
        <f t="shared" si="35"/>
        <v>515520</v>
      </c>
      <c r="BT104" s="204">
        <v>0</v>
      </c>
      <c r="BU104" s="204">
        <v>0</v>
      </c>
      <c r="BV104" s="204">
        <v>0</v>
      </c>
      <c r="BW104" s="221">
        <v>515520</v>
      </c>
      <c r="BX104" s="227">
        <f t="shared" si="89"/>
        <v>485684.86</v>
      </c>
      <c r="BY104" s="204">
        <v>0</v>
      </c>
      <c r="BZ104" s="204">
        <v>0</v>
      </c>
      <c r="CA104" s="204">
        <v>0</v>
      </c>
      <c r="CB104" s="219">
        <v>485684.86</v>
      </c>
      <c r="CC104" s="220">
        <f t="shared" si="36"/>
        <v>472840</v>
      </c>
      <c r="CD104" s="204">
        <v>0</v>
      </c>
      <c r="CE104" s="204">
        <v>0</v>
      </c>
      <c r="CF104" s="204">
        <v>0</v>
      </c>
      <c r="CG104" s="219">
        <v>472840</v>
      </c>
      <c r="CH104" s="220">
        <f t="shared" si="46"/>
        <v>515520</v>
      </c>
      <c r="CI104" s="204">
        <v>0</v>
      </c>
      <c r="CJ104" s="204">
        <v>0</v>
      </c>
      <c r="CK104" s="204">
        <v>0</v>
      </c>
      <c r="CL104" s="221">
        <v>515520</v>
      </c>
      <c r="CM104" s="223" t="s">
        <v>91</v>
      </c>
      <c r="CN104" s="19" t="str">
        <f t="shared" si="57"/>
        <v>4020000010102нормативный</v>
      </c>
      <c r="CO104" s="103"/>
      <c r="CP104" s="103"/>
      <c r="CQ104" s="104" t="b">
        <f t="shared" si="82"/>
        <v>1</v>
      </c>
      <c r="CR104" s="104">
        <f t="shared" si="83"/>
        <v>0</v>
      </c>
      <c r="CS104" s="104">
        <f t="shared" si="84"/>
        <v>0</v>
      </c>
      <c r="CT104" s="104">
        <f t="shared" si="85"/>
        <v>0</v>
      </c>
      <c r="CU104" s="104">
        <f t="shared" si="86"/>
        <v>0</v>
      </c>
      <c r="CV104" s="104">
        <f t="shared" si="87"/>
        <v>0</v>
      </c>
      <c r="CW104" s="104">
        <f t="shared" si="88"/>
        <v>0</v>
      </c>
      <c r="CX104" s="104"/>
      <c r="CY104" s="211">
        <f t="shared" si="47"/>
        <v>0</v>
      </c>
      <c r="CZ104" s="211">
        <f t="shared" si="48"/>
        <v>0</v>
      </c>
      <c r="DA104" s="211">
        <f t="shared" si="49"/>
        <v>0</v>
      </c>
      <c r="DB104" s="211">
        <f t="shared" si="50"/>
        <v>0</v>
      </c>
      <c r="DC104" s="211">
        <f t="shared" si="51"/>
        <v>0</v>
      </c>
      <c r="DD104" s="211">
        <f t="shared" si="52"/>
        <v>0</v>
      </c>
      <c r="DE104" s="211">
        <f t="shared" si="53"/>
        <v>0</v>
      </c>
      <c r="DF104" s="211">
        <f t="shared" si="54"/>
        <v>0</v>
      </c>
      <c r="DG104" s="211">
        <f t="shared" si="55"/>
        <v>0</v>
      </c>
      <c r="DH104" s="211">
        <f t="shared" si="56"/>
        <v>0</v>
      </c>
    </row>
    <row r="105" spans="1:112" s="105" customFormat="1" ht="32.1" customHeight="1">
      <c r="A105" s="56" t="s">
        <v>184</v>
      </c>
      <c r="B105" s="57" t="s">
        <v>250</v>
      </c>
      <c r="C105" s="67" t="s">
        <v>1941</v>
      </c>
      <c r="D105" s="58" t="s">
        <v>251</v>
      </c>
      <c r="E105" s="59" t="s">
        <v>252</v>
      </c>
      <c r="F105" s="60"/>
      <c r="G105" s="60"/>
      <c r="H105" s="61">
        <v>3</v>
      </c>
      <c r="I105" s="68"/>
      <c r="J105" s="61">
        <v>17</v>
      </c>
      <c r="K105" s="61" t="s">
        <v>64</v>
      </c>
      <c r="L105" s="61">
        <v>9</v>
      </c>
      <c r="M105" s="62"/>
      <c r="N105" s="62"/>
      <c r="O105" s="62"/>
      <c r="P105" s="63" t="s">
        <v>134</v>
      </c>
      <c r="Q105" s="64" t="s">
        <v>253</v>
      </c>
      <c r="R105" s="62"/>
      <c r="S105" s="62"/>
      <c r="T105" s="62" t="s">
        <v>66</v>
      </c>
      <c r="U105" s="62"/>
      <c r="V105" s="62" t="s">
        <v>189</v>
      </c>
      <c r="W105" s="62" t="s">
        <v>64</v>
      </c>
      <c r="X105" s="62"/>
      <c r="Y105" s="62"/>
      <c r="Z105" s="62"/>
      <c r="AA105" s="62"/>
      <c r="AB105" s="63" t="s">
        <v>142</v>
      </c>
      <c r="AC105" s="64" t="s">
        <v>1861</v>
      </c>
      <c r="AD105" s="216"/>
      <c r="AE105" s="216"/>
      <c r="AF105" s="216"/>
      <c r="AG105" s="216"/>
      <c r="AH105" s="217"/>
      <c r="AI105" s="216"/>
      <c r="AJ105" s="216"/>
      <c r="AK105" s="216"/>
      <c r="AL105" s="216"/>
      <c r="AM105" s="217" t="s">
        <v>1884</v>
      </c>
      <c r="AN105" s="63" t="s">
        <v>1863</v>
      </c>
      <c r="AO105" s="188" t="s">
        <v>71</v>
      </c>
      <c r="AP105" s="188" t="s">
        <v>72</v>
      </c>
      <c r="AQ105" s="188" t="s">
        <v>254</v>
      </c>
      <c r="AR105" s="203" t="s">
        <v>255</v>
      </c>
      <c r="AS105" s="188" t="s">
        <v>125</v>
      </c>
      <c r="AT105" s="204">
        <f t="shared" si="81"/>
        <v>0</v>
      </c>
      <c r="AU105" s="204">
        <f t="shared" si="81"/>
        <v>0</v>
      </c>
      <c r="AV105" s="204">
        <v>0</v>
      </c>
      <c r="AW105" s="204">
        <v>0</v>
      </c>
      <c r="AX105" s="204">
        <v>0</v>
      </c>
      <c r="AY105" s="204">
        <v>0</v>
      </c>
      <c r="AZ105" s="204">
        <v>0</v>
      </c>
      <c r="BA105" s="204">
        <v>0</v>
      </c>
      <c r="BB105" s="204">
        <v>0</v>
      </c>
      <c r="BC105" s="221">
        <v>0</v>
      </c>
      <c r="BD105" s="204">
        <f t="shared" si="32"/>
        <v>0</v>
      </c>
      <c r="BE105" s="204">
        <v>0</v>
      </c>
      <c r="BF105" s="204">
        <v>0</v>
      </c>
      <c r="BG105" s="204">
        <v>0</v>
      </c>
      <c r="BH105" s="204">
        <v>0</v>
      </c>
      <c r="BI105" s="218">
        <f t="shared" si="33"/>
        <v>0</v>
      </c>
      <c r="BJ105" s="204">
        <v>0</v>
      </c>
      <c r="BK105" s="204">
        <v>0</v>
      </c>
      <c r="BL105" s="204">
        <v>0</v>
      </c>
      <c r="BM105" s="219">
        <v>0</v>
      </c>
      <c r="BN105" s="220">
        <f t="shared" si="34"/>
        <v>0</v>
      </c>
      <c r="BO105" s="204">
        <v>0</v>
      </c>
      <c r="BP105" s="204">
        <v>0</v>
      </c>
      <c r="BQ105" s="204">
        <v>0</v>
      </c>
      <c r="BR105" s="219">
        <v>0</v>
      </c>
      <c r="BS105" s="220">
        <f t="shared" si="35"/>
        <v>0</v>
      </c>
      <c r="BT105" s="204">
        <v>0</v>
      </c>
      <c r="BU105" s="204">
        <v>0</v>
      </c>
      <c r="BV105" s="204">
        <v>0</v>
      </c>
      <c r="BW105" s="221">
        <v>0</v>
      </c>
      <c r="BX105" s="227">
        <f t="shared" si="89"/>
        <v>0</v>
      </c>
      <c r="BY105" s="204">
        <v>0</v>
      </c>
      <c r="BZ105" s="204">
        <v>0</v>
      </c>
      <c r="CA105" s="204">
        <v>0</v>
      </c>
      <c r="CB105" s="219">
        <v>0</v>
      </c>
      <c r="CC105" s="220">
        <f t="shared" si="36"/>
        <v>0</v>
      </c>
      <c r="CD105" s="204">
        <v>0</v>
      </c>
      <c r="CE105" s="204">
        <v>0</v>
      </c>
      <c r="CF105" s="204">
        <v>0</v>
      </c>
      <c r="CG105" s="219">
        <v>0</v>
      </c>
      <c r="CH105" s="220">
        <f t="shared" si="46"/>
        <v>0</v>
      </c>
      <c r="CI105" s="204">
        <v>0</v>
      </c>
      <c r="CJ105" s="204">
        <v>0</v>
      </c>
      <c r="CK105" s="204">
        <v>0</v>
      </c>
      <c r="CL105" s="221">
        <v>0</v>
      </c>
      <c r="CM105" s="509" t="s">
        <v>92</v>
      </c>
      <c r="CN105" s="19" t="str">
        <f t="shared" si="57"/>
        <v>4010000010113плановый</v>
      </c>
      <c r="CO105" s="103"/>
      <c r="CP105" s="103"/>
      <c r="CQ105" s="104" t="b">
        <f t="shared" si="82"/>
        <v>1</v>
      </c>
      <c r="CR105" s="104">
        <f t="shared" si="83"/>
        <v>0</v>
      </c>
      <c r="CS105" s="104">
        <f t="shared" si="84"/>
        <v>0</v>
      </c>
      <c r="CT105" s="104">
        <f t="shared" si="85"/>
        <v>0</v>
      </c>
      <c r="CU105" s="104">
        <f t="shared" si="86"/>
        <v>0</v>
      </c>
      <c r="CV105" s="104">
        <f t="shared" si="87"/>
        <v>0</v>
      </c>
      <c r="CW105" s="104">
        <f t="shared" si="88"/>
        <v>0</v>
      </c>
      <c r="CX105" s="104"/>
      <c r="CY105" s="211">
        <f t="shared" si="47"/>
        <v>0</v>
      </c>
      <c r="CZ105" s="211">
        <f t="shared" si="48"/>
        <v>0</v>
      </c>
      <c r="DA105" s="211">
        <f t="shared" si="49"/>
        <v>0</v>
      </c>
      <c r="DB105" s="211">
        <f t="shared" si="50"/>
        <v>0</v>
      </c>
      <c r="DC105" s="211">
        <f t="shared" si="51"/>
        <v>0</v>
      </c>
      <c r="DD105" s="211">
        <f t="shared" si="52"/>
        <v>0</v>
      </c>
      <c r="DE105" s="211">
        <f t="shared" si="53"/>
        <v>0</v>
      </c>
      <c r="DF105" s="211">
        <f t="shared" si="54"/>
        <v>0</v>
      </c>
      <c r="DG105" s="211">
        <f t="shared" si="55"/>
        <v>0</v>
      </c>
      <c r="DH105" s="211">
        <f t="shared" si="56"/>
        <v>0</v>
      </c>
    </row>
    <row r="106" spans="1:112" s="105" customFormat="1" ht="32.1" customHeight="1">
      <c r="A106" s="56">
        <v>601</v>
      </c>
      <c r="B106" s="57" t="s">
        <v>131</v>
      </c>
      <c r="C106" s="202">
        <v>402000013</v>
      </c>
      <c r="D106" s="206" t="s">
        <v>256</v>
      </c>
      <c r="E106" s="59" t="s">
        <v>133</v>
      </c>
      <c r="F106" s="60"/>
      <c r="G106" s="60"/>
      <c r="H106" s="61">
        <v>3</v>
      </c>
      <c r="I106" s="60"/>
      <c r="J106" s="61">
        <v>17</v>
      </c>
      <c r="K106" s="61">
        <v>1</v>
      </c>
      <c r="L106" s="61">
        <v>5</v>
      </c>
      <c r="M106" s="62"/>
      <c r="N106" s="62"/>
      <c r="O106" s="62"/>
      <c r="P106" s="63" t="s">
        <v>134</v>
      </c>
      <c r="Q106" s="64" t="s">
        <v>141</v>
      </c>
      <c r="R106" s="61"/>
      <c r="S106" s="61"/>
      <c r="T106" s="61" t="s">
        <v>66</v>
      </c>
      <c r="U106" s="61"/>
      <c r="V106" s="61">
        <v>12</v>
      </c>
      <c r="W106" s="61" t="s">
        <v>64</v>
      </c>
      <c r="X106" s="61">
        <v>8</v>
      </c>
      <c r="Y106" s="61"/>
      <c r="Z106" s="61"/>
      <c r="AA106" s="61"/>
      <c r="AB106" s="63" t="s">
        <v>142</v>
      </c>
      <c r="AC106" s="64" t="s">
        <v>1861</v>
      </c>
      <c r="AD106" s="63"/>
      <c r="AE106" s="63"/>
      <c r="AF106" s="63"/>
      <c r="AG106" s="63"/>
      <c r="AH106" s="82"/>
      <c r="AI106" s="82"/>
      <c r="AJ106" s="82"/>
      <c r="AK106" s="82"/>
      <c r="AL106" s="82"/>
      <c r="AM106" s="82" t="s">
        <v>1942</v>
      </c>
      <c r="AN106" s="63" t="s">
        <v>1863</v>
      </c>
      <c r="AO106" s="188" t="s">
        <v>71</v>
      </c>
      <c r="AP106" s="188" t="s">
        <v>219</v>
      </c>
      <c r="AQ106" s="188" t="s">
        <v>257</v>
      </c>
      <c r="AR106" s="203" t="s">
        <v>258</v>
      </c>
      <c r="AS106" s="188" t="s">
        <v>259</v>
      </c>
      <c r="AT106" s="204">
        <f t="shared" si="81"/>
        <v>0</v>
      </c>
      <c r="AU106" s="204">
        <f t="shared" si="81"/>
        <v>0</v>
      </c>
      <c r="AV106" s="204">
        <v>0</v>
      </c>
      <c r="AW106" s="204">
        <v>0</v>
      </c>
      <c r="AX106" s="204">
        <v>0</v>
      </c>
      <c r="AY106" s="204">
        <v>0</v>
      </c>
      <c r="AZ106" s="204">
        <v>0</v>
      </c>
      <c r="BA106" s="204">
        <v>0</v>
      </c>
      <c r="BB106" s="204">
        <v>0</v>
      </c>
      <c r="BC106" s="221">
        <v>0</v>
      </c>
      <c r="BD106" s="204">
        <f t="shared" si="32"/>
        <v>0</v>
      </c>
      <c r="BE106" s="204">
        <v>0</v>
      </c>
      <c r="BF106" s="204">
        <v>0</v>
      </c>
      <c r="BG106" s="204">
        <v>0</v>
      </c>
      <c r="BH106" s="204">
        <v>0</v>
      </c>
      <c r="BI106" s="218">
        <f t="shared" si="33"/>
        <v>0</v>
      </c>
      <c r="BJ106" s="204">
        <v>0</v>
      </c>
      <c r="BK106" s="204">
        <v>0</v>
      </c>
      <c r="BL106" s="204">
        <v>0</v>
      </c>
      <c r="BM106" s="219">
        <v>0</v>
      </c>
      <c r="BN106" s="220">
        <f t="shared" si="34"/>
        <v>0</v>
      </c>
      <c r="BO106" s="204">
        <v>0</v>
      </c>
      <c r="BP106" s="204">
        <v>0</v>
      </c>
      <c r="BQ106" s="204">
        <v>0</v>
      </c>
      <c r="BR106" s="219">
        <v>0</v>
      </c>
      <c r="BS106" s="220">
        <f t="shared" si="35"/>
        <v>0</v>
      </c>
      <c r="BT106" s="204">
        <v>0</v>
      </c>
      <c r="BU106" s="204">
        <v>0</v>
      </c>
      <c r="BV106" s="204">
        <v>0</v>
      </c>
      <c r="BW106" s="221">
        <v>0</v>
      </c>
      <c r="BX106" s="227">
        <f t="shared" si="89"/>
        <v>0</v>
      </c>
      <c r="BY106" s="204">
        <v>0</v>
      </c>
      <c r="BZ106" s="204">
        <v>0</v>
      </c>
      <c r="CA106" s="204">
        <v>0</v>
      </c>
      <c r="CB106" s="219">
        <v>0</v>
      </c>
      <c r="CC106" s="220">
        <f t="shared" si="36"/>
        <v>0</v>
      </c>
      <c r="CD106" s="204">
        <v>0</v>
      </c>
      <c r="CE106" s="204">
        <v>0</v>
      </c>
      <c r="CF106" s="204">
        <v>0</v>
      </c>
      <c r="CG106" s="219">
        <v>0</v>
      </c>
      <c r="CH106" s="220">
        <f t="shared" si="46"/>
        <v>0</v>
      </c>
      <c r="CI106" s="204">
        <v>0</v>
      </c>
      <c r="CJ106" s="204">
        <v>0</v>
      </c>
      <c r="CK106" s="204">
        <v>0</v>
      </c>
      <c r="CL106" s="221">
        <v>0</v>
      </c>
      <c r="CM106" s="509" t="s">
        <v>92</v>
      </c>
      <c r="CN106" s="19" t="str">
        <f t="shared" si="57"/>
        <v>4020000130107плановый</v>
      </c>
      <c r="CO106" s="103"/>
      <c r="CP106" s="103"/>
      <c r="CQ106" s="104" t="b">
        <f t="shared" si="82"/>
        <v>1</v>
      </c>
      <c r="CR106" s="104">
        <f t="shared" si="83"/>
        <v>0</v>
      </c>
      <c r="CS106" s="104">
        <f t="shared" si="84"/>
        <v>0</v>
      </c>
      <c r="CT106" s="104">
        <f t="shared" si="85"/>
        <v>0</v>
      </c>
      <c r="CU106" s="104">
        <f t="shared" si="86"/>
        <v>0</v>
      </c>
      <c r="CV106" s="104">
        <f t="shared" si="87"/>
        <v>0</v>
      </c>
      <c r="CW106" s="104">
        <f t="shared" si="88"/>
        <v>0</v>
      </c>
      <c r="CX106" s="104"/>
      <c r="CY106" s="211">
        <f t="shared" si="47"/>
        <v>0</v>
      </c>
      <c r="CZ106" s="211">
        <f t="shared" si="48"/>
        <v>0</v>
      </c>
      <c r="DA106" s="211">
        <f t="shared" si="49"/>
        <v>0</v>
      </c>
      <c r="DB106" s="211">
        <f t="shared" si="50"/>
        <v>0</v>
      </c>
      <c r="DC106" s="211">
        <f t="shared" si="51"/>
        <v>0</v>
      </c>
      <c r="DD106" s="211">
        <f t="shared" si="52"/>
        <v>0</v>
      </c>
      <c r="DE106" s="211">
        <f t="shared" si="53"/>
        <v>0</v>
      </c>
      <c r="DF106" s="211">
        <f t="shared" si="54"/>
        <v>0</v>
      </c>
      <c r="DG106" s="211">
        <f t="shared" si="55"/>
        <v>0</v>
      </c>
      <c r="DH106" s="211">
        <f t="shared" si="56"/>
        <v>0</v>
      </c>
    </row>
    <row r="107" spans="1:112" s="105" customFormat="1" ht="32.1" customHeight="1">
      <c r="A107" s="56">
        <v>601</v>
      </c>
      <c r="B107" s="57" t="s">
        <v>131</v>
      </c>
      <c r="C107" s="202">
        <v>404020001</v>
      </c>
      <c r="D107" s="58" t="s">
        <v>371</v>
      </c>
      <c r="E107" s="290" t="s">
        <v>1125</v>
      </c>
      <c r="F107" s="291"/>
      <c r="G107" s="291"/>
      <c r="H107" s="292" t="s">
        <v>1943</v>
      </c>
      <c r="I107" s="291"/>
      <c r="J107" s="292" t="s">
        <v>1944</v>
      </c>
      <c r="K107" s="292" t="s">
        <v>1945</v>
      </c>
      <c r="L107" s="292" t="s">
        <v>1946</v>
      </c>
      <c r="M107" s="293"/>
      <c r="N107" s="293"/>
      <c r="O107" s="293"/>
      <c r="P107" s="294" t="s">
        <v>1947</v>
      </c>
      <c r="Q107" s="294" t="s">
        <v>1109</v>
      </c>
      <c r="R107" s="292"/>
      <c r="S107" s="292"/>
      <c r="T107" s="292" t="s">
        <v>1946</v>
      </c>
      <c r="U107" s="292"/>
      <c r="V107" s="292" t="s">
        <v>1948</v>
      </c>
      <c r="W107" s="292" t="s">
        <v>1949</v>
      </c>
      <c r="X107" s="292" t="s">
        <v>1946</v>
      </c>
      <c r="Y107" s="292" t="s">
        <v>1111</v>
      </c>
      <c r="Z107" s="292"/>
      <c r="AA107" s="292"/>
      <c r="AB107" s="294" t="s">
        <v>1950</v>
      </c>
      <c r="AC107" s="314" t="s">
        <v>1951</v>
      </c>
      <c r="AD107" s="313"/>
      <c r="AE107" s="313"/>
      <c r="AF107" s="313"/>
      <c r="AG107" s="313"/>
      <c r="AH107" s="313"/>
      <c r="AI107" s="313"/>
      <c r="AJ107" s="315" t="s">
        <v>1952</v>
      </c>
      <c r="AK107" s="313" t="s">
        <v>1953</v>
      </c>
      <c r="AL107" s="313"/>
      <c r="AM107" s="313"/>
      <c r="AN107" s="314" t="s">
        <v>1954</v>
      </c>
      <c r="AO107" s="188" t="s">
        <v>71</v>
      </c>
      <c r="AP107" s="188" t="s">
        <v>72</v>
      </c>
      <c r="AQ107" s="188" t="s">
        <v>260</v>
      </c>
      <c r="AR107" s="203" t="s">
        <v>1955</v>
      </c>
      <c r="AS107" s="188" t="s">
        <v>87</v>
      </c>
      <c r="AT107" s="204">
        <f t="shared" si="81"/>
        <v>1418019.58</v>
      </c>
      <c r="AU107" s="204">
        <f t="shared" si="81"/>
        <v>1418019.58</v>
      </c>
      <c r="AV107" s="204">
        <v>1418019.58</v>
      </c>
      <c r="AW107" s="204">
        <v>1418019.58</v>
      </c>
      <c r="AX107" s="204">
        <v>0</v>
      </c>
      <c r="AY107" s="204">
        <v>0</v>
      </c>
      <c r="AZ107" s="204">
        <v>0</v>
      </c>
      <c r="BA107" s="204">
        <v>0</v>
      </c>
      <c r="BB107" s="204">
        <v>0</v>
      </c>
      <c r="BC107" s="221">
        <v>0</v>
      </c>
      <c r="BD107" s="204">
        <f t="shared" si="32"/>
        <v>0</v>
      </c>
      <c r="BE107" s="204">
        <v>0</v>
      </c>
      <c r="BF107" s="204">
        <v>0</v>
      </c>
      <c r="BG107" s="204">
        <v>0</v>
      </c>
      <c r="BH107" s="204">
        <v>0</v>
      </c>
      <c r="BI107" s="218">
        <f t="shared" si="33"/>
        <v>0</v>
      </c>
      <c r="BJ107" s="204">
        <v>0</v>
      </c>
      <c r="BK107" s="204">
        <v>0</v>
      </c>
      <c r="BL107" s="204">
        <v>0</v>
      </c>
      <c r="BM107" s="219">
        <v>0</v>
      </c>
      <c r="BN107" s="220">
        <f t="shared" si="34"/>
        <v>0</v>
      </c>
      <c r="BO107" s="204">
        <v>0</v>
      </c>
      <c r="BP107" s="204">
        <v>0</v>
      </c>
      <c r="BQ107" s="204">
        <v>0</v>
      </c>
      <c r="BR107" s="219">
        <v>0</v>
      </c>
      <c r="BS107" s="220">
        <f t="shared" si="35"/>
        <v>0</v>
      </c>
      <c r="BT107" s="204">
        <v>0</v>
      </c>
      <c r="BU107" s="204">
        <v>0</v>
      </c>
      <c r="BV107" s="204">
        <v>0</v>
      </c>
      <c r="BW107" s="221">
        <v>0</v>
      </c>
      <c r="BX107" s="227">
        <f t="shared" si="89"/>
        <v>1418019.58</v>
      </c>
      <c r="BY107" s="204">
        <v>1418019.58</v>
      </c>
      <c r="BZ107" s="204">
        <v>0</v>
      </c>
      <c r="CA107" s="204">
        <v>0</v>
      </c>
      <c r="CB107" s="219">
        <v>0</v>
      </c>
      <c r="CC107" s="220">
        <f t="shared" si="36"/>
        <v>0</v>
      </c>
      <c r="CD107" s="204">
        <v>0</v>
      </c>
      <c r="CE107" s="204">
        <v>0</v>
      </c>
      <c r="CF107" s="204">
        <v>0</v>
      </c>
      <c r="CG107" s="219">
        <v>0</v>
      </c>
      <c r="CH107" s="220">
        <f t="shared" si="46"/>
        <v>0</v>
      </c>
      <c r="CI107" s="204">
        <v>0</v>
      </c>
      <c r="CJ107" s="204">
        <v>0</v>
      </c>
      <c r="CK107" s="204">
        <v>0</v>
      </c>
      <c r="CL107" s="221">
        <v>0</v>
      </c>
      <c r="CM107" s="509" t="s">
        <v>92</v>
      </c>
      <c r="CN107" s="19" t="str">
        <f t="shared" si="57"/>
        <v>4040200010113плановый</v>
      </c>
      <c r="CO107" s="103"/>
      <c r="CP107" s="103"/>
      <c r="CQ107" s="104" t="b">
        <f t="shared" si="82"/>
        <v>1</v>
      </c>
      <c r="CR107" s="104">
        <f t="shared" si="83"/>
        <v>0</v>
      </c>
      <c r="CS107" s="104">
        <f t="shared" si="84"/>
        <v>0</v>
      </c>
      <c r="CT107" s="104">
        <f t="shared" si="85"/>
        <v>0</v>
      </c>
      <c r="CU107" s="104">
        <f t="shared" si="86"/>
        <v>0</v>
      </c>
      <c r="CV107" s="104">
        <f t="shared" si="87"/>
        <v>0</v>
      </c>
      <c r="CW107" s="104">
        <f t="shared" si="88"/>
        <v>0</v>
      </c>
      <c r="CX107" s="104"/>
      <c r="CY107" s="211">
        <f t="shared" si="47"/>
        <v>0</v>
      </c>
      <c r="CZ107" s="211">
        <f t="shared" si="48"/>
        <v>0</v>
      </c>
      <c r="DA107" s="211">
        <f t="shared" si="49"/>
        <v>0</v>
      </c>
      <c r="DB107" s="211">
        <f t="shared" si="50"/>
        <v>0</v>
      </c>
      <c r="DC107" s="211">
        <f t="shared" si="51"/>
        <v>0</v>
      </c>
      <c r="DD107" s="211">
        <f t="shared" si="52"/>
        <v>0</v>
      </c>
      <c r="DE107" s="211">
        <f t="shared" si="53"/>
        <v>0</v>
      </c>
      <c r="DF107" s="211">
        <f t="shared" si="54"/>
        <v>0</v>
      </c>
      <c r="DG107" s="211">
        <f t="shared" si="55"/>
        <v>0</v>
      </c>
      <c r="DH107" s="211">
        <f t="shared" si="56"/>
        <v>0</v>
      </c>
    </row>
    <row r="108" spans="1:112" s="105" customFormat="1" ht="32.1" customHeight="1">
      <c r="A108" s="56">
        <v>601</v>
      </c>
      <c r="B108" s="57" t="s">
        <v>131</v>
      </c>
      <c r="C108" s="202">
        <v>404020002</v>
      </c>
      <c r="D108" s="58"/>
      <c r="E108" s="290" t="s">
        <v>1125</v>
      </c>
      <c r="F108" s="291"/>
      <c r="G108" s="291"/>
      <c r="H108" s="292" t="s">
        <v>1943</v>
      </c>
      <c r="I108" s="291"/>
      <c r="J108" s="292" t="s">
        <v>1944</v>
      </c>
      <c r="K108" s="292" t="s">
        <v>1945</v>
      </c>
      <c r="L108" s="292" t="s">
        <v>1946</v>
      </c>
      <c r="M108" s="293"/>
      <c r="N108" s="293"/>
      <c r="O108" s="293"/>
      <c r="P108" s="294" t="s">
        <v>1947</v>
      </c>
      <c r="Q108" s="294" t="s">
        <v>1109</v>
      </c>
      <c r="R108" s="292"/>
      <c r="S108" s="292"/>
      <c r="T108" s="292" t="s">
        <v>1946</v>
      </c>
      <c r="U108" s="292"/>
      <c r="V108" s="292" t="s">
        <v>1948</v>
      </c>
      <c r="W108" s="292" t="s">
        <v>1949</v>
      </c>
      <c r="X108" s="292" t="s">
        <v>1946</v>
      </c>
      <c r="Y108" s="292" t="s">
        <v>1111</v>
      </c>
      <c r="Z108" s="292"/>
      <c r="AA108" s="292"/>
      <c r="AB108" s="294" t="s">
        <v>1950</v>
      </c>
      <c r="AC108" s="314" t="s">
        <v>1951</v>
      </c>
      <c r="AD108" s="313"/>
      <c r="AE108" s="313"/>
      <c r="AF108" s="313"/>
      <c r="AG108" s="313"/>
      <c r="AH108" s="313"/>
      <c r="AI108" s="313"/>
      <c r="AJ108" s="315" t="s">
        <v>1952</v>
      </c>
      <c r="AK108" s="313" t="s">
        <v>1953</v>
      </c>
      <c r="AL108" s="313"/>
      <c r="AM108" s="313"/>
      <c r="AN108" s="314" t="s">
        <v>1954</v>
      </c>
      <c r="AO108" s="188" t="s">
        <v>71</v>
      </c>
      <c r="AP108" s="188" t="s">
        <v>72</v>
      </c>
      <c r="AQ108" s="188" t="s">
        <v>260</v>
      </c>
      <c r="AR108" s="203" t="s">
        <v>261</v>
      </c>
      <c r="AS108" s="188" t="s">
        <v>79</v>
      </c>
      <c r="AT108" s="204">
        <f t="shared" si="81"/>
        <v>428241.91</v>
      </c>
      <c r="AU108" s="204">
        <f t="shared" si="81"/>
        <v>428241.91</v>
      </c>
      <c r="AV108" s="204">
        <v>428241.91</v>
      </c>
      <c r="AW108" s="204">
        <v>428241.91</v>
      </c>
      <c r="AX108" s="204">
        <v>0</v>
      </c>
      <c r="AY108" s="204">
        <v>0</v>
      </c>
      <c r="AZ108" s="204">
        <v>0</v>
      </c>
      <c r="BA108" s="204">
        <v>0</v>
      </c>
      <c r="BB108" s="204">
        <v>0</v>
      </c>
      <c r="BC108" s="221">
        <v>0</v>
      </c>
      <c r="BD108" s="204">
        <f t="shared" ref="BD108:BD118" si="90">BE108+BF108+BG108+BH108</f>
        <v>0</v>
      </c>
      <c r="BE108" s="204">
        <v>0</v>
      </c>
      <c r="BF108" s="204">
        <v>0</v>
      </c>
      <c r="BG108" s="204">
        <v>0</v>
      </c>
      <c r="BH108" s="204">
        <v>0</v>
      </c>
      <c r="BI108" s="218">
        <f t="shared" ref="BI108:BI118" si="91">BJ108+BK108+BL108+BM108</f>
        <v>0</v>
      </c>
      <c r="BJ108" s="204">
        <v>0</v>
      </c>
      <c r="BK108" s="204">
        <v>0</v>
      </c>
      <c r="BL108" s="204">
        <v>0</v>
      </c>
      <c r="BM108" s="219">
        <v>0</v>
      </c>
      <c r="BN108" s="220">
        <f t="shared" ref="BN108:BN118" si="92">BO108+BP108+BQ108+BR108</f>
        <v>0</v>
      </c>
      <c r="BO108" s="204">
        <v>0</v>
      </c>
      <c r="BP108" s="204">
        <v>0</v>
      </c>
      <c r="BQ108" s="204">
        <v>0</v>
      </c>
      <c r="BR108" s="219">
        <v>0</v>
      </c>
      <c r="BS108" s="220">
        <f t="shared" ref="BS108:BS118" si="93">BT108+BU108+BV108+BW108</f>
        <v>0</v>
      </c>
      <c r="BT108" s="204">
        <v>0</v>
      </c>
      <c r="BU108" s="204">
        <v>0</v>
      </c>
      <c r="BV108" s="204">
        <v>0</v>
      </c>
      <c r="BW108" s="221">
        <v>0</v>
      </c>
      <c r="BX108" s="227">
        <f t="shared" si="89"/>
        <v>428241.91</v>
      </c>
      <c r="BY108" s="204">
        <v>428241.91</v>
      </c>
      <c r="BZ108" s="204">
        <v>0</v>
      </c>
      <c r="CA108" s="204">
        <v>0</v>
      </c>
      <c r="CB108" s="219">
        <v>0</v>
      </c>
      <c r="CC108" s="220">
        <f t="shared" ref="CC108:CC118" si="94">CD108+CE108+CF108+CG108</f>
        <v>0</v>
      </c>
      <c r="CD108" s="204">
        <v>0</v>
      </c>
      <c r="CE108" s="204">
        <v>0</v>
      </c>
      <c r="CF108" s="204">
        <v>0</v>
      </c>
      <c r="CG108" s="219">
        <v>0</v>
      </c>
      <c r="CH108" s="220">
        <f t="shared" si="46"/>
        <v>0</v>
      </c>
      <c r="CI108" s="204">
        <v>0</v>
      </c>
      <c r="CJ108" s="204">
        <v>0</v>
      </c>
      <c r="CK108" s="204">
        <v>0</v>
      </c>
      <c r="CL108" s="221">
        <v>0</v>
      </c>
      <c r="CM108" s="509" t="s">
        <v>92</v>
      </c>
      <c r="CN108" s="19" t="str">
        <f t="shared" si="57"/>
        <v>4040200020113плановый</v>
      </c>
      <c r="CO108" s="103"/>
      <c r="CP108" s="103"/>
      <c r="CQ108" s="104" t="b">
        <f t="shared" si="82"/>
        <v>1</v>
      </c>
      <c r="CR108" s="104">
        <f t="shared" si="83"/>
        <v>0</v>
      </c>
      <c r="CS108" s="104">
        <f t="shared" si="84"/>
        <v>0</v>
      </c>
      <c r="CT108" s="104">
        <f t="shared" si="85"/>
        <v>0</v>
      </c>
      <c r="CU108" s="104">
        <f t="shared" si="86"/>
        <v>0</v>
      </c>
      <c r="CV108" s="104">
        <f t="shared" si="87"/>
        <v>0</v>
      </c>
      <c r="CW108" s="104">
        <f t="shared" si="88"/>
        <v>0</v>
      </c>
      <c r="CX108" s="104"/>
      <c r="CY108" s="211">
        <f t="shared" si="47"/>
        <v>0</v>
      </c>
      <c r="CZ108" s="211">
        <f t="shared" si="48"/>
        <v>0</v>
      </c>
      <c r="DA108" s="211">
        <f t="shared" si="49"/>
        <v>0</v>
      </c>
      <c r="DB108" s="211">
        <f t="shared" si="50"/>
        <v>0</v>
      </c>
      <c r="DC108" s="211">
        <f t="shared" si="51"/>
        <v>0</v>
      </c>
      <c r="DD108" s="211">
        <f t="shared" si="52"/>
        <v>0</v>
      </c>
      <c r="DE108" s="211">
        <f t="shared" si="53"/>
        <v>0</v>
      </c>
      <c r="DF108" s="211">
        <f t="shared" si="54"/>
        <v>0</v>
      </c>
      <c r="DG108" s="211">
        <f t="shared" si="55"/>
        <v>0</v>
      </c>
      <c r="DH108" s="211">
        <f t="shared" si="56"/>
        <v>0</v>
      </c>
    </row>
    <row r="109" spans="1:112" s="105" customFormat="1" ht="32.1" customHeight="1">
      <c r="A109" s="56">
        <v>601</v>
      </c>
      <c r="B109" s="57" t="s">
        <v>131</v>
      </c>
      <c r="C109" s="202">
        <v>402000002</v>
      </c>
      <c r="D109" s="58" t="s">
        <v>69</v>
      </c>
      <c r="E109" s="59" t="s">
        <v>200</v>
      </c>
      <c r="F109" s="60"/>
      <c r="G109" s="60"/>
      <c r="H109" s="61">
        <v>6</v>
      </c>
      <c r="I109" s="60"/>
      <c r="J109" s="61">
        <v>22</v>
      </c>
      <c r="K109" s="61">
        <v>1</v>
      </c>
      <c r="L109" s="61"/>
      <c r="M109" s="62"/>
      <c r="N109" s="62"/>
      <c r="O109" s="62"/>
      <c r="P109" s="63" t="s">
        <v>170</v>
      </c>
      <c r="Q109" s="64" t="s">
        <v>165</v>
      </c>
      <c r="R109" s="61"/>
      <c r="S109" s="61"/>
      <c r="T109" s="61"/>
      <c r="U109" s="61"/>
      <c r="V109" s="61" t="s">
        <v>156</v>
      </c>
      <c r="W109" s="61"/>
      <c r="X109" s="61"/>
      <c r="Y109" s="61"/>
      <c r="Z109" s="61"/>
      <c r="AA109" s="61"/>
      <c r="AB109" s="63" t="s">
        <v>201</v>
      </c>
      <c r="AC109" s="64" t="s">
        <v>1940</v>
      </c>
      <c r="AD109" s="216"/>
      <c r="AE109" s="216"/>
      <c r="AF109" s="216"/>
      <c r="AG109" s="216"/>
      <c r="AH109" s="216"/>
      <c r="AI109" s="216"/>
      <c r="AJ109" s="216" t="s">
        <v>64</v>
      </c>
      <c r="AK109" s="216"/>
      <c r="AL109" s="216"/>
      <c r="AM109" s="217"/>
      <c r="AN109" s="63" t="s">
        <v>1873</v>
      </c>
      <c r="AO109" s="188" t="s">
        <v>71</v>
      </c>
      <c r="AP109" s="188" t="s">
        <v>90</v>
      </c>
      <c r="AQ109" s="188" t="s">
        <v>262</v>
      </c>
      <c r="AR109" s="203" t="s">
        <v>126</v>
      </c>
      <c r="AS109" s="207" t="s">
        <v>87</v>
      </c>
      <c r="AT109" s="204">
        <f t="shared" si="81"/>
        <v>0</v>
      </c>
      <c r="AU109" s="204">
        <f t="shared" si="81"/>
        <v>0</v>
      </c>
      <c r="AV109" s="204">
        <v>0</v>
      </c>
      <c r="AW109" s="204">
        <v>0</v>
      </c>
      <c r="AX109" s="204">
        <v>0</v>
      </c>
      <c r="AY109" s="204">
        <v>0</v>
      </c>
      <c r="AZ109" s="204">
        <v>0</v>
      </c>
      <c r="BA109" s="204">
        <v>0</v>
      </c>
      <c r="BB109" s="204">
        <v>0</v>
      </c>
      <c r="BC109" s="221">
        <v>0</v>
      </c>
      <c r="BD109" s="204">
        <f t="shared" si="90"/>
        <v>0</v>
      </c>
      <c r="BE109" s="204">
        <v>0</v>
      </c>
      <c r="BF109" s="204">
        <v>0</v>
      </c>
      <c r="BG109" s="204">
        <v>0</v>
      </c>
      <c r="BH109" s="204">
        <v>0</v>
      </c>
      <c r="BI109" s="218">
        <f t="shared" si="91"/>
        <v>0</v>
      </c>
      <c r="BJ109" s="204">
        <v>0</v>
      </c>
      <c r="BK109" s="204">
        <v>0</v>
      </c>
      <c r="BL109" s="204">
        <v>0</v>
      </c>
      <c r="BM109" s="219">
        <v>0</v>
      </c>
      <c r="BN109" s="220">
        <f t="shared" si="92"/>
        <v>0</v>
      </c>
      <c r="BO109" s="204">
        <v>0</v>
      </c>
      <c r="BP109" s="204">
        <v>0</v>
      </c>
      <c r="BQ109" s="204">
        <v>0</v>
      </c>
      <c r="BR109" s="219">
        <v>0</v>
      </c>
      <c r="BS109" s="220">
        <f t="shared" si="93"/>
        <v>0</v>
      </c>
      <c r="BT109" s="204">
        <v>0</v>
      </c>
      <c r="BU109" s="204">
        <v>0</v>
      </c>
      <c r="BV109" s="204">
        <v>0</v>
      </c>
      <c r="BW109" s="221">
        <v>0</v>
      </c>
      <c r="BX109" s="227">
        <f t="shared" si="89"/>
        <v>0</v>
      </c>
      <c r="BY109" s="204">
        <v>0</v>
      </c>
      <c r="BZ109" s="204">
        <v>0</v>
      </c>
      <c r="CA109" s="204">
        <v>0</v>
      </c>
      <c r="CB109" s="219">
        <v>0</v>
      </c>
      <c r="CC109" s="220">
        <f t="shared" si="94"/>
        <v>0</v>
      </c>
      <c r="CD109" s="204">
        <v>0</v>
      </c>
      <c r="CE109" s="204">
        <v>0</v>
      </c>
      <c r="CF109" s="204">
        <v>0</v>
      </c>
      <c r="CG109" s="219">
        <v>0</v>
      </c>
      <c r="CH109" s="220">
        <f t="shared" si="46"/>
        <v>0</v>
      </c>
      <c r="CI109" s="204">
        <v>0</v>
      </c>
      <c r="CJ109" s="204">
        <v>0</v>
      </c>
      <c r="CK109" s="204">
        <v>0</v>
      </c>
      <c r="CL109" s="221">
        <v>0</v>
      </c>
      <c r="CM109" s="509" t="s">
        <v>92</v>
      </c>
      <c r="CN109" s="19" t="str">
        <f t="shared" si="57"/>
        <v>4020000020102плановый</v>
      </c>
      <c r="CO109" s="103"/>
      <c r="CP109" s="103"/>
      <c r="CQ109" s="104" t="b">
        <f t="shared" si="82"/>
        <v>1</v>
      </c>
      <c r="CR109" s="104">
        <f t="shared" si="83"/>
        <v>0</v>
      </c>
      <c r="CS109" s="104">
        <f t="shared" si="84"/>
        <v>0</v>
      </c>
      <c r="CT109" s="104">
        <f t="shared" si="85"/>
        <v>0</v>
      </c>
      <c r="CU109" s="104">
        <f t="shared" si="86"/>
        <v>0</v>
      </c>
      <c r="CV109" s="104">
        <f t="shared" si="87"/>
        <v>0</v>
      </c>
      <c r="CW109" s="104">
        <f t="shared" si="88"/>
        <v>0</v>
      </c>
      <c r="CX109" s="104"/>
      <c r="CY109" s="211">
        <f t="shared" si="47"/>
        <v>0</v>
      </c>
      <c r="CZ109" s="211">
        <f t="shared" si="48"/>
        <v>0</v>
      </c>
      <c r="DA109" s="211">
        <f t="shared" si="49"/>
        <v>0</v>
      </c>
      <c r="DB109" s="211">
        <f t="shared" si="50"/>
        <v>0</v>
      </c>
      <c r="DC109" s="211">
        <f t="shared" si="51"/>
        <v>0</v>
      </c>
      <c r="DD109" s="211">
        <f t="shared" si="52"/>
        <v>0</v>
      </c>
      <c r="DE109" s="211">
        <f t="shared" si="53"/>
        <v>0</v>
      </c>
      <c r="DF109" s="211">
        <f t="shared" si="54"/>
        <v>0</v>
      </c>
      <c r="DG109" s="211">
        <f t="shared" si="55"/>
        <v>0</v>
      </c>
      <c r="DH109" s="211">
        <f t="shared" si="56"/>
        <v>0</v>
      </c>
    </row>
    <row r="110" spans="1:112" s="105" customFormat="1" ht="32.1" customHeight="1">
      <c r="A110" s="56">
        <v>601</v>
      </c>
      <c r="B110" s="57" t="s">
        <v>131</v>
      </c>
      <c r="C110" s="202">
        <v>402000002</v>
      </c>
      <c r="D110" s="58" t="s">
        <v>69</v>
      </c>
      <c r="E110" s="59" t="s">
        <v>200</v>
      </c>
      <c r="F110" s="60"/>
      <c r="G110" s="60"/>
      <c r="H110" s="61">
        <v>6</v>
      </c>
      <c r="I110" s="60"/>
      <c r="J110" s="61">
        <v>22</v>
      </c>
      <c r="K110" s="61">
        <v>1</v>
      </c>
      <c r="L110" s="61"/>
      <c r="M110" s="62"/>
      <c r="N110" s="62"/>
      <c r="O110" s="62"/>
      <c r="P110" s="63" t="s">
        <v>170</v>
      </c>
      <c r="Q110" s="64" t="s">
        <v>165</v>
      </c>
      <c r="R110" s="61"/>
      <c r="S110" s="61"/>
      <c r="T110" s="61"/>
      <c r="U110" s="61"/>
      <c r="V110" s="61" t="s">
        <v>156</v>
      </c>
      <c r="W110" s="61"/>
      <c r="X110" s="61"/>
      <c r="Y110" s="61"/>
      <c r="Z110" s="61"/>
      <c r="AA110" s="61"/>
      <c r="AB110" s="63" t="s">
        <v>201</v>
      </c>
      <c r="AC110" s="64" t="s">
        <v>1940</v>
      </c>
      <c r="AD110" s="216"/>
      <c r="AE110" s="216"/>
      <c r="AF110" s="216"/>
      <c r="AG110" s="216"/>
      <c r="AH110" s="216"/>
      <c r="AI110" s="216"/>
      <c r="AJ110" s="216" t="s">
        <v>64</v>
      </c>
      <c r="AK110" s="216"/>
      <c r="AL110" s="216"/>
      <c r="AM110" s="217"/>
      <c r="AN110" s="63" t="s">
        <v>1873</v>
      </c>
      <c r="AO110" s="197" t="s">
        <v>71</v>
      </c>
      <c r="AP110" s="197" t="s">
        <v>137</v>
      </c>
      <c r="AQ110" s="197" t="s">
        <v>263</v>
      </c>
      <c r="AR110" s="70" t="s">
        <v>126</v>
      </c>
      <c r="AS110" s="286" t="s">
        <v>87</v>
      </c>
      <c r="AT110" s="204">
        <f t="shared" si="81"/>
        <v>226381.5</v>
      </c>
      <c r="AU110" s="204">
        <f t="shared" si="81"/>
        <v>226381.5</v>
      </c>
      <c r="AV110" s="204">
        <v>0</v>
      </c>
      <c r="AW110" s="204">
        <v>0</v>
      </c>
      <c r="AX110" s="204">
        <v>226381.5</v>
      </c>
      <c r="AY110" s="204">
        <v>226381.5</v>
      </c>
      <c r="AZ110" s="204">
        <v>0</v>
      </c>
      <c r="BA110" s="204">
        <v>0</v>
      </c>
      <c r="BB110" s="204">
        <v>0</v>
      </c>
      <c r="BC110" s="221">
        <v>0</v>
      </c>
      <c r="BD110" s="204">
        <f t="shared" si="90"/>
        <v>0</v>
      </c>
      <c r="BE110" s="204">
        <v>0</v>
      </c>
      <c r="BF110" s="204">
        <v>0</v>
      </c>
      <c r="BG110" s="204">
        <v>0</v>
      </c>
      <c r="BH110" s="204">
        <v>0</v>
      </c>
      <c r="BI110" s="218">
        <f t="shared" si="91"/>
        <v>0</v>
      </c>
      <c r="BJ110" s="204">
        <v>0</v>
      </c>
      <c r="BK110" s="204">
        <v>0</v>
      </c>
      <c r="BL110" s="204">
        <v>0</v>
      </c>
      <c r="BM110" s="219">
        <v>0</v>
      </c>
      <c r="BN110" s="220">
        <f t="shared" si="92"/>
        <v>0</v>
      </c>
      <c r="BO110" s="204">
        <v>0</v>
      </c>
      <c r="BP110" s="204">
        <v>0</v>
      </c>
      <c r="BQ110" s="204">
        <v>0</v>
      </c>
      <c r="BR110" s="219">
        <v>0</v>
      </c>
      <c r="BS110" s="220">
        <f t="shared" si="93"/>
        <v>0</v>
      </c>
      <c r="BT110" s="204">
        <v>0</v>
      </c>
      <c r="BU110" s="204">
        <v>0</v>
      </c>
      <c r="BV110" s="204">
        <v>0</v>
      </c>
      <c r="BW110" s="221">
        <v>0</v>
      </c>
      <c r="BX110" s="227">
        <f t="shared" si="89"/>
        <v>226381.5</v>
      </c>
      <c r="BY110" s="204">
        <v>0</v>
      </c>
      <c r="BZ110" s="204">
        <v>226381.5</v>
      </c>
      <c r="CA110" s="204">
        <v>0</v>
      </c>
      <c r="CB110" s="219">
        <v>0</v>
      </c>
      <c r="CC110" s="220">
        <f t="shared" si="94"/>
        <v>0</v>
      </c>
      <c r="CD110" s="204">
        <v>0</v>
      </c>
      <c r="CE110" s="204">
        <v>0</v>
      </c>
      <c r="CF110" s="204">
        <v>0</v>
      </c>
      <c r="CG110" s="219">
        <v>0</v>
      </c>
      <c r="CH110" s="220">
        <f t="shared" si="46"/>
        <v>0</v>
      </c>
      <c r="CI110" s="204">
        <v>0</v>
      </c>
      <c r="CJ110" s="204">
        <v>0</v>
      </c>
      <c r="CK110" s="204">
        <v>0</v>
      </c>
      <c r="CL110" s="221">
        <v>0</v>
      </c>
      <c r="CM110" s="382" t="s">
        <v>91</v>
      </c>
      <c r="CN110" s="19" t="str">
        <f t="shared" si="57"/>
        <v>4020000020104нормативный</v>
      </c>
      <c r="CO110" s="103"/>
      <c r="CP110" s="103"/>
      <c r="CQ110" s="104" t="b">
        <f t="shared" si="82"/>
        <v>1</v>
      </c>
      <c r="CR110" s="104">
        <f t="shared" si="83"/>
        <v>0</v>
      </c>
      <c r="CS110" s="104">
        <f t="shared" si="84"/>
        <v>0</v>
      </c>
      <c r="CT110" s="104">
        <f t="shared" si="85"/>
        <v>0</v>
      </c>
      <c r="CU110" s="104">
        <f t="shared" si="86"/>
        <v>0</v>
      </c>
      <c r="CV110" s="104">
        <f t="shared" si="87"/>
        <v>0</v>
      </c>
      <c r="CW110" s="104">
        <f t="shared" si="88"/>
        <v>0</v>
      </c>
      <c r="CX110" s="104"/>
      <c r="CY110" s="211">
        <f t="shared" si="47"/>
        <v>0</v>
      </c>
      <c r="CZ110" s="211">
        <f t="shared" si="48"/>
        <v>0</v>
      </c>
      <c r="DA110" s="211">
        <f t="shared" si="49"/>
        <v>0</v>
      </c>
      <c r="DB110" s="211">
        <f t="shared" si="50"/>
        <v>0</v>
      </c>
      <c r="DC110" s="211">
        <f t="shared" si="51"/>
        <v>0</v>
      </c>
      <c r="DD110" s="211">
        <f t="shared" si="52"/>
        <v>0</v>
      </c>
      <c r="DE110" s="211">
        <f t="shared" si="53"/>
        <v>0</v>
      </c>
      <c r="DF110" s="211">
        <f t="shared" si="54"/>
        <v>0</v>
      </c>
      <c r="DG110" s="211">
        <f t="shared" si="55"/>
        <v>0</v>
      </c>
      <c r="DH110" s="211">
        <f t="shared" si="56"/>
        <v>0</v>
      </c>
    </row>
    <row r="111" spans="1:112" s="105" customFormat="1" ht="32.1" customHeight="1">
      <c r="A111" s="56">
        <v>601</v>
      </c>
      <c r="B111" s="57" t="s">
        <v>131</v>
      </c>
      <c r="C111" s="202">
        <v>402000001</v>
      </c>
      <c r="D111" s="58" t="s">
        <v>69</v>
      </c>
      <c r="E111" s="59" t="s">
        <v>200</v>
      </c>
      <c r="F111" s="60"/>
      <c r="G111" s="60"/>
      <c r="H111" s="61">
        <v>6</v>
      </c>
      <c r="I111" s="60"/>
      <c r="J111" s="61">
        <v>22</v>
      </c>
      <c r="K111" s="61">
        <v>1</v>
      </c>
      <c r="L111" s="61"/>
      <c r="M111" s="62"/>
      <c r="N111" s="62"/>
      <c r="O111" s="62"/>
      <c r="P111" s="63" t="s">
        <v>170</v>
      </c>
      <c r="Q111" s="64" t="s">
        <v>165</v>
      </c>
      <c r="R111" s="61"/>
      <c r="S111" s="61"/>
      <c r="T111" s="61"/>
      <c r="U111" s="61"/>
      <c r="V111" s="61" t="s">
        <v>156</v>
      </c>
      <c r="W111" s="61"/>
      <c r="X111" s="61"/>
      <c r="Y111" s="61"/>
      <c r="Z111" s="61"/>
      <c r="AA111" s="61"/>
      <c r="AB111" s="63" t="s">
        <v>201</v>
      </c>
      <c r="AC111" s="64" t="s">
        <v>1940</v>
      </c>
      <c r="AD111" s="216"/>
      <c r="AE111" s="216"/>
      <c r="AF111" s="216"/>
      <c r="AG111" s="216"/>
      <c r="AH111" s="216"/>
      <c r="AI111" s="216"/>
      <c r="AJ111" s="216" t="s">
        <v>64</v>
      </c>
      <c r="AK111" s="216"/>
      <c r="AL111" s="216"/>
      <c r="AM111" s="217"/>
      <c r="AN111" s="63" t="s">
        <v>1873</v>
      </c>
      <c r="AO111" s="188" t="s">
        <v>71</v>
      </c>
      <c r="AP111" s="188" t="s">
        <v>137</v>
      </c>
      <c r="AQ111" s="188" t="s">
        <v>263</v>
      </c>
      <c r="AR111" s="203" t="s">
        <v>126</v>
      </c>
      <c r="AS111" s="207" t="s">
        <v>79</v>
      </c>
      <c r="AT111" s="204">
        <f t="shared" si="81"/>
        <v>68367.210000000006</v>
      </c>
      <c r="AU111" s="204">
        <f t="shared" si="81"/>
        <v>68367.210000000006</v>
      </c>
      <c r="AV111" s="204">
        <v>0</v>
      </c>
      <c r="AW111" s="204">
        <v>0</v>
      </c>
      <c r="AX111" s="204">
        <v>68367.210000000006</v>
      </c>
      <c r="AY111" s="204">
        <v>68367.210000000006</v>
      </c>
      <c r="AZ111" s="204">
        <v>0</v>
      </c>
      <c r="BA111" s="204">
        <v>0</v>
      </c>
      <c r="BB111" s="204">
        <v>0</v>
      </c>
      <c r="BC111" s="221">
        <v>0</v>
      </c>
      <c r="BD111" s="204">
        <f t="shared" si="90"/>
        <v>0</v>
      </c>
      <c r="BE111" s="204">
        <v>0</v>
      </c>
      <c r="BF111" s="204">
        <v>0</v>
      </c>
      <c r="BG111" s="204">
        <v>0</v>
      </c>
      <c r="BH111" s="204">
        <v>0</v>
      </c>
      <c r="BI111" s="218">
        <f t="shared" si="91"/>
        <v>0</v>
      </c>
      <c r="BJ111" s="204">
        <v>0</v>
      </c>
      <c r="BK111" s="204">
        <v>0</v>
      </c>
      <c r="BL111" s="204">
        <v>0</v>
      </c>
      <c r="BM111" s="219">
        <v>0</v>
      </c>
      <c r="BN111" s="220">
        <f t="shared" si="92"/>
        <v>0</v>
      </c>
      <c r="BO111" s="204">
        <v>0</v>
      </c>
      <c r="BP111" s="204">
        <v>0</v>
      </c>
      <c r="BQ111" s="204">
        <v>0</v>
      </c>
      <c r="BR111" s="219">
        <v>0</v>
      </c>
      <c r="BS111" s="220">
        <f t="shared" si="93"/>
        <v>0</v>
      </c>
      <c r="BT111" s="204">
        <v>0</v>
      </c>
      <c r="BU111" s="204">
        <v>0</v>
      </c>
      <c r="BV111" s="204">
        <v>0</v>
      </c>
      <c r="BW111" s="221">
        <v>0</v>
      </c>
      <c r="BX111" s="227">
        <f t="shared" si="89"/>
        <v>68367.210000000006</v>
      </c>
      <c r="BY111" s="204">
        <v>0</v>
      </c>
      <c r="BZ111" s="204">
        <v>68367.210000000006</v>
      </c>
      <c r="CA111" s="204">
        <v>0</v>
      </c>
      <c r="CB111" s="219">
        <v>0</v>
      </c>
      <c r="CC111" s="220">
        <f t="shared" si="94"/>
        <v>0</v>
      </c>
      <c r="CD111" s="204">
        <v>0</v>
      </c>
      <c r="CE111" s="204">
        <v>0</v>
      </c>
      <c r="CF111" s="204">
        <v>0</v>
      </c>
      <c r="CG111" s="219">
        <v>0</v>
      </c>
      <c r="CH111" s="220">
        <f t="shared" si="46"/>
        <v>0</v>
      </c>
      <c r="CI111" s="204">
        <v>0</v>
      </c>
      <c r="CJ111" s="204">
        <v>0</v>
      </c>
      <c r="CK111" s="204">
        <v>0</v>
      </c>
      <c r="CL111" s="221">
        <v>0</v>
      </c>
      <c r="CM111" s="509" t="s">
        <v>92</v>
      </c>
      <c r="CN111" s="19" t="str">
        <f t="shared" si="57"/>
        <v>4020000010104плановый</v>
      </c>
      <c r="CO111" s="103"/>
      <c r="CP111" s="103"/>
      <c r="CQ111" s="104" t="b">
        <f t="shared" si="82"/>
        <v>1</v>
      </c>
      <c r="CR111" s="104">
        <f t="shared" si="83"/>
        <v>0</v>
      </c>
      <c r="CS111" s="104">
        <f t="shared" si="84"/>
        <v>0</v>
      </c>
      <c r="CT111" s="104">
        <f t="shared" si="85"/>
        <v>0</v>
      </c>
      <c r="CU111" s="104">
        <f t="shared" si="86"/>
        <v>0</v>
      </c>
      <c r="CV111" s="104">
        <f t="shared" si="87"/>
        <v>0</v>
      </c>
      <c r="CW111" s="104">
        <f t="shared" si="88"/>
        <v>0</v>
      </c>
      <c r="CX111" s="104"/>
      <c r="CY111" s="211">
        <f t="shared" si="47"/>
        <v>0</v>
      </c>
      <c r="CZ111" s="211">
        <f t="shared" si="48"/>
        <v>0</v>
      </c>
      <c r="DA111" s="211">
        <f t="shared" si="49"/>
        <v>0</v>
      </c>
      <c r="DB111" s="211">
        <f t="shared" si="50"/>
        <v>0</v>
      </c>
      <c r="DC111" s="211">
        <f t="shared" si="51"/>
        <v>0</v>
      </c>
      <c r="DD111" s="211">
        <f t="shared" si="52"/>
        <v>0</v>
      </c>
      <c r="DE111" s="211">
        <f t="shared" si="53"/>
        <v>0</v>
      </c>
      <c r="DF111" s="211">
        <f t="shared" si="54"/>
        <v>0</v>
      </c>
      <c r="DG111" s="211">
        <f t="shared" si="55"/>
        <v>0</v>
      </c>
      <c r="DH111" s="211">
        <f t="shared" si="56"/>
        <v>0</v>
      </c>
    </row>
    <row r="112" spans="1:112" s="105" customFormat="1" ht="32.1" customHeight="1">
      <c r="A112" s="56">
        <v>601</v>
      </c>
      <c r="B112" s="57" t="s">
        <v>131</v>
      </c>
      <c r="C112" s="202">
        <v>402000008</v>
      </c>
      <c r="D112" s="58"/>
      <c r="E112" s="59" t="s">
        <v>200</v>
      </c>
      <c r="F112" s="60"/>
      <c r="G112" s="60"/>
      <c r="H112" s="61">
        <v>6</v>
      </c>
      <c r="I112" s="60"/>
      <c r="J112" s="61">
        <v>22</v>
      </c>
      <c r="K112" s="61">
        <v>1</v>
      </c>
      <c r="L112" s="61"/>
      <c r="M112" s="62"/>
      <c r="N112" s="62"/>
      <c r="O112" s="62"/>
      <c r="P112" s="63" t="s">
        <v>170</v>
      </c>
      <c r="Q112" s="64" t="s">
        <v>165</v>
      </c>
      <c r="R112" s="61"/>
      <c r="S112" s="61"/>
      <c r="T112" s="61"/>
      <c r="U112" s="61"/>
      <c r="V112" s="61" t="s">
        <v>156</v>
      </c>
      <c r="W112" s="61"/>
      <c r="X112" s="61"/>
      <c r="Y112" s="61"/>
      <c r="Z112" s="61"/>
      <c r="AA112" s="61"/>
      <c r="AB112" s="63" t="s">
        <v>201</v>
      </c>
      <c r="AC112" s="64" t="s">
        <v>1940</v>
      </c>
      <c r="AD112" s="216"/>
      <c r="AE112" s="216"/>
      <c r="AF112" s="216"/>
      <c r="AG112" s="216"/>
      <c r="AH112" s="216"/>
      <c r="AI112" s="216"/>
      <c r="AJ112" s="216" t="s">
        <v>64</v>
      </c>
      <c r="AK112" s="216"/>
      <c r="AL112" s="216"/>
      <c r="AM112" s="217"/>
      <c r="AN112" s="63" t="s">
        <v>1873</v>
      </c>
      <c r="AO112" s="188" t="s">
        <v>71</v>
      </c>
      <c r="AP112" s="188" t="s">
        <v>72</v>
      </c>
      <c r="AQ112" s="188" t="s">
        <v>263</v>
      </c>
      <c r="AR112" s="203" t="s">
        <v>126</v>
      </c>
      <c r="AS112" s="188" t="s">
        <v>175</v>
      </c>
      <c r="AT112" s="204">
        <f t="shared" si="81"/>
        <v>595526.43000000005</v>
      </c>
      <c r="AU112" s="204">
        <f t="shared" si="81"/>
        <v>595526.43000000005</v>
      </c>
      <c r="AV112" s="204">
        <v>0</v>
      </c>
      <c r="AW112" s="204">
        <v>0</v>
      </c>
      <c r="AX112" s="204">
        <v>595526.43000000005</v>
      </c>
      <c r="AY112" s="204">
        <v>595526.43000000005</v>
      </c>
      <c r="AZ112" s="204">
        <v>0</v>
      </c>
      <c r="BA112" s="204">
        <v>0</v>
      </c>
      <c r="BB112" s="204">
        <v>0</v>
      </c>
      <c r="BC112" s="221">
        <v>0</v>
      </c>
      <c r="BD112" s="204">
        <f t="shared" si="90"/>
        <v>0</v>
      </c>
      <c r="BE112" s="204">
        <v>0</v>
      </c>
      <c r="BF112" s="204">
        <v>0</v>
      </c>
      <c r="BG112" s="204">
        <v>0</v>
      </c>
      <c r="BH112" s="204">
        <v>0</v>
      </c>
      <c r="BI112" s="218">
        <f t="shared" si="91"/>
        <v>0</v>
      </c>
      <c r="BJ112" s="204">
        <v>0</v>
      </c>
      <c r="BK112" s="204">
        <v>0</v>
      </c>
      <c r="BL112" s="204">
        <v>0</v>
      </c>
      <c r="BM112" s="219">
        <v>0</v>
      </c>
      <c r="BN112" s="220">
        <f t="shared" si="92"/>
        <v>0</v>
      </c>
      <c r="BO112" s="204">
        <v>0</v>
      </c>
      <c r="BP112" s="204">
        <v>0</v>
      </c>
      <c r="BQ112" s="204">
        <v>0</v>
      </c>
      <c r="BR112" s="219">
        <v>0</v>
      </c>
      <c r="BS112" s="220">
        <f t="shared" si="93"/>
        <v>0</v>
      </c>
      <c r="BT112" s="204">
        <v>0</v>
      </c>
      <c r="BU112" s="204">
        <v>0</v>
      </c>
      <c r="BV112" s="204">
        <v>0</v>
      </c>
      <c r="BW112" s="221">
        <v>0</v>
      </c>
      <c r="BX112" s="227">
        <f t="shared" si="89"/>
        <v>595526.43000000005</v>
      </c>
      <c r="BY112" s="204">
        <v>0</v>
      </c>
      <c r="BZ112" s="204">
        <v>595526.43000000005</v>
      </c>
      <c r="CA112" s="204">
        <v>0</v>
      </c>
      <c r="CB112" s="219">
        <v>0</v>
      </c>
      <c r="CC112" s="220">
        <f t="shared" si="94"/>
        <v>0</v>
      </c>
      <c r="CD112" s="204">
        <v>0</v>
      </c>
      <c r="CE112" s="204">
        <v>0</v>
      </c>
      <c r="CF112" s="204">
        <v>0</v>
      </c>
      <c r="CG112" s="219">
        <v>0</v>
      </c>
      <c r="CH112" s="220">
        <f t="shared" si="46"/>
        <v>0</v>
      </c>
      <c r="CI112" s="204">
        <v>0</v>
      </c>
      <c r="CJ112" s="204">
        <v>0</v>
      </c>
      <c r="CK112" s="204">
        <v>0</v>
      </c>
      <c r="CL112" s="221">
        <v>0</v>
      </c>
      <c r="CM112" s="509" t="s">
        <v>92</v>
      </c>
      <c r="CN112" s="19" t="str">
        <f t="shared" si="57"/>
        <v>4020000080113плановый</v>
      </c>
      <c r="CO112" s="103"/>
      <c r="CP112" s="103"/>
      <c r="CQ112" s="104" t="b">
        <f t="shared" si="82"/>
        <v>1</v>
      </c>
      <c r="CR112" s="104">
        <f t="shared" si="83"/>
        <v>0</v>
      </c>
      <c r="CS112" s="104">
        <f t="shared" si="84"/>
        <v>0</v>
      </c>
      <c r="CT112" s="104">
        <f t="shared" si="85"/>
        <v>0</v>
      </c>
      <c r="CU112" s="104">
        <f t="shared" si="86"/>
        <v>0</v>
      </c>
      <c r="CV112" s="104">
        <f t="shared" si="87"/>
        <v>0</v>
      </c>
      <c r="CW112" s="104">
        <f t="shared" si="88"/>
        <v>0</v>
      </c>
      <c r="CX112" s="104"/>
      <c r="CY112" s="211">
        <f t="shared" si="47"/>
        <v>0</v>
      </c>
      <c r="CZ112" s="211">
        <f t="shared" si="48"/>
        <v>0</v>
      </c>
      <c r="DA112" s="211">
        <f t="shared" si="49"/>
        <v>0</v>
      </c>
      <c r="DB112" s="211">
        <f t="shared" si="50"/>
        <v>0</v>
      </c>
      <c r="DC112" s="211">
        <f t="shared" si="51"/>
        <v>0</v>
      </c>
      <c r="DD112" s="211">
        <f t="shared" si="52"/>
        <v>0</v>
      </c>
      <c r="DE112" s="211">
        <f t="shared" si="53"/>
        <v>0</v>
      </c>
      <c r="DF112" s="211">
        <f t="shared" si="54"/>
        <v>0</v>
      </c>
      <c r="DG112" s="211">
        <f t="shared" si="55"/>
        <v>0</v>
      </c>
      <c r="DH112" s="211">
        <f t="shared" si="56"/>
        <v>0</v>
      </c>
    </row>
    <row r="113" spans="1:112" s="105" customFormat="1" ht="32.1" customHeight="1">
      <c r="A113" s="56">
        <v>601</v>
      </c>
      <c r="B113" s="57" t="s">
        <v>131</v>
      </c>
      <c r="C113" s="202">
        <v>402000008</v>
      </c>
      <c r="D113" s="58"/>
      <c r="E113" s="59" t="s">
        <v>200</v>
      </c>
      <c r="F113" s="60"/>
      <c r="G113" s="60"/>
      <c r="H113" s="61">
        <v>6</v>
      </c>
      <c r="I113" s="60"/>
      <c r="J113" s="61">
        <v>22</v>
      </c>
      <c r="K113" s="61">
        <v>1</v>
      </c>
      <c r="L113" s="61"/>
      <c r="M113" s="62"/>
      <c r="N113" s="62"/>
      <c r="O113" s="62"/>
      <c r="P113" s="63" t="s">
        <v>170</v>
      </c>
      <c r="Q113" s="64" t="s">
        <v>165</v>
      </c>
      <c r="R113" s="61"/>
      <c r="S113" s="61"/>
      <c r="T113" s="61"/>
      <c r="U113" s="61"/>
      <c r="V113" s="61" t="s">
        <v>156</v>
      </c>
      <c r="W113" s="61"/>
      <c r="X113" s="61"/>
      <c r="Y113" s="61"/>
      <c r="Z113" s="61"/>
      <c r="AA113" s="61"/>
      <c r="AB113" s="63" t="s">
        <v>201</v>
      </c>
      <c r="AC113" s="64" t="s">
        <v>1940</v>
      </c>
      <c r="AD113" s="216"/>
      <c r="AE113" s="216"/>
      <c r="AF113" s="216"/>
      <c r="AG113" s="216"/>
      <c r="AH113" s="216"/>
      <c r="AI113" s="216"/>
      <c r="AJ113" s="216" t="s">
        <v>64</v>
      </c>
      <c r="AK113" s="216"/>
      <c r="AL113" s="216"/>
      <c r="AM113" s="217"/>
      <c r="AN113" s="63" t="s">
        <v>1873</v>
      </c>
      <c r="AO113" s="188" t="s">
        <v>71</v>
      </c>
      <c r="AP113" s="188" t="s">
        <v>72</v>
      </c>
      <c r="AQ113" s="188" t="s">
        <v>263</v>
      </c>
      <c r="AR113" s="203" t="s">
        <v>126</v>
      </c>
      <c r="AS113" s="188" t="s">
        <v>179</v>
      </c>
      <c r="AT113" s="204">
        <f t="shared" si="81"/>
        <v>179848.98</v>
      </c>
      <c r="AU113" s="204">
        <f t="shared" si="81"/>
        <v>179848.98</v>
      </c>
      <c r="AV113" s="204">
        <v>0</v>
      </c>
      <c r="AW113" s="204">
        <v>0</v>
      </c>
      <c r="AX113" s="204">
        <v>179848.98</v>
      </c>
      <c r="AY113" s="204">
        <v>179848.98</v>
      </c>
      <c r="AZ113" s="204">
        <v>0</v>
      </c>
      <c r="BA113" s="204">
        <v>0</v>
      </c>
      <c r="BB113" s="204">
        <v>0</v>
      </c>
      <c r="BC113" s="221">
        <v>0</v>
      </c>
      <c r="BD113" s="204">
        <f t="shared" si="90"/>
        <v>0</v>
      </c>
      <c r="BE113" s="204">
        <v>0</v>
      </c>
      <c r="BF113" s="204">
        <v>0</v>
      </c>
      <c r="BG113" s="204">
        <v>0</v>
      </c>
      <c r="BH113" s="204">
        <v>0</v>
      </c>
      <c r="BI113" s="218">
        <f t="shared" si="91"/>
        <v>0</v>
      </c>
      <c r="BJ113" s="204">
        <v>0</v>
      </c>
      <c r="BK113" s="204">
        <v>0</v>
      </c>
      <c r="BL113" s="204">
        <v>0</v>
      </c>
      <c r="BM113" s="219">
        <v>0</v>
      </c>
      <c r="BN113" s="220">
        <f t="shared" si="92"/>
        <v>0</v>
      </c>
      <c r="BO113" s="204">
        <v>0</v>
      </c>
      <c r="BP113" s="204">
        <v>0</v>
      </c>
      <c r="BQ113" s="204">
        <v>0</v>
      </c>
      <c r="BR113" s="219">
        <v>0</v>
      </c>
      <c r="BS113" s="220">
        <f t="shared" si="93"/>
        <v>0</v>
      </c>
      <c r="BT113" s="204">
        <v>0</v>
      </c>
      <c r="BU113" s="204">
        <v>0</v>
      </c>
      <c r="BV113" s="204">
        <v>0</v>
      </c>
      <c r="BW113" s="221">
        <v>0</v>
      </c>
      <c r="BX113" s="227">
        <f t="shared" si="89"/>
        <v>179848.98</v>
      </c>
      <c r="BY113" s="204">
        <v>0</v>
      </c>
      <c r="BZ113" s="204">
        <v>179848.98</v>
      </c>
      <c r="CA113" s="204">
        <v>0</v>
      </c>
      <c r="CB113" s="219">
        <v>0</v>
      </c>
      <c r="CC113" s="220">
        <f t="shared" si="94"/>
        <v>0</v>
      </c>
      <c r="CD113" s="204">
        <v>0</v>
      </c>
      <c r="CE113" s="204">
        <v>0</v>
      </c>
      <c r="CF113" s="204">
        <v>0</v>
      </c>
      <c r="CG113" s="219">
        <v>0</v>
      </c>
      <c r="CH113" s="220">
        <f t="shared" si="46"/>
        <v>0</v>
      </c>
      <c r="CI113" s="204">
        <v>0</v>
      </c>
      <c r="CJ113" s="204">
        <v>0</v>
      </c>
      <c r="CK113" s="204">
        <v>0</v>
      </c>
      <c r="CL113" s="221">
        <v>0</v>
      </c>
      <c r="CM113" s="509" t="s">
        <v>92</v>
      </c>
      <c r="CN113" s="19" t="str">
        <f t="shared" si="57"/>
        <v>4020000080113плановый</v>
      </c>
      <c r="CO113" s="103"/>
      <c r="CP113" s="103"/>
      <c r="CQ113" s="104" t="b">
        <f t="shared" si="82"/>
        <v>1</v>
      </c>
      <c r="CR113" s="104">
        <f t="shared" si="83"/>
        <v>0</v>
      </c>
      <c r="CS113" s="104">
        <f t="shared" si="84"/>
        <v>0</v>
      </c>
      <c r="CT113" s="104">
        <f t="shared" si="85"/>
        <v>0</v>
      </c>
      <c r="CU113" s="104">
        <f t="shared" si="86"/>
        <v>0</v>
      </c>
      <c r="CV113" s="104">
        <f t="shared" si="87"/>
        <v>0</v>
      </c>
      <c r="CW113" s="104">
        <f t="shared" si="88"/>
        <v>0</v>
      </c>
      <c r="CX113" s="104"/>
      <c r="CY113" s="211">
        <f t="shared" si="47"/>
        <v>0</v>
      </c>
      <c r="CZ113" s="211">
        <f t="shared" si="48"/>
        <v>0</v>
      </c>
      <c r="DA113" s="211">
        <f t="shared" si="49"/>
        <v>0</v>
      </c>
      <c r="DB113" s="211">
        <f t="shared" si="50"/>
        <v>0</v>
      </c>
      <c r="DC113" s="211">
        <f t="shared" si="51"/>
        <v>0</v>
      </c>
      <c r="DD113" s="211">
        <f t="shared" si="52"/>
        <v>0</v>
      </c>
      <c r="DE113" s="211">
        <f t="shared" si="53"/>
        <v>0</v>
      </c>
      <c r="DF113" s="211">
        <f t="shared" si="54"/>
        <v>0</v>
      </c>
      <c r="DG113" s="211">
        <f t="shared" si="55"/>
        <v>0</v>
      </c>
      <c r="DH113" s="211">
        <f t="shared" si="56"/>
        <v>0</v>
      </c>
    </row>
    <row r="114" spans="1:112" s="105" customFormat="1" ht="32.1" customHeight="1">
      <c r="A114" s="56">
        <v>601</v>
      </c>
      <c r="B114" s="57" t="s">
        <v>131</v>
      </c>
      <c r="C114" s="202">
        <v>402000008</v>
      </c>
      <c r="D114" s="58"/>
      <c r="E114" s="59" t="s">
        <v>200</v>
      </c>
      <c r="F114" s="60"/>
      <c r="G114" s="60"/>
      <c r="H114" s="61">
        <v>6</v>
      </c>
      <c r="I114" s="60"/>
      <c r="J114" s="61">
        <v>22</v>
      </c>
      <c r="K114" s="61">
        <v>1</v>
      </c>
      <c r="L114" s="61"/>
      <c r="M114" s="62"/>
      <c r="N114" s="62"/>
      <c r="O114" s="62"/>
      <c r="P114" s="63" t="s">
        <v>170</v>
      </c>
      <c r="Q114" s="64" t="s">
        <v>165</v>
      </c>
      <c r="R114" s="61"/>
      <c r="S114" s="61"/>
      <c r="T114" s="61"/>
      <c r="U114" s="61"/>
      <c r="V114" s="61" t="s">
        <v>156</v>
      </c>
      <c r="W114" s="61"/>
      <c r="X114" s="61"/>
      <c r="Y114" s="61"/>
      <c r="Z114" s="61"/>
      <c r="AA114" s="61"/>
      <c r="AB114" s="63" t="s">
        <v>201</v>
      </c>
      <c r="AC114" s="64" t="s">
        <v>1940</v>
      </c>
      <c r="AD114" s="216"/>
      <c r="AE114" s="216"/>
      <c r="AF114" s="216"/>
      <c r="AG114" s="216"/>
      <c r="AH114" s="216"/>
      <c r="AI114" s="216"/>
      <c r="AJ114" s="216" t="s">
        <v>64</v>
      </c>
      <c r="AK114" s="216"/>
      <c r="AL114" s="216"/>
      <c r="AM114" s="217"/>
      <c r="AN114" s="63" t="s">
        <v>1873</v>
      </c>
      <c r="AO114" s="188" t="s">
        <v>71</v>
      </c>
      <c r="AP114" s="188" t="s">
        <v>72</v>
      </c>
      <c r="AQ114" s="188" t="s">
        <v>1956</v>
      </c>
      <c r="AR114" s="203" t="s">
        <v>1957</v>
      </c>
      <c r="AS114" s="188" t="s">
        <v>175</v>
      </c>
      <c r="AT114" s="204">
        <f t="shared" si="81"/>
        <v>115792.02</v>
      </c>
      <c r="AU114" s="204">
        <f t="shared" si="81"/>
        <v>115792.02</v>
      </c>
      <c r="AV114" s="204">
        <v>0</v>
      </c>
      <c r="AW114" s="204">
        <v>0</v>
      </c>
      <c r="AX114" s="204">
        <v>115792.02</v>
      </c>
      <c r="AY114" s="204">
        <v>115792.02</v>
      </c>
      <c r="AZ114" s="204">
        <v>0</v>
      </c>
      <c r="BA114" s="204">
        <v>0</v>
      </c>
      <c r="BB114" s="204">
        <v>0</v>
      </c>
      <c r="BC114" s="221">
        <v>0</v>
      </c>
      <c r="BD114" s="204">
        <f t="shared" si="90"/>
        <v>0</v>
      </c>
      <c r="BE114" s="204">
        <v>0</v>
      </c>
      <c r="BF114" s="204">
        <v>0</v>
      </c>
      <c r="BG114" s="204">
        <v>0</v>
      </c>
      <c r="BH114" s="204">
        <v>0</v>
      </c>
      <c r="BI114" s="218">
        <f t="shared" si="91"/>
        <v>0</v>
      </c>
      <c r="BJ114" s="204">
        <v>0</v>
      </c>
      <c r="BK114" s="204">
        <v>0</v>
      </c>
      <c r="BL114" s="204">
        <v>0</v>
      </c>
      <c r="BM114" s="204">
        <v>0</v>
      </c>
      <c r="BN114" s="220">
        <f t="shared" si="92"/>
        <v>0</v>
      </c>
      <c r="BO114" s="204">
        <v>0</v>
      </c>
      <c r="BP114" s="204">
        <v>0</v>
      </c>
      <c r="BQ114" s="204">
        <v>0</v>
      </c>
      <c r="BR114" s="204">
        <v>0</v>
      </c>
      <c r="BS114" s="220">
        <f t="shared" si="93"/>
        <v>0</v>
      </c>
      <c r="BT114" s="204">
        <v>0</v>
      </c>
      <c r="BU114" s="204">
        <v>0</v>
      </c>
      <c r="BV114" s="204">
        <v>0</v>
      </c>
      <c r="BW114" s="221">
        <v>0</v>
      </c>
      <c r="BX114" s="227">
        <f t="shared" si="89"/>
        <v>115792.02</v>
      </c>
      <c r="BY114" s="204">
        <v>0</v>
      </c>
      <c r="BZ114" s="204">
        <v>115792.02</v>
      </c>
      <c r="CA114" s="204">
        <v>0</v>
      </c>
      <c r="CB114" s="219">
        <v>0</v>
      </c>
      <c r="CC114" s="220">
        <f t="shared" si="94"/>
        <v>0</v>
      </c>
      <c r="CD114" s="204">
        <v>0</v>
      </c>
      <c r="CE114" s="204">
        <v>0</v>
      </c>
      <c r="CF114" s="204">
        <v>0</v>
      </c>
      <c r="CG114" s="219">
        <v>0</v>
      </c>
      <c r="CH114" s="220">
        <f t="shared" si="46"/>
        <v>0</v>
      </c>
      <c r="CI114" s="204">
        <v>0</v>
      </c>
      <c r="CJ114" s="204">
        <v>0</v>
      </c>
      <c r="CK114" s="204">
        <v>0</v>
      </c>
      <c r="CL114" s="221">
        <v>0</v>
      </c>
      <c r="CM114" s="509" t="s">
        <v>92</v>
      </c>
      <c r="CN114" s="19" t="str">
        <f t="shared" si="57"/>
        <v>4020000080113плановый</v>
      </c>
      <c r="CO114" s="103"/>
      <c r="CP114" s="103"/>
      <c r="CQ114" s="104" t="b">
        <f t="shared" si="82"/>
        <v>1</v>
      </c>
      <c r="CR114" s="104">
        <f t="shared" si="83"/>
        <v>0</v>
      </c>
      <c r="CS114" s="104">
        <f t="shared" si="84"/>
        <v>0</v>
      </c>
      <c r="CT114" s="104">
        <f t="shared" si="85"/>
        <v>0</v>
      </c>
      <c r="CU114" s="104">
        <f t="shared" si="86"/>
        <v>0</v>
      </c>
      <c r="CV114" s="104">
        <f t="shared" si="87"/>
        <v>0</v>
      </c>
      <c r="CW114" s="104">
        <f t="shared" si="88"/>
        <v>0</v>
      </c>
      <c r="CX114" s="104"/>
      <c r="CY114" s="211">
        <f t="shared" si="47"/>
        <v>0</v>
      </c>
      <c r="CZ114" s="211">
        <f t="shared" si="48"/>
        <v>0</v>
      </c>
      <c r="DA114" s="211">
        <f t="shared" si="49"/>
        <v>0</v>
      </c>
      <c r="DB114" s="211">
        <f t="shared" si="50"/>
        <v>0</v>
      </c>
      <c r="DC114" s="211">
        <f t="shared" si="51"/>
        <v>0</v>
      </c>
      <c r="DD114" s="211">
        <f t="shared" si="52"/>
        <v>0</v>
      </c>
      <c r="DE114" s="211">
        <f t="shared" si="53"/>
        <v>0</v>
      </c>
      <c r="DF114" s="211">
        <f t="shared" si="54"/>
        <v>0</v>
      </c>
      <c r="DG114" s="211">
        <f t="shared" si="55"/>
        <v>0</v>
      </c>
      <c r="DH114" s="211">
        <f t="shared" si="56"/>
        <v>0</v>
      </c>
    </row>
    <row r="115" spans="1:112" s="105" customFormat="1" ht="32.1" customHeight="1">
      <c r="A115" s="56">
        <v>601</v>
      </c>
      <c r="B115" s="57" t="s">
        <v>131</v>
      </c>
      <c r="C115" s="202">
        <v>402000008</v>
      </c>
      <c r="D115" s="58"/>
      <c r="E115" s="59" t="s">
        <v>200</v>
      </c>
      <c r="F115" s="60"/>
      <c r="G115" s="60"/>
      <c r="H115" s="61">
        <v>6</v>
      </c>
      <c r="I115" s="60"/>
      <c r="J115" s="61">
        <v>22</v>
      </c>
      <c r="K115" s="61">
        <v>1</v>
      </c>
      <c r="L115" s="61"/>
      <c r="M115" s="62"/>
      <c r="N115" s="62"/>
      <c r="O115" s="62"/>
      <c r="P115" s="63" t="s">
        <v>170</v>
      </c>
      <c r="Q115" s="64" t="s">
        <v>165</v>
      </c>
      <c r="R115" s="61"/>
      <c r="S115" s="61"/>
      <c r="T115" s="61"/>
      <c r="U115" s="61"/>
      <c r="V115" s="61" t="s">
        <v>156</v>
      </c>
      <c r="W115" s="61"/>
      <c r="X115" s="61"/>
      <c r="Y115" s="61"/>
      <c r="Z115" s="61"/>
      <c r="AA115" s="61"/>
      <c r="AB115" s="63" t="s">
        <v>201</v>
      </c>
      <c r="AC115" s="64" t="s">
        <v>1940</v>
      </c>
      <c r="AD115" s="216"/>
      <c r="AE115" s="216"/>
      <c r="AF115" s="216"/>
      <c r="AG115" s="216"/>
      <c r="AH115" s="216"/>
      <c r="AI115" s="216"/>
      <c r="AJ115" s="216" t="s">
        <v>64</v>
      </c>
      <c r="AK115" s="216"/>
      <c r="AL115" s="216"/>
      <c r="AM115" s="217"/>
      <c r="AN115" s="63" t="s">
        <v>1873</v>
      </c>
      <c r="AO115" s="188" t="s">
        <v>71</v>
      </c>
      <c r="AP115" s="188" t="s">
        <v>72</v>
      </c>
      <c r="AQ115" s="188" t="s">
        <v>1956</v>
      </c>
      <c r="AR115" s="203" t="s">
        <v>1957</v>
      </c>
      <c r="AS115" s="188" t="s">
        <v>179</v>
      </c>
      <c r="AT115" s="204">
        <f t="shared" si="81"/>
        <v>34969.19</v>
      </c>
      <c r="AU115" s="204">
        <f t="shared" si="81"/>
        <v>34969.19</v>
      </c>
      <c r="AV115" s="204">
        <v>0</v>
      </c>
      <c r="AW115" s="204">
        <v>0</v>
      </c>
      <c r="AX115" s="204">
        <v>34969.19</v>
      </c>
      <c r="AY115" s="204">
        <v>34969.19</v>
      </c>
      <c r="AZ115" s="204">
        <v>0</v>
      </c>
      <c r="BA115" s="204">
        <v>0</v>
      </c>
      <c r="BB115" s="204">
        <v>0</v>
      </c>
      <c r="BC115" s="221">
        <v>0</v>
      </c>
      <c r="BD115" s="204">
        <f t="shared" si="90"/>
        <v>0</v>
      </c>
      <c r="BE115" s="204">
        <v>0</v>
      </c>
      <c r="BF115" s="204">
        <v>0</v>
      </c>
      <c r="BG115" s="204">
        <v>0</v>
      </c>
      <c r="BH115" s="204">
        <v>0</v>
      </c>
      <c r="BI115" s="218">
        <f t="shared" si="91"/>
        <v>0</v>
      </c>
      <c r="BJ115" s="204">
        <v>0</v>
      </c>
      <c r="BK115" s="204">
        <v>0</v>
      </c>
      <c r="BL115" s="204">
        <v>0</v>
      </c>
      <c r="BM115" s="204">
        <v>0</v>
      </c>
      <c r="BN115" s="220">
        <f t="shared" si="92"/>
        <v>0</v>
      </c>
      <c r="BO115" s="204">
        <v>0</v>
      </c>
      <c r="BP115" s="204">
        <v>0</v>
      </c>
      <c r="BQ115" s="204">
        <v>0</v>
      </c>
      <c r="BR115" s="204">
        <v>0</v>
      </c>
      <c r="BS115" s="220">
        <f t="shared" si="93"/>
        <v>0</v>
      </c>
      <c r="BT115" s="204">
        <v>0</v>
      </c>
      <c r="BU115" s="204">
        <v>0</v>
      </c>
      <c r="BV115" s="204">
        <v>0</v>
      </c>
      <c r="BW115" s="221">
        <v>0</v>
      </c>
      <c r="BX115" s="227">
        <f t="shared" si="89"/>
        <v>34969.19</v>
      </c>
      <c r="BY115" s="204">
        <v>0</v>
      </c>
      <c r="BZ115" s="204">
        <v>34969.19</v>
      </c>
      <c r="CA115" s="204">
        <v>0</v>
      </c>
      <c r="CB115" s="219">
        <v>0</v>
      </c>
      <c r="CC115" s="220">
        <f t="shared" si="94"/>
        <v>0</v>
      </c>
      <c r="CD115" s="204">
        <v>0</v>
      </c>
      <c r="CE115" s="204">
        <v>0</v>
      </c>
      <c r="CF115" s="204">
        <v>0</v>
      </c>
      <c r="CG115" s="219">
        <v>0</v>
      </c>
      <c r="CH115" s="220">
        <f t="shared" si="46"/>
        <v>0</v>
      </c>
      <c r="CI115" s="204">
        <v>0</v>
      </c>
      <c r="CJ115" s="204">
        <v>0</v>
      </c>
      <c r="CK115" s="204">
        <v>0</v>
      </c>
      <c r="CL115" s="221">
        <v>0</v>
      </c>
      <c r="CM115" s="509" t="s">
        <v>92</v>
      </c>
      <c r="CN115" s="19" t="str">
        <f t="shared" si="57"/>
        <v>4020000080113плановый</v>
      </c>
      <c r="CO115" s="103"/>
      <c r="CP115" s="103"/>
      <c r="CQ115" s="104" t="b">
        <f>BD115=BE115+BF115+BG115+BH115</f>
        <v>1</v>
      </c>
      <c r="CR115" s="104">
        <f t="shared" si="83"/>
        <v>0</v>
      </c>
      <c r="CS115" s="104">
        <f t="shared" si="84"/>
        <v>0</v>
      </c>
      <c r="CT115" s="104">
        <f t="shared" si="85"/>
        <v>0</v>
      </c>
      <c r="CU115" s="104">
        <f t="shared" si="86"/>
        <v>0</v>
      </c>
      <c r="CV115" s="104">
        <f t="shared" si="87"/>
        <v>0</v>
      </c>
      <c r="CW115" s="104">
        <f t="shared" si="88"/>
        <v>0</v>
      </c>
      <c r="CX115" s="104"/>
      <c r="CY115" s="211">
        <f t="shared" si="47"/>
        <v>0</v>
      </c>
      <c r="CZ115" s="211">
        <f t="shared" si="48"/>
        <v>0</v>
      </c>
      <c r="DA115" s="211">
        <f t="shared" si="49"/>
        <v>0</v>
      </c>
      <c r="DB115" s="211">
        <f t="shared" si="50"/>
        <v>0</v>
      </c>
      <c r="DC115" s="211">
        <f t="shared" si="51"/>
        <v>0</v>
      </c>
      <c r="DD115" s="211">
        <f t="shared" si="52"/>
        <v>0</v>
      </c>
      <c r="DE115" s="211">
        <f t="shared" si="53"/>
        <v>0</v>
      </c>
      <c r="DF115" s="211">
        <f t="shared" si="54"/>
        <v>0</v>
      </c>
      <c r="DG115" s="211">
        <f t="shared" si="55"/>
        <v>0</v>
      </c>
      <c r="DH115" s="211">
        <f t="shared" si="56"/>
        <v>0</v>
      </c>
    </row>
    <row r="116" spans="1:112" s="105" customFormat="1" ht="32.1" customHeight="1">
      <c r="A116" s="56">
        <v>601</v>
      </c>
      <c r="B116" s="57" t="s">
        <v>131</v>
      </c>
      <c r="C116" s="202">
        <v>401000007</v>
      </c>
      <c r="D116" s="58"/>
      <c r="E116" s="59" t="s">
        <v>133</v>
      </c>
      <c r="F116" s="60"/>
      <c r="G116" s="60"/>
      <c r="H116" s="61">
        <v>3</v>
      </c>
      <c r="I116" s="60"/>
      <c r="J116" s="61">
        <v>17</v>
      </c>
      <c r="K116" s="61">
        <v>1</v>
      </c>
      <c r="L116" s="61">
        <v>9</v>
      </c>
      <c r="M116" s="62"/>
      <c r="N116" s="62"/>
      <c r="O116" s="62"/>
      <c r="P116" s="63" t="s">
        <v>134</v>
      </c>
      <c r="Q116" s="64" t="s">
        <v>188</v>
      </c>
      <c r="R116" s="61"/>
      <c r="S116" s="61"/>
      <c r="T116" s="61" t="s">
        <v>66</v>
      </c>
      <c r="U116" s="61"/>
      <c r="V116" s="61" t="s">
        <v>189</v>
      </c>
      <c r="W116" s="61" t="s">
        <v>64</v>
      </c>
      <c r="X116" s="61"/>
      <c r="Y116" s="61"/>
      <c r="Z116" s="61"/>
      <c r="AA116" s="61"/>
      <c r="AB116" s="63" t="s">
        <v>142</v>
      </c>
      <c r="AC116" s="64" t="s">
        <v>1883</v>
      </c>
      <c r="AD116" s="228"/>
      <c r="AE116" s="228"/>
      <c r="AF116" s="228"/>
      <c r="AG116" s="228"/>
      <c r="AH116" s="74"/>
      <c r="AI116" s="63"/>
      <c r="AJ116" s="74"/>
      <c r="AK116" s="229"/>
      <c r="AL116" s="228"/>
      <c r="AM116" s="63" t="s">
        <v>1958</v>
      </c>
      <c r="AN116" s="63" t="s">
        <v>1885</v>
      </c>
      <c r="AO116" s="188" t="s">
        <v>205</v>
      </c>
      <c r="AP116" s="188" t="s">
        <v>71</v>
      </c>
      <c r="AQ116" s="188" t="s">
        <v>264</v>
      </c>
      <c r="AR116" s="203" t="s">
        <v>265</v>
      </c>
      <c r="AS116" s="188" t="s">
        <v>266</v>
      </c>
      <c r="AT116" s="204">
        <f t="shared" si="81"/>
        <v>81253769.599999994</v>
      </c>
      <c r="AU116" s="204">
        <f t="shared" si="81"/>
        <v>81253769.599999994</v>
      </c>
      <c r="AV116" s="204">
        <v>0</v>
      </c>
      <c r="AW116" s="204">
        <v>0</v>
      </c>
      <c r="AX116" s="204">
        <v>0</v>
      </c>
      <c r="AY116" s="204">
        <v>0</v>
      </c>
      <c r="AZ116" s="204">
        <v>0</v>
      </c>
      <c r="BA116" s="204">
        <v>0</v>
      </c>
      <c r="BB116" s="204">
        <v>81253769.599999994</v>
      </c>
      <c r="BC116" s="221">
        <v>81253769.599999994</v>
      </c>
      <c r="BD116" s="204">
        <f t="shared" si="90"/>
        <v>1175561.99</v>
      </c>
      <c r="BE116" s="204">
        <v>0</v>
      </c>
      <c r="BF116" s="204">
        <v>0</v>
      </c>
      <c r="BG116" s="204">
        <v>0</v>
      </c>
      <c r="BH116" s="204">
        <v>1175561.99</v>
      </c>
      <c r="BI116" s="218">
        <f t="shared" si="91"/>
        <v>0</v>
      </c>
      <c r="BJ116" s="204">
        <v>0</v>
      </c>
      <c r="BK116" s="204">
        <v>0</v>
      </c>
      <c r="BL116" s="204">
        <v>0</v>
      </c>
      <c r="BM116" s="219">
        <v>0</v>
      </c>
      <c r="BN116" s="220">
        <f t="shared" si="92"/>
        <v>0</v>
      </c>
      <c r="BO116" s="204">
        <v>0</v>
      </c>
      <c r="BP116" s="204">
        <v>0</v>
      </c>
      <c r="BQ116" s="204">
        <v>0</v>
      </c>
      <c r="BR116" s="219">
        <v>0</v>
      </c>
      <c r="BS116" s="220">
        <f t="shared" si="93"/>
        <v>0</v>
      </c>
      <c r="BT116" s="204">
        <v>0</v>
      </c>
      <c r="BU116" s="204">
        <v>0</v>
      </c>
      <c r="BV116" s="204">
        <v>0</v>
      </c>
      <c r="BW116" s="221">
        <v>0</v>
      </c>
      <c r="BX116" s="227">
        <f t="shared" si="89"/>
        <v>81253769.599999994</v>
      </c>
      <c r="BY116" s="204">
        <v>0</v>
      </c>
      <c r="BZ116" s="204">
        <v>0</v>
      </c>
      <c r="CA116" s="204">
        <v>0</v>
      </c>
      <c r="CB116" s="219">
        <v>81253769.599999994</v>
      </c>
      <c r="CC116" s="220">
        <f t="shared" si="94"/>
        <v>1175561.99</v>
      </c>
      <c r="CD116" s="204">
        <v>0</v>
      </c>
      <c r="CE116" s="204">
        <v>0</v>
      </c>
      <c r="CF116" s="204">
        <v>0</v>
      </c>
      <c r="CG116" s="219">
        <v>1175561.99</v>
      </c>
      <c r="CH116" s="220">
        <f t="shared" si="46"/>
        <v>0</v>
      </c>
      <c r="CI116" s="204">
        <v>0</v>
      </c>
      <c r="CJ116" s="204">
        <v>0</v>
      </c>
      <c r="CK116" s="204">
        <v>0</v>
      </c>
      <c r="CL116" s="221">
        <v>0</v>
      </c>
      <c r="CM116" s="509" t="s">
        <v>92</v>
      </c>
      <c r="CN116" s="19" t="str">
        <f t="shared" si="57"/>
        <v>4010000070501плановый</v>
      </c>
      <c r="CO116" s="103"/>
      <c r="CP116" s="103"/>
      <c r="CQ116" s="104"/>
      <c r="CR116" s="104">
        <f t="shared" si="83"/>
        <v>0</v>
      </c>
      <c r="CS116" s="104">
        <f t="shared" si="84"/>
        <v>0</v>
      </c>
      <c r="CT116" s="104">
        <f t="shared" si="85"/>
        <v>0</v>
      </c>
      <c r="CU116" s="104">
        <f t="shared" si="86"/>
        <v>0</v>
      </c>
      <c r="CV116" s="104">
        <f t="shared" si="87"/>
        <v>0</v>
      </c>
      <c r="CW116" s="104">
        <f t="shared" si="88"/>
        <v>0</v>
      </c>
      <c r="CX116" s="104"/>
      <c r="CY116" s="211">
        <f t="shared" si="47"/>
        <v>0</v>
      </c>
      <c r="CZ116" s="211">
        <f t="shared" si="48"/>
        <v>0</v>
      </c>
      <c r="DA116" s="211">
        <f t="shared" si="49"/>
        <v>0</v>
      </c>
      <c r="DB116" s="211">
        <f t="shared" si="50"/>
        <v>0</v>
      </c>
      <c r="DC116" s="211">
        <f t="shared" si="51"/>
        <v>0</v>
      </c>
      <c r="DD116" s="211">
        <f t="shared" si="52"/>
        <v>0</v>
      </c>
      <c r="DE116" s="211">
        <f t="shared" si="53"/>
        <v>0</v>
      </c>
      <c r="DF116" s="211">
        <f t="shared" si="54"/>
        <v>0</v>
      </c>
      <c r="DG116" s="211">
        <f t="shared" si="55"/>
        <v>0</v>
      </c>
      <c r="DH116" s="211">
        <f t="shared" si="56"/>
        <v>0</v>
      </c>
    </row>
    <row r="117" spans="1:112" s="105" customFormat="1" ht="32.1" customHeight="1">
      <c r="A117" s="56">
        <v>601</v>
      </c>
      <c r="B117" s="57" t="s">
        <v>131</v>
      </c>
      <c r="C117" s="202">
        <v>402000001</v>
      </c>
      <c r="D117" s="58" t="s">
        <v>67</v>
      </c>
      <c r="E117" s="59" t="s">
        <v>133</v>
      </c>
      <c r="F117" s="60"/>
      <c r="G117" s="60"/>
      <c r="H117" s="61">
        <v>3</v>
      </c>
      <c r="I117" s="60"/>
      <c r="J117" s="61">
        <v>17</v>
      </c>
      <c r="K117" s="61">
        <v>1</v>
      </c>
      <c r="L117" s="61">
        <v>9</v>
      </c>
      <c r="M117" s="62"/>
      <c r="N117" s="62"/>
      <c r="O117" s="62"/>
      <c r="P117" s="63" t="s">
        <v>134</v>
      </c>
      <c r="Q117" s="64" t="s">
        <v>188</v>
      </c>
      <c r="R117" s="61"/>
      <c r="S117" s="61"/>
      <c r="T117" s="61" t="s">
        <v>66</v>
      </c>
      <c r="U117" s="61"/>
      <c r="V117" s="61" t="s">
        <v>189</v>
      </c>
      <c r="W117" s="61" t="s">
        <v>64</v>
      </c>
      <c r="X117" s="61"/>
      <c r="Y117" s="61"/>
      <c r="Z117" s="61"/>
      <c r="AA117" s="61"/>
      <c r="AB117" s="63" t="s">
        <v>142</v>
      </c>
      <c r="AC117" s="517" t="s">
        <v>1959</v>
      </c>
      <c r="AD117" s="216"/>
      <c r="AE117" s="216"/>
      <c r="AF117" s="216"/>
      <c r="AG117" s="216"/>
      <c r="AH117" s="216"/>
      <c r="AI117" s="216"/>
      <c r="AJ117" s="216" t="s">
        <v>64</v>
      </c>
      <c r="AK117" s="216"/>
      <c r="AL117" s="216"/>
      <c r="AM117" s="217"/>
      <c r="AN117" s="63" t="s">
        <v>1960</v>
      </c>
      <c r="AO117" s="188" t="s">
        <v>71</v>
      </c>
      <c r="AP117" s="188" t="s">
        <v>72</v>
      </c>
      <c r="AQ117" s="188" t="s">
        <v>268</v>
      </c>
      <c r="AR117" s="203" t="s">
        <v>269</v>
      </c>
      <c r="AS117" s="188" t="s">
        <v>139</v>
      </c>
      <c r="AT117" s="204">
        <f t="shared" si="81"/>
        <v>127624</v>
      </c>
      <c r="AU117" s="204">
        <f t="shared" si="81"/>
        <v>127624</v>
      </c>
      <c r="AV117" s="204">
        <v>0</v>
      </c>
      <c r="AW117" s="204">
        <v>0</v>
      </c>
      <c r="AX117" s="204">
        <v>0</v>
      </c>
      <c r="AY117" s="204">
        <v>0</v>
      </c>
      <c r="AZ117" s="204">
        <v>0</v>
      </c>
      <c r="BA117" s="204">
        <v>0</v>
      </c>
      <c r="BB117" s="204">
        <v>127624</v>
      </c>
      <c r="BC117" s="221">
        <v>127624</v>
      </c>
      <c r="BD117" s="204">
        <f t="shared" si="90"/>
        <v>0</v>
      </c>
      <c r="BE117" s="204">
        <v>0</v>
      </c>
      <c r="BF117" s="204">
        <v>0</v>
      </c>
      <c r="BG117" s="204">
        <v>0</v>
      </c>
      <c r="BH117" s="204">
        <v>0</v>
      </c>
      <c r="BI117" s="218">
        <f t="shared" si="91"/>
        <v>0</v>
      </c>
      <c r="BJ117" s="204">
        <v>0</v>
      </c>
      <c r="BK117" s="204">
        <v>0</v>
      </c>
      <c r="BL117" s="204">
        <v>0</v>
      </c>
      <c r="BM117" s="219">
        <v>0</v>
      </c>
      <c r="BN117" s="220">
        <f t="shared" si="92"/>
        <v>0</v>
      </c>
      <c r="BO117" s="204">
        <v>0</v>
      </c>
      <c r="BP117" s="204">
        <v>0</v>
      </c>
      <c r="BQ117" s="204">
        <v>0</v>
      </c>
      <c r="BR117" s="219">
        <v>0</v>
      </c>
      <c r="BS117" s="220">
        <f t="shared" si="93"/>
        <v>0</v>
      </c>
      <c r="BT117" s="204">
        <v>0</v>
      </c>
      <c r="BU117" s="204">
        <v>0</v>
      </c>
      <c r="BV117" s="204">
        <v>0</v>
      </c>
      <c r="BW117" s="221">
        <v>0</v>
      </c>
      <c r="BX117" s="227">
        <f t="shared" si="89"/>
        <v>127624</v>
      </c>
      <c r="BY117" s="204">
        <v>0</v>
      </c>
      <c r="BZ117" s="204">
        <v>0</v>
      </c>
      <c r="CA117" s="204">
        <v>0</v>
      </c>
      <c r="CB117" s="219">
        <v>127624</v>
      </c>
      <c r="CC117" s="220">
        <f t="shared" si="94"/>
        <v>0</v>
      </c>
      <c r="CD117" s="204">
        <v>0</v>
      </c>
      <c r="CE117" s="204">
        <v>0</v>
      </c>
      <c r="CF117" s="204">
        <v>0</v>
      </c>
      <c r="CG117" s="219">
        <v>0</v>
      </c>
      <c r="CH117" s="220">
        <f t="shared" si="46"/>
        <v>0</v>
      </c>
      <c r="CI117" s="204">
        <v>0</v>
      </c>
      <c r="CJ117" s="204">
        <v>0</v>
      </c>
      <c r="CK117" s="204">
        <v>0</v>
      </c>
      <c r="CL117" s="221">
        <v>0</v>
      </c>
      <c r="CM117" s="509" t="s">
        <v>92</v>
      </c>
      <c r="CN117" s="19" t="str">
        <f t="shared" si="57"/>
        <v>4020000010113плановый</v>
      </c>
      <c r="CO117" s="103"/>
      <c r="CP117" s="103"/>
      <c r="CQ117" s="104"/>
      <c r="CR117" s="104">
        <f t="shared" si="83"/>
        <v>0</v>
      </c>
      <c r="CS117" s="104">
        <f t="shared" si="84"/>
        <v>0</v>
      </c>
      <c r="CT117" s="104">
        <f t="shared" si="85"/>
        <v>0</v>
      </c>
      <c r="CU117" s="104">
        <f t="shared" si="86"/>
        <v>0</v>
      </c>
      <c r="CV117" s="104">
        <f t="shared" si="87"/>
        <v>0</v>
      </c>
      <c r="CW117" s="104">
        <f t="shared" si="88"/>
        <v>0</v>
      </c>
      <c r="CX117" s="104"/>
      <c r="CY117" s="211">
        <f t="shared" si="47"/>
        <v>0</v>
      </c>
      <c r="CZ117" s="211">
        <f t="shared" si="48"/>
        <v>0</v>
      </c>
      <c r="DA117" s="211">
        <f t="shared" si="49"/>
        <v>0</v>
      </c>
      <c r="DB117" s="211">
        <f t="shared" si="50"/>
        <v>0</v>
      </c>
      <c r="DC117" s="211">
        <f t="shared" si="51"/>
        <v>0</v>
      </c>
      <c r="DD117" s="211">
        <f t="shared" si="52"/>
        <v>0</v>
      </c>
      <c r="DE117" s="211">
        <f t="shared" si="53"/>
        <v>0</v>
      </c>
      <c r="DF117" s="211">
        <f t="shared" si="54"/>
        <v>0</v>
      </c>
      <c r="DG117" s="211">
        <f t="shared" si="55"/>
        <v>0</v>
      </c>
      <c r="DH117" s="211">
        <f t="shared" si="56"/>
        <v>0</v>
      </c>
    </row>
    <row r="118" spans="1:112" s="105" customFormat="1" ht="32.1" customHeight="1">
      <c r="A118" s="56">
        <v>601</v>
      </c>
      <c r="B118" s="57" t="s">
        <v>131</v>
      </c>
      <c r="C118" s="202">
        <v>401000001</v>
      </c>
      <c r="D118" s="200" t="s">
        <v>140</v>
      </c>
      <c r="E118" s="59" t="s">
        <v>133</v>
      </c>
      <c r="F118" s="60"/>
      <c r="G118" s="60"/>
      <c r="H118" s="61">
        <v>3</v>
      </c>
      <c r="I118" s="60"/>
      <c r="J118" s="61">
        <v>16</v>
      </c>
      <c r="K118" s="61">
        <v>1</v>
      </c>
      <c r="L118" s="61">
        <v>1</v>
      </c>
      <c r="M118" s="62"/>
      <c r="N118" s="62"/>
      <c r="O118" s="62"/>
      <c r="P118" s="63" t="s">
        <v>134</v>
      </c>
      <c r="Q118" s="64" t="s">
        <v>141</v>
      </c>
      <c r="R118" s="61"/>
      <c r="S118" s="61"/>
      <c r="T118" s="61" t="s">
        <v>66</v>
      </c>
      <c r="U118" s="61"/>
      <c r="V118" s="61">
        <v>9</v>
      </c>
      <c r="W118" s="61" t="s">
        <v>64</v>
      </c>
      <c r="X118" s="61"/>
      <c r="Y118" s="61"/>
      <c r="Z118" s="61"/>
      <c r="AA118" s="61"/>
      <c r="AB118" s="63" t="s">
        <v>142</v>
      </c>
      <c r="AC118" s="64" t="s">
        <v>1883</v>
      </c>
      <c r="AD118" s="228"/>
      <c r="AE118" s="228"/>
      <c r="AF118" s="228"/>
      <c r="AG118" s="228"/>
      <c r="AH118" s="74"/>
      <c r="AI118" s="63"/>
      <c r="AJ118" s="74"/>
      <c r="AK118" s="229"/>
      <c r="AL118" s="228"/>
      <c r="AM118" s="63" t="s">
        <v>1961</v>
      </c>
      <c r="AN118" s="63" t="s">
        <v>1885</v>
      </c>
      <c r="AO118" s="188" t="s">
        <v>71</v>
      </c>
      <c r="AP118" s="188" t="s">
        <v>72</v>
      </c>
      <c r="AQ118" s="188" t="s">
        <v>270</v>
      </c>
      <c r="AR118" s="203" t="s">
        <v>271</v>
      </c>
      <c r="AS118" s="188" t="s">
        <v>125</v>
      </c>
      <c r="AT118" s="204">
        <f t="shared" si="81"/>
        <v>45448.800000000003</v>
      </c>
      <c r="AU118" s="204">
        <f t="shared" si="81"/>
        <v>45448.800000000003</v>
      </c>
      <c r="AV118" s="204">
        <v>0</v>
      </c>
      <c r="AW118" s="204">
        <v>0</v>
      </c>
      <c r="AX118" s="204">
        <v>0</v>
      </c>
      <c r="AY118" s="204">
        <v>0</v>
      </c>
      <c r="AZ118" s="204">
        <v>0</v>
      </c>
      <c r="BA118" s="204">
        <v>0</v>
      </c>
      <c r="BB118" s="204">
        <v>45448.800000000003</v>
      </c>
      <c r="BC118" s="221">
        <v>45448.800000000003</v>
      </c>
      <c r="BD118" s="204">
        <f t="shared" si="90"/>
        <v>45823.3</v>
      </c>
      <c r="BE118" s="204">
        <v>0</v>
      </c>
      <c r="BF118" s="204">
        <v>0</v>
      </c>
      <c r="BG118" s="204">
        <v>0</v>
      </c>
      <c r="BH118" s="204">
        <v>45823.3</v>
      </c>
      <c r="BI118" s="218">
        <f t="shared" si="91"/>
        <v>45823.3</v>
      </c>
      <c r="BJ118" s="204">
        <v>0</v>
      </c>
      <c r="BK118" s="204">
        <v>0</v>
      </c>
      <c r="BL118" s="204">
        <v>0</v>
      </c>
      <c r="BM118" s="219">
        <v>45823.3</v>
      </c>
      <c r="BN118" s="220">
        <f t="shared" si="92"/>
        <v>45823.3</v>
      </c>
      <c r="BO118" s="204">
        <v>0</v>
      </c>
      <c r="BP118" s="204">
        <v>0</v>
      </c>
      <c r="BQ118" s="204">
        <v>0</v>
      </c>
      <c r="BR118" s="219">
        <v>45823.3</v>
      </c>
      <c r="BS118" s="220">
        <f t="shared" si="93"/>
        <v>45823.3</v>
      </c>
      <c r="BT118" s="204">
        <v>0</v>
      </c>
      <c r="BU118" s="204">
        <v>0</v>
      </c>
      <c r="BV118" s="204">
        <v>0</v>
      </c>
      <c r="BW118" s="221">
        <v>45823.3</v>
      </c>
      <c r="BX118" s="227">
        <f t="shared" si="89"/>
        <v>45448.800000000003</v>
      </c>
      <c r="BY118" s="204">
        <v>0</v>
      </c>
      <c r="BZ118" s="204">
        <v>0</v>
      </c>
      <c r="CA118" s="204">
        <v>0</v>
      </c>
      <c r="CB118" s="219">
        <v>45448.800000000003</v>
      </c>
      <c r="CC118" s="220">
        <f t="shared" si="94"/>
        <v>45823.3</v>
      </c>
      <c r="CD118" s="204">
        <v>0</v>
      </c>
      <c r="CE118" s="204">
        <v>0</v>
      </c>
      <c r="CF118" s="204">
        <v>0</v>
      </c>
      <c r="CG118" s="219">
        <v>45823.3</v>
      </c>
      <c r="CH118" s="220">
        <f t="shared" si="46"/>
        <v>45823.3</v>
      </c>
      <c r="CI118" s="204">
        <v>0</v>
      </c>
      <c r="CJ118" s="204">
        <v>0</v>
      </c>
      <c r="CK118" s="204">
        <v>0</v>
      </c>
      <c r="CL118" s="221">
        <v>45823.3</v>
      </c>
      <c r="CM118" s="509" t="s">
        <v>92</v>
      </c>
      <c r="CN118" s="19" t="str">
        <f t="shared" si="57"/>
        <v>4010000010113плановый</v>
      </c>
      <c r="CO118" s="103"/>
      <c r="CP118" s="103"/>
      <c r="CQ118" s="104"/>
      <c r="CR118" s="104">
        <f t="shared" si="83"/>
        <v>0</v>
      </c>
      <c r="CS118" s="104">
        <f t="shared" si="84"/>
        <v>0</v>
      </c>
      <c r="CT118" s="104">
        <f t="shared" si="85"/>
        <v>0</v>
      </c>
      <c r="CU118" s="104">
        <f t="shared" si="86"/>
        <v>0</v>
      </c>
      <c r="CV118" s="104">
        <f t="shared" si="87"/>
        <v>0</v>
      </c>
      <c r="CW118" s="104">
        <f t="shared" si="88"/>
        <v>0</v>
      </c>
      <c r="CX118" s="104"/>
      <c r="CY118" s="211">
        <f t="shared" si="47"/>
        <v>0</v>
      </c>
      <c r="CZ118" s="211">
        <f t="shared" si="48"/>
        <v>0</v>
      </c>
      <c r="DA118" s="211">
        <f t="shared" si="49"/>
        <v>0</v>
      </c>
      <c r="DB118" s="211">
        <f t="shared" si="50"/>
        <v>0</v>
      </c>
      <c r="DC118" s="211">
        <f t="shared" si="51"/>
        <v>0</v>
      </c>
      <c r="DD118" s="211">
        <f t="shared" si="52"/>
        <v>0</v>
      </c>
      <c r="DE118" s="211">
        <f t="shared" si="53"/>
        <v>0</v>
      </c>
      <c r="DF118" s="211">
        <f t="shared" si="54"/>
        <v>0</v>
      </c>
      <c r="DG118" s="211">
        <f t="shared" si="55"/>
        <v>0</v>
      </c>
      <c r="DH118" s="211">
        <f t="shared" si="56"/>
        <v>0</v>
      </c>
    </row>
    <row r="119" spans="1:112" s="105" customFormat="1" ht="32.1" customHeight="1">
      <c r="A119" s="518" t="s">
        <v>184</v>
      </c>
      <c r="B119" s="519"/>
      <c r="C119" s="520"/>
      <c r="D119" s="201"/>
      <c r="E119" s="521"/>
      <c r="F119" s="522"/>
      <c r="G119" s="522"/>
      <c r="H119" s="523"/>
      <c r="I119" s="522"/>
      <c r="J119" s="523"/>
      <c r="K119" s="523"/>
      <c r="L119" s="523"/>
      <c r="M119" s="523"/>
      <c r="N119" s="523"/>
      <c r="O119" s="523"/>
      <c r="P119" s="524"/>
      <c r="Q119" s="524"/>
      <c r="R119" s="524"/>
      <c r="S119" s="524"/>
      <c r="T119" s="524"/>
      <c r="U119" s="524"/>
      <c r="V119" s="524"/>
      <c r="W119" s="524"/>
      <c r="X119" s="524"/>
      <c r="Y119" s="524"/>
      <c r="Z119" s="524"/>
      <c r="AA119" s="524"/>
      <c r="AB119" s="524"/>
      <c r="AC119" s="524"/>
      <c r="AD119" s="523"/>
      <c r="AE119" s="523"/>
      <c r="AF119" s="523"/>
      <c r="AG119" s="523"/>
      <c r="AH119" s="523"/>
      <c r="AI119" s="523"/>
      <c r="AJ119" s="523"/>
      <c r="AK119" s="523"/>
      <c r="AL119" s="523"/>
      <c r="AM119" s="523"/>
      <c r="AN119" s="524"/>
      <c r="AO119" s="525"/>
      <c r="AP119" s="525"/>
      <c r="AQ119" s="525"/>
      <c r="AR119" s="203"/>
      <c r="AS119" s="525"/>
      <c r="AT119" s="526">
        <f>SUM(AT37:AT118)</f>
        <v>338870705.00000006</v>
      </c>
      <c r="AU119" s="526">
        <f t="shared" ref="AU119:CL119" si="95">SUM(AU37:AU118)</f>
        <v>337439276.84000003</v>
      </c>
      <c r="AV119" s="526">
        <f t="shared" si="95"/>
        <v>3063701.49</v>
      </c>
      <c r="AW119" s="526">
        <f t="shared" si="95"/>
        <v>2866261.49</v>
      </c>
      <c r="AX119" s="526">
        <f t="shared" si="95"/>
        <v>14512828.130000001</v>
      </c>
      <c r="AY119" s="526">
        <f t="shared" si="95"/>
        <v>14503590.370000001</v>
      </c>
      <c r="AZ119" s="526">
        <f t="shared" si="95"/>
        <v>0</v>
      </c>
      <c r="BA119" s="526">
        <f t="shared" si="95"/>
        <v>0</v>
      </c>
      <c r="BB119" s="526">
        <f t="shared" si="95"/>
        <v>321294175.38</v>
      </c>
      <c r="BC119" s="526">
        <f t="shared" si="95"/>
        <v>320069424.98000002</v>
      </c>
      <c r="BD119" s="526">
        <f t="shared" si="95"/>
        <v>255158657.72000003</v>
      </c>
      <c r="BE119" s="526">
        <f t="shared" si="95"/>
        <v>56232</v>
      </c>
      <c r="BF119" s="526">
        <f t="shared" si="95"/>
        <v>13362465.380000001</v>
      </c>
      <c r="BG119" s="526">
        <f t="shared" si="95"/>
        <v>0</v>
      </c>
      <c r="BH119" s="526">
        <f t="shared" si="95"/>
        <v>241739960.34000003</v>
      </c>
      <c r="BI119" s="526">
        <f t="shared" si="95"/>
        <v>245189671.98000002</v>
      </c>
      <c r="BJ119" s="526">
        <f t="shared" si="95"/>
        <v>58943.3</v>
      </c>
      <c r="BK119" s="526">
        <f t="shared" si="95"/>
        <v>13362465.380000001</v>
      </c>
      <c r="BL119" s="526">
        <f t="shared" si="95"/>
        <v>0</v>
      </c>
      <c r="BM119" s="526">
        <f t="shared" si="95"/>
        <v>231768263.30000001</v>
      </c>
      <c r="BN119" s="526">
        <f t="shared" si="95"/>
        <v>245482961.18000001</v>
      </c>
      <c r="BO119" s="526">
        <f t="shared" si="95"/>
        <v>52682.5</v>
      </c>
      <c r="BP119" s="526">
        <f t="shared" si="95"/>
        <v>13362465.380000001</v>
      </c>
      <c r="BQ119" s="526">
        <f t="shared" si="95"/>
        <v>0</v>
      </c>
      <c r="BR119" s="526">
        <f t="shared" si="95"/>
        <v>232067813.30000001</v>
      </c>
      <c r="BS119" s="526">
        <f t="shared" si="95"/>
        <v>245482961.18000001</v>
      </c>
      <c r="BT119" s="526">
        <f t="shared" si="95"/>
        <v>52682.5</v>
      </c>
      <c r="BU119" s="526">
        <f t="shared" si="95"/>
        <v>13362465.380000001</v>
      </c>
      <c r="BV119" s="526">
        <f t="shared" si="95"/>
        <v>0</v>
      </c>
      <c r="BW119" s="526">
        <f t="shared" si="95"/>
        <v>232067813.30000001</v>
      </c>
      <c r="BX119" s="526">
        <f t="shared" si="95"/>
        <v>337439276.84000003</v>
      </c>
      <c r="BY119" s="526">
        <f t="shared" si="95"/>
        <v>2866261.49</v>
      </c>
      <c r="BZ119" s="526">
        <f t="shared" si="95"/>
        <v>14503590.370000001</v>
      </c>
      <c r="CA119" s="526">
        <f t="shared" si="95"/>
        <v>0</v>
      </c>
      <c r="CB119" s="526">
        <f t="shared" si="95"/>
        <v>320069424.98000002</v>
      </c>
      <c r="CC119" s="526">
        <f t="shared" si="95"/>
        <v>255158657.72000003</v>
      </c>
      <c r="CD119" s="526">
        <f t="shared" si="95"/>
        <v>56232</v>
      </c>
      <c r="CE119" s="526">
        <f t="shared" si="95"/>
        <v>13362465.380000001</v>
      </c>
      <c r="CF119" s="526">
        <f t="shared" si="95"/>
        <v>0</v>
      </c>
      <c r="CG119" s="526">
        <f t="shared" si="95"/>
        <v>241739960.34000003</v>
      </c>
      <c r="CH119" s="526">
        <f t="shared" si="95"/>
        <v>245189671.98000002</v>
      </c>
      <c r="CI119" s="526">
        <f t="shared" si="95"/>
        <v>58943.3</v>
      </c>
      <c r="CJ119" s="526">
        <f t="shared" si="95"/>
        <v>13362465.380000001</v>
      </c>
      <c r="CK119" s="526">
        <f t="shared" si="95"/>
        <v>0</v>
      </c>
      <c r="CL119" s="526">
        <f t="shared" si="95"/>
        <v>231768263.30000001</v>
      </c>
      <c r="CM119" s="181"/>
      <c r="CN119" s="19" t="str">
        <f t="shared" si="57"/>
        <v/>
      </c>
      <c r="CO119" s="103"/>
      <c r="CP119" s="103"/>
      <c r="CQ119" s="104"/>
      <c r="CR119" s="104">
        <f t="shared" si="83"/>
        <v>0</v>
      </c>
      <c r="CS119" s="104">
        <f t="shared" si="84"/>
        <v>0</v>
      </c>
      <c r="CT119" s="104">
        <f t="shared" si="85"/>
        <v>0</v>
      </c>
      <c r="CU119" s="104">
        <f t="shared" si="86"/>
        <v>0</v>
      </c>
      <c r="CV119" s="104">
        <f t="shared" si="87"/>
        <v>0</v>
      </c>
      <c r="CW119" s="104">
        <f t="shared" si="88"/>
        <v>0</v>
      </c>
      <c r="CX119" s="104"/>
      <c r="CY119" s="211">
        <f t="shared" si="47"/>
        <v>0</v>
      </c>
      <c r="CZ119" s="211">
        <f t="shared" si="48"/>
        <v>0</v>
      </c>
      <c r="DA119" s="211">
        <f t="shared" si="49"/>
        <v>0</v>
      </c>
      <c r="DB119" s="211">
        <f t="shared" si="50"/>
        <v>0</v>
      </c>
      <c r="DC119" s="211">
        <f t="shared" si="51"/>
        <v>0</v>
      </c>
      <c r="DD119" s="211">
        <f t="shared" si="52"/>
        <v>0</v>
      </c>
      <c r="DE119" s="211">
        <f t="shared" si="53"/>
        <v>0</v>
      </c>
      <c r="DF119" s="211">
        <f t="shared" si="54"/>
        <v>0</v>
      </c>
      <c r="DG119" s="211">
        <f t="shared" si="55"/>
        <v>0</v>
      </c>
      <c r="DH119" s="211">
        <f t="shared" si="56"/>
        <v>0</v>
      </c>
    </row>
    <row r="120" spans="1:112" s="105" customFormat="1" ht="32.1" customHeight="1">
      <c r="A120" s="56">
        <v>602</v>
      </c>
      <c r="B120" s="57" t="s">
        <v>272</v>
      </c>
      <c r="C120" s="202">
        <v>401000003</v>
      </c>
      <c r="D120" s="58" t="s">
        <v>273</v>
      </c>
      <c r="E120" s="59" t="s">
        <v>274</v>
      </c>
      <c r="F120" s="85"/>
      <c r="G120" s="85"/>
      <c r="H120" s="86" t="s">
        <v>66</v>
      </c>
      <c r="I120" s="85"/>
      <c r="J120" s="86">
        <v>16</v>
      </c>
      <c r="K120" s="86">
        <v>1</v>
      </c>
      <c r="L120" s="86" t="s">
        <v>66</v>
      </c>
      <c r="M120" s="232"/>
      <c r="N120" s="232"/>
      <c r="O120" s="232"/>
      <c r="P120" s="64" t="s">
        <v>134</v>
      </c>
      <c r="Q120" s="64" t="s">
        <v>275</v>
      </c>
      <c r="R120" s="86"/>
      <c r="S120" s="86"/>
      <c r="T120" s="86" t="s">
        <v>66</v>
      </c>
      <c r="U120" s="86"/>
      <c r="V120" s="86">
        <v>9</v>
      </c>
      <c r="W120" s="86" t="s">
        <v>64</v>
      </c>
      <c r="X120" s="86"/>
      <c r="Y120" s="86"/>
      <c r="Z120" s="86"/>
      <c r="AA120" s="86"/>
      <c r="AB120" s="64" t="s">
        <v>142</v>
      </c>
      <c r="AC120" s="64" t="s">
        <v>1975</v>
      </c>
      <c r="AD120" s="64"/>
      <c r="AE120" s="64"/>
      <c r="AF120" s="64"/>
      <c r="AG120" s="64"/>
      <c r="AH120" s="64"/>
      <c r="AI120" s="64"/>
      <c r="AJ120" s="64"/>
      <c r="AK120" s="64"/>
      <c r="AL120" s="64"/>
      <c r="AM120" s="64" t="s">
        <v>1976</v>
      </c>
      <c r="AN120" s="64" t="s">
        <v>1977</v>
      </c>
      <c r="AO120" s="197" t="s">
        <v>71</v>
      </c>
      <c r="AP120" s="197" t="s">
        <v>72</v>
      </c>
      <c r="AQ120" s="197" t="s">
        <v>276</v>
      </c>
      <c r="AR120" s="70" t="s">
        <v>277</v>
      </c>
      <c r="AS120" s="249" t="s">
        <v>73</v>
      </c>
      <c r="AT120" s="209">
        <v>1444246.57</v>
      </c>
      <c r="AU120" s="209">
        <v>911183.6</v>
      </c>
      <c r="AV120" s="209">
        <v>0</v>
      </c>
      <c r="AW120" s="209">
        <v>0</v>
      </c>
      <c r="AX120" s="209">
        <v>0</v>
      </c>
      <c r="AY120" s="209">
        <v>0</v>
      </c>
      <c r="AZ120" s="209">
        <v>0</v>
      </c>
      <c r="BA120" s="209">
        <v>0</v>
      </c>
      <c r="BB120" s="209">
        <v>1444246.57</v>
      </c>
      <c r="BC120" s="209">
        <v>911183.6</v>
      </c>
      <c r="BD120" s="209">
        <v>1269770</v>
      </c>
      <c r="BE120" s="209">
        <v>0</v>
      </c>
      <c r="BF120" s="209">
        <v>0</v>
      </c>
      <c r="BG120" s="209">
        <v>0</v>
      </c>
      <c r="BH120" s="209">
        <v>1269770</v>
      </c>
      <c r="BI120" s="209">
        <v>1269770</v>
      </c>
      <c r="BJ120" s="209">
        <v>0</v>
      </c>
      <c r="BK120" s="209">
        <v>0</v>
      </c>
      <c r="BL120" s="209">
        <v>0</v>
      </c>
      <c r="BM120" s="209">
        <v>1269770</v>
      </c>
      <c r="BN120" s="209">
        <v>1269770</v>
      </c>
      <c r="BO120" s="209">
        <v>0</v>
      </c>
      <c r="BP120" s="209">
        <v>0</v>
      </c>
      <c r="BQ120" s="209">
        <v>0</v>
      </c>
      <c r="BR120" s="209">
        <v>1269770</v>
      </c>
      <c r="BS120" s="209">
        <v>1269770</v>
      </c>
      <c r="BT120" s="209">
        <v>0</v>
      </c>
      <c r="BU120" s="209">
        <v>0</v>
      </c>
      <c r="BV120" s="209">
        <v>0</v>
      </c>
      <c r="BW120" s="209">
        <v>1269770</v>
      </c>
      <c r="BX120" s="209">
        <v>1444246.57</v>
      </c>
      <c r="BY120" s="209">
        <v>0</v>
      </c>
      <c r="BZ120" s="209">
        <v>0</v>
      </c>
      <c r="CA120" s="527">
        <v>0</v>
      </c>
      <c r="CB120" s="209">
        <v>1444246.57</v>
      </c>
      <c r="CC120" s="209">
        <v>1269770</v>
      </c>
      <c r="CD120" s="209">
        <v>0</v>
      </c>
      <c r="CE120" s="209">
        <v>0</v>
      </c>
      <c r="CF120" s="209">
        <v>0</v>
      </c>
      <c r="CG120" s="209">
        <v>1269770</v>
      </c>
      <c r="CH120" s="209">
        <v>1269770</v>
      </c>
      <c r="CI120" s="209">
        <v>0</v>
      </c>
      <c r="CJ120" s="209">
        <v>0</v>
      </c>
      <c r="CK120" s="209">
        <v>0</v>
      </c>
      <c r="CL120" s="209">
        <v>1269770</v>
      </c>
      <c r="CM120" s="509" t="s">
        <v>92</v>
      </c>
      <c r="CN120" s="19" t="str">
        <f t="shared" si="57"/>
        <v>4010000030113плановый</v>
      </c>
      <c r="CO120" s="103"/>
      <c r="CP120" s="103"/>
      <c r="CQ120" s="104"/>
      <c r="CR120" s="104">
        <f t="shared" si="83"/>
        <v>0</v>
      </c>
      <c r="CS120" s="104">
        <f t="shared" si="84"/>
        <v>0</v>
      </c>
      <c r="CT120" s="104">
        <f t="shared" si="85"/>
        <v>0</v>
      </c>
      <c r="CU120" s="104">
        <f t="shared" si="86"/>
        <v>0</v>
      </c>
      <c r="CV120" s="104">
        <f t="shared" si="87"/>
        <v>0</v>
      </c>
      <c r="CW120" s="104">
        <f t="shared" si="88"/>
        <v>0</v>
      </c>
      <c r="CX120" s="104"/>
      <c r="CY120" s="211">
        <f t="shared" si="47"/>
        <v>0</v>
      </c>
      <c r="CZ120" s="211">
        <f t="shared" si="48"/>
        <v>0</v>
      </c>
      <c r="DA120" s="211">
        <f t="shared" si="49"/>
        <v>0</v>
      </c>
      <c r="DB120" s="211">
        <f t="shared" si="50"/>
        <v>0</v>
      </c>
      <c r="DC120" s="211">
        <f t="shared" si="51"/>
        <v>0</v>
      </c>
      <c r="DD120" s="211">
        <f t="shared" si="52"/>
        <v>0</v>
      </c>
      <c r="DE120" s="211">
        <f t="shared" si="53"/>
        <v>0</v>
      </c>
      <c r="DF120" s="211">
        <f t="shared" si="54"/>
        <v>0</v>
      </c>
      <c r="DG120" s="211">
        <f t="shared" si="55"/>
        <v>0</v>
      </c>
      <c r="DH120" s="211">
        <f t="shared" si="56"/>
        <v>0</v>
      </c>
    </row>
    <row r="121" spans="1:112" s="105" customFormat="1" ht="32.1" customHeight="1">
      <c r="A121" s="56">
        <v>602</v>
      </c>
      <c r="B121" s="57" t="s">
        <v>272</v>
      </c>
      <c r="C121" s="202">
        <v>401000003</v>
      </c>
      <c r="D121" s="58" t="s">
        <v>273</v>
      </c>
      <c r="E121" s="59" t="s">
        <v>274</v>
      </c>
      <c r="F121" s="85"/>
      <c r="G121" s="85"/>
      <c r="H121" s="86" t="s">
        <v>66</v>
      </c>
      <c r="I121" s="85"/>
      <c r="J121" s="86">
        <v>16</v>
      </c>
      <c r="K121" s="86">
        <v>1</v>
      </c>
      <c r="L121" s="86" t="s">
        <v>66</v>
      </c>
      <c r="M121" s="232"/>
      <c r="N121" s="232"/>
      <c r="O121" s="232"/>
      <c r="P121" s="64" t="s">
        <v>134</v>
      </c>
      <c r="Q121" s="64" t="s">
        <v>275</v>
      </c>
      <c r="R121" s="86"/>
      <c r="S121" s="86"/>
      <c r="T121" s="86" t="s">
        <v>66</v>
      </c>
      <c r="U121" s="86"/>
      <c r="V121" s="86">
        <v>9</v>
      </c>
      <c r="W121" s="86" t="s">
        <v>64</v>
      </c>
      <c r="X121" s="86"/>
      <c r="Y121" s="86"/>
      <c r="Z121" s="86"/>
      <c r="AA121" s="86"/>
      <c r="AB121" s="64" t="s">
        <v>142</v>
      </c>
      <c r="AC121" s="64" t="s">
        <v>1978</v>
      </c>
      <c r="AD121" s="64"/>
      <c r="AE121" s="64"/>
      <c r="AF121" s="64"/>
      <c r="AG121" s="64"/>
      <c r="AH121" s="64"/>
      <c r="AI121" s="64"/>
      <c r="AJ121" s="64"/>
      <c r="AK121" s="64"/>
      <c r="AL121" s="64"/>
      <c r="AM121" s="64" t="s">
        <v>1979</v>
      </c>
      <c r="AN121" s="64" t="s">
        <v>1977</v>
      </c>
      <c r="AO121" s="197" t="s">
        <v>71</v>
      </c>
      <c r="AP121" s="197" t="s">
        <v>72</v>
      </c>
      <c r="AQ121" s="197" t="s">
        <v>278</v>
      </c>
      <c r="AR121" s="70" t="s">
        <v>279</v>
      </c>
      <c r="AS121" s="249" t="s">
        <v>73</v>
      </c>
      <c r="AT121" s="209">
        <v>1637813.33</v>
      </c>
      <c r="AU121" s="209">
        <v>1490376.34</v>
      </c>
      <c r="AV121" s="209">
        <v>0</v>
      </c>
      <c r="AW121" s="209">
        <v>0</v>
      </c>
      <c r="AX121" s="209">
        <v>0</v>
      </c>
      <c r="AY121" s="209">
        <v>0</v>
      </c>
      <c r="AZ121" s="209">
        <v>0</v>
      </c>
      <c r="BA121" s="209">
        <v>0</v>
      </c>
      <c r="BB121" s="209">
        <v>1637813.33</v>
      </c>
      <c r="BC121" s="209">
        <v>1490376.34</v>
      </c>
      <c r="BD121" s="209">
        <v>4746459.95</v>
      </c>
      <c r="BE121" s="209">
        <v>0</v>
      </c>
      <c r="BF121" s="209">
        <v>0</v>
      </c>
      <c r="BG121" s="209">
        <v>0</v>
      </c>
      <c r="BH121" s="209">
        <v>4746459.95</v>
      </c>
      <c r="BI121" s="209">
        <v>1703920</v>
      </c>
      <c r="BJ121" s="209">
        <v>0</v>
      </c>
      <c r="BK121" s="209">
        <v>0</v>
      </c>
      <c r="BL121" s="209">
        <v>0</v>
      </c>
      <c r="BM121" s="209">
        <v>1703920</v>
      </c>
      <c r="BN121" s="209">
        <v>1703920</v>
      </c>
      <c r="BO121" s="209">
        <v>0</v>
      </c>
      <c r="BP121" s="209">
        <v>0</v>
      </c>
      <c r="BQ121" s="209">
        <v>0</v>
      </c>
      <c r="BR121" s="209">
        <v>1703920</v>
      </c>
      <c r="BS121" s="209">
        <v>1703920</v>
      </c>
      <c r="BT121" s="209">
        <v>0</v>
      </c>
      <c r="BU121" s="209">
        <v>0</v>
      </c>
      <c r="BV121" s="209">
        <v>0</v>
      </c>
      <c r="BW121" s="209">
        <v>1703920</v>
      </c>
      <c r="BX121" s="209">
        <v>1637813.33</v>
      </c>
      <c r="BY121" s="209">
        <v>0</v>
      </c>
      <c r="BZ121" s="209">
        <v>0</v>
      </c>
      <c r="CA121" s="527">
        <v>0</v>
      </c>
      <c r="CB121" s="209">
        <v>1637813.33</v>
      </c>
      <c r="CC121" s="209">
        <v>4746459.95</v>
      </c>
      <c r="CD121" s="209">
        <v>0</v>
      </c>
      <c r="CE121" s="209">
        <v>0</v>
      </c>
      <c r="CF121" s="209">
        <v>0</v>
      </c>
      <c r="CG121" s="209">
        <v>4746459.95</v>
      </c>
      <c r="CH121" s="209">
        <v>1703920</v>
      </c>
      <c r="CI121" s="209">
        <v>0</v>
      </c>
      <c r="CJ121" s="209">
        <v>0</v>
      </c>
      <c r="CK121" s="209">
        <v>0</v>
      </c>
      <c r="CL121" s="209">
        <v>1703920</v>
      </c>
      <c r="CM121" s="509" t="s">
        <v>92</v>
      </c>
      <c r="CN121" s="19" t="str">
        <f t="shared" si="57"/>
        <v>4010000030113плановый</v>
      </c>
      <c r="CO121" s="103"/>
      <c r="CP121" s="103"/>
      <c r="CQ121" s="104"/>
      <c r="CR121" s="104">
        <f t="shared" si="83"/>
        <v>0</v>
      </c>
      <c r="CS121" s="104">
        <f t="shared" si="84"/>
        <v>0</v>
      </c>
      <c r="CT121" s="104">
        <f t="shared" si="85"/>
        <v>0</v>
      </c>
      <c r="CU121" s="104">
        <f t="shared" si="86"/>
        <v>0</v>
      </c>
      <c r="CV121" s="104">
        <f t="shared" si="87"/>
        <v>0</v>
      </c>
      <c r="CW121" s="104">
        <f t="shared" si="88"/>
        <v>0</v>
      </c>
      <c r="CX121" s="104"/>
      <c r="CY121" s="211">
        <f t="shared" si="47"/>
        <v>0</v>
      </c>
      <c r="CZ121" s="211">
        <f t="shared" si="48"/>
        <v>0</v>
      </c>
      <c r="DA121" s="211">
        <f t="shared" si="49"/>
        <v>0</v>
      </c>
      <c r="DB121" s="211">
        <f t="shared" si="50"/>
        <v>0</v>
      </c>
      <c r="DC121" s="211">
        <f t="shared" si="51"/>
        <v>0</v>
      </c>
      <c r="DD121" s="211">
        <f t="shared" si="52"/>
        <v>0</v>
      </c>
      <c r="DE121" s="211">
        <f t="shared" si="53"/>
        <v>0</v>
      </c>
      <c r="DF121" s="211">
        <f t="shared" si="54"/>
        <v>0</v>
      </c>
      <c r="DG121" s="211">
        <f t="shared" si="55"/>
        <v>0</v>
      </c>
      <c r="DH121" s="211">
        <f t="shared" si="56"/>
        <v>0</v>
      </c>
    </row>
    <row r="122" spans="1:112" s="105" customFormat="1" ht="32.1" customHeight="1">
      <c r="A122" s="56">
        <v>602</v>
      </c>
      <c r="B122" s="57" t="s">
        <v>272</v>
      </c>
      <c r="C122" s="202">
        <v>401000003</v>
      </c>
      <c r="D122" s="58" t="s">
        <v>273</v>
      </c>
      <c r="E122" s="59" t="s">
        <v>274</v>
      </c>
      <c r="F122" s="85"/>
      <c r="G122" s="85"/>
      <c r="H122" s="86" t="s">
        <v>66</v>
      </c>
      <c r="I122" s="85"/>
      <c r="J122" s="86">
        <v>16</v>
      </c>
      <c r="K122" s="86">
        <v>1</v>
      </c>
      <c r="L122" s="86" t="s">
        <v>66</v>
      </c>
      <c r="M122" s="232"/>
      <c r="N122" s="232"/>
      <c r="O122" s="232"/>
      <c r="P122" s="64" t="s">
        <v>134</v>
      </c>
      <c r="Q122" s="64" t="s">
        <v>275</v>
      </c>
      <c r="R122" s="86"/>
      <c r="S122" s="86"/>
      <c r="T122" s="86" t="s">
        <v>66</v>
      </c>
      <c r="U122" s="86"/>
      <c r="V122" s="86">
        <v>9</v>
      </c>
      <c r="W122" s="86" t="s">
        <v>64</v>
      </c>
      <c r="X122" s="86"/>
      <c r="Y122" s="86"/>
      <c r="Z122" s="86"/>
      <c r="AA122" s="86"/>
      <c r="AB122" s="64" t="s">
        <v>142</v>
      </c>
      <c r="AC122" s="64" t="s">
        <v>1978</v>
      </c>
      <c r="AD122" s="64"/>
      <c r="AE122" s="64"/>
      <c r="AF122" s="64"/>
      <c r="AG122" s="64"/>
      <c r="AH122" s="64"/>
      <c r="AI122" s="64"/>
      <c r="AJ122" s="64"/>
      <c r="AK122" s="64"/>
      <c r="AL122" s="64"/>
      <c r="AM122" s="64" t="s">
        <v>1979</v>
      </c>
      <c r="AN122" s="64" t="s">
        <v>1977</v>
      </c>
      <c r="AO122" s="197" t="s">
        <v>71</v>
      </c>
      <c r="AP122" s="197" t="s">
        <v>72</v>
      </c>
      <c r="AQ122" s="197" t="s">
        <v>278</v>
      </c>
      <c r="AR122" s="70" t="s">
        <v>279</v>
      </c>
      <c r="AS122" s="249" t="s">
        <v>280</v>
      </c>
      <c r="AT122" s="209">
        <v>5427162</v>
      </c>
      <c r="AU122" s="209">
        <v>2769759.82</v>
      </c>
      <c r="AV122" s="209">
        <v>0</v>
      </c>
      <c r="AW122" s="209">
        <v>0</v>
      </c>
      <c r="AX122" s="209">
        <v>0</v>
      </c>
      <c r="AY122" s="209">
        <v>0</v>
      </c>
      <c r="AZ122" s="209">
        <v>0</v>
      </c>
      <c r="BA122" s="209">
        <v>0</v>
      </c>
      <c r="BB122" s="209">
        <v>5427162</v>
      </c>
      <c r="BC122" s="209">
        <v>2769759.82</v>
      </c>
      <c r="BD122" s="209">
        <v>136190976.19999999</v>
      </c>
      <c r="BE122" s="209">
        <v>0</v>
      </c>
      <c r="BF122" s="209">
        <v>0</v>
      </c>
      <c r="BG122" s="209">
        <v>0</v>
      </c>
      <c r="BH122" s="209">
        <v>136190976.19999999</v>
      </c>
      <c r="BI122" s="209">
        <v>0</v>
      </c>
      <c r="BJ122" s="209">
        <v>0</v>
      </c>
      <c r="BK122" s="209">
        <v>0</v>
      </c>
      <c r="BL122" s="209">
        <v>0</v>
      </c>
      <c r="BM122" s="209">
        <v>0</v>
      </c>
      <c r="BN122" s="209">
        <v>0</v>
      </c>
      <c r="BO122" s="209">
        <v>0</v>
      </c>
      <c r="BP122" s="209">
        <v>0</v>
      </c>
      <c r="BQ122" s="209">
        <v>0</v>
      </c>
      <c r="BR122" s="209">
        <v>0</v>
      </c>
      <c r="BS122" s="209">
        <v>0</v>
      </c>
      <c r="BT122" s="209">
        <v>0</v>
      </c>
      <c r="BU122" s="209">
        <v>0</v>
      </c>
      <c r="BV122" s="209">
        <v>0</v>
      </c>
      <c r="BW122" s="209">
        <v>0</v>
      </c>
      <c r="BX122" s="209">
        <v>5427162</v>
      </c>
      <c r="BY122" s="209">
        <v>0</v>
      </c>
      <c r="BZ122" s="209">
        <v>0</v>
      </c>
      <c r="CA122" s="527">
        <v>0</v>
      </c>
      <c r="CB122" s="209">
        <v>5427162</v>
      </c>
      <c r="CC122" s="209">
        <v>136190976.19999999</v>
      </c>
      <c r="CD122" s="209">
        <v>0</v>
      </c>
      <c r="CE122" s="209">
        <v>0</v>
      </c>
      <c r="CF122" s="209">
        <v>0</v>
      </c>
      <c r="CG122" s="209">
        <v>136190976.19999999</v>
      </c>
      <c r="CH122" s="209">
        <v>0</v>
      </c>
      <c r="CI122" s="209">
        <v>0</v>
      </c>
      <c r="CJ122" s="209">
        <v>0</v>
      </c>
      <c r="CK122" s="209">
        <v>0</v>
      </c>
      <c r="CL122" s="209">
        <v>0</v>
      </c>
      <c r="CM122" s="509" t="s">
        <v>92</v>
      </c>
      <c r="CN122" s="19" t="str">
        <f t="shared" si="57"/>
        <v>4010000030113плановый</v>
      </c>
      <c r="CO122" s="103"/>
      <c r="CP122" s="103"/>
      <c r="CQ122" s="104"/>
      <c r="CR122" s="104">
        <f t="shared" si="83"/>
        <v>0</v>
      </c>
      <c r="CS122" s="104">
        <f t="shared" si="84"/>
        <v>0</v>
      </c>
      <c r="CT122" s="104">
        <f t="shared" si="85"/>
        <v>0</v>
      </c>
      <c r="CU122" s="104">
        <f t="shared" si="86"/>
        <v>0</v>
      </c>
      <c r="CV122" s="104">
        <f t="shared" si="87"/>
        <v>0</v>
      </c>
      <c r="CW122" s="104">
        <f t="shared" si="88"/>
        <v>0</v>
      </c>
      <c r="CX122" s="104"/>
      <c r="CY122" s="211">
        <f t="shared" si="47"/>
        <v>0</v>
      </c>
      <c r="CZ122" s="211">
        <f t="shared" si="48"/>
        <v>0</v>
      </c>
      <c r="DA122" s="211">
        <f t="shared" si="49"/>
        <v>0</v>
      </c>
      <c r="DB122" s="211">
        <f t="shared" si="50"/>
        <v>0</v>
      </c>
      <c r="DC122" s="211">
        <f t="shared" si="51"/>
        <v>0</v>
      </c>
      <c r="DD122" s="211">
        <f t="shared" si="52"/>
        <v>0</v>
      </c>
      <c r="DE122" s="211">
        <f t="shared" si="53"/>
        <v>0</v>
      </c>
      <c r="DF122" s="211">
        <f t="shared" si="54"/>
        <v>0</v>
      </c>
      <c r="DG122" s="211">
        <f t="shared" si="55"/>
        <v>0</v>
      </c>
      <c r="DH122" s="211">
        <f t="shared" si="56"/>
        <v>0</v>
      </c>
    </row>
    <row r="123" spans="1:112" s="105" customFormat="1" ht="32.1" customHeight="1">
      <c r="A123" s="56">
        <v>602</v>
      </c>
      <c r="B123" s="57" t="s">
        <v>272</v>
      </c>
      <c r="C123" s="202">
        <v>401000003</v>
      </c>
      <c r="D123" s="58" t="s">
        <v>273</v>
      </c>
      <c r="E123" s="59" t="s">
        <v>274</v>
      </c>
      <c r="F123" s="85"/>
      <c r="G123" s="85"/>
      <c r="H123" s="86" t="s">
        <v>66</v>
      </c>
      <c r="I123" s="85"/>
      <c r="J123" s="86">
        <v>16</v>
      </c>
      <c r="K123" s="86">
        <v>1</v>
      </c>
      <c r="L123" s="86" t="s">
        <v>66</v>
      </c>
      <c r="M123" s="232"/>
      <c r="N123" s="232"/>
      <c r="O123" s="232"/>
      <c r="P123" s="64" t="s">
        <v>134</v>
      </c>
      <c r="Q123" s="64" t="s">
        <v>275</v>
      </c>
      <c r="R123" s="86"/>
      <c r="S123" s="86"/>
      <c r="T123" s="86" t="s">
        <v>66</v>
      </c>
      <c r="U123" s="86"/>
      <c r="V123" s="86">
        <v>9</v>
      </c>
      <c r="W123" s="86" t="s">
        <v>64</v>
      </c>
      <c r="X123" s="86"/>
      <c r="Y123" s="86"/>
      <c r="Z123" s="86"/>
      <c r="AA123" s="86"/>
      <c r="AB123" s="64" t="s">
        <v>142</v>
      </c>
      <c r="AC123" s="64" t="s">
        <v>1978</v>
      </c>
      <c r="AD123" s="64"/>
      <c r="AE123" s="64"/>
      <c r="AF123" s="64"/>
      <c r="AG123" s="64"/>
      <c r="AH123" s="64"/>
      <c r="AI123" s="64"/>
      <c r="AJ123" s="64"/>
      <c r="AK123" s="64"/>
      <c r="AL123" s="64"/>
      <c r="AM123" s="64" t="s">
        <v>1980</v>
      </c>
      <c r="AN123" s="64" t="s">
        <v>1981</v>
      </c>
      <c r="AO123" s="197" t="s">
        <v>137</v>
      </c>
      <c r="AP123" s="197" t="s">
        <v>65</v>
      </c>
      <c r="AQ123" s="197" t="s">
        <v>281</v>
      </c>
      <c r="AR123" s="70" t="s">
        <v>282</v>
      </c>
      <c r="AS123" s="249" t="s">
        <v>73</v>
      </c>
      <c r="AT123" s="209">
        <v>2166290.0299999998</v>
      </c>
      <c r="AU123" s="209">
        <v>0</v>
      </c>
      <c r="AV123" s="209">
        <v>0</v>
      </c>
      <c r="AW123" s="209">
        <v>0</v>
      </c>
      <c r="AX123" s="209">
        <v>0</v>
      </c>
      <c r="AY123" s="209">
        <v>0</v>
      </c>
      <c r="AZ123" s="209">
        <v>0</v>
      </c>
      <c r="BA123" s="209">
        <v>0</v>
      </c>
      <c r="BB123" s="209">
        <v>2166290.0299999998</v>
      </c>
      <c r="BC123" s="209">
        <v>0</v>
      </c>
      <c r="BD123" s="209">
        <v>2166290.0299999998</v>
      </c>
      <c r="BE123" s="209">
        <v>0</v>
      </c>
      <c r="BF123" s="209">
        <v>0</v>
      </c>
      <c r="BG123" s="209">
        <v>0</v>
      </c>
      <c r="BH123" s="209">
        <v>2166290.0299999998</v>
      </c>
      <c r="BI123" s="209">
        <v>0</v>
      </c>
      <c r="BJ123" s="209">
        <v>0</v>
      </c>
      <c r="BK123" s="209">
        <v>0</v>
      </c>
      <c r="BL123" s="209">
        <v>0</v>
      </c>
      <c r="BM123" s="209">
        <v>0</v>
      </c>
      <c r="BN123" s="209">
        <v>0</v>
      </c>
      <c r="BO123" s="209">
        <v>0</v>
      </c>
      <c r="BP123" s="209">
        <v>0</v>
      </c>
      <c r="BQ123" s="209">
        <v>0</v>
      </c>
      <c r="BR123" s="209">
        <v>0</v>
      </c>
      <c r="BS123" s="209">
        <v>0</v>
      </c>
      <c r="BT123" s="209">
        <v>0</v>
      </c>
      <c r="BU123" s="209">
        <v>0</v>
      </c>
      <c r="BV123" s="209">
        <v>0</v>
      </c>
      <c r="BW123" s="209">
        <v>0</v>
      </c>
      <c r="BX123" s="209">
        <v>2166290.0299999998</v>
      </c>
      <c r="BY123" s="209">
        <v>0</v>
      </c>
      <c r="BZ123" s="209">
        <v>0</v>
      </c>
      <c r="CA123" s="527">
        <v>0</v>
      </c>
      <c r="CB123" s="209">
        <v>2166290.0299999998</v>
      </c>
      <c r="CC123" s="209">
        <v>2166290.0299999998</v>
      </c>
      <c r="CD123" s="209">
        <v>0</v>
      </c>
      <c r="CE123" s="209">
        <v>0</v>
      </c>
      <c r="CF123" s="209">
        <v>0</v>
      </c>
      <c r="CG123" s="209">
        <v>2166290.0299999998</v>
      </c>
      <c r="CH123" s="209">
        <v>0</v>
      </c>
      <c r="CI123" s="209">
        <v>0</v>
      </c>
      <c r="CJ123" s="209">
        <v>0</v>
      </c>
      <c r="CK123" s="209">
        <v>0</v>
      </c>
      <c r="CL123" s="209">
        <v>0</v>
      </c>
      <c r="CM123" s="509" t="s">
        <v>92</v>
      </c>
      <c r="CN123" s="19" t="str">
        <f t="shared" si="57"/>
        <v>4010000030412плановый</v>
      </c>
      <c r="CO123" s="103"/>
      <c r="CP123" s="103"/>
      <c r="CQ123" s="104"/>
      <c r="CR123" s="104">
        <f t="shared" si="83"/>
        <v>0</v>
      </c>
      <c r="CS123" s="104">
        <f t="shared" si="84"/>
        <v>0</v>
      </c>
      <c r="CT123" s="104">
        <f t="shared" si="85"/>
        <v>0</v>
      </c>
      <c r="CU123" s="104">
        <f t="shared" si="86"/>
        <v>0</v>
      </c>
      <c r="CV123" s="104">
        <f t="shared" si="87"/>
        <v>0</v>
      </c>
      <c r="CW123" s="104">
        <f t="shared" si="88"/>
        <v>0</v>
      </c>
      <c r="CX123" s="104"/>
      <c r="CY123" s="211">
        <f t="shared" si="47"/>
        <v>0</v>
      </c>
      <c r="CZ123" s="211">
        <f t="shared" si="48"/>
        <v>0</v>
      </c>
      <c r="DA123" s="211">
        <f t="shared" si="49"/>
        <v>0</v>
      </c>
      <c r="DB123" s="211">
        <f t="shared" si="50"/>
        <v>0</v>
      </c>
      <c r="DC123" s="211">
        <f t="shared" si="51"/>
        <v>0</v>
      </c>
      <c r="DD123" s="211">
        <f t="shared" si="52"/>
        <v>0</v>
      </c>
      <c r="DE123" s="211">
        <f t="shared" si="53"/>
        <v>0</v>
      </c>
      <c r="DF123" s="211">
        <f t="shared" si="54"/>
        <v>0</v>
      </c>
      <c r="DG123" s="211">
        <f t="shared" si="55"/>
        <v>0</v>
      </c>
      <c r="DH123" s="211">
        <f t="shared" si="56"/>
        <v>0</v>
      </c>
    </row>
    <row r="124" spans="1:112" s="105" customFormat="1" ht="32.1" customHeight="1">
      <c r="A124" s="56">
        <v>602</v>
      </c>
      <c r="B124" s="57" t="s">
        <v>272</v>
      </c>
      <c r="C124" s="202">
        <v>401000003</v>
      </c>
      <c r="D124" s="58" t="s">
        <v>273</v>
      </c>
      <c r="E124" s="59" t="s">
        <v>274</v>
      </c>
      <c r="F124" s="85"/>
      <c r="G124" s="85"/>
      <c r="H124" s="86" t="s">
        <v>66</v>
      </c>
      <c r="I124" s="85"/>
      <c r="J124" s="86">
        <v>16</v>
      </c>
      <c r="K124" s="86">
        <v>1</v>
      </c>
      <c r="L124" s="86" t="s">
        <v>66</v>
      </c>
      <c r="M124" s="232"/>
      <c r="N124" s="232"/>
      <c r="O124" s="232"/>
      <c r="P124" s="64" t="s">
        <v>134</v>
      </c>
      <c r="Q124" s="64" t="s">
        <v>275</v>
      </c>
      <c r="R124" s="86"/>
      <c r="S124" s="86"/>
      <c r="T124" s="86" t="s">
        <v>66</v>
      </c>
      <c r="U124" s="86"/>
      <c r="V124" s="86">
        <v>9</v>
      </c>
      <c r="W124" s="86" t="s">
        <v>64</v>
      </c>
      <c r="X124" s="86"/>
      <c r="Y124" s="86"/>
      <c r="Z124" s="86"/>
      <c r="AA124" s="86"/>
      <c r="AB124" s="64" t="s">
        <v>142</v>
      </c>
      <c r="AC124" s="64" t="s">
        <v>1978</v>
      </c>
      <c r="AD124" s="64"/>
      <c r="AE124" s="64"/>
      <c r="AF124" s="64"/>
      <c r="AG124" s="64"/>
      <c r="AH124" s="64"/>
      <c r="AI124" s="64"/>
      <c r="AJ124" s="64"/>
      <c r="AK124" s="64"/>
      <c r="AL124" s="64"/>
      <c r="AM124" s="64" t="s">
        <v>1980</v>
      </c>
      <c r="AN124" s="64" t="s">
        <v>1981</v>
      </c>
      <c r="AO124" s="197" t="s">
        <v>137</v>
      </c>
      <c r="AP124" s="197" t="s">
        <v>65</v>
      </c>
      <c r="AQ124" s="197" t="s">
        <v>283</v>
      </c>
      <c r="AR124" s="70" t="s">
        <v>284</v>
      </c>
      <c r="AS124" s="249" t="s">
        <v>285</v>
      </c>
      <c r="AT124" s="37">
        <v>0</v>
      </c>
      <c r="AU124" s="37">
        <v>0</v>
      </c>
      <c r="AV124" s="37">
        <v>0</v>
      </c>
      <c r="AW124" s="37">
        <v>0</v>
      </c>
      <c r="AX124" s="37">
        <v>0</v>
      </c>
      <c r="AY124" s="37">
        <v>0</v>
      </c>
      <c r="AZ124" s="209">
        <v>0</v>
      </c>
      <c r="BA124" s="209">
        <v>0</v>
      </c>
      <c r="BB124" s="37">
        <v>0</v>
      </c>
      <c r="BC124" s="37">
        <v>0</v>
      </c>
      <c r="BD124" s="209">
        <v>0</v>
      </c>
      <c r="BE124" s="209">
        <v>0</v>
      </c>
      <c r="BF124" s="209">
        <v>0</v>
      </c>
      <c r="BG124" s="209">
        <v>0</v>
      </c>
      <c r="BH124" s="209">
        <v>0</v>
      </c>
      <c r="BI124" s="209">
        <v>0</v>
      </c>
      <c r="BJ124" s="209">
        <v>0</v>
      </c>
      <c r="BK124" s="209">
        <v>0</v>
      </c>
      <c r="BL124" s="209">
        <v>0</v>
      </c>
      <c r="BM124" s="209">
        <v>0</v>
      </c>
      <c r="BN124" s="209">
        <v>0</v>
      </c>
      <c r="BO124" s="209">
        <v>0</v>
      </c>
      <c r="BP124" s="209">
        <v>0</v>
      </c>
      <c r="BQ124" s="209">
        <v>0</v>
      </c>
      <c r="BR124" s="209">
        <v>0</v>
      </c>
      <c r="BS124" s="209">
        <v>0</v>
      </c>
      <c r="BT124" s="209">
        <v>0</v>
      </c>
      <c r="BU124" s="209">
        <v>0</v>
      </c>
      <c r="BV124" s="209">
        <v>0</v>
      </c>
      <c r="BW124" s="209">
        <v>0</v>
      </c>
      <c r="BX124" s="37">
        <v>0</v>
      </c>
      <c r="BY124" s="37">
        <v>0</v>
      </c>
      <c r="BZ124" s="37">
        <v>0</v>
      </c>
      <c r="CA124" s="527">
        <v>0</v>
      </c>
      <c r="CB124" s="37">
        <v>0</v>
      </c>
      <c r="CC124" s="209">
        <v>0</v>
      </c>
      <c r="CD124" s="209">
        <v>0</v>
      </c>
      <c r="CE124" s="209">
        <v>0</v>
      </c>
      <c r="CF124" s="209">
        <v>0</v>
      </c>
      <c r="CG124" s="209">
        <v>0</v>
      </c>
      <c r="CH124" s="209">
        <v>0</v>
      </c>
      <c r="CI124" s="209">
        <v>0</v>
      </c>
      <c r="CJ124" s="209">
        <v>0</v>
      </c>
      <c r="CK124" s="209">
        <v>0</v>
      </c>
      <c r="CL124" s="209">
        <v>0</v>
      </c>
      <c r="CM124" s="509" t="s">
        <v>92</v>
      </c>
      <c r="CN124" s="19" t="str">
        <f t="shared" si="57"/>
        <v>4010000030412плановый</v>
      </c>
      <c r="CO124" s="103"/>
      <c r="CP124" s="103"/>
      <c r="CQ124" s="104"/>
      <c r="CR124" s="104">
        <f t="shared" si="83"/>
        <v>0</v>
      </c>
      <c r="CS124" s="104">
        <f t="shared" si="84"/>
        <v>0</v>
      </c>
      <c r="CT124" s="104">
        <f t="shared" si="85"/>
        <v>0</v>
      </c>
      <c r="CU124" s="104">
        <f t="shared" si="86"/>
        <v>0</v>
      </c>
      <c r="CV124" s="104">
        <f t="shared" si="87"/>
        <v>0</v>
      </c>
      <c r="CW124" s="104">
        <f t="shared" si="88"/>
        <v>0</v>
      </c>
      <c r="CX124" s="104"/>
      <c r="CY124" s="211">
        <f t="shared" si="47"/>
        <v>0</v>
      </c>
      <c r="CZ124" s="211">
        <f t="shared" si="48"/>
        <v>0</v>
      </c>
      <c r="DA124" s="211">
        <f t="shared" si="49"/>
        <v>0</v>
      </c>
      <c r="DB124" s="211">
        <f t="shared" si="50"/>
        <v>0</v>
      </c>
      <c r="DC124" s="211">
        <f t="shared" si="51"/>
        <v>0</v>
      </c>
      <c r="DD124" s="211">
        <f t="shared" si="52"/>
        <v>0</v>
      </c>
      <c r="DE124" s="211">
        <f t="shared" si="53"/>
        <v>0</v>
      </c>
      <c r="DF124" s="211">
        <f t="shared" si="54"/>
        <v>0</v>
      </c>
      <c r="DG124" s="211">
        <f t="shared" si="55"/>
        <v>0</v>
      </c>
      <c r="DH124" s="211">
        <f t="shared" si="56"/>
        <v>0</v>
      </c>
    </row>
    <row r="125" spans="1:112" s="105" customFormat="1" ht="32.1" customHeight="1">
      <c r="A125" s="56">
        <v>602</v>
      </c>
      <c r="B125" s="57" t="s">
        <v>272</v>
      </c>
      <c r="C125" s="202">
        <v>401000003</v>
      </c>
      <c r="D125" s="58" t="s">
        <v>273</v>
      </c>
      <c r="E125" s="59" t="s">
        <v>274</v>
      </c>
      <c r="F125" s="85"/>
      <c r="G125" s="85"/>
      <c r="H125" s="86" t="s">
        <v>66</v>
      </c>
      <c r="I125" s="85"/>
      <c r="J125" s="86">
        <v>16</v>
      </c>
      <c r="K125" s="86">
        <v>1</v>
      </c>
      <c r="L125" s="86" t="s">
        <v>66</v>
      </c>
      <c r="M125" s="232"/>
      <c r="N125" s="232"/>
      <c r="O125" s="232"/>
      <c r="P125" s="64" t="s">
        <v>134</v>
      </c>
      <c r="Q125" s="64" t="s">
        <v>275</v>
      </c>
      <c r="R125" s="86"/>
      <c r="S125" s="86"/>
      <c r="T125" s="86" t="s">
        <v>66</v>
      </c>
      <c r="U125" s="86"/>
      <c r="V125" s="86">
        <v>9</v>
      </c>
      <c r="W125" s="86" t="s">
        <v>64</v>
      </c>
      <c r="X125" s="86"/>
      <c r="Y125" s="86"/>
      <c r="Z125" s="86"/>
      <c r="AA125" s="86"/>
      <c r="AB125" s="64" t="s">
        <v>142</v>
      </c>
      <c r="AC125" s="64" t="s">
        <v>1978</v>
      </c>
      <c r="AD125" s="64"/>
      <c r="AE125" s="64"/>
      <c r="AF125" s="64"/>
      <c r="AG125" s="64"/>
      <c r="AH125" s="64"/>
      <c r="AI125" s="64"/>
      <c r="AJ125" s="64"/>
      <c r="AK125" s="64"/>
      <c r="AL125" s="64"/>
      <c r="AM125" s="64" t="s">
        <v>1980</v>
      </c>
      <c r="AN125" s="64" t="s">
        <v>1981</v>
      </c>
      <c r="AO125" s="197" t="s">
        <v>71</v>
      </c>
      <c r="AP125" s="197" t="s">
        <v>72</v>
      </c>
      <c r="AQ125" s="197" t="s">
        <v>286</v>
      </c>
      <c r="AR125" s="70" t="s">
        <v>287</v>
      </c>
      <c r="AS125" s="249" t="s">
        <v>73</v>
      </c>
      <c r="AT125" s="209">
        <v>1539320</v>
      </c>
      <c r="AU125" s="209">
        <v>1539320</v>
      </c>
      <c r="AV125" s="209">
        <v>0</v>
      </c>
      <c r="AW125" s="209">
        <v>0</v>
      </c>
      <c r="AX125" s="209">
        <v>0</v>
      </c>
      <c r="AY125" s="209">
        <v>0</v>
      </c>
      <c r="AZ125" s="209">
        <v>0</v>
      </c>
      <c r="BA125" s="209">
        <v>0</v>
      </c>
      <c r="BB125" s="209">
        <v>1539320</v>
      </c>
      <c r="BC125" s="209">
        <v>1539320</v>
      </c>
      <c r="BD125" s="209">
        <v>859320</v>
      </c>
      <c r="BE125" s="209">
        <v>0</v>
      </c>
      <c r="BF125" s="209">
        <v>0</v>
      </c>
      <c r="BG125" s="209">
        <v>0</v>
      </c>
      <c r="BH125" s="209">
        <v>859320</v>
      </c>
      <c r="BI125" s="209">
        <v>859320</v>
      </c>
      <c r="BJ125" s="209">
        <v>0</v>
      </c>
      <c r="BK125" s="209">
        <v>0</v>
      </c>
      <c r="BL125" s="209">
        <v>0</v>
      </c>
      <c r="BM125" s="209">
        <v>859320</v>
      </c>
      <c r="BN125" s="209">
        <v>859320</v>
      </c>
      <c r="BO125" s="209">
        <v>0</v>
      </c>
      <c r="BP125" s="209">
        <v>0</v>
      </c>
      <c r="BQ125" s="209">
        <v>0</v>
      </c>
      <c r="BR125" s="209">
        <v>859320</v>
      </c>
      <c r="BS125" s="209">
        <v>859320</v>
      </c>
      <c r="BT125" s="209">
        <v>0</v>
      </c>
      <c r="BU125" s="209">
        <v>0</v>
      </c>
      <c r="BV125" s="209">
        <v>0</v>
      </c>
      <c r="BW125" s="209">
        <v>859320</v>
      </c>
      <c r="BX125" s="209">
        <v>1539320</v>
      </c>
      <c r="BY125" s="209">
        <v>0</v>
      </c>
      <c r="BZ125" s="209">
        <v>0</v>
      </c>
      <c r="CA125" s="527">
        <v>0</v>
      </c>
      <c r="CB125" s="209">
        <v>1539320</v>
      </c>
      <c r="CC125" s="209">
        <v>859320</v>
      </c>
      <c r="CD125" s="209">
        <v>0</v>
      </c>
      <c r="CE125" s="209">
        <v>0</v>
      </c>
      <c r="CF125" s="209">
        <v>0</v>
      </c>
      <c r="CG125" s="209">
        <v>859320</v>
      </c>
      <c r="CH125" s="209">
        <v>859320</v>
      </c>
      <c r="CI125" s="209">
        <v>0</v>
      </c>
      <c r="CJ125" s="209">
        <v>0</v>
      </c>
      <c r="CK125" s="209">
        <v>0</v>
      </c>
      <c r="CL125" s="209">
        <v>859320</v>
      </c>
      <c r="CM125" s="509" t="s">
        <v>92</v>
      </c>
      <c r="CN125" s="19" t="str">
        <f t="shared" si="57"/>
        <v>4010000030113плановый</v>
      </c>
      <c r="CO125" s="103"/>
      <c r="CP125" s="103"/>
      <c r="CQ125" s="104"/>
      <c r="CR125" s="104">
        <f t="shared" si="83"/>
        <v>0</v>
      </c>
      <c r="CS125" s="104">
        <f t="shared" si="84"/>
        <v>0</v>
      </c>
      <c r="CT125" s="104">
        <f t="shared" si="85"/>
        <v>0</v>
      </c>
      <c r="CU125" s="104">
        <f t="shared" si="86"/>
        <v>0</v>
      </c>
      <c r="CV125" s="104">
        <f t="shared" si="87"/>
        <v>0</v>
      </c>
      <c r="CW125" s="104">
        <f t="shared" si="88"/>
        <v>0</v>
      </c>
      <c r="CX125" s="104"/>
      <c r="CY125" s="211">
        <f t="shared" si="47"/>
        <v>0</v>
      </c>
      <c r="CZ125" s="211">
        <f t="shared" si="48"/>
        <v>0</v>
      </c>
      <c r="DA125" s="211">
        <f t="shared" si="49"/>
        <v>0</v>
      </c>
      <c r="DB125" s="211">
        <f t="shared" si="50"/>
        <v>0</v>
      </c>
      <c r="DC125" s="211">
        <f t="shared" si="51"/>
        <v>0</v>
      </c>
      <c r="DD125" s="211">
        <f t="shared" si="52"/>
        <v>0</v>
      </c>
      <c r="DE125" s="211">
        <f t="shared" si="53"/>
        <v>0</v>
      </c>
      <c r="DF125" s="211">
        <f t="shared" si="54"/>
        <v>0</v>
      </c>
      <c r="DG125" s="211">
        <f t="shared" si="55"/>
        <v>0</v>
      </c>
      <c r="DH125" s="211">
        <f t="shared" si="56"/>
        <v>0</v>
      </c>
    </row>
    <row r="126" spans="1:112" s="105" customFormat="1" ht="32.1" customHeight="1">
      <c r="A126" s="56">
        <v>602</v>
      </c>
      <c r="B126" s="57" t="s">
        <v>272</v>
      </c>
      <c r="C126" s="202">
        <v>401000003</v>
      </c>
      <c r="D126" s="58" t="s">
        <v>273</v>
      </c>
      <c r="E126" s="59" t="s">
        <v>274</v>
      </c>
      <c r="F126" s="85"/>
      <c r="G126" s="85"/>
      <c r="H126" s="86" t="s">
        <v>66</v>
      </c>
      <c r="I126" s="85"/>
      <c r="J126" s="86">
        <v>16</v>
      </c>
      <c r="K126" s="86">
        <v>1</v>
      </c>
      <c r="L126" s="86" t="s">
        <v>66</v>
      </c>
      <c r="M126" s="232"/>
      <c r="N126" s="232"/>
      <c r="O126" s="232"/>
      <c r="P126" s="64" t="s">
        <v>134</v>
      </c>
      <c r="Q126" s="64" t="s">
        <v>275</v>
      </c>
      <c r="R126" s="86"/>
      <c r="S126" s="86"/>
      <c r="T126" s="86" t="s">
        <v>66</v>
      </c>
      <c r="U126" s="86"/>
      <c r="V126" s="86">
        <v>9</v>
      </c>
      <c r="W126" s="86" t="s">
        <v>64</v>
      </c>
      <c r="X126" s="86"/>
      <c r="Y126" s="86"/>
      <c r="Z126" s="86"/>
      <c r="AA126" s="86"/>
      <c r="AB126" s="64" t="s">
        <v>142</v>
      </c>
      <c r="AC126" s="64" t="s">
        <v>1978</v>
      </c>
      <c r="AD126" s="64"/>
      <c r="AE126" s="64"/>
      <c r="AF126" s="64"/>
      <c r="AG126" s="64"/>
      <c r="AH126" s="64"/>
      <c r="AI126" s="64"/>
      <c r="AJ126" s="64"/>
      <c r="AK126" s="64"/>
      <c r="AL126" s="64"/>
      <c r="AM126" s="64" t="s">
        <v>1980</v>
      </c>
      <c r="AN126" s="64" t="s">
        <v>1981</v>
      </c>
      <c r="AO126" s="197" t="s">
        <v>71</v>
      </c>
      <c r="AP126" s="197" t="s">
        <v>72</v>
      </c>
      <c r="AQ126" s="197" t="s">
        <v>286</v>
      </c>
      <c r="AR126" s="70" t="s">
        <v>287</v>
      </c>
      <c r="AS126" s="249" t="s">
        <v>191</v>
      </c>
      <c r="AT126" s="209">
        <v>275000</v>
      </c>
      <c r="AU126" s="209">
        <v>275000</v>
      </c>
      <c r="AV126" s="209">
        <v>0</v>
      </c>
      <c r="AW126" s="209">
        <v>0</v>
      </c>
      <c r="AX126" s="209">
        <v>0</v>
      </c>
      <c r="AY126" s="209">
        <v>0</v>
      </c>
      <c r="AZ126" s="209">
        <v>0</v>
      </c>
      <c r="BA126" s="209">
        <v>0</v>
      </c>
      <c r="BB126" s="209">
        <v>275000</v>
      </c>
      <c r="BC126" s="209">
        <v>275000</v>
      </c>
      <c r="BD126" s="209">
        <v>405000</v>
      </c>
      <c r="BE126" s="209">
        <v>0</v>
      </c>
      <c r="BF126" s="209">
        <v>0</v>
      </c>
      <c r="BG126" s="209">
        <v>0</v>
      </c>
      <c r="BH126" s="209">
        <v>405000</v>
      </c>
      <c r="BI126" s="209">
        <v>405000</v>
      </c>
      <c r="BJ126" s="209">
        <v>0</v>
      </c>
      <c r="BK126" s="209">
        <v>0</v>
      </c>
      <c r="BL126" s="209">
        <v>0</v>
      </c>
      <c r="BM126" s="209">
        <v>405000</v>
      </c>
      <c r="BN126" s="209">
        <v>405000</v>
      </c>
      <c r="BO126" s="209">
        <v>0</v>
      </c>
      <c r="BP126" s="209">
        <v>0</v>
      </c>
      <c r="BQ126" s="209">
        <v>0</v>
      </c>
      <c r="BR126" s="209">
        <v>405000</v>
      </c>
      <c r="BS126" s="209">
        <v>405000</v>
      </c>
      <c r="BT126" s="209">
        <v>0</v>
      </c>
      <c r="BU126" s="209">
        <v>0</v>
      </c>
      <c r="BV126" s="209">
        <v>0</v>
      </c>
      <c r="BW126" s="209">
        <v>405000</v>
      </c>
      <c r="BX126" s="209">
        <v>275000</v>
      </c>
      <c r="BY126" s="209">
        <v>0</v>
      </c>
      <c r="BZ126" s="209">
        <v>0</v>
      </c>
      <c r="CA126" s="527">
        <v>0</v>
      </c>
      <c r="CB126" s="209">
        <v>275000</v>
      </c>
      <c r="CC126" s="209">
        <v>405000</v>
      </c>
      <c r="CD126" s="209">
        <v>0</v>
      </c>
      <c r="CE126" s="209">
        <v>0</v>
      </c>
      <c r="CF126" s="209">
        <v>0</v>
      </c>
      <c r="CG126" s="209">
        <v>405000</v>
      </c>
      <c r="CH126" s="209">
        <v>405000</v>
      </c>
      <c r="CI126" s="209">
        <v>0</v>
      </c>
      <c r="CJ126" s="209">
        <v>0</v>
      </c>
      <c r="CK126" s="209">
        <v>0</v>
      </c>
      <c r="CL126" s="209">
        <v>405000</v>
      </c>
      <c r="CM126" s="509" t="s">
        <v>92</v>
      </c>
      <c r="CN126" s="19" t="str">
        <f t="shared" si="57"/>
        <v>4010000030113плановый</v>
      </c>
      <c r="CO126" s="103"/>
      <c r="CP126" s="103"/>
      <c r="CQ126" s="104"/>
      <c r="CR126" s="104">
        <f t="shared" si="83"/>
        <v>0</v>
      </c>
      <c r="CS126" s="104">
        <f t="shared" si="84"/>
        <v>0</v>
      </c>
      <c r="CT126" s="104">
        <f t="shared" si="85"/>
        <v>0</v>
      </c>
      <c r="CU126" s="104">
        <f t="shared" si="86"/>
        <v>0</v>
      </c>
      <c r="CV126" s="104">
        <f t="shared" si="87"/>
        <v>0</v>
      </c>
      <c r="CW126" s="104">
        <f t="shared" si="88"/>
        <v>0</v>
      </c>
      <c r="CX126" s="104"/>
      <c r="CY126" s="211">
        <f t="shared" si="47"/>
        <v>0</v>
      </c>
      <c r="CZ126" s="211">
        <f t="shared" si="48"/>
        <v>0</v>
      </c>
      <c r="DA126" s="211">
        <f t="shared" si="49"/>
        <v>0</v>
      </c>
      <c r="DB126" s="211">
        <f t="shared" si="50"/>
        <v>0</v>
      </c>
      <c r="DC126" s="211">
        <f t="shared" si="51"/>
        <v>0</v>
      </c>
      <c r="DD126" s="211">
        <f t="shared" si="52"/>
        <v>0</v>
      </c>
      <c r="DE126" s="211">
        <f t="shared" si="53"/>
        <v>0</v>
      </c>
      <c r="DF126" s="211">
        <f t="shared" si="54"/>
        <v>0</v>
      </c>
      <c r="DG126" s="211">
        <f t="shared" si="55"/>
        <v>0</v>
      </c>
      <c r="DH126" s="211">
        <f t="shared" si="56"/>
        <v>0</v>
      </c>
    </row>
    <row r="127" spans="1:112" s="105" customFormat="1" ht="32.1" customHeight="1">
      <c r="A127" s="56">
        <v>602</v>
      </c>
      <c r="B127" s="57" t="s">
        <v>272</v>
      </c>
      <c r="C127" s="202">
        <v>401000007</v>
      </c>
      <c r="D127" s="58" t="s">
        <v>288</v>
      </c>
      <c r="E127" s="59" t="s">
        <v>274</v>
      </c>
      <c r="F127" s="85"/>
      <c r="G127" s="85"/>
      <c r="H127" s="86" t="s">
        <v>66</v>
      </c>
      <c r="I127" s="85"/>
      <c r="J127" s="86">
        <v>16</v>
      </c>
      <c r="K127" s="86">
        <v>1</v>
      </c>
      <c r="L127" s="86" t="s">
        <v>289</v>
      </c>
      <c r="M127" s="232"/>
      <c r="N127" s="232"/>
      <c r="O127" s="232"/>
      <c r="P127" s="64" t="s">
        <v>134</v>
      </c>
      <c r="Q127" s="64" t="s">
        <v>275</v>
      </c>
      <c r="R127" s="86"/>
      <c r="S127" s="86"/>
      <c r="T127" s="86" t="s">
        <v>66</v>
      </c>
      <c r="U127" s="86"/>
      <c r="V127" s="86">
        <v>9</v>
      </c>
      <c r="W127" s="86" t="s">
        <v>64</v>
      </c>
      <c r="X127" s="86"/>
      <c r="Y127" s="86"/>
      <c r="Z127" s="86"/>
      <c r="AA127" s="86"/>
      <c r="AB127" s="64" t="s">
        <v>142</v>
      </c>
      <c r="AC127" s="64" t="s">
        <v>1978</v>
      </c>
      <c r="AD127" s="64"/>
      <c r="AE127" s="64"/>
      <c r="AF127" s="64"/>
      <c r="AG127" s="64"/>
      <c r="AH127" s="64"/>
      <c r="AI127" s="64"/>
      <c r="AJ127" s="64"/>
      <c r="AK127" s="64"/>
      <c r="AL127" s="64"/>
      <c r="AM127" s="64" t="s">
        <v>1976</v>
      </c>
      <c r="AN127" s="64" t="s">
        <v>1977</v>
      </c>
      <c r="AO127" s="197" t="s">
        <v>71</v>
      </c>
      <c r="AP127" s="197" t="s">
        <v>72</v>
      </c>
      <c r="AQ127" s="197" t="s">
        <v>290</v>
      </c>
      <c r="AR127" s="70" t="s">
        <v>291</v>
      </c>
      <c r="AS127" s="249" t="s">
        <v>73</v>
      </c>
      <c r="AT127" s="209">
        <v>2523643</v>
      </c>
      <c r="AU127" s="209">
        <v>2523643</v>
      </c>
      <c r="AV127" s="209">
        <v>0</v>
      </c>
      <c r="AW127" s="209">
        <v>0</v>
      </c>
      <c r="AX127" s="209">
        <v>0</v>
      </c>
      <c r="AY127" s="209">
        <v>0</v>
      </c>
      <c r="AZ127" s="209">
        <v>0</v>
      </c>
      <c r="BA127" s="209">
        <v>0</v>
      </c>
      <c r="BB127" s="209">
        <v>2523643</v>
      </c>
      <c r="BC127" s="209">
        <v>2523643</v>
      </c>
      <c r="BD127" s="209">
        <v>3128960</v>
      </c>
      <c r="BE127" s="209">
        <v>0</v>
      </c>
      <c r="BF127" s="209">
        <v>0</v>
      </c>
      <c r="BG127" s="209">
        <v>0</v>
      </c>
      <c r="BH127" s="209">
        <f>BD127</f>
        <v>3128960</v>
      </c>
      <c r="BI127" s="209">
        <v>3128960</v>
      </c>
      <c r="BJ127" s="209">
        <v>0</v>
      </c>
      <c r="BK127" s="209">
        <v>0</v>
      </c>
      <c r="BL127" s="209">
        <v>0</v>
      </c>
      <c r="BM127" s="209">
        <v>3128960</v>
      </c>
      <c r="BN127" s="209">
        <v>3128960</v>
      </c>
      <c r="BO127" s="209">
        <v>0</v>
      </c>
      <c r="BP127" s="209">
        <v>0</v>
      </c>
      <c r="BQ127" s="209">
        <v>0</v>
      </c>
      <c r="BR127" s="209">
        <v>3128960</v>
      </c>
      <c r="BS127" s="209">
        <v>3128960</v>
      </c>
      <c r="BT127" s="209">
        <v>0</v>
      </c>
      <c r="BU127" s="209">
        <v>0</v>
      </c>
      <c r="BV127" s="209">
        <v>0</v>
      </c>
      <c r="BW127" s="209">
        <v>3128960</v>
      </c>
      <c r="BX127" s="209">
        <v>2523643</v>
      </c>
      <c r="BY127" s="209">
        <v>0</v>
      </c>
      <c r="BZ127" s="209">
        <v>0</v>
      </c>
      <c r="CA127" s="527">
        <v>0</v>
      </c>
      <c r="CB127" s="209">
        <v>2523643</v>
      </c>
      <c r="CC127" s="209">
        <v>3128960</v>
      </c>
      <c r="CD127" s="209">
        <v>0</v>
      </c>
      <c r="CE127" s="209">
        <v>0</v>
      </c>
      <c r="CF127" s="209">
        <v>0</v>
      </c>
      <c r="CG127" s="209">
        <f>CC127</f>
        <v>3128960</v>
      </c>
      <c r="CH127" s="209">
        <v>3128960</v>
      </c>
      <c r="CI127" s="209">
        <v>0</v>
      </c>
      <c r="CJ127" s="209">
        <v>0</v>
      </c>
      <c r="CK127" s="209">
        <v>0</v>
      </c>
      <c r="CL127" s="209">
        <v>3128960</v>
      </c>
      <c r="CM127" s="509" t="s">
        <v>92</v>
      </c>
      <c r="CN127" s="19" t="str">
        <f t="shared" si="57"/>
        <v>4010000070113плановый</v>
      </c>
      <c r="CO127" s="103"/>
      <c r="CP127" s="103"/>
      <c r="CQ127" s="104"/>
      <c r="CR127" s="104">
        <f t="shared" si="83"/>
        <v>0</v>
      </c>
      <c r="CS127" s="104">
        <f t="shared" si="84"/>
        <v>0</v>
      </c>
      <c r="CT127" s="104">
        <f t="shared" si="85"/>
        <v>0</v>
      </c>
      <c r="CU127" s="104">
        <f t="shared" si="86"/>
        <v>0</v>
      </c>
      <c r="CV127" s="104">
        <f t="shared" si="87"/>
        <v>0</v>
      </c>
      <c r="CW127" s="104">
        <f t="shared" si="88"/>
        <v>0</v>
      </c>
      <c r="CX127" s="104"/>
      <c r="CY127" s="211">
        <f t="shared" si="47"/>
        <v>0</v>
      </c>
      <c r="CZ127" s="211">
        <f t="shared" si="48"/>
        <v>0</v>
      </c>
      <c r="DA127" s="211">
        <f t="shared" si="49"/>
        <v>0</v>
      </c>
      <c r="DB127" s="211">
        <f t="shared" si="50"/>
        <v>0</v>
      </c>
      <c r="DC127" s="211">
        <f t="shared" si="51"/>
        <v>0</v>
      </c>
      <c r="DD127" s="211">
        <f t="shared" si="52"/>
        <v>0</v>
      </c>
      <c r="DE127" s="211">
        <f t="shared" si="53"/>
        <v>0</v>
      </c>
      <c r="DF127" s="211">
        <f t="shared" si="54"/>
        <v>0</v>
      </c>
      <c r="DG127" s="211">
        <f t="shared" si="55"/>
        <v>0</v>
      </c>
      <c r="DH127" s="211">
        <f t="shared" si="56"/>
        <v>0</v>
      </c>
    </row>
    <row r="128" spans="1:112" s="105" customFormat="1" ht="32.1" customHeight="1">
      <c r="A128" s="56">
        <v>602</v>
      </c>
      <c r="B128" s="57" t="s">
        <v>272</v>
      </c>
      <c r="C128" s="202">
        <v>401000007</v>
      </c>
      <c r="D128" s="58" t="s">
        <v>288</v>
      </c>
      <c r="E128" s="59" t="s">
        <v>274</v>
      </c>
      <c r="F128" s="85"/>
      <c r="G128" s="85"/>
      <c r="H128" s="86">
        <v>3</v>
      </c>
      <c r="I128" s="85"/>
      <c r="J128" s="86">
        <v>16</v>
      </c>
      <c r="K128" s="86">
        <v>1</v>
      </c>
      <c r="L128" s="86" t="s">
        <v>289</v>
      </c>
      <c r="M128" s="232"/>
      <c r="N128" s="232"/>
      <c r="O128" s="232"/>
      <c r="P128" s="64" t="s">
        <v>134</v>
      </c>
      <c r="Q128" s="64" t="s">
        <v>275</v>
      </c>
      <c r="R128" s="86"/>
      <c r="S128" s="86"/>
      <c r="T128" s="86" t="s">
        <v>66</v>
      </c>
      <c r="U128" s="86"/>
      <c r="V128" s="86">
        <v>9</v>
      </c>
      <c r="W128" s="86" t="s">
        <v>64</v>
      </c>
      <c r="X128" s="86"/>
      <c r="Y128" s="86"/>
      <c r="Z128" s="86"/>
      <c r="AA128" s="86"/>
      <c r="AB128" s="64" t="s">
        <v>142</v>
      </c>
      <c r="AC128" s="64" t="s">
        <v>1982</v>
      </c>
      <c r="AD128" s="64"/>
      <c r="AE128" s="64"/>
      <c r="AF128" s="64"/>
      <c r="AG128" s="64"/>
      <c r="AH128" s="64"/>
      <c r="AI128" s="64"/>
      <c r="AJ128" s="64"/>
      <c r="AK128" s="64"/>
      <c r="AL128" s="64"/>
      <c r="AM128" s="64" t="s">
        <v>1983</v>
      </c>
      <c r="AN128" s="64" t="s">
        <v>1984</v>
      </c>
      <c r="AO128" s="197" t="s">
        <v>205</v>
      </c>
      <c r="AP128" s="197" t="s">
        <v>205</v>
      </c>
      <c r="AQ128" s="197" t="s">
        <v>292</v>
      </c>
      <c r="AR128" s="70" t="s">
        <v>293</v>
      </c>
      <c r="AS128" s="249">
        <v>244</v>
      </c>
      <c r="AT128" s="209">
        <v>2054651.4500000002</v>
      </c>
      <c r="AU128" s="209">
        <v>2054651.4500000002</v>
      </c>
      <c r="AV128" s="209">
        <v>0</v>
      </c>
      <c r="AW128" s="209">
        <v>0</v>
      </c>
      <c r="AX128" s="209">
        <v>0</v>
      </c>
      <c r="AY128" s="209">
        <v>0</v>
      </c>
      <c r="AZ128" s="209">
        <v>0</v>
      </c>
      <c r="BA128" s="209">
        <v>0</v>
      </c>
      <c r="BB128" s="209">
        <v>2054651.4500000002</v>
      </c>
      <c r="BC128" s="209">
        <v>2054651.4500000002</v>
      </c>
      <c r="BD128" s="209">
        <v>0</v>
      </c>
      <c r="BE128" s="209">
        <v>0</v>
      </c>
      <c r="BF128" s="209">
        <v>0</v>
      </c>
      <c r="BG128" s="209">
        <v>0</v>
      </c>
      <c r="BH128" s="209">
        <v>0</v>
      </c>
      <c r="BI128" s="209">
        <v>0</v>
      </c>
      <c r="BJ128" s="209">
        <v>0</v>
      </c>
      <c r="BK128" s="209">
        <v>0</v>
      </c>
      <c r="BL128" s="209">
        <v>0</v>
      </c>
      <c r="BM128" s="209">
        <v>0</v>
      </c>
      <c r="BN128" s="209">
        <v>0</v>
      </c>
      <c r="BO128" s="209">
        <v>0</v>
      </c>
      <c r="BP128" s="209">
        <v>0</v>
      </c>
      <c r="BQ128" s="209">
        <v>0</v>
      </c>
      <c r="BR128" s="209">
        <v>0</v>
      </c>
      <c r="BS128" s="209">
        <v>0</v>
      </c>
      <c r="BT128" s="209">
        <v>0</v>
      </c>
      <c r="BU128" s="209">
        <v>0</v>
      </c>
      <c r="BV128" s="209">
        <v>0</v>
      </c>
      <c r="BW128" s="209">
        <v>0</v>
      </c>
      <c r="BX128" s="209">
        <v>2054651.4500000002</v>
      </c>
      <c r="BY128" s="209">
        <v>0</v>
      </c>
      <c r="BZ128" s="209">
        <v>0</v>
      </c>
      <c r="CA128" s="527">
        <v>0</v>
      </c>
      <c r="CB128" s="209">
        <v>2054651.4500000002</v>
      </c>
      <c r="CC128" s="209">
        <v>0</v>
      </c>
      <c r="CD128" s="209">
        <v>0</v>
      </c>
      <c r="CE128" s="209">
        <v>0</v>
      </c>
      <c r="CF128" s="209">
        <v>0</v>
      </c>
      <c r="CG128" s="209">
        <v>0</v>
      </c>
      <c r="CH128" s="209">
        <v>0</v>
      </c>
      <c r="CI128" s="209">
        <v>0</v>
      </c>
      <c r="CJ128" s="209">
        <v>0</v>
      </c>
      <c r="CK128" s="209">
        <v>0</v>
      </c>
      <c r="CL128" s="209">
        <v>0</v>
      </c>
      <c r="CM128" s="509" t="s">
        <v>92</v>
      </c>
      <c r="CN128" s="19" t="str">
        <f t="shared" si="57"/>
        <v>4010000070505плановый</v>
      </c>
      <c r="CO128" s="103"/>
      <c r="CP128" s="103"/>
      <c r="CQ128" s="104"/>
      <c r="CR128" s="104">
        <f t="shared" si="83"/>
        <v>0</v>
      </c>
      <c r="CS128" s="104">
        <f t="shared" si="84"/>
        <v>0</v>
      </c>
      <c r="CT128" s="104">
        <f t="shared" si="85"/>
        <v>0</v>
      </c>
      <c r="CU128" s="104">
        <f t="shared" si="86"/>
        <v>0</v>
      </c>
      <c r="CV128" s="104">
        <f t="shared" si="87"/>
        <v>0</v>
      </c>
      <c r="CW128" s="104">
        <f t="shared" si="88"/>
        <v>0</v>
      </c>
      <c r="CX128" s="104"/>
      <c r="CY128" s="211">
        <f t="shared" si="47"/>
        <v>0</v>
      </c>
      <c r="CZ128" s="211">
        <f t="shared" si="48"/>
        <v>0</v>
      </c>
      <c r="DA128" s="211">
        <f t="shared" si="49"/>
        <v>0</v>
      </c>
      <c r="DB128" s="211">
        <f t="shared" si="50"/>
        <v>0</v>
      </c>
      <c r="DC128" s="211">
        <f t="shared" si="51"/>
        <v>0</v>
      </c>
      <c r="DD128" s="211">
        <f t="shared" si="52"/>
        <v>0</v>
      </c>
      <c r="DE128" s="211">
        <f t="shared" si="53"/>
        <v>0</v>
      </c>
      <c r="DF128" s="211">
        <f t="shared" si="54"/>
        <v>0</v>
      </c>
      <c r="DG128" s="211">
        <f t="shared" si="55"/>
        <v>0</v>
      </c>
      <c r="DH128" s="211">
        <f t="shared" si="56"/>
        <v>0</v>
      </c>
    </row>
    <row r="129" spans="1:112" s="105" customFormat="1" ht="32.1" customHeight="1">
      <c r="A129" s="56">
        <v>602</v>
      </c>
      <c r="B129" s="57" t="s">
        <v>272</v>
      </c>
      <c r="C129" s="202">
        <v>401000007</v>
      </c>
      <c r="D129" s="58" t="s">
        <v>288</v>
      </c>
      <c r="E129" s="59" t="s">
        <v>274</v>
      </c>
      <c r="F129" s="85"/>
      <c r="G129" s="85"/>
      <c r="H129" s="86">
        <v>3</v>
      </c>
      <c r="I129" s="85"/>
      <c r="J129" s="86">
        <v>16</v>
      </c>
      <c r="K129" s="86">
        <v>1</v>
      </c>
      <c r="L129" s="86" t="s">
        <v>289</v>
      </c>
      <c r="M129" s="232"/>
      <c r="N129" s="232"/>
      <c r="O129" s="232"/>
      <c r="P129" s="64" t="s">
        <v>134</v>
      </c>
      <c r="Q129" s="64" t="s">
        <v>275</v>
      </c>
      <c r="R129" s="86"/>
      <c r="S129" s="86"/>
      <c r="T129" s="86" t="s">
        <v>66</v>
      </c>
      <c r="U129" s="86"/>
      <c r="V129" s="86">
        <v>9</v>
      </c>
      <c r="W129" s="86" t="s">
        <v>64</v>
      </c>
      <c r="X129" s="86"/>
      <c r="Y129" s="86"/>
      <c r="Z129" s="86"/>
      <c r="AA129" s="86"/>
      <c r="AB129" s="64" t="s">
        <v>142</v>
      </c>
      <c r="AC129" s="64" t="s">
        <v>1982</v>
      </c>
      <c r="AD129" s="64"/>
      <c r="AE129" s="64"/>
      <c r="AF129" s="64"/>
      <c r="AG129" s="64"/>
      <c r="AH129" s="64"/>
      <c r="AI129" s="64"/>
      <c r="AJ129" s="64"/>
      <c r="AK129" s="64"/>
      <c r="AL129" s="64"/>
      <c r="AM129" s="64" t="s">
        <v>1983</v>
      </c>
      <c r="AN129" s="64" t="s">
        <v>1984</v>
      </c>
      <c r="AO129" s="197" t="s">
        <v>205</v>
      </c>
      <c r="AP129" s="197" t="s">
        <v>205</v>
      </c>
      <c r="AQ129" s="197" t="s">
        <v>294</v>
      </c>
      <c r="AR129" s="70" t="s">
        <v>295</v>
      </c>
      <c r="AS129" s="249">
        <v>244</v>
      </c>
      <c r="AT129" s="209">
        <v>209139.91999999998</v>
      </c>
      <c r="AU129" s="209">
        <v>209139.91999999998</v>
      </c>
      <c r="AV129" s="209">
        <v>0</v>
      </c>
      <c r="AW129" s="209">
        <v>0</v>
      </c>
      <c r="AX129" s="209">
        <v>0</v>
      </c>
      <c r="AY129" s="209">
        <v>0</v>
      </c>
      <c r="AZ129" s="209">
        <v>0</v>
      </c>
      <c r="BA129" s="209">
        <v>0</v>
      </c>
      <c r="BB129" s="209">
        <v>209139.91999999998</v>
      </c>
      <c r="BC129" s="209">
        <v>209139.91999999998</v>
      </c>
      <c r="BD129" s="209">
        <v>0</v>
      </c>
      <c r="BE129" s="209">
        <v>0</v>
      </c>
      <c r="BF129" s="209">
        <v>0</v>
      </c>
      <c r="BG129" s="209">
        <v>0</v>
      </c>
      <c r="BH129" s="209">
        <v>0</v>
      </c>
      <c r="BI129" s="209">
        <v>0</v>
      </c>
      <c r="BJ129" s="209">
        <v>0</v>
      </c>
      <c r="BK129" s="209">
        <v>0</v>
      </c>
      <c r="BL129" s="209">
        <v>0</v>
      </c>
      <c r="BM129" s="209">
        <v>0</v>
      </c>
      <c r="BN129" s="209">
        <v>0</v>
      </c>
      <c r="BO129" s="209">
        <v>0</v>
      </c>
      <c r="BP129" s="209">
        <v>0</v>
      </c>
      <c r="BQ129" s="209">
        <v>0</v>
      </c>
      <c r="BR129" s="209">
        <v>0</v>
      </c>
      <c r="BS129" s="209">
        <v>0</v>
      </c>
      <c r="BT129" s="209">
        <v>0</v>
      </c>
      <c r="BU129" s="209">
        <v>0</v>
      </c>
      <c r="BV129" s="209">
        <v>0</v>
      </c>
      <c r="BW129" s="209">
        <v>0</v>
      </c>
      <c r="BX129" s="209">
        <v>209139.91999999998</v>
      </c>
      <c r="BY129" s="209">
        <v>0</v>
      </c>
      <c r="BZ129" s="209">
        <v>0</v>
      </c>
      <c r="CA129" s="527">
        <v>0</v>
      </c>
      <c r="CB129" s="209">
        <v>209139.91999999998</v>
      </c>
      <c r="CC129" s="209">
        <v>0</v>
      </c>
      <c r="CD129" s="209">
        <v>0</v>
      </c>
      <c r="CE129" s="209">
        <v>0</v>
      </c>
      <c r="CF129" s="209">
        <v>0</v>
      </c>
      <c r="CG129" s="209">
        <v>0</v>
      </c>
      <c r="CH129" s="209">
        <v>0</v>
      </c>
      <c r="CI129" s="209">
        <v>0</v>
      </c>
      <c r="CJ129" s="209">
        <v>0</v>
      </c>
      <c r="CK129" s="209">
        <v>0</v>
      </c>
      <c r="CL129" s="209">
        <v>0</v>
      </c>
      <c r="CM129" s="509" t="s">
        <v>92</v>
      </c>
      <c r="CN129" s="19" t="str">
        <f t="shared" si="57"/>
        <v>4010000070505плановый</v>
      </c>
      <c r="CO129" s="103"/>
      <c r="CP129" s="103"/>
      <c r="CQ129" s="104"/>
      <c r="CR129" s="104">
        <f t="shared" si="83"/>
        <v>0</v>
      </c>
      <c r="CS129" s="104">
        <f t="shared" si="84"/>
        <v>0</v>
      </c>
      <c r="CT129" s="104">
        <f t="shared" si="85"/>
        <v>0</v>
      </c>
      <c r="CU129" s="104">
        <f t="shared" si="86"/>
        <v>0</v>
      </c>
      <c r="CV129" s="104">
        <f t="shared" si="87"/>
        <v>0</v>
      </c>
      <c r="CW129" s="104">
        <f t="shared" si="88"/>
        <v>0</v>
      </c>
      <c r="CX129" s="104"/>
      <c r="CY129" s="211">
        <f t="shared" si="47"/>
        <v>0</v>
      </c>
      <c r="CZ129" s="211">
        <f t="shared" si="48"/>
        <v>0</v>
      </c>
      <c r="DA129" s="211">
        <f t="shared" si="49"/>
        <v>0</v>
      </c>
      <c r="DB129" s="211">
        <f t="shared" si="50"/>
        <v>0</v>
      </c>
      <c r="DC129" s="211">
        <f t="shared" si="51"/>
        <v>0</v>
      </c>
      <c r="DD129" s="211">
        <f t="shared" si="52"/>
        <v>0</v>
      </c>
      <c r="DE129" s="211">
        <f t="shared" si="53"/>
        <v>0</v>
      </c>
      <c r="DF129" s="211">
        <f t="shared" si="54"/>
        <v>0</v>
      </c>
      <c r="DG129" s="211">
        <f t="shared" si="55"/>
        <v>0</v>
      </c>
      <c r="DH129" s="211">
        <f t="shared" si="56"/>
        <v>0</v>
      </c>
    </row>
    <row r="130" spans="1:112" s="105" customFormat="1" ht="32.1" customHeight="1">
      <c r="A130" s="56">
        <v>602</v>
      </c>
      <c r="B130" s="57" t="s">
        <v>272</v>
      </c>
      <c r="C130" s="202">
        <v>401000007</v>
      </c>
      <c r="D130" s="58" t="s">
        <v>288</v>
      </c>
      <c r="E130" s="59" t="s">
        <v>274</v>
      </c>
      <c r="F130" s="85"/>
      <c r="G130" s="85"/>
      <c r="H130" s="86">
        <v>3</v>
      </c>
      <c r="I130" s="85"/>
      <c r="J130" s="86">
        <v>16</v>
      </c>
      <c r="K130" s="86">
        <v>1</v>
      </c>
      <c r="L130" s="86" t="s">
        <v>289</v>
      </c>
      <c r="M130" s="232"/>
      <c r="N130" s="232"/>
      <c r="O130" s="232"/>
      <c r="P130" s="64" t="s">
        <v>134</v>
      </c>
      <c r="Q130" s="64" t="s">
        <v>275</v>
      </c>
      <c r="R130" s="86"/>
      <c r="S130" s="86"/>
      <c r="T130" s="86" t="s">
        <v>66</v>
      </c>
      <c r="U130" s="86"/>
      <c r="V130" s="86">
        <v>9</v>
      </c>
      <c r="W130" s="86" t="s">
        <v>64</v>
      </c>
      <c r="X130" s="86"/>
      <c r="Y130" s="86"/>
      <c r="Z130" s="86"/>
      <c r="AA130" s="86"/>
      <c r="AB130" s="64" t="s">
        <v>142</v>
      </c>
      <c r="AC130" s="64" t="s">
        <v>1982</v>
      </c>
      <c r="AD130" s="64"/>
      <c r="AE130" s="64"/>
      <c r="AF130" s="64"/>
      <c r="AG130" s="64"/>
      <c r="AH130" s="64"/>
      <c r="AI130" s="64"/>
      <c r="AJ130" s="64"/>
      <c r="AK130" s="64"/>
      <c r="AL130" s="64"/>
      <c r="AM130" s="64" t="s">
        <v>1983</v>
      </c>
      <c r="AN130" s="64" t="s">
        <v>1984</v>
      </c>
      <c r="AO130" s="197" t="s">
        <v>205</v>
      </c>
      <c r="AP130" s="197" t="s">
        <v>205</v>
      </c>
      <c r="AQ130" s="197" t="s">
        <v>296</v>
      </c>
      <c r="AR130" s="70" t="s">
        <v>297</v>
      </c>
      <c r="AS130" s="249" t="s">
        <v>73</v>
      </c>
      <c r="AT130" s="37">
        <v>0</v>
      </c>
      <c r="AU130" s="37">
        <v>0</v>
      </c>
      <c r="AV130" s="37">
        <v>0</v>
      </c>
      <c r="AW130" s="37">
        <v>0</v>
      </c>
      <c r="AX130" s="37">
        <v>0</v>
      </c>
      <c r="AY130" s="37">
        <v>0</v>
      </c>
      <c r="AZ130" s="209">
        <v>0</v>
      </c>
      <c r="BA130" s="209">
        <v>0</v>
      </c>
      <c r="BB130" s="37">
        <v>0</v>
      </c>
      <c r="BC130" s="37">
        <v>0</v>
      </c>
      <c r="BD130" s="209">
        <v>0</v>
      </c>
      <c r="BE130" s="209">
        <v>0</v>
      </c>
      <c r="BF130" s="209">
        <v>0</v>
      </c>
      <c r="BG130" s="209">
        <v>0</v>
      </c>
      <c r="BH130" s="209">
        <v>0</v>
      </c>
      <c r="BI130" s="209">
        <v>0</v>
      </c>
      <c r="BJ130" s="209">
        <v>0</v>
      </c>
      <c r="BK130" s="209">
        <v>0</v>
      </c>
      <c r="BL130" s="209">
        <v>0</v>
      </c>
      <c r="BM130" s="209">
        <v>0</v>
      </c>
      <c r="BN130" s="209">
        <v>0</v>
      </c>
      <c r="BO130" s="209">
        <v>0</v>
      </c>
      <c r="BP130" s="209">
        <v>0</v>
      </c>
      <c r="BQ130" s="209">
        <v>0</v>
      </c>
      <c r="BR130" s="209">
        <v>0</v>
      </c>
      <c r="BS130" s="209">
        <v>0</v>
      </c>
      <c r="BT130" s="209">
        <v>0</v>
      </c>
      <c r="BU130" s="209">
        <v>0</v>
      </c>
      <c r="BV130" s="209">
        <v>0</v>
      </c>
      <c r="BW130" s="209">
        <v>0</v>
      </c>
      <c r="BX130" s="37">
        <v>0</v>
      </c>
      <c r="BY130" s="37">
        <v>0</v>
      </c>
      <c r="BZ130" s="37">
        <v>0</v>
      </c>
      <c r="CA130" s="527">
        <v>0</v>
      </c>
      <c r="CB130" s="37">
        <v>0</v>
      </c>
      <c r="CC130" s="209">
        <v>0</v>
      </c>
      <c r="CD130" s="209">
        <v>0</v>
      </c>
      <c r="CE130" s="209">
        <v>0</v>
      </c>
      <c r="CF130" s="209">
        <v>0</v>
      </c>
      <c r="CG130" s="209">
        <v>0</v>
      </c>
      <c r="CH130" s="209">
        <v>0</v>
      </c>
      <c r="CI130" s="209">
        <v>0</v>
      </c>
      <c r="CJ130" s="209">
        <v>0</v>
      </c>
      <c r="CK130" s="209">
        <v>0</v>
      </c>
      <c r="CL130" s="209">
        <v>0</v>
      </c>
      <c r="CM130" s="509" t="s">
        <v>92</v>
      </c>
      <c r="CN130" s="19" t="str">
        <f t="shared" si="57"/>
        <v>4010000070505плановый</v>
      </c>
      <c r="CR130" s="104">
        <f t="shared" si="83"/>
        <v>0</v>
      </c>
      <c r="CS130" s="104">
        <f t="shared" si="84"/>
        <v>0</v>
      </c>
      <c r="CT130" s="104">
        <f t="shared" si="85"/>
        <v>0</v>
      </c>
      <c r="CU130" s="104">
        <f t="shared" si="86"/>
        <v>0</v>
      </c>
      <c r="CV130" s="104">
        <f t="shared" si="87"/>
        <v>0</v>
      </c>
      <c r="CW130" s="104">
        <f t="shared" si="88"/>
        <v>0</v>
      </c>
      <c r="CY130" s="211">
        <f t="shared" si="47"/>
        <v>0</v>
      </c>
      <c r="CZ130" s="211">
        <f t="shared" si="48"/>
        <v>0</v>
      </c>
      <c r="DA130" s="211">
        <f t="shared" si="49"/>
        <v>0</v>
      </c>
      <c r="DB130" s="211">
        <f t="shared" si="50"/>
        <v>0</v>
      </c>
      <c r="DC130" s="211">
        <f t="shared" si="51"/>
        <v>0</v>
      </c>
      <c r="DD130" s="211">
        <f t="shared" si="52"/>
        <v>0</v>
      </c>
      <c r="DE130" s="211">
        <f t="shared" si="53"/>
        <v>0</v>
      </c>
      <c r="DF130" s="211">
        <f t="shared" si="54"/>
        <v>0</v>
      </c>
      <c r="DG130" s="211">
        <f t="shared" si="55"/>
        <v>0</v>
      </c>
      <c r="DH130" s="211">
        <f t="shared" si="56"/>
        <v>0</v>
      </c>
    </row>
    <row r="131" spans="1:112" s="105" customFormat="1" ht="32.1" customHeight="1">
      <c r="A131" s="56">
        <v>602</v>
      </c>
      <c r="B131" s="57" t="s">
        <v>272</v>
      </c>
      <c r="C131" s="202">
        <v>401000007</v>
      </c>
      <c r="D131" s="58" t="s">
        <v>288</v>
      </c>
      <c r="E131" s="59" t="s">
        <v>274</v>
      </c>
      <c r="F131" s="85"/>
      <c r="G131" s="85"/>
      <c r="H131" s="86" t="s">
        <v>66</v>
      </c>
      <c r="I131" s="85"/>
      <c r="J131" s="86">
        <v>16</v>
      </c>
      <c r="K131" s="86">
        <v>1</v>
      </c>
      <c r="L131" s="86" t="s">
        <v>289</v>
      </c>
      <c r="M131" s="232"/>
      <c r="N131" s="232"/>
      <c r="O131" s="232"/>
      <c r="P131" s="64" t="s">
        <v>134</v>
      </c>
      <c r="Q131" s="64" t="s">
        <v>275</v>
      </c>
      <c r="R131" s="86"/>
      <c r="S131" s="86"/>
      <c r="T131" s="86" t="s">
        <v>66</v>
      </c>
      <c r="U131" s="86"/>
      <c r="V131" s="86">
        <v>9</v>
      </c>
      <c r="W131" s="86" t="s">
        <v>64</v>
      </c>
      <c r="X131" s="86"/>
      <c r="Y131" s="86"/>
      <c r="Z131" s="86"/>
      <c r="AA131" s="86"/>
      <c r="AB131" s="64" t="s">
        <v>142</v>
      </c>
      <c r="AC131" s="64" t="s">
        <v>1985</v>
      </c>
      <c r="AD131" s="64"/>
      <c r="AE131" s="64"/>
      <c r="AF131" s="64"/>
      <c r="AG131" s="64"/>
      <c r="AH131" s="64"/>
      <c r="AI131" s="64"/>
      <c r="AJ131" s="64"/>
      <c r="AK131" s="64"/>
      <c r="AL131" s="64"/>
      <c r="AM131" s="64" t="s">
        <v>1986</v>
      </c>
      <c r="AN131" s="64" t="s">
        <v>1987</v>
      </c>
      <c r="AO131" s="197" t="s">
        <v>205</v>
      </c>
      <c r="AP131" s="197" t="s">
        <v>71</v>
      </c>
      <c r="AQ131" s="197" t="s">
        <v>298</v>
      </c>
      <c r="AR131" s="70" t="s">
        <v>299</v>
      </c>
      <c r="AS131" s="249" t="s">
        <v>266</v>
      </c>
      <c r="AT131" s="209">
        <v>11186249.93</v>
      </c>
      <c r="AU131" s="209">
        <v>9161856.3499999996</v>
      </c>
      <c r="AV131" s="209">
        <v>0</v>
      </c>
      <c r="AW131" s="209">
        <v>0</v>
      </c>
      <c r="AX131" s="209">
        <v>0</v>
      </c>
      <c r="AY131" s="209">
        <v>0</v>
      </c>
      <c r="AZ131" s="209">
        <v>0</v>
      </c>
      <c r="BA131" s="209">
        <v>0</v>
      </c>
      <c r="BB131" s="209">
        <v>11186249.93</v>
      </c>
      <c r="BC131" s="209">
        <v>9161856.3499999996</v>
      </c>
      <c r="BD131" s="209">
        <v>0</v>
      </c>
      <c r="BE131" s="209">
        <v>0</v>
      </c>
      <c r="BF131" s="209">
        <v>0</v>
      </c>
      <c r="BG131" s="209">
        <v>0</v>
      </c>
      <c r="BH131" s="209">
        <v>0</v>
      </c>
      <c r="BI131" s="209">
        <v>0</v>
      </c>
      <c r="BJ131" s="209">
        <v>0</v>
      </c>
      <c r="BK131" s="209">
        <v>0</v>
      </c>
      <c r="BL131" s="209">
        <v>0</v>
      </c>
      <c r="BM131" s="209">
        <v>0</v>
      </c>
      <c r="BN131" s="209">
        <v>0</v>
      </c>
      <c r="BO131" s="209">
        <v>0</v>
      </c>
      <c r="BP131" s="209">
        <v>0</v>
      </c>
      <c r="BQ131" s="209">
        <v>0</v>
      </c>
      <c r="BR131" s="209">
        <v>0</v>
      </c>
      <c r="BS131" s="209">
        <v>0</v>
      </c>
      <c r="BT131" s="209">
        <v>0</v>
      </c>
      <c r="BU131" s="209">
        <v>0</v>
      </c>
      <c r="BV131" s="209">
        <v>0</v>
      </c>
      <c r="BW131" s="209">
        <v>0</v>
      </c>
      <c r="BX131" s="209">
        <v>11186249.93</v>
      </c>
      <c r="BY131" s="209">
        <v>0</v>
      </c>
      <c r="BZ131" s="209">
        <v>0</v>
      </c>
      <c r="CA131" s="527">
        <v>0</v>
      </c>
      <c r="CB131" s="209">
        <v>11186249.93</v>
      </c>
      <c r="CC131" s="209">
        <v>0</v>
      </c>
      <c r="CD131" s="209">
        <v>0</v>
      </c>
      <c r="CE131" s="209">
        <v>0</v>
      </c>
      <c r="CF131" s="209">
        <v>0</v>
      </c>
      <c r="CG131" s="209">
        <v>0</v>
      </c>
      <c r="CH131" s="209">
        <v>0</v>
      </c>
      <c r="CI131" s="209">
        <v>0</v>
      </c>
      <c r="CJ131" s="209">
        <v>0</v>
      </c>
      <c r="CK131" s="209">
        <v>0</v>
      </c>
      <c r="CL131" s="209">
        <v>0</v>
      </c>
      <c r="CM131" s="509" t="s">
        <v>92</v>
      </c>
      <c r="CN131" s="19" t="str">
        <f t="shared" si="57"/>
        <v>4010000070501плановый</v>
      </c>
      <c r="CR131" s="104">
        <f t="shared" si="83"/>
        <v>0</v>
      </c>
      <c r="CS131" s="104">
        <f t="shared" si="84"/>
        <v>0</v>
      </c>
      <c r="CT131" s="104">
        <f t="shared" si="85"/>
        <v>0</v>
      </c>
      <c r="CU131" s="104">
        <f t="shared" si="86"/>
        <v>0</v>
      </c>
      <c r="CV131" s="104">
        <f t="shared" si="87"/>
        <v>0</v>
      </c>
      <c r="CW131" s="104">
        <f t="shared" si="88"/>
        <v>0</v>
      </c>
      <c r="CY131" s="211">
        <f t="shared" si="47"/>
        <v>0</v>
      </c>
      <c r="CZ131" s="211">
        <f t="shared" si="48"/>
        <v>0</v>
      </c>
      <c r="DA131" s="211">
        <f t="shared" si="49"/>
        <v>0</v>
      </c>
      <c r="DB131" s="211">
        <f t="shared" si="50"/>
        <v>0</v>
      </c>
      <c r="DC131" s="211">
        <f t="shared" si="51"/>
        <v>0</v>
      </c>
      <c r="DD131" s="211">
        <f t="shared" si="52"/>
        <v>0</v>
      </c>
      <c r="DE131" s="211">
        <f t="shared" si="53"/>
        <v>0</v>
      </c>
      <c r="DF131" s="211">
        <f t="shared" si="54"/>
        <v>0</v>
      </c>
      <c r="DG131" s="211">
        <f t="shared" si="55"/>
        <v>0</v>
      </c>
      <c r="DH131" s="211">
        <f t="shared" si="56"/>
        <v>0</v>
      </c>
    </row>
    <row r="132" spans="1:112" s="105" customFormat="1" ht="32.1" customHeight="1">
      <c r="A132" s="56">
        <v>602</v>
      </c>
      <c r="B132" s="57" t="s">
        <v>272</v>
      </c>
      <c r="C132" s="202">
        <v>401000007</v>
      </c>
      <c r="D132" s="58" t="s">
        <v>288</v>
      </c>
      <c r="E132" s="59" t="s">
        <v>274</v>
      </c>
      <c r="F132" s="85"/>
      <c r="G132" s="85"/>
      <c r="H132" s="86" t="s">
        <v>66</v>
      </c>
      <c r="I132" s="85"/>
      <c r="J132" s="86">
        <v>16</v>
      </c>
      <c r="K132" s="86">
        <v>1</v>
      </c>
      <c r="L132" s="86" t="s">
        <v>289</v>
      </c>
      <c r="M132" s="232"/>
      <c r="N132" s="232"/>
      <c r="O132" s="232"/>
      <c r="P132" s="64" t="s">
        <v>134</v>
      </c>
      <c r="Q132" s="64" t="s">
        <v>275</v>
      </c>
      <c r="R132" s="86"/>
      <c r="S132" s="86"/>
      <c r="T132" s="86" t="s">
        <v>66</v>
      </c>
      <c r="U132" s="86"/>
      <c r="V132" s="86">
        <v>9</v>
      </c>
      <c r="W132" s="86" t="s">
        <v>64</v>
      </c>
      <c r="X132" s="86"/>
      <c r="Y132" s="86"/>
      <c r="Z132" s="86"/>
      <c r="AA132" s="86"/>
      <c r="AB132" s="64" t="s">
        <v>142</v>
      </c>
      <c r="AC132" s="64" t="s">
        <v>1985</v>
      </c>
      <c r="AD132" s="64"/>
      <c r="AE132" s="64"/>
      <c r="AF132" s="64"/>
      <c r="AG132" s="64"/>
      <c r="AH132" s="64"/>
      <c r="AI132" s="64"/>
      <c r="AJ132" s="64"/>
      <c r="AK132" s="64"/>
      <c r="AL132" s="64"/>
      <c r="AM132" s="64" t="s">
        <v>1986</v>
      </c>
      <c r="AN132" s="64" t="s">
        <v>1987</v>
      </c>
      <c r="AO132" s="197" t="s">
        <v>205</v>
      </c>
      <c r="AP132" s="197" t="s">
        <v>71</v>
      </c>
      <c r="AQ132" s="197" t="s">
        <v>298</v>
      </c>
      <c r="AR132" s="70" t="s">
        <v>265</v>
      </c>
      <c r="AS132" s="249" t="s">
        <v>125</v>
      </c>
      <c r="AT132" s="209">
        <v>455600</v>
      </c>
      <c r="AU132" s="209">
        <v>336800</v>
      </c>
      <c r="AV132" s="209">
        <v>0</v>
      </c>
      <c r="AW132" s="209">
        <v>0</v>
      </c>
      <c r="AX132" s="209">
        <v>0</v>
      </c>
      <c r="AY132" s="209">
        <v>0</v>
      </c>
      <c r="AZ132" s="209">
        <v>0</v>
      </c>
      <c r="BA132" s="209">
        <v>0</v>
      </c>
      <c r="BB132" s="209">
        <v>455600</v>
      </c>
      <c r="BC132" s="209">
        <v>336800</v>
      </c>
      <c r="BD132" s="209">
        <v>0</v>
      </c>
      <c r="BE132" s="209">
        <v>0</v>
      </c>
      <c r="BF132" s="209">
        <v>0</v>
      </c>
      <c r="BG132" s="209">
        <v>0</v>
      </c>
      <c r="BH132" s="209">
        <v>0</v>
      </c>
      <c r="BI132" s="209">
        <v>0</v>
      </c>
      <c r="BJ132" s="209">
        <v>0</v>
      </c>
      <c r="BK132" s="209">
        <v>0</v>
      </c>
      <c r="BL132" s="209">
        <v>0</v>
      </c>
      <c r="BM132" s="209">
        <v>0</v>
      </c>
      <c r="BN132" s="209">
        <v>0</v>
      </c>
      <c r="BO132" s="209">
        <v>0</v>
      </c>
      <c r="BP132" s="209">
        <v>0</v>
      </c>
      <c r="BQ132" s="209">
        <v>0</v>
      </c>
      <c r="BR132" s="209">
        <v>0</v>
      </c>
      <c r="BS132" s="209">
        <v>0</v>
      </c>
      <c r="BT132" s="209">
        <v>0</v>
      </c>
      <c r="BU132" s="209">
        <v>0</v>
      </c>
      <c r="BV132" s="209">
        <v>0</v>
      </c>
      <c r="BW132" s="209">
        <v>0</v>
      </c>
      <c r="BX132" s="209">
        <v>455600</v>
      </c>
      <c r="BY132" s="209">
        <v>0</v>
      </c>
      <c r="BZ132" s="209">
        <v>0</v>
      </c>
      <c r="CA132" s="527">
        <v>0</v>
      </c>
      <c r="CB132" s="209">
        <v>455600</v>
      </c>
      <c r="CC132" s="209">
        <v>0</v>
      </c>
      <c r="CD132" s="209">
        <v>0</v>
      </c>
      <c r="CE132" s="209">
        <v>0</v>
      </c>
      <c r="CF132" s="209">
        <v>0</v>
      </c>
      <c r="CG132" s="209">
        <v>0</v>
      </c>
      <c r="CH132" s="209">
        <v>0</v>
      </c>
      <c r="CI132" s="209">
        <v>0</v>
      </c>
      <c r="CJ132" s="209">
        <v>0</v>
      </c>
      <c r="CK132" s="209">
        <v>0</v>
      </c>
      <c r="CL132" s="209">
        <v>0</v>
      </c>
      <c r="CM132" s="509" t="s">
        <v>92</v>
      </c>
      <c r="CN132" s="19" t="str">
        <f t="shared" si="57"/>
        <v>4010000070501плановый</v>
      </c>
      <c r="CR132" s="104">
        <f t="shared" si="83"/>
        <v>0</v>
      </c>
      <c r="CS132" s="104">
        <f t="shared" si="84"/>
        <v>0</v>
      </c>
      <c r="CT132" s="104">
        <f t="shared" si="85"/>
        <v>0</v>
      </c>
      <c r="CU132" s="104">
        <f t="shared" si="86"/>
        <v>0</v>
      </c>
      <c r="CV132" s="104">
        <f t="shared" si="87"/>
        <v>0</v>
      </c>
      <c r="CW132" s="104">
        <f t="shared" si="88"/>
        <v>0</v>
      </c>
      <c r="CY132" s="211">
        <f t="shared" si="47"/>
        <v>0</v>
      </c>
      <c r="CZ132" s="211">
        <f t="shared" si="48"/>
        <v>0</v>
      </c>
      <c r="DA132" s="211">
        <f t="shared" si="49"/>
        <v>0</v>
      </c>
      <c r="DB132" s="211">
        <f t="shared" si="50"/>
        <v>0</v>
      </c>
      <c r="DC132" s="211">
        <f t="shared" si="51"/>
        <v>0</v>
      </c>
      <c r="DD132" s="211">
        <f t="shared" si="52"/>
        <v>0</v>
      </c>
      <c r="DE132" s="211">
        <f t="shared" si="53"/>
        <v>0</v>
      </c>
      <c r="DF132" s="211">
        <f t="shared" si="54"/>
        <v>0</v>
      </c>
      <c r="DG132" s="211">
        <f t="shared" si="55"/>
        <v>0</v>
      </c>
      <c r="DH132" s="211">
        <f t="shared" si="56"/>
        <v>0</v>
      </c>
    </row>
    <row r="133" spans="1:112" s="105" customFormat="1" ht="32.1" customHeight="1">
      <c r="A133" s="56">
        <v>602</v>
      </c>
      <c r="B133" s="57" t="s">
        <v>272</v>
      </c>
      <c r="C133" s="202">
        <v>401000007</v>
      </c>
      <c r="D133" s="58" t="s">
        <v>288</v>
      </c>
      <c r="E133" s="59" t="s">
        <v>274</v>
      </c>
      <c r="F133" s="85"/>
      <c r="G133" s="85"/>
      <c r="H133" s="86" t="s">
        <v>66</v>
      </c>
      <c r="I133" s="85"/>
      <c r="J133" s="86">
        <v>16</v>
      </c>
      <c r="K133" s="86">
        <v>1</v>
      </c>
      <c r="L133" s="86" t="s">
        <v>289</v>
      </c>
      <c r="M133" s="232"/>
      <c r="N133" s="232"/>
      <c r="O133" s="232"/>
      <c r="P133" s="64" t="s">
        <v>134</v>
      </c>
      <c r="Q133" s="64" t="s">
        <v>275</v>
      </c>
      <c r="R133" s="86"/>
      <c r="S133" s="86"/>
      <c r="T133" s="86" t="s">
        <v>66</v>
      </c>
      <c r="U133" s="86"/>
      <c r="V133" s="86">
        <v>9</v>
      </c>
      <c r="W133" s="86" t="s">
        <v>64</v>
      </c>
      <c r="X133" s="86"/>
      <c r="Y133" s="86"/>
      <c r="Z133" s="86"/>
      <c r="AA133" s="86"/>
      <c r="AB133" s="64" t="s">
        <v>142</v>
      </c>
      <c r="AC133" s="64" t="s">
        <v>1985</v>
      </c>
      <c r="AD133" s="64"/>
      <c r="AE133" s="64"/>
      <c r="AF133" s="64"/>
      <c r="AG133" s="64"/>
      <c r="AH133" s="64"/>
      <c r="AI133" s="64"/>
      <c r="AJ133" s="64"/>
      <c r="AK133" s="64"/>
      <c r="AL133" s="64"/>
      <c r="AM133" s="64" t="s">
        <v>1986</v>
      </c>
      <c r="AN133" s="64" t="s">
        <v>1987</v>
      </c>
      <c r="AO133" s="197" t="s">
        <v>205</v>
      </c>
      <c r="AP133" s="197" t="s">
        <v>71</v>
      </c>
      <c r="AQ133" s="197" t="s">
        <v>264</v>
      </c>
      <c r="AR133" s="70" t="s">
        <v>265</v>
      </c>
      <c r="AS133" s="249" t="s">
        <v>125</v>
      </c>
      <c r="AT133" s="209">
        <v>0</v>
      </c>
      <c r="AU133" s="209">
        <v>0</v>
      </c>
      <c r="AV133" s="209">
        <v>0</v>
      </c>
      <c r="AW133" s="209">
        <v>0</v>
      </c>
      <c r="AX133" s="209">
        <v>0</v>
      </c>
      <c r="AY133" s="209">
        <v>0</v>
      </c>
      <c r="AZ133" s="209">
        <v>0</v>
      </c>
      <c r="BA133" s="209">
        <v>0</v>
      </c>
      <c r="BB133" s="209">
        <v>0</v>
      </c>
      <c r="BC133" s="209">
        <v>0</v>
      </c>
      <c r="BD133" s="209">
        <v>0</v>
      </c>
      <c r="BE133" s="209">
        <v>0</v>
      </c>
      <c r="BF133" s="209">
        <v>0</v>
      </c>
      <c r="BG133" s="209">
        <v>0</v>
      </c>
      <c r="BH133" s="209">
        <v>0</v>
      </c>
      <c r="BI133" s="209">
        <v>0</v>
      </c>
      <c r="BJ133" s="209">
        <v>0</v>
      </c>
      <c r="BK133" s="209">
        <v>0</v>
      </c>
      <c r="BL133" s="209">
        <v>0</v>
      </c>
      <c r="BM133" s="209">
        <v>0</v>
      </c>
      <c r="BN133" s="209">
        <v>0</v>
      </c>
      <c r="BO133" s="209">
        <v>0</v>
      </c>
      <c r="BP133" s="209">
        <v>0</v>
      </c>
      <c r="BQ133" s="209">
        <v>0</v>
      </c>
      <c r="BR133" s="209">
        <v>0</v>
      </c>
      <c r="BS133" s="209">
        <v>0</v>
      </c>
      <c r="BT133" s="209">
        <v>0</v>
      </c>
      <c r="BU133" s="209">
        <v>0</v>
      </c>
      <c r="BV133" s="209">
        <v>0</v>
      </c>
      <c r="BW133" s="209">
        <v>0</v>
      </c>
      <c r="BX133" s="209">
        <v>0</v>
      </c>
      <c r="BY133" s="209">
        <v>0</v>
      </c>
      <c r="BZ133" s="209">
        <v>0</v>
      </c>
      <c r="CA133" s="527">
        <v>0</v>
      </c>
      <c r="CB133" s="209">
        <v>0</v>
      </c>
      <c r="CC133" s="209">
        <v>0</v>
      </c>
      <c r="CD133" s="209">
        <v>0</v>
      </c>
      <c r="CE133" s="209">
        <v>0</v>
      </c>
      <c r="CF133" s="209">
        <v>0</v>
      </c>
      <c r="CG133" s="209">
        <v>0</v>
      </c>
      <c r="CH133" s="209">
        <v>0</v>
      </c>
      <c r="CI133" s="209">
        <v>0</v>
      </c>
      <c r="CJ133" s="209">
        <v>0</v>
      </c>
      <c r="CK133" s="209">
        <v>0</v>
      </c>
      <c r="CL133" s="209">
        <v>0</v>
      </c>
      <c r="CM133" s="382" t="s">
        <v>91</v>
      </c>
      <c r="CN133" s="19" t="str">
        <f t="shared" si="57"/>
        <v>4010000070501нормативный</v>
      </c>
      <c r="CR133" s="104">
        <f t="shared" si="83"/>
        <v>0</v>
      </c>
      <c r="CS133" s="104">
        <f t="shared" si="84"/>
        <v>0</v>
      </c>
      <c r="CT133" s="104">
        <f t="shared" si="85"/>
        <v>0</v>
      </c>
      <c r="CU133" s="104">
        <f t="shared" si="86"/>
        <v>0</v>
      </c>
      <c r="CV133" s="104">
        <f t="shared" si="87"/>
        <v>0</v>
      </c>
      <c r="CW133" s="104">
        <f t="shared" si="88"/>
        <v>0</v>
      </c>
      <c r="CY133" s="211">
        <f t="shared" si="47"/>
        <v>0</v>
      </c>
      <c r="CZ133" s="211">
        <f t="shared" si="48"/>
        <v>0</v>
      </c>
      <c r="DA133" s="211">
        <f t="shared" si="49"/>
        <v>0</v>
      </c>
      <c r="DB133" s="211">
        <f t="shared" si="50"/>
        <v>0</v>
      </c>
      <c r="DC133" s="211">
        <f t="shared" si="51"/>
        <v>0</v>
      </c>
      <c r="DD133" s="211">
        <f t="shared" si="52"/>
        <v>0</v>
      </c>
      <c r="DE133" s="211">
        <f t="shared" si="53"/>
        <v>0</v>
      </c>
      <c r="DF133" s="211">
        <f t="shared" si="54"/>
        <v>0</v>
      </c>
      <c r="DG133" s="211">
        <f t="shared" si="55"/>
        <v>0</v>
      </c>
      <c r="DH133" s="211">
        <f t="shared" si="56"/>
        <v>0</v>
      </c>
    </row>
    <row r="134" spans="1:112" s="105" customFormat="1" ht="32.1" customHeight="1">
      <c r="A134" s="56">
        <v>602</v>
      </c>
      <c r="B134" s="57" t="s">
        <v>272</v>
      </c>
      <c r="C134" s="202">
        <v>401000007</v>
      </c>
      <c r="D134" s="58" t="s">
        <v>288</v>
      </c>
      <c r="E134" s="59" t="s">
        <v>274</v>
      </c>
      <c r="F134" s="85"/>
      <c r="G134" s="85"/>
      <c r="H134" s="86" t="s">
        <v>66</v>
      </c>
      <c r="I134" s="85"/>
      <c r="J134" s="86">
        <v>16</v>
      </c>
      <c r="K134" s="86">
        <v>1</v>
      </c>
      <c r="L134" s="86" t="s">
        <v>289</v>
      </c>
      <c r="M134" s="232"/>
      <c r="N134" s="232"/>
      <c r="O134" s="232"/>
      <c r="P134" s="64" t="s">
        <v>134</v>
      </c>
      <c r="Q134" s="64" t="s">
        <v>1988</v>
      </c>
      <c r="R134" s="86" t="s">
        <v>1989</v>
      </c>
      <c r="S134" s="86"/>
      <c r="T134" s="86" t="s">
        <v>300</v>
      </c>
      <c r="U134" s="86"/>
      <c r="V134" s="86" t="s">
        <v>301</v>
      </c>
      <c r="W134" s="86" t="s">
        <v>302</v>
      </c>
      <c r="X134" s="86"/>
      <c r="Y134" s="86" t="s">
        <v>1990</v>
      </c>
      <c r="Z134" s="86"/>
      <c r="AA134" s="86"/>
      <c r="AB134" s="64" t="s">
        <v>1991</v>
      </c>
      <c r="AC134" s="64" t="s">
        <v>1982</v>
      </c>
      <c r="AD134" s="64"/>
      <c r="AE134" s="64"/>
      <c r="AF134" s="64"/>
      <c r="AG134" s="64"/>
      <c r="AH134" s="64"/>
      <c r="AI134" s="64"/>
      <c r="AJ134" s="245"/>
      <c r="AK134" s="64"/>
      <c r="AL134" s="64"/>
      <c r="AM134" s="64" t="s">
        <v>1992</v>
      </c>
      <c r="AN134" s="64" t="s">
        <v>1984</v>
      </c>
      <c r="AO134" s="197" t="s">
        <v>303</v>
      </c>
      <c r="AP134" s="197" t="s">
        <v>137</v>
      </c>
      <c r="AQ134" s="197" t="s">
        <v>304</v>
      </c>
      <c r="AR134" s="70" t="s">
        <v>305</v>
      </c>
      <c r="AS134" s="249" t="s">
        <v>306</v>
      </c>
      <c r="AT134" s="209">
        <v>594675.89999999991</v>
      </c>
      <c r="AU134" s="209">
        <v>582649.5</v>
      </c>
      <c r="AV134" s="209">
        <v>0</v>
      </c>
      <c r="AW134" s="209">
        <v>0</v>
      </c>
      <c r="AX134" s="209">
        <v>0</v>
      </c>
      <c r="AY134" s="209">
        <v>0</v>
      </c>
      <c r="AZ134" s="209">
        <v>0</v>
      </c>
      <c r="BA134" s="209">
        <v>0</v>
      </c>
      <c r="BB134" s="209">
        <v>594675.89999999991</v>
      </c>
      <c r="BC134" s="209">
        <v>582649.5</v>
      </c>
      <c r="BD134" s="209">
        <v>577432.81999999995</v>
      </c>
      <c r="BE134" s="209">
        <v>0</v>
      </c>
      <c r="BF134" s="209">
        <v>0</v>
      </c>
      <c r="BG134" s="209">
        <v>0</v>
      </c>
      <c r="BH134" s="209">
        <v>577432.81999999995</v>
      </c>
      <c r="BI134" s="209">
        <f>7404630-6603474.8</f>
        <v>801155.20000000019</v>
      </c>
      <c r="BJ134" s="209">
        <v>0</v>
      </c>
      <c r="BK134" s="209">
        <v>0</v>
      </c>
      <c r="BL134" s="209">
        <v>0</v>
      </c>
      <c r="BM134" s="209">
        <f>7404630-6603474.8</f>
        <v>801155.20000000019</v>
      </c>
      <c r="BN134" s="209">
        <f>7404630-6627235.37</f>
        <v>777394.62999999989</v>
      </c>
      <c r="BO134" s="209">
        <v>0</v>
      </c>
      <c r="BP134" s="209">
        <v>0</v>
      </c>
      <c r="BQ134" s="209">
        <v>0</v>
      </c>
      <c r="BR134" s="209">
        <f>7404630-6627235.37</f>
        <v>777394.62999999989</v>
      </c>
      <c r="BS134" s="209">
        <v>7404630</v>
      </c>
      <c r="BT134" s="209">
        <v>0</v>
      </c>
      <c r="BU134" s="209">
        <v>0</v>
      </c>
      <c r="BV134" s="209">
        <v>0</v>
      </c>
      <c r="BW134" s="209">
        <v>7404630</v>
      </c>
      <c r="BX134" s="209">
        <v>594675.89999999991</v>
      </c>
      <c r="BY134" s="209">
        <v>0</v>
      </c>
      <c r="BZ134" s="209">
        <v>0</v>
      </c>
      <c r="CA134" s="527">
        <v>0</v>
      </c>
      <c r="CB134" s="209">
        <v>594675.89999999991</v>
      </c>
      <c r="CC134" s="209">
        <v>577432.81999999995</v>
      </c>
      <c r="CD134" s="209">
        <v>0</v>
      </c>
      <c r="CE134" s="209">
        <v>0</v>
      </c>
      <c r="CF134" s="209">
        <v>0</v>
      </c>
      <c r="CG134" s="209">
        <v>577432.81999999995</v>
      </c>
      <c r="CH134" s="209">
        <f>7404630-6603474.8</f>
        <v>801155.20000000019</v>
      </c>
      <c r="CI134" s="209">
        <v>0</v>
      </c>
      <c r="CJ134" s="209">
        <v>0</v>
      </c>
      <c r="CK134" s="209">
        <v>0</v>
      </c>
      <c r="CL134" s="209">
        <f>7404630-6603474.8</f>
        <v>801155.20000000019</v>
      </c>
      <c r="CM134" s="382" t="s">
        <v>91</v>
      </c>
      <c r="CN134" s="19" t="str">
        <f t="shared" si="57"/>
        <v>4010000071004нормативный</v>
      </c>
      <c r="CR134" s="104">
        <f t="shared" si="83"/>
        <v>0</v>
      </c>
      <c r="CS134" s="104">
        <f t="shared" si="84"/>
        <v>0</v>
      </c>
      <c r="CT134" s="104">
        <f t="shared" si="85"/>
        <v>0</v>
      </c>
      <c r="CU134" s="104">
        <f t="shared" si="86"/>
        <v>0</v>
      </c>
      <c r="CV134" s="104">
        <f t="shared" si="87"/>
        <v>0</v>
      </c>
      <c r="CW134" s="104">
        <f t="shared" si="88"/>
        <v>0</v>
      </c>
      <c r="CY134" s="211">
        <f t="shared" si="47"/>
        <v>0</v>
      </c>
      <c r="CZ134" s="211">
        <f t="shared" si="48"/>
        <v>0</v>
      </c>
      <c r="DA134" s="211">
        <f t="shared" si="49"/>
        <v>0</v>
      </c>
      <c r="DB134" s="211">
        <f t="shared" si="50"/>
        <v>0</v>
      </c>
      <c r="DC134" s="211">
        <f t="shared" si="51"/>
        <v>0</v>
      </c>
      <c r="DD134" s="211">
        <f t="shared" si="52"/>
        <v>0</v>
      </c>
      <c r="DE134" s="211">
        <f t="shared" si="53"/>
        <v>0</v>
      </c>
      <c r="DF134" s="211">
        <f t="shared" si="54"/>
        <v>0</v>
      </c>
      <c r="DG134" s="211">
        <f t="shared" si="55"/>
        <v>0</v>
      </c>
      <c r="DH134" s="211">
        <f t="shared" si="56"/>
        <v>0</v>
      </c>
    </row>
    <row r="135" spans="1:112" s="105" customFormat="1" ht="32.1" customHeight="1">
      <c r="A135" s="56">
        <v>602</v>
      </c>
      <c r="B135" s="57" t="s">
        <v>272</v>
      </c>
      <c r="C135" s="202">
        <v>401000007</v>
      </c>
      <c r="D135" s="58" t="s">
        <v>288</v>
      </c>
      <c r="E135" s="59" t="s">
        <v>274</v>
      </c>
      <c r="F135" s="85"/>
      <c r="G135" s="85"/>
      <c r="H135" s="86" t="s">
        <v>66</v>
      </c>
      <c r="I135" s="85"/>
      <c r="J135" s="86">
        <v>16</v>
      </c>
      <c r="K135" s="86">
        <v>1</v>
      </c>
      <c r="L135" s="86" t="s">
        <v>289</v>
      </c>
      <c r="M135" s="232"/>
      <c r="N135" s="232"/>
      <c r="O135" s="232"/>
      <c r="P135" s="64" t="s">
        <v>134</v>
      </c>
      <c r="Q135" s="64" t="s">
        <v>1993</v>
      </c>
      <c r="R135" s="86" t="s">
        <v>1994</v>
      </c>
      <c r="S135" s="86"/>
      <c r="T135" s="86" t="s">
        <v>300</v>
      </c>
      <c r="U135" s="86"/>
      <c r="V135" s="86" t="s">
        <v>307</v>
      </c>
      <c r="W135" s="86" t="s">
        <v>302</v>
      </c>
      <c r="X135" s="86"/>
      <c r="Y135" s="86" t="s">
        <v>1995</v>
      </c>
      <c r="Z135" s="86"/>
      <c r="AA135" s="86"/>
      <c r="AB135" s="64" t="s">
        <v>1996</v>
      </c>
      <c r="AC135" s="64" t="s">
        <v>1982</v>
      </c>
      <c r="AD135" s="64"/>
      <c r="AE135" s="64"/>
      <c r="AF135" s="64"/>
      <c r="AG135" s="64"/>
      <c r="AH135" s="64"/>
      <c r="AI135" s="64"/>
      <c r="AJ135" s="245"/>
      <c r="AK135" s="64"/>
      <c r="AL135" s="64"/>
      <c r="AM135" s="64" t="s">
        <v>1997</v>
      </c>
      <c r="AN135" s="64" t="s">
        <v>1984</v>
      </c>
      <c r="AO135" s="197" t="s">
        <v>303</v>
      </c>
      <c r="AP135" s="197" t="s">
        <v>137</v>
      </c>
      <c r="AQ135" s="197" t="s">
        <v>304</v>
      </c>
      <c r="AR135" s="70" t="s">
        <v>308</v>
      </c>
      <c r="AS135" s="249">
        <v>322</v>
      </c>
      <c r="AT135" s="209">
        <v>11298842.1</v>
      </c>
      <c r="AU135" s="209">
        <v>11070340.439999999</v>
      </c>
      <c r="AV135" s="209">
        <v>10726632.67</v>
      </c>
      <c r="AW135" s="209">
        <v>10509703.060000001</v>
      </c>
      <c r="AX135" s="209">
        <v>572209.43000000005</v>
      </c>
      <c r="AY135" s="209">
        <v>560637.38</v>
      </c>
      <c r="AZ135" s="209">
        <v>0</v>
      </c>
      <c r="BA135" s="209">
        <v>0</v>
      </c>
      <c r="BB135" s="209">
        <v>0</v>
      </c>
      <c r="BC135" s="209">
        <v>0</v>
      </c>
      <c r="BD135" s="209">
        <f>BE135+BF135</f>
        <v>10971223.18</v>
      </c>
      <c r="BE135" s="209">
        <v>10422662.02</v>
      </c>
      <c r="BF135" s="209">
        <v>548561.16</v>
      </c>
      <c r="BG135" s="209">
        <v>0</v>
      </c>
      <c r="BH135" s="209">
        <v>0</v>
      </c>
      <c r="BI135" s="209">
        <f>15221950-1.18</f>
        <v>15221948.82</v>
      </c>
      <c r="BJ135" s="209">
        <v>14460851.380000001</v>
      </c>
      <c r="BK135" s="209">
        <v>761097.44</v>
      </c>
      <c r="BL135" s="209">
        <v>0</v>
      </c>
      <c r="BM135" s="209">
        <v>0</v>
      </c>
      <c r="BN135" s="209">
        <f>14770500-1.98</f>
        <v>14770498.02</v>
      </c>
      <c r="BO135" s="209">
        <v>13736563.16</v>
      </c>
      <c r="BP135" s="209">
        <v>1033934.86</v>
      </c>
      <c r="BQ135" s="209">
        <v>0</v>
      </c>
      <c r="BR135" s="209">
        <v>0</v>
      </c>
      <c r="BS135" s="209">
        <v>0</v>
      </c>
      <c r="BT135" s="209">
        <v>0</v>
      </c>
      <c r="BU135" s="209">
        <v>0</v>
      </c>
      <c r="BV135" s="209">
        <v>0</v>
      </c>
      <c r="BW135" s="209">
        <v>0</v>
      </c>
      <c r="BX135" s="209">
        <v>11298842.1</v>
      </c>
      <c r="BY135" s="209">
        <v>10726632.67</v>
      </c>
      <c r="BZ135" s="209">
        <v>572209.43000000005</v>
      </c>
      <c r="CA135" s="527">
        <v>0</v>
      </c>
      <c r="CB135" s="209">
        <v>0</v>
      </c>
      <c r="CC135" s="209">
        <f>CD135+CE135</f>
        <v>10971223.18</v>
      </c>
      <c r="CD135" s="209">
        <v>10422662.02</v>
      </c>
      <c r="CE135" s="209">
        <v>548561.16</v>
      </c>
      <c r="CF135" s="209">
        <v>0</v>
      </c>
      <c r="CG135" s="209">
        <v>0</v>
      </c>
      <c r="CH135" s="209">
        <f>15221950-1.18</f>
        <v>15221948.82</v>
      </c>
      <c r="CI135" s="209">
        <v>14460851.380000001</v>
      </c>
      <c r="CJ135" s="209">
        <v>761097.44</v>
      </c>
      <c r="CK135" s="209">
        <v>0</v>
      </c>
      <c r="CL135" s="209">
        <v>0</v>
      </c>
      <c r="CM135" s="382" t="s">
        <v>91</v>
      </c>
      <c r="CN135" s="19" t="str">
        <f t="shared" si="57"/>
        <v>4010000071004нормативный</v>
      </c>
      <c r="CR135" s="104">
        <f t="shared" si="83"/>
        <v>-3.4924596548080444E-10</v>
      </c>
      <c r="CS135" s="104">
        <f t="shared" si="84"/>
        <v>-1.0477378964424133E-9</v>
      </c>
      <c r="CT135" s="104">
        <f t="shared" si="85"/>
        <v>1.1641532182693481E-10</v>
      </c>
      <c r="CU135" s="104">
        <f t="shared" si="86"/>
        <v>-4.6566128730773926E-10</v>
      </c>
      <c r="CV135" s="104">
        <f t="shared" si="87"/>
        <v>-5.8207660913467407E-10</v>
      </c>
      <c r="CW135" s="104">
        <f t="shared" si="88"/>
        <v>0</v>
      </c>
      <c r="CY135" s="211">
        <f t="shared" si="47"/>
        <v>0</v>
      </c>
      <c r="CZ135" s="211">
        <f t="shared" si="48"/>
        <v>0</v>
      </c>
      <c r="DA135" s="211">
        <f t="shared" si="49"/>
        <v>0</v>
      </c>
      <c r="DB135" s="211">
        <f t="shared" si="50"/>
        <v>0</v>
      </c>
      <c r="DC135" s="211">
        <f t="shared" si="51"/>
        <v>0</v>
      </c>
      <c r="DD135" s="211">
        <f t="shared" si="52"/>
        <v>0</v>
      </c>
      <c r="DE135" s="211">
        <f t="shared" si="53"/>
        <v>0</v>
      </c>
      <c r="DF135" s="211">
        <f t="shared" si="54"/>
        <v>0</v>
      </c>
      <c r="DG135" s="211">
        <f t="shared" si="55"/>
        <v>0</v>
      </c>
      <c r="DH135" s="211">
        <f t="shared" si="56"/>
        <v>0</v>
      </c>
    </row>
    <row r="136" spans="1:112" s="105" customFormat="1" ht="32.1" customHeight="1">
      <c r="A136" s="56">
        <v>602</v>
      </c>
      <c r="B136" s="57" t="s">
        <v>272</v>
      </c>
      <c r="C136" s="202">
        <v>401000007</v>
      </c>
      <c r="D136" s="58" t="s">
        <v>288</v>
      </c>
      <c r="E136" s="59" t="s">
        <v>274</v>
      </c>
      <c r="F136" s="85"/>
      <c r="G136" s="85"/>
      <c r="H136" s="86" t="s">
        <v>66</v>
      </c>
      <c r="I136" s="85"/>
      <c r="J136" s="86">
        <v>16</v>
      </c>
      <c r="K136" s="86">
        <v>1</v>
      </c>
      <c r="L136" s="86" t="s">
        <v>289</v>
      </c>
      <c r="M136" s="232"/>
      <c r="N136" s="232"/>
      <c r="O136" s="232"/>
      <c r="P136" s="64" t="s">
        <v>134</v>
      </c>
      <c r="Q136" s="64" t="s">
        <v>1998</v>
      </c>
      <c r="R136" s="86" t="s">
        <v>1999</v>
      </c>
      <c r="S136" s="86"/>
      <c r="T136" s="86" t="s">
        <v>300</v>
      </c>
      <c r="U136" s="86"/>
      <c r="V136" s="86" t="s">
        <v>307</v>
      </c>
      <c r="W136" s="86" t="s">
        <v>302</v>
      </c>
      <c r="X136" s="86"/>
      <c r="Y136" s="86" t="s">
        <v>2000</v>
      </c>
      <c r="Z136" s="86"/>
      <c r="AA136" s="86"/>
      <c r="AB136" s="64" t="s">
        <v>2001</v>
      </c>
      <c r="AC136" s="64" t="s">
        <v>1982</v>
      </c>
      <c r="AD136" s="64"/>
      <c r="AE136" s="64"/>
      <c r="AF136" s="64"/>
      <c r="AG136" s="64"/>
      <c r="AH136" s="64"/>
      <c r="AI136" s="64"/>
      <c r="AJ136" s="245"/>
      <c r="AK136" s="64"/>
      <c r="AL136" s="64"/>
      <c r="AM136" s="64" t="s">
        <v>1997</v>
      </c>
      <c r="AN136" s="64" t="s">
        <v>1984</v>
      </c>
      <c r="AO136" s="197" t="s">
        <v>303</v>
      </c>
      <c r="AP136" s="197" t="s">
        <v>137</v>
      </c>
      <c r="AQ136" s="197" t="s">
        <v>309</v>
      </c>
      <c r="AR136" s="70" t="s">
        <v>310</v>
      </c>
      <c r="AS136" s="249">
        <v>322</v>
      </c>
      <c r="AT136" s="209">
        <v>3511953.9000000004</v>
      </c>
      <c r="AU136" s="209">
        <v>3121150.48</v>
      </c>
      <c r="AV136" s="209">
        <v>0</v>
      </c>
      <c r="AW136" s="209">
        <v>0</v>
      </c>
      <c r="AX136" s="209">
        <v>0</v>
      </c>
      <c r="AY136" s="209">
        <v>0</v>
      </c>
      <c r="AZ136" s="209">
        <v>0</v>
      </c>
      <c r="BA136" s="209">
        <v>0</v>
      </c>
      <c r="BB136" s="209">
        <v>3511953.9000000004</v>
      </c>
      <c r="BC136" s="209">
        <v>3121150.48</v>
      </c>
      <c r="BD136" s="209">
        <f>BH136</f>
        <v>67321.8</v>
      </c>
      <c r="BE136" s="209">
        <v>0</v>
      </c>
      <c r="BF136" s="209">
        <v>0</v>
      </c>
      <c r="BG136" s="209">
        <v>0</v>
      </c>
      <c r="BH136" s="209">
        <v>67321.8</v>
      </c>
      <c r="BI136" s="209">
        <v>0</v>
      </c>
      <c r="BJ136" s="209">
        <v>0</v>
      </c>
      <c r="BK136" s="209">
        <v>0</v>
      </c>
      <c r="BL136" s="209">
        <v>0</v>
      </c>
      <c r="BM136" s="209">
        <v>0</v>
      </c>
      <c r="BN136" s="209">
        <v>0</v>
      </c>
      <c r="BO136" s="209">
        <v>0</v>
      </c>
      <c r="BP136" s="209">
        <v>0</v>
      </c>
      <c r="BQ136" s="209">
        <v>0</v>
      </c>
      <c r="BR136" s="209">
        <v>0</v>
      </c>
      <c r="BS136" s="209">
        <v>0</v>
      </c>
      <c r="BT136" s="209">
        <v>0</v>
      </c>
      <c r="BU136" s="209">
        <v>0</v>
      </c>
      <c r="BV136" s="209">
        <v>0</v>
      </c>
      <c r="BW136" s="209">
        <v>0</v>
      </c>
      <c r="BX136" s="209">
        <v>3511953.9000000004</v>
      </c>
      <c r="BY136" s="209">
        <v>0</v>
      </c>
      <c r="BZ136" s="209">
        <v>0</v>
      </c>
      <c r="CA136" s="527">
        <v>0</v>
      </c>
      <c r="CB136" s="209">
        <v>3511953.9000000004</v>
      </c>
      <c r="CC136" s="209">
        <f>CG136</f>
        <v>67321.8</v>
      </c>
      <c r="CD136" s="209">
        <v>0</v>
      </c>
      <c r="CE136" s="209">
        <v>0</v>
      </c>
      <c r="CF136" s="209">
        <v>0</v>
      </c>
      <c r="CG136" s="209">
        <v>67321.8</v>
      </c>
      <c r="CH136" s="209">
        <v>0</v>
      </c>
      <c r="CI136" s="209">
        <v>0</v>
      </c>
      <c r="CJ136" s="209">
        <v>0</v>
      </c>
      <c r="CK136" s="209">
        <v>0</v>
      </c>
      <c r="CL136" s="209">
        <v>0</v>
      </c>
      <c r="CM136" s="382" t="s">
        <v>91</v>
      </c>
      <c r="CN136" s="19" t="str">
        <f t="shared" si="57"/>
        <v>4010000071004нормативный</v>
      </c>
      <c r="CR136" s="104">
        <f t="shared" si="83"/>
        <v>0</v>
      </c>
      <c r="CS136" s="104">
        <f t="shared" si="84"/>
        <v>0</v>
      </c>
      <c r="CT136" s="104">
        <f t="shared" si="85"/>
        <v>0</v>
      </c>
      <c r="CU136" s="104">
        <f t="shared" si="86"/>
        <v>0</v>
      </c>
      <c r="CV136" s="104">
        <f t="shared" si="87"/>
        <v>0</v>
      </c>
      <c r="CW136" s="104">
        <f t="shared" si="88"/>
        <v>0</v>
      </c>
      <c r="CY136" s="211">
        <f t="shared" si="47"/>
        <v>0</v>
      </c>
      <c r="CZ136" s="211">
        <f t="shared" si="48"/>
        <v>0</v>
      </c>
      <c r="DA136" s="211">
        <f t="shared" si="49"/>
        <v>0</v>
      </c>
      <c r="DB136" s="211">
        <f t="shared" si="50"/>
        <v>0</v>
      </c>
      <c r="DC136" s="211">
        <f t="shared" si="51"/>
        <v>0</v>
      </c>
      <c r="DD136" s="211">
        <f t="shared" si="52"/>
        <v>0</v>
      </c>
      <c r="DE136" s="211">
        <f t="shared" si="53"/>
        <v>0</v>
      </c>
      <c r="DF136" s="211">
        <f t="shared" si="54"/>
        <v>0</v>
      </c>
      <c r="DG136" s="211">
        <f t="shared" si="55"/>
        <v>0</v>
      </c>
      <c r="DH136" s="211">
        <f t="shared" si="56"/>
        <v>0</v>
      </c>
    </row>
    <row r="137" spans="1:112" s="105" customFormat="1" ht="32.1" customHeight="1">
      <c r="A137" s="56">
        <v>602</v>
      </c>
      <c r="B137" s="57" t="s">
        <v>272</v>
      </c>
      <c r="C137" s="202">
        <v>401000007</v>
      </c>
      <c r="D137" s="58" t="s">
        <v>288</v>
      </c>
      <c r="E137" s="59" t="s">
        <v>274</v>
      </c>
      <c r="F137" s="85"/>
      <c r="G137" s="85"/>
      <c r="H137" s="86" t="s">
        <v>66</v>
      </c>
      <c r="I137" s="85"/>
      <c r="J137" s="86">
        <v>16</v>
      </c>
      <c r="K137" s="86">
        <v>1</v>
      </c>
      <c r="L137" s="86" t="s">
        <v>289</v>
      </c>
      <c r="M137" s="232"/>
      <c r="N137" s="232"/>
      <c r="O137" s="232"/>
      <c r="P137" s="64" t="s">
        <v>134</v>
      </c>
      <c r="Q137" s="64" t="s">
        <v>2002</v>
      </c>
      <c r="R137" s="86" t="s">
        <v>2003</v>
      </c>
      <c r="S137" s="86"/>
      <c r="T137" s="86" t="s">
        <v>300</v>
      </c>
      <c r="U137" s="86"/>
      <c r="V137" s="86" t="s">
        <v>307</v>
      </c>
      <c r="W137" s="86" t="s">
        <v>302</v>
      </c>
      <c r="X137" s="86"/>
      <c r="Y137" s="86" t="s">
        <v>2004</v>
      </c>
      <c r="Z137" s="86"/>
      <c r="AA137" s="86"/>
      <c r="AB137" s="64" t="s">
        <v>2005</v>
      </c>
      <c r="AC137" s="64" t="s">
        <v>1982</v>
      </c>
      <c r="AD137" s="64"/>
      <c r="AE137" s="64"/>
      <c r="AF137" s="64"/>
      <c r="AG137" s="64"/>
      <c r="AH137" s="64"/>
      <c r="AI137" s="64"/>
      <c r="AJ137" s="245"/>
      <c r="AK137" s="64"/>
      <c r="AL137" s="64"/>
      <c r="AM137" s="64" t="s">
        <v>1997</v>
      </c>
      <c r="AN137" s="64" t="s">
        <v>1984</v>
      </c>
      <c r="AO137" s="197" t="s">
        <v>303</v>
      </c>
      <c r="AP137" s="197" t="s">
        <v>137</v>
      </c>
      <c r="AQ137" s="197" t="s">
        <v>309</v>
      </c>
      <c r="AR137" s="70" t="s">
        <v>308</v>
      </c>
      <c r="AS137" s="249">
        <v>322</v>
      </c>
      <c r="AT137" s="209">
        <v>66727124.099999994</v>
      </c>
      <c r="AU137" s="209">
        <v>59301859.100000001</v>
      </c>
      <c r="AV137" s="209">
        <v>0</v>
      </c>
      <c r="AW137" s="209">
        <v>0</v>
      </c>
      <c r="AX137" s="209">
        <v>66727124.099999994</v>
      </c>
      <c r="AY137" s="209">
        <v>59301859.100000001</v>
      </c>
      <c r="AZ137" s="209">
        <v>0</v>
      </c>
      <c r="BA137" s="209">
        <v>0</v>
      </c>
      <c r="BB137" s="209">
        <v>0</v>
      </c>
      <c r="BC137" s="209">
        <v>0</v>
      </c>
      <c r="BD137" s="209">
        <f>BF137</f>
        <v>1279114.2</v>
      </c>
      <c r="BE137" s="209">
        <v>0</v>
      </c>
      <c r="BF137" s="209">
        <v>1279114.2</v>
      </c>
      <c r="BG137" s="209">
        <v>0</v>
      </c>
      <c r="BH137" s="209">
        <v>0</v>
      </c>
      <c r="BI137" s="209">
        <v>0</v>
      </c>
      <c r="BJ137" s="209">
        <v>0</v>
      </c>
      <c r="BK137" s="209">
        <v>0</v>
      </c>
      <c r="BL137" s="209">
        <v>0</v>
      </c>
      <c r="BM137" s="209">
        <v>0</v>
      </c>
      <c r="BN137" s="209">
        <v>0</v>
      </c>
      <c r="BO137" s="209">
        <v>0</v>
      </c>
      <c r="BP137" s="209">
        <v>0</v>
      </c>
      <c r="BQ137" s="209">
        <v>0</v>
      </c>
      <c r="BR137" s="209">
        <v>0</v>
      </c>
      <c r="BS137" s="209">
        <v>0</v>
      </c>
      <c r="BT137" s="209">
        <v>0</v>
      </c>
      <c r="BU137" s="209">
        <v>0</v>
      </c>
      <c r="BV137" s="209">
        <v>0</v>
      </c>
      <c r="BW137" s="209">
        <v>0</v>
      </c>
      <c r="BX137" s="209">
        <v>66727124.099999994</v>
      </c>
      <c r="BY137" s="209">
        <v>0</v>
      </c>
      <c r="BZ137" s="209">
        <v>66727124.099999994</v>
      </c>
      <c r="CA137" s="527">
        <v>0</v>
      </c>
      <c r="CB137" s="209">
        <v>0</v>
      </c>
      <c r="CC137" s="209">
        <f>CE137</f>
        <v>1279114.2</v>
      </c>
      <c r="CD137" s="209">
        <v>0</v>
      </c>
      <c r="CE137" s="209">
        <v>1279114.2</v>
      </c>
      <c r="CF137" s="209">
        <v>0</v>
      </c>
      <c r="CG137" s="209">
        <v>0</v>
      </c>
      <c r="CH137" s="209">
        <v>0</v>
      </c>
      <c r="CI137" s="209">
        <v>0</v>
      </c>
      <c r="CJ137" s="209">
        <v>0</v>
      </c>
      <c r="CK137" s="209">
        <v>0</v>
      </c>
      <c r="CL137" s="209">
        <v>0</v>
      </c>
      <c r="CM137" s="382" t="s">
        <v>91</v>
      </c>
      <c r="CN137" s="19" t="str">
        <f t="shared" si="57"/>
        <v>4010000071004нормативный</v>
      </c>
      <c r="CR137" s="104">
        <f t="shared" si="83"/>
        <v>0</v>
      </c>
      <c r="CS137" s="104">
        <f t="shared" si="84"/>
        <v>0</v>
      </c>
      <c r="CT137" s="104">
        <f t="shared" si="85"/>
        <v>0</v>
      </c>
      <c r="CU137" s="104">
        <f t="shared" si="86"/>
        <v>0</v>
      </c>
      <c r="CV137" s="104">
        <f t="shared" si="87"/>
        <v>0</v>
      </c>
      <c r="CW137" s="104">
        <f t="shared" si="88"/>
        <v>0</v>
      </c>
      <c r="CY137" s="211">
        <f t="shared" ref="CY137:CY223" si="96">CC137-BD137</f>
        <v>0</v>
      </c>
      <c r="CZ137" s="211">
        <f t="shared" ref="CZ137:CZ223" si="97">CD137-BE137</f>
        <v>0</v>
      </c>
      <c r="DA137" s="211">
        <f t="shared" ref="DA137:DA223" si="98">CE137-BF137</f>
        <v>0</v>
      </c>
      <c r="DB137" s="211">
        <f t="shared" ref="DB137:DB223" si="99">CF137-BG137</f>
        <v>0</v>
      </c>
      <c r="DC137" s="211">
        <f t="shared" ref="DC137:DC223" si="100">CG137-BH137</f>
        <v>0</v>
      </c>
      <c r="DD137" s="211">
        <f t="shared" ref="DD137:DD223" si="101">CH137-BI137</f>
        <v>0</v>
      </c>
      <c r="DE137" s="211">
        <f t="shared" ref="DE137:DE223" si="102">CI137-BJ137</f>
        <v>0</v>
      </c>
      <c r="DF137" s="211">
        <f t="shared" ref="DF137:DF223" si="103">CJ137-BK137</f>
        <v>0</v>
      </c>
      <c r="DG137" s="211">
        <f t="shared" ref="DG137:DG223" si="104">CK137-BL137</f>
        <v>0</v>
      </c>
      <c r="DH137" s="211">
        <f t="shared" ref="DH137:DH223" si="105">CL137-BM137</f>
        <v>0</v>
      </c>
    </row>
    <row r="138" spans="1:112" s="105" customFormat="1" ht="32.1" customHeight="1">
      <c r="A138" s="56">
        <v>602</v>
      </c>
      <c r="B138" s="57" t="s">
        <v>272</v>
      </c>
      <c r="C138" s="202">
        <v>401000060</v>
      </c>
      <c r="D138" s="58" t="s">
        <v>311</v>
      </c>
      <c r="E138" s="59" t="s">
        <v>312</v>
      </c>
      <c r="F138" s="85"/>
      <c r="G138" s="85"/>
      <c r="H138" s="86" t="s">
        <v>2006</v>
      </c>
      <c r="I138" s="85"/>
      <c r="J138" s="86" t="s">
        <v>2007</v>
      </c>
      <c r="K138" s="86" t="s">
        <v>302</v>
      </c>
      <c r="L138" s="86" t="s">
        <v>2008</v>
      </c>
      <c r="M138" s="232"/>
      <c r="N138" s="232"/>
      <c r="O138" s="232"/>
      <c r="P138" s="64" t="s">
        <v>2009</v>
      </c>
      <c r="Q138" s="64" t="s">
        <v>275</v>
      </c>
      <c r="R138" s="86"/>
      <c r="S138" s="86"/>
      <c r="T138" s="86" t="s">
        <v>66</v>
      </c>
      <c r="U138" s="86"/>
      <c r="V138" s="86">
        <v>9</v>
      </c>
      <c r="W138" s="86" t="s">
        <v>64</v>
      </c>
      <c r="X138" s="86"/>
      <c r="Y138" s="86"/>
      <c r="Z138" s="86"/>
      <c r="AA138" s="86"/>
      <c r="AB138" s="64" t="s">
        <v>142</v>
      </c>
      <c r="AC138" s="64" t="s">
        <v>1982</v>
      </c>
      <c r="AD138" s="64"/>
      <c r="AE138" s="64"/>
      <c r="AF138" s="64"/>
      <c r="AG138" s="64"/>
      <c r="AH138" s="64"/>
      <c r="AI138" s="64"/>
      <c r="AJ138" s="64"/>
      <c r="AK138" s="64"/>
      <c r="AL138" s="64"/>
      <c r="AM138" s="64" t="s">
        <v>2010</v>
      </c>
      <c r="AN138" s="64" t="s">
        <v>1984</v>
      </c>
      <c r="AO138" s="197" t="s">
        <v>137</v>
      </c>
      <c r="AP138" s="197" t="s">
        <v>65</v>
      </c>
      <c r="AQ138" s="197" t="s">
        <v>314</v>
      </c>
      <c r="AR138" s="70" t="s">
        <v>315</v>
      </c>
      <c r="AS138" s="249" t="s">
        <v>73</v>
      </c>
      <c r="AT138" s="209">
        <v>0</v>
      </c>
      <c r="AU138" s="209">
        <v>0</v>
      </c>
      <c r="AV138" s="209">
        <v>0</v>
      </c>
      <c r="AW138" s="209">
        <v>0</v>
      </c>
      <c r="AX138" s="209">
        <v>0</v>
      </c>
      <c r="AY138" s="209">
        <v>0</v>
      </c>
      <c r="AZ138" s="209">
        <v>0</v>
      </c>
      <c r="BA138" s="209">
        <v>0</v>
      </c>
      <c r="BB138" s="209">
        <v>0</v>
      </c>
      <c r="BC138" s="209">
        <v>0</v>
      </c>
      <c r="BD138" s="209">
        <v>0</v>
      </c>
      <c r="BE138" s="209">
        <v>0</v>
      </c>
      <c r="BF138" s="209">
        <v>0</v>
      </c>
      <c r="BG138" s="209">
        <v>0</v>
      </c>
      <c r="BH138" s="209">
        <v>0</v>
      </c>
      <c r="BI138" s="209">
        <v>0</v>
      </c>
      <c r="BJ138" s="209">
        <v>0</v>
      </c>
      <c r="BK138" s="209">
        <v>0</v>
      </c>
      <c r="BL138" s="209">
        <v>0</v>
      </c>
      <c r="BM138" s="209">
        <v>0</v>
      </c>
      <c r="BN138" s="209">
        <v>0</v>
      </c>
      <c r="BO138" s="209">
        <v>0</v>
      </c>
      <c r="BP138" s="209">
        <v>0</v>
      </c>
      <c r="BQ138" s="209">
        <v>0</v>
      </c>
      <c r="BR138" s="209">
        <v>0</v>
      </c>
      <c r="BS138" s="209">
        <v>0</v>
      </c>
      <c r="BT138" s="209">
        <v>0</v>
      </c>
      <c r="BU138" s="209">
        <v>0</v>
      </c>
      <c r="BV138" s="209">
        <v>0</v>
      </c>
      <c r="BW138" s="209">
        <v>0</v>
      </c>
      <c r="BX138" s="209">
        <v>0</v>
      </c>
      <c r="BY138" s="209">
        <v>0</v>
      </c>
      <c r="BZ138" s="209">
        <v>0</v>
      </c>
      <c r="CA138" s="527">
        <v>0</v>
      </c>
      <c r="CB138" s="209">
        <v>0</v>
      </c>
      <c r="CC138" s="209">
        <v>0</v>
      </c>
      <c r="CD138" s="209">
        <v>0</v>
      </c>
      <c r="CE138" s="209">
        <v>0</v>
      </c>
      <c r="CF138" s="209">
        <v>0</v>
      </c>
      <c r="CG138" s="209">
        <v>0</v>
      </c>
      <c r="CH138" s="209">
        <v>0</v>
      </c>
      <c r="CI138" s="209">
        <v>0</v>
      </c>
      <c r="CJ138" s="209">
        <v>0</v>
      </c>
      <c r="CK138" s="209">
        <v>0</v>
      </c>
      <c r="CL138" s="209">
        <v>0</v>
      </c>
      <c r="CM138" s="509" t="s">
        <v>92</v>
      </c>
      <c r="CN138" s="19" t="str">
        <f t="shared" si="57"/>
        <v>4010000600412плановый</v>
      </c>
      <c r="CR138" s="104">
        <f t="shared" si="83"/>
        <v>0</v>
      </c>
      <c r="CS138" s="104">
        <f t="shared" si="84"/>
        <v>0</v>
      </c>
      <c r="CT138" s="104">
        <f t="shared" si="85"/>
        <v>0</v>
      </c>
      <c r="CU138" s="104">
        <f t="shared" si="86"/>
        <v>0</v>
      </c>
      <c r="CV138" s="104">
        <f t="shared" si="87"/>
        <v>0</v>
      </c>
      <c r="CW138" s="104">
        <f t="shared" si="88"/>
        <v>0</v>
      </c>
      <c r="CY138" s="211">
        <f t="shared" si="96"/>
        <v>0</v>
      </c>
      <c r="CZ138" s="211">
        <f t="shared" si="97"/>
        <v>0</v>
      </c>
      <c r="DA138" s="211">
        <f t="shared" si="98"/>
        <v>0</v>
      </c>
      <c r="DB138" s="211">
        <f t="shared" si="99"/>
        <v>0</v>
      </c>
      <c r="DC138" s="211">
        <f t="shared" si="100"/>
        <v>0</v>
      </c>
      <c r="DD138" s="211">
        <f t="shared" si="101"/>
        <v>0</v>
      </c>
      <c r="DE138" s="211">
        <f t="shared" si="102"/>
        <v>0</v>
      </c>
      <c r="DF138" s="211">
        <f t="shared" si="103"/>
        <v>0</v>
      </c>
      <c r="DG138" s="211">
        <f t="shared" si="104"/>
        <v>0</v>
      </c>
      <c r="DH138" s="211">
        <f t="shared" si="105"/>
        <v>0</v>
      </c>
    </row>
    <row r="139" spans="1:112" s="105" customFormat="1" ht="32.1" customHeight="1">
      <c r="A139" s="56">
        <v>602</v>
      </c>
      <c r="B139" s="57" t="s">
        <v>272</v>
      </c>
      <c r="C139" s="202">
        <v>401000060</v>
      </c>
      <c r="D139" s="58" t="s">
        <v>311</v>
      </c>
      <c r="E139" s="59" t="s">
        <v>274</v>
      </c>
      <c r="F139" s="85"/>
      <c r="G139" s="85"/>
      <c r="H139" s="86" t="s">
        <v>316</v>
      </c>
      <c r="I139" s="85"/>
      <c r="J139" s="86" t="s">
        <v>317</v>
      </c>
      <c r="K139" s="86" t="s">
        <v>318</v>
      </c>
      <c r="L139" s="86" t="s">
        <v>319</v>
      </c>
      <c r="M139" s="232"/>
      <c r="N139" s="232"/>
      <c r="O139" s="232"/>
      <c r="P139" s="64" t="s">
        <v>134</v>
      </c>
      <c r="Q139" s="64" t="s">
        <v>275</v>
      </c>
      <c r="R139" s="86"/>
      <c r="S139" s="86"/>
      <c r="T139" s="86" t="s">
        <v>66</v>
      </c>
      <c r="U139" s="86"/>
      <c r="V139" s="86">
        <v>9</v>
      </c>
      <c r="W139" s="86" t="s">
        <v>64</v>
      </c>
      <c r="X139" s="86"/>
      <c r="Y139" s="86"/>
      <c r="Z139" s="86"/>
      <c r="AA139" s="86"/>
      <c r="AB139" s="64" t="s">
        <v>142</v>
      </c>
      <c r="AC139" s="64" t="s">
        <v>1982</v>
      </c>
      <c r="AD139" s="64"/>
      <c r="AE139" s="64"/>
      <c r="AF139" s="64"/>
      <c r="AG139" s="64"/>
      <c r="AH139" s="64"/>
      <c r="AI139" s="64"/>
      <c r="AJ139" s="64"/>
      <c r="AK139" s="64"/>
      <c r="AL139" s="64"/>
      <c r="AM139" s="64" t="s">
        <v>2010</v>
      </c>
      <c r="AN139" s="64" t="s">
        <v>1984</v>
      </c>
      <c r="AO139" s="197" t="s">
        <v>137</v>
      </c>
      <c r="AP139" s="197" t="s">
        <v>65</v>
      </c>
      <c r="AQ139" s="197" t="s">
        <v>1144</v>
      </c>
      <c r="AR139" s="70" t="s">
        <v>1145</v>
      </c>
      <c r="AS139" s="249" t="s">
        <v>73</v>
      </c>
      <c r="AT139" s="209"/>
      <c r="AU139" s="209"/>
      <c r="AV139" s="209"/>
      <c r="AW139" s="209"/>
      <c r="AX139" s="209"/>
      <c r="AY139" s="209"/>
      <c r="AZ139" s="209">
        <v>0</v>
      </c>
      <c r="BA139" s="209">
        <v>0</v>
      </c>
      <c r="BB139" s="209"/>
      <c r="BC139" s="209"/>
      <c r="BD139" s="209">
        <v>111120000</v>
      </c>
      <c r="BE139" s="209">
        <v>0</v>
      </c>
      <c r="BF139" s="209">
        <v>0</v>
      </c>
      <c r="BG139" s="209">
        <v>0</v>
      </c>
      <c r="BH139" s="209">
        <v>111120000</v>
      </c>
      <c r="BI139" s="209">
        <v>0</v>
      </c>
      <c r="BJ139" s="209">
        <v>0</v>
      </c>
      <c r="BK139" s="209">
        <v>0</v>
      </c>
      <c r="BL139" s="209">
        <v>0</v>
      </c>
      <c r="BM139" s="209">
        <v>0</v>
      </c>
      <c r="BN139" s="209">
        <v>0</v>
      </c>
      <c r="BO139" s="209">
        <v>0</v>
      </c>
      <c r="BP139" s="209">
        <v>0</v>
      </c>
      <c r="BQ139" s="209">
        <v>0</v>
      </c>
      <c r="BR139" s="209">
        <v>0</v>
      </c>
      <c r="BS139" s="209">
        <v>0</v>
      </c>
      <c r="BT139" s="209">
        <v>0</v>
      </c>
      <c r="BU139" s="209">
        <v>0</v>
      </c>
      <c r="BV139" s="209">
        <v>0</v>
      </c>
      <c r="BW139" s="209">
        <v>0</v>
      </c>
      <c r="BX139" s="209"/>
      <c r="BY139" s="209"/>
      <c r="BZ139" s="209"/>
      <c r="CA139" s="527">
        <v>0</v>
      </c>
      <c r="CB139" s="209"/>
      <c r="CC139" s="209">
        <v>111120000</v>
      </c>
      <c r="CD139" s="209">
        <v>0</v>
      </c>
      <c r="CE139" s="209">
        <v>0</v>
      </c>
      <c r="CF139" s="209">
        <v>0</v>
      </c>
      <c r="CG139" s="209">
        <v>111120000</v>
      </c>
      <c r="CH139" s="209">
        <v>0</v>
      </c>
      <c r="CI139" s="209">
        <v>0</v>
      </c>
      <c r="CJ139" s="209">
        <v>0</v>
      </c>
      <c r="CK139" s="209">
        <v>0</v>
      </c>
      <c r="CL139" s="209">
        <v>0</v>
      </c>
      <c r="CM139" s="509" t="s">
        <v>92</v>
      </c>
      <c r="CN139" s="19" t="str">
        <f t="shared" si="57"/>
        <v>4010000600412плановый</v>
      </c>
      <c r="CR139" s="104">
        <f t="shared" si="83"/>
        <v>0</v>
      </c>
      <c r="CS139" s="104">
        <f t="shared" si="84"/>
        <v>0</v>
      </c>
      <c r="CT139" s="104">
        <f t="shared" si="85"/>
        <v>0</v>
      </c>
      <c r="CU139" s="104">
        <f t="shared" si="86"/>
        <v>0</v>
      </c>
      <c r="CV139" s="104">
        <f t="shared" si="87"/>
        <v>0</v>
      </c>
      <c r="CW139" s="104">
        <f t="shared" si="88"/>
        <v>0</v>
      </c>
      <c r="CY139" s="211">
        <f t="shared" si="96"/>
        <v>0</v>
      </c>
      <c r="CZ139" s="211">
        <f t="shared" si="97"/>
        <v>0</v>
      </c>
      <c r="DA139" s="211">
        <f t="shared" si="98"/>
        <v>0</v>
      </c>
      <c r="DB139" s="211">
        <f t="shared" si="99"/>
        <v>0</v>
      </c>
      <c r="DC139" s="211">
        <f t="shared" si="100"/>
        <v>0</v>
      </c>
      <c r="DD139" s="211">
        <f t="shared" si="101"/>
        <v>0</v>
      </c>
      <c r="DE139" s="211">
        <f t="shared" si="102"/>
        <v>0</v>
      </c>
      <c r="DF139" s="211">
        <f t="shared" si="103"/>
        <v>0</v>
      </c>
      <c r="DG139" s="211">
        <f t="shared" si="104"/>
        <v>0</v>
      </c>
      <c r="DH139" s="211">
        <f t="shared" si="105"/>
        <v>0</v>
      </c>
    </row>
    <row r="140" spans="1:112" s="105" customFormat="1" ht="32.1" customHeight="1">
      <c r="A140" s="56">
        <v>602</v>
      </c>
      <c r="B140" s="57" t="s">
        <v>272</v>
      </c>
      <c r="C140" s="202">
        <v>401000060</v>
      </c>
      <c r="D140" s="58" t="s">
        <v>311</v>
      </c>
      <c r="E140" s="59" t="s">
        <v>274</v>
      </c>
      <c r="F140" s="85"/>
      <c r="G140" s="85"/>
      <c r="H140" s="86" t="s">
        <v>316</v>
      </c>
      <c r="I140" s="85"/>
      <c r="J140" s="86" t="s">
        <v>317</v>
      </c>
      <c r="K140" s="86" t="s">
        <v>318</v>
      </c>
      <c r="L140" s="86" t="s">
        <v>319</v>
      </c>
      <c r="M140" s="232"/>
      <c r="N140" s="232"/>
      <c r="O140" s="232"/>
      <c r="P140" s="64" t="s">
        <v>134</v>
      </c>
      <c r="Q140" s="64" t="s">
        <v>275</v>
      </c>
      <c r="R140" s="86"/>
      <c r="S140" s="86"/>
      <c r="T140" s="86" t="s">
        <v>66</v>
      </c>
      <c r="U140" s="86"/>
      <c r="V140" s="86">
        <v>9</v>
      </c>
      <c r="W140" s="86" t="s">
        <v>64</v>
      </c>
      <c r="X140" s="86"/>
      <c r="Y140" s="86"/>
      <c r="Z140" s="86"/>
      <c r="AA140" s="86"/>
      <c r="AB140" s="64" t="s">
        <v>142</v>
      </c>
      <c r="AC140" s="64" t="s">
        <v>1982</v>
      </c>
      <c r="AD140" s="64"/>
      <c r="AE140" s="64"/>
      <c r="AF140" s="64"/>
      <c r="AG140" s="64"/>
      <c r="AH140" s="64"/>
      <c r="AI140" s="64"/>
      <c r="AJ140" s="64"/>
      <c r="AK140" s="64"/>
      <c r="AL140" s="64"/>
      <c r="AM140" s="64" t="s">
        <v>2010</v>
      </c>
      <c r="AN140" s="64" t="s">
        <v>1984</v>
      </c>
      <c r="AO140" s="197" t="s">
        <v>137</v>
      </c>
      <c r="AP140" s="197" t="s">
        <v>65</v>
      </c>
      <c r="AQ140" s="197" t="s">
        <v>321</v>
      </c>
      <c r="AR140" s="70" t="s">
        <v>322</v>
      </c>
      <c r="AS140" s="249" t="s">
        <v>73</v>
      </c>
      <c r="AT140" s="209">
        <v>467000</v>
      </c>
      <c r="AU140" s="209">
        <v>445834.75</v>
      </c>
      <c r="AV140" s="209">
        <v>0</v>
      </c>
      <c r="AW140" s="209">
        <v>0</v>
      </c>
      <c r="AX140" s="209">
        <v>0</v>
      </c>
      <c r="AY140" s="209">
        <v>0</v>
      </c>
      <c r="AZ140" s="209">
        <v>0</v>
      </c>
      <c r="BA140" s="209">
        <v>0</v>
      </c>
      <c r="BB140" s="209">
        <v>467000</v>
      </c>
      <c r="BC140" s="209">
        <v>445834.75</v>
      </c>
      <c r="BD140" s="209">
        <v>612000</v>
      </c>
      <c r="BE140" s="209">
        <v>0</v>
      </c>
      <c r="BF140" s="209">
        <v>0</v>
      </c>
      <c r="BG140" s="209">
        <v>0</v>
      </c>
      <c r="BH140" s="209">
        <v>612000</v>
      </c>
      <c r="BI140" s="209">
        <v>612000</v>
      </c>
      <c r="BJ140" s="209">
        <v>0</v>
      </c>
      <c r="BK140" s="209">
        <v>0</v>
      </c>
      <c r="BL140" s="209">
        <v>0</v>
      </c>
      <c r="BM140" s="209">
        <v>612000</v>
      </c>
      <c r="BN140" s="209">
        <v>612000</v>
      </c>
      <c r="BO140" s="209">
        <v>0</v>
      </c>
      <c r="BP140" s="209">
        <v>0</v>
      </c>
      <c r="BQ140" s="209">
        <v>0</v>
      </c>
      <c r="BR140" s="209">
        <v>612000</v>
      </c>
      <c r="BS140" s="209">
        <v>612000</v>
      </c>
      <c r="BT140" s="209">
        <v>0</v>
      </c>
      <c r="BU140" s="209">
        <v>0</v>
      </c>
      <c r="BV140" s="209">
        <v>0</v>
      </c>
      <c r="BW140" s="209">
        <v>612000</v>
      </c>
      <c r="BX140" s="209">
        <v>467000</v>
      </c>
      <c r="BY140" s="209">
        <v>0</v>
      </c>
      <c r="BZ140" s="209">
        <v>0</v>
      </c>
      <c r="CA140" s="527">
        <v>0</v>
      </c>
      <c r="CB140" s="209">
        <v>467000</v>
      </c>
      <c r="CC140" s="209">
        <v>612000</v>
      </c>
      <c r="CD140" s="209">
        <v>0</v>
      </c>
      <c r="CE140" s="209">
        <v>0</v>
      </c>
      <c r="CF140" s="209">
        <v>0</v>
      </c>
      <c r="CG140" s="209">
        <v>612000</v>
      </c>
      <c r="CH140" s="209">
        <v>612000</v>
      </c>
      <c r="CI140" s="209">
        <v>0</v>
      </c>
      <c r="CJ140" s="209">
        <v>0</v>
      </c>
      <c r="CK140" s="209">
        <v>0</v>
      </c>
      <c r="CL140" s="209">
        <v>612000</v>
      </c>
      <c r="CM140" s="382" t="s">
        <v>91</v>
      </c>
      <c r="CN140" s="19" t="str">
        <f t="shared" si="57"/>
        <v>4010000600412нормативный</v>
      </c>
      <c r="CR140" s="104">
        <f t="shared" si="83"/>
        <v>0</v>
      </c>
      <c r="CS140" s="104">
        <f t="shared" si="84"/>
        <v>0</v>
      </c>
      <c r="CT140" s="104">
        <f t="shared" si="85"/>
        <v>0</v>
      </c>
      <c r="CU140" s="104">
        <f t="shared" si="86"/>
        <v>0</v>
      </c>
      <c r="CV140" s="104">
        <f t="shared" si="87"/>
        <v>0</v>
      </c>
      <c r="CW140" s="104">
        <f t="shared" si="88"/>
        <v>0</v>
      </c>
      <c r="CY140" s="211">
        <f t="shared" si="96"/>
        <v>0</v>
      </c>
      <c r="CZ140" s="211">
        <f t="shared" si="97"/>
        <v>0</v>
      </c>
      <c r="DA140" s="211">
        <f t="shared" si="98"/>
        <v>0</v>
      </c>
      <c r="DB140" s="211">
        <f t="shared" si="99"/>
        <v>0</v>
      </c>
      <c r="DC140" s="211">
        <f t="shared" si="100"/>
        <v>0</v>
      </c>
      <c r="DD140" s="211">
        <f t="shared" si="101"/>
        <v>0</v>
      </c>
      <c r="DE140" s="211">
        <f t="shared" si="102"/>
        <v>0</v>
      </c>
      <c r="DF140" s="211">
        <f t="shared" si="103"/>
        <v>0</v>
      </c>
      <c r="DG140" s="211">
        <f t="shared" si="104"/>
        <v>0</v>
      </c>
      <c r="DH140" s="211">
        <f t="shared" si="105"/>
        <v>0</v>
      </c>
    </row>
    <row r="141" spans="1:112" s="105" customFormat="1" ht="32.1" customHeight="1">
      <c r="A141" s="56">
        <v>602</v>
      </c>
      <c r="B141" s="57" t="s">
        <v>272</v>
      </c>
      <c r="C141" s="202">
        <v>402000001</v>
      </c>
      <c r="D141" s="58" t="s">
        <v>67</v>
      </c>
      <c r="E141" s="59" t="s">
        <v>323</v>
      </c>
      <c r="F141" s="85"/>
      <c r="G141" s="85"/>
      <c r="H141" s="86" t="s">
        <v>2011</v>
      </c>
      <c r="I141" s="85"/>
      <c r="J141" s="86" t="s">
        <v>2012</v>
      </c>
      <c r="K141" s="86" t="s">
        <v>2013</v>
      </c>
      <c r="L141" s="86" t="s">
        <v>324</v>
      </c>
      <c r="M141" s="232"/>
      <c r="N141" s="232"/>
      <c r="O141" s="232"/>
      <c r="P141" s="64" t="s">
        <v>2014</v>
      </c>
      <c r="Q141" s="64" t="s">
        <v>325</v>
      </c>
      <c r="R141" s="86"/>
      <c r="S141" s="86"/>
      <c r="T141" s="86" t="s">
        <v>300</v>
      </c>
      <c r="U141" s="86"/>
      <c r="V141" s="86" t="s">
        <v>2015</v>
      </c>
      <c r="W141" s="86" t="s">
        <v>326</v>
      </c>
      <c r="X141" s="86" t="s">
        <v>2016</v>
      </c>
      <c r="Y141" s="86"/>
      <c r="Z141" s="86"/>
      <c r="AA141" s="86"/>
      <c r="AB141" s="64" t="s">
        <v>327</v>
      </c>
      <c r="AC141" s="64" t="s">
        <v>2017</v>
      </c>
      <c r="AD141" s="64"/>
      <c r="AE141" s="64"/>
      <c r="AF141" s="64"/>
      <c r="AG141" s="64"/>
      <c r="AH141" s="64"/>
      <c r="AI141" s="64"/>
      <c r="AJ141" s="64"/>
      <c r="AK141" s="64"/>
      <c r="AL141" s="64"/>
      <c r="AM141" s="64" t="s">
        <v>1897</v>
      </c>
      <c r="AN141" s="64" t="s">
        <v>2018</v>
      </c>
      <c r="AO141" s="197" t="s">
        <v>71</v>
      </c>
      <c r="AP141" s="197" t="s">
        <v>72</v>
      </c>
      <c r="AQ141" s="197" t="s">
        <v>328</v>
      </c>
      <c r="AR141" s="70" t="s">
        <v>76</v>
      </c>
      <c r="AS141" s="249">
        <v>122</v>
      </c>
      <c r="AT141" s="209">
        <v>1110189.27</v>
      </c>
      <c r="AU141" s="209">
        <v>1110189.27</v>
      </c>
      <c r="AV141" s="209">
        <v>0</v>
      </c>
      <c r="AW141" s="209">
        <v>0</v>
      </c>
      <c r="AX141" s="209">
        <v>0</v>
      </c>
      <c r="AY141" s="209">
        <v>0</v>
      </c>
      <c r="AZ141" s="209">
        <v>0</v>
      </c>
      <c r="BA141" s="209">
        <v>0</v>
      </c>
      <c r="BB141" s="209">
        <v>1110189.27</v>
      </c>
      <c r="BC141" s="209">
        <v>1110189.27</v>
      </c>
      <c r="BD141" s="209">
        <v>1152210</v>
      </c>
      <c r="BE141" s="209">
        <v>0</v>
      </c>
      <c r="BF141" s="209">
        <v>0</v>
      </c>
      <c r="BG141" s="209">
        <v>0</v>
      </c>
      <c r="BH141" s="209">
        <v>1152210</v>
      </c>
      <c r="BI141" s="209">
        <v>1152210</v>
      </c>
      <c r="BJ141" s="209">
        <v>0</v>
      </c>
      <c r="BK141" s="209">
        <v>0</v>
      </c>
      <c r="BL141" s="209">
        <v>0</v>
      </c>
      <c r="BM141" s="209">
        <v>1152210</v>
      </c>
      <c r="BN141" s="209">
        <v>1152210</v>
      </c>
      <c r="BO141" s="209">
        <v>0</v>
      </c>
      <c r="BP141" s="209">
        <v>0</v>
      </c>
      <c r="BQ141" s="209">
        <v>0</v>
      </c>
      <c r="BR141" s="209">
        <v>1152210</v>
      </c>
      <c r="BS141" s="209">
        <v>1152210</v>
      </c>
      <c r="BT141" s="209">
        <v>0</v>
      </c>
      <c r="BU141" s="209">
        <v>0</v>
      </c>
      <c r="BV141" s="209">
        <v>0</v>
      </c>
      <c r="BW141" s="209">
        <v>1152210</v>
      </c>
      <c r="BX141" s="209">
        <v>1110189.27</v>
      </c>
      <c r="BY141" s="209">
        <v>0</v>
      </c>
      <c r="BZ141" s="209">
        <v>0</v>
      </c>
      <c r="CA141" s="527">
        <v>0</v>
      </c>
      <c r="CB141" s="209">
        <v>1110189.27</v>
      </c>
      <c r="CC141" s="209">
        <v>1152210</v>
      </c>
      <c r="CD141" s="209">
        <v>0</v>
      </c>
      <c r="CE141" s="209">
        <v>0</v>
      </c>
      <c r="CF141" s="209">
        <v>0</v>
      </c>
      <c r="CG141" s="209">
        <v>1152210</v>
      </c>
      <c r="CH141" s="209">
        <v>1152210</v>
      </c>
      <c r="CI141" s="209">
        <v>0</v>
      </c>
      <c r="CJ141" s="209">
        <v>0</v>
      </c>
      <c r="CK141" s="209">
        <v>0</v>
      </c>
      <c r="CL141" s="209">
        <v>1152210</v>
      </c>
      <c r="CM141" s="438" t="s">
        <v>91</v>
      </c>
      <c r="CN141" s="19" t="str">
        <f t="shared" si="57"/>
        <v>4020000010113нормативный</v>
      </c>
      <c r="CR141" s="104">
        <f t="shared" si="83"/>
        <v>0</v>
      </c>
      <c r="CS141" s="104">
        <f t="shared" si="84"/>
        <v>0</v>
      </c>
      <c r="CT141" s="104">
        <f t="shared" si="85"/>
        <v>0</v>
      </c>
      <c r="CU141" s="104">
        <f t="shared" si="86"/>
        <v>0</v>
      </c>
      <c r="CV141" s="104">
        <f t="shared" si="87"/>
        <v>0</v>
      </c>
      <c r="CW141" s="104">
        <f t="shared" si="88"/>
        <v>0</v>
      </c>
      <c r="CY141" s="211">
        <f t="shared" si="96"/>
        <v>0</v>
      </c>
      <c r="CZ141" s="211">
        <f t="shared" si="97"/>
        <v>0</v>
      </c>
      <c r="DA141" s="211">
        <f t="shared" si="98"/>
        <v>0</v>
      </c>
      <c r="DB141" s="211">
        <f t="shared" si="99"/>
        <v>0</v>
      </c>
      <c r="DC141" s="211">
        <f t="shared" si="100"/>
        <v>0</v>
      </c>
      <c r="DD141" s="211">
        <f t="shared" si="101"/>
        <v>0</v>
      </c>
      <c r="DE141" s="211">
        <f t="shared" si="102"/>
        <v>0</v>
      </c>
      <c r="DF141" s="211">
        <f t="shared" si="103"/>
        <v>0</v>
      </c>
      <c r="DG141" s="211">
        <f t="shared" si="104"/>
        <v>0</v>
      </c>
      <c r="DH141" s="211">
        <f t="shared" si="105"/>
        <v>0</v>
      </c>
    </row>
    <row r="142" spans="1:112" s="105" customFormat="1" ht="32.1" customHeight="1">
      <c r="A142" s="56">
        <v>602</v>
      </c>
      <c r="B142" s="57" t="s">
        <v>272</v>
      </c>
      <c r="C142" s="202">
        <v>402000001</v>
      </c>
      <c r="D142" s="58" t="s">
        <v>67</v>
      </c>
      <c r="E142" s="59" t="s">
        <v>323</v>
      </c>
      <c r="F142" s="85"/>
      <c r="G142" s="85"/>
      <c r="H142" s="86" t="s">
        <v>2011</v>
      </c>
      <c r="I142" s="85"/>
      <c r="J142" s="86" t="s">
        <v>2019</v>
      </c>
      <c r="K142" s="86" t="s">
        <v>2020</v>
      </c>
      <c r="L142" s="86" t="s">
        <v>324</v>
      </c>
      <c r="M142" s="232"/>
      <c r="N142" s="232"/>
      <c r="O142" s="232"/>
      <c r="P142" s="64" t="s">
        <v>2014</v>
      </c>
      <c r="Q142" s="64" t="s">
        <v>325</v>
      </c>
      <c r="R142" s="86"/>
      <c r="S142" s="86"/>
      <c r="T142" s="86" t="s">
        <v>300</v>
      </c>
      <c r="U142" s="86"/>
      <c r="V142" s="86" t="s">
        <v>2015</v>
      </c>
      <c r="W142" s="86" t="s">
        <v>326</v>
      </c>
      <c r="X142" s="86" t="s">
        <v>2016</v>
      </c>
      <c r="Y142" s="86"/>
      <c r="Z142" s="86"/>
      <c r="AA142" s="86"/>
      <c r="AB142" s="64" t="s">
        <v>327</v>
      </c>
      <c r="AC142" s="64" t="s">
        <v>2017</v>
      </c>
      <c r="AD142" s="64"/>
      <c r="AE142" s="64"/>
      <c r="AF142" s="64"/>
      <c r="AG142" s="64"/>
      <c r="AH142" s="64"/>
      <c r="AI142" s="64"/>
      <c r="AJ142" s="64"/>
      <c r="AK142" s="64"/>
      <c r="AL142" s="64"/>
      <c r="AM142" s="64" t="s">
        <v>1897</v>
      </c>
      <c r="AN142" s="64" t="s">
        <v>2018</v>
      </c>
      <c r="AO142" s="197" t="s">
        <v>71</v>
      </c>
      <c r="AP142" s="197" t="s">
        <v>72</v>
      </c>
      <c r="AQ142" s="197" t="s">
        <v>328</v>
      </c>
      <c r="AR142" s="70" t="s">
        <v>76</v>
      </c>
      <c r="AS142" s="249">
        <v>129</v>
      </c>
      <c r="AT142" s="209">
        <v>335114.45</v>
      </c>
      <c r="AU142" s="209">
        <v>335114.45</v>
      </c>
      <c r="AV142" s="209">
        <v>0</v>
      </c>
      <c r="AW142" s="209">
        <v>0</v>
      </c>
      <c r="AX142" s="209">
        <v>0</v>
      </c>
      <c r="AY142" s="209">
        <v>0</v>
      </c>
      <c r="AZ142" s="209">
        <v>0</v>
      </c>
      <c r="BA142" s="209">
        <v>0</v>
      </c>
      <c r="BB142" s="209">
        <v>335114.45</v>
      </c>
      <c r="BC142" s="209">
        <v>335114.45</v>
      </c>
      <c r="BD142" s="209">
        <v>343740</v>
      </c>
      <c r="BE142" s="209">
        <v>0</v>
      </c>
      <c r="BF142" s="209">
        <v>0</v>
      </c>
      <c r="BG142" s="209">
        <v>0</v>
      </c>
      <c r="BH142" s="209">
        <v>343740</v>
      </c>
      <c r="BI142" s="209">
        <v>343740</v>
      </c>
      <c r="BJ142" s="209">
        <v>0</v>
      </c>
      <c r="BK142" s="209">
        <v>0</v>
      </c>
      <c r="BL142" s="209">
        <v>0</v>
      </c>
      <c r="BM142" s="209">
        <v>343740</v>
      </c>
      <c r="BN142" s="209">
        <v>343740</v>
      </c>
      <c r="BO142" s="209">
        <v>0</v>
      </c>
      <c r="BP142" s="209">
        <v>0</v>
      </c>
      <c r="BQ142" s="209">
        <v>0</v>
      </c>
      <c r="BR142" s="209">
        <v>343740</v>
      </c>
      <c r="BS142" s="209">
        <v>343740</v>
      </c>
      <c r="BT142" s="209">
        <v>0</v>
      </c>
      <c r="BU142" s="209">
        <v>0</v>
      </c>
      <c r="BV142" s="209">
        <v>0</v>
      </c>
      <c r="BW142" s="209">
        <v>343740</v>
      </c>
      <c r="BX142" s="209">
        <v>335114.45</v>
      </c>
      <c r="BY142" s="209">
        <v>0</v>
      </c>
      <c r="BZ142" s="209">
        <v>0</v>
      </c>
      <c r="CA142" s="527">
        <v>0</v>
      </c>
      <c r="CB142" s="209">
        <v>335114.45</v>
      </c>
      <c r="CC142" s="209">
        <v>343740</v>
      </c>
      <c r="CD142" s="209">
        <v>0</v>
      </c>
      <c r="CE142" s="209">
        <v>0</v>
      </c>
      <c r="CF142" s="209">
        <v>0</v>
      </c>
      <c r="CG142" s="209">
        <v>343740</v>
      </c>
      <c r="CH142" s="209">
        <v>343740</v>
      </c>
      <c r="CI142" s="209">
        <v>0</v>
      </c>
      <c r="CJ142" s="209">
        <v>0</v>
      </c>
      <c r="CK142" s="209">
        <v>0</v>
      </c>
      <c r="CL142" s="209">
        <v>343740</v>
      </c>
      <c r="CM142" s="438" t="s">
        <v>91</v>
      </c>
      <c r="CN142" s="19" t="str">
        <f t="shared" si="57"/>
        <v>4020000010113нормативный</v>
      </c>
      <c r="CR142" s="104">
        <f t="shared" si="83"/>
        <v>0</v>
      </c>
      <c r="CS142" s="104">
        <f t="shared" si="84"/>
        <v>0</v>
      </c>
      <c r="CT142" s="104">
        <f t="shared" si="85"/>
        <v>0</v>
      </c>
      <c r="CU142" s="104">
        <f t="shared" si="86"/>
        <v>0</v>
      </c>
      <c r="CV142" s="104">
        <f t="shared" si="87"/>
        <v>0</v>
      </c>
      <c r="CW142" s="104">
        <f t="shared" si="88"/>
        <v>0</v>
      </c>
      <c r="CY142" s="211">
        <f t="shared" si="96"/>
        <v>0</v>
      </c>
      <c r="CZ142" s="211">
        <f t="shared" si="97"/>
        <v>0</v>
      </c>
      <c r="DA142" s="211">
        <f t="shared" si="98"/>
        <v>0</v>
      </c>
      <c r="DB142" s="211">
        <f t="shared" si="99"/>
        <v>0</v>
      </c>
      <c r="DC142" s="211">
        <f t="shared" si="100"/>
        <v>0</v>
      </c>
      <c r="DD142" s="211">
        <f t="shared" si="101"/>
        <v>0</v>
      </c>
      <c r="DE142" s="211">
        <f t="shared" si="102"/>
        <v>0</v>
      </c>
      <c r="DF142" s="211">
        <f t="shared" si="103"/>
        <v>0</v>
      </c>
      <c r="DG142" s="211">
        <f t="shared" si="104"/>
        <v>0</v>
      </c>
      <c r="DH142" s="211">
        <f t="shared" si="105"/>
        <v>0</v>
      </c>
    </row>
    <row r="143" spans="1:112" s="105" customFormat="1" ht="32.1" customHeight="1">
      <c r="A143" s="56">
        <v>602</v>
      </c>
      <c r="B143" s="57" t="s">
        <v>272</v>
      </c>
      <c r="C143" s="202">
        <v>402000001</v>
      </c>
      <c r="D143" s="58" t="s">
        <v>67</v>
      </c>
      <c r="E143" s="59" t="s">
        <v>329</v>
      </c>
      <c r="F143" s="85"/>
      <c r="G143" s="85"/>
      <c r="H143" s="86" t="s">
        <v>66</v>
      </c>
      <c r="I143" s="85"/>
      <c r="J143" s="86" t="s">
        <v>330</v>
      </c>
      <c r="K143" s="86" t="s">
        <v>331</v>
      </c>
      <c r="L143" s="86" t="s">
        <v>332</v>
      </c>
      <c r="M143" s="232"/>
      <c r="N143" s="232"/>
      <c r="O143" s="232"/>
      <c r="P143" s="64" t="s">
        <v>134</v>
      </c>
      <c r="Q143" s="64" t="s">
        <v>333</v>
      </c>
      <c r="R143" s="86"/>
      <c r="S143" s="86"/>
      <c r="T143" s="86">
        <v>3</v>
      </c>
      <c r="U143" s="86"/>
      <c r="V143" s="86" t="s">
        <v>65</v>
      </c>
      <c r="W143" s="86" t="s">
        <v>64</v>
      </c>
      <c r="X143" s="86" t="s">
        <v>66</v>
      </c>
      <c r="Y143" s="86"/>
      <c r="Z143" s="86"/>
      <c r="AA143" s="86"/>
      <c r="AB143" s="64" t="s">
        <v>142</v>
      </c>
      <c r="AC143" s="64" t="s">
        <v>1886</v>
      </c>
      <c r="AD143" s="64"/>
      <c r="AE143" s="64"/>
      <c r="AF143" s="64"/>
      <c r="AG143" s="64"/>
      <c r="AH143" s="64"/>
      <c r="AI143" s="64"/>
      <c r="AJ143" s="64"/>
      <c r="AK143" s="64"/>
      <c r="AL143" s="64"/>
      <c r="AM143" s="64" t="s">
        <v>2021</v>
      </c>
      <c r="AN143" s="64" t="s">
        <v>2022</v>
      </c>
      <c r="AO143" s="197" t="s">
        <v>71</v>
      </c>
      <c r="AP143" s="197" t="s">
        <v>72</v>
      </c>
      <c r="AQ143" s="197" t="s">
        <v>328</v>
      </c>
      <c r="AR143" s="70" t="s">
        <v>76</v>
      </c>
      <c r="AS143" s="249" t="s">
        <v>118</v>
      </c>
      <c r="AT143" s="209">
        <v>950018.47</v>
      </c>
      <c r="AU143" s="209">
        <v>950018.47</v>
      </c>
      <c r="AV143" s="209">
        <v>0</v>
      </c>
      <c r="AW143" s="209">
        <v>0</v>
      </c>
      <c r="AX143" s="209">
        <v>0</v>
      </c>
      <c r="AY143" s="209">
        <v>0</v>
      </c>
      <c r="AZ143" s="209">
        <v>0</v>
      </c>
      <c r="BA143" s="209">
        <v>0</v>
      </c>
      <c r="BB143" s="209">
        <v>950018.47</v>
      </c>
      <c r="BC143" s="209">
        <v>950018.47</v>
      </c>
      <c r="BD143" s="209">
        <v>1040000</v>
      </c>
      <c r="BE143" s="209">
        <v>0</v>
      </c>
      <c r="BF143" s="209">
        <v>0</v>
      </c>
      <c r="BG143" s="209">
        <v>0</v>
      </c>
      <c r="BH143" s="209">
        <v>1040000</v>
      </c>
      <c r="BI143" s="209">
        <v>1293750</v>
      </c>
      <c r="BJ143" s="209">
        <v>0</v>
      </c>
      <c r="BK143" s="209">
        <v>0</v>
      </c>
      <c r="BL143" s="209">
        <v>0</v>
      </c>
      <c r="BM143" s="209">
        <v>1293750</v>
      </c>
      <c r="BN143" s="209">
        <v>1348900</v>
      </c>
      <c r="BO143" s="209">
        <v>0</v>
      </c>
      <c r="BP143" s="209">
        <v>0</v>
      </c>
      <c r="BQ143" s="209">
        <v>0</v>
      </c>
      <c r="BR143" s="209">
        <v>1348900</v>
      </c>
      <c r="BS143" s="209">
        <v>1348900</v>
      </c>
      <c r="BT143" s="209">
        <v>0</v>
      </c>
      <c r="BU143" s="209">
        <v>0</v>
      </c>
      <c r="BV143" s="209">
        <v>0</v>
      </c>
      <c r="BW143" s="209">
        <v>1348900</v>
      </c>
      <c r="BX143" s="209">
        <v>950018.47</v>
      </c>
      <c r="BY143" s="209">
        <v>0</v>
      </c>
      <c r="BZ143" s="209">
        <v>0</v>
      </c>
      <c r="CA143" s="527">
        <v>0</v>
      </c>
      <c r="CB143" s="209">
        <v>950018.47</v>
      </c>
      <c r="CC143" s="209">
        <v>1040000</v>
      </c>
      <c r="CD143" s="209">
        <v>0</v>
      </c>
      <c r="CE143" s="209">
        <v>0</v>
      </c>
      <c r="CF143" s="209">
        <v>0</v>
      </c>
      <c r="CG143" s="209">
        <v>1040000</v>
      </c>
      <c r="CH143" s="209">
        <v>1293750</v>
      </c>
      <c r="CI143" s="209">
        <v>0</v>
      </c>
      <c r="CJ143" s="209">
        <v>0</v>
      </c>
      <c r="CK143" s="209">
        <v>0</v>
      </c>
      <c r="CL143" s="209">
        <v>1293750</v>
      </c>
      <c r="CM143" s="311" t="s">
        <v>1257</v>
      </c>
      <c r="CN143" s="19" t="str">
        <f t="shared" si="57"/>
        <v>4020000010113индексации</v>
      </c>
      <c r="CR143" s="104">
        <f t="shared" si="83"/>
        <v>0</v>
      </c>
      <c r="CS143" s="104">
        <f t="shared" si="84"/>
        <v>0</v>
      </c>
      <c r="CT143" s="104">
        <f t="shared" si="85"/>
        <v>0</v>
      </c>
      <c r="CU143" s="104">
        <f t="shared" si="86"/>
        <v>0</v>
      </c>
      <c r="CV143" s="104">
        <f t="shared" si="87"/>
        <v>0</v>
      </c>
      <c r="CW143" s="104">
        <f t="shared" si="88"/>
        <v>0</v>
      </c>
      <c r="CY143" s="211">
        <f t="shared" si="96"/>
        <v>0</v>
      </c>
      <c r="CZ143" s="211">
        <f t="shared" si="97"/>
        <v>0</v>
      </c>
      <c r="DA143" s="211">
        <f t="shared" si="98"/>
        <v>0</v>
      </c>
      <c r="DB143" s="211">
        <f t="shared" si="99"/>
        <v>0</v>
      </c>
      <c r="DC143" s="211">
        <f t="shared" si="100"/>
        <v>0</v>
      </c>
      <c r="DD143" s="211">
        <f t="shared" si="101"/>
        <v>0</v>
      </c>
      <c r="DE143" s="211">
        <f t="shared" si="102"/>
        <v>0</v>
      </c>
      <c r="DF143" s="211">
        <f t="shared" si="103"/>
        <v>0</v>
      </c>
      <c r="DG143" s="211">
        <f t="shared" si="104"/>
        <v>0</v>
      </c>
      <c r="DH143" s="211">
        <f t="shared" si="105"/>
        <v>0</v>
      </c>
    </row>
    <row r="144" spans="1:112" s="105" customFormat="1" ht="32.1" customHeight="1">
      <c r="A144" s="56">
        <v>602</v>
      </c>
      <c r="B144" s="57" t="s">
        <v>272</v>
      </c>
      <c r="C144" s="202">
        <v>402000001</v>
      </c>
      <c r="D144" s="58" t="s">
        <v>67</v>
      </c>
      <c r="E144" s="59" t="s">
        <v>329</v>
      </c>
      <c r="F144" s="85"/>
      <c r="G144" s="85"/>
      <c r="H144" s="86" t="s">
        <v>66</v>
      </c>
      <c r="I144" s="85"/>
      <c r="J144" s="86" t="s">
        <v>330</v>
      </c>
      <c r="K144" s="86" t="s">
        <v>331</v>
      </c>
      <c r="L144" s="86" t="s">
        <v>332</v>
      </c>
      <c r="M144" s="232"/>
      <c r="N144" s="232"/>
      <c r="O144" s="232"/>
      <c r="P144" s="64" t="s">
        <v>134</v>
      </c>
      <c r="Q144" s="64" t="s">
        <v>333</v>
      </c>
      <c r="R144" s="86"/>
      <c r="S144" s="86"/>
      <c r="T144" s="86">
        <v>3</v>
      </c>
      <c r="U144" s="86"/>
      <c r="V144" s="86" t="s">
        <v>65</v>
      </c>
      <c r="W144" s="86" t="s">
        <v>64</v>
      </c>
      <c r="X144" s="86" t="s">
        <v>66</v>
      </c>
      <c r="Y144" s="86"/>
      <c r="Z144" s="86"/>
      <c r="AA144" s="86"/>
      <c r="AB144" s="64" t="s">
        <v>142</v>
      </c>
      <c r="AC144" s="64" t="s">
        <v>1886</v>
      </c>
      <c r="AD144" s="64"/>
      <c r="AE144" s="64"/>
      <c r="AF144" s="64"/>
      <c r="AG144" s="64"/>
      <c r="AH144" s="64"/>
      <c r="AI144" s="64"/>
      <c r="AJ144" s="64"/>
      <c r="AK144" s="64"/>
      <c r="AL144" s="64"/>
      <c r="AM144" s="64" t="s">
        <v>2021</v>
      </c>
      <c r="AN144" s="64" t="s">
        <v>2022</v>
      </c>
      <c r="AO144" s="197" t="s">
        <v>71</v>
      </c>
      <c r="AP144" s="197" t="s">
        <v>72</v>
      </c>
      <c r="AQ144" s="197" t="s">
        <v>328</v>
      </c>
      <c r="AR144" s="70" t="s">
        <v>76</v>
      </c>
      <c r="AS144" s="249">
        <v>244</v>
      </c>
      <c r="AT144" s="209">
        <v>11672864.1</v>
      </c>
      <c r="AU144" s="209">
        <v>11615841.310000001</v>
      </c>
      <c r="AV144" s="209">
        <v>0</v>
      </c>
      <c r="AW144" s="209">
        <v>0</v>
      </c>
      <c r="AX144" s="209">
        <v>0</v>
      </c>
      <c r="AY144" s="209">
        <v>0</v>
      </c>
      <c r="AZ144" s="209">
        <v>0</v>
      </c>
      <c r="BA144" s="209">
        <v>0</v>
      </c>
      <c r="BB144" s="209">
        <v>11672864.1</v>
      </c>
      <c r="BC144" s="209">
        <v>11615841.310000001</v>
      </c>
      <c r="BD144" s="209">
        <f>BH144</f>
        <v>10199886.439999999</v>
      </c>
      <c r="BE144" s="209">
        <v>0</v>
      </c>
      <c r="BF144" s="209">
        <v>0</v>
      </c>
      <c r="BG144" s="209">
        <v>0</v>
      </c>
      <c r="BH144" s="209">
        <v>10199886.439999999</v>
      </c>
      <c r="BI144" s="209">
        <v>9904100</v>
      </c>
      <c r="BJ144" s="209">
        <v>0</v>
      </c>
      <c r="BK144" s="209">
        <v>0</v>
      </c>
      <c r="BL144" s="209">
        <v>0</v>
      </c>
      <c r="BM144" s="209">
        <v>9904100</v>
      </c>
      <c r="BN144" s="209">
        <v>9904100</v>
      </c>
      <c r="BO144" s="209">
        <v>0</v>
      </c>
      <c r="BP144" s="209">
        <v>0</v>
      </c>
      <c r="BQ144" s="209">
        <v>0</v>
      </c>
      <c r="BR144" s="209">
        <v>9904100</v>
      </c>
      <c r="BS144" s="209">
        <v>9904100</v>
      </c>
      <c r="BT144" s="209">
        <v>0</v>
      </c>
      <c r="BU144" s="209">
        <v>0</v>
      </c>
      <c r="BV144" s="209">
        <v>0</v>
      </c>
      <c r="BW144" s="209">
        <v>9904100</v>
      </c>
      <c r="BX144" s="209">
        <v>11672864.1</v>
      </c>
      <c r="BY144" s="209">
        <v>0</v>
      </c>
      <c r="BZ144" s="209">
        <v>0</v>
      </c>
      <c r="CA144" s="527">
        <v>0</v>
      </c>
      <c r="CB144" s="209">
        <v>11672864.1</v>
      </c>
      <c r="CC144" s="209">
        <f>CG144</f>
        <v>10199886.439999999</v>
      </c>
      <c r="CD144" s="209">
        <v>0</v>
      </c>
      <c r="CE144" s="209">
        <v>0</v>
      </c>
      <c r="CF144" s="209">
        <v>0</v>
      </c>
      <c r="CG144" s="209">
        <v>10199886.439999999</v>
      </c>
      <c r="CH144" s="209">
        <v>9904100</v>
      </c>
      <c r="CI144" s="209">
        <v>0</v>
      </c>
      <c r="CJ144" s="209">
        <v>0</v>
      </c>
      <c r="CK144" s="209">
        <v>0</v>
      </c>
      <c r="CL144" s="209">
        <v>9904100</v>
      </c>
      <c r="CM144" s="438" t="s">
        <v>91</v>
      </c>
      <c r="CN144" s="19" t="str">
        <f t="shared" si="57"/>
        <v>4020000010113нормативный</v>
      </c>
      <c r="CR144" s="104">
        <f t="shared" si="83"/>
        <v>0</v>
      </c>
      <c r="CS144" s="104">
        <f t="shared" si="84"/>
        <v>0</v>
      </c>
      <c r="CT144" s="104">
        <f t="shared" si="85"/>
        <v>0</v>
      </c>
      <c r="CU144" s="104">
        <f t="shared" si="86"/>
        <v>0</v>
      </c>
      <c r="CV144" s="104">
        <f t="shared" si="87"/>
        <v>0</v>
      </c>
      <c r="CW144" s="104">
        <f t="shared" si="88"/>
        <v>0</v>
      </c>
      <c r="CY144" s="211">
        <f t="shared" si="96"/>
        <v>0</v>
      </c>
      <c r="CZ144" s="211">
        <f t="shared" si="97"/>
        <v>0</v>
      </c>
      <c r="DA144" s="211">
        <f t="shared" si="98"/>
        <v>0</v>
      </c>
      <c r="DB144" s="211">
        <f t="shared" si="99"/>
        <v>0</v>
      </c>
      <c r="DC144" s="211">
        <f t="shared" si="100"/>
        <v>0</v>
      </c>
      <c r="DD144" s="211">
        <f t="shared" si="101"/>
        <v>0</v>
      </c>
      <c r="DE144" s="211">
        <f t="shared" si="102"/>
        <v>0</v>
      </c>
      <c r="DF144" s="211">
        <f t="shared" si="103"/>
        <v>0</v>
      </c>
      <c r="DG144" s="211">
        <f t="shared" si="104"/>
        <v>0</v>
      </c>
      <c r="DH144" s="211">
        <f t="shared" si="105"/>
        <v>0</v>
      </c>
    </row>
    <row r="145" spans="1:112" s="105" customFormat="1" ht="32.1" customHeight="1">
      <c r="A145" s="56">
        <v>602</v>
      </c>
      <c r="B145" s="57" t="s">
        <v>272</v>
      </c>
      <c r="C145" s="202">
        <v>402000001</v>
      </c>
      <c r="D145" s="58" t="s">
        <v>273</v>
      </c>
      <c r="E145" s="59" t="s">
        <v>274</v>
      </c>
      <c r="F145" s="85"/>
      <c r="G145" s="85"/>
      <c r="H145" s="86" t="s">
        <v>66</v>
      </c>
      <c r="I145" s="85"/>
      <c r="J145" s="86">
        <v>16</v>
      </c>
      <c r="K145" s="86">
        <v>1</v>
      </c>
      <c r="L145" s="86" t="s">
        <v>66</v>
      </c>
      <c r="M145" s="232"/>
      <c r="N145" s="232"/>
      <c r="O145" s="232"/>
      <c r="P145" s="64" t="s">
        <v>134</v>
      </c>
      <c r="Q145" s="64" t="s">
        <v>275</v>
      </c>
      <c r="R145" s="86"/>
      <c r="S145" s="86"/>
      <c r="T145" s="86" t="s">
        <v>66</v>
      </c>
      <c r="U145" s="86"/>
      <c r="V145" s="86">
        <v>9</v>
      </c>
      <c r="W145" s="86" t="s">
        <v>64</v>
      </c>
      <c r="X145" s="86"/>
      <c r="Y145" s="86"/>
      <c r="Z145" s="86"/>
      <c r="AA145" s="86"/>
      <c r="AB145" s="64" t="s">
        <v>142</v>
      </c>
      <c r="AC145" s="64" t="s">
        <v>1975</v>
      </c>
      <c r="AD145" s="64"/>
      <c r="AE145" s="64"/>
      <c r="AF145" s="64"/>
      <c r="AG145" s="64"/>
      <c r="AH145" s="64"/>
      <c r="AI145" s="64"/>
      <c r="AJ145" s="64"/>
      <c r="AK145" s="64"/>
      <c r="AL145" s="64"/>
      <c r="AM145" s="64" t="s">
        <v>1976</v>
      </c>
      <c r="AN145" s="64" t="s">
        <v>1977</v>
      </c>
      <c r="AO145" s="197" t="s">
        <v>71</v>
      </c>
      <c r="AP145" s="197" t="s">
        <v>72</v>
      </c>
      <c r="AQ145" s="197" t="s">
        <v>328</v>
      </c>
      <c r="AR145" s="70" t="s">
        <v>76</v>
      </c>
      <c r="AS145" s="249" t="s">
        <v>73</v>
      </c>
      <c r="AT145" s="209">
        <v>0</v>
      </c>
      <c r="AU145" s="209">
        <v>0</v>
      </c>
      <c r="AV145" s="209">
        <v>0</v>
      </c>
      <c r="AW145" s="209">
        <v>0</v>
      </c>
      <c r="AX145" s="209">
        <v>0</v>
      </c>
      <c r="AY145" s="209">
        <v>0</v>
      </c>
      <c r="AZ145" s="209">
        <v>0</v>
      </c>
      <c r="BA145" s="209">
        <v>0</v>
      </c>
      <c r="BB145" s="209">
        <v>0</v>
      </c>
      <c r="BC145" s="209">
        <v>0</v>
      </c>
      <c r="BD145" s="209">
        <v>0</v>
      </c>
      <c r="BE145" s="209">
        <v>0</v>
      </c>
      <c r="BF145" s="209">
        <v>0</v>
      </c>
      <c r="BG145" s="209">
        <v>0</v>
      </c>
      <c r="BH145" s="209">
        <v>0</v>
      </c>
      <c r="BI145" s="209">
        <v>0</v>
      </c>
      <c r="BJ145" s="209">
        <v>0</v>
      </c>
      <c r="BK145" s="209">
        <v>0</v>
      </c>
      <c r="BL145" s="209">
        <v>0</v>
      </c>
      <c r="BM145" s="209">
        <v>0</v>
      </c>
      <c r="BN145" s="209">
        <v>0</v>
      </c>
      <c r="BO145" s="209">
        <v>0</v>
      </c>
      <c r="BP145" s="209">
        <v>0</v>
      </c>
      <c r="BQ145" s="209">
        <v>0</v>
      </c>
      <c r="BR145" s="209">
        <v>0</v>
      </c>
      <c r="BS145" s="209">
        <v>0</v>
      </c>
      <c r="BT145" s="209">
        <v>0</v>
      </c>
      <c r="BU145" s="209">
        <v>0</v>
      </c>
      <c r="BV145" s="209">
        <v>0</v>
      </c>
      <c r="BW145" s="209">
        <v>0</v>
      </c>
      <c r="BX145" s="209">
        <v>0</v>
      </c>
      <c r="BY145" s="209">
        <v>0</v>
      </c>
      <c r="BZ145" s="209">
        <v>0</v>
      </c>
      <c r="CA145" s="527">
        <v>0</v>
      </c>
      <c r="CB145" s="209">
        <v>0</v>
      </c>
      <c r="CC145" s="209">
        <v>0</v>
      </c>
      <c r="CD145" s="209">
        <v>0</v>
      </c>
      <c r="CE145" s="209">
        <v>0</v>
      </c>
      <c r="CF145" s="209">
        <v>0</v>
      </c>
      <c r="CG145" s="209">
        <v>0</v>
      </c>
      <c r="CH145" s="209">
        <v>0</v>
      </c>
      <c r="CI145" s="209">
        <v>0</v>
      </c>
      <c r="CJ145" s="209">
        <v>0</v>
      </c>
      <c r="CK145" s="209">
        <v>0</v>
      </c>
      <c r="CL145" s="209">
        <v>0</v>
      </c>
      <c r="CM145" s="438" t="s">
        <v>91</v>
      </c>
      <c r="CN145" s="19" t="str">
        <f t="shared" ref="CN145:CN208" si="106">CONCATENATE(C145,AO145,AP145,CM145)</f>
        <v>4020000010113нормативный</v>
      </c>
      <c r="CR145" s="104">
        <f t="shared" si="83"/>
        <v>0</v>
      </c>
      <c r="CS145" s="104">
        <f t="shared" si="84"/>
        <v>0</v>
      </c>
      <c r="CT145" s="104">
        <f t="shared" si="85"/>
        <v>0</v>
      </c>
      <c r="CU145" s="104">
        <f t="shared" si="86"/>
        <v>0</v>
      </c>
      <c r="CV145" s="104">
        <f t="shared" si="87"/>
        <v>0</v>
      </c>
      <c r="CW145" s="104">
        <f t="shared" si="88"/>
        <v>0</v>
      </c>
      <c r="CY145" s="211">
        <f t="shared" si="96"/>
        <v>0</v>
      </c>
      <c r="CZ145" s="211">
        <f t="shared" si="97"/>
        <v>0</v>
      </c>
      <c r="DA145" s="211">
        <f t="shared" si="98"/>
        <v>0</v>
      </c>
      <c r="DB145" s="211">
        <f t="shared" si="99"/>
        <v>0</v>
      </c>
      <c r="DC145" s="211">
        <f t="shared" si="100"/>
        <v>0</v>
      </c>
      <c r="DD145" s="211">
        <f t="shared" si="101"/>
        <v>0</v>
      </c>
      <c r="DE145" s="211">
        <f t="shared" si="102"/>
        <v>0</v>
      </c>
      <c r="DF145" s="211">
        <f t="shared" si="103"/>
        <v>0</v>
      </c>
      <c r="DG145" s="211">
        <f t="shared" si="104"/>
        <v>0</v>
      </c>
      <c r="DH145" s="211">
        <f t="shared" si="105"/>
        <v>0</v>
      </c>
    </row>
    <row r="146" spans="1:112" s="105" customFormat="1" ht="32.1" customHeight="1">
      <c r="A146" s="56">
        <v>602</v>
      </c>
      <c r="B146" s="57" t="s">
        <v>272</v>
      </c>
      <c r="C146" s="202">
        <v>402000001</v>
      </c>
      <c r="D146" s="58" t="s">
        <v>273</v>
      </c>
      <c r="E146" s="59" t="s">
        <v>274</v>
      </c>
      <c r="F146" s="85"/>
      <c r="G146" s="85"/>
      <c r="H146" s="86" t="s">
        <v>66</v>
      </c>
      <c r="I146" s="85"/>
      <c r="J146" s="86">
        <v>16</v>
      </c>
      <c r="K146" s="86">
        <v>1</v>
      </c>
      <c r="L146" s="86" t="s">
        <v>66</v>
      </c>
      <c r="M146" s="232"/>
      <c r="N146" s="232"/>
      <c r="O146" s="232"/>
      <c r="P146" s="64" t="s">
        <v>134</v>
      </c>
      <c r="Q146" s="64" t="s">
        <v>275</v>
      </c>
      <c r="R146" s="86"/>
      <c r="S146" s="86"/>
      <c r="T146" s="86" t="s">
        <v>66</v>
      </c>
      <c r="U146" s="86"/>
      <c r="V146" s="86">
        <v>9</v>
      </c>
      <c r="W146" s="86" t="s">
        <v>64</v>
      </c>
      <c r="X146" s="86"/>
      <c r="Y146" s="86"/>
      <c r="Z146" s="86"/>
      <c r="AA146" s="86"/>
      <c r="AB146" s="64" t="s">
        <v>142</v>
      </c>
      <c r="AC146" s="64" t="s">
        <v>1978</v>
      </c>
      <c r="AD146" s="64"/>
      <c r="AE146" s="64"/>
      <c r="AF146" s="64"/>
      <c r="AG146" s="64"/>
      <c r="AH146" s="64"/>
      <c r="AI146" s="64"/>
      <c r="AJ146" s="64"/>
      <c r="AK146" s="64"/>
      <c r="AL146" s="64"/>
      <c r="AM146" s="64" t="s">
        <v>1979</v>
      </c>
      <c r="AN146" s="64" t="s">
        <v>1977</v>
      </c>
      <c r="AO146" s="197" t="s">
        <v>71</v>
      </c>
      <c r="AP146" s="197" t="s">
        <v>72</v>
      </c>
      <c r="AQ146" s="197" t="s">
        <v>328</v>
      </c>
      <c r="AR146" s="70" t="s">
        <v>76</v>
      </c>
      <c r="AS146" s="249">
        <v>851</v>
      </c>
      <c r="AT146" s="209">
        <v>62505.2</v>
      </c>
      <c r="AU146" s="209">
        <v>62505.2</v>
      </c>
      <c r="AV146" s="209">
        <v>0</v>
      </c>
      <c r="AW146" s="209">
        <v>0</v>
      </c>
      <c r="AX146" s="209">
        <v>0</v>
      </c>
      <c r="AY146" s="209">
        <v>0</v>
      </c>
      <c r="AZ146" s="209">
        <v>0</v>
      </c>
      <c r="BA146" s="209">
        <v>0</v>
      </c>
      <c r="BB146" s="209">
        <v>62505.2</v>
      </c>
      <c r="BC146" s="209">
        <v>62505.2</v>
      </c>
      <c r="BD146" s="209">
        <v>63222</v>
      </c>
      <c r="BE146" s="209">
        <v>0</v>
      </c>
      <c r="BF146" s="209">
        <v>0</v>
      </c>
      <c r="BG146" s="209">
        <v>0</v>
      </c>
      <c r="BH146" s="209">
        <v>63222</v>
      </c>
      <c r="BI146" s="209">
        <v>63222</v>
      </c>
      <c r="BJ146" s="209">
        <v>0</v>
      </c>
      <c r="BK146" s="209">
        <v>0</v>
      </c>
      <c r="BL146" s="209">
        <v>0</v>
      </c>
      <c r="BM146" s="209">
        <v>63222</v>
      </c>
      <c r="BN146" s="209">
        <v>63222</v>
      </c>
      <c r="BO146" s="209">
        <v>0</v>
      </c>
      <c r="BP146" s="209">
        <v>0</v>
      </c>
      <c r="BQ146" s="209">
        <v>0</v>
      </c>
      <c r="BR146" s="209">
        <v>63222</v>
      </c>
      <c r="BS146" s="209">
        <v>63222</v>
      </c>
      <c r="BT146" s="209">
        <v>0</v>
      </c>
      <c r="BU146" s="209">
        <v>0</v>
      </c>
      <c r="BV146" s="209">
        <v>0</v>
      </c>
      <c r="BW146" s="209">
        <v>63222</v>
      </c>
      <c r="BX146" s="209">
        <v>62505.2</v>
      </c>
      <c r="BY146" s="209">
        <v>0</v>
      </c>
      <c r="BZ146" s="209">
        <v>0</v>
      </c>
      <c r="CA146" s="527">
        <v>0</v>
      </c>
      <c r="CB146" s="209">
        <v>62505.2</v>
      </c>
      <c r="CC146" s="209">
        <v>63222</v>
      </c>
      <c r="CD146" s="209">
        <v>0</v>
      </c>
      <c r="CE146" s="209">
        <v>0</v>
      </c>
      <c r="CF146" s="209">
        <v>0</v>
      </c>
      <c r="CG146" s="209">
        <v>63222</v>
      </c>
      <c r="CH146" s="209">
        <v>63222</v>
      </c>
      <c r="CI146" s="209">
        <v>0</v>
      </c>
      <c r="CJ146" s="209">
        <v>0</v>
      </c>
      <c r="CK146" s="209">
        <v>0</v>
      </c>
      <c r="CL146" s="209">
        <v>63222</v>
      </c>
      <c r="CM146" s="438" t="s">
        <v>91</v>
      </c>
      <c r="CN146" s="19" t="str">
        <f t="shared" si="106"/>
        <v>4020000010113нормативный</v>
      </c>
      <c r="CR146" s="104">
        <f t="shared" si="83"/>
        <v>0</v>
      </c>
      <c r="CS146" s="104">
        <f t="shared" si="84"/>
        <v>0</v>
      </c>
      <c r="CT146" s="104">
        <f t="shared" si="85"/>
        <v>0</v>
      </c>
      <c r="CU146" s="104">
        <f t="shared" si="86"/>
        <v>0</v>
      </c>
      <c r="CV146" s="104">
        <f t="shared" si="87"/>
        <v>0</v>
      </c>
      <c r="CW146" s="104">
        <f t="shared" si="88"/>
        <v>0</v>
      </c>
      <c r="CY146" s="211">
        <f t="shared" si="96"/>
        <v>0</v>
      </c>
      <c r="CZ146" s="211">
        <f t="shared" si="97"/>
        <v>0</v>
      </c>
      <c r="DA146" s="211">
        <f t="shared" si="98"/>
        <v>0</v>
      </c>
      <c r="DB146" s="211">
        <f t="shared" si="99"/>
        <v>0</v>
      </c>
      <c r="DC146" s="211">
        <f t="shared" si="100"/>
        <v>0</v>
      </c>
      <c r="DD146" s="211">
        <f t="shared" si="101"/>
        <v>0</v>
      </c>
      <c r="DE146" s="211">
        <f t="shared" si="102"/>
        <v>0</v>
      </c>
      <c r="DF146" s="211">
        <f t="shared" si="103"/>
        <v>0</v>
      </c>
      <c r="DG146" s="211">
        <f t="shared" si="104"/>
        <v>0</v>
      </c>
      <c r="DH146" s="211">
        <f t="shared" si="105"/>
        <v>0</v>
      </c>
    </row>
    <row r="147" spans="1:112" s="105" customFormat="1" ht="32.1" customHeight="1">
      <c r="A147" s="56">
        <v>602</v>
      </c>
      <c r="B147" s="57" t="s">
        <v>272</v>
      </c>
      <c r="C147" s="202">
        <v>402000001</v>
      </c>
      <c r="D147" s="58" t="s">
        <v>273</v>
      </c>
      <c r="E147" s="59" t="s">
        <v>274</v>
      </c>
      <c r="F147" s="85"/>
      <c r="G147" s="85"/>
      <c r="H147" s="86" t="s">
        <v>66</v>
      </c>
      <c r="I147" s="85"/>
      <c r="J147" s="86">
        <v>16</v>
      </c>
      <c r="K147" s="86">
        <v>1</v>
      </c>
      <c r="L147" s="86" t="s">
        <v>66</v>
      </c>
      <c r="M147" s="232"/>
      <c r="N147" s="232"/>
      <c r="O147" s="232"/>
      <c r="P147" s="64" t="s">
        <v>134</v>
      </c>
      <c r="Q147" s="64" t="s">
        <v>275</v>
      </c>
      <c r="R147" s="86"/>
      <c r="S147" s="86"/>
      <c r="T147" s="86" t="s">
        <v>66</v>
      </c>
      <c r="U147" s="86"/>
      <c r="V147" s="86">
        <v>9</v>
      </c>
      <c r="W147" s="86" t="s">
        <v>64</v>
      </c>
      <c r="X147" s="86"/>
      <c r="Y147" s="86"/>
      <c r="Z147" s="86"/>
      <c r="AA147" s="86"/>
      <c r="AB147" s="64" t="s">
        <v>142</v>
      </c>
      <c r="AC147" s="64" t="s">
        <v>1978</v>
      </c>
      <c r="AD147" s="64"/>
      <c r="AE147" s="64"/>
      <c r="AF147" s="64"/>
      <c r="AG147" s="64"/>
      <c r="AH147" s="64"/>
      <c r="AI147" s="64"/>
      <c r="AJ147" s="64"/>
      <c r="AK147" s="64"/>
      <c r="AL147" s="64"/>
      <c r="AM147" s="64" t="s">
        <v>1979</v>
      </c>
      <c r="AN147" s="64" t="s">
        <v>1977</v>
      </c>
      <c r="AO147" s="197" t="s">
        <v>71</v>
      </c>
      <c r="AP147" s="197" t="s">
        <v>72</v>
      </c>
      <c r="AQ147" s="197" t="s">
        <v>328</v>
      </c>
      <c r="AR147" s="70" t="s">
        <v>76</v>
      </c>
      <c r="AS147" s="249">
        <v>852</v>
      </c>
      <c r="AT147" s="209">
        <v>5955</v>
      </c>
      <c r="AU147" s="209">
        <v>5955</v>
      </c>
      <c r="AV147" s="209">
        <v>0</v>
      </c>
      <c r="AW147" s="209">
        <v>0</v>
      </c>
      <c r="AX147" s="209">
        <v>0</v>
      </c>
      <c r="AY147" s="209">
        <v>0</v>
      </c>
      <c r="AZ147" s="209">
        <v>0</v>
      </c>
      <c r="BA147" s="209">
        <v>0</v>
      </c>
      <c r="BB147" s="209">
        <v>5955</v>
      </c>
      <c r="BC147" s="209">
        <v>5955</v>
      </c>
      <c r="BD147" s="209">
        <v>6048</v>
      </c>
      <c r="BE147" s="209">
        <v>0</v>
      </c>
      <c r="BF147" s="209">
        <v>0</v>
      </c>
      <c r="BG147" s="209">
        <v>0</v>
      </c>
      <c r="BH147" s="209">
        <v>6048</v>
      </c>
      <c r="BI147" s="209">
        <v>6048</v>
      </c>
      <c r="BJ147" s="209">
        <v>0</v>
      </c>
      <c r="BK147" s="209">
        <v>0</v>
      </c>
      <c r="BL147" s="209">
        <v>0</v>
      </c>
      <c r="BM147" s="209">
        <v>6048</v>
      </c>
      <c r="BN147" s="209">
        <v>6048</v>
      </c>
      <c r="BO147" s="209">
        <v>0</v>
      </c>
      <c r="BP147" s="209">
        <v>0</v>
      </c>
      <c r="BQ147" s="209">
        <v>0</v>
      </c>
      <c r="BR147" s="209">
        <v>6048</v>
      </c>
      <c r="BS147" s="209">
        <v>6048</v>
      </c>
      <c r="BT147" s="209">
        <v>0</v>
      </c>
      <c r="BU147" s="209">
        <v>0</v>
      </c>
      <c r="BV147" s="209">
        <v>0</v>
      </c>
      <c r="BW147" s="209">
        <v>6048</v>
      </c>
      <c r="BX147" s="209">
        <v>5955</v>
      </c>
      <c r="BY147" s="209">
        <v>0</v>
      </c>
      <c r="BZ147" s="209">
        <v>0</v>
      </c>
      <c r="CA147" s="527">
        <v>0</v>
      </c>
      <c r="CB147" s="209">
        <v>5955</v>
      </c>
      <c r="CC147" s="209">
        <v>6048</v>
      </c>
      <c r="CD147" s="209">
        <v>0</v>
      </c>
      <c r="CE147" s="209">
        <v>0</v>
      </c>
      <c r="CF147" s="209">
        <v>0</v>
      </c>
      <c r="CG147" s="209">
        <v>6048</v>
      </c>
      <c r="CH147" s="209">
        <v>6048</v>
      </c>
      <c r="CI147" s="209">
        <v>0</v>
      </c>
      <c r="CJ147" s="209">
        <v>0</v>
      </c>
      <c r="CK147" s="209">
        <v>0</v>
      </c>
      <c r="CL147" s="209">
        <v>6048</v>
      </c>
      <c r="CM147" s="438" t="s">
        <v>91</v>
      </c>
      <c r="CN147" s="19" t="str">
        <f t="shared" si="106"/>
        <v>4020000010113нормативный</v>
      </c>
      <c r="CR147" s="104">
        <f t="shared" si="83"/>
        <v>0</v>
      </c>
      <c r="CS147" s="104">
        <f t="shared" si="84"/>
        <v>0</v>
      </c>
      <c r="CT147" s="104">
        <f t="shared" si="85"/>
        <v>0</v>
      </c>
      <c r="CU147" s="104">
        <f t="shared" si="86"/>
        <v>0</v>
      </c>
      <c r="CV147" s="104">
        <f t="shared" si="87"/>
        <v>0</v>
      </c>
      <c r="CW147" s="104">
        <f t="shared" si="88"/>
        <v>0</v>
      </c>
      <c r="CY147" s="211">
        <f t="shared" si="96"/>
        <v>0</v>
      </c>
      <c r="CZ147" s="211">
        <f t="shared" si="97"/>
        <v>0</v>
      </c>
      <c r="DA147" s="211">
        <f t="shared" si="98"/>
        <v>0</v>
      </c>
      <c r="DB147" s="211">
        <f t="shared" si="99"/>
        <v>0</v>
      </c>
      <c r="DC147" s="211">
        <f t="shared" si="100"/>
        <v>0</v>
      </c>
      <c r="DD147" s="211">
        <f t="shared" si="101"/>
        <v>0</v>
      </c>
      <c r="DE147" s="211">
        <f t="shared" si="102"/>
        <v>0</v>
      </c>
      <c r="DF147" s="211">
        <f t="shared" si="103"/>
        <v>0</v>
      </c>
      <c r="DG147" s="211">
        <f t="shared" si="104"/>
        <v>0</v>
      </c>
      <c r="DH147" s="211">
        <f t="shared" si="105"/>
        <v>0</v>
      </c>
    </row>
    <row r="148" spans="1:112" s="105" customFormat="1" ht="32.1" customHeight="1">
      <c r="A148" s="56">
        <v>602</v>
      </c>
      <c r="B148" s="57" t="s">
        <v>272</v>
      </c>
      <c r="C148" s="202">
        <v>402000001</v>
      </c>
      <c r="D148" s="58" t="s">
        <v>67</v>
      </c>
      <c r="E148" s="59" t="s">
        <v>329</v>
      </c>
      <c r="F148" s="85"/>
      <c r="G148" s="85"/>
      <c r="H148" s="86" t="s">
        <v>66</v>
      </c>
      <c r="I148" s="85"/>
      <c r="J148" s="86" t="s">
        <v>330</v>
      </c>
      <c r="K148" s="86" t="s">
        <v>331</v>
      </c>
      <c r="L148" s="86" t="s">
        <v>332</v>
      </c>
      <c r="M148" s="232"/>
      <c r="N148" s="232"/>
      <c r="O148" s="232"/>
      <c r="P148" s="64" t="s">
        <v>134</v>
      </c>
      <c r="Q148" s="64" t="s">
        <v>333</v>
      </c>
      <c r="R148" s="86"/>
      <c r="S148" s="86"/>
      <c r="T148" s="86">
        <v>3</v>
      </c>
      <c r="U148" s="86"/>
      <c r="V148" s="86" t="s">
        <v>65</v>
      </c>
      <c r="W148" s="86" t="s">
        <v>64</v>
      </c>
      <c r="X148" s="86" t="s">
        <v>66</v>
      </c>
      <c r="Y148" s="86"/>
      <c r="Z148" s="86"/>
      <c r="AA148" s="86"/>
      <c r="AB148" s="64" t="s">
        <v>142</v>
      </c>
      <c r="AC148" s="64" t="s">
        <v>2023</v>
      </c>
      <c r="AD148" s="64"/>
      <c r="AE148" s="64"/>
      <c r="AF148" s="64"/>
      <c r="AG148" s="64"/>
      <c r="AH148" s="64"/>
      <c r="AI148" s="64"/>
      <c r="AJ148" s="64"/>
      <c r="AK148" s="64"/>
      <c r="AL148" s="64"/>
      <c r="AM148" s="64" t="s">
        <v>2024</v>
      </c>
      <c r="AN148" s="64" t="s">
        <v>1984</v>
      </c>
      <c r="AO148" s="197" t="s">
        <v>71</v>
      </c>
      <c r="AP148" s="197" t="s">
        <v>72</v>
      </c>
      <c r="AQ148" s="197" t="s">
        <v>328</v>
      </c>
      <c r="AR148" s="70" t="s">
        <v>76</v>
      </c>
      <c r="AS148" s="249" t="s">
        <v>125</v>
      </c>
      <c r="AT148" s="209">
        <v>0</v>
      </c>
      <c r="AU148" s="209">
        <v>0</v>
      </c>
      <c r="AV148" s="209">
        <v>0</v>
      </c>
      <c r="AW148" s="209">
        <v>0</v>
      </c>
      <c r="AX148" s="209">
        <v>0</v>
      </c>
      <c r="AY148" s="209">
        <v>0</v>
      </c>
      <c r="AZ148" s="209">
        <v>0</v>
      </c>
      <c r="BA148" s="209">
        <v>0</v>
      </c>
      <c r="BB148" s="209">
        <v>0</v>
      </c>
      <c r="BC148" s="209">
        <v>0</v>
      </c>
      <c r="BD148" s="209">
        <v>0</v>
      </c>
      <c r="BE148" s="209">
        <v>0</v>
      </c>
      <c r="BF148" s="209">
        <v>0</v>
      </c>
      <c r="BG148" s="209">
        <v>0</v>
      </c>
      <c r="BH148" s="209">
        <v>0</v>
      </c>
      <c r="BI148" s="209">
        <v>0</v>
      </c>
      <c r="BJ148" s="209">
        <v>0</v>
      </c>
      <c r="BK148" s="209">
        <v>0</v>
      </c>
      <c r="BL148" s="209">
        <v>0</v>
      </c>
      <c r="BM148" s="209">
        <v>0</v>
      </c>
      <c r="BN148" s="209">
        <v>0</v>
      </c>
      <c r="BO148" s="209">
        <v>0</v>
      </c>
      <c r="BP148" s="209">
        <v>0</v>
      </c>
      <c r="BQ148" s="209">
        <v>0</v>
      </c>
      <c r="BR148" s="209">
        <v>0</v>
      </c>
      <c r="BS148" s="209">
        <v>0</v>
      </c>
      <c r="BT148" s="209">
        <v>0</v>
      </c>
      <c r="BU148" s="209">
        <v>0</v>
      </c>
      <c r="BV148" s="209">
        <v>0</v>
      </c>
      <c r="BW148" s="209">
        <v>0</v>
      </c>
      <c r="BX148" s="209">
        <v>0</v>
      </c>
      <c r="BY148" s="209">
        <v>0</v>
      </c>
      <c r="BZ148" s="209">
        <v>0</v>
      </c>
      <c r="CA148" s="527">
        <v>0</v>
      </c>
      <c r="CB148" s="209">
        <v>0</v>
      </c>
      <c r="CC148" s="209">
        <v>0</v>
      </c>
      <c r="CD148" s="209">
        <v>0</v>
      </c>
      <c r="CE148" s="209">
        <v>0</v>
      </c>
      <c r="CF148" s="209">
        <v>0</v>
      </c>
      <c r="CG148" s="209">
        <v>0</v>
      </c>
      <c r="CH148" s="209">
        <v>0</v>
      </c>
      <c r="CI148" s="209">
        <v>0</v>
      </c>
      <c r="CJ148" s="209">
        <v>0</v>
      </c>
      <c r="CK148" s="209">
        <v>0</v>
      </c>
      <c r="CL148" s="209">
        <v>0</v>
      </c>
      <c r="CM148" s="438" t="s">
        <v>91</v>
      </c>
      <c r="CN148" s="19" t="str">
        <f t="shared" si="106"/>
        <v>4020000010113нормативный</v>
      </c>
      <c r="CR148" s="104">
        <f t="shared" si="83"/>
        <v>0</v>
      </c>
      <c r="CS148" s="104">
        <f t="shared" si="84"/>
        <v>0</v>
      </c>
      <c r="CT148" s="104">
        <f t="shared" si="85"/>
        <v>0</v>
      </c>
      <c r="CU148" s="104">
        <f t="shared" si="86"/>
        <v>0</v>
      </c>
      <c r="CV148" s="104">
        <f t="shared" si="87"/>
        <v>0</v>
      </c>
      <c r="CW148" s="104">
        <f t="shared" si="88"/>
        <v>0</v>
      </c>
      <c r="CY148" s="211">
        <f t="shared" si="96"/>
        <v>0</v>
      </c>
      <c r="CZ148" s="211">
        <f t="shared" si="97"/>
        <v>0</v>
      </c>
      <c r="DA148" s="211">
        <f t="shared" si="98"/>
        <v>0</v>
      </c>
      <c r="DB148" s="211">
        <f t="shared" si="99"/>
        <v>0</v>
      </c>
      <c r="DC148" s="211">
        <f t="shared" si="100"/>
        <v>0</v>
      </c>
      <c r="DD148" s="211">
        <f t="shared" si="101"/>
        <v>0</v>
      </c>
      <c r="DE148" s="211">
        <f t="shared" si="102"/>
        <v>0</v>
      </c>
      <c r="DF148" s="211">
        <f t="shared" si="103"/>
        <v>0</v>
      </c>
      <c r="DG148" s="211">
        <f t="shared" si="104"/>
        <v>0</v>
      </c>
      <c r="DH148" s="211">
        <f t="shared" si="105"/>
        <v>0</v>
      </c>
    </row>
    <row r="149" spans="1:112" s="105" customFormat="1" ht="32.1" customHeight="1">
      <c r="A149" s="56">
        <v>602</v>
      </c>
      <c r="B149" s="57" t="s">
        <v>272</v>
      </c>
      <c r="C149" s="202">
        <v>401000003</v>
      </c>
      <c r="D149" s="58" t="s">
        <v>273</v>
      </c>
      <c r="E149" s="59" t="s">
        <v>274</v>
      </c>
      <c r="F149" s="85"/>
      <c r="G149" s="85"/>
      <c r="H149" s="86" t="s">
        <v>66</v>
      </c>
      <c r="I149" s="85"/>
      <c r="J149" s="86">
        <v>16</v>
      </c>
      <c r="K149" s="86">
        <v>1</v>
      </c>
      <c r="L149" s="86" t="s">
        <v>66</v>
      </c>
      <c r="M149" s="232"/>
      <c r="N149" s="232"/>
      <c r="O149" s="232"/>
      <c r="P149" s="64" t="s">
        <v>134</v>
      </c>
      <c r="Q149" s="64" t="s">
        <v>275</v>
      </c>
      <c r="R149" s="86"/>
      <c r="S149" s="86"/>
      <c r="T149" s="86" t="s">
        <v>66</v>
      </c>
      <c r="U149" s="86"/>
      <c r="V149" s="86">
        <v>9</v>
      </c>
      <c r="W149" s="86" t="s">
        <v>64</v>
      </c>
      <c r="X149" s="86"/>
      <c r="Y149" s="86"/>
      <c r="Z149" s="86"/>
      <c r="AA149" s="86"/>
      <c r="AB149" s="64" t="s">
        <v>142</v>
      </c>
      <c r="AC149" s="64" t="s">
        <v>1978</v>
      </c>
      <c r="AD149" s="64"/>
      <c r="AE149" s="64"/>
      <c r="AF149" s="64"/>
      <c r="AG149" s="64"/>
      <c r="AH149" s="64"/>
      <c r="AI149" s="64"/>
      <c r="AJ149" s="64"/>
      <c r="AK149" s="64"/>
      <c r="AL149" s="64"/>
      <c r="AM149" s="64" t="s">
        <v>1980</v>
      </c>
      <c r="AN149" s="64" t="s">
        <v>1981</v>
      </c>
      <c r="AO149" s="197" t="s">
        <v>71</v>
      </c>
      <c r="AP149" s="197" t="s">
        <v>72</v>
      </c>
      <c r="AQ149" s="197" t="s">
        <v>337</v>
      </c>
      <c r="AR149" s="70" t="s">
        <v>338</v>
      </c>
      <c r="AS149" s="249" t="s">
        <v>81</v>
      </c>
      <c r="AT149" s="209">
        <v>968100</v>
      </c>
      <c r="AU149" s="209">
        <v>968100</v>
      </c>
      <c r="AV149" s="209">
        <v>0</v>
      </c>
      <c r="AW149" s="209">
        <v>0</v>
      </c>
      <c r="AX149" s="209">
        <v>0</v>
      </c>
      <c r="AY149" s="209">
        <v>0</v>
      </c>
      <c r="AZ149" s="209">
        <v>0</v>
      </c>
      <c r="BA149" s="209">
        <v>0</v>
      </c>
      <c r="BB149" s="209">
        <v>968100</v>
      </c>
      <c r="BC149" s="209">
        <v>968100</v>
      </c>
      <c r="BD149" s="209">
        <f>BH149</f>
        <v>1259029.1599999999</v>
      </c>
      <c r="BE149" s="209">
        <v>0</v>
      </c>
      <c r="BF149" s="209">
        <v>0</v>
      </c>
      <c r="BG149" s="209">
        <v>0</v>
      </c>
      <c r="BH149" s="209">
        <v>1259029.1599999999</v>
      </c>
      <c r="BI149" s="209">
        <v>0</v>
      </c>
      <c r="BJ149" s="209">
        <v>0</v>
      </c>
      <c r="BK149" s="209">
        <v>0</v>
      </c>
      <c r="BL149" s="209">
        <v>0</v>
      </c>
      <c r="BM149" s="209">
        <v>0</v>
      </c>
      <c r="BN149" s="209">
        <v>0</v>
      </c>
      <c r="BO149" s="209">
        <v>0</v>
      </c>
      <c r="BP149" s="209">
        <v>0</v>
      </c>
      <c r="BQ149" s="209">
        <v>0</v>
      </c>
      <c r="BR149" s="209">
        <v>0</v>
      </c>
      <c r="BS149" s="209">
        <v>0</v>
      </c>
      <c r="BT149" s="209">
        <v>0</v>
      </c>
      <c r="BU149" s="209">
        <v>0</v>
      </c>
      <c r="BV149" s="209">
        <v>0</v>
      </c>
      <c r="BW149" s="209">
        <v>0</v>
      </c>
      <c r="BX149" s="209">
        <v>968100</v>
      </c>
      <c r="BY149" s="209">
        <v>0</v>
      </c>
      <c r="BZ149" s="209">
        <v>0</v>
      </c>
      <c r="CA149" s="527">
        <v>0</v>
      </c>
      <c r="CB149" s="209">
        <v>968100</v>
      </c>
      <c r="CC149" s="209">
        <f>CG149</f>
        <v>1259029.1599999999</v>
      </c>
      <c r="CD149" s="209">
        <v>0</v>
      </c>
      <c r="CE149" s="209">
        <v>0</v>
      </c>
      <c r="CF149" s="209">
        <v>0</v>
      </c>
      <c r="CG149" s="209">
        <v>1259029.1599999999</v>
      </c>
      <c r="CH149" s="209">
        <v>0</v>
      </c>
      <c r="CI149" s="209">
        <v>0</v>
      </c>
      <c r="CJ149" s="209">
        <v>0</v>
      </c>
      <c r="CK149" s="209">
        <v>0</v>
      </c>
      <c r="CL149" s="209">
        <v>0</v>
      </c>
      <c r="CM149" s="382" t="s">
        <v>91</v>
      </c>
      <c r="CN149" s="19" t="str">
        <f t="shared" si="106"/>
        <v>4010000030113нормативный</v>
      </c>
      <c r="CR149" s="104">
        <f t="shared" si="83"/>
        <v>0</v>
      </c>
      <c r="CS149" s="104">
        <f t="shared" si="84"/>
        <v>0</v>
      </c>
      <c r="CT149" s="104">
        <f t="shared" si="85"/>
        <v>0</v>
      </c>
      <c r="CU149" s="104">
        <f t="shared" si="86"/>
        <v>0</v>
      </c>
      <c r="CV149" s="104">
        <f t="shared" si="87"/>
        <v>0</v>
      </c>
      <c r="CW149" s="104">
        <f t="shared" si="88"/>
        <v>0</v>
      </c>
      <c r="CY149" s="211">
        <f t="shared" si="96"/>
        <v>0</v>
      </c>
      <c r="CZ149" s="211">
        <f t="shared" si="97"/>
        <v>0</v>
      </c>
      <c r="DA149" s="211">
        <f t="shared" si="98"/>
        <v>0</v>
      </c>
      <c r="DB149" s="211">
        <f t="shared" si="99"/>
        <v>0</v>
      </c>
      <c r="DC149" s="211">
        <f t="shared" si="100"/>
        <v>0</v>
      </c>
      <c r="DD149" s="211">
        <f t="shared" si="101"/>
        <v>0</v>
      </c>
      <c r="DE149" s="211">
        <f t="shared" si="102"/>
        <v>0</v>
      </c>
      <c r="DF149" s="211">
        <f t="shared" si="103"/>
        <v>0</v>
      </c>
      <c r="DG149" s="211">
        <f t="shared" si="104"/>
        <v>0</v>
      </c>
      <c r="DH149" s="211">
        <f t="shared" si="105"/>
        <v>0</v>
      </c>
    </row>
    <row r="150" spans="1:112" s="105" customFormat="1" ht="32.1" customHeight="1">
      <c r="A150" s="56">
        <v>602</v>
      </c>
      <c r="B150" s="57" t="s">
        <v>272</v>
      </c>
      <c r="C150" s="202">
        <v>402000001</v>
      </c>
      <c r="D150" s="58" t="s">
        <v>67</v>
      </c>
      <c r="E150" s="59" t="s">
        <v>2025</v>
      </c>
      <c r="F150" s="85"/>
      <c r="G150" s="85"/>
      <c r="H150" s="86" t="s">
        <v>339</v>
      </c>
      <c r="I150" s="85"/>
      <c r="J150" s="86" t="s">
        <v>340</v>
      </c>
      <c r="K150" s="86" t="s">
        <v>341</v>
      </c>
      <c r="L150" s="86" t="s">
        <v>342</v>
      </c>
      <c r="M150" s="232"/>
      <c r="N150" s="232"/>
      <c r="O150" s="232"/>
      <c r="P150" s="64" t="s">
        <v>343</v>
      </c>
      <c r="Q150" s="64" t="s">
        <v>344</v>
      </c>
      <c r="R150" s="86"/>
      <c r="S150" s="86"/>
      <c r="T150" s="86" t="s">
        <v>300</v>
      </c>
      <c r="U150" s="86"/>
      <c r="V150" s="86" t="s">
        <v>345</v>
      </c>
      <c r="W150" s="86" t="s">
        <v>302</v>
      </c>
      <c r="X150" s="86"/>
      <c r="Y150" s="86"/>
      <c r="Z150" s="86"/>
      <c r="AA150" s="86"/>
      <c r="AB150" s="64" t="s">
        <v>346</v>
      </c>
      <c r="AC150" s="64" t="s">
        <v>2026</v>
      </c>
      <c r="AD150" s="64"/>
      <c r="AE150" s="64"/>
      <c r="AF150" s="64"/>
      <c r="AG150" s="64"/>
      <c r="AH150" s="64"/>
      <c r="AI150" s="64"/>
      <c r="AJ150" s="64" t="s">
        <v>2027</v>
      </c>
      <c r="AK150" s="64"/>
      <c r="AL150" s="64"/>
      <c r="AM150" s="64"/>
      <c r="AN150" s="64" t="s">
        <v>2028</v>
      </c>
      <c r="AO150" s="197" t="s">
        <v>71</v>
      </c>
      <c r="AP150" s="197" t="s">
        <v>72</v>
      </c>
      <c r="AQ150" s="197" t="s">
        <v>347</v>
      </c>
      <c r="AR150" s="70" t="s">
        <v>116</v>
      </c>
      <c r="AS150" s="249">
        <v>129</v>
      </c>
      <c r="AT150" s="209">
        <v>18045257.710000001</v>
      </c>
      <c r="AU150" s="209">
        <v>18044831.359999999</v>
      </c>
      <c r="AV150" s="209">
        <v>0</v>
      </c>
      <c r="AW150" s="209">
        <v>0</v>
      </c>
      <c r="AX150" s="209">
        <v>0</v>
      </c>
      <c r="AY150" s="209">
        <v>0</v>
      </c>
      <c r="AZ150" s="209">
        <v>0</v>
      </c>
      <c r="BA150" s="209">
        <v>0</v>
      </c>
      <c r="BB150" s="209">
        <v>18045257.710000001</v>
      </c>
      <c r="BC150" s="209">
        <v>18044831.359999999</v>
      </c>
      <c r="BD150" s="209">
        <f>BH150</f>
        <v>18191088</v>
      </c>
      <c r="BE150" s="209">
        <v>0</v>
      </c>
      <c r="BF150" s="209">
        <v>0</v>
      </c>
      <c r="BG150" s="209">
        <v>0</v>
      </c>
      <c r="BH150" s="209">
        <v>18191088</v>
      </c>
      <c r="BI150" s="209">
        <v>19824708</v>
      </c>
      <c r="BJ150" s="209">
        <v>0</v>
      </c>
      <c r="BK150" s="209">
        <v>0</v>
      </c>
      <c r="BL150" s="209">
        <v>0</v>
      </c>
      <c r="BM150" s="209">
        <v>19824708</v>
      </c>
      <c r="BN150" s="209">
        <v>19824708</v>
      </c>
      <c r="BO150" s="209">
        <v>0</v>
      </c>
      <c r="BP150" s="209">
        <v>0</v>
      </c>
      <c r="BQ150" s="209">
        <v>0</v>
      </c>
      <c r="BR150" s="209">
        <v>19824708</v>
      </c>
      <c r="BS150" s="209">
        <v>19824708</v>
      </c>
      <c r="BT150" s="209">
        <v>0</v>
      </c>
      <c r="BU150" s="209">
        <v>0</v>
      </c>
      <c r="BV150" s="209">
        <v>0</v>
      </c>
      <c r="BW150" s="209">
        <v>19824708</v>
      </c>
      <c r="BX150" s="209">
        <v>18045257.710000001</v>
      </c>
      <c r="BY150" s="209">
        <v>0</v>
      </c>
      <c r="BZ150" s="209">
        <v>0</v>
      </c>
      <c r="CA150" s="527">
        <v>0</v>
      </c>
      <c r="CB150" s="209">
        <v>18045257.710000001</v>
      </c>
      <c r="CC150" s="209">
        <f>CG150</f>
        <v>18191088</v>
      </c>
      <c r="CD150" s="209">
        <v>0</v>
      </c>
      <c r="CE150" s="209">
        <v>0</v>
      </c>
      <c r="CF150" s="209">
        <v>0</v>
      </c>
      <c r="CG150" s="209">
        <v>18191088</v>
      </c>
      <c r="CH150" s="209">
        <v>19824708</v>
      </c>
      <c r="CI150" s="209">
        <v>0</v>
      </c>
      <c r="CJ150" s="209">
        <v>0</v>
      </c>
      <c r="CK150" s="209">
        <v>0</v>
      </c>
      <c r="CL150" s="209">
        <v>19824708</v>
      </c>
      <c r="CM150" s="438" t="s">
        <v>91</v>
      </c>
      <c r="CN150" s="19" t="str">
        <f t="shared" si="106"/>
        <v>4020000010113нормативный</v>
      </c>
      <c r="CO150" s="103"/>
      <c r="CP150" s="103"/>
      <c r="CQ150" s="104"/>
      <c r="CR150" s="104">
        <f t="shared" si="83"/>
        <v>0</v>
      </c>
      <c r="CS150" s="104">
        <f t="shared" si="84"/>
        <v>0</v>
      </c>
      <c r="CT150" s="104">
        <f t="shared" si="85"/>
        <v>0</v>
      </c>
      <c r="CU150" s="104">
        <f t="shared" si="86"/>
        <v>0</v>
      </c>
      <c r="CV150" s="104">
        <f t="shared" si="87"/>
        <v>0</v>
      </c>
      <c r="CW150" s="104">
        <f t="shared" si="88"/>
        <v>0</v>
      </c>
      <c r="CX150" s="104"/>
      <c r="CY150" s="211">
        <f t="shared" si="96"/>
        <v>0</v>
      </c>
      <c r="CZ150" s="211">
        <f t="shared" si="97"/>
        <v>0</v>
      </c>
      <c r="DA150" s="211">
        <f t="shared" si="98"/>
        <v>0</v>
      </c>
      <c r="DB150" s="211">
        <f t="shared" si="99"/>
        <v>0</v>
      </c>
      <c r="DC150" s="211">
        <f t="shared" si="100"/>
        <v>0</v>
      </c>
      <c r="DD150" s="211">
        <f t="shared" si="101"/>
        <v>0</v>
      </c>
      <c r="DE150" s="211">
        <f t="shared" si="102"/>
        <v>0</v>
      </c>
      <c r="DF150" s="211">
        <f t="shared" si="103"/>
        <v>0</v>
      </c>
      <c r="DG150" s="211">
        <f t="shared" si="104"/>
        <v>0</v>
      </c>
      <c r="DH150" s="211">
        <f t="shared" si="105"/>
        <v>0</v>
      </c>
    </row>
    <row r="151" spans="1:112" s="105" customFormat="1" ht="32.1" customHeight="1">
      <c r="A151" s="56">
        <v>602</v>
      </c>
      <c r="B151" s="57" t="s">
        <v>272</v>
      </c>
      <c r="C151" s="202">
        <v>402000002</v>
      </c>
      <c r="D151" s="58" t="s">
        <v>69</v>
      </c>
      <c r="E151" s="59" t="s">
        <v>2025</v>
      </c>
      <c r="F151" s="85"/>
      <c r="G151" s="85"/>
      <c r="H151" s="86" t="s">
        <v>339</v>
      </c>
      <c r="I151" s="85"/>
      <c r="J151" s="86" t="s">
        <v>340</v>
      </c>
      <c r="K151" s="86" t="s">
        <v>341</v>
      </c>
      <c r="L151" s="86" t="s">
        <v>342</v>
      </c>
      <c r="M151" s="232"/>
      <c r="N151" s="232"/>
      <c r="O151" s="232"/>
      <c r="P151" s="64" t="s">
        <v>343</v>
      </c>
      <c r="Q151" s="64" t="s">
        <v>344</v>
      </c>
      <c r="R151" s="86"/>
      <c r="S151" s="86"/>
      <c r="T151" s="86" t="s">
        <v>300</v>
      </c>
      <c r="U151" s="86"/>
      <c r="V151" s="86" t="s">
        <v>345</v>
      </c>
      <c r="W151" s="86" t="s">
        <v>302</v>
      </c>
      <c r="X151" s="86"/>
      <c r="Y151" s="86"/>
      <c r="Z151" s="86"/>
      <c r="AA151" s="86"/>
      <c r="AB151" s="64" t="s">
        <v>346</v>
      </c>
      <c r="AC151" s="64" t="s">
        <v>2029</v>
      </c>
      <c r="AD151" s="64"/>
      <c r="AE151" s="64"/>
      <c r="AF151" s="64"/>
      <c r="AG151" s="64"/>
      <c r="AH151" s="64"/>
      <c r="AI151" s="64"/>
      <c r="AJ151" s="64" t="s">
        <v>2030</v>
      </c>
      <c r="AK151" s="64"/>
      <c r="AL151" s="64"/>
      <c r="AM151" s="64"/>
      <c r="AN151" s="64" t="s">
        <v>2031</v>
      </c>
      <c r="AO151" s="197" t="s">
        <v>71</v>
      </c>
      <c r="AP151" s="197" t="s">
        <v>72</v>
      </c>
      <c r="AQ151" s="197" t="s">
        <v>348</v>
      </c>
      <c r="AR151" s="70" t="s">
        <v>126</v>
      </c>
      <c r="AS151" s="249" t="s">
        <v>87</v>
      </c>
      <c r="AT151" s="209">
        <v>2966812.8</v>
      </c>
      <c r="AU151" s="209">
        <v>2966812.8</v>
      </c>
      <c r="AV151" s="209">
        <v>0</v>
      </c>
      <c r="AW151" s="209">
        <v>0</v>
      </c>
      <c r="AX151" s="209">
        <v>2966812.8</v>
      </c>
      <c r="AY151" s="209">
        <v>2966812.8</v>
      </c>
      <c r="AZ151" s="209">
        <v>0</v>
      </c>
      <c r="BA151" s="209">
        <v>0</v>
      </c>
      <c r="BB151" s="209">
        <v>0</v>
      </c>
      <c r="BC151" s="209">
        <v>0</v>
      </c>
      <c r="BD151" s="209">
        <v>0</v>
      </c>
      <c r="BE151" s="209">
        <v>0</v>
      </c>
      <c r="BF151" s="209">
        <v>0</v>
      </c>
      <c r="BG151" s="209">
        <v>0</v>
      </c>
      <c r="BH151" s="209">
        <v>0</v>
      </c>
      <c r="BI151" s="209">
        <v>0</v>
      </c>
      <c r="BJ151" s="209">
        <v>0</v>
      </c>
      <c r="BK151" s="209">
        <v>0</v>
      </c>
      <c r="BL151" s="209">
        <v>0</v>
      </c>
      <c r="BM151" s="209">
        <v>0</v>
      </c>
      <c r="BN151" s="209">
        <v>0</v>
      </c>
      <c r="BO151" s="209">
        <v>0</v>
      </c>
      <c r="BP151" s="209">
        <v>0</v>
      </c>
      <c r="BQ151" s="209">
        <v>0</v>
      </c>
      <c r="BR151" s="209">
        <v>0</v>
      </c>
      <c r="BS151" s="209">
        <v>0</v>
      </c>
      <c r="BT151" s="209">
        <v>0</v>
      </c>
      <c r="BU151" s="209">
        <v>0</v>
      </c>
      <c r="BV151" s="209">
        <v>0</v>
      </c>
      <c r="BW151" s="209">
        <v>0</v>
      </c>
      <c r="BX151" s="209">
        <v>2966812.8</v>
      </c>
      <c r="BY151" s="209">
        <v>0</v>
      </c>
      <c r="BZ151" s="209">
        <v>2966812.8</v>
      </c>
      <c r="CA151" s="527">
        <v>0</v>
      </c>
      <c r="CB151" s="209">
        <v>0</v>
      </c>
      <c r="CC151" s="209">
        <v>0</v>
      </c>
      <c r="CD151" s="209">
        <v>0</v>
      </c>
      <c r="CE151" s="209">
        <v>0</v>
      </c>
      <c r="CF151" s="209">
        <v>0</v>
      </c>
      <c r="CG151" s="209">
        <v>0</v>
      </c>
      <c r="CH151" s="209">
        <v>0</v>
      </c>
      <c r="CI151" s="209">
        <v>0</v>
      </c>
      <c r="CJ151" s="209">
        <v>0</v>
      </c>
      <c r="CK151" s="209">
        <v>0</v>
      </c>
      <c r="CL151" s="209">
        <v>0</v>
      </c>
      <c r="CM151" s="382" t="s">
        <v>91</v>
      </c>
      <c r="CN151" s="19" t="str">
        <f t="shared" si="106"/>
        <v>4020000020113нормативный</v>
      </c>
      <c r="CO151" s="103"/>
      <c r="CP151" s="103"/>
      <c r="CQ151" s="104"/>
      <c r="CR151" s="104">
        <f t="shared" si="83"/>
        <v>0</v>
      </c>
      <c r="CS151" s="104">
        <f t="shared" si="84"/>
        <v>0</v>
      </c>
      <c r="CT151" s="104">
        <f t="shared" si="85"/>
        <v>0</v>
      </c>
      <c r="CU151" s="104">
        <f t="shared" si="86"/>
        <v>0</v>
      </c>
      <c r="CV151" s="104">
        <f t="shared" si="87"/>
        <v>0</v>
      </c>
      <c r="CW151" s="104">
        <f t="shared" si="88"/>
        <v>0</v>
      </c>
      <c r="CX151" s="104"/>
      <c r="CY151" s="211">
        <f t="shared" si="96"/>
        <v>0</v>
      </c>
      <c r="CZ151" s="211">
        <f t="shared" si="97"/>
        <v>0</v>
      </c>
      <c r="DA151" s="211">
        <f t="shared" si="98"/>
        <v>0</v>
      </c>
      <c r="DB151" s="211">
        <f t="shared" si="99"/>
        <v>0</v>
      </c>
      <c r="DC151" s="211">
        <f t="shared" si="100"/>
        <v>0</v>
      </c>
      <c r="DD151" s="211">
        <f t="shared" si="101"/>
        <v>0</v>
      </c>
      <c r="DE151" s="211">
        <f t="shared" si="102"/>
        <v>0</v>
      </c>
      <c r="DF151" s="211">
        <f t="shared" si="103"/>
        <v>0</v>
      </c>
      <c r="DG151" s="211">
        <f t="shared" si="104"/>
        <v>0</v>
      </c>
      <c r="DH151" s="211">
        <f t="shared" si="105"/>
        <v>0</v>
      </c>
    </row>
    <row r="152" spans="1:112" s="105" customFormat="1" ht="32.1" customHeight="1">
      <c r="A152" s="56">
        <v>602</v>
      </c>
      <c r="B152" s="57" t="s">
        <v>272</v>
      </c>
      <c r="C152" s="202">
        <v>402000001</v>
      </c>
      <c r="D152" s="58" t="s">
        <v>67</v>
      </c>
      <c r="E152" s="59" t="s">
        <v>2025</v>
      </c>
      <c r="F152" s="85"/>
      <c r="G152" s="85"/>
      <c r="H152" s="86" t="s">
        <v>339</v>
      </c>
      <c r="I152" s="85"/>
      <c r="J152" s="86" t="s">
        <v>340</v>
      </c>
      <c r="K152" s="86" t="s">
        <v>341</v>
      </c>
      <c r="L152" s="86" t="s">
        <v>342</v>
      </c>
      <c r="M152" s="232"/>
      <c r="N152" s="232"/>
      <c r="O152" s="232"/>
      <c r="P152" s="64" t="s">
        <v>343</v>
      </c>
      <c r="Q152" s="64" t="s">
        <v>344</v>
      </c>
      <c r="R152" s="86"/>
      <c r="S152" s="86"/>
      <c r="T152" s="86" t="s">
        <v>300</v>
      </c>
      <c r="U152" s="86"/>
      <c r="V152" s="86" t="s">
        <v>345</v>
      </c>
      <c r="W152" s="86" t="s">
        <v>302</v>
      </c>
      <c r="X152" s="86"/>
      <c r="Y152" s="86"/>
      <c r="Z152" s="86"/>
      <c r="AA152" s="86"/>
      <c r="AB152" s="64" t="s">
        <v>346</v>
      </c>
      <c r="AC152" s="64" t="s">
        <v>2029</v>
      </c>
      <c r="AD152" s="64"/>
      <c r="AE152" s="64"/>
      <c r="AF152" s="64"/>
      <c r="AG152" s="64"/>
      <c r="AH152" s="64"/>
      <c r="AI152" s="64"/>
      <c r="AJ152" s="64" t="s">
        <v>2030</v>
      </c>
      <c r="AK152" s="64"/>
      <c r="AL152" s="64"/>
      <c r="AM152" s="64"/>
      <c r="AN152" s="64" t="s">
        <v>2031</v>
      </c>
      <c r="AO152" s="197" t="s">
        <v>71</v>
      </c>
      <c r="AP152" s="197" t="s">
        <v>72</v>
      </c>
      <c r="AQ152" s="197" t="s">
        <v>348</v>
      </c>
      <c r="AR152" s="70" t="s">
        <v>126</v>
      </c>
      <c r="AS152" s="249" t="s">
        <v>79</v>
      </c>
      <c r="AT152" s="209">
        <v>895977.47</v>
      </c>
      <c r="AU152" s="209">
        <v>895977.47</v>
      </c>
      <c r="AV152" s="209">
        <v>0</v>
      </c>
      <c r="AW152" s="209">
        <v>0</v>
      </c>
      <c r="AX152" s="209">
        <v>895977.47</v>
      </c>
      <c r="AY152" s="209">
        <v>895977.47</v>
      </c>
      <c r="AZ152" s="209">
        <v>0</v>
      </c>
      <c r="BA152" s="209">
        <v>0</v>
      </c>
      <c r="BB152" s="209">
        <v>0</v>
      </c>
      <c r="BC152" s="209">
        <v>0</v>
      </c>
      <c r="BD152" s="209">
        <v>0</v>
      </c>
      <c r="BE152" s="209">
        <v>0</v>
      </c>
      <c r="BF152" s="209">
        <v>0</v>
      </c>
      <c r="BG152" s="209">
        <v>0</v>
      </c>
      <c r="BH152" s="209">
        <v>0</v>
      </c>
      <c r="BI152" s="209">
        <v>0</v>
      </c>
      <c r="BJ152" s="209">
        <v>0</v>
      </c>
      <c r="BK152" s="209">
        <v>0</v>
      </c>
      <c r="BL152" s="209">
        <v>0</v>
      </c>
      <c r="BM152" s="209">
        <v>0</v>
      </c>
      <c r="BN152" s="209">
        <v>0</v>
      </c>
      <c r="BO152" s="209">
        <v>0</v>
      </c>
      <c r="BP152" s="209">
        <v>0</v>
      </c>
      <c r="BQ152" s="209">
        <v>0</v>
      </c>
      <c r="BR152" s="209">
        <v>0</v>
      </c>
      <c r="BS152" s="209">
        <v>0</v>
      </c>
      <c r="BT152" s="209">
        <v>0</v>
      </c>
      <c r="BU152" s="209">
        <v>0</v>
      </c>
      <c r="BV152" s="209">
        <v>0</v>
      </c>
      <c r="BW152" s="209">
        <v>0</v>
      </c>
      <c r="BX152" s="209">
        <v>895977.47</v>
      </c>
      <c r="BY152" s="209">
        <v>0</v>
      </c>
      <c r="BZ152" s="209">
        <v>895977.47</v>
      </c>
      <c r="CA152" s="527">
        <v>0</v>
      </c>
      <c r="CB152" s="209">
        <v>0</v>
      </c>
      <c r="CC152" s="209">
        <v>0</v>
      </c>
      <c r="CD152" s="209">
        <v>0</v>
      </c>
      <c r="CE152" s="209">
        <v>0</v>
      </c>
      <c r="CF152" s="209">
        <v>0</v>
      </c>
      <c r="CG152" s="209">
        <v>0</v>
      </c>
      <c r="CH152" s="209">
        <v>0</v>
      </c>
      <c r="CI152" s="209">
        <v>0</v>
      </c>
      <c r="CJ152" s="209">
        <v>0</v>
      </c>
      <c r="CK152" s="209">
        <v>0</v>
      </c>
      <c r="CL152" s="209">
        <v>0</v>
      </c>
      <c r="CM152" s="438" t="s">
        <v>91</v>
      </c>
      <c r="CN152" s="19" t="str">
        <f t="shared" si="106"/>
        <v>4020000010113нормативный</v>
      </c>
      <c r="CO152" s="103"/>
      <c r="CP152" s="103"/>
      <c r="CQ152" s="104"/>
      <c r="CR152" s="104">
        <f t="shared" si="83"/>
        <v>0</v>
      </c>
      <c r="CS152" s="104">
        <f t="shared" si="84"/>
        <v>0</v>
      </c>
      <c r="CT152" s="104">
        <f t="shared" si="85"/>
        <v>0</v>
      </c>
      <c r="CU152" s="104">
        <f t="shared" si="86"/>
        <v>0</v>
      </c>
      <c r="CV152" s="104">
        <f t="shared" si="87"/>
        <v>0</v>
      </c>
      <c r="CW152" s="104">
        <f t="shared" si="88"/>
        <v>0</v>
      </c>
      <c r="CX152" s="104"/>
      <c r="CY152" s="211">
        <f t="shared" si="96"/>
        <v>0</v>
      </c>
      <c r="CZ152" s="211">
        <f t="shared" si="97"/>
        <v>0</v>
      </c>
      <c r="DA152" s="211">
        <f t="shared" si="98"/>
        <v>0</v>
      </c>
      <c r="DB152" s="211">
        <f t="shared" si="99"/>
        <v>0</v>
      </c>
      <c r="DC152" s="211">
        <f t="shared" si="100"/>
        <v>0</v>
      </c>
      <c r="DD152" s="211">
        <f t="shared" si="101"/>
        <v>0</v>
      </c>
      <c r="DE152" s="211">
        <f t="shared" si="102"/>
        <v>0</v>
      </c>
      <c r="DF152" s="211">
        <f t="shared" si="103"/>
        <v>0</v>
      </c>
      <c r="DG152" s="211">
        <f t="shared" si="104"/>
        <v>0</v>
      </c>
      <c r="DH152" s="211">
        <f t="shared" si="105"/>
        <v>0</v>
      </c>
    </row>
    <row r="153" spans="1:112" s="105" customFormat="1" ht="32.1" customHeight="1">
      <c r="A153" s="56">
        <v>602</v>
      </c>
      <c r="B153" s="57" t="s">
        <v>272</v>
      </c>
      <c r="C153" s="202">
        <v>402000002</v>
      </c>
      <c r="D153" s="58" t="s">
        <v>69</v>
      </c>
      <c r="E153" s="59" t="s">
        <v>274</v>
      </c>
      <c r="F153" s="85"/>
      <c r="G153" s="85"/>
      <c r="H153" s="86">
        <v>3</v>
      </c>
      <c r="I153" s="85"/>
      <c r="J153" s="86">
        <v>16</v>
      </c>
      <c r="K153" s="86">
        <v>1</v>
      </c>
      <c r="L153" s="86" t="s">
        <v>289</v>
      </c>
      <c r="M153" s="232"/>
      <c r="N153" s="232"/>
      <c r="O153" s="232"/>
      <c r="P153" s="64" t="s">
        <v>134</v>
      </c>
      <c r="Q153" s="64" t="s">
        <v>275</v>
      </c>
      <c r="R153" s="86"/>
      <c r="S153" s="86"/>
      <c r="T153" s="86" t="s">
        <v>66</v>
      </c>
      <c r="U153" s="86"/>
      <c r="V153" s="86">
        <v>9</v>
      </c>
      <c r="W153" s="86" t="s">
        <v>64</v>
      </c>
      <c r="X153" s="86"/>
      <c r="Y153" s="86"/>
      <c r="Z153" s="86"/>
      <c r="AA153" s="86"/>
      <c r="AB153" s="64" t="s">
        <v>142</v>
      </c>
      <c r="AC153" s="64" t="s">
        <v>1982</v>
      </c>
      <c r="AD153" s="64"/>
      <c r="AE153" s="64"/>
      <c r="AF153" s="64"/>
      <c r="AG153" s="64"/>
      <c r="AH153" s="64"/>
      <c r="AI153" s="64"/>
      <c r="AJ153" s="64"/>
      <c r="AK153" s="64"/>
      <c r="AL153" s="64"/>
      <c r="AM153" s="64" t="s">
        <v>1983</v>
      </c>
      <c r="AN153" s="64" t="s">
        <v>1984</v>
      </c>
      <c r="AO153" s="197" t="s">
        <v>71</v>
      </c>
      <c r="AP153" s="197" t="s">
        <v>72</v>
      </c>
      <c r="AQ153" s="197" t="s">
        <v>2032</v>
      </c>
      <c r="AR153" s="70" t="s">
        <v>1957</v>
      </c>
      <c r="AS153" s="249" t="s">
        <v>87</v>
      </c>
      <c r="AT153" s="209">
        <v>16510</v>
      </c>
      <c r="AU153" s="209">
        <v>16510</v>
      </c>
      <c r="AV153" s="209">
        <v>0</v>
      </c>
      <c r="AW153" s="209">
        <v>0</v>
      </c>
      <c r="AX153" s="209">
        <v>16510</v>
      </c>
      <c r="AY153" s="209">
        <v>16510</v>
      </c>
      <c r="AZ153" s="209">
        <v>0</v>
      </c>
      <c r="BA153" s="209">
        <v>0</v>
      </c>
      <c r="BB153" s="209">
        <v>0</v>
      </c>
      <c r="BC153" s="209">
        <v>0</v>
      </c>
      <c r="BD153" s="209">
        <v>0</v>
      </c>
      <c r="BE153" s="209">
        <v>0</v>
      </c>
      <c r="BF153" s="209">
        <v>0</v>
      </c>
      <c r="BG153" s="209">
        <v>0</v>
      </c>
      <c r="BH153" s="209">
        <v>0</v>
      </c>
      <c r="BI153" s="209">
        <v>0</v>
      </c>
      <c r="BJ153" s="209">
        <v>0</v>
      </c>
      <c r="BK153" s="209">
        <v>0</v>
      </c>
      <c r="BL153" s="209">
        <v>0</v>
      </c>
      <c r="BM153" s="209">
        <v>0</v>
      </c>
      <c r="BN153" s="209">
        <v>0</v>
      </c>
      <c r="BO153" s="209">
        <v>0</v>
      </c>
      <c r="BP153" s="209">
        <v>0</v>
      </c>
      <c r="BQ153" s="209">
        <v>0</v>
      </c>
      <c r="BR153" s="209">
        <v>0</v>
      </c>
      <c r="BS153" s="209">
        <v>0</v>
      </c>
      <c r="BT153" s="209">
        <v>0</v>
      </c>
      <c r="BU153" s="209">
        <v>0</v>
      </c>
      <c r="BV153" s="209">
        <v>0</v>
      </c>
      <c r="BW153" s="209">
        <v>0</v>
      </c>
      <c r="BX153" s="209">
        <v>16510</v>
      </c>
      <c r="BY153" s="209">
        <v>0</v>
      </c>
      <c r="BZ153" s="209">
        <v>16510</v>
      </c>
      <c r="CA153" s="527">
        <v>0</v>
      </c>
      <c r="CB153" s="209">
        <v>0</v>
      </c>
      <c r="CC153" s="209">
        <v>0</v>
      </c>
      <c r="CD153" s="209">
        <v>0</v>
      </c>
      <c r="CE153" s="209">
        <v>0</v>
      </c>
      <c r="CF153" s="209">
        <v>0</v>
      </c>
      <c r="CG153" s="209">
        <v>0</v>
      </c>
      <c r="CH153" s="209">
        <v>0</v>
      </c>
      <c r="CI153" s="209">
        <v>0</v>
      </c>
      <c r="CJ153" s="209">
        <v>0</v>
      </c>
      <c r="CK153" s="209">
        <v>0</v>
      </c>
      <c r="CL153" s="209">
        <v>0</v>
      </c>
      <c r="CM153" s="382" t="s">
        <v>91</v>
      </c>
      <c r="CN153" s="19" t="str">
        <f t="shared" si="106"/>
        <v>4020000020113нормативный</v>
      </c>
      <c r="CO153" s="103"/>
      <c r="CP153" s="103"/>
      <c r="CQ153" s="104"/>
      <c r="CR153" s="104">
        <f t="shared" si="83"/>
        <v>0</v>
      </c>
      <c r="CS153" s="104">
        <f t="shared" si="84"/>
        <v>0</v>
      </c>
      <c r="CT153" s="104">
        <f t="shared" si="85"/>
        <v>0</v>
      </c>
      <c r="CU153" s="104">
        <f t="shared" si="86"/>
        <v>0</v>
      </c>
      <c r="CV153" s="104">
        <f t="shared" si="87"/>
        <v>0</v>
      </c>
      <c r="CW153" s="104">
        <f t="shared" si="88"/>
        <v>0</v>
      </c>
      <c r="CX153" s="104"/>
      <c r="CY153" s="211">
        <f t="shared" si="96"/>
        <v>0</v>
      </c>
      <c r="CZ153" s="211">
        <f t="shared" si="97"/>
        <v>0</v>
      </c>
      <c r="DA153" s="211">
        <f t="shared" si="98"/>
        <v>0</v>
      </c>
      <c r="DB153" s="211">
        <f t="shared" si="99"/>
        <v>0</v>
      </c>
      <c r="DC153" s="211">
        <f t="shared" si="100"/>
        <v>0</v>
      </c>
      <c r="DD153" s="211">
        <f t="shared" si="101"/>
        <v>0</v>
      </c>
      <c r="DE153" s="211">
        <f t="shared" si="102"/>
        <v>0</v>
      </c>
      <c r="DF153" s="211">
        <f t="shared" si="103"/>
        <v>0</v>
      </c>
      <c r="DG153" s="211">
        <f t="shared" si="104"/>
        <v>0</v>
      </c>
      <c r="DH153" s="211">
        <f t="shared" si="105"/>
        <v>0</v>
      </c>
    </row>
    <row r="154" spans="1:112" s="105" customFormat="1" ht="32.1" customHeight="1">
      <c r="A154" s="56">
        <v>602</v>
      </c>
      <c r="B154" s="57" t="s">
        <v>272</v>
      </c>
      <c r="C154" s="202">
        <v>402000001</v>
      </c>
      <c r="D154" s="58" t="s">
        <v>67</v>
      </c>
      <c r="E154" s="59" t="s">
        <v>274</v>
      </c>
      <c r="F154" s="85"/>
      <c r="G154" s="85"/>
      <c r="H154" s="86">
        <v>3</v>
      </c>
      <c r="I154" s="85"/>
      <c r="J154" s="86">
        <v>16</v>
      </c>
      <c r="K154" s="86">
        <v>1</v>
      </c>
      <c r="L154" s="86" t="s">
        <v>289</v>
      </c>
      <c r="M154" s="232"/>
      <c r="N154" s="232"/>
      <c r="O154" s="232"/>
      <c r="P154" s="64" t="s">
        <v>134</v>
      </c>
      <c r="Q154" s="64" t="s">
        <v>275</v>
      </c>
      <c r="R154" s="86"/>
      <c r="S154" s="86"/>
      <c r="T154" s="86" t="s">
        <v>66</v>
      </c>
      <c r="U154" s="86"/>
      <c r="V154" s="86">
        <v>9</v>
      </c>
      <c r="W154" s="86" t="s">
        <v>64</v>
      </c>
      <c r="X154" s="86"/>
      <c r="Y154" s="86"/>
      <c r="Z154" s="86"/>
      <c r="AA154" s="86"/>
      <c r="AB154" s="64" t="s">
        <v>142</v>
      </c>
      <c r="AC154" s="64" t="s">
        <v>1982</v>
      </c>
      <c r="AD154" s="64"/>
      <c r="AE154" s="64"/>
      <c r="AF154" s="64"/>
      <c r="AG154" s="64"/>
      <c r="AH154" s="64"/>
      <c r="AI154" s="64"/>
      <c r="AJ154" s="64"/>
      <c r="AK154" s="64"/>
      <c r="AL154" s="64"/>
      <c r="AM154" s="64" t="s">
        <v>1983</v>
      </c>
      <c r="AN154" s="64" t="s">
        <v>1984</v>
      </c>
      <c r="AO154" s="197" t="s">
        <v>71</v>
      </c>
      <c r="AP154" s="197" t="s">
        <v>72</v>
      </c>
      <c r="AQ154" s="197" t="s">
        <v>2032</v>
      </c>
      <c r="AR154" s="70" t="s">
        <v>1957</v>
      </c>
      <c r="AS154" s="249" t="s">
        <v>79</v>
      </c>
      <c r="AT154" s="209">
        <v>4986.0200000000004</v>
      </c>
      <c r="AU154" s="209">
        <v>4986.0200000000004</v>
      </c>
      <c r="AV154" s="209">
        <v>0</v>
      </c>
      <c r="AW154" s="209">
        <v>0</v>
      </c>
      <c r="AX154" s="209">
        <v>4986.0200000000004</v>
      </c>
      <c r="AY154" s="209">
        <v>4986.0200000000004</v>
      </c>
      <c r="AZ154" s="209">
        <v>0</v>
      </c>
      <c r="BA154" s="209">
        <v>0</v>
      </c>
      <c r="BB154" s="209">
        <v>0</v>
      </c>
      <c r="BC154" s="209">
        <v>0</v>
      </c>
      <c r="BD154" s="209">
        <v>0</v>
      </c>
      <c r="BE154" s="209">
        <v>0</v>
      </c>
      <c r="BF154" s="209">
        <v>0</v>
      </c>
      <c r="BG154" s="209">
        <v>0</v>
      </c>
      <c r="BH154" s="209">
        <v>0</v>
      </c>
      <c r="BI154" s="209">
        <v>0</v>
      </c>
      <c r="BJ154" s="209">
        <v>0</v>
      </c>
      <c r="BK154" s="209">
        <v>0</v>
      </c>
      <c r="BL154" s="209">
        <v>0</v>
      </c>
      <c r="BM154" s="209">
        <v>0</v>
      </c>
      <c r="BN154" s="209">
        <v>0</v>
      </c>
      <c r="BO154" s="209">
        <v>0</v>
      </c>
      <c r="BP154" s="209">
        <v>0</v>
      </c>
      <c r="BQ154" s="209">
        <v>0</v>
      </c>
      <c r="BR154" s="209">
        <v>0</v>
      </c>
      <c r="BS154" s="209">
        <v>0</v>
      </c>
      <c r="BT154" s="209">
        <v>0</v>
      </c>
      <c r="BU154" s="209">
        <v>0</v>
      </c>
      <c r="BV154" s="209">
        <v>0</v>
      </c>
      <c r="BW154" s="209">
        <v>0</v>
      </c>
      <c r="BX154" s="209">
        <v>4986.0200000000004</v>
      </c>
      <c r="BY154" s="209">
        <v>0</v>
      </c>
      <c r="BZ154" s="209">
        <v>4986.0200000000004</v>
      </c>
      <c r="CA154" s="527">
        <v>0</v>
      </c>
      <c r="CB154" s="209">
        <v>0</v>
      </c>
      <c r="CC154" s="209">
        <v>0</v>
      </c>
      <c r="CD154" s="209">
        <v>0</v>
      </c>
      <c r="CE154" s="209">
        <v>0</v>
      </c>
      <c r="CF154" s="209">
        <v>0</v>
      </c>
      <c r="CG154" s="209">
        <v>0</v>
      </c>
      <c r="CH154" s="209">
        <v>0</v>
      </c>
      <c r="CI154" s="209">
        <v>0</v>
      </c>
      <c r="CJ154" s="209">
        <v>0</v>
      </c>
      <c r="CK154" s="209">
        <v>0</v>
      </c>
      <c r="CL154" s="209">
        <v>0</v>
      </c>
      <c r="CM154" s="438" t="s">
        <v>91</v>
      </c>
      <c r="CN154" s="19" t="str">
        <f t="shared" si="106"/>
        <v>4020000010113нормативный</v>
      </c>
      <c r="CO154" s="103"/>
      <c r="CP154" s="103"/>
      <c r="CQ154" s="104"/>
      <c r="CR154" s="104">
        <f t="shared" si="83"/>
        <v>0</v>
      </c>
      <c r="CS154" s="104">
        <f t="shared" si="84"/>
        <v>0</v>
      </c>
      <c r="CT154" s="104">
        <f t="shared" si="85"/>
        <v>0</v>
      </c>
      <c r="CU154" s="104">
        <f t="shared" si="86"/>
        <v>0</v>
      </c>
      <c r="CV154" s="104">
        <f t="shared" si="87"/>
        <v>0</v>
      </c>
      <c r="CW154" s="104">
        <f t="shared" si="88"/>
        <v>0</v>
      </c>
      <c r="CX154" s="104"/>
      <c r="CY154" s="211">
        <f t="shared" si="96"/>
        <v>0</v>
      </c>
      <c r="CZ154" s="211">
        <f t="shared" si="97"/>
        <v>0</v>
      </c>
      <c r="DA154" s="211">
        <f t="shared" si="98"/>
        <v>0</v>
      </c>
      <c r="DB154" s="211">
        <f t="shared" si="99"/>
        <v>0</v>
      </c>
      <c r="DC154" s="211">
        <f t="shared" si="100"/>
        <v>0</v>
      </c>
      <c r="DD154" s="211">
        <f t="shared" si="101"/>
        <v>0</v>
      </c>
      <c r="DE154" s="211">
        <f t="shared" si="102"/>
        <v>0</v>
      </c>
      <c r="DF154" s="211">
        <f t="shared" si="103"/>
        <v>0</v>
      </c>
      <c r="DG154" s="211">
        <f t="shared" si="104"/>
        <v>0</v>
      </c>
      <c r="DH154" s="211">
        <f t="shared" si="105"/>
        <v>0</v>
      </c>
    </row>
    <row r="155" spans="1:112" s="105" customFormat="1" ht="32.1" customHeight="1">
      <c r="A155" s="56">
        <v>602</v>
      </c>
      <c r="B155" s="57" t="s">
        <v>272</v>
      </c>
      <c r="C155" s="202">
        <v>402000001</v>
      </c>
      <c r="D155" s="58" t="s">
        <v>67</v>
      </c>
      <c r="E155" s="59" t="s">
        <v>349</v>
      </c>
      <c r="F155" s="85"/>
      <c r="G155" s="85"/>
      <c r="H155" s="86">
        <v>7</v>
      </c>
      <c r="I155" s="85"/>
      <c r="J155" s="86">
        <v>26</v>
      </c>
      <c r="K155" s="86"/>
      <c r="L155" s="86"/>
      <c r="M155" s="232"/>
      <c r="N155" s="232"/>
      <c r="O155" s="232"/>
      <c r="P155" s="64" t="s">
        <v>154</v>
      </c>
      <c r="Q155" s="64" t="s">
        <v>350</v>
      </c>
      <c r="R155" s="86"/>
      <c r="S155" s="86"/>
      <c r="T155" s="86"/>
      <c r="U155" s="86"/>
      <c r="V155" s="86" t="s">
        <v>72</v>
      </c>
      <c r="W155" s="86" t="s">
        <v>106</v>
      </c>
      <c r="X155" s="86"/>
      <c r="Y155" s="86"/>
      <c r="Z155" s="86"/>
      <c r="AA155" s="86"/>
      <c r="AB155" s="64" t="s">
        <v>166</v>
      </c>
      <c r="AC155" s="64" t="s">
        <v>2033</v>
      </c>
      <c r="AD155" s="64"/>
      <c r="AE155" s="64"/>
      <c r="AF155" s="64"/>
      <c r="AG155" s="64"/>
      <c r="AH155" s="64"/>
      <c r="AI155" s="64"/>
      <c r="AJ155" s="64"/>
      <c r="AK155" s="64"/>
      <c r="AL155" s="64"/>
      <c r="AM155" s="64" t="s">
        <v>1938</v>
      </c>
      <c r="AN155" s="64" t="s">
        <v>2034</v>
      </c>
      <c r="AO155" s="197" t="s">
        <v>71</v>
      </c>
      <c r="AP155" s="197" t="s">
        <v>72</v>
      </c>
      <c r="AQ155" s="197" t="s">
        <v>351</v>
      </c>
      <c r="AR155" s="70" t="s">
        <v>109</v>
      </c>
      <c r="AS155" s="249">
        <v>129</v>
      </c>
      <c r="AT155" s="209">
        <v>36895.339999999997</v>
      </c>
      <c r="AU155" s="209">
        <v>36895.339999999997</v>
      </c>
      <c r="AV155" s="209">
        <v>0</v>
      </c>
      <c r="AW155" s="209">
        <v>0</v>
      </c>
      <c r="AX155" s="209">
        <v>0</v>
      </c>
      <c r="AY155" s="209">
        <v>0</v>
      </c>
      <c r="AZ155" s="209">
        <v>0</v>
      </c>
      <c r="BA155" s="209">
        <v>0</v>
      </c>
      <c r="BB155" s="209">
        <v>36895.339999999997</v>
      </c>
      <c r="BC155" s="209">
        <v>36895.339999999997</v>
      </c>
      <c r="BD155" s="209">
        <v>0</v>
      </c>
      <c r="BE155" s="209">
        <v>0</v>
      </c>
      <c r="BF155" s="209">
        <v>0</v>
      </c>
      <c r="BG155" s="209">
        <v>0</v>
      </c>
      <c r="BH155" s="209">
        <v>0</v>
      </c>
      <c r="BI155" s="209">
        <v>0</v>
      </c>
      <c r="BJ155" s="209">
        <v>0</v>
      </c>
      <c r="BK155" s="209">
        <v>0</v>
      </c>
      <c r="BL155" s="209">
        <v>0</v>
      </c>
      <c r="BM155" s="209">
        <v>0</v>
      </c>
      <c r="BN155" s="209">
        <v>0</v>
      </c>
      <c r="BO155" s="209">
        <v>0</v>
      </c>
      <c r="BP155" s="209">
        <v>0</v>
      </c>
      <c r="BQ155" s="209">
        <v>0</v>
      </c>
      <c r="BR155" s="209">
        <v>0</v>
      </c>
      <c r="BS155" s="209">
        <v>0</v>
      </c>
      <c r="BT155" s="209">
        <v>0</v>
      </c>
      <c r="BU155" s="209">
        <v>0</v>
      </c>
      <c r="BV155" s="209">
        <v>0</v>
      </c>
      <c r="BW155" s="209">
        <v>0</v>
      </c>
      <c r="BX155" s="209">
        <v>36895.339999999997</v>
      </c>
      <c r="BY155" s="209">
        <v>0</v>
      </c>
      <c r="BZ155" s="209">
        <v>0</v>
      </c>
      <c r="CA155" s="527">
        <v>0</v>
      </c>
      <c r="CB155" s="209">
        <v>36895.339999999997</v>
      </c>
      <c r="CC155" s="209">
        <v>0</v>
      </c>
      <c r="CD155" s="209">
        <v>0</v>
      </c>
      <c r="CE155" s="209">
        <v>0</v>
      </c>
      <c r="CF155" s="209">
        <v>0</v>
      </c>
      <c r="CG155" s="209">
        <v>0</v>
      </c>
      <c r="CH155" s="209">
        <v>0</v>
      </c>
      <c r="CI155" s="209">
        <v>0</v>
      </c>
      <c r="CJ155" s="209">
        <v>0</v>
      </c>
      <c r="CK155" s="209">
        <v>0</v>
      </c>
      <c r="CL155" s="209">
        <v>0</v>
      </c>
      <c r="CM155" s="438" t="s">
        <v>91</v>
      </c>
      <c r="CN155" s="19" t="str">
        <f t="shared" si="106"/>
        <v>4020000010113нормативный</v>
      </c>
      <c r="CO155" s="103"/>
      <c r="CP155" s="103"/>
      <c r="CQ155" s="104"/>
      <c r="CR155" s="104">
        <f t="shared" si="83"/>
        <v>0</v>
      </c>
      <c r="CS155" s="104">
        <f t="shared" si="84"/>
        <v>0</v>
      </c>
      <c r="CT155" s="104">
        <f t="shared" si="85"/>
        <v>0</v>
      </c>
      <c r="CU155" s="104">
        <f t="shared" si="86"/>
        <v>0</v>
      </c>
      <c r="CV155" s="104">
        <f t="shared" si="87"/>
        <v>0</v>
      </c>
      <c r="CW155" s="104">
        <f t="shared" si="88"/>
        <v>0</v>
      </c>
      <c r="CX155" s="104"/>
      <c r="CY155" s="211">
        <f t="shared" si="96"/>
        <v>0</v>
      </c>
      <c r="CZ155" s="211">
        <f t="shared" si="97"/>
        <v>0</v>
      </c>
      <c r="DA155" s="211">
        <f t="shared" si="98"/>
        <v>0</v>
      </c>
      <c r="DB155" s="211">
        <f t="shared" si="99"/>
        <v>0</v>
      </c>
      <c r="DC155" s="211">
        <f t="shared" si="100"/>
        <v>0</v>
      </c>
      <c r="DD155" s="211">
        <f t="shared" si="101"/>
        <v>0</v>
      </c>
      <c r="DE155" s="211">
        <f t="shared" si="102"/>
        <v>0</v>
      </c>
      <c r="DF155" s="211">
        <f t="shared" si="103"/>
        <v>0</v>
      </c>
      <c r="DG155" s="211">
        <f t="shared" si="104"/>
        <v>0</v>
      </c>
      <c r="DH155" s="211">
        <f t="shared" si="105"/>
        <v>0</v>
      </c>
    </row>
    <row r="156" spans="1:112" s="105" customFormat="1" ht="32.1" customHeight="1">
      <c r="A156" s="56">
        <v>602</v>
      </c>
      <c r="B156" s="57" t="s">
        <v>272</v>
      </c>
      <c r="C156" s="202">
        <v>402000001</v>
      </c>
      <c r="D156" s="58" t="s">
        <v>288</v>
      </c>
      <c r="E156" s="59" t="s">
        <v>274</v>
      </c>
      <c r="F156" s="85"/>
      <c r="G156" s="85"/>
      <c r="H156" s="86" t="s">
        <v>66</v>
      </c>
      <c r="I156" s="85"/>
      <c r="J156" s="86">
        <v>16</v>
      </c>
      <c r="K156" s="86">
        <v>1</v>
      </c>
      <c r="L156" s="86" t="s">
        <v>289</v>
      </c>
      <c r="M156" s="232"/>
      <c r="N156" s="232"/>
      <c r="O156" s="232"/>
      <c r="P156" s="64" t="s">
        <v>134</v>
      </c>
      <c r="Q156" s="64" t="s">
        <v>275</v>
      </c>
      <c r="R156" s="86"/>
      <c r="S156" s="86"/>
      <c r="T156" s="86" t="s">
        <v>66</v>
      </c>
      <c r="U156" s="86"/>
      <c r="V156" s="86">
        <v>9</v>
      </c>
      <c r="W156" s="86" t="s">
        <v>64</v>
      </c>
      <c r="X156" s="86"/>
      <c r="Y156" s="86"/>
      <c r="Z156" s="86"/>
      <c r="AA156" s="86"/>
      <c r="AB156" s="64" t="s">
        <v>142</v>
      </c>
      <c r="AC156" s="64" t="s">
        <v>1985</v>
      </c>
      <c r="AD156" s="64"/>
      <c r="AE156" s="64"/>
      <c r="AF156" s="64"/>
      <c r="AG156" s="64"/>
      <c r="AH156" s="64"/>
      <c r="AI156" s="64"/>
      <c r="AJ156" s="64"/>
      <c r="AK156" s="64"/>
      <c r="AL156" s="64"/>
      <c r="AM156" s="64" t="s">
        <v>1986</v>
      </c>
      <c r="AN156" s="64" t="s">
        <v>1987</v>
      </c>
      <c r="AO156" s="197" t="s">
        <v>71</v>
      </c>
      <c r="AP156" s="197" t="s">
        <v>72</v>
      </c>
      <c r="AQ156" s="197" t="s">
        <v>352</v>
      </c>
      <c r="AR156" s="70" t="s">
        <v>190</v>
      </c>
      <c r="AS156" s="249">
        <v>831</v>
      </c>
      <c r="AT156" s="209">
        <v>6356715.8099999996</v>
      </c>
      <c r="AU156" s="209">
        <v>6356715.8099999996</v>
      </c>
      <c r="AV156" s="209">
        <v>0</v>
      </c>
      <c r="AW156" s="209">
        <v>0</v>
      </c>
      <c r="AX156" s="209">
        <v>0</v>
      </c>
      <c r="AY156" s="209">
        <v>0</v>
      </c>
      <c r="AZ156" s="209">
        <v>0</v>
      </c>
      <c r="BA156" s="209">
        <v>0</v>
      </c>
      <c r="BB156" s="209">
        <v>6356715.8099999996</v>
      </c>
      <c r="BC156" s="209">
        <v>6356715.8099999996</v>
      </c>
      <c r="BD156" s="209">
        <v>777317.55</v>
      </c>
      <c r="BE156" s="209">
        <v>0</v>
      </c>
      <c r="BF156" s="209">
        <v>0</v>
      </c>
      <c r="BG156" s="209">
        <v>0</v>
      </c>
      <c r="BH156" s="209">
        <v>777317.55</v>
      </c>
      <c r="BI156" s="209">
        <v>0</v>
      </c>
      <c r="BJ156" s="209">
        <v>0</v>
      </c>
      <c r="BK156" s="209">
        <v>0</v>
      </c>
      <c r="BL156" s="209">
        <v>0</v>
      </c>
      <c r="BM156" s="209">
        <v>0</v>
      </c>
      <c r="BN156" s="209">
        <v>0</v>
      </c>
      <c r="BO156" s="209">
        <v>0</v>
      </c>
      <c r="BP156" s="209">
        <v>0</v>
      </c>
      <c r="BQ156" s="209">
        <v>0</v>
      </c>
      <c r="BR156" s="209">
        <v>0</v>
      </c>
      <c r="BS156" s="209">
        <v>0</v>
      </c>
      <c r="BT156" s="209">
        <v>0</v>
      </c>
      <c r="BU156" s="209">
        <v>0</v>
      </c>
      <c r="BV156" s="209">
        <v>0</v>
      </c>
      <c r="BW156" s="209">
        <v>0</v>
      </c>
      <c r="BX156" s="209">
        <v>6356715.8099999996</v>
      </c>
      <c r="BY156" s="209">
        <v>0</v>
      </c>
      <c r="BZ156" s="209">
        <v>0</v>
      </c>
      <c r="CA156" s="527">
        <v>0</v>
      </c>
      <c r="CB156" s="209">
        <v>6356715.8099999996</v>
      </c>
      <c r="CC156" s="209">
        <v>777317.55</v>
      </c>
      <c r="CD156" s="209">
        <v>0</v>
      </c>
      <c r="CE156" s="209">
        <v>0</v>
      </c>
      <c r="CF156" s="209">
        <v>0</v>
      </c>
      <c r="CG156" s="209">
        <v>777317.55</v>
      </c>
      <c r="CH156" s="209">
        <v>0</v>
      </c>
      <c r="CI156" s="209">
        <v>0</v>
      </c>
      <c r="CJ156" s="209">
        <v>0</v>
      </c>
      <c r="CK156" s="209">
        <v>0</v>
      </c>
      <c r="CL156" s="209">
        <v>0</v>
      </c>
      <c r="CM156" s="438" t="s">
        <v>91</v>
      </c>
      <c r="CN156" s="19" t="str">
        <f t="shared" si="106"/>
        <v>4020000010113нормативный</v>
      </c>
      <c r="CO156" s="103"/>
      <c r="CP156" s="103"/>
      <c r="CQ156" s="104"/>
      <c r="CR156" s="104">
        <f t="shared" si="83"/>
        <v>0</v>
      </c>
      <c r="CS156" s="104">
        <f t="shared" si="84"/>
        <v>0</v>
      </c>
      <c r="CT156" s="104">
        <f t="shared" si="85"/>
        <v>0</v>
      </c>
      <c r="CU156" s="104">
        <f t="shared" si="86"/>
        <v>0</v>
      </c>
      <c r="CV156" s="104">
        <f t="shared" si="87"/>
        <v>0</v>
      </c>
      <c r="CW156" s="104">
        <f t="shared" si="88"/>
        <v>0</v>
      </c>
      <c r="CX156" s="104"/>
      <c r="CY156" s="211">
        <f t="shared" si="96"/>
        <v>0</v>
      </c>
      <c r="CZ156" s="211">
        <f t="shared" si="97"/>
        <v>0</v>
      </c>
      <c r="DA156" s="211">
        <f t="shared" si="98"/>
        <v>0</v>
      </c>
      <c r="DB156" s="211">
        <f t="shared" si="99"/>
        <v>0</v>
      </c>
      <c r="DC156" s="211">
        <f t="shared" si="100"/>
        <v>0</v>
      </c>
      <c r="DD156" s="211">
        <f t="shared" si="101"/>
        <v>0</v>
      </c>
      <c r="DE156" s="211">
        <f t="shared" si="102"/>
        <v>0</v>
      </c>
      <c r="DF156" s="211">
        <f t="shared" si="103"/>
        <v>0</v>
      </c>
      <c r="DG156" s="211">
        <f t="shared" si="104"/>
        <v>0</v>
      </c>
      <c r="DH156" s="211">
        <f t="shared" si="105"/>
        <v>0</v>
      </c>
    </row>
    <row r="157" spans="1:112" s="105" customFormat="1" ht="32.1" customHeight="1">
      <c r="A157" s="56">
        <v>602</v>
      </c>
      <c r="B157" s="57" t="s">
        <v>272</v>
      </c>
      <c r="C157" s="202">
        <v>404020001</v>
      </c>
      <c r="D157" s="58" t="s">
        <v>371</v>
      </c>
      <c r="E157" s="59" t="s">
        <v>2035</v>
      </c>
      <c r="F157" s="85"/>
      <c r="G157" s="85"/>
      <c r="H157" s="86" t="s">
        <v>2036</v>
      </c>
      <c r="I157" s="85"/>
      <c r="J157" s="86" t="s">
        <v>2037</v>
      </c>
      <c r="K157" s="86">
        <v>1</v>
      </c>
      <c r="L157" s="86">
        <v>3</v>
      </c>
      <c r="M157" s="232"/>
      <c r="N157" s="232"/>
      <c r="O157" s="232"/>
      <c r="P157" s="64" t="s">
        <v>2038</v>
      </c>
      <c r="Q157" s="64" t="s">
        <v>344</v>
      </c>
      <c r="R157" s="86"/>
      <c r="S157" s="86"/>
      <c r="T157" s="86" t="s">
        <v>300</v>
      </c>
      <c r="U157" s="86"/>
      <c r="V157" s="86" t="s">
        <v>2039</v>
      </c>
      <c r="W157" s="86" t="s">
        <v>1180</v>
      </c>
      <c r="X157" s="86" t="s">
        <v>300</v>
      </c>
      <c r="Y157" s="86"/>
      <c r="Z157" s="86"/>
      <c r="AA157" s="86"/>
      <c r="AB157" s="64" t="s">
        <v>346</v>
      </c>
      <c r="AC157" s="64" t="s">
        <v>2040</v>
      </c>
      <c r="AD157" s="64"/>
      <c r="AE157" s="64"/>
      <c r="AF157" s="64"/>
      <c r="AG157" s="64"/>
      <c r="AH157" s="64"/>
      <c r="AI157" s="64"/>
      <c r="AJ157" s="64" t="s">
        <v>893</v>
      </c>
      <c r="AK157" s="64"/>
      <c r="AL157" s="64"/>
      <c r="AM157" s="64"/>
      <c r="AN157" s="64" t="s">
        <v>2041</v>
      </c>
      <c r="AO157" s="197" t="s">
        <v>71</v>
      </c>
      <c r="AP157" s="197" t="s">
        <v>72</v>
      </c>
      <c r="AQ157" s="197" t="s">
        <v>260</v>
      </c>
      <c r="AR157" s="70" t="s">
        <v>261</v>
      </c>
      <c r="AS157" s="249" t="s">
        <v>87</v>
      </c>
      <c r="AT157" s="209">
        <v>0</v>
      </c>
      <c r="AU157" s="209">
        <v>0</v>
      </c>
      <c r="AV157" s="209">
        <v>0</v>
      </c>
      <c r="AW157" s="209">
        <v>0</v>
      </c>
      <c r="AX157" s="209">
        <v>0</v>
      </c>
      <c r="AY157" s="209">
        <v>0</v>
      </c>
      <c r="AZ157" s="209">
        <v>0</v>
      </c>
      <c r="BA157" s="209">
        <v>0</v>
      </c>
      <c r="BB157" s="209">
        <v>0</v>
      </c>
      <c r="BC157" s="209">
        <v>0</v>
      </c>
      <c r="BD157" s="209">
        <v>0</v>
      </c>
      <c r="BE157" s="209">
        <v>0</v>
      </c>
      <c r="BF157" s="209">
        <v>0</v>
      </c>
      <c r="BG157" s="209">
        <v>0</v>
      </c>
      <c r="BH157" s="209">
        <v>0</v>
      </c>
      <c r="BI157" s="209">
        <v>0</v>
      </c>
      <c r="BJ157" s="209">
        <v>0</v>
      </c>
      <c r="BK157" s="209">
        <v>0</v>
      </c>
      <c r="BL157" s="209">
        <v>0</v>
      </c>
      <c r="BM157" s="209">
        <v>0</v>
      </c>
      <c r="BN157" s="209">
        <v>0</v>
      </c>
      <c r="BO157" s="209">
        <v>0</v>
      </c>
      <c r="BP157" s="209">
        <v>0</v>
      </c>
      <c r="BQ157" s="209">
        <v>0</v>
      </c>
      <c r="BR157" s="209">
        <v>0</v>
      </c>
      <c r="BS157" s="209">
        <v>0</v>
      </c>
      <c r="BT157" s="209">
        <v>0</v>
      </c>
      <c r="BU157" s="209">
        <v>0</v>
      </c>
      <c r="BV157" s="209">
        <v>0</v>
      </c>
      <c r="BW157" s="209">
        <v>0</v>
      </c>
      <c r="BX157" s="209">
        <v>0</v>
      </c>
      <c r="BY157" s="209">
        <v>0</v>
      </c>
      <c r="BZ157" s="209">
        <v>0</v>
      </c>
      <c r="CA157" s="527">
        <v>0</v>
      </c>
      <c r="CB157" s="209">
        <v>0</v>
      </c>
      <c r="CC157" s="209">
        <v>0</v>
      </c>
      <c r="CD157" s="209">
        <v>0</v>
      </c>
      <c r="CE157" s="209">
        <v>0</v>
      </c>
      <c r="CF157" s="209">
        <v>0</v>
      </c>
      <c r="CG157" s="209">
        <v>0</v>
      </c>
      <c r="CH157" s="209">
        <v>0</v>
      </c>
      <c r="CI157" s="209">
        <v>0</v>
      </c>
      <c r="CJ157" s="209">
        <v>0</v>
      </c>
      <c r="CK157" s="209">
        <v>0</v>
      </c>
      <c r="CL157" s="209">
        <v>0</v>
      </c>
      <c r="CM157" s="382" t="s">
        <v>91</v>
      </c>
      <c r="CN157" s="19" t="str">
        <f t="shared" si="106"/>
        <v>4040200010113нормативный</v>
      </c>
      <c r="CO157" s="103"/>
      <c r="CP157" s="103"/>
      <c r="CQ157" s="104"/>
      <c r="CR157" s="104">
        <f t="shared" si="83"/>
        <v>0</v>
      </c>
      <c r="CS157" s="104">
        <f t="shared" si="84"/>
        <v>0</v>
      </c>
      <c r="CT157" s="104">
        <f t="shared" si="85"/>
        <v>0</v>
      </c>
      <c r="CU157" s="104">
        <f t="shared" si="86"/>
        <v>0</v>
      </c>
      <c r="CV157" s="104">
        <f t="shared" si="87"/>
        <v>0</v>
      </c>
      <c r="CW157" s="104">
        <f t="shared" si="88"/>
        <v>0</v>
      </c>
      <c r="CX157" s="104"/>
      <c r="CY157" s="211">
        <f t="shared" si="96"/>
        <v>0</v>
      </c>
      <c r="CZ157" s="211">
        <f t="shared" si="97"/>
        <v>0</v>
      </c>
      <c r="DA157" s="211">
        <f t="shared" si="98"/>
        <v>0</v>
      </c>
      <c r="DB157" s="211">
        <f t="shared" si="99"/>
        <v>0</v>
      </c>
      <c r="DC157" s="211">
        <f t="shared" si="100"/>
        <v>0</v>
      </c>
      <c r="DD157" s="211">
        <f t="shared" si="101"/>
        <v>0</v>
      </c>
      <c r="DE157" s="211">
        <f t="shared" si="102"/>
        <v>0</v>
      </c>
      <c r="DF157" s="211">
        <f t="shared" si="103"/>
        <v>0</v>
      </c>
      <c r="DG157" s="211">
        <f t="shared" si="104"/>
        <v>0</v>
      </c>
      <c r="DH157" s="211">
        <f t="shared" si="105"/>
        <v>0</v>
      </c>
    </row>
    <row r="158" spans="1:112" s="105" customFormat="1" ht="32.1" customHeight="1">
      <c r="A158" s="56">
        <v>602</v>
      </c>
      <c r="B158" s="57" t="s">
        <v>272</v>
      </c>
      <c r="C158" s="202">
        <v>404020001</v>
      </c>
      <c r="D158" s="58" t="s">
        <v>371</v>
      </c>
      <c r="E158" s="59" t="s">
        <v>2035</v>
      </c>
      <c r="F158" s="85"/>
      <c r="G158" s="85"/>
      <c r="H158" s="86" t="s">
        <v>2036</v>
      </c>
      <c r="I158" s="85"/>
      <c r="J158" s="86" t="s">
        <v>2037</v>
      </c>
      <c r="K158" s="86">
        <v>1</v>
      </c>
      <c r="L158" s="86">
        <v>3</v>
      </c>
      <c r="M158" s="232"/>
      <c r="N158" s="232"/>
      <c r="O158" s="232"/>
      <c r="P158" s="64" t="s">
        <v>2038</v>
      </c>
      <c r="Q158" s="64" t="s">
        <v>344</v>
      </c>
      <c r="R158" s="86"/>
      <c r="S158" s="86"/>
      <c r="T158" s="86" t="s">
        <v>300</v>
      </c>
      <c r="U158" s="86"/>
      <c r="V158" s="86" t="s">
        <v>2039</v>
      </c>
      <c r="W158" s="86" t="s">
        <v>1180</v>
      </c>
      <c r="X158" s="86" t="s">
        <v>300</v>
      </c>
      <c r="Y158" s="86"/>
      <c r="Z158" s="86"/>
      <c r="AA158" s="86"/>
      <c r="AB158" s="64" t="s">
        <v>346</v>
      </c>
      <c r="AC158" s="64" t="s">
        <v>2042</v>
      </c>
      <c r="AD158" s="64"/>
      <c r="AE158" s="64"/>
      <c r="AF158" s="64"/>
      <c r="AG158" s="64"/>
      <c r="AH158" s="64"/>
      <c r="AI158" s="64"/>
      <c r="AJ158" s="64" t="s">
        <v>893</v>
      </c>
      <c r="AK158" s="64"/>
      <c r="AL158" s="64"/>
      <c r="AM158" s="64"/>
      <c r="AN158" s="64" t="s">
        <v>2043</v>
      </c>
      <c r="AO158" s="197" t="s">
        <v>71</v>
      </c>
      <c r="AP158" s="197" t="s">
        <v>72</v>
      </c>
      <c r="AQ158" s="197" t="s">
        <v>260</v>
      </c>
      <c r="AR158" s="70" t="s">
        <v>2044</v>
      </c>
      <c r="AS158" s="249" t="s">
        <v>87</v>
      </c>
      <c r="AT158" s="209">
        <v>945043.96</v>
      </c>
      <c r="AU158" s="209">
        <v>945043.96</v>
      </c>
      <c r="AV158" s="209">
        <v>945043.96</v>
      </c>
      <c r="AW158" s="209">
        <v>945043.96</v>
      </c>
      <c r="AX158" s="209">
        <v>0</v>
      </c>
      <c r="AY158" s="209">
        <v>0</v>
      </c>
      <c r="AZ158" s="209">
        <v>0</v>
      </c>
      <c r="BA158" s="209">
        <v>0</v>
      </c>
      <c r="BB158" s="209">
        <v>0</v>
      </c>
      <c r="BC158" s="209">
        <v>0</v>
      </c>
      <c r="BD158" s="209">
        <v>0</v>
      </c>
      <c r="BE158" s="209">
        <v>0</v>
      </c>
      <c r="BF158" s="209">
        <v>0</v>
      </c>
      <c r="BG158" s="209">
        <v>0</v>
      </c>
      <c r="BH158" s="209">
        <v>0</v>
      </c>
      <c r="BI158" s="209">
        <v>0</v>
      </c>
      <c r="BJ158" s="209">
        <v>0</v>
      </c>
      <c r="BK158" s="209">
        <v>0</v>
      </c>
      <c r="BL158" s="209">
        <v>0</v>
      </c>
      <c r="BM158" s="209">
        <v>0</v>
      </c>
      <c r="BN158" s="209">
        <v>0</v>
      </c>
      <c r="BO158" s="209">
        <v>0</v>
      </c>
      <c r="BP158" s="209">
        <v>0</v>
      </c>
      <c r="BQ158" s="209">
        <v>0</v>
      </c>
      <c r="BR158" s="209">
        <v>0</v>
      </c>
      <c r="BS158" s="209">
        <v>0</v>
      </c>
      <c r="BT158" s="209">
        <v>0</v>
      </c>
      <c r="BU158" s="209">
        <v>0</v>
      </c>
      <c r="BV158" s="209">
        <v>0</v>
      </c>
      <c r="BW158" s="209">
        <v>0</v>
      </c>
      <c r="BX158" s="209">
        <v>945043.96</v>
      </c>
      <c r="BY158" s="209">
        <v>945043.96</v>
      </c>
      <c r="BZ158" s="209">
        <v>0</v>
      </c>
      <c r="CA158" s="527">
        <v>0</v>
      </c>
      <c r="CB158" s="209">
        <v>0</v>
      </c>
      <c r="CC158" s="209">
        <v>0</v>
      </c>
      <c r="CD158" s="209">
        <v>0</v>
      </c>
      <c r="CE158" s="209">
        <v>0</v>
      </c>
      <c r="CF158" s="209">
        <v>0</v>
      </c>
      <c r="CG158" s="209">
        <v>0</v>
      </c>
      <c r="CH158" s="209">
        <v>0</v>
      </c>
      <c r="CI158" s="209">
        <v>0</v>
      </c>
      <c r="CJ158" s="209">
        <v>0</v>
      </c>
      <c r="CK158" s="209">
        <v>0</v>
      </c>
      <c r="CL158" s="209">
        <v>0</v>
      </c>
      <c r="CM158" s="382" t="s">
        <v>91</v>
      </c>
      <c r="CN158" s="19" t="str">
        <f t="shared" si="106"/>
        <v>4040200010113нормативный</v>
      </c>
      <c r="CO158" s="103"/>
      <c r="CP158" s="103"/>
      <c r="CQ158" s="104"/>
      <c r="CR158" s="104">
        <f t="shared" si="83"/>
        <v>0</v>
      </c>
      <c r="CS158" s="104">
        <f t="shared" si="84"/>
        <v>0</v>
      </c>
      <c r="CT158" s="104">
        <f t="shared" si="85"/>
        <v>0</v>
      </c>
      <c r="CU158" s="104">
        <f t="shared" si="86"/>
        <v>0</v>
      </c>
      <c r="CV158" s="104">
        <f t="shared" si="87"/>
        <v>0</v>
      </c>
      <c r="CW158" s="104">
        <f t="shared" si="88"/>
        <v>0</v>
      </c>
      <c r="CX158" s="104"/>
      <c r="CY158" s="211">
        <f t="shared" si="96"/>
        <v>0</v>
      </c>
      <c r="CZ158" s="211">
        <f t="shared" si="97"/>
        <v>0</v>
      </c>
      <c r="DA158" s="211">
        <f t="shared" si="98"/>
        <v>0</v>
      </c>
      <c r="DB158" s="211">
        <f t="shared" si="99"/>
        <v>0</v>
      </c>
      <c r="DC158" s="211">
        <f t="shared" si="100"/>
        <v>0</v>
      </c>
      <c r="DD158" s="211">
        <f t="shared" si="101"/>
        <v>0</v>
      </c>
      <c r="DE158" s="211">
        <f t="shared" si="102"/>
        <v>0</v>
      </c>
      <c r="DF158" s="211">
        <f t="shared" si="103"/>
        <v>0</v>
      </c>
      <c r="DG158" s="211">
        <f t="shared" si="104"/>
        <v>0</v>
      </c>
      <c r="DH158" s="211">
        <f t="shared" si="105"/>
        <v>0</v>
      </c>
    </row>
    <row r="159" spans="1:112" s="105" customFormat="1" ht="32.1" customHeight="1">
      <c r="A159" s="56">
        <v>602</v>
      </c>
      <c r="B159" s="57" t="s">
        <v>272</v>
      </c>
      <c r="C159" s="233">
        <v>404020002</v>
      </c>
      <c r="D159" s="208" t="s">
        <v>1851</v>
      </c>
      <c r="E159" s="59" t="s">
        <v>2035</v>
      </c>
      <c r="F159" s="85"/>
      <c r="G159" s="85"/>
      <c r="H159" s="86" t="s">
        <v>2036</v>
      </c>
      <c r="I159" s="85"/>
      <c r="J159" s="86" t="s">
        <v>2037</v>
      </c>
      <c r="K159" s="86">
        <v>1</v>
      </c>
      <c r="L159" s="86">
        <v>3</v>
      </c>
      <c r="M159" s="232"/>
      <c r="N159" s="232"/>
      <c r="O159" s="232"/>
      <c r="P159" s="64" t="s">
        <v>2038</v>
      </c>
      <c r="Q159" s="64" t="s">
        <v>344</v>
      </c>
      <c r="R159" s="86"/>
      <c r="S159" s="86"/>
      <c r="T159" s="86" t="s">
        <v>300</v>
      </c>
      <c r="U159" s="86"/>
      <c r="V159" s="86" t="s">
        <v>2039</v>
      </c>
      <c r="W159" s="86" t="s">
        <v>1180</v>
      </c>
      <c r="X159" s="86" t="s">
        <v>300</v>
      </c>
      <c r="Y159" s="86"/>
      <c r="Z159" s="86"/>
      <c r="AA159" s="86"/>
      <c r="AB159" s="64" t="s">
        <v>346</v>
      </c>
      <c r="AC159" s="64" t="s">
        <v>2045</v>
      </c>
      <c r="AD159" s="64"/>
      <c r="AE159" s="64"/>
      <c r="AF159" s="64"/>
      <c r="AG159" s="64"/>
      <c r="AH159" s="64"/>
      <c r="AI159" s="64"/>
      <c r="AJ159" s="245" t="s">
        <v>893</v>
      </c>
      <c r="AK159" s="64"/>
      <c r="AL159" s="64"/>
      <c r="AM159" s="64"/>
      <c r="AN159" s="64" t="s">
        <v>2041</v>
      </c>
      <c r="AO159" s="197" t="s">
        <v>71</v>
      </c>
      <c r="AP159" s="197" t="s">
        <v>72</v>
      </c>
      <c r="AQ159" s="197" t="s">
        <v>260</v>
      </c>
      <c r="AR159" s="70" t="s">
        <v>261</v>
      </c>
      <c r="AS159" s="249" t="s">
        <v>79</v>
      </c>
      <c r="AT159" s="37">
        <v>0</v>
      </c>
      <c r="AU159" s="37">
        <v>0</v>
      </c>
      <c r="AV159" s="37">
        <v>0</v>
      </c>
      <c r="AW159" s="37">
        <v>0</v>
      </c>
      <c r="AX159" s="37">
        <v>0</v>
      </c>
      <c r="AY159" s="37">
        <v>0</v>
      </c>
      <c r="AZ159" s="209">
        <v>0</v>
      </c>
      <c r="BA159" s="209">
        <v>0</v>
      </c>
      <c r="BB159" s="37">
        <v>0</v>
      </c>
      <c r="BC159" s="37">
        <v>0</v>
      </c>
      <c r="BD159" s="209">
        <v>0</v>
      </c>
      <c r="BE159" s="209">
        <v>0</v>
      </c>
      <c r="BF159" s="209">
        <v>0</v>
      </c>
      <c r="BG159" s="209">
        <v>0</v>
      </c>
      <c r="BH159" s="209">
        <v>0</v>
      </c>
      <c r="BI159" s="209">
        <v>0</v>
      </c>
      <c r="BJ159" s="209">
        <v>0</v>
      </c>
      <c r="BK159" s="209">
        <v>0</v>
      </c>
      <c r="BL159" s="209">
        <v>0</v>
      </c>
      <c r="BM159" s="209">
        <v>0</v>
      </c>
      <c r="BN159" s="209">
        <v>0</v>
      </c>
      <c r="BO159" s="209">
        <v>0</v>
      </c>
      <c r="BP159" s="209">
        <v>0</v>
      </c>
      <c r="BQ159" s="209">
        <v>0</v>
      </c>
      <c r="BR159" s="209">
        <v>0</v>
      </c>
      <c r="BS159" s="209">
        <v>0</v>
      </c>
      <c r="BT159" s="209">
        <v>0</v>
      </c>
      <c r="BU159" s="209">
        <v>0</v>
      </c>
      <c r="BV159" s="209">
        <v>0</v>
      </c>
      <c r="BW159" s="209">
        <v>0</v>
      </c>
      <c r="BX159" s="37">
        <v>0</v>
      </c>
      <c r="BY159" s="37">
        <v>0</v>
      </c>
      <c r="BZ159" s="37">
        <v>0</v>
      </c>
      <c r="CA159" s="527">
        <v>0</v>
      </c>
      <c r="CB159" s="37">
        <v>0</v>
      </c>
      <c r="CC159" s="209">
        <v>0</v>
      </c>
      <c r="CD159" s="209">
        <v>0</v>
      </c>
      <c r="CE159" s="209">
        <v>0</v>
      </c>
      <c r="CF159" s="209">
        <v>0</v>
      </c>
      <c r="CG159" s="209">
        <v>0</v>
      </c>
      <c r="CH159" s="209">
        <v>0</v>
      </c>
      <c r="CI159" s="209">
        <v>0</v>
      </c>
      <c r="CJ159" s="209">
        <v>0</v>
      </c>
      <c r="CK159" s="209">
        <v>0</v>
      </c>
      <c r="CL159" s="209">
        <v>0</v>
      </c>
      <c r="CM159" s="382" t="s">
        <v>91</v>
      </c>
      <c r="CN159" s="19" t="str">
        <f t="shared" si="106"/>
        <v>4040200020113нормативный</v>
      </c>
      <c r="CO159" s="103"/>
      <c r="CP159" s="103"/>
      <c r="CQ159" s="104"/>
      <c r="CR159" s="104">
        <f t="shared" si="83"/>
        <v>0</v>
      </c>
      <c r="CS159" s="104">
        <f t="shared" si="84"/>
        <v>0</v>
      </c>
      <c r="CT159" s="104">
        <f t="shared" si="85"/>
        <v>0</v>
      </c>
      <c r="CU159" s="104">
        <f t="shared" si="86"/>
        <v>0</v>
      </c>
      <c r="CV159" s="104">
        <f t="shared" si="87"/>
        <v>0</v>
      </c>
      <c r="CW159" s="104">
        <f t="shared" si="88"/>
        <v>0</v>
      </c>
      <c r="CX159" s="104"/>
      <c r="CY159" s="211">
        <f t="shared" si="96"/>
        <v>0</v>
      </c>
      <c r="CZ159" s="211">
        <f t="shared" si="97"/>
        <v>0</v>
      </c>
      <c r="DA159" s="211">
        <f t="shared" si="98"/>
        <v>0</v>
      </c>
      <c r="DB159" s="211">
        <f t="shared" si="99"/>
        <v>0</v>
      </c>
      <c r="DC159" s="211">
        <f t="shared" si="100"/>
        <v>0</v>
      </c>
      <c r="DD159" s="211">
        <f t="shared" si="101"/>
        <v>0</v>
      </c>
      <c r="DE159" s="211">
        <f t="shared" si="102"/>
        <v>0</v>
      </c>
      <c r="DF159" s="211">
        <f t="shared" si="103"/>
        <v>0</v>
      </c>
      <c r="DG159" s="211">
        <f t="shared" si="104"/>
        <v>0</v>
      </c>
      <c r="DH159" s="211">
        <f t="shared" si="105"/>
        <v>0</v>
      </c>
    </row>
    <row r="160" spans="1:112" s="105" customFormat="1" ht="32.1" customHeight="1">
      <c r="A160" s="56">
        <v>602</v>
      </c>
      <c r="B160" s="57" t="s">
        <v>272</v>
      </c>
      <c r="C160" s="233">
        <v>404020002</v>
      </c>
      <c r="D160" s="208" t="s">
        <v>1851</v>
      </c>
      <c r="E160" s="59" t="s">
        <v>2035</v>
      </c>
      <c r="F160" s="85"/>
      <c r="G160" s="85"/>
      <c r="H160" s="86" t="s">
        <v>2036</v>
      </c>
      <c r="I160" s="85"/>
      <c r="J160" s="86" t="s">
        <v>2037</v>
      </c>
      <c r="K160" s="86">
        <v>1</v>
      </c>
      <c r="L160" s="86">
        <v>3</v>
      </c>
      <c r="M160" s="232"/>
      <c r="N160" s="232"/>
      <c r="O160" s="232"/>
      <c r="P160" s="64" t="s">
        <v>2038</v>
      </c>
      <c r="Q160" s="64" t="s">
        <v>344</v>
      </c>
      <c r="R160" s="86"/>
      <c r="S160" s="86"/>
      <c r="T160" s="86" t="s">
        <v>300</v>
      </c>
      <c r="U160" s="86"/>
      <c r="V160" s="86" t="s">
        <v>2039</v>
      </c>
      <c r="W160" s="86" t="s">
        <v>1180</v>
      </c>
      <c r="X160" s="86" t="s">
        <v>300</v>
      </c>
      <c r="Y160" s="86"/>
      <c r="Z160" s="86"/>
      <c r="AA160" s="86"/>
      <c r="AB160" s="64" t="s">
        <v>346</v>
      </c>
      <c r="AC160" s="64" t="s">
        <v>2042</v>
      </c>
      <c r="AD160" s="64"/>
      <c r="AE160" s="64"/>
      <c r="AF160" s="64"/>
      <c r="AG160" s="64"/>
      <c r="AH160" s="64"/>
      <c r="AI160" s="64"/>
      <c r="AJ160" s="245" t="s">
        <v>893</v>
      </c>
      <c r="AK160" s="64"/>
      <c r="AL160" s="64"/>
      <c r="AM160" s="64"/>
      <c r="AN160" s="64" t="s">
        <v>2043</v>
      </c>
      <c r="AO160" s="197" t="s">
        <v>71</v>
      </c>
      <c r="AP160" s="197" t="s">
        <v>72</v>
      </c>
      <c r="AQ160" s="197" t="s">
        <v>260</v>
      </c>
      <c r="AR160" s="70" t="s">
        <v>2044</v>
      </c>
      <c r="AS160" s="249" t="s">
        <v>79</v>
      </c>
      <c r="AT160" s="37">
        <v>285403.27</v>
      </c>
      <c r="AU160" s="37">
        <v>285403.27</v>
      </c>
      <c r="AV160" s="37">
        <v>285403.27</v>
      </c>
      <c r="AW160" s="37">
        <v>285403.27</v>
      </c>
      <c r="AX160" s="37">
        <v>0</v>
      </c>
      <c r="AY160" s="37">
        <v>0</v>
      </c>
      <c r="AZ160" s="209">
        <v>0</v>
      </c>
      <c r="BA160" s="209">
        <v>0</v>
      </c>
      <c r="BB160" s="37">
        <v>0</v>
      </c>
      <c r="BC160" s="37">
        <v>0</v>
      </c>
      <c r="BD160" s="209">
        <v>0</v>
      </c>
      <c r="BE160" s="209">
        <v>0</v>
      </c>
      <c r="BF160" s="209">
        <v>0</v>
      </c>
      <c r="BG160" s="209">
        <v>0</v>
      </c>
      <c r="BH160" s="209">
        <v>0</v>
      </c>
      <c r="BI160" s="209">
        <v>0</v>
      </c>
      <c r="BJ160" s="209">
        <v>0</v>
      </c>
      <c r="BK160" s="209">
        <v>0</v>
      </c>
      <c r="BL160" s="209">
        <v>0</v>
      </c>
      <c r="BM160" s="209">
        <v>0</v>
      </c>
      <c r="BN160" s="209">
        <v>0</v>
      </c>
      <c r="BO160" s="209">
        <v>0</v>
      </c>
      <c r="BP160" s="209">
        <v>0</v>
      </c>
      <c r="BQ160" s="209">
        <v>0</v>
      </c>
      <c r="BR160" s="209">
        <v>0</v>
      </c>
      <c r="BS160" s="209">
        <v>0</v>
      </c>
      <c r="BT160" s="209">
        <v>0</v>
      </c>
      <c r="BU160" s="209">
        <v>0</v>
      </c>
      <c r="BV160" s="209">
        <v>0</v>
      </c>
      <c r="BW160" s="209">
        <v>0</v>
      </c>
      <c r="BX160" s="37">
        <v>285403.27</v>
      </c>
      <c r="BY160" s="37">
        <v>285403.27</v>
      </c>
      <c r="BZ160" s="37">
        <v>0</v>
      </c>
      <c r="CA160" s="527">
        <v>0</v>
      </c>
      <c r="CB160" s="37">
        <v>0</v>
      </c>
      <c r="CC160" s="209">
        <v>0</v>
      </c>
      <c r="CD160" s="209">
        <v>0</v>
      </c>
      <c r="CE160" s="209">
        <v>0</v>
      </c>
      <c r="CF160" s="209">
        <v>0</v>
      </c>
      <c r="CG160" s="209">
        <v>0</v>
      </c>
      <c r="CH160" s="209">
        <v>0</v>
      </c>
      <c r="CI160" s="209">
        <v>0</v>
      </c>
      <c r="CJ160" s="209">
        <v>0</v>
      </c>
      <c r="CK160" s="209">
        <v>0</v>
      </c>
      <c r="CL160" s="209">
        <v>0</v>
      </c>
      <c r="CM160" s="382" t="s">
        <v>91</v>
      </c>
      <c r="CN160" s="19" t="str">
        <f t="shared" si="106"/>
        <v>4040200020113нормативный</v>
      </c>
      <c r="CO160" s="103"/>
      <c r="CP160" s="103"/>
      <c r="CQ160" s="104"/>
      <c r="CR160" s="104">
        <f t="shared" si="83"/>
        <v>0</v>
      </c>
      <c r="CS160" s="104">
        <f t="shared" si="84"/>
        <v>0</v>
      </c>
      <c r="CT160" s="104">
        <f t="shared" si="85"/>
        <v>0</v>
      </c>
      <c r="CU160" s="104">
        <f t="shared" si="86"/>
        <v>0</v>
      </c>
      <c r="CV160" s="104">
        <f t="shared" si="87"/>
        <v>0</v>
      </c>
      <c r="CW160" s="104">
        <f t="shared" si="88"/>
        <v>0</v>
      </c>
      <c r="CX160" s="104"/>
      <c r="CY160" s="211">
        <f t="shared" si="96"/>
        <v>0</v>
      </c>
      <c r="CZ160" s="211">
        <f t="shared" si="97"/>
        <v>0</v>
      </c>
      <c r="DA160" s="211">
        <f t="shared" si="98"/>
        <v>0</v>
      </c>
      <c r="DB160" s="211">
        <f t="shared" si="99"/>
        <v>0</v>
      </c>
      <c r="DC160" s="211">
        <f t="shared" si="100"/>
        <v>0</v>
      </c>
      <c r="DD160" s="211">
        <f t="shared" si="101"/>
        <v>0</v>
      </c>
      <c r="DE160" s="211">
        <f t="shared" si="102"/>
        <v>0</v>
      </c>
      <c r="DF160" s="211">
        <f t="shared" si="103"/>
        <v>0</v>
      </c>
      <c r="DG160" s="211">
        <f t="shared" si="104"/>
        <v>0</v>
      </c>
      <c r="DH160" s="211">
        <f t="shared" si="105"/>
        <v>0</v>
      </c>
    </row>
    <row r="161" spans="1:112" s="105" customFormat="1" ht="32.1" customHeight="1">
      <c r="A161" s="56">
        <v>602</v>
      </c>
      <c r="B161" s="57" t="s">
        <v>272</v>
      </c>
      <c r="C161" s="202">
        <v>402000001</v>
      </c>
      <c r="D161" s="58" t="s">
        <v>67</v>
      </c>
      <c r="E161" s="59" t="s">
        <v>349</v>
      </c>
      <c r="F161" s="85"/>
      <c r="G161" s="85"/>
      <c r="H161" s="86">
        <v>7</v>
      </c>
      <c r="I161" s="85"/>
      <c r="J161" s="86">
        <v>26</v>
      </c>
      <c r="K161" s="86"/>
      <c r="L161" s="86"/>
      <c r="M161" s="232"/>
      <c r="N161" s="232"/>
      <c r="O161" s="232"/>
      <c r="P161" s="64" t="s">
        <v>154</v>
      </c>
      <c r="Q161" s="64" t="s">
        <v>155</v>
      </c>
      <c r="R161" s="86"/>
      <c r="S161" s="86"/>
      <c r="T161" s="86"/>
      <c r="U161" s="86"/>
      <c r="V161" s="86" t="s">
        <v>2046</v>
      </c>
      <c r="W161" s="86" t="s">
        <v>2047</v>
      </c>
      <c r="X161" s="86"/>
      <c r="Y161" s="86"/>
      <c r="Z161" s="86"/>
      <c r="AA161" s="86"/>
      <c r="AB161" s="64" t="s">
        <v>166</v>
      </c>
      <c r="AC161" s="64" t="s">
        <v>2048</v>
      </c>
      <c r="AD161" s="64"/>
      <c r="AE161" s="64"/>
      <c r="AF161" s="64"/>
      <c r="AG161" s="64"/>
      <c r="AH161" s="64"/>
      <c r="AI161" s="64"/>
      <c r="AJ161" s="245"/>
      <c r="AK161" s="64"/>
      <c r="AL161" s="64"/>
      <c r="AM161" s="64" t="s">
        <v>1938</v>
      </c>
      <c r="AN161" s="64" t="s">
        <v>2034</v>
      </c>
      <c r="AO161" s="197" t="s">
        <v>71</v>
      </c>
      <c r="AP161" s="197" t="s">
        <v>72</v>
      </c>
      <c r="AQ161" s="197" t="s">
        <v>351</v>
      </c>
      <c r="AR161" s="70" t="s">
        <v>109</v>
      </c>
      <c r="AS161" s="249" t="s">
        <v>87</v>
      </c>
      <c r="AT161" s="37">
        <v>122170</v>
      </c>
      <c r="AU161" s="37">
        <v>122170</v>
      </c>
      <c r="AV161" s="37">
        <v>0</v>
      </c>
      <c r="AW161" s="37">
        <v>0</v>
      </c>
      <c r="AX161" s="37">
        <v>0</v>
      </c>
      <c r="AY161" s="37">
        <v>0</v>
      </c>
      <c r="AZ161" s="209">
        <v>0</v>
      </c>
      <c r="BA161" s="209">
        <v>0</v>
      </c>
      <c r="BB161" s="37">
        <v>122170</v>
      </c>
      <c r="BC161" s="37">
        <v>122170</v>
      </c>
      <c r="BD161" s="209">
        <v>0</v>
      </c>
      <c r="BE161" s="209">
        <v>0</v>
      </c>
      <c r="BF161" s="209">
        <v>0</v>
      </c>
      <c r="BG161" s="209">
        <v>0</v>
      </c>
      <c r="BH161" s="209">
        <v>0</v>
      </c>
      <c r="BI161" s="209">
        <v>0</v>
      </c>
      <c r="BJ161" s="209">
        <v>0</v>
      </c>
      <c r="BK161" s="209">
        <v>0</v>
      </c>
      <c r="BL161" s="209">
        <v>0</v>
      </c>
      <c r="BM161" s="209">
        <v>0</v>
      </c>
      <c r="BN161" s="209">
        <v>0</v>
      </c>
      <c r="BO161" s="209">
        <v>0</v>
      </c>
      <c r="BP161" s="209">
        <v>0</v>
      </c>
      <c r="BQ161" s="209">
        <v>0</v>
      </c>
      <c r="BR161" s="209">
        <v>0</v>
      </c>
      <c r="BS161" s="209">
        <v>0</v>
      </c>
      <c r="BT161" s="209">
        <v>0</v>
      </c>
      <c r="BU161" s="209">
        <v>0</v>
      </c>
      <c r="BV161" s="209">
        <v>0</v>
      </c>
      <c r="BW161" s="209">
        <v>0</v>
      </c>
      <c r="BX161" s="37">
        <v>122170</v>
      </c>
      <c r="BY161" s="37">
        <v>0</v>
      </c>
      <c r="BZ161" s="37">
        <v>0</v>
      </c>
      <c r="CA161" s="527">
        <v>0</v>
      </c>
      <c r="CB161" s="37">
        <v>122170</v>
      </c>
      <c r="CC161" s="209">
        <v>0</v>
      </c>
      <c r="CD161" s="209">
        <v>0</v>
      </c>
      <c r="CE161" s="209">
        <v>0</v>
      </c>
      <c r="CF161" s="209">
        <v>0</v>
      </c>
      <c r="CG161" s="209">
        <v>0</v>
      </c>
      <c r="CH161" s="209">
        <v>0</v>
      </c>
      <c r="CI161" s="209">
        <v>0</v>
      </c>
      <c r="CJ161" s="209">
        <v>0</v>
      </c>
      <c r="CK161" s="209">
        <v>0</v>
      </c>
      <c r="CL161" s="209">
        <v>0</v>
      </c>
      <c r="CM161" s="438" t="s">
        <v>91</v>
      </c>
      <c r="CN161" s="19" t="str">
        <f t="shared" si="106"/>
        <v>4020000010113нормативный</v>
      </c>
      <c r="CO161" s="103"/>
      <c r="CP161" s="103"/>
      <c r="CQ161" s="104"/>
      <c r="CR161" s="104">
        <f t="shared" si="83"/>
        <v>0</v>
      </c>
      <c r="CS161" s="104">
        <f t="shared" si="84"/>
        <v>0</v>
      </c>
      <c r="CT161" s="104">
        <f t="shared" si="85"/>
        <v>0</v>
      </c>
      <c r="CU161" s="104">
        <f t="shared" si="86"/>
        <v>0</v>
      </c>
      <c r="CV161" s="104">
        <f t="shared" si="87"/>
        <v>0</v>
      </c>
      <c r="CW161" s="104">
        <f t="shared" si="88"/>
        <v>0</v>
      </c>
      <c r="CX161" s="104"/>
      <c r="CY161" s="211">
        <f t="shared" si="96"/>
        <v>0</v>
      </c>
      <c r="CZ161" s="211">
        <f t="shared" si="97"/>
        <v>0</v>
      </c>
      <c r="DA161" s="211">
        <f t="shared" si="98"/>
        <v>0</v>
      </c>
      <c r="DB161" s="211">
        <f t="shared" si="99"/>
        <v>0</v>
      </c>
      <c r="DC161" s="211">
        <f t="shared" si="100"/>
        <v>0</v>
      </c>
      <c r="DD161" s="211">
        <f t="shared" si="101"/>
        <v>0</v>
      </c>
      <c r="DE161" s="211">
        <f t="shared" si="102"/>
        <v>0</v>
      </c>
      <c r="DF161" s="211">
        <f t="shared" si="103"/>
        <v>0</v>
      </c>
      <c r="DG161" s="211">
        <f t="shared" si="104"/>
        <v>0</v>
      </c>
      <c r="DH161" s="211">
        <f t="shared" si="105"/>
        <v>0</v>
      </c>
    </row>
    <row r="162" spans="1:112" s="105" customFormat="1" ht="32.1" customHeight="1">
      <c r="A162" s="56">
        <v>602</v>
      </c>
      <c r="B162" s="57" t="s">
        <v>272</v>
      </c>
      <c r="C162" s="202">
        <v>402000002</v>
      </c>
      <c r="D162" s="58" t="s">
        <v>69</v>
      </c>
      <c r="E162" s="59" t="s">
        <v>2049</v>
      </c>
      <c r="F162" s="85"/>
      <c r="G162" s="85"/>
      <c r="H162" s="86" t="s">
        <v>339</v>
      </c>
      <c r="I162" s="85"/>
      <c r="J162" s="86" t="s">
        <v>340</v>
      </c>
      <c r="K162" s="86" t="s">
        <v>341</v>
      </c>
      <c r="L162" s="86" t="s">
        <v>342</v>
      </c>
      <c r="M162" s="232"/>
      <c r="N162" s="232"/>
      <c r="O162" s="232"/>
      <c r="P162" s="64" t="s">
        <v>343</v>
      </c>
      <c r="Q162" s="64" t="s">
        <v>344</v>
      </c>
      <c r="R162" s="86"/>
      <c r="S162" s="86"/>
      <c r="T162" s="86" t="s">
        <v>300</v>
      </c>
      <c r="U162" s="86"/>
      <c r="V162" s="86" t="s">
        <v>2050</v>
      </c>
      <c r="W162" s="86" t="s">
        <v>2051</v>
      </c>
      <c r="X162" s="86" t="s">
        <v>300</v>
      </c>
      <c r="Y162" s="86"/>
      <c r="Z162" s="86"/>
      <c r="AA162" s="86"/>
      <c r="AB162" s="64" t="s">
        <v>346</v>
      </c>
      <c r="AC162" s="64" t="s">
        <v>2052</v>
      </c>
      <c r="AD162" s="64"/>
      <c r="AE162" s="64"/>
      <c r="AF162" s="64"/>
      <c r="AG162" s="64"/>
      <c r="AH162" s="64"/>
      <c r="AI162" s="64"/>
      <c r="AJ162" s="245" t="s">
        <v>2030</v>
      </c>
      <c r="AK162" s="64"/>
      <c r="AL162" s="64"/>
      <c r="AM162" s="64"/>
      <c r="AN162" s="64" t="s">
        <v>2053</v>
      </c>
      <c r="AO162" s="197" t="s">
        <v>71</v>
      </c>
      <c r="AP162" s="197" t="s">
        <v>72</v>
      </c>
      <c r="AQ162" s="197" t="s">
        <v>347</v>
      </c>
      <c r="AR162" s="70" t="s">
        <v>116</v>
      </c>
      <c r="AS162" s="249">
        <v>121</v>
      </c>
      <c r="AT162" s="209">
        <v>60658959.530000001</v>
      </c>
      <c r="AU162" s="209">
        <v>60658959.530000001</v>
      </c>
      <c r="AV162" s="209">
        <v>0</v>
      </c>
      <c r="AW162" s="209">
        <v>0</v>
      </c>
      <c r="AX162" s="209">
        <v>0</v>
      </c>
      <c r="AY162" s="209">
        <v>0</v>
      </c>
      <c r="AZ162" s="209">
        <v>0</v>
      </c>
      <c r="BA162" s="209">
        <v>0</v>
      </c>
      <c r="BB162" s="209">
        <v>60658959.530000001</v>
      </c>
      <c r="BC162" s="209">
        <v>60658959.530000001</v>
      </c>
      <c r="BD162" s="209">
        <f>BH162</f>
        <v>65644732</v>
      </c>
      <c r="BE162" s="209">
        <v>0</v>
      </c>
      <c r="BF162" s="209">
        <v>0</v>
      </c>
      <c r="BG162" s="209">
        <v>0</v>
      </c>
      <c r="BH162" s="209">
        <v>65644732</v>
      </c>
      <c r="BI162" s="209">
        <v>65644732</v>
      </c>
      <c r="BJ162" s="209">
        <v>0</v>
      </c>
      <c r="BK162" s="209">
        <v>0</v>
      </c>
      <c r="BL162" s="209">
        <v>0</v>
      </c>
      <c r="BM162" s="209">
        <v>65644732</v>
      </c>
      <c r="BN162" s="209">
        <v>65644732</v>
      </c>
      <c r="BO162" s="209">
        <v>0</v>
      </c>
      <c r="BP162" s="209">
        <v>0</v>
      </c>
      <c r="BQ162" s="209">
        <v>0</v>
      </c>
      <c r="BR162" s="209">
        <v>65644732</v>
      </c>
      <c r="BS162" s="209">
        <v>65644732</v>
      </c>
      <c r="BT162" s="209">
        <v>0</v>
      </c>
      <c r="BU162" s="209">
        <v>0</v>
      </c>
      <c r="BV162" s="209">
        <v>0</v>
      </c>
      <c r="BW162" s="209">
        <v>65644732</v>
      </c>
      <c r="BX162" s="209">
        <v>60658959.530000001</v>
      </c>
      <c r="BY162" s="209">
        <v>0</v>
      </c>
      <c r="BZ162" s="209">
        <v>0</v>
      </c>
      <c r="CA162" s="527">
        <v>0</v>
      </c>
      <c r="CB162" s="209">
        <v>60658959.530000001</v>
      </c>
      <c r="CC162" s="209">
        <f>CG162</f>
        <v>65644732</v>
      </c>
      <c r="CD162" s="209">
        <v>0</v>
      </c>
      <c r="CE162" s="209">
        <v>0</v>
      </c>
      <c r="CF162" s="209">
        <v>0</v>
      </c>
      <c r="CG162" s="209">
        <v>65644732</v>
      </c>
      <c r="CH162" s="209">
        <v>65644732</v>
      </c>
      <c r="CI162" s="209">
        <v>0</v>
      </c>
      <c r="CJ162" s="209">
        <v>0</v>
      </c>
      <c r="CK162" s="209">
        <v>0</v>
      </c>
      <c r="CL162" s="209">
        <v>65644732</v>
      </c>
      <c r="CM162" s="382" t="s">
        <v>91</v>
      </c>
      <c r="CN162" s="19" t="str">
        <f t="shared" si="106"/>
        <v>4020000020113нормативный</v>
      </c>
      <c r="CO162" s="103"/>
      <c r="CP162" s="103"/>
      <c r="CQ162" s="104"/>
      <c r="CR162" s="104">
        <f t="shared" si="83"/>
        <v>0</v>
      </c>
      <c r="CS162" s="104">
        <f t="shared" si="84"/>
        <v>0</v>
      </c>
      <c r="CT162" s="104">
        <f t="shared" si="85"/>
        <v>0</v>
      </c>
      <c r="CU162" s="104">
        <f t="shared" si="86"/>
        <v>0</v>
      </c>
      <c r="CV162" s="104">
        <f t="shared" si="87"/>
        <v>0</v>
      </c>
      <c r="CW162" s="104">
        <f t="shared" si="88"/>
        <v>0</v>
      </c>
      <c r="CX162" s="104"/>
      <c r="CY162" s="211">
        <f t="shared" si="96"/>
        <v>0</v>
      </c>
      <c r="CZ162" s="211">
        <f t="shared" si="97"/>
        <v>0</v>
      </c>
      <c r="DA162" s="211">
        <f t="shared" si="98"/>
        <v>0</v>
      </c>
      <c r="DB162" s="211">
        <f t="shared" si="99"/>
        <v>0</v>
      </c>
      <c r="DC162" s="211">
        <f t="shared" si="100"/>
        <v>0</v>
      </c>
      <c r="DD162" s="211">
        <f t="shared" si="101"/>
        <v>0</v>
      </c>
      <c r="DE162" s="211">
        <f t="shared" si="102"/>
        <v>0</v>
      </c>
      <c r="DF162" s="211">
        <f t="shared" si="103"/>
        <v>0</v>
      </c>
      <c r="DG162" s="211">
        <f t="shared" si="104"/>
        <v>0</v>
      </c>
      <c r="DH162" s="211">
        <f t="shared" si="105"/>
        <v>0</v>
      </c>
    </row>
    <row r="163" spans="1:112" s="105" customFormat="1" ht="32.1" customHeight="1">
      <c r="A163" s="56">
        <v>602</v>
      </c>
      <c r="B163" s="57" t="s">
        <v>272</v>
      </c>
      <c r="C163" s="202">
        <v>402000001</v>
      </c>
      <c r="D163" s="58" t="s">
        <v>69</v>
      </c>
      <c r="E163" s="59" t="s">
        <v>2025</v>
      </c>
      <c r="F163" s="85"/>
      <c r="G163" s="85"/>
      <c r="H163" s="86" t="s">
        <v>339</v>
      </c>
      <c r="I163" s="85"/>
      <c r="J163" s="86" t="s">
        <v>340</v>
      </c>
      <c r="K163" s="86" t="s">
        <v>341</v>
      </c>
      <c r="L163" s="86" t="s">
        <v>342</v>
      </c>
      <c r="M163" s="232"/>
      <c r="N163" s="232"/>
      <c r="O163" s="232"/>
      <c r="P163" s="64" t="s">
        <v>343</v>
      </c>
      <c r="Q163" s="64" t="s">
        <v>344</v>
      </c>
      <c r="R163" s="86"/>
      <c r="S163" s="86"/>
      <c r="T163" s="86" t="s">
        <v>300</v>
      </c>
      <c r="U163" s="86"/>
      <c r="V163" s="86" t="s">
        <v>2050</v>
      </c>
      <c r="W163" s="86" t="s">
        <v>2051</v>
      </c>
      <c r="X163" s="86" t="s">
        <v>300</v>
      </c>
      <c r="Y163" s="86"/>
      <c r="Z163" s="86"/>
      <c r="AA163" s="86"/>
      <c r="AB163" s="64" t="s">
        <v>346</v>
      </c>
      <c r="AC163" s="64" t="s">
        <v>2052</v>
      </c>
      <c r="AD163" s="64"/>
      <c r="AE163" s="64"/>
      <c r="AF163" s="64"/>
      <c r="AG163" s="64"/>
      <c r="AH163" s="64"/>
      <c r="AI163" s="64"/>
      <c r="AJ163" s="245" t="s">
        <v>2030</v>
      </c>
      <c r="AK163" s="64"/>
      <c r="AL163" s="64"/>
      <c r="AM163" s="64"/>
      <c r="AN163" s="64" t="s">
        <v>2053</v>
      </c>
      <c r="AO163" s="197" t="s">
        <v>71</v>
      </c>
      <c r="AP163" s="197" t="s">
        <v>72</v>
      </c>
      <c r="AQ163" s="197" t="s">
        <v>347</v>
      </c>
      <c r="AR163" s="70" t="s">
        <v>116</v>
      </c>
      <c r="AS163" s="249" t="s">
        <v>168</v>
      </c>
      <c r="AT163" s="209">
        <v>5826.09</v>
      </c>
      <c r="AU163" s="209">
        <v>5826.09</v>
      </c>
      <c r="AV163" s="209">
        <v>0</v>
      </c>
      <c r="AW163" s="209">
        <v>0</v>
      </c>
      <c r="AX163" s="209">
        <v>0</v>
      </c>
      <c r="AY163" s="209">
        <v>0</v>
      </c>
      <c r="AZ163" s="209">
        <v>0</v>
      </c>
      <c r="BA163" s="209">
        <v>0</v>
      </c>
      <c r="BB163" s="209">
        <v>5826.09</v>
      </c>
      <c r="BC163" s="209">
        <v>5826.09</v>
      </c>
      <c r="BD163" s="209">
        <v>0</v>
      </c>
      <c r="BE163" s="209">
        <v>0</v>
      </c>
      <c r="BF163" s="209">
        <v>0</v>
      </c>
      <c r="BG163" s="209">
        <v>0</v>
      </c>
      <c r="BH163" s="209">
        <v>0</v>
      </c>
      <c r="BI163" s="209">
        <v>0</v>
      </c>
      <c r="BJ163" s="209">
        <v>0</v>
      </c>
      <c r="BK163" s="209">
        <v>0</v>
      </c>
      <c r="BL163" s="209">
        <v>0</v>
      </c>
      <c r="BM163" s="209">
        <v>0</v>
      </c>
      <c r="BN163" s="209">
        <v>0</v>
      </c>
      <c r="BO163" s="209">
        <v>0</v>
      </c>
      <c r="BP163" s="209">
        <v>0</v>
      </c>
      <c r="BQ163" s="209">
        <v>0</v>
      </c>
      <c r="BR163" s="209">
        <v>0</v>
      </c>
      <c r="BS163" s="209">
        <v>0</v>
      </c>
      <c r="BT163" s="209">
        <v>0</v>
      </c>
      <c r="BU163" s="209">
        <v>0</v>
      </c>
      <c r="BV163" s="209">
        <v>0</v>
      </c>
      <c r="BW163" s="209">
        <v>0</v>
      </c>
      <c r="BX163" s="209">
        <v>5826.09</v>
      </c>
      <c r="BY163" s="209">
        <v>0</v>
      </c>
      <c r="BZ163" s="209">
        <v>0</v>
      </c>
      <c r="CA163" s="527">
        <v>0</v>
      </c>
      <c r="CB163" s="209">
        <v>5826.09</v>
      </c>
      <c r="CC163" s="209">
        <v>0</v>
      </c>
      <c r="CD163" s="209">
        <v>0</v>
      </c>
      <c r="CE163" s="209">
        <v>0</v>
      </c>
      <c r="CF163" s="209">
        <v>0</v>
      </c>
      <c r="CG163" s="209">
        <v>0</v>
      </c>
      <c r="CH163" s="209">
        <v>0</v>
      </c>
      <c r="CI163" s="209">
        <v>0</v>
      </c>
      <c r="CJ163" s="209">
        <v>0</v>
      </c>
      <c r="CK163" s="209">
        <v>0</v>
      </c>
      <c r="CL163" s="209">
        <v>0</v>
      </c>
      <c r="CM163" s="438" t="s">
        <v>91</v>
      </c>
      <c r="CN163" s="19" t="str">
        <f t="shared" si="106"/>
        <v>4020000010113нормативный</v>
      </c>
      <c r="CO163" s="103"/>
      <c r="CP163" s="103"/>
      <c r="CQ163" s="104"/>
      <c r="CR163" s="104">
        <f t="shared" si="83"/>
        <v>0</v>
      </c>
      <c r="CS163" s="104">
        <f t="shared" si="84"/>
        <v>0</v>
      </c>
      <c r="CT163" s="104">
        <f t="shared" si="85"/>
        <v>0</v>
      </c>
      <c r="CU163" s="104">
        <f t="shared" si="86"/>
        <v>0</v>
      </c>
      <c r="CV163" s="104">
        <f t="shared" si="87"/>
        <v>0</v>
      </c>
      <c r="CW163" s="104">
        <f t="shared" si="88"/>
        <v>0</v>
      </c>
      <c r="CX163" s="104"/>
      <c r="CY163" s="211">
        <f t="shared" si="96"/>
        <v>0</v>
      </c>
      <c r="CZ163" s="211">
        <f t="shared" si="97"/>
        <v>0</v>
      </c>
      <c r="DA163" s="211">
        <f t="shared" si="98"/>
        <v>0</v>
      </c>
      <c r="DB163" s="211">
        <f t="shared" si="99"/>
        <v>0</v>
      </c>
      <c r="DC163" s="211">
        <f t="shared" si="100"/>
        <v>0</v>
      </c>
      <c r="DD163" s="211">
        <f t="shared" si="101"/>
        <v>0</v>
      </c>
      <c r="DE163" s="211">
        <f t="shared" si="102"/>
        <v>0</v>
      </c>
      <c r="DF163" s="211">
        <f t="shared" si="103"/>
        <v>0</v>
      </c>
      <c r="DG163" s="211">
        <f t="shared" si="104"/>
        <v>0</v>
      </c>
      <c r="DH163" s="211">
        <f t="shared" si="105"/>
        <v>0</v>
      </c>
    </row>
    <row r="164" spans="1:112" s="105" customFormat="1" ht="32.1" customHeight="1">
      <c r="A164" s="56">
        <v>602</v>
      </c>
      <c r="B164" s="57" t="s">
        <v>272</v>
      </c>
      <c r="C164" s="202">
        <v>401000003</v>
      </c>
      <c r="D164" s="58" t="s">
        <v>311</v>
      </c>
      <c r="E164" s="59" t="s">
        <v>312</v>
      </c>
      <c r="F164" s="85"/>
      <c r="G164" s="85"/>
      <c r="H164" s="86" t="s">
        <v>2006</v>
      </c>
      <c r="I164" s="85"/>
      <c r="J164" s="86" t="s">
        <v>2007</v>
      </c>
      <c r="K164" s="86" t="s">
        <v>302</v>
      </c>
      <c r="L164" s="86" t="s">
        <v>2054</v>
      </c>
      <c r="M164" s="232"/>
      <c r="N164" s="232"/>
      <c r="O164" s="232"/>
      <c r="P164" s="64" t="s">
        <v>313</v>
      </c>
      <c r="Q164" s="64" t="s">
        <v>275</v>
      </c>
      <c r="R164" s="86"/>
      <c r="S164" s="86"/>
      <c r="T164" s="86" t="s">
        <v>66</v>
      </c>
      <c r="U164" s="86"/>
      <c r="V164" s="86">
        <v>9</v>
      </c>
      <c r="W164" s="86" t="s">
        <v>64</v>
      </c>
      <c r="X164" s="86"/>
      <c r="Y164" s="86"/>
      <c r="Z164" s="86"/>
      <c r="AA164" s="86"/>
      <c r="AB164" s="64" t="s">
        <v>142</v>
      </c>
      <c r="AC164" s="64" t="s">
        <v>1982</v>
      </c>
      <c r="AD164" s="64"/>
      <c r="AE164" s="64"/>
      <c r="AF164" s="64"/>
      <c r="AG164" s="64"/>
      <c r="AH164" s="64"/>
      <c r="AI164" s="64"/>
      <c r="AJ164" s="64"/>
      <c r="AK164" s="64"/>
      <c r="AL164" s="64"/>
      <c r="AM164" s="64" t="s">
        <v>2010</v>
      </c>
      <c r="AN164" s="64" t="s">
        <v>1984</v>
      </c>
      <c r="AO164" s="197" t="s">
        <v>214</v>
      </c>
      <c r="AP164" s="197" t="s">
        <v>71</v>
      </c>
      <c r="AQ164" s="197" t="s">
        <v>355</v>
      </c>
      <c r="AR164" s="70" t="s">
        <v>356</v>
      </c>
      <c r="AS164" s="249" t="s">
        <v>73</v>
      </c>
      <c r="AT164" s="209">
        <v>160000</v>
      </c>
      <c r="AU164" s="209">
        <v>160000</v>
      </c>
      <c r="AV164" s="209">
        <v>0</v>
      </c>
      <c r="AW164" s="209">
        <v>0</v>
      </c>
      <c r="AX164" s="209">
        <v>0</v>
      </c>
      <c r="AY164" s="209">
        <v>0</v>
      </c>
      <c r="AZ164" s="209">
        <v>0</v>
      </c>
      <c r="BA164" s="209">
        <v>0</v>
      </c>
      <c r="BB164" s="209">
        <v>160000</v>
      </c>
      <c r="BC164" s="209">
        <v>160000</v>
      </c>
      <c r="BD164" s="209">
        <v>0</v>
      </c>
      <c r="BE164" s="209">
        <v>0</v>
      </c>
      <c r="BF164" s="209">
        <v>0</v>
      </c>
      <c r="BG164" s="209">
        <v>0</v>
      </c>
      <c r="BH164" s="209">
        <v>0</v>
      </c>
      <c r="BI164" s="209">
        <v>0</v>
      </c>
      <c r="BJ164" s="209">
        <v>0</v>
      </c>
      <c r="BK164" s="209">
        <v>0</v>
      </c>
      <c r="BL164" s="209">
        <v>0</v>
      </c>
      <c r="BM164" s="209">
        <v>0</v>
      </c>
      <c r="BN164" s="209">
        <v>0</v>
      </c>
      <c r="BO164" s="209">
        <v>0</v>
      </c>
      <c r="BP164" s="209">
        <v>0</v>
      </c>
      <c r="BQ164" s="209">
        <v>0</v>
      </c>
      <c r="BR164" s="209">
        <v>0</v>
      </c>
      <c r="BS164" s="209">
        <v>0</v>
      </c>
      <c r="BT164" s="209">
        <v>0</v>
      </c>
      <c r="BU164" s="209">
        <v>0</v>
      </c>
      <c r="BV164" s="209">
        <v>0</v>
      </c>
      <c r="BW164" s="209">
        <v>0</v>
      </c>
      <c r="BX164" s="209">
        <v>160000</v>
      </c>
      <c r="BY164" s="209">
        <v>0</v>
      </c>
      <c r="BZ164" s="209">
        <v>0</v>
      </c>
      <c r="CA164" s="527">
        <v>0</v>
      </c>
      <c r="CB164" s="209">
        <v>160000</v>
      </c>
      <c r="CC164" s="209">
        <v>0</v>
      </c>
      <c r="CD164" s="209">
        <v>0</v>
      </c>
      <c r="CE164" s="209">
        <v>0</v>
      </c>
      <c r="CF164" s="209">
        <v>0</v>
      </c>
      <c r="CG164" s="209">
        <v>0</v>
      </c>
      <c r="CH164" s="209">
        <v>0</v>
      </c>
      <c r="CI164" s="209">
        <v>0</v>
      </c>
      <c r="CJ164" s="209">
        <v>0</v>
      </c>
      <c r="CK164" s="209">
        <v>0</v>
      </c>
      <c r="CL164" s="209">
        <v>0</v>
      </c>
      <c r="CM164" s="509" t="s">
        <v>92</v>
      </c>
      <c r="CN164" s="19" t="str">
        <f t="shared" si="106"/>
        <v>4010000030801плановый</v>
      </c>
      <c r="CO164" s="103"/>
      <c r="CP164" s="103"/>
      <c r="CQ164" s="104"/>
      <c r="CR164" s="104">
        <f t="shared" si="83"/>
        <v>0</v>
      </c>
      <c r="CS164" s="104">
        <f t="shared" si="84"/>
        <v>0</v>
      </c>
      <c r="CT164" s="104">
        <f t="shared" si="85"/>
        <v>0</v>
      </c>
      <c r="CU164" s="104">
        <f t="shared" si="86"/>
        <v>0</v>
      </c>
      <c r="CV164" s="104">
        <f t="shared" si="87"/>
        <v>0</v>
      </c>
      <c r="CW164" s="104">
        <f t="shared" si="88"/>
        <v>0</v>
      </c>
      <c r="CX164" s="104"/>
      <c r="CY164" s="211">
        <f t="shared" si="96"/>
        <v>0</v>
      </c>
      <c r="CZ164" s="211">
        <f t="shared" si="97"/>
        <v>0</v>
      </c>
      <c r="DA164" s="211">
        <f t="shared" si="98"/>
        <v>0</v>
      </c>
      <c r="DB164" s="211">
        <f t="shared" si="99"/>
        <v>0</v>
      </c>
      <c r="DC164" s="211">
        <f t="shared" si="100"/>
        <v>0</v>
      </c>
      <c r="DD164" s="211">
        <f t="shared" si="101"/>
        <v>0</v>
      </c>
      <c r="DE164" s="211">
        <f t="shared" si="102"/>
        <v>0</v>
      </c>
      <c r="DF164" s="211">
        <f t="shared" si="103"/>
        <v>0</v>
      </c>
      <c r="DG164" s="211">
        <f t="shared" si="104"/>
        <v>0</v>
      </c>
      <c r="DH164" s="211">
        <f t="shared" si="105"/>
        <v>0</v>
      </c>
    </row>
    <row r="165" spans="1:112" s="105" customFormat="1" ht="32.1" customHeight="1">
      <c r="A165" s="56">
        <v>602</v>
      </c>
      <c r="B165" s="57" t="s">
        <v>272</v>
      </c>
      <c r="C165" s="202">
        <v>401000003</v>
      </c>
      <c r="D165" s="58" t="s">
        <v>311</v>
      </c>
      <c r="E165" s="59" t="s">
        <v>274</v>
      </c>
      <c r="F165" s="85"/>
      <c r="G165" s="85"/>
      <c r="H165" s="86" t="s">
        <v>316</v>
      </c>
      <c r="I165" s="85"/>
      <c r="J165" s="86" t="s">
        <v>317</v>
      </c>
      <c r="K165" s="86" t="s">
        <v>318</v>
      </c>
      <c r="L165" s="86" t="s">
        <v>319</v>
      </c>
      <c r="M165" s="232"/>
      <c r="N165" s="232"/>
      <c r="O165" s="232"/>
      <c r="P165" s="64" t="s">
        <v>134</v>
      </c>
      <c r="Q165" s="64" t="s">
        <v>275</v>
      </c>
      <c r="R165" s="86"/>
      <c r="S165" s="86"/>
      <c r="T165" s="86" t="s">
        <v>66</v>
      </c>
      <c r="U165" s="86"/>
      <c r="V165" s="86">
        <v>9</v>
      </c>
      <c r="W165" s="86" t="s">
        <v>64</v>
      </c>
      <c r="X165" s="86"/>
      <c r="Y165" s="86"/>
      <c r="Z165" s="86"/>
      <c r="AA165" s="86"/>
      <c r="AB165" s="64" t="s">
        <v>142</v>
      </c>
      <c r="AC165" s="64" t="s">
        <v>1982</v>
      </c>
      <c r="AD165" s="64"/>
      <c r="AE165" s="64"/>
      <c r="AF165" s="64"/>
      <c r="AG165" s="64"/>
      <c r="AH165" s="64"/>
      <c r="AI165" s="64"/>
      <c r="AJ165" s="64"/>
      <c r="AK165" s="64"/>
      <c r="AL165" s="64"/>
      <c r="AM165" s="64" t="s">
        <v>2010</v>
      </c>
      <c r="AN165" s="64" t="s">
        <v>1984</v>
      </c>
      <c r="AO165" s="197" t="s">
        <v>214</v>
      </c>
      <c r="AP165" s="197" t="s">
        <v>71</v>
      </c>
      <c r="AQ165" s="197" t="s">
        <v>357</v>
      </c>
      <c r="AR165" s="70" t="s">
        <v>358</v>
      </c>
      <c r="AS165" s="249" t="s">
        <v>73</v>
      </c>
      <c r="AT165" s="209">
        <v>5151373.67</v>
      </c>
      <c r="AU165" s="209">
        <v>5151373.67</v>
      </c>
      <c r="AV165" s="209">
        <v>0</v>
      </c>
      <c r="AW165" s="209">
        <v>0</v>
      </c>
      <c r="AX165" s="209">
        <v>0</v>
      </c>
      <c r="AY165" s="209">
        <v>0</v>
      </c>
      <c r="AZ165" s="209">
        <v>0</v>
      </c>
      <c r="BA165" s="209">
        <v>0</v>
      </c>
      <c r="BB165" s="209">
        <v>5151373.67</v>
      </c>
      <c r="BC165" s="209">
        <v>5151373.67</v>
      </c>
      <c r="BD165" s="209">
        <v>0</v>
      </c>
      <c r="BE165" s="209">
        <v>0</v>
      </c>
      <c r="BF165" s="209">
        <v>0</v>
      </c>
      <c r="BG165" s="209">
        <v>0</v>
      </c>
      <c r="BH165" s="209">
        <v>0</v>
      </c>
      <c r="BI165" s="209">
        <v>0</v>
      </c>
      <c r="BJ165" s="209">
        <v>0</v>
      </c>
      <c r="BK165" s="209">
        <v>0</v>
      </c>
      <c r="BL165" s="209">
        <v>0</v>
      </c>
      <c r="BM165" s="209">
        <v>0</v>
      </c>
      <c r="BN165" s="209">
        <v>0</v>
      </c>
      <c r="BO165" s="209">
        <v>0</v>
      </c>
      <c r="BP165" s="209">
        <v>0</v>
      </c>
      <c r="BQ165" s="209">
        <v>0</v>
      </c>
      <c r="BR165" s="209">
        <v>0</v>
      </c>
      <c r="BS165" s="209">
        <v>0</v>
      </c>
      <c r="BT165" s="209">
        <v>0</v>
      </c>
      <c r="BU165" s="209">
        <v>0</v>
      </c>
      <c r="BV165" s="209">
        <v>0</v>
      </c>
      <c r="BW165" s="209">
        <v>0</v>
      </c>
      <c r="BX165" s="209">
        <v>5151373.67</v>
      </c>
      <c r="BY165" s="209">
        <v>0</v>
      </c>
      <c r="BZ165" s="209">
        <v>0</v>
      </c>
      <c r="CA165" s="527">
        <v>0</v>
      </c>
      <c r="CB165" s="209">
        <v>5151373.67</v>
      </c>
      <c r="CC165" s="209">
        <v>0</v>
      </c>
      <c r="CD165" s="209">
        <v>0</v>
      </c>
      <c r="CE165" s="209">
        <v>0</v>
      </c>
      <c r="CF165" s="209">
        <v>0</v>
      </c>
      <c r="CG165" s="209">
        <v>0</v>
      </c>
      <c r="CH165" s="209">
        <v>0</v>
      </c>
      <c r="CI165" s="209">
        <v>0</v>
      </c>
      <c r="CJ165" s="209">
        <v>0</v>
      </c>
      <c r="CK165" s="209">
        <v>0</v>
      </c>
      <c r="CL165" s="209">
        <v>0</v>
      </c>
      <c r="CM165" s="509" t="s">
        <v>92</v>
      </c>
      <c r="CN165" s="19" t="str">
        <f t="shared" si="106"/>
        <v>4010000030801плановый</v>
      </c>
      <c r="CO165" s="103"/>
      <c r="CP165" s="103"/>
      <c r="CQ165" s="104"/>
      <c r="CR165" s="104">
        <f t="shared" ref="CR165:CR252" si="107">AT165-AV165-AX165-AZ165-BB165</f>
        <v>0</v>
      </c>
      <c r="CS165" s="104">
        <f t="shared" ref="CS165:CS252" si="108">AU165-AW165-AY165-BA165-BC165</f>
        <v>0</v>
      </c>
      <c r="CT165" s="104">
        <f t="shared" ref="CT165:CT252" si="109">BD165-BE165-BF165-BG165-BH165</f>
        <v>0</v>
      </c>
      <c r="CU165" s="104">
        <f t="shared" ref="CU165:CU252" si="110">BI165-BJ165-BK165-BL165-BM165</f>
        <v>0</v>
      </c>
      <c r="CV165" s="104">
        <f t="shared" ref="CV165:CV252" si="111">BN165-BO165-BP165-BQ165-BR165</f>
        <v>0</v>
      </c>
      <c r="CW165" s="104">
        <f t="shared" ref="CW165:CW252" si="112">BS165-BT165-BU165-BV165-BW165</f>
        <v>0</v>
      </c>
      <c r="CX165" s="104"/>
      <c r="CY165" s="211">
        <f t="shared" si="96"/>
        <v>0</v>
      </c>
      <c r="CZ165" s="211">
        <f t="shared" si="97"/>
        <v>0</v>
      </c>
      <c r="DA165" s="211">
        <f t="shared" si="98"/>
        <v>0</v>
      </c>
      <c r="DB165" s="211">
        <f t="shared" si="99"/>
        <v>0</v>
      </c>
      <c r="DC165" s="211">
        <f t="shared" si="100"/>
        <v>0</v>
      </c>
      <c r="DD165" s="211">
        <f t="shared" si="101"/>
        <v>0</v>
      </c>
      <c r="DE165" s="211">
        <f t="shared" si="102"/>
        <v>0</v>
      </c>
      <c r="DF165" s="211">
        <f t="shared" si="103"/>
        <v>0</v>
      </c>
      <c r="DG165" s="211">
        <f t="shared" si="104"/>
        <v>0</v>
      </c>
      <c r="DH165" s="211">
        <f t="shared" si="105"/>
        <v>0</v>
      </c>
    </row>
    <row r="166" spans="1:112" s="105" customFormat="1" ht="32.1" customHeight="1">
      <c r="A166" s="56">
        <v>602</v>
      </c>
      <c r="B166" s="57" t="s">
        <v>272</v>
      </c>
      <c r="C166" s="202">
        <v>402000001</v>
      </c>
      <c r="D166" s="58" t="s">
        <v>311</v>
      </c>
      <c r="E166" s="59" t="s">
        <v>274</v>
      </c>
      <c r="F166" s="85"/>
      <c r="G166" s="85"/>
      <c r="H166" s="86" t="s">
        <v>316</v>
      </c>
      <c r="I166" s="85"/>
      <c r="J166" s="86" t="s">
        <v>317</v>
      </c>
      <c r="K166" s="86" t="s">
        <v>318</v>
      </c>
      <c r="L166" s="86" t="s">
        <v>319</v>
      </c>
      <c r="M166" s="232"/>
      <c r="N166" s="232"/>
      <c r="O166" s="232"/>
      <c r="P166" s="64" t="s">
        <v>134</v>
      </c>
      <c r="Q166" s="64" t="s">
        <v>275</v>
      </c>
      <c r="R166" s="86"/>
      <c r="S166" s="86"/>
      <c r="T166" s="86" t="s">
        <v>66</v>
      </c>
      <c r="U166" s="86"/>
      <c r="V166" s="86">
        <v>9</v>
      </c>
      <c r="W166" s="86" t="s">
        <v>64</v>
      </c>
      <c r="X166" s="86"/>
      <c r="Y166" s="86"/>
      <c r="Z166" s="86"/>
      <c r="AA166" s="86"/>
      <c r="AB166" s="64" t="s">
        <v>142</v>
      </c>
      <c r="AC166" s="64" t="s">
        <v>1982</v>
      </c>
      <c r="AD166" s="64"/>
      <c r="AE166" s="64"/>
      <c r="AF166" s="64"/>
      <c r="AG166" s="64"/>
      <c r="AH166" s="64"/>
      <c r="AI166" s="64"/>
      <c r="AJ166" s="64"/>
      <c r="AK166" s="64"/>
      <c r="AL166" s="64"/>
      <c r="AM166" s="64" t="s">
        <v>2010</v>
      </c>
      <c r="AN166" s="64" t="s">
        <v>1984</v>
      </c>
      <c r="AO166" s="197" t="s">
        <v>71</v>
      </c>
      <c r="AP166" s="197" t="s">
        <v>72</v>
      </c>
      <c r="AQ166" s="197" t="s">
        <v>145</v>
      </c>
      <c r="AR166" s="70" t="s">
        <v>146</v>
      </c>
      <c r="AS166" s="249">
        <v>244</v>
      </c>
      <c r="AT166" s="37">
        <v>0</v>
      </c>
      <c r="AU166" s="37">
        <v>0</v>
      </c>
      <c r="AV166" s="37">
        <v>0</v>
      </c>
      <c r="AW166" s="37">
        <v>0</v>
      </c>
      <c r="AX166" s="37">
        <v>0</v>
      </c>
      <c r="AY166" s="37">
        <v>0</v>
      </c>
      <c r="AZ166" s="209">
        <v>0</v>
      </c>
      <c r="BA166" s="209">
        <v>0</v>
      </c>
      <c r="BB166" s="37">
        <v>0</v>
      </c>
      <c r="BC166" s="37">
        <v>0</v>
      </c>
      <c r="BD166" s="209">
        <v>0</v>
      </c>
      <c r="BE166" s="209">
        <v>0</v>
      </c>
      <c r="BF166" s="209">
        <v>0</v>
      </c>
      <c r="BG166" s="209">
        <v>0</v>
      </c>
      <c r="BH166" s="209">
        <v>0</v>
      </c>
      <c r="BI166" s="209">
        <v>0</v>
      </c>
      <c r="BJ166" s="209">
        <v>0</v>
      </c>
      <c r="BK166" s="209">
        <v>0</v>
      </c>
      <c r="BL166" s="209">
        <v>0</v>
      </c>
      <c r="BM166" s="209">
        <v>0</v>
      </c>
      <c r="BN166" s="209">
        <v>0</v>
      </c>
      <c r="BO166" s="209">
        <v>0</v>
      </c>
      <c r="BP166" s="209">
        <v>0</v>
      </c>
      <c r="BQ166" s="209">
        <v>0</v>
      </c>
      <c r="BR166" s="209">
        <v>0</v>
      </c>
      <c r="BS166" s="209">
        <v>0</v>
      </c>
      <c r="BT166" s="209">
        <v>0</v>
      </c>
      <c r="BU166" s="209">
        <v>0</v>
      </c>
      <c r="BV166" s="209">
        <v>0</v>
      </c>
      <c r="BW166" s="209">
        <v>0</v>
      </c>
      <c r="BX166" s="37">
        <v>0</v>
      </c>
      <c r="BY166" s="37">
        <v>0</v>
      </c>
      <c r="BZ166" s="37">
        <v>0</v>
      </c>
      <c r="CA166" s="527">
        <v>0</v>
      </c>
      <c r="CB166" s="37">
        <v>0</v>
      </c>
      <c r="CC166" s="209">
        <v>0</v>
      </c>
      <c r="CD166" s="209">
        <v>0</v>
      </c>
      <c r="CE166" s="209">
        <v>0</v>
      </c>
      <c r="CF166" s="209">
        <v>0</v>
      </c>
      <c r="CG166" s="209">
        <v>0</v>
      </c>
      <c r="CH166" s="209">
        <v>0</v>
      </c>
      <c r="CI166" s="209">
        <v>0</v>
      </c>
      <c r="CJ166" s="209">
        <v>0</v>
      </c>
      <c r="CK166" s="209">
        <v>0</v>
      </c>
      <c r="CL166" s="209">
        <v>0</v>
      </c>
      <c r="CM166" s="509" t="s">
        <v>92</v>
      </c>
      <c r="CN166" s="19" t="str">
        <f t="shared" si="106"/>
        <v>4020000010113плановый</v>
      </c>
      <c r="CO166" s="103"/>
      <c r="CP166" s="103"/>
      <c r="CQ166" s="104"/>
      <c r="CR166" s="104">
        <f t="shared" si="107"/>
        <v>0</v>
      </c>
      <c r="CS166" s="104">
        <f t="shared" si="108"/>
        <v>0</v>
      </c>
      <c r="CT166" s="104">
        <f t="shared" si="109"/>
        <v>0</v>
      </c>
      <c r="CU166" s="104">
        <f t="shared" si="110"/>
        <v>0</v>
      </c>
      <c r="CV166" s="104">
        <f t="shared" si="111"/>
        <v>0</v>
      </c>
      <c r="CW166" s="104">
        <f t="shared" si="112"/>
        <v>0</v>
      </c>
      <c r="CX166" s="104"/>
      <c r="CY166" s="211">
        <f t="shared" si="96"/>
        <v>0</v>
      </c>
      <c r="CZ166" s="211">
        <f t="shared" si="97"/>
        <v>0</v>
      </c>
      <c r="DA166" s="211">
        <f t="shared" si="98"/>
        <v>0</v>
      </c>
      <c r="DB166" s="211">
        <f t="shared" si="99"/>
        <v>0</v>
      </c>
      <c r="DC166" s="211">
        <f t="shared" si="100"/>
        <v>0</v>
      </c>
      <c r="DD166" s="211">
        <f t="shared" si="101"/>
        <v>0</v>
      </c>
      <c r="DE166" s="211">
        <f t="shared" si="102"/>
        <v>0</v>
      </c>
      <c r="DF166" s="211">
        <f t="shared" si="103"/>
        <v>0</v>
      </c>
      <c r="DG166" s="211">
        <f t="shared" si="104"/>
        <v>0</v>
      </c>
      <c r="DH166" s="211">
        <f t="shared" si="105"/>
        <v>0</v>
      </c>
    </row>
    <row r="167" spans="1:112" s="105" customFormat="1" ht="32.1" customHeight="1">
      <c r="A167" s="94">
        <v>602</v>
      </c>
      <c r="B167" s="95" t="s">
        <v>272</v>
      </c>
      <c r="C167" s="202">
        <v>402000001</v>
      </c>
      <c r="D167" s="235" t="s">
        <v>273</v>
      </c>
      <c r="E167" s="78" t="s">
        <v>329</v>
      </c>
      <c r="F167" s="236"/>
      <c r="G167" s="236"/>
      <c r="H167" s="237" t="s">
        <v>66</v>
      </c>
      <c r="I167" s="236"/>
      <c r="J167" s="237" t="s">
        <v>330</v>
      </c>
      <c r="K167" s="237" t="s">
        <v>331</v>
      </c>
      <c r="L167" s="237" t="s">
        <v>332</v>
      </c>
      <c r="M167" s="238"/>
      <c r="N167" s="238"/>
      <c r="O167" s="238"/>
      <c r="P167" s="80" t="s">
        <v>134</v>
      </c>
      <c r="Q167" s="80" t="s">
        <v>333</v>
      </c>
      <c r="R167" s="237"/>
      <c r="S167" s="237"/>
      <c r="T167" s="237">
        <v>3</v>
      </c>
      <c r="U167" s="237"/>
      <c r="V167" s="237" t="s">
        <v>65</v>
      </c>
      <c r="W167" s="237" t="s">
        <v>64</v>
      </c>
      <c r="X167" s="237" t="s">
        <v>66</v>
      </c>
      <c r="Y167" s="237"/>
      <c r="Z167" s="237"/>
      <c r="AA167" s="237"/>
      <c r="AB167" s="80" t="s">
        <v>142</v>
      </c>
      <c r="AC167" s="80" t="s">
        <v>1886</v>
      </c>
      <c r="AD167" s="80"/>
      <c r="AE167" s="80"/>
      <c r="AF167" s="80"/>
      <c r="AG167" s="80"/>
      <c r="AH167" s="80"/>
      <c r="AI167" s="80"/>
      <c r="AJ167" s="80"/>
      <c r="AK167" s="80"/>
      <c r="AL167" s="80"/>
      <c r="AM167" s="80" t="s">
        <v>2055</v>
      </c>
      <c r="AN167" s="80" t="s">
        <v>2022</v>
      </c>
      <c r="AO167" s="199" t="s">
        <v>71</v>
      </c>
      <c r="AP167" s="199" t="s">
        <v>72</v>
      </c>
      <c r="AQ167" s="199" t="s">
        <v>359</v>
      </c>
      <c r="AR167" s="239" t="s">
        <v>146</v>
      </c>
      <c r="AS167" s="276">
        <v>244</v>
      </c>
      <c r="AT167" s="209">
        <v>456000</v>
      </c>
      <c r="AU167" s="209">
        <v>456000</v>
      </c>
      <c r="AV167" s="209">
        <v>0</v>
      </c>
      <c r="AW167" s="209">
        <v>0</v>
      </c>
      <c r="AX167" s="209">
        <v>0</v>
      </c>
      <c r="AY167" s="209">
        <v>0</v>
      </c>
      <c r="AZ167" s="209">
        <v>0</v>
      </c>
      <c r="BA167" s="209">
        <v>0</v>
      </c>
      <c r="BB167" s="209">
        <v>456000</v>
      </c>
      <c r="BC167" s="209">
        <v>456000</v>
      </c>
      <c r="BD167" s="209">
        <v>0</v>
      </c>
      <c r="BE167" s="209">
        <v>0</v>
      </c>
      <c r="BF167" s="209">
        <v>0</v>
      </c>
      <c r="BG167" s="209">
        <v>0</v>
      </c>
      <c r="BH167" s="209">
        <v>0</v>
      </c>
      <c r="BI167" s="37">
        <v>0</v>
      </c>
      <c r="BJ167" s="209">
        <v>0</v>
      </c>
      <c r="BK167" s="209">
        <v>0</v>
      </c>
      <c r="BL167" s="209">
        <v>0</v>
      </c>
      <c r="BM167" s="209">
        <v>0</v>
      </c>
      <c r="BN167" s="37">
        <v>0</v>
      </c>
      <c r="BO167" s="209">
        <v>0</v>
      </c>
      <c r="BP167" s="209">
        <v>0</v>
      </c>
      <c r="BQ167" s="209">
        <v>0</v>
      </c>
      <c r="BR167" s="209">
        <v>0</v>
      </c>
      <c r="BS167" s="37">
        <v>0</v>
      </c>
      <c r="BT167" s="209">
        <v>0</v>
      </c>
      <c r="BU167" s="209">
        <v>0</v>
      </c>
      <c r="BV167" s="209">
        <v>0</v>
      </c>
      <c r="BW167" s="209">
        <v>0</v>
      </c>
      <c r="BX167" s="209">
        <v>456000</v>
      </c>
      <c r="BY167" s="209">
        <v>0</v>
      </c>
      <c r="BZ167" s="209">
        <v>0</v>
      </c>
      <c r="CA167" s="527">
        <v>0</v>
      </c>
      <c r="CB167" s="209">
        <v>456000</v>
      </c>
      <c r="CC167" s="209">
        <v>0</v>
      </c>
      <c r="CD167" s="209">
        <v>0</v>
      </c>
      <c r="CE167" s="209">
        <v>0</v>
      </c>
      <c r="CF167" s="209">
        <v>0</v>
      </c>
      <c r="CG167" s="209">
        <v>0</v>
      </c>
      <c r="CH167" s="37">
        <v>0</v>
      </c>
      <c r="CI167" s="209">
        <v>0</v>
      </c>
      <c r="CJ167" s="209">
        <v>0</v>
      </c>
      <c r="CK167" s="209">
        <v>0</v>
      </c>
      <c r="CL167" s="209">
        <v>0</v>
      </c>
      <c r="CM167" s="509" t="s">
        <v>92</v>
      </c>
      <c r="CN167" s="19" t="str">
        <f t="shared" si="106"/>
        <v>4020000010113плановый</v>
      </c>
      <c r="CO167" s="103"/>
      <c r="CP167" s="103"/>
      <c r="CQ167" s="104"/>
      <c r="CR167" s="104">
        <f t="shared" si="107"/>
        <v>0</v>
      </c>
      <c r="CS167" s="104">
        <f t="shared" si="108"/>
        <v>0</v>
      </c>
      <c r="CT167" s="104">
        <f t="shared" si="109"/>
        <v>0</v>
      </c>
      <c r="CU167" s="104">
        <f t="shared" si="110"/>
        <v>0</v>
      </c>
      <c r="CV167" s="104">
        <f t="shared" si="111"/>
        <v>0</v>
      </c>
      <c r="CW167" s="104">
        <f t="shared" si="112"/>
        <v>0</v>
      </c>
      <c r="CX167" s="104"/>
      <c r="CY167" s="211">
        <f t="shared" si="96"/>
        <v>0</v>
      </c>
      <c r="CZ167" s="211">
        <f t="shared" si="97"/>
        <v>0</v>
      </c>
      <c r="DA167" s="211">
        <f t="shared" si="98"/>
        <v>0</v>
      </c>
      <c r="DB167" s="211">
        <f t="shared" si="99"/>
        <v>0</v>
      </c>
      <c r="DC167" s="211">
        <f t="shared" si="100"/>
        <v>0</v>
      </c>
      <c r="DD167" s="211">
        <f t="shared" si="101"/>
        <v>0</v>
      </c>
      <c r="DE167" s="211">
        <f t="shared" si="102"/>
        <v>0</v>
      </c>
      <c r="DF167" s="211">
        <f t="shared" si="103"/>
        <v>0</v>
      </c>
      <c r="DG167" s="211">
        <f t="shared" si="104"/>
        <v>0</v>
      </c>
      <c r="DH167" s="211">
        <f t="shared" si="105"/>
        <v>0</v>
      </c>
    </row>
    <row r="168" spans="1:112" s="105" customFormat="1" ht="32.1" customHeight="1">
      <c r="A168" s="56">
        <v>602</v>
      </c>
      <c r="B168" s="57" t="s">
        <v>272</v>
      </c>
      <c r="C168" s="202">
        <v>401000003</v>
      </c>
      <c r="D168" s="58" t="s">
        <v>273</v>
      </c>
      <c r="E168" s="59" t="s">
        <v>274</v>
      </c>
      <c r="F168" s="85"/>
      <c r="G168" s="85"/>
      <c r="H168" s="86" t="s">
        <v>66</v>
      </c>
      <c r="I168" s="85"/>
      <c r="J168" s="86">
        <v>16</v>
      </c>
      <c r="K168" s="86">
        <v>1</v>
      </c>
      <c r="L168" s="86" t="s">
        <v>66</v>
      </c>
      <c r="M168" s="232"/>
      <c r="N168" s="232"/>
      <c r="O168" s="232"/>
      <c r="P168" s="64" t="s">
        <v>134</v>
      </c>
      <c r="Q168" s="64" t="s">
        <v>275</v>
      </c>
      <c r="R168" s="86"/>
      <c r="S168" s="86"/>
      <c r="T168" s="86" t="s">
        <v>66</v>
      </c>
      <c r="U168" s="86"/>
      <c r="V168" s="86">
        <v>9</v>
      </c>
      <c r="W168" s="86" t="s">
        <v>64</v>
      </c>
      <c r="X168" s="86"/>
      <c r="Y168" s="86"/>
      <c r="Z168" s="86"/>
      <c r="AA168" s="86"/>
      <c r="AB168" s="64" t="s">
        <v>142</v>
      </c>
      <c r="AC168" s="64" t="s">
        <v>1886</v>
      </c>
      <c r="AD168" s="64"/>
      <c r="AE168" s="64"/>
      <c r="AF168" s="64"/>
      <c r="AG168" s="64"/>
      <c r="AH168" s="64"/>
      <c r="AI168" s="64"/>
      <c r="AJ168" s="64"/>
      <c r="AK168" s="64"/>
      <c r="AL168" s="64"/>
      <c r="AM168" s="64" t="s">
        <v>2055</v>
      </c>
      <c r="AN168" s="64" t="s">
        <v>2022</v>
      </c>
      <c r="AO168" s="197" t="s">
        <v>71</v>
      </c>
      <c r="AP168" s="197" t="s">
        <v>72</v>
      </c>
      <c r="AQ168" s="197" t="s">
        <v>360</v>
      </c>
      <c r="AR168" s="70" t="s">
        <v>152</v>
      </c>
      <c r="AS168" s="249">
        <v>244</v>
      </c>
      <c r="AT168" s="37">
        <v>3361375</v>
      </c>
      <c r="AU168" s="37">
        <v>3361375</v>
      </c>
      <c r="AV168" s="209">
        <v>0</v>
      </c>
      <c r="AW168" s="209">
        <v>0</v>
      </c>
      <c r="AX168" s="209">
        <v>0</v>
      </c>
      <c r="AY168" s="209">
        <v>0</v>
      </c>
      <c r="AZ168" s="209">
        <v>0</v>
      </c>
      <c r="BA168" s="209">
        <v>0</v>
      </c>
      <c r="BB168" s="209">
        <v>3361375</v>
      </c>
      <c r="BC168" s="209">
        <v>3361375</v>
      </c>
      <c r="BD168" s="37">
        <v>850000</v>
      </c>
      <c r="BE168" s="209">
        <v>0</v>
      </c>
      <c r="BF168" s="209">
        <v>0</v>
      </c>
      <c r="BG168" s="209">
        <v>0</v>
      </c>
      <c r="BH168" s="209">
        <v>850000</v>
      </c>
      <c r="BI168" s="37">
        <v>0</v>
      </c>
      <c r="BJ168" s="209">
        <v>0</v>
      </c>
      <c r="BK168" s="209">
        <v>0</v>
      </c>
      <c r="BL168" s="209">
        <v>0</v>
      </c>
      <c r="BM168" s="209">
        <v>0</v>
      </c>
      <c r="BN168" s="37">
        <v>0</v>
      </c>
      <c r="BO168" s="209">
        <v>0</v>
      </c>
      <c r="BP168" s="209">
        <v>0</v>
      </c>
      <c r="BQ168" s="209">
        <v>0</v>
      </c>
      <c r="BR168" s="209">
        <v>0</v>
      </c>
      <c r="BS168" s="37">
        <v>0</v>
      </c>
      <c r="BT168" s="209">
        <v>0</v>
      </c>
      <c r="BU168" s="209">
        <v>0</v>
      </c>
      <c r="BV168" s="209">
        <v>0</v>
      </c>
      <c r="BW168" s="209">
        <v>0</v>
      </c>
      <c r="BX168" s="37">
        <v>3361375</v>
      </c>
      <c r="BY168" s="209">
        <v>0</v>
      </c>
      <c r="BZ168" s="209">
        <v>0</v>
      </c>
      <c r="CA168" s="527">
        <v>0</v>
      </c>
      <c r="CB168" s="209">
        <v>3361375</v>
      </c>
      <c r="CC168" s="37">
        <v>850000</v>
      </c>
      <c r="CD168" s="209">
        <v>0</v>
      </c>
      <c r="CE168" s="209">
        <v>0</v>
      </c>
      <c r="CF168" s="209">
        <v>0</v>
      </c>
      <c r="CG168" s="209">
        <v>850000</v>
      </c>
      <c r="CH168" s="37">
        <v>0</v>
      </c>
      <c r="CI168" s="209">
        <v>0</v>
      </c>
      <c r="CJ168" s="209">
        <v>0</v>
      </c>
      <c r="CK168" s="209">
        <v>0</v>
      </c>
      <c r="CL168" s="209">
        <v>0</v>
      </c>
      <c r="CM168" s="509" t="s">
        <v>92</v>
      </c>
      <c r="CN168" s="19" t="str">
        <f t="shared" si="106"/>
        <v>4010000030113плановый</v>
      </c>
      <c r="CO168" s="103"/>
      <c r="CP168" s="103"/>
      <c r="CQ168" s="104"/>
      <c r="CR168" s="104">
        <f t="shared" si="107"/>
        <v>0</v>
      </c>
      <c r="CS168" s="104">
        <f t="shared" si="108"/>
        <v>0</v>
      </c>
      <c r="CT168" s="104">
        <f t="shared" si="109"/>
        <v>0</v>
      </c>
      <c r="CU168" s="104">
        <f t="shared" si="110"/>
        <v>0</v>
      </c>
      <c r="CV168" s="104">
        <f t="shared" si="111"/>
        <v>0</v>
      </c>
      <c r="CW168" s="104">
        <f t="shared" si="112"/>
        <v>0</v>
      </c>
      <c r="CX168" s="104"/>
      <c r="CY168" s="211">
        <f t="shared" si="96"/>
        <v>0</v>
      </c>
      <c r="CZ168" s="211">
        <f t="shared" si="97"/>
        <v>0</v>
      </c>
      <c r="DA168" s="211">
        <f t="shared" si="98"/>
        <v>0</v>
      </c>
      <c r="DB168" s="211">
        <f t="shared" si="99"/>
        <v>0</v>
      </c>
      <c r="DC168" s="211">
        <f t="shared" si="100"/>
        <v>0</v>
      </c>
      <c r="DD168" s="211">
        <f t="shared" si="101"/>
        <v>0</v>
      </c>
      <c r="DE168" s="211">
        <f t="shared" si="102"/>
        <v>0</v>
      </c>
      <c r="DF168" s="211">
        <f t="shared" si="103"/>
        <v>0</v>
      </c>
      <c r="DG168" s="211">
        <f t="shared" si="104"/>
        <v>0</v>
      </c>
      <c r="DH168" s="211">
        <f t="shared" si="105"/>
        <v>0</v>
      </c>
    </row>
    <row r="169" spans="1:112" s="105" customFormat="1" ht="32.1" customHeight="1">
      <c r="A169" s="56">
        <v>602</v>
      </c>
      <c r="B169" s="57" t="s">
        <v>272</v>
      </c>
      <c r="C169" s="202">
        <v>401000003</v>
      </c>
      <c r="D169" s="58" t="s">
        <v>67</v>
      </c>
      <c r="E169" s="59" t="s">
        <v>329</v>
      </c>
      <c r="F169" s="85"/>
      <c r="G169" s="85"/>
      <c r="H169" s="86" t="s">
        <v>66</v>
      </c>
      <c r="I169" s="85"/>
      <c r="J169" s="86" t="s">
        <v>330</v>
      </c>
      <c r="K169" s="86" t="s">
        <v>331</v>
      </c>
      <c r="L169" s="86" t="s">
        <v>332</v>
      </c>
      <c r="M169" s="232"/>
      <c r="N169" s="232"/>
      <c r="O169" s="232"/>
      <c r="P169" s="64" t="s">
        <v>134</v>
      </c>
      <c r="Q169" s="64" t="s">
        <v>333</v>
      </c>
      <c r="R169" s="86"/>
      <c r="S169" s="86"/>
      <c r="T169" s="86">
        <v>3</v>
      </c>
      <c r="U169" s="86"/>
      <c r="V169" s="86" t="s">
        <v>65</v>
      </c>
      <c r="W169" s="86" t="s">
        <v>64</v>
      </c>
      <c r="X169" s="86" t="s">
        <v>66</v>
      </c>
      <c r="Y169" s="86"/>
      <c r="Z169" s="86"/>
      <c r="AA169" s="86"/>
      <c r="AB169" s="64" t="s">
        <v>142</v>
      </c>
      <c r="AC169" s="64" t="s">
        <v>1886</v>
      </c>
      <c r="AD169" s="64"/>
      <c r="AE169" s="64"/>
      <c r="AF169" s="64"/>
      <c r="AG169" s="64"/>
      <c r="AH169" s="64"/>
      <c r="AI169" s="64"/>
      <c r="AJ169" s="64"/>
      <c r="AK169" s="64"/>
      <c r="AL169" s="64"/>
      <c r="AM169" s="64" t="s">
        <v>2021</v>
      </c>
      <c r="AN169" s="64" t="s">
        <v>2022</v>
      </c>
      <c r="AO169" s="197" t="s">
        <v>71</v>
      </c>
      <c r="AP169" s="197" t="s">
        <v>72</v>
      </c>
      <c r="AQ169" s="197" t="s">
        <v>2056</v>
      </c>
      <c r="AR169" s="70" t="s">
        <v>2057</v>
      </c>
      <c r="AS169" s="249" t="s">
        <v>267</v>
      </c>
      <c r="AT169" s="37">
        <v>11000000</v>
      </c>
      <c r="AU169" s="37">
        <v>11000000</v>
      </c>
      <c r="AV169" s="209">
        <v>0</v>
      </c>
      <c r="AW169" s="209">
        <v>0</v>
      </c>
      <c r="AX169" s="209">
        <v>0</v>
      </c>
      <c r="AY169" s="209">
        <v>0</v>
      </c>
      <c r="AZ169" s="209">
        <v>0</v>
      </c>
      <c r="BA169" s="209">
        <v>0</v>
      </c>
      <c r="BB169" s="209">
        <v>11000000</v>
      </c>
      <c r="BC169" s="209">
        <v>11000000</v>
      </c>
      <c r="BD169" s="37">
        <v>0</v>
      </c>
      <c r="BE169" s="209">
        <v>0</v>
      </c>
      <c r="BF169" s="209">
        <v>0</v>
      </c>
      <c r="BG169" s="209">
        <v>0</v>
      </c>
      <c r="BH169" s="209">
        <v>0</v>
      </c>
      <c r="BI169" s="37">
        <v>0</v>
      </c>
      <c r="BJ169" s="209">
        <v>0</v>
      </c>
      <c r="BK169" s="209">
        <v>0</v>
      </c>
      <c r="BL169" s="209">
        <v>0</v>
      </c>
      <c r="BM169" s="209">
        <v>0</v>
      </c>
      <c r="BN169" s="37">
        <v>0</v>
      </c>
      <c r="BO169" s="209">
        <v>0</v>
      </c>
      <c r="BP169" s="209">
        <v>0</v>
      </c>
      <c r="BQ169" s="209">
        <v>0</v>
      </c>
      <c r="BR169" s="209">
        <v>0</v>
      </c>
      <c r="BS169" s="37">
        <v>0</v>
      </c>
      <c r="BT169" s="209">
        <v>0</v>
      </c>
      <c r="BU169" s="209">
        <v>0</v>
      </c>
      <c r="BV169" s="209">
        <v>0</v>
      </c>
      <c r="BW169" s="209">
        <v>0</v>
      </c>
      <c r="BX169" s="37">
        <v>11000000</v>
      </c>
      <c r="BY169" s="209">
        <v>0</v>
      </c>
      <c r="BZ169" s="209">
        <v>0</v>
      </c>
      <c r="CA169" s="527">
        <v>0</v>
      </c>
      <c r="CB169" s="209">
        <v>11000000</v>
      </c>
      <c r="CC169" s="37">
        <v>0</v>
      </c>
      <c r="CD169" s="209">
        <v>0</v>
      </c>
      <c r="CE169" s="209">
        <v>0</v>
      </c>
      <c r="CF169" s="209">
        <v>0</v>
      </c>
      <c r="CG169" s="209">
        <v>0</v>
      </c>
      <c r="CH169" s="37">
        <v>0</v>
      </c>
      <c r="CI169" s="209">
        <v>0</v>
      </c>
      <c r="CJ169" s="209">
        <v>0</v>
      </c>
      <c r="CK169" s="209">
        <v>0</v>
      </c>
      <c r="CL169" s="209">
        <v>0</v>
      </c>
      <c r="CM169" s="509" t="s">
        <v>92</v>
      </c>
      <c r="CN169" s="19" t="str">
        <f t="shared" si="106"/>
        <v>4010000030113плановый</v>
      </c>
      <c r="CO169" s="103"/>
      <c r="CP169" s="103"/>
      <c r="CQ169" s="104"/>
      <c r="CR169" s="104">
        <f t="shared" si="107"/>
        <v>0</v>
      </c>
      <c r="CS169" s="104">
        <f t="shared" si="108"/>
        <v>0</v>
      </c>
      <c r="CT169" s="104">
        <f t="shared" si="109"/>
        <v>0</v>
      </c>
      <c r="CU169" s="104">
        <f t="shared" si="110"/>
        <v>0</v>
      </c>
      <c r="CV169" s="104">
        <f t="shared" si="111"/>
        <v>0</v>
      </c>
      <c r="CW169" s="104">
        <f t="shared" si="112"/>
        <v>0</v>
      </c>
      <c r="CX169" s="104"/>
      <c r="CY169" s="211">
        <f t="shared" si="96"/>
        <v>0</v>
      </c>
      <c r="CZ169" s="211">
        <f t="shared" si="97"/>
        <v>0</v>
      </c>
      <c r="DA169" s="211">
        <f t="shared" si="98"/>
        <v>0</v>
      </c>
      <c r="DB169" s="211">
        <f t="shared" si="99"/>
        <v>0</v>
      </c>
      <c r="DC169" s="211">
        <f t="shared" si="100"/>
        <v>0</v>
      </c>
      <c r="DD169" s="211">
        <f t="shared" si="101"/>
        <v>0</v>
      </c>
      <c r="DE169" s="211">
        <f t="shared" si="102"/>
        <v>0</v>
      </c>
      <c r="DF169" s="211">
        <f t="shared" si="103"/>
        <v>0</v>
      </c>
      <c r="DG169" s="211">
        <f t="shared" si="104"/>
        <v>0</v>
      </c>
      <c r="DH169" s="211">
        <f t="shared" si="105"/>
        <v>0</v>
      </c>
    </row>
    <row r="170" spans="1:112" s="105" customFormat="1" ht="32.1" customHeight="1">
      <c r="A170" s="56">
        <v>602</v>
      </c>
      <c r="B170" s="57" t="s">
        <v>272</v>
      </c>
      <c r="C170" s="202">
        <v>401000003</v>
      </c>
      <c r="D170" s="58" t="s">
        <v>67</v>
      </c>
      <c r="E170" s="59" t="s">
        <v>329</v>
      </c>
      <c r="F170" s="85"/>
      <c r="G170" s="85"/>
      <c r="H170" s="86" t="s">
        <v>66</v>
      </c>
      <c r="I170" s="85"/>
      <c r="J170" s="86" t="s">
        <v>330</v>
      </c>
      <c r="K170" s="86" t="s">
        <v>331</v>
      </c>
      <c r="L170" s="86" t="s">
        <v>332</v>
      </c>
      <c r="M170" s="232"/>
      <c r="N170" s="232"/>
      <c r="O170" s="232"/>
      <c r="P170" s="64" t="s">
        <v>134</v>
      </c>
      <c r="Q170" s="64" t="s">
        <v>333</v>
      </c>
      <c r="R170" s="86"/>
      <c r="S170" s="86"/>
      <c r="T170" s="86">
        <v>3</v>
      </c>
      <c r="U170" s="86"/>
      <c r="V170" s="86" t="s">
        <v>65</v>
      </c>
      <c r="W170" s="86" t="s">
        <v>64</v>
      </c>
      <c r="X170" s="86" t="s">
        <v>66</v>
      </c>
      <c r="Y170" s="86"/>
      <c r="Z170" s="86"/>
      <c r="AA170" s="86"/>
      <c r="AB170" s="64" t="s">
        <v>142</v>
      </c>
      <c r="AC170" s="64" t="s">
        <v>1886</v>
      </c>
      <c r="AD170" s="64"/>
      <c r="AE170" s="64"/>
      <c r="AF170" s="64"/>
      <c r="AG170" s="64"/>
      <c r="AH170" s="64"/>
      <c r="AI170" s="64"/>
      <c r="AJ170" s="64"/>
      <c r="AK170" s="64"/>
      <c r="AL170" s="64"/>
      <c r="AM170" s="64" t="s">
        <v>2021</v>
      </c>
      <c r="AN170" s="64" t="s">
        <v>2022</v>
      </c>
      <c r="AO170" s="197" t="s">
        <v>71</v>
      </c>
      <c r="AP170" s="197" t="s">
        <v>72</v>
      </c>
      <c r="AQ170" s="197" t="s">
        <v>2058</v>
      </c>
      <c r="AR170" s="70" t="s">
        <v>2059</v>
      </c>
      <c r="AS170" s="197" t="s">
        <v>266</v>
      </c>
      <c r="AT170" s="37">
        <v>0</v>
      </c>
      <c r="AU170" s="37">
        <v>0</v>
      </c>
      <c r="AV170" s="37">
        <v>0</v>
      </c>
      <c r="AW170" s="37">
        <v>0</v>
      </c>
      <c r="AX170" s="37">
        <v>0</v>
      </c>
      <c r="AY170" s="37">
        <v>0</v>
      </c>
      <c r="AZ170" s="209">
        <v>0</v>
      </c>
      <c r="BA170" s="209">
        <v>0</v>
      </c>
      <c r="BB170" s="209">
        <v>0</v>
      </c>
      <c r="BC170" s="209">
        <v>0</v>
      </c>
      <c r="BD170" s="37">
        <v>226492420</v>
      </c>
      <c r="BE170" s="209">
        <v>0</v>
      </c>
      <c r="BF170" s="209">
        <v>0</v>
      </c>
      <c r="BG170" s="209">
        <v>0</v>
      </c>
      <c r="BH170" s="209">
        <v>226492420</v>
      </c>
      <c r="BI170" s="37">
        <v>0</v>
      </c>
      <c r="BJ170" s="209">
        <v>0</v>
      </c>
      <c r="BK170" s="209">
        <v>0</v>
      </c>
      <c r="BL170" s="209">
        <v>0</v>
      </c>
      <c r="BM170" s="209">
        <v>0</v>
      </c>
      <c r="BN170" s="37">
        <v>0</v>
      </c>
      <c r="BO170" s="209">
        <v>0</v>
      </c>
      <c r="BP170" s="209">
        <v>0</v>
      </c>
      <c r="BQ170" s="209">
        <v>0</v>
      </c>
      <c r="BR170" s="209">
        <v>0</v>
      </c>
      <c r="BS170" s="37">
        <v>0</v>
      </c>
      <c r="BT170" s="209">
        <v>0</v>
      </c>
      <c r="BU170" s="209">
        <v>0</v>
      </c>
      <c r="BV170" s="209">
        <v>0</v>
      </c>
      <c r="BW170" s="209">
        <v>0</v>
      </c>
      <c r="BX170" s="37">
        <v>0</v>
      </c>
      <c r="BY170" s="209">
        <v>0</v>
      </c>
      <c r="BZ170" s="209">
        <v>0</v>
      </c>
      <c r="CA170" s="527">
        <v>0</v>
      </c>
      <c r="CB170" s="209">
        <v>0</v>
      </c>
      <c r="CC170" s="37">
        <v>226492420</v>
      </c>
      <c r="CD170" s="209">
        <v>0</v>
      </c>
      <c r="CE170" s="209">
        <v>0</v>
      </c>
      <c r="CF170" s="209">
        <v>0</v>
      </c>
      <c r="CG170" s="209">
        <v>226492420</v>
      </c>
      <c r="CH170" s="37">
        <v>0</v>
      </c>
      <c r="CI170" s="209">
        <v>0</v>
      </c>
      <c r="CJ170" s="209">
        <v>0</v>
      </c>
      <c r="CK170" s="209">
        <v>0</v>
      </c>
      <c r="CL170" s="209">
        <v>0</v>
      </c>
      <c r="CM170" s="509" t="s">
        <v>92</v>
      </c>
      <c r="CN170" s="19" t="str">
        <f t="shared" si="106"/>
        <v>4010000030113плановый</v>
      </c>
      <c r="CO170" s="103"/>
      <c r="CP170" s="103"/>
      <c r="CQ170" s="104"/>
      <c r="CR170" s="104">
        <f t="shared" si="107"/>
        <v>0</v>
      </c>
      <c r="CS170" s="104">
        <f t="shared" si="108"/>
        <v>0</v>
      </c>
      <c r="CT170" s="104">
        <f t="shared" si="109"/>
        <v>0</v>
      </c>
      <c r="CU170" s="104">
        <f t="shared" si="110"/>
        <v>0</v>
      </c>
      <c r="CV170" s="104">
        <f t="shared" si="111"/>
        <v>0</v>
      </c>
      <c r="CW170" s="104">
        <f t="shared" si="112"/>
        <v>0</v>
      </c>
      <c r="CX170" s="104"/>
      <c r="CY170" s="211">
        <f t="shared" si="96"/>
        <v>0</v>
      </c>
      <c r="CZ170" s="211">
        <f t="shared" si="97"/>
        <v>0</v>
      </c>
      <c r="DA170" s="211">
        <f t="shared" si="98"/>
        <v>0</v>
      </c>
      <c r="DB170" s="211">
        <f t="shared" si="99"/>
        <v>0</v>
      </c>
      <c r="DC170" s="211">
        <f t="shared" si="100"/>
        <v>0</v>
      </c>
      <c r="DD170" s="211">
        <f t="shared" si="101"/>
        <v>0</v>
      </c>
      <c r="DE170" s="211">
        <f t="shared" si="102"/>
        <v>0</v>
      </c>
      <c r="DF170" s="211">
        <f t="shared" si="103"/>
        <v>0</v>
      </c>
      <c r="DG170" s="211">
        <f t="shared" si="104"/>
        <v>0</v>
      </c>
      <c r="DH170" s="211">
        <f t="shared" si="105"/>
        <v>0</v>
      </c>
    </row>
    <row r="171" spans="1:112" s="105" customFormat="1" ht="32.1" customHeight="1">
      <c r="A171" s="56">
        <v>602</v>
      </c>
      <c r="B171" s="57" t="s">
        <v>272</v>
      </c>
      <c r="C171" s="528">
        <v>403020000</v>
      </c>
      <c r="D171" s="529" t="s">
        <v>2060</v>
      </c>
      <c r="E171" s="214" t="s">
        <v>329</v>
      </c>
      <c r="F171" s="240"/>
      <c r="G171" s="240"/>
      <c r="H171" s="241">
        <v>4</v>
      </c>
      <c r="I171" s="240"/>
      <c r="J171" s="241">
        <v>20</v>
      </c>
      <c r="K171" s="242" t="s">
        <v>1784</v>
      </c>
      <c r="L171" s="241"/>
      <c r="M171" s="243"/>
      <c r="N171" s="243"/>
      <c r="O171" s="243"/>
      <c r="P171" s="215" t="s">
        <v>134</v>
      </c>
      <c r="Q171" s="215" t="s">
        <v>333</v>
      </c>
      <c r="R171" s="241"/>
      <c r="S171" s="241"/>
      <c r="T171" s="241">
        <v>3</v>
      </c>
      <c r="U171" s="241"/>
      <c r="V171" s="241">
        <v>9</v>
      </c>
      <c r="W171" s="241" t="s">
        <v>64</v>
      </c>
      <c r="X171" s="241"/>
      <c r="Y171" s="241"/>
      <c r="Z171" s="241"/>
      <c r="AA171" s="241"/>
      <c r="AB171" s="215" t="s">
        <v>142</v>
      </c>
      <c r="AC171" s="215" t="s">
        <v>2061</v>
      </c>
      <c r="AD171" s="215"/>
      <c r="AE171" s="215"/>
      <c r="AF171" s="215"/>
      <c r="AG171" s="215"/>
      <c r="AH171" s="215"/>
      <c r="AI171" s="215"/>
      <c r="AJ171" s="246">
        <v>1</v>
      </c>
      <c r="AK171" s="246">
        <v>1</v>
      </c>
      <c r="AL171" s="215"/>
      <c r="AM171" s="215"/>
      <c r="AN171" s="215" t="s">
        <v>2062</v>
      </c>
      <c r="AO171" s="197" t="s">
        <v>71</v>
      </c>
      <c r="AP171" s="197" t="s">
        <v>72</v>
      </c>
      <c r="AQ171" s="197" t="s">
        <v>2063</v>
      </c>
      <c r="AR171" s="70" t="s">
        <v>2064</v>
      </c>
      <c r="AS171" s="197" t="s">
        <v>73</v>
      </c>
      <c r="AT171" s="37">
        <v>0</v>
      </c>
      <c r="AU171" s="37">
        <v>0</v>
      </c>
      <c r="AV171" s="37">
        <v>0</v>
      </c>
      <c r="AW171" s="37">
        <v>0</v>
      </c>
      <c r="AX171" s="37">
        <v>0</v>
      </c>
      <c r="AY171" s="37">
        <v>0</v>
      </c>
      <c r="AZ171" s="209">
        <v>0</v>
      </c>
      <c r="BA171" s="209">
        <v>0</v>
      </c>
      <c r="BB171" s="209">
        <v>0</v>
      </c>
      <c r="BC171" s="209">
        <v>0</v>
      </c>
      <c r="BD171" s="37">
        <v>17330265.600000001</v>
      </c>
      <c r="BE171" s="209">
        <v>0</v>
      </c>
      <c r="BF171" s="209">
        <v>0</v>
      </c>
      <c r="BG171" s="209">
        <v>0</v>
      </c>
      <c r="BH171" s="209">
        <v>17330265.600000001</v>
      </c>
      <c r="BI171" s="37">
        <v>0</v>
      </c>
      <c r="BJ171" s="209">
        <v>0</v>
      </c>
      <c r="BK171" s="209">
        <v>0</v>
      </c>
      <c r="BL171" s="209">
        <v>0</v>
      </c>
      <c r="BM171" s="209">
        <v>0</v>
      </c>
      <c r="BN171" s="37">
        <v>0</v>
      </c>
      <c r="BO171" s="209">
        <v>0</v>
      </c>
      <c r="BP171" s="209">
        <v>0</v>
      </c>
      <c r="BQ171" s="209">
        <v>0</v>
      </c>
      <c r="BR171" s="209">
        <v>0</v>
      </c>
      <c r="BS171" s="37">
        <v>0</v>
      </c>
      <c r="BT171" s="209">
        <v>0</v>
      </c>
      <c r="BU171" s="209">
        <v>0</v>
      </c>
      <c r="BV171" s="209">
        <v>0</v>
      </c>
      <c r="BW171" s="209">
        <v>0</v>
      </c>
      <c r="BX171" s="37">
        <v>0</v>
      </c>
      <c r="BY171" s="209">
        <v>0</v>
      </c>
      <c r="BZ171" s="209">
        <v>0</v>
      </c>
      <c r="CA171" s="527">
        <v>0</v>
      </c>
      <c r="CB171" s="209">
        <v>0</v>
      </c>
      <c r="CC171" s="37">
        <v>17330265.600000001</v>
      </c>
      <c r="CD171" s="209">
        <v>0</v>
      </c>
      <c r="CE171" s="209">
        <v>0</v>
      </c>
      <c r="CF171" s="209">
        <v>0</v>
      </c>
      <c r="CG171" s="209">
        <v>17330265.600000001</v>
      </c>
      <c r="CH171" s="37">
        <v>0</v>
      </c>
      <c r="CI171" s="209">
        <v>0</v>
      </c>
      <c r="CJ171" s="209">
        <v>0</v>
      </c>
      <c r="CK171" s="209">
        <v>0</v>
      </c>
      <c r="CL171" s="209">
        <v>0</v>
      </c>
      <c r="CM171" s="509" t="s">
        <v>92</v>
      </c>
      <c r="CN171" s="19" t="str">
        <f t="shared" si="106"/>
        <v>4030200000113плановый</v>
      </c>
      <c r="CO171" s="103"/>
      <c r="CP171" s="103"/>
      <c r="CQ171" s="104"/>
      <c r="CR171" s="104">
        <f t="shared" si="107"/>
        <v>0</v>
      </c>
      <c r="CS171" s="104">
        <f t="shared" si="108"/>
        <v>0</v>
      </c>
      <c r="CT171" s="104">
        <f t="shared" si="109"/>
        <v>0</v>
      </c>
      <c r="CU171" s="104">
        <f t="shared" si="110"/>
        <v>0</v>
      </c>
      <c r="CV171" s="104">
        <f t="shared" si="111"/>
        <v>0</v>
      </c>
      <c r="CW171" s="104">
        <f t="shared" si="112"/>
        <v>0</v>
      </c>
      <c r="CX171" s="104"/>
      <c r="CY171" s="211">
        <f t="shared" si="96"/>
        <v>0</v>
      </c>
      <c r="CZ171" s="211">
        <f t="shared" si="97"/>
        <v>0</v>
      </c>
      <c r="DA171" s="211">
        <f t="shared" si="98"/>
        <v>0</v>
      </c>
      <c r="DB171" s="211">
        <f t="shared" si="99"/>
        <v>0</v>
      </c>
      <c r="DC171" s="211">
        <f t="shared" si="100"/>
        <v>0</v>
      </c>
      <c r="DD171" s="211">
        <f t="shared" si="101"/>
        <v>0</v>
      </c>
      <c r="DE171" s="211">
        <f t="shared" si="102"/>
        <v>0</v>
      </c>
      <c r="DF171" s="211">
        <f t="shared" si="103"/>
        <v>0</v>
      </c>
      <c r="DG171" s="211">
        <f t="shared" si="104"/>
        <v>0</v>
      </c>
      <c r="DH171" s="211">
        <f t="shared" si="105"/>
        <v>0</v>
      </c>
    </row>
    <row r="172" spans="1:112" s="105" customFormat="1" ht="32.1" customHeight="1">
      <c r="A172" s="518" t="s">
        <v>3398</v>
      </c>
      <c r="B172" s="24"/>
      <c r="C172" s="530"/>
      <c r="D172" s="24"/>
      <c r="E172" s="531"/>
      <c r="F172" s="25"/>
      <c r="G172" s="25"/>
      <c r="H172" s="25"/>
      <c r="I172" s="25"/>
      <c r="J172" s="25"/>
      <c r="K172" s="25"/>
      <c r="L172" s="25"/>
      <c r="M172" s="25"/>
      <c r="N172" s="25"/>
      <c r="O172" s="25"/>
      <c r="P172" s="532"/>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44"/>
      <c r="AR172" s="24"/>
      <c r="AS172" s="24"/>
      <c r="AT172" s="40">
        <f>SUM(AT120:AT171)</f>
        <v>237092765.39000002</v>
      </c>
      <c r="AU172" s="40">
        <f t="shared" ref="AU172:CL172" si="113">SUM(AU120:AU171)</f>
        <v>221310168.77000001</v>
      </c>
      <c r="AV172" s="40">
        <f t="shared" si="113"/>
        <v>11957079.899999999</v>
      </c>
      <c r="AW172" s="40">
        <f t="shared" si="113"/>
        <v>11740150.289999999</v>
      </c>
      <c r="AX172" s="40">
        <f t="shared" si="113"/>
        <v>71183619.819999993</v>
      </c>
      <c r="AY172" s="40">
        <f t="shared" si="113"/>
        <v>63746782.770000003</v>
      </c>
      <c r="AZ172" s="40">
        <f t="shared" si="113"/>
        <v>0</v>
      </c>
      <c r="BA172" s="40">
        <f t="shared" si="113"/>
        <v>0</v>
      </c>
      <c r="BB172" s="40">
        <f t="shared" si="113"/>
        <v>153952065.67000002</v>
      </c>
      <c r="BC172" s="40">
        <f t="shared" si="113"/>
        <v>145823235.71000004</v>
      </c>
      <c r="BD172" s="40">
        <f t="shared" si="113"/>
        <v>616743826.92999995</v>
      </c>
      <c r="BE172" s="40">
        <f t="shared" si="113"/>
        <v>10422662.02</v>
      </c>
      <c r="BF172" s="40">
        <f t="shared" si="113"/>
        <v>1827675.3599999999</v>
      </c>
      <c r="BG172" s="40">
        <f t="shared" si="113"/>
        <v>0</v>
      </c>
      <c r="BH172" s="40">
        <f t="shared" si="113"/>
        <v>604493489.55000007</v>
      </c>
      <c r="BI172" s="40">
        <f t="shared" si="113"/>
        <v>122234584.02</v>
      </c>
      <c r="BJ172" s="40">
        <f t="shared" si="113"/>
        <v>14460851.380000001</v>
      </c>
      <c r="BK172" s="40">
        <f t="shared" si="113"/>
        <v>761097.44</v>
      </c>
      <c r="BL172" s="40">
        <f t="shared" si="113"/>
        <v>0</v>
      </c>
      <c r="BM172" s="40">
        <f t="shared" si="113"/>
        <v>107012635.2</v>
      </c>
      <c r="BN172" s="40">
        <f t="shared" si="113"/>
        <v>121814522.65000001</v>
      </c>
      <c r="BO172" s="40">
        <f t="shared" si="113"/>
        <v>13736563.16</v>
      </c>
      <c r="BP172" s="40">
        <f t="shared" si="113"/>
        <v>1033934.86</v>
      </c>
      <c r="BQ172" s="40">
        <f t="shared" si="113"/>
        <v>0</v>
      </c>
      <c r="BR172" s="40">
        <f t="shared" si="113"/>
        <v>107044024.63</v>
      </c>
      <c r="BS172" s="40">
        <f t="shared" si="113"/>
        <v>113671260</v>
      </c>
      <c r="BT172" s="40">
        <f t="shared" si="113"/>
        <v>0</v>
      </c>
      <c r="BU172" s="40">
        <f t="shared" si="113"/>
        <v>0</v>
      </c>
      <c r="BV172" s="40">
        <f t="shared" si="113"/>
        <v>0</v>
      </c>
      <c r="BW172" s="40">
        <f t="shared" si="113"/>
        <v>113671260</v>
      </c>
      <c r="BX172" s="40">
        <f t="shared" si="113"/>
        <v>237092765.39000002</v>
      </c>
      <c r="BY172" s="40">
        <f t="shared" si="113"/>
        <v>11957079.899999999</v>
      </c>
      <c r="BZ172" s="40">
        <f t="shared" si="113"/>
        <v>71183619.819999993</v>
      </c>
      <c r="CA172" s="40">
        <f t="shared" si="113"/>
        <v>0</v>
      </c>
      <c r="CB172" s="40">
        <f t="shared" si="113"/>
        <v>153952065.67000002</v>
      </c>
      <c r="CC172" s="40">
        <f t="shared" si="113"/>
        <v>616743826.92999995</v>
      </c>
      <c r="CD172" s="40">
        <f t="shared" si="113"/>
        <v>10422662.02</v>
      </c>
      <c r="CE172" s="40">
        <f t="shared" si="113"/>
        <v>1827675.3599999999</v>
      </c>
      <c r="CF172" s="40">
        <f t="shared" si="113"/>
        <v>0</v>
      </c>
      <c r="CG172" s="40">
        <f t="shared" si="113"/>
        <v>604493489.55000007</v>
      </c>
      <c r="CH172" s="40">
        <f t="shared" si="113"/>
        <v>122234584.02</v>
      </c>
      <c r="CI172" s="40">
        <f t="shared" si="113"/>
        <v>14460851.380000001</v>
      </c>
      <c r="CJ172" s="40">
        <f t="shared" si="113"/>
        <v>761097.44</v>
      </c>
      <c r="CK172" s="40">
        <f t="shared" si="113"/>
        <v>0</v>
      </c>
      <c r="CL172" s="40">
        <f t="shared" si="113"/>
        <v>107012635.2</v>
      </c>
      <c r="CM172" s="40"/>
      <c r="CN172" s="19" t="str">
        <f t="shared" si="106"/>
        <v/>
      </c>
      <c r="CO172" s="103"/>
      <c r="CP172" s="103"/>
      <c r="CQ172" s="104"/>
      <c r="CR172" s="104">
        <f t="shared" ref="CR172:CR214" si="114">AT172-AV172-AX172-AZ172-BB172</f>
        <v>0</v>
      </c>
      <c r="CS172" s="104">
        <f t="shared" ref="CS172:CS214" si="115">AU172-AW172-AY172-BA172-BC172</f>
        <v>0</v>
      </c>
      <c r="CT172" s="104">
        <f t="shared" ref="CT172:CT214" si="116">BD172-BE172-BF172-BG172-BH172</f>
        <v>0</v>
      </c>
      <c r="CU172" s="104">
        <f t="shared" ref="CU172:CU214" si="117">BI172-BJ172-BK172-BL172-BM172</f>
        <v>0</v>
      </c>
      <c r="CV172" s="104">
        <f t="shared" ref="CV172:CV214" si="118">BN172-BO172-BP172-BQ172-BR172</f>
        <v>0</v>
      </c>
      <c r="CW172" s="104">
        <f t="shared" ref="CW172:CW214" si="119">BS172-BT172-BU172-BV172-BW172</f>
        <v>0</v>
      </c>
      <c r="CX172" s="104"/>
      <c r="CY172" s="211">
        <f t="shared" ref="CY172:CY214" si="120">CC172-BD172</f>
        <v>0</v>
      </c>
      <c r="CZ172" s="211">
        <f t="shared" ref="CZ172:CZ214" si="121">CD172-BE172</f>
        <v>0</v>
      </c>
      <c r="DA172" s="211">
        <f t="shared" ref="DA172:DA214" si="122">CE172-BF172</f>
        <v>0</v>
      </c>
      <c r="DB172" s="211">
        <f t="shared" ref="DB172:DB214" si="123">CF172-BG172</f>
        <v>0</v>
      </c>
      <c r="DC172" s="211">
        <f t="shared" ref="DC172:DC214" si="124">CG172-BH172</f>
        <v>0</v>
      </c>
      <c r="DD172" s="211">
        <f t="shared" ref="DD172:DD214" si="125">CH172-BI172</f>
        <v>0</v>
      </c>
      <c r="DE172" s="211">
        <f t="shared" ref="DE172:DE214" si="126">CI172-BJ172</f>
        <v>0</v>
      </c>
      <c r="DF172" s="211">
        <f t="shared" ref="DF172:DF214" si="127">CJ172-BK172</f>
        <v>0</v>
      </c>
      <c r="DG172" s="211">
        <f t="shared" ref="DG172:DG214" si="128">CK172-BL172</f>
        <v>0</v>
      </c>
      <c r="DH172" s="211">
        <f t="shared" ref="DH172:DH214" si="129">CL172-BM172</f>
        <v>0</v>
      </c>
    </row>
    <row r="173" spans="1:112" s="105" customFormat="1" ht="32.1" customHeight="1">
      <c r="A173" s="56">
        <v>604</v>
      </c>
      <c r="B173" s="57" t="s">
        <v>361</v>
      </c>
      <c r="C173" s="202">
        <v>401000001</v>
      </c>
      <c r="D173" s="58" t="s">
        <v>2065</v>
      </c>
      <c r="E173" s="59" t="s">
        <v>362</v>
      </c>
      <c r="F173" s="85"/>
      <c r="G173" s="85"/>
      <c r="H173" s="86" t="s">
        <v>363</v>
      </c>
      <c r="I173" s="85"/>
      <c r="J173" s="86" t="s">
        <v>364</v>
      </c>
      <c r="K173" s="86"/>
      <c r="L173" s="86"/>
      <c r="M173" s="232"/>
      <c r="N173" s="232"/>
      <c r="O173" s="247"/>
      <c r="P173" s="64" t="s">
        <v>154</v>
      </c>
      <c r="Q173" s="64" t="s">
        <v>365</v>
      </c>
      <c r="R173" s="86"/>
      <c r="S173" s="86"/>
      <c r="T173" s="86"/>
      <c r="U173" s="86"/>
      <c r="V173" s="86" t="s">
        <v>72</v>
      </c>
      <c r="W173" s="86" t="s">
        <v>106</v>
      </c>
      <c r="X173" s="86"/>
      <c r="Y173" s="86"/>
      <c r="Z173" s="86"/>
      <c r="AA173" s="248"/>
      <c r="AB173" s="64" t="s">
        <v>166</v>
      </c>
      <c r="AC173" s="64" t="s">
        <v>2066</v>
      </c>
      <c r="AD173" s="56"/>
      <c r="AE173" s="56"/>
      <c r="AF173" s="56"/>
      <c r="AG173" s="56"/>
      <c r="AH173" s="56"/>
      <c r="AI173" s="56"/>
      <c r="AJ173" s="56"/>
      <c r="AK173" s="56"/>
      <c r="AL173" s="56"/>
      <c r="AM173" s="245" t="s">
        <v>2067</v>
      </c>
      <c r="AN173" s="64" t="s">
        <v>2068</v>
      </c>
      <c r="AO173" s="197" t="s">
        <v>71</v>
      </c>
      <c r="AP173" s="197" t="s">
        <v>72</v>
      </c>
      <c r="AQ173" s="197" t="s">
        <v>366</v>
      </c>
      <c r="AR173" s="70" t="s">
        <v>109</v>
      </c>
      <c r="AS173" s="249" t="s">
        <v>367</v>
      </c>
      <c r="AT173" s="37">
        <v>1211051.73</v>
      </c>
      <c r="AU173" s="37">
        <v>0</v>
      </c>
      <c r="AV173" s="37">
        <v>0</v>
      </c>
      <c r="AW173" s="37">
        <v>0</v>
      </c>
      <c r="AX173" s="37">
        <v>0</v>
      </c>
      <c r="AY173" s="37">
        <v>0</v>
      </c>
      <c r="AZ173" s="37">
        <v>0</v>
      </c>
      <c r="BA173" s="37">
        <v>0</v>
      </c>
      <c r="BB173" s="37">
        <v>1211051.73</v>
      </c>
      <c r="BC173" s="37">
        <v>0</v>
      </c>
      <c r="BD173" s="37">
        <v>3832854.65</v>
      </c>
      <c r="BE173" s="209">
        <v>0</v>
      </c>
      <c r="BF173" s="209">
        <v>0</v>
      </c>
      <c r="BG173" s="209">
        <v>0</v>
      </c>
      <c r="BH173" s="37">
        <v>3832854.65</v>
      </c>
      <c r="BI173" s="37">
        <v>5000000</v>
      </c>
      <c r="BJ173" s="209">
        <v>0</v>
      </c>
      <c r="BK173" s="209">
        <v>0</v>
      </c>
      <c r="BL173" s="209">
        <v>0</v>
      </c>
      <c r="BM173" s="37">
        <v>5000000</v>
      </c>
      <c r="BN173" s="37">
        <v>5000000</v>
      </c>
      <c r="BO173" s="37">
        <v>0</v>
      </c>
      <c r="BP173" s="37">
        <v>0</v>
      </c>
      <c r="BQ173" s="37">
        <v>0</v>
      </c>
      <c r="BR173" s="37">
        <v>5000000</v>
      </c>
      <c r="BS173" s="37">
        <v>5000000</v>
      </c>
      <c r="BT173" s="37">
        <v>0</v>
      </c>
      <c r="BU173" s="37">
        <v>0</v>
      </c>
      <c r="BV173" s="37">
        <v>0</v>
      </c>
      <c r="BW173" s="37">
        <v>5000000</v>
      </c>
      <c r="BX173" s="37">
        <v>0</v>
      </c>
      <c r="BY173" s="37">
        <v>0</v>
      </c>
      <c r="BZ173" s="37">
        <v>0</v>
      </c>
      <c r="CA173" s="37">
        <v>0</v>
      </c>
      <c r="CB173" s="37">
        <v>0</v>
      </c>
      <c r="CC173" s="37">
        <v>3832854.65</v>
      </c>
      <c r="CD173" s="209">
        <v>0</v>
      </c>
      <c r="CE173" s="209">
        <v>0</v>
      </c>
      <c r="CF173" s="209">
        <v>0</v>
      </c>
      <c r="CG173" s="37">
        <v>3832854.65</v>
      </c>
      <c r="CH173" s="37">
        <v>5000000</v>
      </c>
      <c r="CI173" s="209">
        <v>0</v>
      </c>
      <c r="CJ173" s="209">
        <v>0</v>
      </c>
      <c r="CK173" s="209">
        <v>0</v>
      </c>
      <c r="CL173" s="37">
        <v>5000000</v>
      </c>
      <c r="CM173" s="382" t="s">
        <v>91</v>
      </c>
      <c r="CN173" s="19" t="str">
        <f t="shared" si="106"/>
        <v>4010000010113нормативный</v>
      </c>
      <c r="CO173" s="103"/>
      <c r="CP173" s="103"/>
      <c r="CQ173" s="104"/>
      <c r="CR173" s="104">
        <f t="shared" si="114"/>
        <v>0</v>
      </c>
      <c r="CS173" s="104">
        <f t="shared" si="115"/>
        <v>0</v>
      </c>
      <c r="CT173" s="104">
        <f t="shared" si="116"/>
        <v>0</v>
      </c>
      <c r="CU173" s="104">
        <f t="shared" si="117"/>
        <v>0</v>
      </c>
      <c r="CV173" s="104">
        <f t="shared" si="118"/>
        <v>0</v>
      </c>
      <c r="CW173" s="104">
        <f t="shared" si="119"/>
        <v>0</v>
      </c>
      <c r="CX173" s="104"/>
      <c r="CY173" s="211">
        <f t="shared" si="120"/>
        <v>0</v>
      </c>
      <c r="CZ173" s="211">
        <f t="shared" si="121"/>
        <v>0</v>
      </c>
      <c r="DA173" s="211">
        <f t="shared" si="122"/>
        <v>0</v>
      </c>
      <c r="DB173" s="211">
        <f t="shared" si="123"/>
        <v>0</v>
      </c>
      <c r="DC173" s="211">
        <f t="shared" si="124"/>
        <v>0</v>
      </c>
      <c r="DD173" s="211">
        <f t="shared" si="125"/>
        <v>0</v>
      </c>
      <c r="DE173" s="211">
        <f t="shared" si="126"/>
        <v>0</v>
      </c>
      <c r="DF173" s="211">
        <f t="shared" si="127"/>
        <v>0</v>
      </c>
      <c r="DG173" s="211">
        <f t="shared" si="128"/>
        <v>0</v>
      </c>
      <c r="DH173" s="211">
        <f t="shared" si="129"/>
        <v>0</v>
      </c>
    </row>
    <row r="174" spans="1:112" s="105" customFormat="1" ht="32.1" customHeight="1">
      <c r="A174" s="56">
        <v>604</v>
      </c>
      <c r="B174" s="57" t="s">
        <v>361</v>
      </c>
      <c r="C174" s="202">
        <v>401000001</v>
      </c>
      <c r="D174" s="58" t="s">
        <v>2065</v>
      </c>
      <c r="E174" s="59" t="s">
        <v>368</v>
      </c>
      <c r="F174" s="85"/>
      <c r="G174" s="85"/>
      <c r="H174" s="86" t="s">
        <v>66</v>
      </c>
      <c r="I174" s="85"/>
      <c r="J174" s="86" t="s">
        <v>369</v>
      </c>
      <c r="K174" s="86" t="s">
        <v>64</v>
      </c>
      <c r="L174" s="86" t="s">
        <v>64</v>
      </c>
      <c r="M174" s="232"/>
      <c r="N174" s="232"/>
      <c r="O174" s="247"/>
      <c r="P174" s="64" t="s">
        <v>2069</v>
      </c>
      <c r="Q174" s="64" t="s">
        <v>275</v>
      </c>
      <c r="R174" s="86"/>
      <c r="S174" s="86"/>
      <c r="T174" s="86" t="s">
        <v>66</v>
      </c>
      <c r="U174" s="86"/>
      <c r="V174" s="86" t="s">
        <v>189</v>
      </c>
      <c r="W174" s="86">
        <v>1</v>
      </c>
      <c r="X174" s="86"/>
      <c r="Y174" s="86"/>
      <c r="Z174" s="86"/>
      <c r="AA174" s="248"/>
      <c r="AB174" s="64" t="s">
        <v>142</v>
      </c>
      <c r="AC174" s="64" t="s">
        <v>2070</v>
      </c>
      <c r="AD174" s="56"/>
      <c r="AE174" s="56"/>
      <c r="AF174" s="56"/>
      <c r="AG174" s="56"/>
      <c r="AH174" s="56"/>
      <c r="AI174" s="56"/>
      <c r="AJ174" s="56"/>
      <c r="AK174" s="56"/>
      <c r="AL174" s="56"/>
      <c r="AM174" s="245" t="s">
        <v>2071</v>
      </c>
      <c r="AN174" s="64" t="s">
        <v>2072</v>
      </c>
      <c r="AO174" s="197" t="s">
        <v>71</v>
      </c>
      <c r="AP174" s="197" t="s">
        <v>72</v>
      </c>
      <c r="AQ174" s="197" t="s">
        <v>370</v>
      </c>
      <c r="AR174" s="70" t="s">
        <v>190</v>
      </c>
      <c r="AS174" s="249" t="s">
        <v>191</v>
      </c>
      <c r="AT174" s="37">
        <v>6378401.0199999996</v>
      </c>
      <c r="AU174" s="37">
        <v>0</v>
      </c>
      <c r="AV174" s="37">
        <v>0</v>
      </c>
      <c r="AW174" s="37">
        <v>0</v>
      </c>
      <c r="AX174" s="37">
        <v>0</v>
      </c>
      <c r="AY174" s="37">
        <v>0</v>
      </c>
      <c r="AZ174" s="37">
        <v>0</v>
      </c>
      <c r="BA174" s="37">
        <v>0</v>
      </c>
      <c r="BB174" s="37">
        <v>6378401.0199999996</v>
      </c>
      <c r="BC174" s="37">
        <v>0</v>
      </c>
      <c r="BD174" s="37">
        <v>0</v>
      </c>
      <c r="BE174" s="37">
        <v>0</v>
      </c>
      <c r="BF174" s="37">
        <v>0</v>
      </c>
      <c r="BG174" s="37">
        <v>0</v>
      </c>
      <c r="BH174" s="37">
        <v>0</v>
      </c>
      <c r="BI174" s="37">
        <v>0</v>
      </c>
      <c r="BJ174" s="37">
        <v>0</v>
      </c>
      <c r="BK174" s="37">
        <v>0</v>
      </c>
      <c r="BL174" s="37">
        <v>0</v>
      </c>
      <c r="BM174" s="37">
        <v>0</v>
      </c>
      <c r="BN174" s="37">
        <v>0</v>
      </c>
      <c r="BO174" s="37">
        <v>0</v>
      </c>
      <c r="BP174" s="37">
        <v>0</v>
      </c>
      <c r="BQ174" s="37">
        <v>0</v>
      </c>
      <c r="BR174" s="37">
        <v>0</v>
      </c>
      <c r="BS174" s="37">
        <v>0</v>
      </c>
      <c r="BT174" s="37">
        <v>0</v>
      </c>
      <c r="BU174" s="37">
        <v>0</v>
      </c>
      <c r="BV174" s="37">
        <v>0</v>
      </c>
      <c r="BW174" s="37">
        <v>0</v>
      </c>
      <c r="BX174" s="37">
        <v>0</v>
      </c>
      <c r="BY174" s="37">
        <v>0</v>
      </c>
      <c r="BZ174" s="37">
        <v>0</v>
      </c>
      <c r="CA174" s="37">
        <v>0</v>
      </c>
      <c r="CB174" s="37">
        <v>0</v>
      </c>
      <c r="CC174" s="37">
        <v>0</v>
      </c>
      <c r="CD174" s="37">
        <v>0</v>
      </c>
      <c r="CE174" s="37">
        <v>0</v>
      </c>
      <c r="CF174" s="37">
        <v>0</v>
      </c>
      <c r="CG174" s="37">
        <v>0</v>
      </c>
      <c r="CH174" s="37">
        <v>0</v>
      </c>
      <c r="CI174" s="37">
        <v>0</v>
      </c>
      <c r="CJ174" s="37">
        <v>0</v>
      </c>
      <c r="CK174" s="37">
        <v>0</v>
      </c>
      <c r="CL174" s="37">
        <v>0</v>
      </c>
      <c r="CM174" s="382" t="s">
        <v>91</v>
      </c>
      <c r="CN174" s="19" t="str">
        <f t="shared" si="106"/>
        <v>4010000010113нормативный</v>
      </c>
      <c r="CO174" s="103"/>
      <c r="CP174" s="103"/>
      <c r="CQ174" s="104"/>
      <c r="CR174" s="104">
        <f t="shared" si="114"/>
        <v>0</v>
      </c>
      <c r="CS174" s="104">
        <f t="shared" si="115"/>
        <v>0</v>
      </c>
      <c r="CT174" s="104">
        <f t="shared" si="116"/>
        <v>0</v>
      </c>
      <c r="CU174" s="104">
        <f t="shared" si="117"/>
        <v>0</v>
      </c>
      <c r="CV174" s="104">
        <f t="shared" si="118"/>
        <v>0</v>
      </c>
      <c r="CW174" s="104">
        <f t="shared" si="119"/>
        <v>0</v>
      </c>
      <c r="CX174" s="104"/>
      <c r="CY174" s="211">
        <f t="shared" si="120"/>
        <v>0</v>
      </c>
      <c r="CZ174" s="211">
        <f t="shared" si="121"/>
        <v>0</v>
      </c>
      <c r="DA174" s="211">
        <f t="shared" si="122"/>
        <v>0</v>
      </c>
      <c r="DB174" s="211">
        <f t="shared" si="123"/>
        <v>0</v>
      </c>
      <c r="DC174" s="211">
        <f t="shared" si="124"/>
        <v>0</v>
      </c>
      <c r="DD174" s="211">
        <f t="shared" si="125"/>
        <v>0</v>
      </c>
      <c r="DE174" s="211">
        <f t="shared" si="126"/>
        <v>0</v>
      </c>
      <c r="DF174" s="211">
        <f t="shared" si="127"/>
        <v>0</v>
      </c>
      <c r="DG174" s="211">
        <f t="shared" si="128"/>
        <v>0</v>
      </c>
      <c r="DH174" s="211">
        <f t="shared" si="129"/>
        <v>0</v>
      </c>
    </row>
    <row r="175" spans="1:112" s="105" customFormat="1" ht="32.1" customHeight="1">
      <c r="A175" s="56" t="s">
        <v>2073</v>
      </c>
      <c r="B175" s="57" t="s">
        <v>361</v>
      </c>
      <c r="C175" s="202">
        <v>404020001</v>
      </c>
      <c r="D175" s="198" t="s">
        <v>371</v>
      </c>
      <c r="E175" s="59" t="s">
        <v>2074</v>
      </c>
      <c r="F175" s="85"/>
      <c r="G175" s="85"/>
      <c r="H175" s="86" t="s">
        <v>2075</v>
      </c>
      <c r="I175" s="85"/>
      <c r="J175" s="86" t="s">
        <v>2076</v>
      </c>
      <c r="K175" s="86" t="s">
        <v>383</v>
      </c>
      <c r="L175" s="86" t="s">
        <v>381</v>
      </c>
      <c r="M175" s="232"/>
      <c r="N175" s="232"/>
      <c r="O175" s="247"/>
      <c r="P175" s="64" t="s">
        <v>2077</v>
      </c>
      <c r="Q175" s="64" t="s">
        <v>2078</v>
      </c>
      <c r="R175" s="86"/>
      <c r="S175" s="86"/>
      <c r="T175" s="86" t="s">
        <v>381</v>
      </c>
      <c r="U175" s="250"/>
      <c r="V175" s="86" t="s">
        <v>2079</v>
      </c>
      <c r="W175" s="86" t="s">
        <v>2080</v>
      </c>
      <c r="X175" s="86" t="s">
        <v>381</v>
      </c>
      <c r="Y175" s="86"/>
      <c r="Z175" s="86"/>
      <c r="AA175" s="248"/>
      <c r="AB175" s="64" t="s">
        <v>2081</v>
      </c>
      <c r="AC175" s="64" t="s">
        <v>2082</v>
      </c>
      <c r="AD175" s="251"/>
      <c r="AE175" s="56"/>
      <c r="AF175" s="56"/>
      <c r="AG175" s="56"/>
      <c r="AH175" s="56"/>
      <c r="AI175" s="56"/>
      <c r="AJ175" s="56" t="s">
        <v>926</v>
      </c>
      <c r="AK175" s="56"/>
      <c r="AL175" s="56"/>
      <c r="AM175" s="245"/>
      <c r="AN175" s="64" t="s">
        <v>2083</v>
      </c>
      <c r="AO175" s="197" t="s">
        <v>71</v>
      </c>
      <c r="AP175" s="197" t="s">
        <v>72</v>
      </c>
      <c r="AQ175" s="197" t="s">
        <v>260</v>
      </c>
      <c r="AR175" s="70" t="s">
        <v>2044</v>
      </c>
      <c r="AS175" s="249" t="s">
        <v>87</v>
      </c>
      <c r="AT175" s="37">
        <v>630818.36</v>
      </c>
      <c r="AU175" s="37">
        <v>630818.36</v>
      </c>
      <c r="AV175" s="37">
        <v>630818.36</v>
      </c>
      <c r="AW175" s="37">
        <v>630818.36</v>
      </c>
      <c r="AX175" s="37">
        <v>0</v>
      </c>
      <c r="AY175" s="37">
        <v>0</v>
      </c>
      <c r="AZ175" s="37">
        <v>0</v>
      </c>
      <c r="BA175" s="37">
        <v>0</v>
      </c>
      <c r="BB175" s="37">
        <v>0</v>
      </c>
      <c r="BC175" s="37">
        <v>0</v>
      </c>
      <c r="BD175" s="209">
        <v>0</v>
      </c>
      <c r="BE175" s="209">
        <v>0</v>
      </c>
      <c r="BF175" s="209">
        <v>0</v>
      </c>
      <c r="BG175" s="209">
        <v>0</v>
      </c>
      <c r="BH175" s="209">
        <v>0</v>
      </c>
      <c r="BI175" s="209">
        <v>0</v>
      </c>
      <c r="BJ175" s="209">
        <v>0</v>
      </c>
      <c r="BK175" s="209">
        <v>0</v>
      </c>
      <c r="BL175" s="209">
        <v>0</v>
      </c>
      <c r="BM175" s="209">
        <v>0</v>
      </c>
      <c r="BN175" s="37">
        <v>0</v>
      </c>
      <c r="BO175" s="37">
        <v>0</v>
      </c>
      <c r="BP175" s="37">
        <v>0</v>
      </c>
      <c r="BQ175" s="37">
        <v>0</v>
      </c>
      <c r="BR175" s="37">
        <v>0</v>
      </c>
      <c r="BS175" s="37">
        <v>0</v>
      </c>
      <c r="BT175" s="37">
        <v>0</v>
      </c>
      <c r="BU175" s="37">
        <v>0</v>
      </c>
      <c r="BV175" s="37">
        <v>0</v>
      </c>
      <c r="BW175" s="37">
        <v>0</v>
      </c>
      <c r="BX175" s="37">
        <v>630818.36</v>
      </c>
      <c r="BY175" s="37">
        <v>630818.36</v>
      </c>
      <c r="BZ175" s="37">
        <v>0</v>
      </c>
      <c r="CA175" s="37">
        <v>0</v>
      </c>
      <c r="CB175" s="37">
        <v>0</v>
      </c>
      <c r="CC175" s="209">
        <v>0</v>
      </c>
      <c r="CD175" s="209">
        <v>0</v>
      </c>
      <c r="CE175" s="209">
        <v>0</v>
      </c>
      <c r="CF175" s="209">
        <v>0</v>
      </c>
      <c r="CG175" s="209">
        <v>0</v>
      </c>
      <c r="CH175" s="209">
        <v>0</v>
      </c>
      <c r="CI175" s="209">
        <v>0</v>
      </c>
      <c r="CJ175" s="209">
        <v>0</v>
      </c>
      <c r="CK175" s="209">
        <v>0</v>
      </c>
      <c r="CL175" s="209">
        <v>0</v>
      </c>
      <c r="CM175" s="382" t="s">
        <v>91</v>
      </c>
      <c r="CN175" s="19" t="str">
        <f t="shared" si="106"/>
        <v>4040200010113нормативный</v>
      </c>
      <c r="CO175" s="103"/>
      <c r="CP175" s="103"/>
      <c r="CQ175" s="104"/>
      <c r="CR175" s="104">
        <f t="shared" si="114"/>
        <v>0</v>
      </c>
      <c r="CS175" s="104">
        <f t="shared" si="115"/>
        <v>0</v>
      </c>
      <c r="CT175" s="104">
        <f t="shared" si="116"/>
        <v>0</v>
      </c>
      <c r="CU175" s="104">
        <f t="shared" si="117"/>
        <v>0</v>
      </c>
      <c r="CV175" s="104">
        <f t="shared" si="118"/>
        <v>0</v>
      </c>
      <c r="CW175" s="104">
        <f t="shared" si="119"/>
        <v>0</v>
      </c>
      <c r="CX175" s="104"/>
      <c r="CY175" s="211">
        <f t="shared" si="120"/>
        <v>0</v>
      </c>
      <c r="CZ175" s="211">
        <f t="shared" si="121"/>
        <v>0</v>
      </c>
      <c r="DA175" s="211">
        <f t="shared" si="122"/>
        <v>0</v>
      </c>
      <c r="DB175" s="211">
        <f t="shared" si="123"/>
        <v>0</v>
      </c>
      <c r="DC175" s="211">
        <f t="shared" si="124"/>
        <v>0</v>
      </c>
      <c r="DD175" s="211">
        <f t="shared" si="125"/>
        <v>0</v>
      </c>
      <c r="DE175" s="211">
        <f t="shared" si="126"/>
        <v>0</v>
      </c>
      <c r="DF175" s="211">
        <f t="shared" si="127"/>
        <v>0</v>
      </c>
      <c r="DG175" s="211">
        <f t="shared" si="128"/>
        <v>0</v>
      </c>
      <c r="DH175" s="211">
        <f t="shared" si="129"/>
        <v>0</v>
      </c>
    </row>
    <row r="176" spans="1:112" s="105" customFormat="1" ht="32.1" customHeight="1">
      <c r="A176" s="56" t="s">
        <v>2073</v>
      </c>
      <c r="B176" s="57" t="s">
        <v>361</v>
      </c>
      <c r="C176" s="233">
        <v>404020002</v>
      </c>
      <c r="D176" s="208" t="s">
        <v>1851</v>
      </c>
      <c r="E176" s="59" t="s">
        <v>2074</v>
      </c>
      <c r="F176" s="85"/>
      <c r="G176" s="85"/>
      <c r="H176" s="86" t="s">
        <v>2075</v>
      </c>
      <c r="I176" s="85"/>
      <c r="J176" s="86" t="s">
        <v>2076</v>
      </c>
      <c r="K176" s="86" t="s">
        <v>383</v>
      </c>
      <c r="L176" s="86" t="s">
        <v>381</v>
      </c>
      <c r="M176" s="232"/>
      <c r="N176" s="232"/>
      <c r="O176" s="247"/>
      <c r="P176" s="64" t="s">
        <v>2077</v>
      </c>
      <c r="Q176" s="64" t="s">
        <v>2078</v>
      </c>
      <c r="R176" s="86"/>
      <c r="S176" s="86"/>
      <c r="T176" s="86" t="s">
        <v>381</v>
      </c>
      <c r="U176" s="250"/>
      <c r="V176" s="86" t="s">
        <v>2079</v>
      </c>
      <c r="W176" s="86" t="s">
        <v>2080</v>
      </c>
      <c r="X176" s="86" t="s">
        <v>381</v>
      </c>
      <c r="Y176" s="86"/>
      <c r="Z176" s="86"/>
      <c r="AA176" s="248"/>
      <c r="AB176" s="64" t="s">
        <v>2081</v>
      </c>
      <c r="AC176" s="64" t="s">
        <v>2082</v>
      </c>
      <c r="AD176" s="251"/>
      <c r="AE176" s="56"/>
      <c r="AF176" s="56"/>
      <c r="AG176" s="56"/>
      <c r="AH176" s="56"/>
      <c r="AI176" s="56"/>
      <c r="AJ176" s="56" t="s">
        <v>926</v>
      </c>
      <c r="AK176" s="56"/>
      <c r="AL176" s="56"/>
      <c r="AM176" s="245"/>
      <c r="AN176" s="64" t="s">
        <v>2083</v>
      </c>
      <c r="AO176" s="197" t="s">
        <v>71</v>
      </c>
      <c r="AP176" s="197" t="s">
        <v>72</v>
      </c>
      <c r="AQ176" s="197" t="s">
        <v>260</v>
      </c>
      <c r="AR176" s="70" t="s">
        <v>2044</v>
      </c>
      <c r="AS176" s="249" t="s">
        <v>79</v>
      </c>
      <c r="AT176" s="37">
        <v>190507.14</v>
      </c>
      <c r="AU176" s="37">
        <v>190507.14</v>
      </c>
      <c r="AV176" s="37">
        <v>190507.14</v>
      </c>
      <c r="AW176" s="37">
        <v>190507.14</v>
      </c>
      <c r="AX176" s="37">
        <v>0</v>
      </c>
      <c r="AY176" s="37">
        <v>0</v>
      </c>
      <c r="AZ176" s="37">
        <v>0</v>
      </c>
      <c r="BA176" s="37">
        <v>0</v>
      </c>
      <c r="BB176" s="37">
        <v>0</v>
      </c>
      <c r="BC176" s="37">
        <v>0</v>
      </c>
      <c r="BD176" s="209">
        <v>0</v>
      </c>
      <c r="BE176" s="209">
        <v>0</v>
      </c>
      <c r="BF176" s="209">
        <v>0</v>
      </c>
      <c r="BG176" s="209">
        <v>0</v>
      </c>
      <c r="BH176" s="209">
        <v>0</v>
      </c>
      <c r="BI176" s="209">
        <v>0</v>
      </c>
      <c r="BJ176" s="209">
        <v>0</v>
      </c>
      <c r="BK176" s="209">
        <v>0</v>
      </c>
      <c r="BL176" s="209">
        <v>0</v>
      </c>
      <c r="BM176" s="209">
        <v>0</v>
      </c>
      <c r="BN176" s="37">
        <v>0</v>
      </c>
      <c r="BO176" s="37">
        <v>0</v>
      </c>
      <c r="BP176" s="37">
        <v>0</v>
      </c>
      <c r="BQ176" s="37">
        <v>0</v>
      </c>
      <c r="BR176" s="37">
        <v>0</v>
      </c>
      <c r="BS176" s="37">
        <v>0</v>
      </c>
      <c r="BT176" s="37">
        <v>0</v>
      </c>
      <c r="BU176" s="37">
        <v>0</v>
      </c>
      <c r="BV176" s="37">
        <v>0</v>
      </c>
      <c r="BW176" s="37">
        <v>0</v>
      </c>
      <c r="BX176" s="37">
        <v>190507.14</v>
      </c>
      <c r="BY176" s="37">
        <v>190507.14</v>
      </c>
      <c r="BZ176" s="37">
        <v>0</v>
      </c>
      <c r="CA176" s="37">
        <v>0</v>
      </c>
      <c r="CB176" s="37">
        <v>0</v>
      </c>
      <c r="CC176" s="209">
        <v>0</v>
      </c>
      <c r="CD176" s="209">
        <v>0</v>
      </c>
      <c r="CE176" s="209">
        <v>0</v>
      </c>
      <c r="CF176" s="209">
        <v>0</v>
      </c>
      <c r="CG176" s="209">
        <v>0</v>
      </c>
      <c r="CH176" s="209">
        <v>0</v>
      </c>
      <c r="CI176" s="209">
        <v>0</v>
      </c>
      <c r="CJ176" s="209">
        <v>0</v>
      </c>
      <c r="CK176" s="209">
        <v>0</v>
      </c>
      <c r="CL176" s="209">
        <v>0</v>
      </c>
      <c r="CM176" s="382" t="s">
        <v>91</v>
      </c>
      <c r="CN176" s="19" t="str">
        <f t="shared" si="106"/>
        <v>4040200020113нормативный</v>
      </c>
      <c r="CO176" s="103"/>
      <c r="CP176" s="103"/>
      <c r="CQ176" s="104"/>
      <c r="CR176" s="104">
        <f t="shared" si="114"/>
        <v>0</v>
      </c>
      <c r="CS176" s="104">
        <f t="shared" si="115"/>
        <v>0</v>
      </c>
      <c r="CT176" s="104">
        <f t="shared" si="116"/>
        <v>0</v>
      </c>
      <c r="CU176" s="104">
        <f t="shared" si="117"/>
        <v>0</v>
      </c>
      <c r="CV176" s="104">
        <f t="shared" si="118"/>
        <v>0</v>
      </c>
      <c r="CW176" s="104">
        <f t="shared" si="119"/>
        <v>0</v>
      </c>
      <c r="CX176" s="104"/>
      <c r="CY176" s="211">
        <f t="shared" si="120"/>
        <v>0</v>
      </c>
      <c r="CZ176" s="211">
        <f t="shared" si="121"/>
        <v>0</v>
      </c>
      <c r="DA176" s="211">
        <f t="shared" si="122"/>
        <v>0</v>
      </c>
      <c r="DB176" s="211">
        <f t="shared" si="123"/>
        <v>0</v>
      </c>
      <c r="DC176" s="211">
        <f t="shared" si="124"/>
        <v>0</v>
      </c>
      <c r="DD176" s="211">
        <f t="shared" si="125"/>
        <v>0</v>
      </c>
      <c r="DE176" s="211">
        <f t="shared" si="126"/>
        <v>0</v>
      </c>
      <c r="DF176" s="211">
        <f t="shared" si="127"/>
        <v>0</v>
      </c>
      <c r="DG176" s="211">
        <f t="shared" si="128"/>
        <v>0</v>
      </c>
      <c r="DH176" s="211">
        <f t="shared" si="129"/>
        <v>0</v>
      </c>
    </row>
    <row r="177" spans="1:112" s="105" customFormat="1" ht="32.1" customHeight="1">
      <c r="A177" s="56">
        <v>604</v>
      </c>
      <c r="B177" s="57" t="s">
        <v>361</v>
      </c>
      <c r="C177" s="202">
        <v>401000001</v>
      </c>
      <c r="D177" s="58" t="s">
        <v>2065</v>
      </c>
      <c r="E177" s="59" t="s">
        <v>368</v>
      </c>
      <c r="F177" s="85"/>
      <c r="G177" s="85"/>
      <c r="H177" s="86">
        <v>3</v>
      </c>
      <c r="I177" s="85"/>
      <c r="J177" s="86">
        <v>16</v>
      </c>
      <c r="K177" s="86">
        <v>1</v>
      </c>
      <c r="L177" s="86">
        <v>1</v>
      </c>
      <c r="M177" s="232"/>
      <c r="N177" s="232"/>
      <c r="O177" s="247"/>
      <c r="P177" s="64" t="s">
        <v>134</v>
      </c>
      <c r="Q177" s="64" t="s">
        <v>333</v>
      </c>
      <c r="R177" s="86"/>
      <c r="S177" s="86"/>
      <c r="T177" s="86">
        <v>3</v>
      </c>
      <c r="U177" s="86"/>
      <c r="V177" s="86">
        <v>9</v>
      </c>
      <c r="W177" s="86">
        <v>1</v>
      </c>
      <c r="X177" s="86"/>
      <c r="Y177" s="86"/>
      <c r="Z177" s="86"/>
      <c r="AA177" s="248"/>
      <c r="AB177" s="64" t="s">
        <v>142</v>
      </c>
      <c r="AC177" s="64" t="s">
        <v>2084</v>
      </c>
      <c r="AD177" s="56"/>
      <c r="AE177" s="56"/>
      <c r="AF177" s="56"/>
      <c r="AG177" s="56"/>
      <c r="AH177" s="56"/>
      <c r="AI177" s="56"/>
      <c r="AJ177" s="56"/>
      <c r="AK177" s="56"/>
      <c r="AL177" s="56"/>
      <c r="AM177" s="245" t="s">
        <v>2085</v>
      </c>
      <c r="AN177" s="64" t="s">
        <v>2086</v>
      </c>
      <c r="AO177" s="197" t="s">
        <v>71</v>
      </c>
      <c r="AP177" s="197" t="s">
        <v>72</v>
      </c>
      <c r="AQ177" s="197" t="s">
        <v>370</v>
      </c>
      <c r="AR177" s="70" t="s">
        <v>190</v>
      </c>
      <c r="AS177" s="249" t="s">
        <v>367</v>
      </c>
      <c r="AT177" s="37">
        <v>0</v>
      </c>
      <c r="AU177" s="37">
        <v>0</v>
      </c>
      <c r="AV177" s="37">
        <v>0</v>
      </c>
      <c r="AW177" s="37">
        <v>0</v>
      </c>
      <c r="AX177" s="37">
        <v>0</v>
      </c>
      <c r="AY177" s="37">
        <v>0</v>
      </c>
      <c r="AZ177" s="37">
        <v>0</v>
      </c>
      <c r="BA177" s="37">
        <v>0</v>
      </c>
      <c r="BB177" s="37">
        <v>0</v>
      </c>
      <c r="BC177" s="37">
        <v>0</v>
      </c>
      <c r="BD177" s="209">
        <v>6240515.6100000003</v>
      </c>
      <c r="BE177" s="209">
        <v>0</v>
      </c>
      <c r="BF177" s="209">
        <v>0</v>
      </c>
      <c r="BG177" s="209">
        <v>0</v>
      </c>
      <c r="BH177" s="209">
        <v>6240515.6100000003</v>
      </c>
      <c r="BI177" s="209">
        <v>2484420</v>
      </c>
      <c r="BJ177" s="209">
        <v>0</v>
      </c>
      <c r="BK177" s="209">
        <v>0</v>
      </c>
      <c r="BL177" s="209">
        <v>0</v>
      </c>
      <c r="BM177" s="209">
        <v>2484420</v>
      </c>
      <c r="BN177" s="37">
        <v>987047.83</v>
      </c>
      <c r="BO177" s="37">
        <v>0</v>
      </c>
      <c r="BP177" s="37">
        <v>0</v>
      </c>
      <c r="BQ177" s="37">
        <v>0</v>
      </c>
      <c r="BR177" s="37">
        <v>987047.83</v>
      </c>
      <c r="BS177" s="37">
        <v>987047.83</v>
      </c>
      <c r="BT177" s="37">
        <v>0</v>
      </c>
      <c r="BU177" s="37">
        <v>0</v>
      </c>
      <c r="BV177" s="37">
        <v>0</v>
      </c>
      <c r="BW177" s="37">
        <v>987047.83</v>
      </c>
      <c r="BX177" s="37">
        <v>0</v>
      </c>
      <c r="BY177" s="37">
        <v>0</v>
      </c>
      <c r="BZ177" s="37">
        <v>0</v>
      </c>
      <c r="CA177" s="37">
        <v>0</v>
      </c>
      <c r="CB177" s="37">
        <v>0</v>
      </c>
      <c r="CC177" s="209">
        <v>6240515.6100000003</v>
      </c>
      <c r="CD177" s="209">
        <v>0</v>
      </c>
      <c r="CE177" s="209">
        <v>0</v>
      </c>
      <c r="CF177" s="209">
        <v>0</v>
      </c>
      <c r="CG177" s="209">
        <v>6240515.6100000003</v>
      </c>
      <c r="CH177" s="209">
        <v>2484420</v>
      </c>
      <c r="CI177" s="209">
        <v>0</v>
      </c>
      <c r="CJ177" s="209">
        <v>0</v>
      </c>
      <c r="CK177" s="209">
        <v>0</v>
      </c>
      <c r="CL177" s="209">
        <v>2484420</v>
      </c>
      <c r="CM177" s="382" t="s">
        <v>91</v>
      </c>
      <c r="CN177" s="19" t="str">
        <f t="shared" si="106"/>
        <v>4010000010113нормативный</v>
      </c>
      <c r="CO177" s="103"/>
      <c r="CP177" s="103"/>
      <c r="CQ177" s="104"/>
      <c r="CR177" s="104">
        <f t="shared" si="114"/>
        <v>0</v>
      </c>
      <c r="CS177" s="104">
        <f t="shared" si="115"/>
        <v>0</v>
      </c>
      <c r="CT177" s="104">
        <f t="shared" si="116"/>
        <v>0</v>
      </c>
      <c r="CU177" s="104">
        <f t="shared" si="117"/>
        <v>0</v>
      </c>
      <c r="CV177" s="104">
        <f t="shared" si="118"/>
        <v>0</v>
      </c>
      <c r="CW177" s="104">
        <f t="shared" si="119"/>
        <v>0</v>
      </c>
      <c r="CX177" s="104"/>
      <c r="CY177" s="211">
        <f t="shared" si="120"/>
        <v>0</v>
      </c>
      <c r="CZ177" s="211">
        <f t="shared" si="121"/>
        <v>0</v>
      </c>
      <c r="DA177" s="211">
        <f t="shared" si="122"/>
        <v>0</v>
      </c>
      <c r="DB177" s="211">
        <f t="shared" si="123"/>
        <v>0</v>
      </c>
      <c r="DC177" s="211">
        <f t="shared" si="124"/>
        <v>0</v>
      </c>
      <c r="DD177" s="211">
        <f t="shared" si="125"/>
        <v>0</v>
      </c>
      <c r="DE177" s="211">
        <f t="shared" si="126"/>
        <v>0</v>
      </c>
      <c r="DF177" s="211">
        <f t="shared" si="127"/>
        <v>0</v>
      </c>
      <c r="DG177" s="211">
        <f t="shared" si="128"/>
        <v>0</v>
      </c>
      <c r="DH177" s="211">
        <f t="shared" si="129"/>
        <v>0</v>
      </c>
    </row>
    <row r="178" spans="1:112" s="105" customFormat="1" ht="32.1" customHeight="1">
      <c r="A178" s="56">
        <v>604</v>
      </c>
      <c r="B178" s="57" t="s">
        <v>361</v>
      </c>
      <c r="C178" s="202">
        <v>401000001</v>
      </c>
      <c r="D178" s="58" t="s">
        <v>2065</v>
      </c>
      <c r="E178" s="59" t="s">
        <v>368</v>
      </c>
      <c r="F178" s="85"/>
      <c r="G178" s="85"/>
      <c r="H178" s="86">
        <v>3</v>
      </c>
      <c r="I178" s="85"/>
      <c r="J178" s="86">
        <v>16</v>
      </c>
      <c r="K178" s="86">
        <v>1</v>
      </c>
      <c r="L178" s="86" t="s">
        <v>374</v>
      </c>
      <c r="M178" s="232"/>
      <c r="N178" s="232"/>
      <c r="O178" s="247"/>
      <c r="P178" s="64" t="s">
        <v>134</v>
      </c>
      <c r="Q178" s="64" t="s">
        <v>333</v>
      </c>
      <c r="R178" s="86"/>
      <c r="S178" s="86"/>
      <c r="T178" s="86">
        <v>3</v>
      </c>
      <c r="U178" s="86"/>
      <c r="V178" s="86">
        <v>9</v>
      </c>
      <c r="W178" s="86">
        <v>1</v>
      </c>
      <c r="X178" s="86"/>
      <c r="Y178" s="86"/>
      <c r="Z178" s="86"/>
      <c r="AA178" s="248"/>
      <c r="AB178" s="64" t="s">
        <v>142</v>
      </c>
      <c r="AC178" s="64" t="s">
        <v>2084</v>
      </c>
      <c r="AD178" s="56"/>
      <c r="AE178" s="56"/>
      <c r="AF178" s="56"/>
      <c r="AG178" s="56"/>
      <c r="AH178" s="56"/>
      <c r="AI178" s="56"/>
      <c r="AJ178" s="56"/>
      <c r="AK178" s="56"/>
      <c r="AL178" s="56"/>
      <c r="AM178" s="245" t="s">
        <v>2085</v>
      </c>
      <c r="AN178" s="64" t="s">
        <v>2086</v>
      </c>
      <c r="AO178" s="197" t="s">
        <v>71</v>
      </c>
      <c r="AP178" s="197" t="s">
        <v>147</v>
      </c>
      <c r="AQ178" s="197" t="s">
        <v>375</v>
      </c>
      <c r="AR178" s="70" t="s">
        <v>376</v>
      </c>
      <c r="AS178" s="249">
        <v>870</v>
      </c>
      <c r="AT178" s="37">
        <v>236563786.12</v>
      </c>
      <c r="AU178" s="37">
        <v>0</v>
      </c>
      <c r="AV178" s="37">
        <v>0</v>
      </c>
      <c r="AW178" s="37">
        <v>0</v>
      </c>
      <c r="AX178" s="37">
        <v>0</v>
      </c>
      <c r="AY178" s="37">
        <v>0</v>
      </c>
      <c r="AZ178" s="37">
        <v>0</v>
      </c>
      <c r="BA178" s="37">
        <v>0</v>
      </c>
      <c r="BB178" s="37">
        <v>236563786.12</v>
      </c>
      <c r="BC178" s="37">
        <v>0</v>
      </c>
      <c r="BD178" s="209">
        <v>22542315.609999999</v>
      </c>
      <c r="BE178" s="209">
        <v>0</v>
      </c>
      <c r="BF178" s="209">
        <v>0</v>
      </c>
      <c r="BG178" s="209">
        <v>0</v>
      </c>
      <c r="BH178" s="209">
        <v>22542315.609999999</v>
      </c>
      <c r="BI178" s="209">
        <v>28121780</v>
      </c>
      <c r="BJ178" s="209">
        <v>0</v>
      </c>
      <c r="BK178" s="209">
        <v>0</v>
      </c>
      <c r="BL178" s="209">
        <v>0</v>
      </c>
      <c r="BM178" s="209">
        <v>28121780</v>
      </c>
      <c r="BN178" s="37">
        <v>3230320</v>
      </c>
      <c r="BO178" s="37">
        <v>0</v>
      </c>
      <c r="BP178" s="37">
        <v>0</v>
      </c>
      <c r="BQ178" s="37">
        <v>0</v>
      </c>
      <c r="BR178" s="37">
        <v>3230320</v>
      </c>
      <c r="BS178" s="37">
        <v>3230320</v>
      </c>
      <c r="BT178" s="37">
        <v>0</v>
      </c>
      <c r="BU178" s="37">
        <v>0</v>
      </c>
      <c r="BV178" s="37">
        <v>0</v>
      </c>
      <c r="BW178" s="37">
        <v>3230320</v>
      </c>
      <c r="BX178" s="37">
        <v>0</v>
      </c>
      <c r="BY178" s="37">
        <v>0</v>
      </c>
      <c r="BZ178" s="37">
        <v>0</v>
      </c>
      <c r="CA178" s="37">
        <v>0</v>
      </c>
      <c r="CB178" s="37">
        <v>0</v>
      </c>
      <c r="CC178" s="209">
        <v>22542315.609999999</v>
      </c>
      <c r="CD178" s="209">
        <v>0</v>
      </c>
      <c r="CE178" s="209">
        <v>0</v>
      </c>
      <c r="CF178" s="209">
        <v>0</v>
      </c>
      <c r="CG178" s="209">
        <v>22542315.609999999</v>
      </c>
      <c r="CH178" s="209">
        <v>28121780</v>
      </c>
      <c r="CI178" s="209">
        <v>0</v>
      </c>
      <c r="CJ178" s="209">
        <v>0</v>
      </c>
      <c r="CK178" s="209">
        <v>0</v>
      </c>
      <c r="CL178" s="209">
        <v>28121780</v>
      </c>
      <c r="CM178" s="382" t="s">
        <v>91</v>
      </c>
      <c r="CN178" s="19" t="str">
        <f t="shared" si="106"/>
        <v>4010000010111нормативный</v>
      </c>
      <c r="CO178" s="103"/>
      <c r="CP178" s="103"/>
      <c r="CQ178" s="104"/>
      <c r="CR178" s="104">
        <f t="shared" si="114"/>
        <v>0</v>
      </c>
      <c r="CS178" s="104">
        <f t="shared" si="115"/>
        <v>0</v>
      </c>
      <c r="CT178" s="104">
        <f t="shared" si="116"/>
        <v>0</v>
      </c>
      <c r="CU178" s="104">
        <f t="shared" si="117"/>
        <v>0</v>
      </c>
      <c r="CV178" s="104">
        <f t="shared" si="118"/>
        <v>0</v>
      </c>
      <c r="CW178" s="104">
        <f t="shared" si="119"/>
        <v>0</v>
      </c>
      <c r="CX178" s="104"/>
      <c r="CY178" s="211">
        <f t="shared" si="120"/>
        <v>0</v>
      </c>
      <c r="CZ178" s="211">
        <f t="shared" si="121"/>
        <v>0</v>
      </c>
      <c r="DA178" s="211">
        <f t="shared" si="122"/>
        <v>0</v>
      </c>
      <c r="DB178" s="211">
        <f t="shared" si="123"/>
        <v>0</v>
      </c>
      <c r="DC178" s="211">
        <f t="shared" si="124"/>
        <v>0</v>
      </c>
      <c r="DD178" s="211">
        <f t="shared" si="125"/>
        <v>0</v>
      </c>
      <c r="DE178" s="211">
        <f t="shared" si="126"/>
        <v>0</v>
      </c>
      <c r="DF178" s="211">
        <f t="shared" si="127"/>
        <v>0</v>
      </c>
      <c r="DG178" s="211">
        <f t="shared" si="128"/>
        <v>0</v>
      </c>
      <c r="DH178" s="211">
        <f t="shared" si="129"/>
        <v>0</v>
      </c>
    </row>
    <row r="179" spans="1:112" s="105" customFormat="1" ht="32.1" customHeight="1">
      <c r="A179" s="56">
        <v>604</v>
      </c>
      <c r="B179" s="57" t="s">
        <v>361</v>
      </c>
      <c r="C179" s="202">
        <v>402000001</v>
      </c>
      <c r="D179" s="58" t="s">
        <v>2087</v>
      </c>
      <c r="E179" s="59" t="s">
        <v>153</v>
      </c>
      <c r="F179" s="85"/>
      <c r="G179" s="85"/>
      <c r="H179" s="86">
        <v>6</v>
      </c>
      <c r="I179" s="85"/>
      <c r="J179" s="86">
        <v>23</v>
      </c>
      <c r="K179" s="86">
        <v>3</v>
      </c>
      <c r="L179" s="86"/>
      <c r="M179" s="232"/>
      <c r="N179" s="232"/>
      <c r="O179" s="247"/>
      <c r="P179" s="64" t="s">
        <v>154</v>
      </c>
      <c r="Q179" s="64" t="s">
        <v>365</v>
      </c>
      <c r="R179" s="86"/>
      <c r="S179" s="86"/>
      <c r="T179" s="86"/>
      <c r="U179" s="86"/>
      <c r="V179" s="86">
        <v>11</v>
      </c>
      <c r="W179" s="86">
        <v>1</v>
      </c>
      <c r="X179" s="86" t="s">
        <v>106</v>
      </c>
      <c r="Y179" s="86"/>
      <c r="Z179" s="86"/>
      <c r="AA179" s="248"/>
      <c r="AB179" s="64" t="s">
        <v>166</v>
      </c>
      <c r="AC179" s="64" t="s">
        <v>2088</v>
      </c>
      <c r="AD179" s="56"/>
      <c r="AE179" s="56"/>
      <c r="AF179" s="56"/>
      <c r="AG179" s="56"/>
      <c r="AH179" s="56"/>
      <c r="AI179" s="56"/>
      <c r="AJ179" s="56"/>
      <c r="AK179" s="56"/>
      <c r="AL179" s="56"/>
      <c r="AM179" s="245" t="s">
        <v>106</v>
      </c>
      <c r="AN179" s="64" t="s">
        <v>1871</v>
      </c>
      <c r="AO179" s="197" t="s">
        <v>71</v>
      </c>
      <c r="AP179" s="197" t="s">
        <v>377</v>
      </c>
      <c r="AQ179" s="197" t="s">
        <v>378</v>
      </c>
      <c r="AR179" s="70" t="s">
        <v>76</v>
      </c>
      <c r="AS179" s="249" t="s">
        <v>77</v>
      </c>
      <c r="AT179" s="37">
        <v>868940.46</v>
      </c>
      <c r="AU179" s="37">
        <v>865827.91</v>
      </c>
      <c r="AV179" s="37">
        <v>0</v>
      </c>
      <c r="AW179" s="37">
        <v>0</v>
      </c>
      <c r="AX179" s="37">
        <v>0</v>
      </c>
      <c r="AY179" s="37">
        <v>0</v>
      </c>
      <c r="AZ179" s="37">
        <v>0</v>
      </c>
      <c r="BA179" s="37">
        <v>0</v>
      </c>
      <c r="BB179" s="37">
        <v>868940.46</v>
      </c>
      <c r="BC179" s="37">
        <v>865827.91</v>
      </c>
      <c r="BD179" s="209">
        <v>1006792</v>
      </c>
      <c r="BE179" s="209">
        <v>0</v>
      </c>
      <c r="BF179" s="209">
        <v>0</v>
      </c>
      <c r="BG179" s="209">
        <v>0</v>
      </c>
      <c r="BH179" s="209">
        <v>1006792</v>
      </c>
      <c r="BI179" s="209">
        <v>1006792</v>
      </c>
      <c r="BJ179" s="209">
        <v>0</v>
      </c>
      <c r="BK179" s="209">
        <v>0</v>
      </c>
      <c r="BL179" s="209">
        <v>0</v>
      </c>
      <c r="BM179" s="209">
        <v>1006792</v>
      </c>
      <c r="BN179" s="37">
        <v>1006792</v>
      </c>
      <c r="BO179" s="37">
        <v>0</v>
      </c>
      <c r="BP179" s="37">
        <v>0</v>
      </c>
      <c r="BQ179" s="37">
        <v>0</v>
      </c>
      <c r="BR179" s="37">
        <v>1006792</v>
      </c>
      <c r="BS179" s="37">
        <v>1006792</v>
      </c>
      <c r="BT179" s="37">
        <v>0</v>
      </c>
      <c r="BU179" s="37">
        <v>0</v>
      </c>
      <c r="BV179" s="37">
        <v>0</v>
      </c>
      <c r="BW179" s="37">
        <v>1006792</v>
      </c>
      <c r="BX179" s="37">
        <v>865827.91</v>
      </c>
      <c r="BY179" s="37">
        <v>0</v>
      </c>
      <c r="BZ179" s="37">
        <v>0</v>
      </c>
      <c r="CA179" s="37">
        <v>0</v>
      </c>
      <c r="CB179" s="37">
        <v>865827.91</v>
      </c>
      <c r="CC179" s="209">
        <v>1006792</v>
      </c>
      <c r="CD179" s="209">
        <v>0</v>
      </c>
      <c r="CE179" s="209">
        <v>0</v>
      </c>
      <c r="CF179" s="209">
        <v>0</v>
      </c>
      <c r="CG179" s="209">
        <v>1006792</v>
      </c>
      <c r="CH179" s="209">
        <v>1006792</v>
      </c>
      <c r="CI179" s="209">
        <v>0</v>
      </c>
      <c r="CJ179" s="209">
        <v>0</v>
      </c>
      <c r="CK179" s="209">
        <v>0</v>
      </c>
      <c r="CL179" s="209">
        <v>1006792</v>
      </c>
      <c r="CM179" s="382" t="s">
        <v>91</v>
      </c>
      <c r="CN179" s="19" t="str">
        <f t="shared" si="106"/>
        <v>4020000010106нормативный</v>
      </c>
      <c r="CO179" s="103"/>
      <c r="CP179" s="103"/>
      <c r="CQ179" s="104"/>
      <c r="CR179" s="104">
        <f t="shared" si="114"/>
        <v>0</v>
      </c>
      <c r="CS179" s="104">
        <f t="shared" si="115"/>
        <v>0</v>
      </c>
      <c r="CT179" s="104">
        <f t="shared" si="116"/>
        <v>0</v>
      </c>
      <c r="CU179" s="104">
        <f t="shared" si="117"/>
        <v>0</v>
      </c>
      <c r="CV179" s="104">
        <f t="shared" si="118"/>
        <v>0</v>
      </c>
      <c r="CW179" s="104">
        <f t="shared" si="119"/>
        <v>0</v>
      </c>
      <c r="CX179" s="104"/>
      <c r="CY179" s="211">
        <f t="shared" si="120"/>
        <v>0</v>
      </c>
      <c r="CZ179" s="211">
        <f t="shared" si="121"/>
        <v>0</v>
      </c>
      <c r="DA179" s="211">
        <f t="shared" si="122"/>
        <v>0</v>
      </c>
      <c r="DB179" s="211">
        <f t="shared" si="123"/>
        <v>0</v>
      </c>
      <c r="DC179" s="211">
        <f t="shared" si="124"/>
        <v>0</v>
      </c>
      <c r="DD179" s="211">
        <f t="shared" si="125"/>
        <v>0</v>
      </c>
      <c r="DE179" s="211">
        <f t="shared" si="126"/>
        <v>0</v>
      </c>
      <c r="DF179" s="211">
        <f t="shared" si="127"/>
        <v>0</v>
      </c>
      <c r="DG179" s="211">
        <f t="shared" si="128"/>
        <v>0</v>
      </c>
      <c r="DH179" s="211">
        <f t="shared" si="129"/>
        <v>0</v>
      </c>
    </row>
    <row r="180" spans="1:112" s="105" customFormat="1" ht="32.1" customHeight="1">
      <c r="A180" s="56">
        <v>604</v>
      </c>
      <c r="B180" s="57" t="s">
        <v>361</v>
      </c>
      <c r="C180" s="202">
        <v>402000001</v>
      </c>
      <c r="D180" s="58" t="s">
        <v>2087</v>
      </c>
      <c r="E180" s="59" t="s">
        <v>153</v>
      </c>
      <c r="F180" s="85"/>
      <c r="G180" s="85"/>
      <c r="H180" s="86">
        <v>6</v>
      </c>
      <c r="I180" s="85"/>
      <c r="J180" s="86">
        <v>23</v>
      </c>
      <c r="K180" s="86">
        <v>3</v>
      </c>
      <c r="L180" s="86"/>
      <c r="M180" s="232"/>
      <c r="N180" s="232"/>
      <c r="O180" s="247"/>
      <c r="P180" s="64" t="s">
        <v>154</v>
      </c>
      <c r="Q180" s="64" t="s">
        <v>365</v>
      </c>
      <c r="R180" s="86"/>
      <c r="S180" s="86"/>
      <c r="T180" s="86"/>
      <c r="U180" s="86"/>
      <c r="V180" s="86">
        <v>11</v>
      </c>
      <c r="W180" s="86">
        <v>1</v>
      </c>
      <c r="X180" s="86" t="s">
        <v>106</v>
      </c>
      <c r="Y180" s="86"/>
      <c r="Z180" s="86"/>
      <c r="AA180" s="248"/>
      <c r="AB180" s="64" t="s">
        <v>166</v>
      </c>
      <c r="AC180" s="64" t="s">
        <v>2088</v>
      </c>
      <c r="AD180" s="56"/>
      <c r="AE180" s="56"/>
      <c r="AF180" s="56"/>
      <c r="AG180" s="56"/>
      <c r="AH180" s="56"/>
      <c r="AI180" s="56"/>
      <c r="AJ180" s="56"/>
      <c r="AK180" s="56"/>
      <c r="AL180" s="56"/>
      <c r="AM180" s="245" t="s">
        <v>106</v>
      </c>
      <c r="AN180" s="64" t="s">
        <v>1871</v>
      </c>
      <c r="AO180" s="197" t="s">
        <v>71</v>
      </c>
      <c r="AP180" s="197" t="s">
        <v>377</v>
      </c>
      <c r="AQ180" s="197" t="s">
        <v>378</v>
      </c>
      <c r="AR180" s="70" t="s">
        <v>76</v>
      </c>
      <c r="AS180" s="249" t="s">
        <v>79</v>
      </c>
      <c r="AT180" s="37">
        <v>262284.62</v>
      </c>
      <c r="AU180" s="37">
        <v>260419.16</v>
      </c>
      <c r="AV180" s="37">
        <v>0</v>
      </c>
      <c r="AW180" s="37">
        <v>0</v>
      </c>
      <c r="AX180" s="37">
        <v>0</v>
      </c>
      <c r="AY180" s="37">
        <v>0</v>
      </c>
      <c r="AZ180" s="37">
        <v>0</v>
      </c>
      <c r="BA180" s="37">
        <v>0</v>
      </c>
      <c r="BB180" s="37">
        <v>262284.62</v>
      </c>
      <c r="BC180" s="37">
        <v>260419.16</v>
      </c>
      <c r="BD180" s="209">
        <v>267925</v>
      </c>
      <c r="BE180" s="209">
        <v>0</v>
      </c>
      <c r="BF180" s="209">
        <v>0</v>
      </c>
      <c r="BG180" s="209">
        <v>0</v>
      </c>
      <c r="BH180" s="209">
        <v>267925</v>
      </c>
      <c r="BI180" s="209">
        <v>267925</v>
      </c>
      <c r="BJ180" s="209">
        <v>0</v>
      </c>
      <c r="BK180" s="209">
        <v>0</v>
      </c>
      <c r="BL180" s="209">
        <v>0</v>
      </c>
      <c r="BM180" s="209">
        <v>267925</v>
      </c>
      <c r="BN180" s="37">
        <v>267925</v>
      </c>
      <c r="BO180" s="37">
        <v>0</v>
      </c>
      <c r="BP180" s="37">
        <v>0</v>
      </c>
      <c r="BQ180" s="37">
        <v>0</v>
      </c>
      <c r="BR180" s="37">
        <v>267925</v>
      </c>
      <c r="BS180" s="37">
        <v>267925</v>
      </c>
      <c r="BT180" s="37">
        <v>0</v>
      </c>
      <c r="BU180" s="37">
        <v>0</v>
      </c>
      <c r="BV180" s="37">
        <v>0</v>
      </c>
      <c r="BW180" s="37">
        <v>267925</v>
      </c>
      <c r="BX180" s="37">
        <v>260419.16</v>
      </c>
      <c r="BY180" s="37">
        <v>0</v>
      </c>
      <c r="BZ180" s="37">
        <v>0</v>
      </c>
      <c r="CA180" s="37">
        <v>0</v>
      </c>
      <c r="CB180" s="37">
        <v>260419.16</v>
      </c>
      <c r="CC180" s="209">
        <v>267925</v>
      </c>
      <c r="CD180" s="209">
        <v>0</v>
      </c>
      <c r="CE180" s="209">
        <v>0</v>
      </c>
      <c r="CF180" s="209">
        <v>0</v>
      </c>
      <c r="CG180" s="209">
        <v>267925</v>
      </c>
      <c r="CH180" s="209">
        <v>267925</v>
      </c>
      <c r="CI180" s="209">
        <v>0</v>
      </c>
      <c r="CJ180" s="209">
        <v>0</v>
      </c>
      <c r="CK180" s="209">
        <v>0</v>
      </c>
      <c r="CL180" s="209">
        <v>267925</v>
      </c>
      <c r="CM180" s="382" t="s">
        <v>91</v>
      </c>
      <c r="CN180" s="19" t="str">
        <f t="shared" si="106"/>
        <v>4020000010106нормативный</v>
      </c>
      <c r="CO180" s="103"/>
      <c r="CP180" s="103"/>
      <c r="CQ180" s="104"/>
      <c r="CR180" s="104">
        <f t="shared" si="114"/>
        <v>0</v>
      </c>
      <c r="CS180" s="104">
        <f t="shared" si="115"/>
        <v>0</v>
      </c>
      <c r="CT180" s="104">
        <f t="shared" si="116"/>
        <v>0</v>
      </c>
      <c r="CU180" s="104">
        <f t="shared" si="117"/>
        <v>0</v>
      </c>
      <c r="CV180" s="104">
        <f t="shared" si="118"/>
        <v>0</v>
      </c>
      <c r="CW180" s="104">
        <f t="shared" si="119"/>
        <v>0</v>
      </c>
      <c r="CX180" s="104"/>
      <c r="CY180" s="211">
        <f t="shared" si="120"/>
        <v>0</v>
      </c>
      <c r="CZ180" s="211">
        <f t="shared" si="121"/>
        <v>0</v>
      </c>
      <c r="DA180" s="211">
        <f t="shared" si="122"/>
        <v>0</v>
      </c>
      <c r="DB180" s="211">
        <f t="shared" si="123"/>
        <v>0</v>
      </c>
      <c r="DC180" s="211">
        <f t="shared" si="124"/>
        <v>0</v>
      </c>
      <c r="DD180" s="211">
        <f t="shared" si="125"/>
        <v>0</v>
      </c>
      <c r="DE180" s="211">
        <f t="shared" si="126"/>
        <v>0</v>
      </c>
      <c r="DF180" s="211">
        <f t="shared" si="127"/>
        <v>0</v>
      </c>
      <c r="DG180" s="211">
        <f t="shared" si="128"/>
        <v>0</v>
      </c>
      <c r="DH180" s="211">
        <f t="shared" si="129"/>
        <v>0</v>
      </c>
    </row>
    <row r="181" spans="1:112" s="105" customFormat="1" ht="32.1" customHeight="1">
      <c r="A181" s="56">
        <v>604</v>
      </c>
      <c r="B181" s="57" t="s">
        <v>361</v>
      </c>
      <c r="C181" s="202">
        <v>402000001</v>
      </c>
      <c r="D181" s="58" t="s">
        <v>2087</v>
      </c>
      <c r="E181" s="59" t="s">
        <v>368</v>
      </c>
      <c r="F181" s="85"/>
      <c r="G181" s="85"/>
      <c r="H181" s="86" t="s">
        <v>66</v>
      </c>
      <c r="I181" s="85"/>
      <c r="J181" s="86" t="s">
        <v>369</v>
      </c>
      <c r="K181" s="86" t="s">
        <v>64</v>
      </c>
      <c r="L181" s="86" t="s">
        <v>64</v>
      </c>
      <c r="M181" s="232"/>
      <c r="N181" s="232"/>
      <c r="O181" s="247"/>
      <c r="P181" s="64" t="s">
        <v>134</v>
      </c>
      <c r="Q181" s="64" t="s">
        <v>333</v>
      </c>
      <c r="R181" s="86"/>
      <c r="S181" s="86"/>
      <c r="T181" s="86" t="s">
        <v>66</v>
      </c>
      <c r="U181" s="86"/>
      <c r="V181" s="86">
        <v>12</v>
      </c>
      <c r="W181" s="86" t="s">
        <v>64</v>
      </c>
      <c r="X181" s="86">
        <v>15</v>
      </c>
      <c r="Y181" s="86"/>
      <c r="Z181" s="86"/>
      <c r="AA181" s="248"/>
      <c r="AB181" s="64" t="s">
        <v>142</v>
      </c>
      <c r="AC181" s="64" t="s">
        <v>2089</v>
      </c>
      <c r="AD181" s="56"/>
      <c r="AE181" s="56"/>
      <c r="AF181" s="56"/>
      <c r="AG181" s="56"/>
      <c r="AH181" s="56"/>
      <c r="AI181" s="56"/>
      <c r="AJ181" s="56"/>
      <c r="AK181" s="56"/>
      <c r="AL181" s="56"/>
      <c r="AM181" s="245" t="s">
        <v>2090</v>
      </c>
      <c r="AN181" s="64" t="s">
        <v>2091</v>
      </c>
      <c r="AO181" s="197" t="s">
        <v>71</v>
      </c>
      <c r="AP181" s="197" t="s">
        <v>377</v>
      </c>
      <c r="AQ181" s="197" t="s">
        <v>378</v>
      </c>
      <c r="AR181" s="70" t="s">
        <v>76</v>
      </c>
      <c r="AS181" s="249" t="s">
        <v>73</v>
      </c>
      <c r="AT181" s="37">
        <v>3292056.64</v>
      </c>
      <c r="AU181" s="37">
        <v>3291659.08</v>
      </c>
      <c r="AV181" s="37">
        <v>0</v>
      </c>
      <c r="AW181" s="37">
        <v>0</v>
      </c>
      <c r="AX181" s="37">
        <v>0</v>
      </c>
      <c r="AY181" s="37">
        <v>0</v>
      </c>
      <c r="AZ181" s="37">
        <v>0</v>
      </c>
      <c r="BA181" s="37">
        <v>0</v>
      </c>
      <c r="BB181" s="37">
        <v>3292056.64</v>
      </c>
      <c r="BC181" s="37">
        <v>3291659.08</v>
      </c>
      <c r="BD181" s="209">
        <v>3490685</v>
      </c>
      <c r="BE181" s="209">
        <v>0</v>
      </c>
      <c r="BF181" s="209">
        <v>0</v>
      </c>
      <c r="BG181" s="209">
        <v>0</v>
      </c>
      <c r="BH181" s="209">
        <v>3490685</v>
      </c>
      <c r="BI181" s="209">
        <v>3490675</v>
      </c>
      <c r="BJ181" s="209">
        <v>0</v>
      </c>
      <c r="BK181" s="209">
        <v>0</v>
      </c>
      <c r="BL181" s="209">
        <v>0</v>
      </c>
      <c r="BM181" s="209">
        <v>3490675</v>
      </c>
      <c r="BN181" s="209">
        <v>3490675</v>
      </c>
      <c r="BO181" s="37">
        <v>0</v>
      </c>
      <c r="BP181" s="37">
        <v>0</v>
      </c>
      <c r="BQ181" s="37">
        <v>0</v>
      </c>
      <c r="BR181" s="209">
        <v>3490675</v>
      </c>
      <c r="BS181" s="209">
        <v>3490675</v>
      </c>
      <c r="BT181" s="37">
        <v>0</v>
      </c>
      <c r="BU181" s="37">
        <v>0</v>
      </c>
      <c r="BV181" s="37">
        <v>0</v>
      </c>
      <c r="BW181" s="209">
        <v>3490675</v>
      </c>
      <c r="BX181" s="37">
        <v>3291659.08</v>
      </c>
      <c r="BY181" s="37">
        <v>0</v>
      </c>
      <c r="BZ181" s="37">
        <v>0</v>
      </c>
      <c r="CA181" s="37">
        <v>0</v>
      </c>
      <c r="CB181" s="37">
        <v>3291659.08</v>
      </c>
      <c r="CC181" s="209">
        <v>3490685</v>
      </c>
      <c r="CD181" s="209">
        <v>0</v>
      </c>
      <c r="CE181" s="209">
        <v>0</v>
      </c>
      <c r="CF181" s="209">
        <v>0</v>
      </c>
      <c r="CG181" s="209">
        <v>3490685</v>
      </c>
      <c r="CH181" s="209">
        <v>3490675</v>
      </c>
      <c r="CI181" s="209">
        <v>0</v>
      </c>
      <c r="CJ181" s="209">
        <v>0</v>
      </c>
      <c r="CK181" s="209">
        <v>0</v>
      </c>
      <c r="CL181" s="209">
        <v>3490675</v>
      </c>
      <c r="CM181" s="382" t="s">
        <v>91</v>
      </c>
      <c r="CN181" s="19" t="str">
        <f t="shared" si="106"/>
        <v>4020000010106нормативный</v>
      </c>
      <c r="CO181" s="103"/>
      <c r="CP181" s="103"/>
      <c r="CQ181" s="104"/>
      <c r="CR181" s="104">
        <f t="shared" si="114"/>
        <v>0</v>
      </c>
      <c r="CS181" s="104">
        <f t="shared" si="115"/>
        <v>0</v>
      </c>
      <c r="CT181" s="104">
        <f t="shared" si="116"/>
        <v>0</v>
      </c>
      <c r="CU181" s="104">
        <f t="shared" si="117"/>
        <v>0</v>
      </c>
      <c r="CV181" s="104">
        <f t="shared" si="118"/>
        <v>0</v>
      </c>
      <c r="CW181" s="104">
        <f t="shared" si="119"/>
        <v>0</v>
      </c>
      <c r="CX181" s="104"/>
      <c r="CY181" s="211">
        <f t="shared" si="120"/>
        <v>0</v>
      </c>
      <c r="CZ181" s="211">
        <f t="shared" si="121"/>
        <v>0</v>
      </c>
      <c r="DA181" s="211">
        <f t="shared" si="122"/>
        <v>0</v>
      </c>
      <c r="DB181" s="211">
        <f t="shared" si="123"/>
        <v>0</v>
      </c>
      <c r="DC181" s="211">
        <f t="shared" si="124"/>
        <v>0</v>
      </c>
      <c r="DD181" s="211">
        <f t="shared" si="125"/>
        <v>0</v>
      </c>
      <c r="DE181" s="211">
        <f t="shared" si="126"/>
        <v>0</v>
      </c>
      <c r="DF181" s="211">
        <f t="shared" si="127"/>
        <v>0</v>
      </c>
      <c r="DG181" s="211">
        <f t="shared" si="128"/>
        <v>0</v>
      </c>
      <c r="DH181" s="211">
        <f t="shared" si="129"/>
        <v>0</v>
      </c>
    </row>
    <row r="182" spans="1:112" s="105" customFormat="1" ht="32.1" customHeight="1">
      <c r="A182" s="56">
        <v>604</v>
      </c>
      <c r="B182" s="57" t="s">
        <v>361</v>
      </c>
      <c r="C182" s="202">
        <v>402000001</v>
      </c>
      <c r="D182" s="58" t="s">
        <v>2087</v>
      </c>
      <c r="E182" s="59" t="s">
        <v>368</v>
      </c>
      <c r="F182" s="85"/>
      <c r="G182" s="85"/>
      <c r="H182" s="86" t="s">
        <v>66</v>
      </c>
      <c r="I182" s="85"/>
      <c r="J182" s="86" t="s">
        <v>369</v>
      </c>
      <c r="K182" s="86" t="s">
        <v>64</v>
      </c>
      <c r="L182" s="86" t="s">
        <v>64</v>
      </c>
      <c r="M182" s="232"/>
      <c r="N182" s="232"/>
      <c r="O182" s="247"/>
      <c r="P182" s="64" t="s">
        <v>134</v>
      </c>
      <c r="Q182" s="64" t="s">
        <v>333</v>
      </c>
      <c r="R182" s="86"/>
      <c r="S182" s="86"/>
      <c r="T182" s="86" t="s">
        <v>66</v>
      </c>
      <c r="U182" s="86"/>
      <c r="V182" s="86" t="s">
        <v>189</v>
      </c>
      <c r="W182" s="86" t="s">
        <v>64</v>
      </c>
      <c r="X182" s="86"/>
      <c r="Y182" s="86"/>
      <c r="Z182" s="86"/>
      <c r="AA182" s="248"/>
      <c r="AB182" s="64" t="s">
        <v>142</v>
      </c>
      <c r="AC182" s="64" t="s">
        <v>2092</v>
      </c>
      <c r="AD182" s="56"/>
      <c r="AE182" s="56"/>
      <c r="AF182" s="56"/>
      <c r="AG182" s="56"/>
      <c r="AH182" s="56"/>
      <c r="AI182" s="56"/>
      <c r="AJ182" s="56"/>
      <c r="AK182" s="56"/>
      <c r="AL182" s="56"/>
      <c r="AM182" s="245" t="s">
        <v>2093</v>
      </c>
      <c r="AN182" s="64" t="s">
        <v>2094</v>
      </c>
      <c r="AO182" s="197" t="s">
        <v>71</v>
      </c>
      <c r="AP182" s="197" t="s">
        <v>377</v>
      </c>
      <c r="AQ182" s="197" t="s">
        <v>378</v>
      </c>
      <c r="AR182" s="70" t="s">
        <v>76</v>
      </c>
      <c r="AS182" s="249" t="s">
        <v>81</v>
      </c>
      <c r="AT182" s="37">
        <v>3300.25</v>
      </c>
      <c r="AU182" s="37">
        <v>3300.25</v>
      </c>
      <c r="AV182" s="37">
        <v>0</v>
      </c>
      <c r="AW182" s="37">
        <v>0</v>
      </c>
      <c r="AX182" s="37">
        <v>0</v>
      </c>
      <c r="AY182" s="37">
        <v>0</v>
      </c>
      <c r="AZ182" s="37">
        <v>0</v>
      </c>
      <c r="BA182" s="37">
        <v>0</v>
      </c>
      <c r="BB182" s="37">
        <v>3300.25</v>
      </c>
      <c r="BC182" s="37">
        <v>3300.25</v>
      </c>
      <c r="BD182" s="209">
        <v>3300</v>
      </c>
      <c r="BE182" s="209">
        <v>0</v>
      </c>
      <c r="BF182" s="209">
        <v>0</v>
      </c>
      <c r="BG182" s="209">
        <v>0</v>
      </c>
      <c r="BH182" s="209">
        <v>3300</v>
      </c>
      <c r="BI182" s="209">
        <v>3300</v>
      </c>
      <c r="BJ182" s="209">
        <v>0</v>
      </c>
      <c r="BK182" s="209">
        <v>0</v>
      </c>
      <c r="BL182" s="209">
        <v>0</v>
      </c>
      <c r="BM182" s="209">
        <v>3300</v>
      </c>
      <c r="BN182" s="37">
        <v>3300</v>
      </c>
      <c r="BO182" s="37">
        <v>0</v>
      </c>
      <c r="BP182" s="37">
        <v>0</v>
      </c>
      <c r="BQ182" s="37">
        <v>0</v>
      </c>
      <c r="BR182" s="37">
        <v>3300</v>
      </c>
      <c r="BS182" s="37">
        <v>3300</v>
      </c>
      <c r="BT182" s="37">
        <v>0</v>
      </c>
      <c r="BU182" s="37">
        <v>0</v>
      </c>
      <c r="BV182" s="37">
        <v>0</v>
      </c>
      <c r="BW182" s="37">
        <v>3300</v>
      </c>
      <c r="BX182" s="37">
        <v>3300.25</v>
      </c>
      <c r="BY182" s="37">
        <v>0</v>
      </c>
      <c r="BZ182" s="37">
        <v>0</v>
      </c>
      <c r="CA182" s="37">
        <v>0</v>
      </c>
      <c r="CB182" s="37">
        <v>3300.25</v>
      </c>
      <c r="CC182" s="209">
        <v>3300</v>
      </c>
      <c r="CD182" s="209">
        <v>0</v>
      </c>
      <c r="CE182" s="209">
        <v>0</v>
      </c>
      <c r="CF182" s="209">
        <v>0</v>
      </c>
      <c r="CG182" s="209">
        <v>3300</v>
      </c>
      <c r="CH182" s="209">
        <v>3300</v>
      </c>
      <c r="CI182" s="209">
        <v>0</v>
      </c>
      <c r="CJ182" s="209">
        <v>0</v>
      </c>
      <c r="CK182" s="209">
        <v>0</v>
      </c>
      <c r="CL182" s="209">
        <v>3300</v>
      </c>
      <c r="CM182" s="382" t="s">
        <v>91</v>
      </c>
      <c r="CN182" s="19" t="str">
        <f t="shared" si="106"/>
        <v>4020000010106нормативный</v>
      </c>
      <c r="CO182" s="103"/>
      <c r="CP182" s="103"/>
      <c r="CQ182" s="104"/>
      <c r="CR182" s="104">
        <f t="shared" si="114"/>
        <v>0</v>
      </c>
      <c r="CS182" s="104">
        <f t="shared" si="115"/>
        <v>0</v>
      </c>
      <c r="CT182" s="104">
        <f t="shared" si="116"/>
        <v>0</v>
      </c>
      <c r="CU182" s="104">
        <f t="shared" si="117"/>
        <v>0</v>
      </c>
      <c r="CV182" s="104">
        <f t="shared" si="118"/>
        <v>0</v>
      </c>
      <c r="CW182" s="104">
        <f t="shared" si="119"/>
        <v>0</v>
      </c>
      <c r="CX182" s="104"/>
      <c r="CY182" s="211">
        <f t="shared" si="120"/>
        <v>0</v>
      </c>
      <c r="CZ182" s="211">
        <f t="shared" si="121"/>
        <v>0</v>
      </c>
      <c r="DA182" s="211">
        <f t="shared" si="122"/>
        <v>0</v>
      </c>
      <c r="DB182" s="211">
        <f t="shared" si="123"/>
        <v>0</v>
      </c>
      <c r="DC182" s="211">
        <f t="shared" si="124"/>
        <v>0</v>
      </c>
      <c r="DD182" s="211">
        <f t="shared" si="125"/>
        <v>0</v>
      </c>
      <c r="DE182" s="211">
        <f t="shared" si="126"/>
        <v>0</v>
      </c>
      <c r="DF182" s="211">
        <f t="shared" si="127"/>
        <v>0</v>
      </c>
      <c r="DG182" s="211">
        <f t="shared" si="128"/>
        <v>0</v>
      </c>
      <c r="DH182" s="211">
        <f t="shared" si="129"/>
        <v>0</v>
      </c>
    </row>
    <row r="183" spans="1:112" s="105" customFormat="1" ht="32.1" customHeight="1">
      <c r="A183" s="56">
        <v>604</v>
      </c>
      <c r="B183" s="57" t="s">
        <v>361</v>
      </c>
      <c r="C183" s="202">
        <v>402000001</v>
      </c>
      <c r="D183" s="58" t="s">
        <v>2087</v>
      </c>
      <c r="E183" s="59" t="s">
        <v>368</v>
      </c>
      <c r="F183" s="85"/>
      <c r="G183" s="85"/>
      <c r="H183" s="86" t="s">
        <v>66</v>
      </c>
      <c r="I183" s="85"/>
      <c r="J183" s="86" t="s">
        <v>369</v>
      </c>
      <c r="K183" s="86" t="s">
        <v>64</v>
      </c>
      <c r="L183" s="86" t="s">
        <v>64</v>
      </c>
      <c r="M183" s="232"/>
      <c r="N183" s="232"/>
      <c r="O183" s="247"/>
      <c r="P183" s="64" t="s">
        <v>134</v>
      </c>
      <c r="Q183" s="64" t="s">
        <v>333</v>
      </c>
      <c r="R183" s="86"/>
      <c r="S183" s="86"/>
      <c r="T183" s="86" t="s">
        <v>66</v>
      </c>
      <c r="U183" s="86"/>
      <c r="V183" s="86" t="s">
        <v>189</v>
      </c>
      <c r="W183" s="86" t="s">
        <v>64</v>
      </c>
      <c r="X183" s="86"/>
      <c r="Y183" s="86"/>
      <c r="Z183" s="86"/>
      <c r="AA183" s="248"/>
      <c r="AB183" s="64" t="s">
        <v>142</v>
      </c>
      <c r="AC183" s="64" t="s">
        <v>2095</v>
      </c>
      <c r="AD183" s="56"/>
      <c r="AE183" s="56"/>
      <c r="AF183" s="56"/>
      <c r="AG183" s="56"/>
      <c r="AH183" s="56"/>
      <c r="AI183" s="56"/>
      <c r="AJ183" s="56"/>
      <c r="AK183" s="56"/>
      <c r="AL183" s="56"/>
      <c r="AM183" s="245" t="s">
        <v>2093</v>
      </c>
      <c r="AN183" s="64" t="s">
        <v>2094</v>
      </c>
      <c r="AO183" s="197" t="s">
        <v>71</v>
      </c>
      <c r="AP183" s="197" t="s">
        <v>377</v>
      </c>
      <c r="AQ183" s="197" t="s">
        <v>378</v>
      </c>
      <c r="AR183" s="70" t="s">
        <v>76</v>
      </c>
      <c r="AS183" s="249" t="s">
        <v>125</v>
      </c>
      <c r="AT183" s="37">
        <v>45000</v>
      </c>
      <c r="AU183" s="37">
        <v>45000</v>
      </c>
      <c r="AV183" s="37">
        <v>0</v>
      </c>
      <c r="AW183" s="37">
        <v>0</v>
      </c>
      <c r="AX183" s="37">
        <v>0</v>
      </c>
      <c r="AY183" s="37">
        <v>0</v>
      </c>
      <c r="AZ183" s="37">
        <v>0</v>
      </c>
      <c r="BA183" s="37">
        <v>0</v>
      </c>
      <c r="BB183" s="37">
        <v>45000</v>
      </c>
      <c r="BC183" s="37">
        <v>45000</v>
      </c>
      <c r="BD183" s="209">
        <v>50000</v>
      </c>
      <c r="BE183" s="209">
        <v>0</v>
      </c>
      <c r="BF183" s="209">
        <v>0</v>
      </c>
      <c r="BG183" s="209">
        <v>0</v>
      </c>
      <c r="BH183" s="209">
        <v>50000</v>
      </c>
      <c r="BI183" s="209">
        <v>50000</v>
      </c>
      <c r="BJ183" s="209">
        <v>0</v>
      </c>
      <c r="BK183" s="209">
        <v>0</v>
      </c>
      <c r="BL183" s="209">
        <v>0</v>
      </c>
      <c r="BM183" s="209">
        <v>50000</v>
      </c>
      <c r="BN183" s="209">
        <v>50000</v>
      </c>
      <c r="BO183" s="37">
        <v>0</v>
      </c>
      <c r="BP183" s="37">
        <v>0</v>
      </c>
      <c r="BQ183" s="37">
        <v>0</v>
      </c>
      <c r="BR183" s="209">
        <v>50000</v>
      </c>
      <c r="BS183" s="209">
        <v>50000</v>
      </c>
      <c r="BT183" s="37">
        <v>0</v>
      </c>
      <c r="BU183" s="37">
        <v>0</v>
      </c>
      <c r="BV183" s="37">
        <v>0</v>
      </c>
      <c r="BW183" s="209">
        <v>50000</v>
      </c>
      <c r="BX183" s="37">
        <v>45000</v>
      </c>
      <c r="BY183" s="37">
        <v>0</v>
      </c>
      <c r="BZ183" s="37">
        <v>0</v>
      </c>
      <c r="CA183" s="37">
        <v>0</v>
      </c>
      <c r="CB183" s="37">
        <v>45000</v>
      </c>
      <c r="CC183" s="209">
        <v>50000</v>
      </c>
      <c r="CD183" s="209">
        <v>0</v>
      </c>
      <c r="CE183" s="209">
        <v>0</v>
      </c>
      <c r="CF183" s="209">
        <v>0</v>
      </c>
      <c r="CG183" s="209">
        <v>50000</v>
      </c>
      <c r="CH183" s="209">
        <v>50000</v>
      </c>
      <c r="CI183" s="209">
        <v>0</v>
      </c>
      <c r="CJ183" s="209">
        <v>0</v>
      </c>
      <c r="CK183" s="209">
        <v>0</v>
      </c>
      <c r="CL183" s="209">
        <v>50000</v>
      </c>
      <c r="CM183" s="382" t="s">
        <v>91</v>
      </c>
      <c r="CN183" s="19" t="str">
        <f t="shared" si="106"/>
        <v>4020000010106нормативный</v>
      </c>
      <c r="CO183" s="103"/>
      <c r="CP183" s="103"/>
      <c r="CQ183" s="104"/>
      <c r="CR183" s="104">
        <f t="shared" si="114"/>
        <v>0</v>
      </c>
      <c r="CS183" s="104">
        <f t="shared" si="115"/>
        <v>0</v>
      </c>
      <c r="CT183" s="104">
        <f t="shared" si="116"/>
        <v>0</v>
      </c>
      <c r="CU183" s="104">
        <f t="shared" si="117"/>
        <v>0</v>
      </c>
      <c r="CV183" s="104">
        <f t="shared" si="118"/>
        <v>0</v>
      </c>
      <c r="CW183" s="104">
        <f t="shared" si="119"/>
        <v>0</v>
      </c>
      <c r="CX183" s="104"/>
      <c r="CY183" s="211">
        <f t="shared" si="120"/>
        <v>0</v>
      </c>
      <c r="CZ183" s="211">
        <f t="shared" si="121"/>
        <v>0</v>
      </c>
      <c r="DA183" s="211">
        <f t="shared" si="122"/>
        <v>0</v>
      </c>
      <c r="DB183" s="211">
        <f t="shared" si="123"/>
        <v>0</v>
      </c>
      <c r="DC183" s="211">
        <f t="shared" si="124"/>
        <v>0</v>
      </c>
      <c r="DD183" s="211">
        <f t="shared" si="125"/>
        <v>0</v>
      </c>
      <c r="DE183" s="211">
        <f t="shared" si="126"/>
        <v>0</v>
      </c>
      <c r="DF183" s="211">
        <f t="shared" si="127"/>
        <v>0</v>
      </c>
      <c r="DG183" s="211">
        <f t="shared" si="128"/>
        <v>0</v>
      </c>
      <c r="DH183" s="211">
        <f t="shared" si="129"/>
        <v>0</v>
      </c>
    </row>
    <row r="184" spans="1:112" s="105" customFormat="1" ht="32.1" customHeight="1">
      <c r="A184" s="56">
        <v>604</v>
      </c>
      <c r="B184" s="57" t="s">
        <v>361</v>
      </c>
      <c r="C184" s="202">
        <v>402000001</v>
      </c>
      <c r="D184" s="58" t="s">
        <v>2087</v>
      </c>
      <c r="E184" s="59" t="s">
        <v>2096</v>
      </c>
      <c r="F184" s="85"/>
      <c r="G184" s="85"/>
      <c r="H184" s="86" t="s">
        <v>379</v>
      </c>
      <c r="I184" s="85"/>
      <c r="J184" s="86" t="s">
        <v>2097</v>
      </c>
      <c r="K184" s="86" t="s">
        <v>2098</v>
      </c>
      <c r="L184" s="86" t="s">
        <v>381</v>
      </c>
      <c r="M184" s="232"/>
      <c r="N184" s="232"/>
      <c r="O184" s="247"/>
      <c r="P184" s="64" t="s">
        <v>382</v>
      </c>
      <c r="Q184" s="64" t="s">
        <v>2099</v>
      </c>
      <c r="R184" s="86"/>
      <c r="S184" s="86"/>
      <c r="T184" s="86" t="s">
        <v>381</v>
      </c>
      <c r="U184" s="86"/>
      <c r="V184" s="86" t="s">
        <v>2100</v>
      </c>
      <c r="W184" s="86" t="s">
        <v>383</v>
      </c>
      <c r="X184" s="86" t="s">
        <v>381</v>
      </c>
      <c r="Y184" s="86"/>
      <c r="Z184" s="86"/>
      <c r="AA184" s="248"/>
      <c r="AB184" s="64" t="s">
        <v>384</v>
      </c>
      <c r="AC184" s="64" t="s">
        <v>2101</v>
      </c>
      <c r="AD184" s="56"/>
      <c r="AE184" s="56"/>
      <c r="AF184" s="56"/>
      <c r="AG184" s="56"/>
      <c r="AH184" s="56"/>
      <c r="AI184" s="56"/>
      <c r="AJ184" s="84" t="s">
        <v>2102</v>
      </c>
      <c r="AK184" s="250"/>
      <c r="AL184" s="56"/>
      <c r="AM184" s="245"/>
      <c r="AN184" s="64" t="s">
        <v>2103</v>
      </c>
      <c r="AO184" s="197" t="s">
        <v>71</v>
      </c>
      <c r="AP184" s="197" t="s">
        <v>377</v>
      </c>
      <c r="AQ184" s="197" t="s">
        <v>385</v>
      </c>
      <c r="AR184" s="70" t="s">
        <v>116</v>
      </c>
      <c r="AS184" s="249" t="s">
        <v>79</v>
      </c>
      <c r="AT184" s="37">
        <v>11873155.189999999</v>
      </c>
      <c r="AU184" s="37">
        <v>11873155.189999999</v>
      </c>
      <c r="AV184" s="37">
        <v>0</v>
      </c>
      <c r="AW184" s="37">
        <v>0</v>
      </c>
      <c r="AX184" s="37">
        <v>0</v>
      </c>
      <c r="AY184" s="37">
        <v>0</v>
      </c>
      <c r="AZ184" s="37">
        <v>0</v>
      </c>
      <c r="BA184" s="37">
        <v>0</v>
      </c>
      <c r="BB184" s="37">
        <v>11873155.189999999</v>
      </c>
      <c r="BC184" s="37">
        <v>11873155.189999999</v>
      </c>
      <c r="BD184" s="209">
        <v>11934431</v>
      </c>
      <c r="BE184" s="209">
        <v>0</v>
      </c>
      <c r="BF184" s="209">
        <v>0</v>
      </c>
      <c r="BG184" s="209">
        <v>0</v>
      </c>
      <c r="BH184" s="209">
        <v>11934431</v>
      </c>
      <c r="BI184" s="209">
        <v>13002821</v>
      </c>
      <c r="BJ184" s="209">
        <v>0</v>
      </c>
      <c r="BK184" s="209">
        <v>0</v>
      </c>
      <c r="BL184" s="209">
        <v>0</v>
      </c>
      <c r="BM184" s="209">
        <v>13002821</v>
      </c>
      <c r="BN184" s="209">
        <v>13002821</v>
      </c>
      <c r="BO184" s="37">
        <v>0</v>
      </c>
      <c r="BP184" s="37">
        <v>0</v>
      </c>
      <c r="BQ184" s="37">
        <v>0</v>
      </c>
      <c r="BR184" s="209">
        <v>13002821</v>
      </c>
      <c r="BS184" s="209">
        <v>13002821</v>
      </c>
      <c r="BT184" s="37">
        <v>0</v>
      </c>
      <c r="BU184" s="37">
        <v>0</v>
      </c>
      <c r="BV184" s="37">
        <v>0</v>
      </c>
      <c r="BW184" s="209">
        <v>13002821</v>
      </c>
      <c r="BX184" s="37">
        <v>11873155.189999999</v>
      </c>
      <c r="BY184" s="37">
        <v>0</v>
      </c>
      <c r="BZ184" s="37">
        <v>0</v>
      </c>
      <c r="CA184" s="37">
        <v>0</v>
      </c>
      <c r="CB184" s="37">
        <v>11873155.189999999</v>
      </c>
      <c r="CC184" s="209">
        <v>11934431</v>
      </c>
      <c r="CD184" s="209">
        <v>0</v>
      </c>
      <c r="CE184" s="209">
        <v>0</v>
      </c>
      <c r="CF184" s="209">
        <v>0</v>
      </c>
      <c r="CG184" s="209">
        <v>11934431</v>
      </c>
      <c r="CH184" s="209">
        <v>13002821</v>
      </c>
      <c r="CI184" s="209">
        <v>0</v>
      </c>
      <c r="CJ184" s="209">
        <v>0</v>
      </c>
      <c r="CK184" s="209">
        <v>0</v>
      </c>
      <c r="CL184" s="209">
        <v>13002821</v>
      </c>
      <c r="CM184" s="382" t="s">
        <v>91</v>
      </c>
      <c r="CN184" s="19" t="str">
        <f t="shared" si="106"/>
        <v>4020000010106нормативный</v>
      </c>
      <c r="CO184" s="103"/>
      <c r="CP184" s="103"/>
      <c r="CQ184" s="104"/>
      <c r="CR184" s="104">
        <f t="shared" si="114"/>
        <v>0</v>
      </c>
      <c r="CS184" s="104">
        <f t="shared" si="115"/>
        <v>0</v>
      </c>
      <c r="CT184" s="104">
        <f t="shared" si="116"/>
        <v>0</v>
      </c>
      <c r="CU184" s="104">
        <f t="shared" si="117"/>
        <v>0</v>
      </c>
      <c r="CV184" s="104">
        <f t="shared" si="118"/>
        <v>0</v>
      </c>
      <c r="CW184" s="104">
        <f t="shared" si="119"/>
        <v>0</v>
      </c>
      <c r="CX184" s="104"/>
      <c r="CY184" s="211">
        <f t="shared" si="120"/>
        <v>0</v>
      </c>
      <c r="CZ184" s="211">
        <f t="shared" si="121"/>
        <v>0</v>
      </c>
      <c r="DA184" s="211">
        <f t="shared" si="122"/>
        <v>0</v>
      </c>
      <c r="DB184" s="211">
        <f t="shared" si="123"/>
        <v>0</v>
      </c>
      <c r="DC184" s="211">
        <f t="shared" si="124"/>
        <v>0</v>
      </c>
      <c r="DD184" s="211">
        <f t="shared" si="125"/>
        <v>0</v>
      </c>
      <c r="DE184" s="211">
        <f t="shared" si="126"/>
        <v>0</v>
      </c>
      <c r="DF184" s="211">
        <f t="shared" si="127"/>
        <v>0</v>
      </c>
      <c r="DG184" s="211">
        <f t="shared" si="128"/>
        <v>0</v>
      </c>
      <c r="DH184" s="211">
        <f t="shared" si="129"/>
        <v>0</v>
      </c>
    </row>
    <row r="185" spans="1:112" s="105" customFormat="1" ht="32.1" customHeight="1">
      <c r="A185" s="56">
        <v>604</v>
      </c>
      <c r="B185" s="57" t="s">
        <v>361</v>
      </c>
      <c r="C185" s="202">
        <v>402000002</v>
      </c>
      <c r="D185" s="58" t="s">
        <v>2104</v>
      </c>
      <c r="E185" s="59" t="s">
        <v>2096</v>
      </c>
      <c r="F185" s="85"/>
      <c r="G185" s="85"/>
      <c r="H185" s="86" t="s">
        <v>379</v>
      </c>
      <c r="I185" s="85"/>
      <c r="J185" s="86" t="s">
        <v>2105</v>
      </c>
      <c r="K185" s="86" t="s">
        <v>2106</v>
      </c>
      <c r="L185" s="86" t="s">
        <v>381</v>
      </c>
      <c r="M185" s="232"/>
      <c r="N185" s="232"/>
      <c r="O185" s="247"/>
      <c r="P185" s="64" t="s">
        <v>387</v>
      </c>
      <c r="Q185" s="64" t="s">
        <v>2107</v>
      </c>
      <c r="R185" s="86"/>
      <c r="S185" s="86"/>
      <c r="T185" s="86" t="s">
        <v>381</v>
      </c>
      <c r="U185" s="86"/>
      <c r="V185" s="86" t="s">
        <v>2100</v>
      </c>
      <c r="W185" s="86" t="s">
        <v>383</v>
      </c>
      <c r="X185" s="86" t="s">
        <v>381</v>
      </c>
      <c r="Y185" s="86"/>
      <c r="Z185" s="86"/>
      <c r="AA185" s="248"/>
      <c r="AB185" s="64" t="s">
        <v>388</v>
      </c>
      <c r="AC185" s="64" t="s">
        <v>2101</v>
      </c>
      <c r="AD185" s="56"/>
      <c r="AE185" s="56"/>
      <c r="AF185" s="56"/>
      <c r="AG185" s="56"/>
      <c r="AH185" s="56"/>
      <c r="AI185" s="56"/>
      <c r="AJ185" s="84" t="s">
        <v>2102</v>
      </c>
      <c r="AK185" s="250"/>
      <c r="AL185" s="56"/>
      <c r="AM185" s="245"/>
      <c r="AN185" s="64" t="s">
        <v>2103</v>
      </c>
      <c r="AO185" s="197" t="s">
        <v>71</v>
      </c>
      <c r="AP185" s="197" t="s">
        <v>377</v>
      </c>
      <c r="AQ185" s="197" t="s">
        <v>385</v>
      </c>
      <c r="AR185" s="70" t="s">
        <v>116</v>
      </c>
      <c r="AS185" s="249" t="s">
        <v>87</v>
      </c>
      <c r="AT185" s="37">
        <v>40031607.710000001</v>
      </c>
      <c r="AU185" s="37">
        <v>40031607.710000001</v>
      </c>
      <c r="AV185" s="37">
        <v>0</v>
      </c>
      <c r="AW185" s="37">
        <v>0</v>
      </c>
      <c r="AX185" s="37">
        <v>0</v>
      </c>
      <c r="AY185" s="37">
        <v>0</v>
      </c>
      <c r="AZ185" s="37">
        <v>0</v>
      </c>
      <c r="BA185" s="37">
        <v>0</v>
      </c>
      <c r="BB185" s="37">
        <v>40031607.710000001</v>
      </c>
      <c r="BC185" s="37">
        <v>40031607.710000001</v>
      </c>
      <c r="BD185" s="209">
        <v>43055697</v>
      </c>
      <c r="BE185" s="209">
        <v>0</v>
      </c>
      <c r="BF185" s="209">
        <v>0</v>
      </c>
      <c r="BG185" s="209">
        <v>0</v>
      </c>
      <c r="BH185" s="209">
        <v>43055697</v>
      </c>
      <c r="BI185" s="209">
        <v>43055697</v>
      </c>
      <c r="BJ185" s="209">
        <v>0</v>
      </c>
      <c r="BK185" s="209">
        <v>0</v>
      </c>
      <c r="BL185" s="209">
        <v>0</v>
      </c>
      <c r="BM185" s="209">
        <v>43055697</v>
      </c>
      <c r="BN185" s="209">
        <v>43055697</v>
      </c>
      <c r="BO185" s="37">
        <v>0</v>
      </c>
      <c r="BP185" s="37">
        <v>0</v>
      </c>
      <c r="BQ185" s="37">
        <v>0</v>
      </c>
      <c r="BR185" s="209">
        <v>43055697</v>
      </c>
      <c r="BS185" s="209">
        <v>43055697</v>
      </c>
      <c r="BT185" s="37">
        <v>0</v>
      </c>
      <c r="BU185" s="37">
        <v>0</v>
      </c>
      <c r="BV185" s="37">
        <v>0</v>
      </c>
      <c r="BW185" s="209">
        <v>43055697</v>
      </c>
      <c r="BX185" s="37">
        <v>40031607.710000001</v>
      </c>
      <c r="BY185" s="37">
        <v>0</v>
      </c>
      <c r="BZ185" s="37">
        <v>0</v>
      </c>
      <c r="CA185" s="37">
        <v>0</v>
      </c>
      <c r="CB185" s="37">
        <v>40031607.710000001</v>
      </c>
      <c r="CC185" s="209">
        <v>43055697</v>
      </c>
      <c r="CD185" s="209">
        <v>0</v>
      </c>
      <c r="CE185" s="209">
        <v>0</v>
      </c>
      <c r="CF185" s="209">
        <v>0</v>
      </c>
      <c r="CG185" s="209">
        <v>43055697</v>
      </c>
      <c r="CH185" s="209">
        <v>43055697</v>
      </c>
      <c r="CI185" s="209">
        <v>0</v>
      </c>
      <c r="CJ185" s="209">
        <v>0</v>
      </c>
      <c r="CK185" s="209">
        <v>0</v>
      </c>
      <c r="CL185" s="209">
        <v>43055697</v>
      </c>
      <c r="CM185" s="382" t="s">
        <v>91</v>
      </c>
      <c r="CN185" s="19" t="str">
        <f t="shared" si="106"/>
        <v>4020000020106нормативный</v>
      </c>
      <c r="CO185" s="103"/>
      <c r="CP185" s="103"/>
      <c r="CQ185" s="104"/>
      <c r="CR185" s="104">
        <f t="shared" si="114"/>
        <v>0</v>
      </c>
      <c r="CS185" s="104">
        <f t="shared" si="115"/>
        <v>0</v>
      </c>
      <c r="CT185" s="104">
        <f t="shared" si="116"/>
        <v>0</v>
      </c>
      <c r="CU185" s="104">
        <f t="shared" si="117"/>
        <v>0</v>
      </c>
      <c r="CV185" s="104">
        <f t="shared" si="118"/>
        <v>0</v>
      </c>
      <c r="CW185" s="104">
        <f t="shared" si="119"/>
        <v>0</v>
      </c>
      <c r="CX185" s="104"/>
      <c r="CY185" s="211">
        <f t="shared" si="120"/>
        <v>0</v>
      </c>
      <c r="CZ185" s="211">
        <f t="shared" si="121"/>
        <v>0</v>
      </c>
      <c r="DA185" s="211">
        <f t="shared" si="122"/>
        <v>0</v>
      </c>
      <c r="DB185" s="211">
        <f t="shared" si="123"/>
        <v>0</v>
      </c>
      <c r="DC185" s="211">
        <f t="shared" si="124"/>
        <v>0</v>
      </c>
      <c r="DD185" s="211">
        <f t="shared" si="125"/>
        <v>0</v>
      </c>
      <c r="DE185" s="211">
        <f t="shared" si="126"/>
        <v>0</v>
      </c>
      <c r="DF185" s="211">
        <f t="shared" si="127"/>
        <v>0</v>
      </c>
      <c r="DG185" s="211">
        <f t="shared" si="128"/>
        <v>0</v>
      </c>
      <c r="DH185" s="211">
        <f t="shared" si="129"/>
        <v>0</v>
      </c>
    </row>
    <row r="186" spans="1:112" s="105" customFormat="1" ht="32.1" customHeight="1">
      <c r="A186" s="56">
        <v>604</v>
      </c>
      <c r="B186" s="57" t="s">
        <v>361</v>
      </c>
      <c r="C186" s="202">
        <v>402000001</v>
      </c>
      <c r="D186" s="58" t="s">
        <v>2087</v>
      </c>
      <c r="E186" s="59" t="s">
        <v>2096</v>
      </c>
      <c r="F186" s="85"/>
      <c r="G186" s="85"/>
      <c r="H186" s="86" t="s">
        <v>379</v>
      </c>
      <c r="I186" s="85"/>
      <c r="J186" s="86" t="s">
        <v>2105</v>
      </c>
      <c r="K186" s="86" t="s">
        <v>2106</v>
      </c>
      <c r="L186" s="86" t="s">
        <v>381</v>
      </c>
      <c r="M186" s="232"/>
      <c r="N186" s="232"/>
      <c r="O186" s="247"/>
      <c r="P186" s="64" t="s">
        <v>387</v>
      </c>
      <c r="Q186" s="64" t="s">
        <v>2108</v>
      </c>
      <c r="R186" s="86"/>
      <c r="S186" s="86"/>
      <c r="T186" s="86" t="s">
        <v>381</v>
      </c>
      <c r="U186" s="86"/>
      <c r="V186" s="86" t="s">
        <v>2100</v>
      </c>
      <c r="W186" s="86" t="s">
        <v>383</v>
      </c>
      <c r="X186" s="86" t="s">
        <v>381</v>
      </c>
      <c r="Y186" s="86"/>
      <c r="Z186" s="86"/>
      <c r="AA186" s="248"/>
      <c r="AB186" s="64" t="s">
        <v>388</v>
      </c>
      <c r="AC186" s="64" t="s">
        <v>2101</v>
      </c>
      <c r="AD186" s="56"/>
      <c r="AE186" s="56"/>
      <c r="AF186" s="56"/>
      <c r="AG186" s="56"/>
      <c r="AH186" s="56"/>
      <c r="AI186" s="56"/>
      <c r="AJ186" s="84" t="s">
        <v>2102</v>
      </c>
      <c r="AK186" s="84"/>
      <c r="AL186" s="56"/>
      <c r="AM186" s="245"/>
      <c r="AN186" s="64" t="s">
        <v>2103</v>
      </c>
      <c r="AO186" s="197" t="s">
        <v>71</v>
      </c>
      <c r="AP186" s="197" t="s">
        <v>377</v>
      </c>
      <c r="AQ186" s="197" t="s">
        <v>385</v>
      </c>
      <c r="AR186" s="70" t="s">
        <v>389</v>
      </c>
      <c r="AS186" s="249" t="s">
        <v>168</v>
      </c>
      <c r="AT186" s="37">
        <v>4013.97</v>
      </c>
      <c r="AU186" s="37">
        <v>4013.97</v>
      </c>
      <c r="AV186" s="37">
        <v>0</v>
      </c>
      <c r="AW186" s="37">
        <v>0</v>
      </c>
      <c r="AX186" s="37">
        <v>0</v>
      </c>
      <c r="AY186" s="37">
        <v>0</v>
      </c>
      <c r="AZ186" s="37">
        <v>0</v>
      </c>
      <c r="BA186" s="37">
        <v>0</v>
      </c>
      <c r="BB186" s="37">
        <v>4013.97</v>
      </c>
      <c r="BC186" s="37">
        <v>4013.97</v>
      </c>
      <c r="BD186" s="209">
        <v>0</v>
      </c>
      <c r="BE186" s="209">
        <v>0</v>
      </c>
      <c r="BF186" s="209">
        <v>0</v>
      </c>
      <c r="BG186" s="209">
        <v>0</v>
      </c>
      <c r="BH186" s="209">
        <v>0</v>
      </c>
      <c r="BI186" s="209">
        <v>0</v>
      </c>
      <c r="BJ186" s="209">
        <v>0</v>
      </c>
      <c r="BK186" s="209">
        <v>0</v>
      </c>
      <c r="BL186" s="209">
        <v>0</v>
      </c>
      <c r="BM186" s="209">
        <v>0</v>
      </c>
      <c r="BN186" s="37">
        <v>0</v>
      </c>
      <c r="BO186" s="37">
        <v>0</v>
      </c>
      <c r="BP186" s="37">
        <v>0</v>
      </c>
      <c r="BQ186" s="37">
        <v>0</v>
      </c>
      <c r="BR186" s="37">
        <v>0</v>
      </c>
      <c r="BS186" s="37">
        <v>0</v>
      </c>
      <c r="BT186" s="37">
        <v>0</v>
      </c>
      <c r="BU186" s="37">
        <v>0</v>
      </c>
      <c r="BV186" s="37">
        <v>0</v>
      </c>
      <c r="BW186" s="37">
        <v>0</v>
      </c>
      <c r="BX186" s="37">
        <v>4013.97</v>
      </c>
      <c r="BY186" s="37">
        <v>0</v>
      </c>
      <c r="BZ186" s="37">
        <v>0</v>
      </c>
      <c r="CA186" s="37">
        <v>0</v>
      </c>
      <c r="CB186" s="37">
        <v>4013.97</v>
      </c>
      <c r="CC186" s="209">
        <v>0</v>
      </c>
      <c r="CD186" s="209">
        <v>0</v>
      </c>
      <c r="CE186" s="209">
        <v>0</v>
      </c>
      <c r="CF186" s="209">
        <v>0</v>
      </c>
      <c r="CG186" s="209">
        <v>0</v>
      </c>
      <c r="CH186" s="209">
        <v>0</v>
      </c>
      <c r="CI186" s="209">
        <v>0</v>
      </c>
      <c r="CJ186" s="209">
        <v>0</v>
      </c>
      <c r="CK186" s="209">
        <v>0</v>
      </c>
      <c r="CL186" s="209">
        <v>0</v>
      </c>
      <c r="CM186" s="382" t="s">
        <v>91</v>
      </c>
      <c r="CN186" s="19" t="str">
        <f t="shared" si="106"/>
        <v>4020000010106нормативный</v>
      </c>
      <c r="CO186" s="103"/>
      <c r="CP186" s="103"/>
      <c r="CQ186" s="104"/>
      <c r="CR186" s="104">
        <f t="shared" si="114"/>
        <v>0</v>
      </c>
      <c r="CS186" s="104">
        <f t="shared" si="115"/>
        <v>0</v>
      </c>
      <c r="CT186" s="104">
        <f t="shared" si="116"/>
        <v>0</v>
      </c>
      <c r="CU186" s="104">
        <f t="shared" si="117"/>
        <v>0</v>
      </c>
      <c r="CV186" s="104">
        <f t="shared" si="118"/>
        <v>0</v>
      </c>
      <c r="CW186" s="104">
        <f t="shared" si="119"/>
        <v>0</v>
      </c>
      <c r="CX186" s="104"/>
      <c r="CY186" s="211">
        <f t="shared" si="120"/>
        <v>0</v>
      </c>
      <c r="CZ186" s="211">
        <f t="shared" si="121"/>
        <v>0</v>
      </c>
      <c r="DA186" s="211">
        <f t="shared" si="122"/>
        <v>0</v>
      </c>
      <c r="DB186" s="211">
        <f t="shared" si="123"/>
        <v>0</v>
      </c>
      <c r="DC186" s="211">
        <f t="shared" si="124"/>
        <v>0</v>
      </c>
      <c r="DD186" s="211">
        <f t="shared" si="125"/>
        <v>0</v>
      </c>
      <c r="DE186" s="211">
        <f t="shared" si="126"/>
        <v>0</v>
      </c>
      <c r="DF186" s="211">
        <f t="shared" si="127"/>
        <v>0</v>
      </c>
      <c r="DG186" s="211">
        <f t="shared" si="128"/>
        <v>0</v>
      </c>
      <c r="DH186" s="211">
        <f t="shared" si="129"/>
        <v>0</v>
      </c>
    </row>
    <row r="187" spans="1:112" s="105" customFormat="1" ht="32.1" customHeight="1">
      <c r="A187" s="56">
        <v>604</v>
      </c>
      <c r="B187" s="57" t="s">
        <v>361</v>
      </c>
      <c r="C187" s="202">
        <v>402000002</v>
      </c>
      <c r="D187" s="58" t="s">
        <v>2104</v>
      </c>
      <c r="E187" s="59" t="s">
        <v>2096</v>
      </c>
      <c r="F187" s="85"/>
      <c r="G187" s="85"/>
      <c r="H187" s="86" t="s">
        <v>379</v>
      </c>
      <c r="I187" s="85"/>
      <c r="J187" s="86" t="s">
        <v>2097</v>
      </c>
      <c r="K187" s="86" t="s">
        <v>386</v>
      </c>
      <c r="L187" s="86" t="s">
        <v>381</v>
      </c>
      <c r="M187" s="232"/>
      <c r="N187" s="232"/>
      <c r="O187" s="247"/>
      <c r="P187" s="64" t="s">
        <v>387</v>
      </c>
      <c r="Q187" s="64" t="s">
        <v>2109</v>
      </c>
      <c r="R187" s="86"/>
      <c r="S187" s="86"/>
      <c r="T187" s="86" t="s">
        <v>381</v>
      </c>
      <c r="U187" s="86"/>
      <c r="V187" s="86" t="s">
        <v>2100</v>
      </c>
      <c r="W187" s="86" t="s">
        <v>383</v>
      </c>
      <c r="X187" s="86" t="s">
        <v>381</v>
      </c>
      <c r="Y187" s="86"/>
      <c r="Z187" s="86"/>
      <c r="AA187" s="248"/>
      <c r="AB187" s="64" t="s">
        <v>388</v>
      </c>
      <c r="AC187" s="64" t="s">
        <v>2110</v>
      </c>
      <c r="AD187" s="56"/>
      <c r="AE187" s="56"/>
      <c r="AF187" s="56"/>
      <c r="AG187" s="56"/>
      <c r="AH187" s="56"/>
      <c r="AI187" s="56"/>
      <c r="AJ187" s="84" t="s">
        <v>2111</v>
      </c>
      <c r="AK187" s="84"/>
      <c r="AL187" s="56"/>
      <c r="AM187" s="245"/>
      <c r="AN187" s="64" t="s">
        <v>2112</v>
      </c>
      <c r="AO187" s="197" t="s">
        <v>71</v>
      </c>
      <c r="AP187" s="197" t="s">
        <v>377</v>
      </c>
      <c r="AQ187" s="197" t="s">
        <v>390</v>
      </c>
      <c r="AR187" s="70" t="s">
        <v>126</v>
      </c>
      <c r="AS187" s="249" t="s">
        <v>87</v>
      </c>
      <c r="AT187" s="37">
        <v>1952510.1</v>
      </c>
      <c r="AU187" s="37">
        <v>1952510.1</v>
      </c>
      <c r="AV187" s="37">
        <v>0</v>
      </c>
      <c r="AW187" s="37">
        <v>0</v>
      </c>
      <c r="AX187" s="37">
        <v>1952510.1</v>
      </c>
      <c r="AY187" s="37">
        <v>1952510.1</v>
      </c>
      <c r="AZ187" s="37">
        <v>0</v>
      </c>
      <c r="BA187" s="37">
        <v>0</v>
      </c>
      <c r="BB187" s="37">
        <v>0</v>
      </c>
      <c r="BC187" s="37">
        <v>0</v>
      </c>
      <c r="BD187" s="209">
        <v>0</v>
      </c>
      <c r="BE187" s="209">
        <v>0</v>
      </c>
      <c r="BF187" s="209">
        <v>0</v>
      </c>
      <c r="BG187" s="209">
        <v>0</v>
      </c>
      <c r="BH187" s="209">
        <v>0</v>
      </c>
      <c r="BI187" s="209">
        <v>0</v>
      </c>
      <c r="BJ187" s="209">
        <v>0</v>
      </c>
      <c r="BK187" s="209">
        <v>0</v>
      </c>
      <c r="BL187" s="209">
        <v>0</v>
      </c>
      <c r="BM187" s="209">
        <v>0</v>
      </c>
      <c r="BN187" s="37">
        <v>0</v>
      </c>
      <c r="BO187" s="37">
        <v>0</v>
      </c>
      <c r="BP187" s="37">
        <v>0</v>
      </c>
      <c r="BQ187" s="37">
        <v>0</v>
      </c>
      <c r="BR187" s="37">
        <v>0</v>
      </c>
      <c r="BS187" s="37">
        <v>0</v>
      </c>
      <c r="BT187" s="37">
        <v>0</v>
      </c>
      <c r="BU187" s="37">
        <v>0</v>
      </c>
      <c r="BV187" s="37">
        <v>0</v>
      </c>
      <c r="BW187" s="37">
        <v>0</v>
      </c>
      <c r="BX187" s="37">
        <v>1952510.1</v>
      </c>
      <c r="BY187" s="37">
        <v>0</v>
      </c>
      <c r="BZ187" s="37">
        <v>1952510.1</v>
      </c>
      <c r="CA187" s="37">
        <v>0</v>
      </c>
      <c r="CB187" s="37">
        <v>0</v>
      </c>
      <c r="CC187" s="209">
        <v>0</v>
      </c>
      <c r="CD187" s="209">
        <v>0</v>
      </c>
      <c r="CE187" s="209">
        <v>0</v>
      </c>
      <c r="CF187" s="209">
        <v>0</v>
      </c>
      <c r="CG187" s="209">
        <v>0</v>
      </c>
      <c r="CH187" s="209">
        <v>0</v>
      </c>
      <c r="CI187" s="209">
        <v>0</v>
      </c>
      <c r="CJ187" s="209">
        <v>0</v>
      </c>
      <c r="CK187" s="209">
        <v>0</v>
      </c>
      <c r="CL187" s="209">
        <v>0</v>
      </c>
      <c r="CM187" s="382" t="s">
        <v>91</v>
      </c>
      <c r="CN187" s="19" t="str">
        <f t="shared" si="106"/>
        <v>4020000020106нормативный</v>
      </c>
      <c r="CO187" s="103"/>
      <c r="CP187" s="103"/>
      <c r="CQ187" s="104"/>
      <c r="CR187" s="104">
        <f t="shared" si="114"/>
        <v>0</v>
      </c>
      <c r="CS187" s="104">
        <f t="shared" si="115"/>
        <v>0</v>
      </c>
      <c r="CT187" s="104">
        <f t="shared" si="116"/>
        <v>0</v>
      </c>
      <c r="CU187" s="104">
        <f t="shared" si="117"/>
        <v>0</v>
      </c>
      <c r="CV187" s="104">
        <f t="shared" si="118"/>
        <v>0</v>
      </c>
      <c r="CW187" s="104">
        <f t="shared" si="119"/>
        <v>0</v>
      </c>
      <c r="CX187" s="104"/>
      <c r="CY187" s="211">
        <f t="shared" si="120"/>
        <v>0</v>
      </c>
      <c r="CZ187" s="211">
        <f t="shared" si="121"/>
        <v>0</v>
      </c>
      <c r="DA187" s="211">
        <f t="shared" si="122"/>
        <v>0</v>
      </c>
      <c r="DB187" s="211">
        <f t="shared" si="123"/>
        <v>0</v>
      </c>
      <c r="DC187" s="211">
        <f t="shared" si="124"/>
        <v>0</v>
      </c>
      <c r="DD187" s="211">
        <f t="shared" si="125"/>
        <v>0</v>
      </c>
      <c r="DE187" s="211">
        <f t="shared" si="126"/>
        <v>0</v>
      </c>
      <c r="DF187" s="211">
        <f t="shared" si="127"/>
        <v>0</v>
      </c>
      <c r="DG187" s="211">
        <f t="shared" si="128"/>
        <v>0</v>
      </c>
      <c r="DH187" s="211">
        <f t="shared" si="129"/>
        <v>0</v>
      </c>
    </row>
    <row r="188" spans="1:112" s="105" customFormat="1" ht="32.1" customHeight="1">
      <c r="A188" s="56">
        <v>604</v>
      </c>
      <c r="B188" s="57" t="s">
        <v>361</v>
      </c>
      <c r="C188" s="202">
        <v>402000001</v>
      </c>
      <c r="D188" s="58" t="s">
        <v>2087</v>
      </c>
      <c r="E188" s="59" t="s">
        <v>2096</v>
      </c>
      <c r="F188" s="85"/>
      <c r="G188" s="85"/>
      <c r="H188" s="86" t="s">
        <v>379</v>
      </c>
      <c r="I188" s="85"/>
      <c r="J188" s="86" t="s">
        <v>2113</v>
      </c>
      <c r="K188" s="86" t="s">
        <v>386</v>
      </c>
      <c r="L188" s="86" t="s">
        <v>381</v>
      </c>
      <c r="M188" s="232"/>
      <c r="N188" s="232"/>
      <c r="O188" s="247"/>
      <c r="P188" s="64" t="s">
        <v>387</v>
      </c>
      <c r="Q188" s="64" t="s">
        <v>2114</v>
      </c>
      <c r="R188" s="86"/>
      <c r="S188" s="86"/>
      <c r="T188" s="86" t="s">
        <v>381</v>
      </c>
      <c r="U188" s="86"/>
      <c r="V188" s="86" t="s">
        <v>2100</v>
      </c>
      <c r="W188" s="86" t="s">
        <v>383</v>
      </c>
      <c r="X188" s="86" t="s">
        <v>381</v>
      </c>
      <c r="Y188" s="86"/>
      <c r="Z188" s="86"/>
      <c r="AA188" s="248"/>
      <c r="AB188" s="64" t="s">
        <v>388</v>
      </c>
      <c r="AC188" s="64" t="s">
        <v>2115</v>
      </c>
      <c r="AD188" s="56"/>
      <c r="AE188" s="56"/>
      <c r="AF188" s="56"/>
      <c r="AG188" s="56"/>
      <c r="AH188" s="56"/>
      <c r="AI188" s="56"/>
      <c r="AJ188" s="84" t="s">
        <v>2111</v>
      </c>
      <c r="AK188" s="84"/>
      <c r="AL188" s="56"/>
      <c r="AM188" s="245"/>
      <c r="AN188" s="64" t="s">
        <v>2112</v>
      </c>
      <c r="AO188" s="197" t="s">
        <v>71</v>
      </c>
      <c r="AP188" s="197" t="s">
        <v>377</v>
      </c>
      <c r="AQ188" s="197" t="s">
        <v>390</v>
      </c>
      <c r="AR188" s="70" t="s">
        <v>126</v>
      </c>
      <c r="AS188" s="249" t="s">
        <v>79</v>
      </c>
      <c r="AT188" s="37">
        <v>589658.02</v>
      </c>
      <c r="AU188" s="37">
        <v>589658.02</v>
      </c>
      <c r="AV188" s="37">
        <v>0</v>
      </c>
      <c r="AW188" s="37">
        <v>0</v>
      </c>
      <c r="AX188" s="37">
        <v>589658.02</v>
      </c>
      <c r="AY188" s="37">
        <v>589658.02</v>
      </c>
      <c r="AZ188" s="37">
        <v>0</v>
      </c>
      <c r="BA188" s="37">
        <v>0</v>
      </c>
      <c r="BB188" s="37">
        <v>0</v>
      </c>
      <c r="BC188" s="37">
        <v>0</v>
      </c>
      <c r="BD188" s="209">
        <v>0</v>
      </c>
      <c r="BE188" s="209">
        <v>0</v>
      </c>
      <c r="BF188" s="209">
        <v>0</v>
      </c>
      <c r="BG188" s="209">
        <v>0</v>
      </c>
      <c r="BH188" s="209">
        <v>0</v>
      </c>
      <c r="BI188" s="209">
        <v>0</v>
      </c>
      <c r="BJ188" s="209">
        <v>0</v>
      </c>
      <c r="BK188" s="209">
        <v>0</v>
      </c>
      <c r="BL188" s="209">
        <v>0</v>
      </c>
      <c r="BM188" s="209">
        <v>0</v>
      </c>
      <c r="BN188" s="37">
        <v>0</v>
      </c>
      <c r="BO188" s="37">
        <v>0</v>
      </c>
      <c r="BP188" s="37">
        <v>0</v>
      </c>
      <c r="BQ188" s="37">
        <v>0</v>
      </c>
      <c r="BR188" s="37">
        <v>0</v>
      </c>
      <c r="BS188" s="37">
        <v>0</v>
      </c>
      <c r="BT188" s="37">
        <v>0</v>
      </c>
      <c r="BU188" s="37">
        <v>0</v>
      </c>
      <c r="BV188" s="37">
        <v>0</v>
      </c>
      <c r="BW188" s="37">
        <v>0</v>
      </c>
      <c r="BX188" s="37">
        <v>589658.02</v>
      </c>
      <c r="BY188" s="37">
        <v>0</v>
      </c>
      <c r="BZ188" s="37">
        <v>589658.02</v>
      </c>
      <c r="CA188" s="37">
        <v>0</v>
      </c>
      <c r="CB188" s="37">
        <v>0</v>
      </c>
      <c r="CC188" s="209">
        <v>0</v>
      </c>
      <c r="CD188" s="209">
        <v>0</v>
      </c>
      <c r="CE188" s="209">
        <v>0</v>
      </c>
      <c r="CF188" s="209">
        <v>0</v>
      </c>
      <c r="CG188" s="209">
        <v>0</v>
      </c>
      <c r="CH188" s="209">
        <v>0</v>
      </c>
      <c r="CI188" s="209">
        <v>0</v>
      </c>
      <c r="CJ188" s="209">
        <v>0</v>
      </c>
      <c r="CK188" s="209">
        <v>0</v>
      </c>
      <c r="CL188" s="209">
        <v>0</v>
      </c>
      <c r="CM188" s="382" t="s">
        <v>91</v>
      </c>
      <c r="CN188" s="19" t="str">
        <f t="shared" si="106"/>
        <v>4020000010106нормативный</v>
      </c>
      <c r="CO188" s="103"/>
      <c r="CP188" s="103"/>
      <c r="CQ188" s="104"/>
      <c r="CR188" s="104">
        <f t="shared" si="114"/>
        <v>0</v>
      </c>
      <c r="CS188" s="104">
        <f t="shared" si="115"/>
        <v>0</v>
      </c>
      <c r="CT188" s="104">
        <f t="shared" si="116"/>
        <v>0</v>
      </c>
      <c r="CU188" s="104">
        <f t="shared" si="117"/>
        <v>0</v>
      </c>
      <c r="CV188" s="104">
        <f t="shared" si="118"/>
        <v>0</v>
      </c>
      <c r="CW188" s="104">
        <f t="shared" si="119"/>
        <v>0</v>
      </c>
      <c r="CX188" s="104"/>
      <c r="CY188" s="211">
        <f t="shared" si="120"/>
        <v>0</v>
      </c>
      <c r="CZ188" s="211">
        <f t="shared" si="121"/>
        <v>0</v>
      </c>
      <c r="DA188" s="211">
        <f t="shared" si="122"/>
        <v>0</v>
      </c>
      <c r="DB188" s="211">
        <f t="shared" si="123"/>
        <v>0</v>
      </c>
      <c r="DC188" s="211">
        <f t="shared" si="124"/>
        <v>0</v>
      </c>
      <c r="DD188" s="211">
        <f t="shared" si="125"/>
        <v>0</v>
      </c>
      <c r="DE188" s="211">
        <f t="shared" si="126"/>
        <v>0</v>
      </c>
      <c r="DF188" s="211">
        <f t="shared" si="127"/>
        <v>0</v>
      </c>
      <c r="DG188" s="211">
        <f t="shared" si="128"/>
        <v>0</v>
      </c>
      <c r="DH188" s="211">
        <f t="shared" si="129"/>
        <v>0</v>
      </c>
    </row>
    <row r="189" spans="1:112" s="105" customFormat="1" ht="32.1" customHeight="1">
      <c r="A189" s="56">
        <v>604</v>
      </c>
      <c r="B189" s="57" t="s">
        <v>361</v>
      </c>
      <c r="C189" s="202">
        <v>402000003</v>
      </c>
      <c r="D189" s="58" t="s">
        <v>391</v>
      </c>
      <c r="E189" s="59" t="s">
        <v>368</v>
      </c>
      <c r="F189" s="85"/>
      <c r="G189" s="85"/>
      <c r="H189" s="86" t="s">
        <v>66</v>
      </c>
      <c r="I189" s="85"/>
      <c r="J189" s="86" t="s">
        <v>369</v>
      </c>
      <c r="K189" s="86" t="s">
        <v>64</v>
      </c>
      <c r="L189" s="86" t="s">
        <v>64</v>
      </c>
      <c r="M189" s="232"/>
      <c r="N189" s="232"/>
      <c r="O189" s="247"/>
      <c r="P189" s="64" t="s">
        <v>134</v>
      </c>
      <c r="Q189" s="64" t="s">
        <v>333</v>
      </c>
      <c r="R189" s="86"/>
      <c r="S189" s="86"/>
      <c r="T189" s="86" t="s">
        <v>66</v>
      </c>
      <c r="U189" s="86"/>
      <c r="V189" s="86" t="s">
        <v>189</v>
      </c>
      <c r="W189" s="86" t="s">
        <v>64</v>
      </c>
      <c r="X189" s="86"/>
      <c r="Y189" s="86"/>
      <c r="Z189" s="86"/>
      <c r="AA189" s="248"/>
      <c r="AB189" s="64" t="s">
        <v>142</v>
      </c>
      <c r="AC189" s="64" t="s">
        <v>2116</v>
      </c>
      <c r="AD189" s="56"/>
      <c r="AE189" s="56"/>
      <c r="AF189" s="56"/>
      <c r="AG189" s="56"/>
      <c r="AH189" s="56"/>
      <c r="AI189" s="56"/>
      <c r="AJ189" s="56"/>
      <c r="AK189" s="56"/>
      <c r="AL189" s="84"/>
      <c r="AM189" s="245" t="s">
        <v>2117</v>
      </c>
      <c r="AN189" s="64" t="s">
        <v>2118</v>
      </c>
      <c r="AO189" s="197" t="s">
        <v>72</v>
      </c>
      <c r="AP189" s="197" t="s">
        <v>71</v>
      </c>
      <c r="AQ189" s="197" t="s">
        <v>392</v>
      </c>
      <c r="AR189" s="70" t="s">
        <v>393</v>
      </c>
      <c r="AS189" s="249" t="s">
        <v>394</v>
      </c>
      <c r="AT189" s="37">
        <v>105368830</v>
      </c>
      <c r="AU189" s="37">
        <v>100354716.40000001</v>
      </c>
      <c r="AV189" s="37">
        <v>0</v>
      </c>
      <c r="AW189" s="37">
        <v>0</v>
      </c>
      <c r="AX189" s="37">
        <v>0</v>
      </c>
      <c r="AY189" s="37">
        <v>0</v>
      </c>
      <c r="AZ189" s="37">
        <v>0</v>
      </c>
      <c r="BA189" s="37">
        <v>0</v>
      </c>
      <c r="BB189" s="37">
        <v>105368830</v>
      </c>
      <c r="BC189" s="37">
        <v>100354716.40000001</v>
      </c>
      <c r="BD189" s="209">
        <v>56104607.100000001</v>
      </c>
      <c r="BE189" s="209">
        <v>0</v>
      </c>
      <c r="BF189" s="209">
        <v>0</v>
      </c>
      <c r="BG189" s="209">
        <v>0</v>
      </c>
      <c r="BH189" s="209">
        <v>56104607.100000001</v>
      </c>
      <c r="BI189" s="209">
        <v>254717494.66999999</v>
      </c>
      <c r="BJ189" s="209">
        <v>0</v>
      </c>
      <c r="BK189" s="209">
        <v>0</v>
      </c>
      <c r="BL189" s="209">
        <v>0</v>
      </c>
      <c r="BM189" s="209">
        <v>254717494.66999999</v>
      </c>
      <c r="BN189" s="209">
        <v>254735342.47</v>
      </c>
      <c r="BO189" s="37">
        <v>0</v>
      </c>
      <c r="BP189" s="37">
        <v>0</v>
      </c>
      <c r="BQ189" s="37">
        <v>0</v>
      </c>
      <c r="BR189" s="209">
        <v>254735342.47</v>
      </c>
      <c r="BS189" s="209">
        <v>254735337.80000001</v>
      </c>
      <c r="BT189" s="37">
        <v>0</v>
      </c>
      <c r="BU189" s="37">
        <v>0</v>
      </c>
      <c r="BV189" s="37">
        <v>0</v>
      </c>
      <c r="BW189" s="209">
        <v>254735337.80000001</v>
      </c>
      <c r="BX189" s="37">
        <v>100354716.40000001</v>
      </c>
      <c r="BY189" s="37">
        <v>0</v>
      </c>
      <c r="BZ189" s="37">
        <v>0</v>
      </c>
      <c r="CA189" s="37">
        <v>0</v>
      </c>
      <c r="CB189" s="37">
        <v>100354716.40000001</v>
      </c>
      <c r="CC189" s="209">
        <v>56104607.100000001</v>
      </c>
      <c r="CD189" s="209">
        <v>0</v>
      </c>
      <c r="CE189" s="209">
        <v>0</v>
      </c>
      <c r="CF189" s="209">
        <v>0</v>
      </c>
      <c r="CG189" s="209">
        <v>56104607.100000001</v>
      </c>
      <c r="CH189" s="209">
        <v>254717494.66999999</v>
      </c>
      <c r="CI189" s="209">
        <v>0</v>
      </c>
      <c r="CJ189" s="209">
        <v>0</v>
      </c>
      <c r="CK189" s="209">
        <v>0</v>
      </c>
      <c r="CL189" s="209">
        <v>254717494.66999999</v>
      </c>
      <c r="CM189" s="509" t="s">
        <v>92</v>
      </c>
      <c r="CN189" s="19" t="str">
        <f t="shared" si="106"/>
        <v>4020000031301плановый</v>
      </c>
      <c r="CO189" s="103"/>
      <c r="CP189" s="103"/>
      <c r="CQ189" s="104"/>
      <c r="CR189" s="104">
        <f t="shared" si="114"/>
        <v>0</v>
      </c>
      <c r="CS189" s="104">
        <f t="shared" si="115"/>
        <v>0</v>
      </c>
      <c r="CT189" s="104">
        <f t="shared" si="116"/>
        <v>0</v>
      </c>
      <c r="CU189" s="104">
        <f t="shared" si="117"/>
        <v>0</v>
      </c>
      <c r="CV189" s="104">
        <f t="shared" si="118"/>
        <v>0</v>
      </c>
      <c r="CW189" s="104">
        <f t="shared" si="119"/>
        <v>0</v>
      </c>
      <c r="CX189" s="104"/>
      <c r="CY189" s="211">
        <f t="shared" si="120"/>
        <v>0</v>
      </c>
      <c r="CZ189" s="211">
        <f t="shared" si="121"/>
        <v>0</v>
      </c>
      <c r="DA189" s="211">
        <f t="shared" si="122"/>
        <v>0</v>
      </c>
      <c r="DB189" s="211">
        <f t="shared" si="123"/>
        <v>0</v>
      </c>
      <c r="DC189" s="211">
        <f t="shared" si="124"/>
        <v>0</v>
      </c>
      <c r="DD189" s="211">
        <f t="shared" si="125"/>
        <v>0</v>
      </c>
      <c r="DE189" s="211">
        <f t="shared" si="126"/>
        <v>0</v>
      </c>
      <c r="DF189" s="211">
        <f t="shared" si="127"/>
        <v>0</v>
      </c>
      <c r="DG189" s="211">
        <f t="shared" si="128"/>
        <v>0</v>
      </c>
      <c r="DH189" s="211">
        <f t="shared" si="129"/>
        <v>0</v>
      </c>
    </row>
    <row r="190" spans="1:112" s="105" customFormat="1" ht="32.1" customHeight="1">
      <c r="A190" s="56">
        <v>604</v>
      </c>
      <c r="B190" s="57" t="s">
        <v>361</v>
      </c>
      <c r="C190" s="202">
        <v>402000004</v>
      </c>
      <c r="D190" s="58" t="s">
        <v>1853</v>
      </c>
      <c r="E190" s="59" t="s">
        <v>368</v>
      </c>
      <c r="F190" s="85"/>
      <c r="G190" s="85"/>
      <c r="H190" s="86" t="s">
        <v>66</v>
      </c>
      <c r="I190" s="85"/>
      <c r="J190" s="86" t="s">
        <v>369</v>
      </c>
      <c r="K190" s="86" t="s">
        <v>64</v>
      </c>
      <c r="L190" s="86" t="s">
        <v>64</v>
      </c>
      <c r="M190" s="232"/>
      <c r="N190" s="232"/>
      <c r="O190" s="247"/>
      <c r="P190" s="64" t="s">
        <v>134</v>
      </c>
      <c r="Q190" s="64" t="s">
        <v>333</v>
      </c>
      <c r="R190" s="86"/>
      <c r="S190" s="86"/>
      <c r="T190" s="86" t="s">
        <v>66</v>
      </c>
      <c r="U190" s="86"/>
      <c r="V190" s="86" t="s">
        <v>189</v>
      </c>
      <c r="W190" s="86" t="s">
        <v>64</v>
      </c>
      <c r="X190" s="86"/>
      <c r="Y190" s="86"/>
      <c r="Z190" s="86"/>
      <c r="AA190" s="248"/>
      <c r="AB190" s="64" t="s">
        <v>142</v>
      </c>
      <c r="AC190" s="64" t="s">
        <v>2116</v>
      </c>
      <c r="AD190" s="56"/>
      <c r="AE190" s="56"/>
      <c r="AF190" s="56"/>
      <c r="AG190" s="56"/>
      <c r="AH190" s="56"/>
      <c r="AI190" s="56"/>
      <c r="AJ190" s="56"/>
      <c r="AK190" s="56"/>
      <c r="AL190" s="84"/>
      <c r="AM190" s="245" t="s">
        <v>2117</v>
      </c>
      <c r="AN190" s="64" t="s">
        <v>2118</v>
      </c>
      <c r="AO190" s="197" t="s">
        <v>72</v>
      </c>
      <c r="AP190" s="197" t="s">
        <v>71</v>
      </c>
      <c r="AQ190" s="197" t="s">
        <v>392</v>
      </c>
      <c r="AR190" s="70" t="s">
        <v>393</v>
      </c>
      <c r="AS190" s="249" t="s">
        <v>394</v>
      </c>
      <c r="AT190" s="37">
        <v>0</v>
      </c>
      <c r="AU190" s="37">
        <v>0</v>
      </c>
      <c r="AV190" s="37">
        <v>0</v>
      </c>
      <c r="AW190" s="37">
        <v>0</v>
      </c>
      <c r="AX190" s="37">
        <v>0</v>
      </c>
      <c r="AY190" s="37">
        <v>0</v>
      </c>
      <c r="AZ190" s="37">
        <v>0</v>
      </c>
      <c r="BA190" s="37">
        <v>0</v>
      </c>
      <c r="BB190" s="37">
        <v>0</v>
      </c>
      <c r="BC190" s="37">
        <v>0</v>
      </c>
      <c r="BD190" s="209">
        <v>45469.48</v>
      </c>
      <c r="BE190" s="209">
        <v>0</v>
      </c>
      <c r="BF190" s="209">
        <v>0</v>
      </c>
      <c r="BG190" s="209">
        <v>0</v>
      </c>
      <c r="BH190" s="209">
        <v>45469.48</v>
      </c>
      <c r="BI190" s="209">
        <v>82513.679999999993</v>
      </c>
      <c r="BJ190" s="209">
        <v>0</v>
      </c>
      <c r="BK190" s="209">
        <v>0</v>
      </c>
      <c r="BL190" s="209">
        <v>0</v>
      </c>
      <c r="BM190" s="209">
        <v>82513.679999999993</v>
      </c>
      <c r="BN190" s="209">
        <v>64662.2</v>
      </c>
      <c r="BO190" s="37">
        <v>0</v>
      </c>
      <c r="BP190" s="37">
        <v>0</v>
      </c>
      <c r="BQ190" s="37">
        <v>0</v>
      </c>
      <c r="BR190" s="209">
        <v>64662.2</v>
      </c>
      <c r="BS190" s="209">
        <v>64662.2</v>
      </c>
      <c r="BT190" s="37">
        <v>0</v>
      </c>
      <c r="BU190" s="37">
        <v>0</v>
      </c>
      <c r="BV190" s="37">
        <v>0</v>
      </c>
      <c r="BW190" s="209">
        <v>64662.2</v>
      </c>
      <c r="BX190" s="37">
        <v>0</v>
      </c>
      <c r="BY190" s="37">
        <v>0</v>
      </c>
      <c r="BZ190" s="37">
        <v>0</v>
      </c>
      <c r="CA190" s="37">
        <v>0</v>
      </c>
      <c r="CB190" s="37">
        <v>0</v>
      </c>
      <c r="CC190" s="209">
        <v>45469.48</v>
      </c>
      <c r="CD190" s="209">
        <v>0</v>
      </c>
      <c r="CE190" s="209">
        <v>0</v>
      </c>
      <c r="CF190" s="209">
        <v>0</v>
      </c>
      <c r="CG190" s="209">
        <v>45469.48</v>
      </c>
      <c r="CH190" s="209">
        <v>82513.679999999993</v>
      </c>
      <c r="CI190" s="209">
        <v>0</v>
      </c>
      <c r="CJ190" s="209">
        <v>0</v>
      </c>
      <c r="CK190" s="209">
        <v>0</v>
      </c>
      <c r="CL190" s="209">
        <v>82513.679999999993</v>
      </c>
      <c r="CM190" s="509" t="s">
        <v>92</v>
      </c>
      <c r="CN190" s="19" t="str">
        <f t="shared" si="106"/>
        <v>4020000041301плановый</v>
      </c>
      <c r="CO190" s="103"/>
      <c r="CP190" s="103"/>
      <c r="CQ190" s="104"/>
      <c r="CR190" s="104">
        <f t="shared" si="114"/>
        <v>0</v>
      </c>
      <c r="CS190" s="104">
        <f t="shared" si="115"/>
        <v>0</v>
      </c>
      <c r="CT190" s="104">
        <f t="shared" si="116"/>
        <v>0</v>
      </c>
      <c r="CU190" s="104">
        <f t="shared" si="117"/>
        <v>0</v>
      </c>
      <c r="CV190" s="104">
        <f t="shared" si="118"/>
        <v>0</v>
      </c>
      <c r="CW190" s="104">
        <f t="shared" si="119"/>
        <v>0</v>
      </c>
      <c r="CX190" s="104"/>
      <c r="CY190" s="211">
        <f t="shared" si="120"/>
        <v>0</v>
      </c>
      <c r="CZ190" s="211">
        <f t="shared" si="121"/>
        <v>0</v>
      </c>
      <c r="DA190" s="211">
        <f t="shared" si="122"/>
        <v>0</v>
      </c>
      <c r="DB190" s="211">
        <f t="shared" si="123"/>
        <v>0</v>
      </c>
      <c r="DC190" s="211">
        <f t="shared" si="124"/>
        <v>0</v>
      </c>
      <c r="DD190" s="211">
        <f t="shared" si="125"/>
        <v>0</v>
      </c>
      <c r="DE190" s="211">
        <f t="shared" si="126"/>
        <v>0</v>
      </c>
      <c r="DF190" s="211">
        <f t="shared" si="127"/>
        <v>0</v>
      </c>
      <c r="DG190" s="211">
        <f t="shared" si="128"/>
        <v>0</v>
      </c>
      <c r="DH190" s="211">
        <f t="shared" si="129"/>
        <v>0</v>
      </c>
    </row>
    <row r="191" spans="1:112" s="105" customFormat="1" ht="32.1" customHeight="1">
      <c r="A191" s="533" t="s">
        <v>2119</v>
      </c>
      <c r="B191" s="534"/>
      <c r="C191" s="534"/>
      <c r="D191" s="534"/>
      <c r="E191" s="534"/>
      <c r="F191" s="534"/>
      <c r="G191" s="534"/>
      <c r="H191" s="534"/>
      <c r="I191" s="534"/>
      <c r="J191" s="534"/>
      <c r="K191" s="534"/>
      <c r="L191" s="534"/>
      <c r="M191" s="534"/>
      <c r="N191" s="534"/>
      <c r="O191" s="534"/>
      <c r="P191" s="534"/>
      <c r="Q191" s="534"/>
      <c r="R191" s="534"/>
      <c r="S191" s="534"/>
      <c r="T191" s="534"/>
      <c r="U191" s="534"/>
      <c r="V191" s="534"/>
      <c r="W191" s="534"/>
      <c r="X191" s="534"/>
      <c r="Y191" s="534"/>
      <c r="Z191" s="534"/>
      <c r="AA191" s="534"/>
      <c r="AB191" s="534"/>
      <c r="AC191" s="534"/>
      <c r="AD191" s="534"/>
      <c r="AE191" s="534"/>
      <c r="AF191" s="534"/>
      <c r="AG191" s="534"/>
      <c r="AH191" s="534"/>
      <c r="AI191" s="534"/>
      <c r="AJ191" s="534"/>
      <c r="AK191" s="534"/>
      <c r="AL191" s="534"/>
      <c r="AM191" s="534"/>
      <c r="AN191" s="534"/>
      <c r="AO191" s="534"/>
      <c r="AP191" s="534"/>
      <c r="AQ191" s="534"/>
      <c r="AR191" s="534"/>
      <c r="AS191" s="534"/>
      <c r="AT191" s="252">
        <f>SUM(AT173:AT190)</f>
        <v>409265921.33000004</v>
      </c>
      <c r="AU191" s="252">
        <f t="shared" ref="AU191:CL191" si="130">SUM(AU173:AU190)</f>
        <v>160093193.29000002</v>
      </c>
      <c r="AV191" s="252">
        <f t="shared" si="130"/>
        <v>821325.5</v>
      </c>
      <c r="AW191" s="252">
        <f t="shared" si="130"/>
        <v>821325.5</v>
      </c>
      <c r="AX191" s="252">
        <f t="shared" si="130"/>
        <v>2542168.12</v>
      </c>
      <c r="AY191" s="252">
        <f t="shared" si="130"/>
        <v>2542168.12</v>
      </c>
      <c r="AZ191" s="252">
        <f t="shared" si="130"/>
        <v>0</v>
      </c>
      <c r="BA191" s="252">
        <f t="shared" si="130"/>
        <v>0</v>
      </c>
      <c r="BB191" s="252">
        <f t="shared" si="130"/>
        <v>405902427.71000004</v>
      </c>
      <c r="BC191" s="252">
        <f t="shared" si="130"/>
        <v>156729699.67000002</v>
      </c>
      <c r="BD191" s="252">
        <f t="shared" si="130"/>
        <v>148574592.44999999</v>
      </c>
      <c r="BE191" s="252">
        <f t="shared" si="130"/>
        <v>0</v>
      </c>
      <c r="BF191" s="252">
        <f t="shared" si="130"/>
        <v>0</v>
      </c>
      <c r="BG191" s="252">
        <f t="shared" si="130"/>
        <v>0</v>
      </c>
      <c r="BH191" s="252">
        <f t="shared" si="130"/>
        <v>148574592.44999999</v>
      </c>
      <c r="BI191" s="252">
        <f t="shared" si="130"/>
        <v>351283418.34999996</v>
      </c>
      <c r="BJ191" s="252">
        <f t="shared" si="130"/>
        <v>0</v>
      </c>
      <c r="BK191" s="252">
        <f t="shared" si="130"/>
        <v>0</v>
      </c>
      <c r="BL191" s="252">
        <f t="shared" si="130"/>
        <v>0</v>
      </c>
      <c r="BM191" s="252">
        <f t="shared" si="130"/>
        <v>351283418.34999996</v>
      </c>
      <c r="BN191" s="252">
        <f t="shared" si="130"/>
        <v>324894582.5</v>
      </c>
      <c r="BO191" s="252">
        <f t="shared" si="130"/>
        <v>0</v>
      </c>
      <c r="BP191" s="252">
        <f t="shared" si="130"/>
        <v>0</v>
      </c>
      <c r="BQ191" s="252">
        <f t="shared" si="130"/>
        <v>0</v>
      </c>
      <c r="BR191" s="252">
        <f t="shared" si="130"/>
        <v>324894582.5</v>
      </c>
      <c r="BS191" s="252">
        <f t="shared" si="130"/>
        <v>324894577.82999998</v>
      </c>
      <c r="BT191" s="252">
        <f t="shared" si="130"/>
        <v>0</v>
      </c>
      <c r="BU191" s="252">
        <f t="shared" si="130"/>
        <v>0</v>
      </c>
      <c r="BV191" s="252">
        <f t="shared" si="130"/>
        <v>0</v>
      </c>
      <c r="BW191" s="252">
        <f t="shared" si="130"/>
        <v>324894577.82999998</v>
      </c>
      <c r="BX191" s="252">
        <f t="shared" si="130"/>
        <v>160093193.29000002</v>
      </c>
      <c r="BY191" s="252">
        <f t="shared" si="130"/>
        <v>821325.5</v>
      </c>
      <c r="BZ191" s="252">
        <f t="shared" si="130"/>
        <v>2542168.12</v>
      </c>
      <c r="CA191" s="252">
        <f t="shared" si="130"/>
        <v>0</v>
      </c>
      <c r="CB191" s="252">
        <f t="shared" si="130"/>
        <v>156729699.67000002</v>
      </c>
      <c r="CC191" s="252">
        <f t="shared" si="130"/>
        <v>148574592.44999999</v>
      </c>
      <c r="CD191" s="252">
        <f t="shared" si="130"/>
        <v>0</v>
      </c>
      <c r="CE191" s="252">
        <f t="shared" si="130"/>
        <v>0</v>
      </c>
      <c r="CF191" s="252">
        <f t="shared" si="130"/>
        <v>0</v>
      </c>
      <c r="CG191" s="252">
        <f t="shared" si="130"/>
        <v>148574592.44999999</v>
      </c>
      <c r="CH191" s="252">
        <f t="shared" si="130"/>
        <v>351283418.34999996</v>
      </c>
      <c r="CI191" s="252">
        <f t="shared" si="130"/>
        <v>0</v>
      </c>
      <c r="CJ191" s="252">
        <f t="shared" si="130"/>
        <v>0</v>
      </c>
      <c r="CK191" s="252">
        <f t="shared" si="130"/>
        <v>0</v>
      </c>
      <c r="CL191" s="252">
        <f t="shared" si="130"/>
        <v>351283418.34999996</v>
      </c>
      <c r="CM191" s="252"/>
      <c r="CN191" s="19" t="str">
        <f t="shared" si="106"/>
        <v/>
      </c>
      <c r="CO191" s="103"/>
      <c r="CP191" s="103"/>
      <c r="CQ191" s="104"/>
      <c r="CR191" s="104">
        <f t="shared" si="114"/>
        <v>0</v>
      </c>
      <c r="CS191" s="104">
        <f t="shared" si="115"/>
        <v>0</v>
      </c>
      <c r="CT191" s="104">
        <f t="shared" si="116"/>
        <v>0</v>
      </c>
      <c r="CU191" s="104">
        <f t="shared" si="117"/>
        <v>0</v>
      </c>
      <c r="CV191" s="104">
        <f t="shared" si="118"/>
        <v>0</v>
      </c>
      <c r="CW191" s="104">
        <f t="shared" si="119"/>
        <v>0</v>
      </c>
      <c r="CX191" s="104"/>
      <c r="CY191" s="211">
        <f t="shared" si="120"/>
        <v>0</v>
      </c>
      <c r="CZ191" s="211">
        <f t="shared" si="121"/>
        <v>0</v>
      </c>
      <c r="DA191" s="211">
        <f t="shared" si="122"/>
        <v>0</v>
      </c>
      <c r="DB191" s="211">
        <f t="shared" si="123"/>
        <v>0</v>
      </c>
      <c r="DC191" s="211">
        <f t="shared" si="124"/>
        <v>0</v>
      </c>
      <c r="DD191" s="211">
        <f t="shared" si="125"/>
        <v>0</v>
      </c>
      <c r="DE191" s="211">
        <f t="shared" si="126"/>
        <v>0</v>
      </c>
      <c r="DF191" s="211">
        <f t="shared" si="127"/>
        <v>0</v>
      </c>
      <c r="DG191" s="211">
        <f t="shared" si="128"/>
        <v>0</v>
      </c>
      <c r="DH191" s="211">
        <f t="shared" si="129"/>
        <v>0</v>
      </c>
    </row>
    <row r="192" spans="1:112" s="105" customFormat="1" ht="32.1" customHeight="1">
      <c r="A192" s="56">
        <v>605</v>
      </c>
      <c r="B192" s="57" t="s">
        <v>395</v>
      </c>
      <c r="C192" s="202">
        <v>401000001</v>
      </c>
      <c r="D192" s="397" t="s">
        <v>140</v>
      </c>
      <c r="E192" s="59" t="s">
        <v>274</v>
      </c>
      <c r="F192" s="398"/>
      <c r="G192" s="398"/>
      <c r="H192" s="86">
        <v>3</v>
      </c>
      <c r="I192" s="398"/>
      <c r="J192" s="86">
        <v>16</v>
      </c>
      <c r="K192" s="86">
        <v>1</v>
      </c>
      <c r="L192" s="86">
        <v>1</v>
      </c>
      <c r="M192" s="232"/>
      <c r="N192" s="232"/>
      <c r="O192" s="232"/>
      <c r="P192" s="399" t="s">
        <v>134</v>
      </c>
      <c r="Q192" s="399" t="s">
        <v>333</v>
      </c>
      <c r="R192" s="86"/>
      <c r="S192" s="86"/>
      <c r="T192" s="86">
        <v>3</v>
      </c>
      <c r="U192" s="86"/>
      <c r="V192" s="86">
        <v>9</v>
      </c>
      <c r="W192" s="86">
        <v>1</v>
      </c>
      <c r="X192" s="86"/>
      <c r="Y192" s="86"/>
      <c r="Z192" s="86"/>
      <c r="AA192" s="86"/>
      <c r="AB192" s="399" t="s">
        <v>142</v>
      </c>
      <c r="AC192" s="399" t="s">
        <v>3413</v>
      </c>
      <c r="AD192" s="400"/>
      <c r="AE192" s="400"/>
      <c r="AF192" s="400"/>
      <c r="AG192" s="400"/>
      <c r="AH192" s="401"/>
      <c r="AI192" s="400"/>
      <c r="AJ192" s="402"/>
      <c r="AK192" s="402"/>
      <c r="AL192" s="400"/>
      <c r="AM192" s="399" t="s">
        <v>3414</v>
      </c>
      <c r="AN192" s="399" t="s">
        <v>3415</v>
      </c>
      <c r="AO192" s="197" t="s">
        <v>71</v>
      </c>
      <c r="AP192" s="197">
        <v>13</v>
      </c>
      <c r="AQ192" s="197">
        <v>1240120710</v>
      </c>
      <c r="AR192" s="403" t="s">
        <v>397</v>
      </c>
      <c r="AS192" s="249">
        <v>244</v>
      </c>
      <c r="AT192" s="404">
        <v>0</v>
      </c>
      <c r="AU192" s="404">
        <v>0</v>
      </c>
      <c r="AV192" s="24">
        <v>0</v>
      </c>
      <c r="AW192" s="24">
        <v>0</v>
      </c>
      <c r="AX192" s="24"/>
      <c r="AY192" s="24">
        <v>0</v>
      </c>
      <c r="AZ192" s="24">
        <v>0</v>
      </c>
      <c r="BA192" s="24">
        <v>0</v>
      </c>
      <c r="BB192" s="404">
        <v>0</v>
      </c>
      <c r="BC192" s="404">
        <v>0</v>
      </c>
      <c r="BD192" s="404">
        <v>450000</v>
      </c>
      <c r="BE192" s="404">
        <v>0</v>
      </c>
      <c r="BF192" s="404">
        <v>0</v>
      </c>
      <c r="BG192" s="404">
        <v>0</v>
      </c>
      <c r="BH192" s="404">
        <v>450000</v>
      </c>
      <c r="BI192" s="404">
        <v>450000</v>
      </c>
      <c r="BJ192" s="404">
        <v>0</v>
      </c>
      <c r="BK192" s="404">
        <v>0</v>
      </c>
      <c r="BL192" s="404">
        <v>0</v>
      </c>
      <c r="BM192" s="404">
        <v>450000</v>
      </c>
      <c r="BN192" s="404">
        <v>450000</v>
      </c>
      <c r="BO192" s="40">
        <v>0</v>
      </c>
      <c r="BP192" s="40">
        <v>0</v>
      </c>
      <c r="BQ192" s="40">
        <v>0</v>
      </c>
      <c r="BR192" s="404">
        <v>450000</v>
      </c>
      <c r="BS192" s="404">
        <v>450000</v>
      </c>
      <c r="BT192" s="40">
        <v>0</v>
      </c>
      <c r="BU192" s="40">
        <v>0</v>
      </c>
      <c r="BV192" s="40">
        <v>0</v>
      </c>
      <c r="BW192" s="404">
        <v>450000</v>
      </c>
      <c r="BX192" s="404">
        <v>0</v>
      </c>
      <c r="BY192" s="404">
        <v>0</v>
      </c>
      <c r="BZ192" s="404">
        <v>0</v>
      </c>
      <c r="CA192" s="404">
        <v>0</v>
      </c>
      <c r="CB192" s="404">
        <v>0</v>
      </c>
      <c r="CC192" s="404">
        <v>450000</v>
      </c>
      <c r="CD192" s="404">
        <v>0</v>
      </c>
      <c r="CE192" s="404">
        <v>0</v>
      </c>
      <c r="CF192" s="404">
        <v>0</v>
      </c>
      <c r="CG192" s="404">
        <v>450000</v>
      </c>
      <c r="CH192" s="404">
        <v>450000</v>
      </c>
      <c r="CI192" s="404">
        <v>0</v>
      </c>
      <c r="CJ192" s="404">
        <v>0</v>
      </c>
      <c r="CK192" s="404">
        <v>0</v>
      </c>
      <c r="CL192" s="420">
        <v>450000</v>
      </c>
      <c r="CM192" s="509" t="s">
        <v>92</v>
      </c>
      <c r="CN192" s="19" t="str">
        <f t="shared" si="106"/>
        <v>4010000010113плановый</v>
      </c>
      <c r="CO192" s="103"/>
      <c r="CP192" s="103"/>
      <c r="CQ192" s="104"/>
      <c r="CR192" s="104">
        <f t="shared" si="114"/>
        <v>0</v>
      </c>
      <c r="CS192" s="104">
        <f t="shared" si="115"/>
        <v>0</v>
      </c>
      <c r="CT192" s="104">
        <f t="shared" si="116"/>
        <v>0</v>
      </c>
      <c r="CU192" s="104">
        <f t="shared" si="117"/>
        <v>0</v>
      </c>
      <c r="CV192" s="104">
        <f t="shared" si="118"/>
        <v>0</v>
      </c>
      <c r="CW192" s="104">
        <f t="shared" si="119"/>
        <v>0</v>
      </c>
      <c r="CX192" s="104"/>
      <c r="CY192" s="211">
        <f t="shared" si="120"/>
        <v>0</v>
      </c>
      <c r="CZ192" s="211">
        <f t="shared" si="121"/>
        <v>0</v>
      </c>
      <c r="DA192" s="211">
        <f t="shared" si="122"/>
        <v>0</v>
      </c>
      <c r="DB192" s="211">
        <f t="shared" si="123"/>
        <v>0</v>
      </c>
      <c r="DC192" s="211">
        <f t="shared" si="124"/>
        <v>0</v>
      </c>
      <c r="DD192" s="211">
        <f t="shared" si="125"/>
        <v>0</v>
      </c>
      <c r="DE192" s="211">
        <f t="shared" si="126"/>
        <v>0</v>
      </c>
      <c r="DF192" s="211">
        <f t="shared" si="127"/>
        <v>0</v>
      </c>
      <c r="DG192" s="211">
        <f t="shared" si="128"/>
        <v>0</v>
      </c>
      <c r="DH192" s="211">
        <f t="shared" si="129"/>
        <v>0</v>
      </c>
    </row>
    <row r="193" spans="1:112" s="105" customFormat="1" ht="32.1" customHeight="1">
      <c r="A193" s="56">
        <v>605</v>
      </c>
      <c r="B193" s="57" t="s">
        <v>395</v>
      </c>
      <c r="C193" s="202">
        <v>401000001</v>
      </c>
      <c r="D193" s="397" t="s">
        <v>140</v>
      </c>
      <c r="E193" s="59" t="s">
        <v>274</v>
      </c>
      <c r="F193" s="398"/>
      <c r="G193" s="398"/>
      <c r="H193" s="86">
        <v>3</v>
      </c>
      <c r="I193" s="398"/>
      <c r="J193" s="86">
        <v>16</v>
      </c>
      <c r="K193" s="86">
        <v>1</v>
      </c>
      <c r="L193" s="86">
        <v>1</v>
      </c>
      <c r="M193" s="232"/>
      <c r="N193" s="232"/>
      <c r="O193" s="232"/>
      <c r="P193" s="399" t="s">
        <v>134</v>
      </c>
      <c r="Q193" s="399" t="s">
        <v>333</v>
      </c>
      <c r="R193" s="86"/>
      <c r="S193" s="86"/>
      <c r="T193" s="86">
        <v>3</v>
      </c>
      <c r="U193" s="86"/>
      <c r="V193" s="86">
        <v>9</v>
      </c>
      <c r="W193" s="86">
        <v>1</v>
      </c>
      <c r="X193" s="86"/>
      <c r="Y193" s="86"/>
      <c r="Z193" s="86"/>
      <c r="AA193" s="86"/>
      <c r="AB193" s="399" t="s">
        <v>142</v>
      </c>
      <c r="AC193" s="399" t="s">
        <v>3413</v>
      </c>
      <c r="AD193" s="400"/>
      <c r="AE193" s="400"/>
      <c r="AF193" s="400"/>
      <c r="AG193" s="400"/>
      <c r="AH193" s="401"/>
      <c r="AI193" s="400"/>
      <c r="AJ193" s="402"/>
      <c r="AK193" s="402"/>
      <c r="AL193" s="400"/>
      <c r="AM193" s="399" t="s">
        <v>3414</v>
      </c>
      <c r="AN193" s="399" t="s">
        <v>3415</v>
      </c>
      <c r="AO193" s="197" t="s">
        <v>71</v>
      </c>
      <c r="AP193" s="197">
        <v>13</v>
      </c>
      <c r="AQ193" s="197">
        <v>1240220710</v>
      </c>
      <c r="AR193" s="403" t="s">
        <v>397</v>
      </c>
      <c r="AS193" s="249">
        <v>244</v>
      </c>
      <c r="AT193" s="404">
        <v>46000</v>
      </c>
      <c r="AU193" s="404">
        <v>46000</v>
      </c>
      <c r="AV193" s="24">
        <v>0</v>
      </c>
      <c r="AW193" s="24">
        <v>0</v>
      </c>
      <c r="AX193" s="24">
        <v>0</v>
      </c>
      <c r="AY193" s="24">
        <v>0</v>
      </c>
      <c r="AZ193" s="24"/>
      <c r="BA193" s="24">
        <v>0</v>
      </c>
      <c r="BB193" s="404">
        <v>46000</v>
      </c>
      <c r="BC193" s="404">
        <v>46000</v>
      </c>
      <c r="BD193" s="404">
        <v>76500</v>
      </c>
      <c r="BE193" s="404">
        <v>0</v>
      </c>
      <c r="BF193" s="404">
        <v>0</v>
      </c>
      <c r="BG193" s="404">
        <v>0</v>
      </c>
      <c r="BH193" s="404">
        <v>76500</v>
      </c>
      <c r="BI193" s="404">
        <v>76500</v>
      </c>
      <c r="BJ193" s="404">
        <v>0</v>
      </c>
      <c r="BK193" s="404">
        <v>0</v>
      </c>
      <c r="BL193" s="404">
        <v>0</v>
      </c>
      <c r="BM193" s="404">
        <v>76500</v>
      </c>
      <c r="BN193" s="404">
        <v>76500</v>
      </c>
      <c r="BO193" s="40">
        <v>0</v>
      </c>
      <c r="BP193" s="40">
        <v>0</v>
      </c>
      <c r="BQ193" s="40">
        <v>0</v>
      </c>
      <c r="BR193" s="404">
        <v>76500</v>
      </c>
      <c r="BS193" s="404">
        <v>76500</v>
      </c>
      <c r="BT193" s="40">
        <v>0</v>
      </c>
      <c r="BU193" s="40">
        <v>0</v>
      </c>
      <c r="BV193" s="40">
        <v>0</v>
      </c>
      <c r="BW193" s="404">
        <v>76500</v>
      </c>
      <c r="BX193" s="404">
        <v>46000</v>
      </c>
      <c r="BY193" s="404">
        <v>0</v>
      </c>
      <c r="BZ193" s="404">
        <v>0</v>
      </c>
      <c r="CA193" s="404">
        <v>0</v>
      </c>
      <c r="CB193" s="404">
        <v>46000</v>
      </c>
      <c r="CC193" s="404">
        <v>76500</v>
      </c>
      <c r="CD193" s="404">
        <v>0</v>
      </c>
      <c r="CE193" s="404">
        <v>0</v>
      </c>
      <c r="CF193" s="404">
        <v>0</v>
      </c>
      <c r="CG193" s="404">
        <v>76500</v>
      </c>
      <c r="CH193" s="404">
        <v>76500</v>
      </c>
      <c r="CI193" s="404">
        <v>0</v>
      </c>
      <c r="CJ193" s="404">
        <v>0</v>
      </c>
      <c r="CK193" s="404">
        <v>0</v>
      </c>
      <c r="CL193" s="420">
        <v>76500</v>
      </c>
      <c r="CM193" s="509" t="s">
        <v>92</v>
      </c>
      <c r="CN193" s="19" t="str">
        <f t="shared" si="106"/>
        <v>4010000010113плановый</v>
      </c>
      <c r="CO193" s="103"/>
      <c r="CP193" s="103"/>
      <c r="CQ193" s="104"/>
      <c r="CR193" s="104">
        <f t="shared" si="114"/>
        <v>0</v>
      </c>
      <c r="CS193" s="104">
        <f t="shared" si="115"/>
        <v>0</v>
      </c>
      <c r="CT193" s="104">
        <f t="shared" si="116"/>
        <v>0</v>
      </c>
      <c r="CU193" s="104">
        <f t="shared" si="117"/>
        <v>0</v>
      </c>
      <c r="CV193" s="104">
        <f t="shared" si="118"/>
        <v>0</v>
      </c>
      <c r="CW193" s="104">
        <f t="shared" si="119"/>
        <v>0</v>
      </c>
      <c r="CX193" s="104"/>
      <c r="CY193" s="211">
        <f t="shared" si="120"/>
        <v>0</v>
      </c>
      <c r="CZ193" s="211">
        <f t="shared" si="121"/>
        <v>0</v>
      </c>
      <c r="DA193" s="211">
        <f t="shared" si="122"/>
        <v>0</v>
      </c>
      <c r="DB193" s="211">
        <f t="shared" si="123"/>
        <v>0</v>
      </c>
      <c r="DC193" s="211">
        <f t="shared" si="124"/>
        <v>0</v>
      </c>
      <c r="DD193" s="211">
        <f t="shared" si="125"/>
        <v>0</v>
      </c>
      <c r="DE193" s="211">
        <f t="shared" si="126"/>
        <v>0</v>
      </c>
      <c r="DF193" s="211">
        <f t="shared" si="127"/>
        <v>0</v>
      </c>
      <c r="DG193" s="211">
        <f t="shared" si="128"/>
        <v>0</v>
      </c>
      <c r="DH193" s="211">
        <f t="shared" si="129"/>
        <v>0</v>
      </c>
    </row>
    <row r="194" spans="1:112" s="105" customFormat="1" ht="32.1" customHeight="1">
      <c r="A194" s="56">
        <v>605</v>
      </c>
      <c r="B194" s="57" t="s">
        <v>395</v>
      </c>
      <c r="C194" s="202">
        <v>401000001</v>
      </c>
      <c r="D194" s="397" t="s">
        <v>140</v>
      </c>
      <c r="E194" s="59" t="s">
        <v>274</v>
      </c>
      <c r="F194" s="398"/>
      <c r="G194" s="398"/>
      <c r="H194" s="86">
        <v>3</v>
      </c>
      <c r="I194" s="398"/>
      <c r="J194" s="86">
        <v>16</v>
      </c>
      <c r="K194" s="86">
        <v>1</v>
      </c>
      <c r="L194" s="86">
        <v>1</v>
      </c>
      <c r="M194" s="232"/>
      <c r="N194" s="232"/>
      <c r="O194" s="232"/>
      <c r="P194" s="399" t="s">
        <v>134</v>
      </c>
      <c r="Q194" s="399" t="s">
        <v>333</v>
      </c>
      <c r="R194" s="86"/>
      <c r="S194" s="86"/>
      <c r="T194" s="86">
        <v>3</v>
      </c>
      <c r="U194" s="86"/>
      <c r="V194" s="86">
        <v>9</v>
      </c>
      <c r="W194" s="86">
        <v>1</v>
      </c>
      <c r="X194" s="86"/>
      <c r="Y194" s="86"/>
      <c r="Z194" s="86"/>
      <c r="AA194" s="86"/>
      <c r="AB194" s="399" t="s">
        <v>142</v>
      </c>
      <c r="AC194" s="399" t="s">
        <v>3413</v>
      </c>
      <c r="AD194" s="400"/>
      <c r="AE194" s="400"/>
      <c r="AF194" s="400"/>
      <c r="AG194" s="400"/>
      <c r="AH194" s="401"/>
      <c r="AI194" s="400"/>
      <c r="AJ194" s="402"/>
      <c r="AK194" s="402"/>
      <c r="AL194" s="400"/>
      <c r="AM194" s="399" t="s">
        <v>3414</v>
      </c>
      <c r="AN194" s="399" t="s">
        <v>3415</v>
      </c>
      <c r="AO194" s="197" t="s">
        <v>71</v>
      </c>
      <c r="AP194" s="197">
        <v>13</v>
      </c>
      <c r="AQ194" s="197">
        <v>1240320710</v>
      </c>
      <c r="AR194" s="403" t="s">
        <v>397</v>
      </c>
      <c r="AS194" s="249">
        <v>244</v>
      </c>
      <c r="AT194" s="404">
        <v>0</v>
      </c>
      <c r="AU194" s="404">
        <v>0</v>
      </c>
      <c r="AV194" s="24">
        <v>0</v>
      </c>
      <c r="AW194" s="24">
        <v>0</v>
      </c>
      <c r="AX194" s="24">
        <v>0</v>
      </c>
      <c r="AY194" s="24">
        <v>0</v>
      </c>
      <c r="AZ194" s="24">
        <v>0</v>
      </c>
      <c r="BA194" s="24">
        <v>0</v>
      </c>
      <c r="BB194" s="404">
        <v>0</v>
      </c>
      <c r="BC194" s="404">
        <v>0</v>
      </c>
      <c r="BD194" s="404">
        <v>76500</v>
      </c>
      <c r="BE194" s="404">
        <v>0</v>
      </c>
      <c r="BF194" s="404">
        <v>0</v>
      </c>
      <c r="BG194" s="404">
        <v>0</v>
      </c>
      <c r="BH194" s="404">
        <v>76500</v>
      </c>
      <c r="BI194" s="404">
        <v>76500</v>
      </c>
      <c r="BJ194" s="404">
        <v>0</v>
      </c>
      <c r="BK194" s="404">
        <v>0</v>
      </c>
      <c r="BL194" s="404">
        <v>0</v>
      </c>
      <c r="BM194" s="404">
        <v>76500</v>
      </c>
      <c r="BN194" s="404">
        <v>76500</v>
      </c>
      <c r="BO194" s="40">
        <v>0</v>
      </c>
      <c r="BP194" s="40">
        <v>0</v>
      </c>
      <c r="BQ194" s="40">
        <v>0</v>
      </c>
      <c r="BR194" s="404">
        <v>76500</v>
      </c>
      <c r="BS194" s="404">
        <v>76500</v>
      </c>
      <c r="BT194" s="40">
        <v>0</v>
      </c>
      <c r="BU194" s="40">
        <v>0</v>
      </c>
      <c r="BV194" s="40">
        <v>0</v>
      </c>
      <c r="BW194" s="404">
        <v>76500</v>
      </c>
      <c r="BX194" s="404">
        <v>0</v>
      </c>
      <c r="BY194" s="404">
        <v>0</v>
      </c>
      <c r="BZ194" s="404">
        <v>0</v>
      </c>
      <c r="CA194" s="404">
        <v>0</v>
      </c>
      <c r="CB194" s="404">
        <v>0</v>
      </c>
      <c r="CC194" s="404">
        <v>76500</v>
      </c>
      <c r="CD194" s="404">
        <v>0</v>
      </c>
      <c r="CE194" s="404">
        <v>0</v>
      </c>
      <c r="CF194" s="404">
        <v>0</v>
      </c>
      <c r="CG194" s="404">
        <v>76500</v>
      </c>
      <c r="CH194" s="404">
        <v>76500</v>
      </c>
      <c r="CI194" s="404">
        <v>0</v>
      </c>
      <c r="CJ194" s="404">
        <v>0</v>
      </c>
      <c r="CK194" s="404">
        <v>0</v>
      </c>
      <c r="CL194" s="420">
        <v>76500</v>
      </c>
      <c r="CM194" s="509" t="s">
        <v>92</v>
      </c>
      <c r="CN194" s="19" t="str">
        <f t="shared" si="106"/>
        <v>4010000010113плановый</v>
      </c>
      <c r="CO194" s="103"/>
      <c r="CP194" s="103"/>
      <c r="CQ194" s="104"/>
      <c r="CR194" s="104">
        <f t="shared" si="114"/>
        <v>0</v>
      </c>
      <c r="CS194" s="104">
        <f t="shared" si="115"/>
        <v>0</v>
      </c>
      <c r="CT194" s="104">
        <f t="shared" si="116"/>
        <v>0</v>
      </c>
      <c r="CU194" s="104">
        <f t="shared" si="117"/>
        <v>0</v>
      </c>
      <c r="CV194" s="104">
        <f t="shared" si="118"/>
        <v>0</v>
      </c>
      <c r="CW194" s="104">
        <f t="shared" si="119"/>
        <v>0</v>
      </c>
      <c r="CX194" s="104"/>
      <c r="CY194" s="211">
        <f t="shared" si="120"/>
        <v>0</v>
      </c>
      <c r="CZ194" s="211">
        <f t="shared" si="121"/>
        <v>0</v>
      </c>
      <c r="DA194" s="211">
        <f t="shared" si="122"/>
        <v>0</v>
      </c>
      <c r="DB194" s="211">
        <f t="shared" si="123"/>
        <v>0</v>
      </c>
      <c r="DC194" s="211">
        <f t="shared" si="124"/>
        <v>0</v>
      </c>
      <c r="DD194" s="211">
        <f t="shared" si="125"/>
        <v>0</v>
      </c>
      <c r="DE194" s="211">
        <f t="shared" si="126"/>
        <v>0</v>
      </c>
      <c r="DF194" s="211">
        <f t="shared" si="127"/>
        <v>0</v>
      </c>
      <c r="DG194" s="211">
        <f t="shared" si="128"/>
        <v>0</v>
      </c>
      <c r="DH194" s="211">
        <f t="shared" si="129"/>
        <v>0</v>
      </c>
    </row>
    <row r="195" spans="1:112" s="105" customFormat="1" ht="32.1" customHeight="1">
      <c r="A195" s="56">
        <v>605</v>
      </c>
      <c r="B195" s="57" t="s">
        <v>395</v>
      </c>
      <c r="C195" s="202">
        <v>402000008</v>
      </c>
      <c r="D195" s="397" t="s">
        <v>181</v>
      </c>
      <c r="E195" s="59" t="s">
        <v>3496</v>
      </c>
      <c r="F195" s="398"/>
      <c r="G195" s="398"/>
      <c r="H195" s="86" t="s">
        <v>3497</v>
      </c>
      <c r="I195" s="398"/>
      <c r="J195" s="86" t="s">
        <v>3498</v>
      </c>
      <c r="K195" s="86" t="s">
        <v>3499</v>
      </c>
      <c r="L195" s="86" t="s">
        <v>3500</v>
      </c>
      <c r="M195" s="232"/>
      <c r="N195" s="232"/>
      <c r="O195" s="232"/>
      <c r="P195" s="399" t="s">
        <v>3501</v>
      </c>
      <c r="Q195" s="399" t="s">
        <v>333</v>
      </c>
      <c r="R195" s="86"/>
      <c r="S195" s="86"/>
      <c r="T195" s="86" t="s">
        <v>66</v>
      </c>
      <c r="U195" s="86"/>
      <c r="V195" s="86" t="s">
        <v>65</v>
      </c>
      <c r="W195" s="86" t="s">
        <v>64</v>
      </c>
      <c r="X195" s="86" t="s">
        <v>66</v>
      </c>
      <c r="Y195" s="86"/>
      <c r="Z195" s="86"/>
      <c r="AA195" s="86"/>
      <c r="AB195" s="399" t="s">
        <v>142</v>
      </c>
      <c r="AC195" s="399" t="s">
        <v>3413</v>
      </c>
      <c r="AD195" s="400"/>
      <c r="AE195" s="400"/>
      <c r="AF195" s="400"/>
      <c r="AG195" s="400"/>
      <c r="AH195" s="401"/>
      <c r="AI195" s="400"/>
      <c r="AJ195" s="402"/>
      <c r="AK195" s="402"/>
      <c r="AL195" s="400"/>
      <c r="AM195" s="399" t="s">
        <v>3414</v>
      </c>
      <c r="AN195" s="399" t="s">
        <v>3415</v>
      </c>
      <c r="AO195" s="197" t="s">
        <v>71</v>
      </c>
      <c r="AP195" s="197" t="s">
        <v>72</v>
      </c>
      <c r="AQ195" s="197" t="s">
        <v>400</v>
      </c>
      <c r="AR195" s="403" t="s">
        <v>174</v>
      </c>
      <c r="AS195" s="249" t="s">
        <v>175</v>
      </c>
      <c r="AT195" s="404">
        <v>66806258.93</v>
      </c>
      <c r="AU195" s="404">
        <v>66806258.93</v>
      </c>
      <c r="AV195" s="24">
        <v>0</v>
      </c>
      <c r="AW195" s="24">
        <v>0</v>
      </c>
      <c r="AX195" s="24"/>
      <c r="AY195" s="24"/>
      <c r="AZ195" s="24"/>
      <c r="BA195" s="24"/>
      <c r="BB195" s="404">
        <v>66806258.93</v>
      </c>
      <c r="BC195" s="404">
        <v>66806258.93</v>
      </c>
      <c r="BD195" s="404">
        <v>68714190</v>
      </c>
      <c r="BE195" s="404">
        <v>0</v>
      </c>
      <c r="BF195" s="404">
        <v>0</v>
      </c>
      <c r="BG195" s="404">
        <v>0</v>
      </c>
      <c r="BH195" s="404">
        <v>68714190</v>
      </c>
      <c r="BI195" s="404">
        <v>68714190</v>
      </c>
      <c r="BJ195" s="404">
        <v>0</v>
      </c>
      <c r="BK195" s="404">
        <v>0</v>
      </c>
      <c r="BL195" s="404">
        <v>0</v>
      </c>
      <c r="BM195" s="404">
        <v>68714190</v>
      </c>
      <c r="BN195" s="404">
        <v>68714190</v>
      </c>
      <c r="BO195" s="40">
        <v>0</v>
      </c>
      <c r="BP195" s="40">
        <v>0</v>
      </c>
      <c r="BQ195" s="40">
        <v>0</v>
      </c>
      <c r="BR195" s="404">
        <v>68714190</v>
      </c>
      <c r="BS195" s="404">
        <v>68714190</v>
      </c>
      <c r="BT195" s="40">
        <v>0</v>
      </c>
      <c r="BU195" s="40">
        <v>0</v>
      </c>
      <c r="BV195" s="40">
        <v>0</v>
      </c>
      <c r="BW195" s="404">
        <v>68714190</v>
      </c>
      <c r="BX195" s="404">
        <v>66806258.93</v>
      </c>
      <c r="BY195" s="404">
        <v>0</v>
      </c>
      <c r="BZ195" s="404">
        <v>0</v>
      </c>
      <c r="CA195" s="404">
        <v>0</v>
      </c>
      <c r="CB195" s="404">
        <v>66806258.93</v>
      </c>
      <c r="CC195" s="404">
        <v>68714190</v>
      </c>
      <c r="CD195" s="404">
        <v>0</v>
      </c>
      <c r="CE195" s="404">
        <v>0</v>
      </c>
      <c r="CF195" s="404">
        <v>0</v>
      </c>
      <c r="CG195" s="404">
        <v>68714190</v>
      </c>
      <c r="CH195" s="404">
        <v>68714190</v>
      </c>
      <c r="CI195" s="404">
        <v>0</v>
      </c>
      <c r="CJ195" s="404">
        <v>0</v>
      </c>
      <c r="CK195" s="404">
        <v>0</v>
      </c>
      <c r="CL195" s="420">
        <v>68714190</v>
      </c>
      <c r="CM195" s="509" t="s">
        <v>92</v>
      </c>
      <c r="CN195" s="19" t="str">
        <f t="shared" si="106"/>
        <v>4020000080113плановый</v>
      </c>
      <c r="CO195" s="103"/>
      <c r="CP195" s="103"/>
      <c r="CQ195" s="104"/>
      <c r="CR195" s="104"/>
      <c r="CS195" s="104"/>
      <c r="CT195" s="104"/>
      <c r="CU195" s="104"/>
      <c r="CV195" s="104"/>
      <c r="CW195" s="104"/>
      <c r="CX195" s="104"/>
      <c r="CY195" s="211"/>
      <c r="CZ195" s="211"/>
      <c r="DA195" s="211"/>
      <c r="DB195" s="211"/>
      <c r="DC195" s="211"/>
      <c r="DD195" s="211"/>
      <c r="DE195" s="211"/>
      <c r="DF195" s="211"/>
      <c r="DG195" s="211"/>
      <c r="DH195" s="211"/>
    </row>
    <row r="196" spans="1:112" s="105" customFormat="1" ht="32.1" customHeight="1">
      <c r="A196" s="56">
        <v>605</v>
      </c>
      <c r="B196" s="57" t="s">
        <v>395</v>
      </c>
      <c r="C196" s="202">
        <v>402000008</v>
      </c>
      <c r="D196" s="397" t="s">
        <v>181</v>
      </c>
      <c r="E196" s="59" t="s">
        <v>3496</v>
      </c>
      <c r="F196" s="398"/>
      <c r="G196" s="398"/>
      <c r="H196" s="86" t="s">
        <v>3497</v>
      </c>
      <c r="I196" s="398"/>
      <c r="J196" s="86" t="s">
        <v>3498</v>
      </c>
      <c r="K196" s="86" t="s">
        <v>3499</v>
      </c>
      <c r="L196" s="86" t="s">
        <v>3500</v>
      </c>
      <c r="M196" s="232"/>
      <c r="N196" s="232"/>
      <c r="O196" s="232"/>
      <c r="P196" s="399" t="s">
        <v>3501</v>
      </c>
      <c r="Q196" s="399" t="s">
        <v>333</v>
      </c>
      <c r="R196" s="86"/>
      <c r="S196" s="86"/>
      <c r="T196" s="86" t="s">
        <v>66</v>
      </c>
      <c r="U196" s="86"/>
      <c r="V196" s="86" t="s">
        <v>65</v>
      </c>
      <c r="W196" s="86" t="s">
        <v>64</v>
      </c>
      <c r="X196" s="86" t="s">
        <v>66</v>
      </c>
      <c r="Y196" s="86"/>
      <c r="Z196" s="86"/>
      <c r="AA196" s="86"/>
      <c r="AB196" s="399" t="s">
        <v>142</v>
      </c>
      <c r="AC196" s="399" t="s">
        <v>3413</v>
      </c>
      <c r="AD196" s="400"/>
      <c r="AE196" s="400"/>
      <c r="AF196" s="400"/>
      <c r="AG196" s="400"/>
      <c r="AH196" s="401"/>
      <c r="AI196" s="400"/>
      <c r="AJ196" s="402"/>
      <c r="AK196" s="402"/>
      <c r="AL196" s="400"/>
      <c r="AM196" s="399" t="s">
        <v>3414</v>
      </c>
      <c r="AN196" s="399" t="s">
        <v>3415</v>
      </c>
      <c r="AO196" s="197" t="s">
        <v>71</v>
      </c>
      <c r="AP196" s="197" t="s">
        <v>72</v>
      </c>
      <c r="AQ196" s="197" t="s">
        <v>3416</v>
      </c>
      <c r="AR196" s="403" t="s">
        <v>126</v>
      </c>
      <c r="AS196" s="249" t="s">
        <v>175</v>
      </c>
      <c r="AT196" s="404">
        <v>2021716.07</v>
      </c>
      <c r="AU196" s="404">
        <v>2021716.07</v>
      </c>
      <c r="AV196" s="24"/>
      <c r="AW196" s="24"/>
      <c r="AX196" s="24">
        <v>2021716.07</v>
      </c>
      <c r="AY196" s="24">
        <v>2021716.07</v>
      </c>
      <c r="AZ196" s="24">
        <v>0</v>
      </c>
      <c r="BA196" s="24">
        <v>0</v>
      </c>
      <c r="BB196" s="404">
        <v>0</v>
      </c>
      <c r="BC196" s="404">
        <v>0</v>
      </c>
      <c r="BD196" s="404">
        <v>0</v>
      </c>
      <c r="BE196" s="404">
        <v>0</v>
      </c>
      <c r="BF196" s="404">
        <v>0</v>
      </c>
      <c r="BG196" s="404">
        <v>0</v>
      </c>
      <c r="BH196" s="404">
        <v>0</v>
      </c>
      <c r="BI196" s="404">
        <v>0</v>
      </c>
      <c r="BJ196" s="404">
        <v>0</v>
      </c>
      <c r="BK196" s="404">
        <v>0</v>
      </c>
      <c r="BL196" s="404">
        <v>0</v>
      </c>
      <c r="BM196" s="404">
        <v>0</v>
      </c>
      <c r="BN196" s="404">
        <v>0</v>
      </c>
      <c r="BO196" s="40">
        <v>0</v>
      </c>
      <c r="BP196" s="40">
        <v>0</v>
      </c>
      <c r="BQ196" s="40">
        <v>0</v>
      </c>
      <c r="BR196" s="404">
        <v>0</v>
      </c>
      <c r="BS196" s="404">
        <v>0</v>
      </c>
      <c r="BT196" s="40">
        <v>0</v>
      </c>
      <c r="BU196" s="40">
        <v>0</v>
      </c>
      <c r="BV196" s="40">
        <v>0</v>
      </c>
      <c r="BW196" s="404">
        <v>0</v>
      </c>
      <c r="BX196" s="404">
        <v>2021716.07</v>
      </c>
      <c r="BY196" s="404">
        <v>2021716.07</v>
      </c>
      <c r="BZ196" s="404">
        <v>0</v>
      </c>
      <c r="CA196" s="404">
        <v>0</v>
      </c>
      <c r="CB196" s="404">
        <v>0</v>
      </c>
      <c r="CC196" s="404">
        <v>0</v>
      </c>
      <c r="CD196" s="404">
        <v>0</v>
      </c>
      <c r="CE196" s="404">
        <v>0</v>
      </c>
      <c r="CF196" s="404">
        <v>0</v>
      </c>
      <c r="CG196" s="404">
        <v>0</v>
      </c>
      <c r="CH196" s="404">
        <v>0</v>
      </c>
      <c r="CI196" s="404">
        <v>0</v>
      </c>
      <c r="CJ196" s="404">
        <v>0</v>
      </c>
      <c r="CK196" s="404">
        <v>0</v>
      </c>
      <c r="CL196" s="420">
        <v>0</v>
      </c>
      <c r="CM196" s="509" t="s">
        <v>92</v>
      </c>
      <c r="CN196" s="19" t="str">
        <f t="shared" si="106"/>
        <v>4020000080113плановый</v>
      </c>
      <c r="CO196" s="103"/>
      <c r="CP196" s="103"/>
      <c r="CQ196" s="104"/>
      <c r="CR196" s="104"/>
      <c r="CS196" s="104"/>
      <c r="CT196" s="104"/>
      <c r="CU196" s="104"/>
      <c r="CV196" s="104"/>
      <c r="CW196" s="104"/>
      <c r="CX196" s="104"/>
      <c r="CY196" s="211"/>
      <c r="CZ196" s="211"/>
      <c r="DA196" s="211"/>
      <c r="DB196" s="211"/>
      <c r="DC196" s="211"/>
      <c r="DD196" s="211"/>
      <c r="DE196" s="211"/>
      <c r="DF196" s="211"/>
      <c r="DG196" s="211"/>
      <c r="DH196" s="211"/>
    </row>
    <row r="197" spans="1:112" s="105" customFormat="1" ht="32.1" customHeight="1">
      <c r="A197" s="56">
        <v>605</v>
      </c>
      <c r="B197" s="57" t="s">
        <v>395</v>
      </c>
      <c r="C197" s="202">
        <v>402000008</v>
      </c>
      <c r="D197" s="397" t="s">
        <v>181</v>
      </c>
      <c r="E197" s="59" t="s">
        <v>3502</v>
      </c>
      <c r="F197" s="398"/>
      <c r="G197" s="398"/>
      <c r="H197" s="86" t="s">
        <v>3497</v>
      </c>
      <c r="I197" s="398"/>
      <c r="J197" s="86" t="s">
        <v>3498</v>
      </c>
      <c r="K197" s="86" t="s">
        <v>3499</v>
      </c>
      <c r="L197" s="86" t="s">
        <v>3500</v>
      </c>
      <c r="M197" s="232"/>
      <c r="N197" s="232"/>
      <c r="O197" s="232"/>
      <c r="P197" s="399" t="s">
        <v>3501</v>
      </c>
      <c r="Q197" s="399" t="s">
        <v>333</v>
      </c>
      <c r="R197" s="86"/>
      <c r="S197" s="86"/>
      <c r="T197" s="86" t="s">
        <v>66</v>
      </c>
      <c r="U197" s="86"/>
      <c r="V197" s="86" t="s">
        <v>65</v>
      </c>
      <c r="W197" s="86" t="s">
        <v>64</v>
      </c>
      <c r="X197" s="86" t="s">
        <v>66</v>
      </c>
      <c r="Y197" s="86"/>
      <c r="Z197" s="86"/>
      <c r="AA197" s="86"/>
      <c r="AB197" s="399" t="s">
        <v>142</v>
      </c>
      <c r="AC197" s="399" t="s">
        <v>3413</v>
      </c>
      <c r="AD197" s="400"/>
      <c r="AE197" s="400"/>
      <c r="AF197" s="400"/>
      <c r="AG197" s="400"/>
      <c r="AH197" s="401"/>
      <c r="AI197" s="400"/>
      <c r="AJ197" s="402"/>
      <c r="AK197" s="402"/>
      <c r="AL197" s="400"/>
      <c r="AM197" s="399" t="s">
        <v>3414</v>
      </c>
      <c r="AN197" s="399" t="s">
        <v>3415</v>
      </c>
      <c r="AO197" s="197" t="s">
        <v>71</v>
      </c>
      <c r="AP197" s="197" t="s">
        <v>72</v>
      </c>
      <c r="AQ197" s="197" t="s">
        <v>400</v>
      </c>
      <c r="AR197" s="403" t="s">
        <v>174</v>
      </c>
      <c r="AS197" s="249" t="s">
        <v>183</v>
      </c>
      <c r="AT197" s="404">
        <v>2550.9</v>
      </c>
      <c r="AU197" s="404">
        <v>2550.9</v>
      </c>
      <c r="AV197" s="24">
        <v>0</v>
      </c>
      <c r="AW197" s="24">
        <v>0</v>
      </c>
      <c r="AX197" s="24">
        <v>0</v>
      </c>
      <c r="AY197" s="24">
        <v>0</v>
      </c>
      <c r="AZ197" s="24">
        <v>0</v>
      </c>
      <c r="BA197" s="24">
        <v>0</v>
      </c>
      <c r="BB197" s="404">
        <v>2550.9</v>
      </c>
      <c r="BC197" s="404">
        <v>2550.9</v>
      </c>
      <c r="BD197" s="404">
        <v>17800</v>
      </c>
      <c r="BE197" s="404">
        <v>0</v>
      </c>
      <c r="BF197" s="404">
        <v>0</v>
      </c>
      <c r="BG197" s="404">
        <v>0</v>
      </c>
      <c r="BH197" s="404">
        <v>17800</v>
      </c>
      <c r="BI197" s="404">
        <v>17800</v>
      </c>
      <c r="BJ197" s="404">
        <v>0</v>
      </c>
      <c r="BK197" s="404">
        <v>0</v>
      </c>
      <c r="BL197" s="404">
        <v>0</v>
      </c>
      <c r="BM197" s="404">
        <v>17800</v>
      </c>
      <c r="BN197" s="404">
        <v>17800</v>
      </c>
      <c r="BO197" s="40">
        <v>0</v>
      </c>
      <c r="BP197" s="40">
        <v>0</v>
      </c>
      <c r="BQ197" s="40">
        <v>0</v>
      </c>
      <c r="BR197" s="404">
        <v>17800</v>
      </c>
      <c r="BS197" s="404">
        <v>17800</v>
      </c>
      <c r="BT197" s="40">
        <v>0</v>
      </c>
      <c r="BU197" s="40">
        <v>0</v>
      </c>
      <c r="BV197" s="40">
        <v>0</v>
      </c>
      <c r="BW197" s="404">
        <v>17800</v>
      </c>
      <c r="BX197" s="404">
        <v>2550.9</v>
      </c>
      <c r="BY197" s="404">
        <v>0</v>
      </c>
      <c r="BZ197" s="404">
        <v>0</v>
      </c>
      <c r="CA197" s="404">
        <v>0</v>
      </c>
      <c r="CB197" s="404">
        <v>2550.9</v>
      </c>
      <c r="CC197" s="404">
        <v>17800</v>
      </c>
      <c r="CD197" s="404">
        <v>0</v>
      </c>
      <c r="CE197" s="404">
        <v>0</v>
      </c>
      <c r="CF197" s="404">
        <v>0</v>
      </c>
      <c r="CG197" s="404">
        <v>17800</v>
      </c>
      <c r="CH197" s="404">
        <v>17800</v>
      </c>
      <c r="CI197" s="404">
        <v>0</v>
      </c>
      <c r="CJ197" s="404">
        <v>0</v>
      </c>
      <c r="CK197" s="404">
        <v>0</v>
      </c>
      <c r="CL197" s="420">
        <v>17800</v>
      </c>
      <c r="CM197" s="509" t="s">
        <v>92</v>
      </c>
      <c r="CN197" s="19" t="str">
        <f t="shared" si="106"/>
        <v>4020000080113плановый</v>
      </c>
      <c r="CO197" s="103"/>
      <c r="CP197" s="103"/>
      <c r="CQ197" s="104"/>
      <c r="CR197" s="104"/>
      <c r="CS197" s="104"/>
      <c r="CT197" s="104"/>
      <c r="CU197" s="104"/>
      <c r="CV197" s="104"/>
      <c r="CW197" s="104"/>
      <c r="CX197" s="104"/>
      <c r="CY197" s="211"/>
      <c r="CZ197" s="211"/>
      <c r="DA197" s="211"/>
      <c r="DB197" s="211"/>
      <c r="DC197" s="211"/>
      <c r="DD197" s="211"/>
      <c r="DE197" s="211"/>
      <c r="DF197" s="211"/>
      <c r="DG197" s="211"/>
      <c r="DH197" s="211"/>
    </row>
    <row r="198" spans="1:112" s="105" customFormat="1" ht="32.1" customHeight="1">
      <c r="A198" s="56">
        <v>605</v>
      </c>
      <c r="B198" s="57" t="s">
        <v>395</v>
      </c>
      <c r="C198" s="202">
        <v>402000008</v>
      </c>
      <c r="D198" s="397" t="s">
        <v>181</v>
      </c>
      <c r="E198" s="59" t="s">
        <v>3503</v>
      </c>
      <c r="F198" s="398"/>
      <c r="G198" s="398"/>
      <c r="H198" s="86" t="s">
        <v>3497</v>
      </c>
      <c r="I198" s="398"/>
      <c r="J198" s="86" t="s">
        <v>3498</v>
      </c>
      <c r="K198" s="86" t="s">
        <v>3499</v>
      </c>
      <c r="L198" s="86" t="s">
        <v>3500</v>
      </c>
      <c r="M198" s="232"/>
      <c r="N198" s="232"/>
      <c r="O198" s="232"/>
      <c r="P198" s="399" t="s">
        <v>3504</v>
      </c>
      <c r="Q198" s="399" t="s">
        <v>333</v>
      </c>
      <c r="R198" s="86"/>
      <c r="S198" s="86"/>
      <c r="T198" s="86" t="s">
        <v>66</v>
      </c>
      <c r="U198" s="86"/>
      <c r="V198" s="86" t="s">
        <v>65</v>
      </c>
      <c r="W198" s="86" t="s">
        <v>64</v>
      </c>
      <c r="X198" s="86" t="s">
        <v>66</v>
      </c>
      <c r="Y198" s="86"/>
      <c r="Z198" s="86"/>
      <c r="AA198" s="86"/>
      <c r="AB198" s="399" t="s">
        <v>142</v>
      </c>
      <c r="AC198" s="399" t="s">
        <v>3413</v>
      </c>
      <c r="AD198" s="400"/>
      <c r="AE198" s="400"/>
      <c r="AF198" s="400"/>
      <c r="AG198" s="400"/>
      <c r="AH198" s="401"/>
      <c r="AI198" s="400"/>
      <c r="AJ198" s="402"/>
      <c r="AK198" s="402"/>
      <c r="AL198" s="400"/>
      <c r="AM198" s="399" t="s">
        <v>3414</v>
      </c>
      <c r="AN198" s="399" t="s">
        <v>3415</v>
      </c>
      <c r="AO198" s="197" t="s">
        <v>71</v>
      </c>
      <c r="AP198" s="197" t="s">
        <v>72</v>
      </c>
      <c r="AQ198" s="197" t="s">
        <v>400</v>
      </c>
      <c r="AR198" s="403" t="s">
        <v>174</v>
      </c>
      <c r="AS198" s="249" t="s">
        <v>179</v>
      </c>
      <c r="AT198" s="404">
        <v>20011232.079999998</v>
      </c>
      <c r="AU198" s="404">
        <v>20011232.079999998</v>
      </c>
      <c r="AV198" s="24">
        <v>0</v>
      </c>
      <c r="AW198" s="24">
        <v>0</v>
      </c>
      <c r="AX198" s="24">
        <v>0</v>
      </c>
      <c r="AY198" s="24">
        <v>0</v>
      </c>
      <c r="AZ198" s="24">
        <v>0</v>
      </c>
      <c r="BA198" s="24">
        <v>0</v>
      </c>
      <c r="BB198" s="404">
        <v>20011232.079999998</v>
      </c>
      <c r="BC198" s="404">
        <v>20011232.079999998</v>
      </c>
      <c r="BD198" s="404">
        <v>19047840</v>
      </c>
      <c r="BE198" s="404">
        <v>0</v>
      </c>
      <c r="BF198" s="404">
        <v>0</v>
      </c>
      <c r="BG198" s="404">
        <v>0</v>
      </c>
      <c r="BH198" s="404">
        <v>19047840</v>
      </c>
      <c r="BI198" s="404">
        <v>20751690</v>
      </c>
      <c r="BJ198" s="404">
        <v>0</v>
      </c>
      <c r="BK198" s="404">
        <v>0</v>
      </c>
      <c r="BL198" s="404">
        <v>0</v>
      </c>
      <c r="BM198" s="404">
        <v>20751690</v>
      </c>
      <c r="BN198" s="404">
        <v>20751690</v>
      </c>
      <c r="BO198" s="40">
        <v>0</v>
      </c>
      <c r="BP198" s="40">
        <v>0</v>
      </c>
      <c r="BQ198" s="40">
        <v>0</v>
      </c>
      <c r="BR198" s="404">
        <v>20751690</v>
      </c>
      <c r="BS198" s="404">
        <v>20751690</v>
      </c>
      <c r="BT198" s="40">
        <v>0</v>
      </c>
      <c r="BU198" s="40">
        <v>0</v>
      </c>
      <c r="BV198" s="40">
        <v>0</v>
      </c>
      <c r="BW198" s="404">
        <v>20751690</v>
      </c>
      <c r="BX198" s="404">
        <v>20011232.079999998</v>
      </c>
      <c r="BY198" s="404">
        <v>0</v>
      </c>
      <c r="BZ198" s="404">
        <v>0</v>
      </c>
      <c r="CA198" s="404">
        <v>0</v>
      </c>
      <c r="CB198" s="404">
        <v>20011232.079999998</v>
      </c>
      <c r="CC198" s="404">
        <v>19047840</v>
      </c>
      <c r="CD198" s="404">
        <v>0</v>
      </c>
      <c r="CE198" s="404">
        <v>0</v>
      </c>
      <c r="CF198" s="404">
        <v>0</v>
      </c>
      <c r="CG198" s="404">
        <v>19047840</v>
      </c>
      <c r="CH198" s="404">
        <v>20751690</v>
      </c>
      <c r="CI198" s="404">
        <v>0</v>
      </c>
      <c r="CJ198" s="404">
        <v>0</v>
      </c>
      <c r="CK198" s="404">
        <v>0</v>
      </c>
      <c r="CL198" s="420">
        <v>20751690</v>
      </c>
      <c r="CM198" s="509" t="s">
        <v>92</v>
      </c>
      <c r="CN198" s="19" t="str">
        <f t="shared" si="106"/>
        <v>4020000080113плановый</v>
      </c>
      <c r="CO198" s="103"/>
      <c r="CP198" s="103"/>
      <c r="CQ198" s="104"/>
      <c r="CR198" s="104"/>
      <c r="CS198" s="104"/>
      <c r="CT198" s="104"/>
      <c r="CU198" s="104"/>
      <c r="CV198" s="104"/>
      <c r="CW198" s="104"/>
      <c r="CX198" s="104"/>
      <c r="CY198" s="211"/>
      <c r="CZ198" s="211"/>
      <c r="DA198" s="211"/>
      <c r="DB198" s="211"/>
      <c r="DC198" s="211"/>
      <c r="DD198" s="211"/>
      <c r="DE198" s="211"/>
      <c r="DF198" s="211"/>
      <c r="DG198" s="211"/>
      <c r="DH198" s="211"/>
    </row>
    <row r="199" spans="1:112" s="105" customFormat="1" ht="32.1" customHeight="1">
      <c r="A199" s="56">
        <v>605</v>
      </c>
      <c r="B199" s="57" t="s">
        <v>395</v>
      </c>
      <c r="C199" s="202">
        <v>402000008</v>
      </c>
      <c r="D199" s="397" t="s">
        <v>181</v>
      </c>
      <c r="E199" s="59" t="s">
        <v>3502</v>
      </c>
      <c r="F199" s="398"/>
      <c r="G199" s="398"/>
      <c r="H199" s="86" t="s">
        <v>3497</v>
      </c>
      <c r="I199" s="398"/>
      <c r="J199" s="86" t="s">
        <v>3498</v>
      </c>
      <c r="K199" s="86" t="s">
        <v>3499</v>
      </c>
      <c r="L199" s="86" t="s">
        <v>3500</v>
      </c>
      <c r="M199" s="232"/>
      <c r="N199" s="232"/>
      <c r="O199" s="232"/>
      <c r="P199" s="399" t="s">
        <v>3504</v>
      </c>
      <c r="Q199" s="399" t="s">
        <v>333</v>
      </c>
      <c r="R199" s="86"/>
      <c r="S199" s="86"/>
      <c r="T199" s="86" t="s">
        <v>66</v>
      </c>
      <c r="U199" s="86"/>
      <c r="V199" s="86" t="s">
        <v>65</v>
      </c>
      <c r="W199" s="86" t="s">
        <v>64</v>
      </c>
      <c r="X199" s="86" t="s">
        <v>66</v>
      </c>
      <c r="Y199" s="86"/>
      <c r="Z199" s="86"/>
      <c r="AA199" s="86"/>
      <c r="AB199" s="399" t="s">
        <v>142</v>
      </c>
      <c r="AC199" s="399" t="s">
        <v>3413</v>
      </c>
      <c r="AD199" s="400"/>
      <c r="AE199" s="400"/>
      <c r="AF199" s="400"/>
      <c r="AG199" s="400"/>
      <c r="AH199" s="401"/>
      <c r="AI199" s="400"/>
      <c r="AJ199" s="402"/>
      <c r="AK199" s="402"/>
      <c r="AL199" s="400"/>
      <c r="AM199" s="399" t="s">
        <v>3414</v>
      </c>
      <c r="AN199" s="399" t="s">
        <v>3415</v>
      </c>
      <c r="AO199" s="197" t="s">
        <v>71</v>
      </c>
      <c r="AP199" s="197" t="s">
        <v>72</v>
      </c>
      <c r="AQ199" s="197" t="s">
        <v>3416</v>
      </c>
      <c r="AR199" s="403" t="s">
        <v>126</v>
      </c>
      <c r="AS199" s="249" t="s">
        <v>179</v>
      </c>
      <c r="AT199" s="404">
        <v>610558.25</v>
      </c>
      <c r="AU199" s="404">
        <v>610558.25</v>
      </c>
      <c r="AV199" s="24">
        <v>0</v>
      </c>
      <c r="AW199" s="24">
        <v>0</v>
      </c>
      <c r="AX199" s="24">
        <v>0</v>
      </c>
      <c r="AY199" s="24">
        <v>0</v>
      </c>
      <c r="AZ199" s="24">
        <v>0</v>
      </c>
      <c r="BA199" s="24">
        <v>0</v>
      </c>
      <c r="BB199" s="404">
        <v>610558.25</v>
      </c>
      <c r="BC199" s="404">
        <v>610558.25</v>
      </c>
      <c r="BD199" s="404">
        <v>0</v>
      </c>
      <c r="BE199" s="404">
        <v>0</v>
      </c>
      <c r="BF199" s="404">
        <v>0</v>
      </c>
      <c r="BG199" s="404">
        <v>0</v>
      </c>
      <c r="BH199" s="404">
        <v>0</v>
      </c>
      <c r="BI199" s="404">
        <v>0</v>
      </c>
      <c r="BJ199" s="404">
        <v>0</v>
      </c>
      <c r="BK199" s="404">
        <v>0</v>
      </c>
      <c r="BL199" s="404">
        <v>0</v>
      </c>
      <c r="BM199" s="404">
        <v>0</v>
      </c>
      <c r="BN199" s="404">
        <v>0</v>
      </c>
      <c r="BO199" s="40">
        <v>0</v>
      </c>
      <c r="BP199" s="40">
        <v>0</v>
      </c>
      <c r="BQ199" s="40">
        <v>0</v>
      </c>
      <c r="BR199" s="404">
        <v>0</v>
      </c>
      <c r="BS199" s="404">
        <v>0</v>
      </c>
      <c r="BT199" s="40">
        <v>0</v>
      </c>
      <c r="BU199" s="40">
        <v>0</v>
      </c>
      <c r="BV199" s="40">
        <v>0</v>
      </c>
      <c r="BW199" s="404">
        <v>0</v>
      </c>
      <c r="BX199" s="404">
        <v>610558.25</v>
      </c>
      <c r="BY199" s="404">
        <v>610558.25</v>
      </c>
      <c r="BZ199" s="404">
        <v>0</v>
      </c>
      <c r="CA199" s="404">
        <v>0</v>
      </c>
      <c r="CB199" s="404">
        <v>0</v>
      </c>
      <c r="CC199" s="404">
        <v>0</v>
      </c>
      <c r="CD199" s="404">
        <v>0</v>
      </c>
      <c r="CE199" s="404">
        <v>0</v>
      </c>
      <c r="CF199" s="404">
        <v>0</v>
      </c>
      <c r="CG199" s="404">
        <v>0</v>
      </c>
      <c r="CH199" s="404">
        <v>0</v>
      </c>
      <c r="CI199" s="404">
        <v>0</v>
      </c>
      <c r="CJ199" s="404">
        <v>0</v>
      </c>
      <c r="CK199" s="404">
        <v>0</v>
      </c>
      <c r="CL199" s="420">
        <v>0</v>
      </c>
      <c r="CM199" s="509" t="s">
        <v>92</v>
      </c>
      <c r="CN199" s="19" t="str">
        <f t="shared" si="106"/>
        <v>4020000080113плановый</v>
      </c>
      <c r="CO199" s="103"/>
      <c r="CP199" s="103"/>
      <c r="CQ199" s="104"/>
      <c r="CR199" s="104"/>
      <c r="CS199" s="104"/>
      <c r="CT199" s="104"/>
      <c r="CU199" s="104"/>
      <c r="CV199" s="104"/>
      <c r="CW199" s="104"/>
      <c r="CX199" s="104"/>
      <c r="CY199" s="211"/>
      <c r="CZ199" s="211"/>
      <c r="DA199" s="211"/>
      <c r="DB199" s="211"/>
      <c r="DC199" s="211"/>
      <c r="DD199" s="211"/>
      <c r="DE199" s="211"/>
      <c r="DF199" s="211"/>
      <c r="DG199" s="211"/>
      <c r="DH199" s="211"/>
    </row>
    <row r="200" spans="1:112" s="105" customFormat="1" ht="32.1" customHeight="1">
      <c r="A200" s="56">
        <v>605</v>
      </c>
      <c r="B200" s="57" t="s">
        <v>395</v>
      </c>
      <c r="C200" s="202">
        <v>402000008</v>
      </c>
      <c r="D200" s="397" t="s">
        <v>181</v>
      </c>
      <c r="E200" s="59" t="s">
        <v>3502</v>
      </c>
      <c r="F200" s="398"/>
      <c r="G200" s="398"/>
      <c r="H200" s="86" t="s">
        <v>3497</v>
      </c>
      <c r="I200" s="398"/>
      <c r="J200" s="86" t="s">
        <v>3498</v>
      </c>
      <c r="K200" s="86" t="s">
        <v>3499</v>
      </c>
      <c r="L200" s="86" t="s">
        <v>3500</v>
      </c>
      <c r="M200" s="232"/>
      <c r="N200" s="232"/>
      <c r="O200" s="232"/>
      <c r="P200" s="399" t="s">
        <v>3505</v>
      </c>
      <c r="Q200" s="399" t="s">
        <v>333</v>
      </c>
      <c r="R200" s="86"/>
      <c r="S200" s="86"/>
      <c r="T200" s="86" t="s">
        <v>66</v>
      </c>
      <c r="U200" s="86"/>
      <c r="V200" s="86" t="s">
        <v>65</v>
      </c>
      <c r="W200" s="86" t="s">
        <v>64</v>
      </c>
      <c r="X200" s="86" t="s">
        <v>66</v>
      </c>
      <c r="Y200" s="86"/>
      <c r="Z200" s="86"/>
      <c r="AA200" s="86"/>
      <c r="AB200" s="399" t="s">
        <v>142</v>
      </c>
      <c r="AC200" s="399" t="s">
        <v>3413</v>
      </c>
      <c r="AD200" s="400"/>
      <c r="AE200" s="400"/>
      <c r="AF200" s="400"/>
      <c r="AG200" s="400"/>
      <c r="AH200" s="401"/>
      <c r="AI200" s="400"/>
      <c r="AJ200" s="402"/>
      <c r="AK200" s="402"/>
      <c r="AL200" s="400"/>
      <c r="AM200" s="399" t="s">
        <v>3414</v>
      </c>
      <c r="AN200" s="399" t="s">
        <v>3415</v>
      </c>
      <c r="AO200" s="197" t="s">
        <v>71</v>
      </c>
      <c r="AP200" s="197" t="s">
        <v>72</v>
      </c>
      <c r="AQ200" s="197" t="s">
        <v>400</v>
      </c>
      <c r="AR200" s="403" t="s">
        <v>174</v>
      </c>
      <c r="AS200" s="249" t="s">
        <v>73</v>
      </c>
      <c r="AT200" s="404">
        <v>15868998.57</v>
      </c>
      <c r="AU200" s="404">
        <v>15868998.57</v>
      </c>
      <c r="AV200" s="24">
        <v>0</v>
      </c>
      <c r="AW200" s="24">
        <v>0</v>
      </c>
      <c r="AX200" s="24">
        <v>0</v>
      </c>
      <c r="AY200" s="24">
        <v>0</v>
      </c>
      <c r="AZ200" s="24"/>
      <c r="BA200" s="24">
        <v>0</v>
      </c>
      <c r="BB200" s="404">
        <v>15868998.57</v>
      </c>
      <c r="BC200" s="404">
        <v>15868998.57</v>
      </c>
      <c r="BD200" s="404">
        <v>16424363.060000001</v>
      </c>
      <c r="BE200" s="404">
        <v>0</v>
      </c>
      <c r="BF200" s="404">
        <v>0</v>
      </c>
      <c r="BG200" s="404">
        <v>0</v>
      </c>
      <c r="BH200" s="404">
        <v>16424363.060000001</v>
      </c>
      <c r="BI200" s="404">
        <v>16514550</v>
      </c>
      <c r="BJ200" s="404">
        <v>0</v>
      </c>
      <c r="BK200" s="404">
        <v>0</v>
      </c>
      <c r="BL200" s="404">
        <v>0</v>
      </c>
      <c r="BM200" s="404">
        <v>16514550</v>
      </c>
      <c r="BN200" s="404">
        <v>16557020</v>
      </c>
      <c r="BO200" s="40">
        <v>0</v>
      </c>
      <c r="BP200" s="40">
        <v>0</v>
      </c>
      <c r="BQ200" s="40">
        <v>0</v>
      </c>
      <c r="BR200" s="404">
        <v>16557020</v>
      </c>
      <c r="BS200" s="404">
        <v>16557020</v>
      </c>
      <c r="BT200" s="40">
        <v>0</v>
      </c>
      <c r="BU200" s="40">
        <v>0</v>
      </c>
      <c r="BV200" s="40">
        <v>0</v>
      </c>
      <c r="BW200" s="404">
        <v>16557020</v>
      </c>
      <c r="BX200" s="404">
        <v>15868998.57</v>
      </c>
      <c r="BY200" s="404">
        <v>0</v>
      </c>
      <c r="BZ200" s="404">
        <v>0</v>
      </c>
      <c r="CA200" s="404">
        <v>0</v>
      </c>
      <c r="CB200" s="404">
        <v>15868998.57</v>
      </c>
      <c r="CC200" s="404">
        <v>16424363.060000001</v>
      </c>
      <c r="CD200" s="404">
        <v>0</v>
      </c>
      <c r="CE200" s="404">
        <v>0</v>
      </c>
      <c r="CF200" s="404">
        <v>0</v>
      </c>
      <c r="CG200" s="404">
        <v>16424363.060000001</v>
      </c>
      <c r="CH200" s="404">
        <v>16514550</v>
      </c>
      <c r="CI200" s="404">
        <v>0</v>
      </c>
      <c r="CJ200" s="404">
        <v>0</v>
      </c>
      <c r="CK200" s="404">
        <v>0</v>
      </c>
      <c r="CL200" s="420">
        <v>16514550</v>
      </c>
      <c r="CM200" s="509" t="s">
        <v>92</v>
      </c>
      <c r="CN200" s="19" t="str">
        <f t="shared" si="106"/>
        <v>4020000080113плановый</v>
      </c>
      <c r="CO200" s="103"/>
      <c r="CP200" s="103"/>
      <c r="CQ200" s="104"/>
      <c r="CR200" s="104"/>
      <c r="CS200" s="104"/>
      <c r="CT200" s="104"/>
      <c r="CU200" s="104"/>
      <c r="CV200" s="104"/>
      <c r="CW200" s="104"/>
      <c r="CX200" s="104"/>
      <c r="CY200" s="211"/>
      <c r="CZ200" s="211"/>
      <c r="DA200" s="211"/>
      <c r="DB200" s="211"/>
      <c r="DC200" s="211"/>
      <c r="DD200" s="211"/>
      <c r="DE200" s="211"/>
      <c r="DF200" s="211"/>
      <c r="DG200" s="211"/>
      <c r="DH200" s="211"/>
    </row>
    <row r="201" spans="1:112" s="105" customFormat="1" ht="32.1" customHeight="1">
      <c r="A201" s="56">
        <v>605</v>
      </c>
      <c r="B201" s="57" t="s">
        <v>395</v>
      </c>
      <c r="C201" s="202">
        <v>402000008</v>
      </c>
      <c r="D201" s="397" t="s">
        <v>181</v>
      </c>
      <c r="E201" s="59" t="s">
        <v>3436</v>
      </c>
      <c r="F201" s="398"/>
      <c r="G201" s="398"/>
      <c r="H201" s="86" t="s">
        <v>3497</v>
      </c>
      <c r="I201" s="398"/>
      <c r="J201" s="86" t="s">
        <v>3498</v>
      </c>
      <c r="K201" s="86" t="s">
        <v>3499</v>
      </c>
      <c r="L201" s="86" t="s">
        <v>3500</v>
      </c>
      <c r="M201" s="232"/>
      <c r="N201" s="232"/>
      <c r="O201" s="232"/>
      <c r="P201" s="399" t="s">
        <v>3505</v>
      </c>
      <c r="Q201" s="399" t="s">
        <v>333</v>
      </c>
      <c r="R201" s="86"/>
      <c r="S201" s="86"/>
      <c r="T201" s="86" t="s">
        <v>66</v>
      </c>
      <c r="U201" s="86"/>
      <c r="V201" s="86" t="s">
        <v>65</v>
      </c>
      <c r="W201" s="86" t="s">
        <v>64</v>
      </c>
      <c r="X201" s="86" t="s">
        <v>66</v>
      </c>
      <c r="Y201" s="86"/>
      <c r="Z201" s="86"/>
      <c r="AA201" s="86"/>
      <c r="AB201" s="399" t="s">
        <v>142</v>
      </c>
      <c r="AC201" s="399" t="s">
        <v>3413</v>
      </c>
      <c r="AD201" s="400"/>
      <c r="AE201" s="400"/>
      <c r="AF201" s="400"/>
      <c r="AG201" s="400"/>
      <c r="AH201" s="401"/>
      <c r="AI201" s="400"/>
      <c r="AJ201" s="402"/>
      <c r="AK201" s="402"/>
      <c r="AL201" s="400"/>
      <c r="AM201" s="399" t="s">
        <v>3414</v>
      </c>
      <c r="AN201" s="399" t="s">
        <v>3415</v>
      </c>
      <c r="AO201" s="197" t="s">
        <v>71</v>
      </c>
      <c r="AP201" s="197" t="s">
        <v>72</v>
      </c>
      <c r="AQ201" s="197" t="s">
        <v>400</v>
      </c>
      <c r="AR201" s="403" t="s">
        <v>174</v>
      </c>
      <c r="AS201" s="249" t="s">
        <v>118</v>
      </c>
      <c r="AT201" s="404">
        <v>2761912.52</v>
      </c>
      <c r="AU201" s="404">
        <v>2761912.52</v>
      </c>
      <c r="AV201" s="24">
        <v>0</v>
      </c>
      <c r="AW201" s="24">
        <v>0</v>
      </c>
      <c r="AX201" s="24">
        <v>0</v>
      </c>
      <c r="AY201" s="24">
        <v>0</v>
      </c>
      <c r="AZ201" s="24">
        <v>0</v>
      </c>
      <c r="BA201" s="24">
        <v>0</v>
      </c>
      <c r="BB201" s="404">
        <v>2761912.52</v>
      </c>
      <c r="BC201" s="404">
        <v>2761912.52</v>
      </c>
      <c r="BD201" s="404">
        <v>3291694.61</v>
      </c>
      <c r="BE201" s="404">
        <v>0</v>
      </c>
      <c r="BF201" s="404">
        <v>0</v>
      </c>
      <c r="BG201" s="404">
        <v>0</v>
      </c>
      <c r="BH201" s="404">
        <v>3291694.61</v>
      </c>
      <c r="BI201" s="404">
        <v>3418020</v>
      </c>
      <c r="BJ201" s="404">
        <v>0</v>
      </c>
      <c r="BK201" s="404">
        <v>0</v>
      </c>
      <c r="BL201" s="404">
        <v>0</v>
      </c>
      <c r="BM201" s="404">
        <v>3418020</v>
      </c>
      <c r="BN201" s="404">
        <v>3554740</v>
      </c>
      <c r="BO201" s="40">
        <v>0</v>
      </c>
      <c r="BP201" s="40">
        <v>0</v>
      </c>
      <c r="BQ201" s="40">
        <v>0</v>
      </c>
      <c r="BR201" s="404">
        <v>3554740</v>
      </c>
      <c r="BS201" s="404">
        <v>3554740</v>
      </c>
      <c r="BT201" s="40">
        <v>0</v>
      </c>
      <c r="BU201" s="40">
        <v>0</v>
      </c>
      <c r="BV201" s="40">
        <v>0</v>
      </c>
      <c r="BW201" s="404">
        <v>3554740</v>
      </c>
      <c r="BX201" s="404">
        <v>2761912.52</v>
      </c>
      <c r="BY201" s="404">
        <v>0</v>
      </c>
      <c r="BZ201" s="404">
        <v>0</v>
      </c>
      <c r="CA201" s="404">
        <v>0</v>
      </c>
      <c r="CB201" s="404">
        <v>2761912.52</v>
      </c>
      <c r="CC201" s="404">
        <v>3291694.61</v>
      </c>
      <c r="CD201" s="404">
        <v>0</v>
      </c>
      <c r="CE201" s="404">
        <v>0</v>
      </c>
      <c r="CF201" s="404">
        <v>0</v>
      </c>
      <c r="CG201" s="404">
        <v>3291694.61</v>
      </c>
      <c r="CH201" s="404">
        <v>3418020</v>
      </c>
      <c r="CI201" s="404">
        <v>0</v>
      </c>
      <c r="CJ201" s="404">
        <v>0</v>
      </c>
      <c r="CK201" s="404">
        <v>0</v>
      </c>
      <c r="CL201" s="420">
        <v>3418020</v>
      </c>
      <c r="CM201" s="311" t="s">
        <v>1257</v>
      </c>
      <c r="CN201" s="19" t="str">
        <f t="shared" si="106"/>
        <v>4020000080113индексации</v>
      </c>
      <c r="CO201" s="103"/>
      <c r="CP201" s="103"/>
      <c r="CQ201" s="104"/>
      <c r="CR201" s="104"/>
      <c r="CS201" s="104"/>
      <c r="CT201" s="104"/>
      <c r="CU201" s="104"/>
      <c r="CV201" s="104"/>
      <c r="CW201" s="104"/>
      <c r="CX201" s="104"/>
      <c r="CY201" s="211"/>
      <c r="CZ201" s="211"/>
      <c r="DA201" s="211"/>
      <c r="DB201" s="211"/>
      <c r="DC201" s="211"/>
      <c r="DD201" s="211"/>
      <c r="DE201" s="211"/>
      <c r="DF201" s="211"/>
      <c r="DG201" s="211"/>
      <c r="DH201" s="211"/>
    </row>
    <row r="202" spans="1:112" s="105" customFormat="1" ht="32.1" customHeight="1">
      <c r="A202" s="56">
        <v>605</v>
      </c>
      <c r="B202" s="57" t="s">
        <v>395</v>
      </c>
      <c r="C202" s="202">
        <v>402000008</v>
      </c>
      <c r="D202" s="397" t="s">
        <v>181</v>
      </c>
      <c r="E202" s="59" t="s">
        <v>3502</v>
      </c>
      <c r="F202" s="398"/>
      <c r="G202" s="398"/>
      <c r="H202" s="86" t="s">
        <v>3497</v>
      </c>
      <c r="I202" s="398"/>
      <c r="J202" s="86" t="s">
        <v>3498</v>
      </c>
      <c r="K202" s="86" t="s">
        <v>3499</v>
      </c>
      <c r="L202" s="86" t="s">
        <v>3500</v>
      </c>
      <c r="M202" s="232"/>
      <c r="N202" s="232"/>
      <c r="O202" s="232"/>
      <c r="P202" s="399" t="s">
        <v>3505</v>
      </c>
      <c r="Q202" s="399" t="s">
        <v>333</v>
      </c>
      <c r="R202" s="86"/>
      <c r="S202" s="86"/>
      <c r="T202" s="86" t="s">
        <v>66</v>
      </c>
      <c r="U202" s="86"/>
      <c r="V202" s="86" t="s">
        <v>65</v>
      </c>
      <c r="W202" s="86" t="s">
        <v>64</v>
      </c>
      <c r="X202" s="86" t="s">
        <v>66</v>
      </c>
      <c r="Y202" s="86"/>
      <c r="Z202" s="86"/>
      <c r="AA202" s="86"/>
      <c r="AB202" s="399" t="s">
        <v>142</v>
      </c>
      <c r="AC202" s="399" t="s">
        <v>3413</v>
      </c>
      <c r="AD202" s="400"/>
      <c r="AE202" s="400"/>
      <c r="AF202" s="400"/>
      <c r="AG202" s="400"/>
      <c r="AH202" s="401"/>
      <c r="AI202" s="400"/>
      <c r="AJ202" s="402"/>
      <c r="AK202" s="402"/>
      <c r="AL202" s="400"/>
      <c r="AM202" s="399" t="s">
        <v>3414</v>
      </c>
      <c r="AN202" s="399" t="s">
        <v>3415</v>
      </c>
      <c r="AO202" s="197" t="s">
        <v>71</v>
      </c>
      <c r="AP202" s="197" t="s">
        <v>72</v>
      </c>
      <c r="AQ202" s="197" t="s">
        <v>400</v>
      </c>
      <c r="AR202" s="403" t="s">
        <v>174</v>
      </c>
      <c r="AS202" s="249" t="s">
        <v>80</v>
      </c>
      <c r="AT202" s="404">
        <v>1195383</v>
      </c>
      <c r="AU202" s="404">
        <v>1195383</v>
      </c>
      <c r="AV202" s="24">
        <v>0</v>
      </c>
      <c r="AW202" s="24">
        <v>0</v>
      </c>
      <c r="AX202" s="24">
        <v>0</v>
      </c>
      <c r="AY202" s="24">
        <v>0</v>
      </c>
      <c r="AZ202" s="24">
        <v>0</v>
      </c>
      <c r="BA202" s="24">
        <v>0</v>
      </c>
      <c r="BB202" s="404">
        <v>1195383</v>
      </c>
      <c r="BC202" s="404">
        <v>1195383</v>
      </c>
      <c r="BD202" s="404">
        <v>1289000</v>
      </c>
      <c r="BE202" s="404">
        <v>0</v>
      </c>
      <c r="BF202" s="404">
        <v>0</v>
      </c>
      <c r="BG202" s="404">
        <v>0</v>
      </c>
      <c r="BH202" s="404">
        <v>1289000</v>
      </c>
      <c r="BI202" s="404">
        <v>1289000</v>
      </c>
      <c r="BJ202" s="404">
        <v>0</v>
      </c>
      <c r="BK202" s="404">
        <v>0</v>
      </c>
      <c r="BL202" s="404">
        <v>0</v>
      </c>
      <c r="BM202" s="404">
        <v>1289000</v>
      </c>
      <c r="BN202" s="404">
        <v>1289000</v>
      </c>
      <c r="BO202" s="40">
        <v>0</v>
      </c>
      <c r="BP202" s="40">
        <v>0</v>
      </c>
      <c r="BQ202" s="40">
        <v>0</v>
      </c>
      <c r="BR202" s="404">
        <v>1289000</v>
      </c>
      <c r="BS202" s="404">
        <v>1289000</v>
      </c>
      <c r="BT202" s="40">
        <v>0</v>
      </c>
      <c r="BU202" s="40">
        <v>0</v>
      </c>
      <c r="BV202" s="40">
        <v>0</v>
      </c>
      <c r="BW202" s="404">
        <v>1289000</v>
      </c>
      <c r="BX202" s="404">
        <v>1195383</v>
      </c>
      <c r="BY202" s="404">
        <v>0</v>
      </c>
      <c r="BZ202" s="404">
        <v>0</v>
      </c>
      <c r="CA202" s="404">
        <v>0</v>
      </c>
      <c r="CB202" s="404">
        <v>1195383</v>
      </c>
      <c r="CC202" s="404">
        <v>1289000</v>
      </c>
      <c r="CD202" s="404">
        <v>0</v>
      </c>
      <c r="CE202" s="404">
        <v>0</v>
      </c>
      <c r="CF202" s="404">
        <v>0</v>
      </c>
      <c r="CG202" s="404">
        <v>1289000</v>
      </c>
      <c r="CH202" s="404">
        <v>1289000</v>
      </c>
      <c r="CI202" s="404">
        <v>0</v>
      </c>
      <c r="CJ202" s="404">
        <v>0</v>
      </c>
      <c r="CK202" s="404">
        <v>0</v>
      </c>
      <c r="CL202" s="420">
        <v>1289000</v>
      </c>
      <c r="CM202" s="509" t="s">
        <v>92</v>
      </c>
      <c r="CN202" s="19" t="str">
        <f t="shared" si="106"/>
        <v>4020000080113плановый</v>
      </c>
      <c r="CO202" s="103"/>
      <c r="CP202" s="103"/>
      <c r="CQ202" s="104"/>
      <c r="CR202" s="104"/>
      <c r="CS202" s="104"/>
      <c r="CT202" s="104"/>
      <c r="CU202" s="104"/>
      <c r="CV202" s="104"/>
      <c r="CW202" s="104"/>
      <c r="CX202" s="104"/>
      <c r="CY202" s="211"/>
      <c r="CZ202" s="211"/>
      <c r="DA202" s="211"/>
      <c r="DB202" s="211"/>
      <c r="DC202" s="211"/>
      <c r="DD202" s="211"/>
      <c r="DE202" s="211"/>
      <c r="DF202" s="211"/>
      <c r="DG202" s="211"/>
      <c r="DH202" s="211"/>
    </row>
    <row r="203" spans="1:112" s="105" customFormat="1" ht="32.1" customHeight="1">
      <c r="A203" s="56">
        <v>605</v>
      </c>
      <c r="B203" s="57" t="s">
        <v>395</v>
      </c>
      <c r="C203" s="202">
        <v>402000008</v>
      </c>
      <c r="D203" s="397" t="s">
        <v>181</v>
      </c>
      <c r="E203" s="59" t="s">
        <v>3436</v>
      </c>
      <c r="F203" s="398"/>
      <c r="G203" s="398"/>
      <c r="H203" s="86" t="s">
        <v>3497</v>
      </c>
      <c r="I203" s="398"/>
      <c r="J203" s="86" t="s">
        <v>3498</v>
      </c>
      <c r="K203" s="86" t="s">
        <v>3499</v>
      </c>
      <c r="L203" s="86" t="s">
        <v>3500</v>
      </c>
      <c r="M203" s="232"/>
      <c r="N203" s="232"/>
      <c r="O203" s="232"/>
      <c r="P203" s="399" t="s">
        <v>3505</v>
      </c>
      <c r="Q203" s="399" t="s">
        <v>333</v>
      </c>
      <c r="R203" s="86"/>
      <c r="S203" s="86"/>
      <c r="T203" s="86" t="s">
        <v>66</v>
      </c>
      <c r="U203" s="86"/>
      <c r="V203" s="86" t="s">
        <v>65</v>
      </c>
      <c r="W203" s="86" t="s">
        <v>64</v>
      </c>
      <c r="X203" s="86" t="s">
        <v>66</v>
      </c>
      <c r="Y203" s="86"/>
      <c r="Z203" s="86"/>
      <c r="AA203" s="86"/>
      <c r="AB203" s="399" t="s">
        <v>142</v>
      </c>
      <c r="AC203" s="399" t="s">
        <v>3413</v>
      </c>
      <c r="AD203" s="400"/>
      <c r="AE203" s="400"/>
      <c r="AF203" s="400"/>
      <c r="AG203" s="400"/>
      <c r="AH203" s="401"/>
      <c r="AI203" s="400"/>
      <c r="AJ203" s="402"/>
      <c r="AK203" s="402"/>
      <c r="AL203" s="400"/>
      <c r="AM203" s="399" t="s">
        <v>3414</v>
      </c>
      <c r="AN203" s="399" t="s">
        <v>3415</v>
      </c>
      <c r="AO203" s="197" t="s">
        <v>71</v>
      </c>
      <c r="AP203" s="197" t="s">
        <v>72</v>
      </c>
      <c r="AQ203" s="197" t="s">
        <v>400</v>
      </c>
      <c r="AR203" s="403" t="s">
        <v>174</v>
      </c>
      <c r="AS203" s="249" t="s">
        <v>81</v>
      </c>
      <c r="AT203" s="404">
        <v>6614</v>
      </c>
      <c r="AU203" s="404">
        <v>6614</v>
      </c>
      <c r="AV203" s="24">
        <v>0</v>
      </c>
      <c r="AW203" s="24">
        <v>0</v>
      </c>
      <c r="AX203" s="24">
        <v>0</v>
      </c>
      <c r="AY203" s="24">
        <v>0</v>
      </c>
      <c r="AZ203" s="24">
        <v>0</v>
      </c>
      <c r="BA203" s="24">
        <v>0</v>
      </c>
      <c r="BB203" s="404">
        <v>6614</v>
      </c>
      <c r="BC203" s="404">
        <v>6614</v>
      </c>
      <c r="BD203" s="404">
        <v>17920</v>
      </c>
      <c r="BE203" s="404">
        <v>0</v>
      </c>
      <c r="BF203" s="404">
        <v>0</v>
      </c>
      <c r="BG203" s="404">
        <v>0</v>
      </c>
      <c r="BH203" s="404">
        <v>17920</v>
      </c>
      <c r="BI203" s="404">
        <v>17920</v>
      </c>
      <c r="BJ203" s="404">
        <v>0</v>
      </c>
      <c r="BK203" s="404">
        <v>0</v>
      </c>
      <c r="BL203" s="404">
        <v>0</v>
      </c>
      <c r="BM203" s="404">
        <v>17920</v>
      </c>
      <c r="BN203" s="404">
        <v>17920</v>
      </c>
      <c r="BO203" s="40">
        <v>0</v>
      </c>
      <c r="BP203" s="40">
        <v>0</v>
      </c>
      <c r="BQ203" s="40">
        <v>0</v>
      </c>
      <c r="BR203" s="404">
        <v>17920</v>
      </c>
      <c r="BS203" s="404">
        <v>17920</v>
      </c>
      <c r="BT203" s="40">
        <v>0</v>
      </c>
      <c r="BU203" s="40">
        <v>0</v>
      </c>
      <c r="BV203" s="40">
        <v>0</v>
      </c>
      <c r="BW203" s="404">
        <v>17920</v>
      </c>
      <c r="BX203" s="404">
        <v>6614</v>
      </c>
      <c r="BY203" s="404">
        <v>0</v>
      </c>
      <c r="BZ203" s="404">
        <v>0</v>
      </c>
      <c r="CA203" s="404">
        <v>0</v>
      </c>
      <c r="CB203" s="404">
        <v>6614</v>
      </c>
      <c r="CC203" s="404">
        <v>17920</v>
      </c>
      <c r="CD203" s="404">
        <v>0</v>
      </c>
      <c r="CE203" s="404">
        <v>0</v>
      </c>
      <c r="CF203" s="404">
        <v>0</v>
      </c>
      <c r="CG203" s="404">
        <v>17920</v>
      </c>
      <c r="CH203" s="404">
        <v>17920</v>
      </c>
      <c r="CI203" s="404">
        <v>0</v>
      </c>
      <c r="CJ203" s="404">
        <v>0</v>
      </c>
      <c r="CK203" s="404">
        <v>0</v>
      </c>
      <c r="CL203" s="420">
        <v>17920</v>
      </c>
      <c r="CM203" s="509" t="s">
        <v>92</v>
      </c>
      <c r="CN203" s="19" t="str">
        <f t="shared" si="106"/>
        <v>4020000080113плановый</v>
      </c>
      <c r="CO203" s="103"/>
      <c r="CP203" s="103"/>
      <c r="CQ203" s="104"/>
      <c r="CR203" s="104"/>
      <c r="CS203" s="104"/>
      <c r="CT203" s="104"/>
      <c r="CU203" s="104"/>
      <c r="CV203" s="104"/>
      <c r="CW203" s="104"/>
      <c r="CX203" s="104"/>
      <c r="CY203" s="211"/>
      <c r="CZ203" s="211"/>
      <c r="DA203" s="211"/>
      <c r="DB203" s="211"/>
      <c r="DC203" s="211"/>
      <c r="DD203" s="211"/>
      <c r="DE203" s="211"/>
      <c r="DF203" s="211"/>
      <c r="DG203" s="211"/>
      <c r="DH203" s="211"/>
    </row>
    <row r="204" spans="1:112" s="105" customFormat="1" ht="32.1" customHeight="1">
      <c r="A204" s="56">
        <v>605</v>
      </c>
      <c r="B204" s="57" t="s">
        <v>395</v>
      </c>
      <c r="C204" s="202">
        <v>401000028</v>
      </c>
      <c r="D204" s="397" t="s">
        <v>401</v>
      </c>
      <c r="E204" s="59" t="s">
        <v>329</v>
      </c>
      <c r="F204" s="398"/>
      <c r="G204" s="398"/>
      <c r="H204" s="86">
        <v>3</v>
      </c>
      <c r="I204" s="398"/>
      <c r="J204" s="86">
        <v>16</v>
      </c>
      <c r="K204" s="86">
        <v>1</v>
      </c>
      <c r="L204" s="86">
        <v>15</v>
      </c>
      <c r="M204" s="232"/>
      <c r="N204" s="232"/>
      <c r="O204" s="232"/>
      <c r="P204" s="399" t="s">
        <v>134</v>
      </c>
      <c r="Q204" s="399" t="s">
        <v>275</v>
      </c>
      <c r="R204" s="86"/>
      <c r="S204" s="86"/>
      <c r="T204" s="86">
        <v>3</v>
      </c>
      <c r="U204" s="86"/>
      <c r="V204" s="86">
        <v>9</v>
      </c>
      <c r="W204" s="86">
        <v>1</v>
      </c>
      <c r="X204" s="86"/>
      <c r="Y204" s="86"/>
      <c r="Z204" s="86"/>
      <c r="AA204" s="86"/>
      <c r="AB204" s="399" t="s">
        <v>142</v>
      </c>
      <c r="AC204" s="245" t="s">
        <v>3417</v>
      </c>
      <c r="AD204" s="401"/>
      <c r="AE204" s="401"/>
      <c r="AF204" s="401"/>
      <c r="AG204" s="401"/>
      <c r="AH204" s="401"/>
      <c r="AI204" s="401"/>
      <c r="AJ204" s="401">
        <v>1</v>
      </c>
      <c r="AK204" s="401"/>
      <c r="AL204" s="401"/>
      <c r="AM204" s="401"/>
      <c r="AN204" s="399" t="s">
        <v>3418</v>
      </c>
      <c r="AO204" s="197" t="s">
        <v>303</v>
      </c>
      <c r="AP204" s="197" t="s">
        <v>74</v>
      </c>
      <c r="AQ204" s="197" t="s">
        <v>402</v>
      </c>
      <c r="AR204" s="403" t="s">
        <v>403</v>
      </c>
      <c r="AS204" s="249">
        <v>811</v>
      </c>
      <c r="AT204" s="404">
        <v>3896208</v>
      </c>
      <c r="AU204" s="404">
        <v>3896208</v>
      </c>
      <c r="AV204" s="24">
        <v>0</v>
      </c>
      <c r="AW204" s="24">
        <v>0</v>
      </c>
      <c r="AX204" s="24">
        <v>0</v>
      </c>
      <c r="AY204" s="24">
        <v>0</v>
      </c>
      <c r="AZ204" s="24">
        <v>0</v>
      </c>
      <c r="BA204" s="24">
        <v>0</v>
      </c>
      <c r="BB204" s="404">
        <v>3896208</v>
      </c>
      <c r="BC204" s="404">
        <v>3896208</v>
      </c>
      <c r="BD204" s="404">
        <v>3311810</v>
      </c>
      <c r="BE204" s="404">
        <v>0</v>
      </c>
      <c r="BF204" s="404">
        <v>0</v>
      </c>
      <c r="BG204" s="404">
        <v>0</v>
      </c>
      <c r="BH204" s="404">
        <v>3311810</v>
      </c>
      <c r="BI204" s="404">
        <v>3311810</v>
      </c>
      <c r="BJ204" s="404">
        <v>0</v>
      </c>
      <c r="BK204" s="404">
        <v>0</v>
      </c>
      <c r="BL204" s="404">
        <v>0</v>
      </c>
      <c r="BM204" s="404">
        <v>3311810</v>
      </c>
      <c r="BN204" s="404">
        <v>3311810</v>
      </c>
      <c r="BO204" s="40">
        <v>0</v>
      </c>
      <c r="BP204" s="40">
        <v>0</v>
      </c>
      <c r="BQ204" s="40">
        <v>0</v>
      </c>
      <c r="BR204" s="404">
        <v>3311810</v>
      </c>
      <c r="BS204" s="404">
        <v>3311810</v>
      </c>
      <c r="BT204" s="40">
        <v>0</v>
      </c>
      <c r="BU204" s="40">
        <v>0</v>
      </c>
      <c r="BV204" s="40">
        <v>0</v>
      </c>
      <c r="BW204" s="404">
        <v>3311810</v>
      </c>
      <c r="BX204" s="404">
        <v>3896208</v>
      </c>
      <c r="BY204" s="404">
        <v>0</v>
      </c>
      <c r="BZ204" s="404">
        <v>0</v>
      </c>
      <c r="CA204" s="404">
        <v>0</v>
      </c>
      <c r="CB204" s="404">
        <v>3896208</v>
      </c>
      <c r="CC204" s="404">
        <v>3311810</v>
      </c>
      <c r="CD204" s="404">
        <v>0</v>
      </c>
      <c r="CE204" s="404">
        <v>0</v>
      </c>
      <c r="CF204" s="404">
        <v>0</v>
      </c>
      <c r="CG204" s="404">
        <v>3311810</v>
      </c>
      <c r="CH204" s="404">
        <v>3311810</v>
      </c>
      <c r="CI204" s="404">
        <v>0</v>
      </c>
      <c r="CJ204" s="404">
        <v>0</v>
      </c>
      <c r="CK204" s="404">
        <v>0</v>
      </c>
      <c r="CL204" s="420">
        <v>3311810</v>
      </c>
      <c r="CM204" s="509" t="s">
        <v>92</v>
      </c>
      <c r="CN204" s="19" t="str">
        <f t="shared" si="106"/>
        <v>4010000281003плановый</v>
      </c>
      <c r="CO204" s="103"/>
      <c r="CP204" s="103"/>
      <c r="CQ204" s="104"/>
      <c r="CR204" s="104"/>
      <c r="CS204" s="104"/>
      <c r="CT204" s="104"/>
      <c r="CU204" s="104"/>
      <c r="CV204" s="104"/>
      <c r="CW204" s="104"/>
      <c r="CX204" s="104"/>
      <c r="CY204" s="211"/>
      <c r="CZ204" s="211"/>
      <c r="DA204" s="211"/>
      <c r="DB204" s="211"/>
      <c r="DC204" s="211"/>
      <c r="DD204" s="211"/>
      <c r="DE204" s="211"/>
      <c r="DF204" s="211"/>
      <c r="DG204" s="211"/>
      <c r="DH204" s="211"/>
    </row>
    <row r="205" spans="1:112" s="105" customFormat="1" ht="32.1" customHeight="1">
      <c r="A205" s="56">
        <v>605</v>
      </c>
      <c r="B205" s="57" t="s">
        <v>395</v>
      </c>
      <c r="C205" s="202">
        <v>401000030</v>
      </c>
      <c r="D205" s="397" t="s">
        <v>404</v>
      </c>
      <c r="E205" s="59" t="s">
        <v>329</v>
      </c>
      <c r="F205" s="398"/>
      <c r="G205" s="398"/>
      <c r="H205" s="86">
        <v>3</v>
      </c>
      <c r="I205" s="398"/>
      <c r="J205" s="86">
        <v>16</v>
      </c>
      <c r="K205" s="86">
        <v>1</v>
      </c>
      <c r="L205" s="86">
        <v>20</v>
      </c>
      <c r="M205" s="232"/>
      <c r="N205" s="232"/>
      <c r="O205" s="232"/>
      <c r="P205" s="399" t="s">
        <v>405</v>
      </c>
      <c r="Q205" s="399" t="s">
        <v>275</v>
      </c>
      <c r="R205" s="86"/>
      <c r="S205" s="86"/>
      <c r="T205" s="86">
        <v>3</v>
      </c>
      <c r="U205" s="86"/>
      <c r="V205" s="86">
        <v>9</v>
      </c>
      <c r="W205" s="86">
        <v>1</v>
      </c>
      <c r="X205" s="86"/>
      <c r="Y205" s="86"/>
      <c r="Z205" s="86"/>
      <c r="AA205" s="86"/>
      <c r="AB205" s="399" t="s">
        <v>142</v>
      </c>
      <c r="AC205" s="399" t="s">
        <v>3419</v>
      </c>
      <c r="AD205" s="399"/>
      <c r="AE205" s="399"/>
      <c r="AF205" s="399"/>
      <c r="AG205" s="399"/>
      <c r="AH205" s="399"/>
      <c r="AI205" s="399"/>
      <c r="AJ205" s="399"/>
      <c r="AK205" s="399"/>
      <c r="AL205" s="399"/>
      <c r="AM205" s="245" t="s">
        <v>3420</v>
      </c>
      <c r="AN205" s="399" t="s">
        <v>3421</v>
      </c>
      <c r="AO205" s="197" t="s">
        <v>214</v>
      </c>
      <c r="AP205" s="197" t="s">
        <v>71</v>
      </c>
      <c r="AQ205" s="197" t="s">
        <v>406</v>
      </c>
      <c r="AR205" s="403" t="s">
        <v>216</v>
      </c>
      <c r="AS205" s="249">
        <v>244</v>
      </c>
      <c r="AT205" s="404">
        <v>3223769.94</v>
      </c>
      <c r="AU205" s="404">
        <v>3219570</v>
      </c>
      <c r="AV205" s="24">
        <v>0</v>
      </c>
      <c r="AW205" s="24">
        <v>0</v>
      </c>
      <c r="AX205" s="24">
        <v>0</v>
      </c>
      <c r="AY205" s="24">
        <v>0</v>
      </c>
      <c r="AZ205" s="24">
        <v>0</v>
      </c>
      <c r="BA205" s="24">
        <v>0</v>
      </c>
      <c r="BB205" s="404">
        <v>3223769.94</v>
      </c>
      <c r="BC205" s="404">
        <v>3219570</v>
      </c>
      <c r="BD205" s="404">
        <v>1001200</v>
      </c>
      <c r="BE205" s="404">
        <v>0</v>
      </c>
      <c r="BF205" s="404">
        <v>0</v>
      </c>
      <c r="BG205" s="404">
        <v>0</v>
      </c>
      <c r="BH205" s="404">
        <v>1001200</v>
      </c>
      <c r="BI205" s="404">
        <v>1096200</v>
      </c>
      <c r="BJ205" s="404">
        <v>0</v>
      </c>
      <c r="BK205" s="404">
        <v>0</v>
      </c>
      <c r="BL205" s="404">
        <v>0</v>
      </c>
      <c r="BM205" s="404">
        <v>1096200</v>
      </c>
      <c r="BN205" s="404">
        <v>1096200</v>
      </c>
      <c r="BO205" s="40">
        <v>0</v>
      </c>
      <c r="BP205" s="40">
        <v>0</v>
      </c>
      <c r="BQ205" s="40">
        <v>0</v>
      </c>
      <c r="BR205" s="404">
        <v>1096200</v>
      </c>
      <c r="BS205" s="404">
        <v>1096200</v>
      </c>
      <c r="BT205" s="40">
        <v>0</v>
      </c>
      <c r="BU205" s="40">
        <v>0</v>
      </c>
      <c r="BV205" s="40">
        <v>0</v>
      </c>
      <c r="BW205" s="404">
        <v>1096200</v>
      </c>
      <c r="BX205" s="404">
        <v>3219570</v>
      </c>
      <c r="BY205" s="404">
        <v>0</v>
      </c>
      <c r="BZ205" s="404">
        <v>0</v>
      </c>
      <c r="CA205" s="404">
        <v>0</v>
      </c>
      <c r="CB205" s="404">
        <v>3219570</v>
      </c>
      <c r="CC205" s="404">
        <v>1001200</v>
      </c>
      <c r="CD205" s="404">
        <v>0</v>
      </c>
      <c r="CE205" s="404">
        <v>0</v>
      </c>
      <c r="CF205" s="404">
        <v>0</v>
      </c>
      <c r="CG205" s="404">
        <v>1001200</v>
      </c>
      <c r="CH205" s="404">
        <v>1096200</v>
      </c>
      <c r="CI205" s="404">
        <v>0</v>
      </c>
      <c r="CJ205" s="404">
        <v>0</v>
      </c>
      <c r="CK205" s="404">
        <v>0</v>
      </c>
      <c r="CL205" s="420">
        <v>1096200</v>
      </c>
      <c r="CM205" s="509" t="s">
        <v>92</v>
      </c>
      <c r="CN205" s="19" t="str">
        <f t="shared" si="106"/>
        <v>4010000300801плановый</v>
      </c>
      <c r="CO205" s="103"/>
      <c r="CP205" s="103"/>
      <c r="CQ205" s="104"/>
      <c r="CR205" s="104"/>
      <c r="CS205" s="104"/>
      <c r="CT205" s="104"/>
      <c r="CU205" s="104"/>
      <c r="CV205" s="104"/>
      <c r="CW205" s="104"/>
      <c r="CX205" s="104"/>
      <c r="CY205" s="211"/>
      <c r="CZ205" s="211"/>
      <c r="DA205" s="211"/>
      <c r="DB205" s="211"/>
      <c r="DC205" s="211"/>
      <c r="DD205" s="211"/>
      <c r="DE205" s="211"/>
      <c r="DF205" s="211"/>
      <c r="DG205" s="211"/>
      <c r="DH205" s="211"/>
    </row>
    <row r="206" spans="1:112" s="105" customFormat="1" ht="32.1" customHeight="1">
      <c r="A206" s="56">
        <v>605</v>
      </c>
      <c r="B206" s="57" t="s">
        <v>395</v>
      </c>
      <c r="C206" s="202">
        <v>402000008</v>
      </c>
      <c r="D206" s="397" t="s">
        <v>181</v>
      </c>
      <c r="E206" s="59" t="s">
        <v>3502</v>
      </c>
      <c r="F206" s="398"/>
      <c r="G206" s="398"/>
      <c r="H206" s="86" t="s">
        <v>3497</v>
      </c>
      <c r="I206" s="398"/>
      <c r="J206" s="86" t="s">
        <v>3498</v>
      </c>
      <c r="K206" s="86" t="s">
        <v>3499</v>
      </c>
      <c r="L206" s="86" t="s">
        <v>3500</v>
      </c>
      <c r="M206" s="232"/>
      <c r="N206" s="232"/>
      <c r="O206" s="232"/>
      <c r="P206" s="399" t="s">
        <v>3505</v>
      </c>
      <c r="Q206" s="399" t="s">
        <v>333</v>
      </c>
      <c r="R206" s="86"/>
      <c r="S206" s="86"/>
      <c r="T206" s="86" t="s">
        <v>66</v>
      </c>
      <c r="U206" s="86"/>
      <c r="V206" s="86" t="s">
        <v>65</v>
      </c>
      <c r="W206" s="86" t="s">
        <v>64</v>
      </c>
      <c r="X206" s="86" t="s">
        <v>66</v>
      </c>
      <c r="Y206" s="86"/>
      <c r="Z206" s="86"/>
      <c r="AA206" s="86"/>
      <c r="AB206" s="399" t="s">
        <v>142</v>
      </c>
      <c r="AC206" s="399" t="s">
        <v>3413</v>
      </c>
      <c r="AD206" s="400"/>
      <c r="AE206" s="400"/>
      <c r="AF206" s="400"/>
      <c r="AG206" s="400"/>
      <c r="AH206" s="401"/>
      <c r="AI206" s="400"/>
      <c r="AJ206" s="402"/>
      <c r="AK206" s="402"/>
      <c r="AL206" s="400"/>
      <c r="AM206" s="399" t="s">
        <v>3414</v>
      </c>
      <c r="AN206" s="399" t="s">
        <v>3415</v>
      </c>
      <c r="AO206" s="197" t="s">
        <v>71</v>
      </c>
      <c r="AP206" s="197" t="s">
        <v>72</v>
      </c>
      <c r="AQ206" s="197">
        <v>1420411010</v>
      </c>
      <c r="AR206" s="403" t="s">
        <v>174</v>
      </c>
      <c r="AS206" s="249" t="s">
        <v>175</v>
      </c>
      <c r="AT206" s="404">
        <v>0</v>
      </c>
      <c r="AU206" s="404">
        <v>0</v>
      </c>
      <c r="AV206" s="24">
        <v>0</v>
      </c>
      <c r="AW206" s="24">
        <v>0</v>
      </c>
      <c r="AX206" s="24">
        <v>0</v>
      </c>
      <c r="AY206" s="24">
        <v>0</v>
      </c>
      <c r="AZ206" s="24">
        <v>0</v>
      </c>
      <c r="BA206" s="24">
        <v>0</v>
      </c>
      <c r="BB206" s="406">
        <v>0</v>
      </c>
      <c r="BC206" s="404">
        <v>0</v>
      </c>
      <c r="BD206" s="404">
        <v>0</v>
      </c>
      <c r="BE206" s="404">
        <v>0</v>
      </c>
      <c r="BF206" s="404">
        <v>0</v>
      </c>
      <c r="BG206" s="404">
        <v>0</v>
      </c>
      <c r="BH206" s="404">
        <v>0</v>
      </c>
      <c r="BI206" s="404">
        <v>0</v>
      </c>
      <c r="BJ206" s="404">
        <v>0</v>
      </c>
      <c r="BK206" s="404">
        <v>0</v>
      </c>
      <c r="BL206" s="404">
        <v>0</v>
      </c>
      <c r="BM206" s="404">
        <v>0</v>
      </c>
      <c r="BN206" s="404">
        <v>0</v>
      </c>
      <c r="BO206" s="40">
        <v>0</v>
      </c>
      <c r="BP206" s="40">
        <v>0</v>
      </c>
      <c r="BQ206" s="40">
        <v>0</v>
      </c>
      <c r="BR206" s="404">
        <v>0</v>
      </c>
      <c r="BS206" s="404">
        <v>0</v>
      </c>
      <c r="BT206" s="40">
        <v>0</v>
      </c>
      <c r="BU206" s="40">
        <v>0</v>
      </c>
      <c r="BV206" s="40">
        <v>0</v>
      </c>
      <c r="BW206" s="404">
        <v>0</v>
      </c>
      <c r="BX206" s="404">
        <v>0</v>
      </c>
      <c r="BY206" s="404">
        <v>0</v>
      </c>
      <c r="BZ206" s="404">
        <v>0</v>
      </c>
      <c r="CA206" s="404">
        <v>0</v>
      </c>
      <c r="CB206" s="404">
        <v>0</v>
      </c>
      <c r="CC206" s="404">
        <v>0</v>
      </c>
      <c r="CD206" s="404">
        <v>0</v>
      </c>
      <c r="CE206" s="404">
        <v>0</v>
      </c>
      <c r="CF206" s="404">
        <v>0</v>
      </c>
      <c r="CG206" s="404">
        <v>0</v>
      </c>
      <c r="CH206" s="404">
        <v>0</v>
      </c>
      <c r="CI206" s="404">
        <v>0</v>
      </c>
      <c r="CJ206" s="404">
        <v>0</v>
      </c>
      <c r="CK206" s="404">
        <v>0</v>
      </c>
      <c r="CL206" s="420">
        <v>0</v>
      </c>
      <c r="CM206" s="509" t="s">
        <v>92</v>
      </c>
      <c r="CN206" s="19" t="str">
        <f t="shared" si="106"/>
        <v>4020000080113плановый</v>
      </c>
      <c r="CO206" s="103"/>
      <c r="CP206" s="103"/>
      <c r="CQ206" s="104"/>
      <c r="CR206" s="104"/>
      <c r="CS206" s="104"/>
      <c r="CT206" s="104"/>
      <c r="CU206" s="104"/>
      <c r="CV206" s="104"/>
      <c r="CW206" s="104"/>
      <c r="CX206" s="104"/>
      <c r="CY206" s="211"/>
      <c r="CZ206" s="211"/>
      <c r="DA206" s="211"/>
      <c r="DB206" s="211"/>
      <c r="DC206" s="211"/>
      <c r="DD206" s="211"/>
      <c r="DE206" s="211"/>
      <c r="DF206" s="211"/>
      <c r="DG206" s="211"/>
      <c r="DH206" s="211"/>
    </row>
    <row r="207" spans="1:112" s="105" customFormat="1" ht="32.1" customHeight="1">
      <c r="A207" s="56">
        <v>605</v>
      </c>
      <c r="B207" s="57" t="s">
        <v>395</v>
      </c>
      <c r="C207" s="202">
        <v>402000008</v>
      </c>
      <c r="D207" s="397" t="s">
        <v>181</v>
      </c>
      <c r="E207" s="59" t="s">
        <v>3436</v>
      </c>
      <c r="F207" s="398"/>
      <c r="G207" s="398"/>
      <c r="H207" s="86" t="s">
        <v>3497</v>
      </c>
      <c r="I207" s="398"/>
      <c r="J207" s="86" t="s">
        <v>3498</v>
      </c>
      <c r="K207" s="86" t="s">
        <v>3499</v>
      </c>
      <c r="L207" s="86" t="s">
        <v>3500</v>
      </c>
      <c r="M207" s="232"/>
      <c r="N207" s="232"/>
      <c r="O207" s="232"/>
      <c r="P207" s="399" t="s">
        <v>3505</v>
      </c>
      <c r="Q207" s="399" t="s">
        <v>333</v>
      </c>
      <c r="R207" s="86"/>
      <c r="S207" s="86"/>
      <c r="T207" s="86" t="s">
        <v>66</v>
      </c>
      <c r="U207" s="86"/>
      <c r="V207" s="86" t="s">
        <v>65</v>
      </c>
      <c r="W207" s="86" t="s">
        <v>64</v>
      </c>
      <c r="X207" s="86" t="s">
        <v>66</v>
      </c>
      <c r="Y207" s="86"/>
      <c r="Z207" s="86"/>
      <c r="AA207" s="86"/>
      <c r="AB207" s="399" t="s">
        <v>142</v>
      </c>
      <c r="AC207" s="399" t="s">
        <v>3413</v>
      </c>
      <c r="AD207" s="400"/>
      <c r="AE207" s="400"/>
      <c r="AF207" s="400"/>
      <c r="AG207" s="400"/>
      <c r="AH207" s="401"/>
      <c r="AI207" s="400"/>
      <c r="AJ207" s="402"/>
      <c r="AK207" s="402"/>
      <c r="AL207" s="400"/>
      <c r="AM207" s="399" t="s">
        <v>3414</v>
      </c>
      <c r="AN207" s="399" t="s">
        <v>3415</v>
      </c>
      <c r="AO207" s="197" t="s">
        <v>71</v>
      </c>
      <c r="AP207" s="197" t="s">
        <v>72</v>
      </c>
      <c r="AQ207" s="197">
        <v>1420411010</v>
      </c>
      <c r="AR207" s="403" t="s">
        <v>174</v>
      </c>
      <c r="AS207" s="249" t="s">
        <v>183</v>
      </c>
      <c r="AT207" s="404">
        <v>0</v>
      </c>
      <c r="AU207" s="404">
        <v>0</v>
      </c>
      <c r="AV207" s="24">
        <v>0</v>
      </c>
      <c r="AW207" s="24">
        <v>0</v>
      </c>
      <c r="AX207" s="24"/>
      <c r="AY207" s="24"/>
      <c r="AZ207" s="24"/>
      <c r="BA207" s="24"/>
      <c r="BB207" s="404">
        <v>0</v>
      </c>
      <c r="BC207" s="404">
        <v>0</v>
      </c>
      <c r="BD207" s="404">
        <v>0</v>
      </c>
      <c r="BE207" s="404">
        <v>0</v>
      </c>
      <c r="BF207" s="404">
        <v>0</v>
      </c>
      <c r="BG207" s="404">
        <v>0</v>
      </c>
      <c r="BH207" s="404">
        <v>0</v>
      </c>
      <c r="BI207" s="404">
        <v>0</v>
      </c>
      <c r="BJ207" s="404">
        <v>0</v>
      </c>
      <c r="BK207" s="404">
        <v>0</v>
      </c>
      <c r="BL207" s="404">
        <v>0</v>
      </c>
      <c r="BM207" s="404">
        <v>0</v>
      </c>
      <c r="BN207" s="404">
        <v>0</v>
      </c>
      <c r="BO207" s="40">
        <v>0</v>
      </c>
      <c r="BP207" s="40">
        <v>0</v>
      </c>
      <c r="BQ207" s="40">
        <v>0</v>
      </c>
      <c r="BR207" s="404">
        <v>0</v>
      </c>
      <c r="BS207" s="404">
        <v>0</v>
      </c>
      <c r="BT207" s="40">
        <v>0</v>
      </c>
      <c r="BU207" s="40">
        <v>0</v>
      </c>
      <c r="BV207" s="40">
        <v>0</v>
      </c>
      <c r="BW207" s="404">
        <v>0</v>
      </c>
      <c r="BX207" s="404">
        <v>0</v>
      </c>
      <c r="BY207" s="404">
        <v>0</v>
      </c>
      <c r="BZ207" s="404">
        <v>0</v>
      </c>
      <c r="CA207" s="404">
        <v>0</v>
      </c>
      <c r="CB207" s="404">
        <v>0</v>
      </c>
      <c r="CC207" s="404">
        <v>0</v>
      </c>
      <c r="CD207" s="404">
        <v>0</v>
      </c>
      <c r="CE207" s="404">
        <v>0</v>
      </c>
      <c r="CF207" s="404">
        <v>0</v>
      </c>
      <c r="CG207" s="404">
        <v>0</v>
      </c>
      <c r="CH207" s="404">
        <v>0</v>
      </c>
      <c r="CI207" s="404">
        <v>0</v>
      </c>
      <c r="CJ207" s="404">
        <v>0</v>
      </c>
      <c r="CK207" s="404">
        <v>0</v>
      </c>
      <c r="CL207" s="420">
        <v>0</v>
      </c>
      <c r="CM207" s="509" t="s">
        <v>92</v>
      </c>
      <c r="CN207" s="19" t="str">
        <f t="shared" si="106"/>
        <v>4020000080113плановый</v>
      </c>
      <c r="CO207" s="103"/>
      <c r="CP207" s="103"/>
      <c r="CQ207" s="104"/>
      <c r="CR207" s="104"/>
      <c r="CS207" s="104"/>
      <c r="CT207" s="104"/>
      <c r="CU207" s="104"/>
      <c r="CV207" s="104"/>
      <c r="CW207" s="104"/>
      <c r="CX207" s="104"/>
      <c r="CY207" s="211"/>
      <c r="CZ207" s="211"/>
      <c r="DA207" s="211"/>
      <c r="DB207" s="211"/>
      <c r="DC207" s="211"/>
      <c r="DD207" s="211"/>
      <c r="DE207" s="211"/>
      <c r="DF207" s="211"/>
      <c r="DG207" s="211"/>
      <c r="DH207" s="211"/>
    </row>
    <row r="208" spans="1:112" s="105" customFormat="1" ht="32.1" customHeight="1">
      <c r="A208" s="56">
        <v>605</v>
      </c>
      <c r="B208" s="57" t="s">
        <v>395</v>
      </c>
      <c r="C208" s="202">
        <v>402000008</v>
      </c>
      <c r="D208" s="397" t="s">
        <v>181</v>
      </c>
      <c r="E208" s="59" t="s">
        <v>3436</v>
      </c>
      <c r="F208" s="398"/>
      <c r="G208" s="398"/>
      <c r="H208" s="86" t="s">
        <v>3497</v>
      </c>
      <c r="I208" s="398"/>
      <c r="J208" s="86" t="s">
        <v>3498</v>
      </c>
      <c r="K208" s="86" t="s">
        <v>3499</v>
      </c>
      <c r="L208" s="86" t="s">
        <v>3500</v>
      </c>
      <c r="M208" s="232"/>
      <c r="N208" s="232"/>
      <c r="O208" s="232"/>
      <c r="P208" s="399" t="s">
        <v>3505</v>
      </c>
      <c r="Q208" s="399" t="s">
        <v>333</v>
      </c>
      <c r="R208" s="86"/>
      <c r="S208" s="86"/>
      <c r="T208" s="86" t="s">
        <v>66</v>
      </c>
      <c r="U208" s="86"/>
      <c r="V208" s="86" t="s">
        <v>65</v>
      </c>
      <c r="W208" s="86" t="s">
        <v>64</v>
      </c>
      <c r="X208" s="86" t="s">
        <v>66</v>
      </c>
      <c r="Y208" s="86"/>
      <c r="Z208" s="86"/>
      <c r="AA208" s="86"/>
      <c r="AB208" s="399" t="s">
        <v>142</v>
      </c>
      <c r="AC208" s="399" t="s">
        <v>3413</v>
      </c>
      <c r="AD208" s="400"/>
      <c r="AE208" s="400"/>
      <c r="AF208" s="400"/>
      <c r="AG208" s="400"/>
      <c r="AH208" s="401"/>
      <c r="AI208" s="400"/>
      <c r="AJ208" s="402"/>
      <c r="AK208" s="402"/>
      <c r="AL208" s="400"/>
      <c r="AM208" s="399" t="s">
        <v>3414</v>
      </c>
      <c r="AN208" s="399" t="s">
        <v>3415</v>
      </c>
      <c r="AO208" s="197" t="s">
        <v>71</v>
      </c>
      <c r="AP208" s="197" t="s">
        <v>72</v>
      </c>
      <c r="AQ208" s="197">
        <v>1420411010</v>
      </c>
      <c r="AR208" s="403" t="s">
        <v>174</v>
      </c>
      <c r="AS208" s="249" t="s">
        <v>179</v>
      </c>
      <c r="AT208" s="404">
        <v>0</v>
      </c>
      <c r="AU208" s="404">
        <v>0</v>
      </c>
      <c r="AV208" s="24">
        <v>0</v>
      </c>
      <c r="AW208" s="24">
        <v>0</v>
      </c>
      <c r="AX208" s="24">
        <v>0</v>
      </c>
      <c r="AY208" s="24">
        <v>0</v>
      </c>
      <c r="AZ208" s="24">
        <v>0</v>
      </c>
      <c r="BA208" s="24">
        <v>0</v>
      </c>
      <c r="BB208" s="407">
        <v>0</v>
      </c>
      <c r="BC208" s="404">
        <v>0</v>
      </c>
      <c r="BD208" s="404">
        <v>0</v>
      </c>
      <c r="BE208" s="404">
        <v>0</v>
      </c>
      <c r="BF208" s="404">
        <v>0</v>
      </c>
      <c r="BG208" s="404">
        <v>0</v>
      </c>
      <c r="BH208" s="404">
        <v>0</v>
      </c>
      <c r="BI208" s="404">
        <v>0</v>
      </c>
      <c r="BJ208" s="404">
        <v>0</v>
      </c>
      <c r="BK208" s="404">
        <v>0</v>
      </c>
      <c r="BL208" s="404">
        <v>0</v>
      </c>
      <c r="BM208" s="404">
        <v>0</v>
      </c>
      <c r="BN208" s="404">
        <v>0</v>
      </c>
      <c r="BO208" s="40">
        <v>0</v>
      </c>
      <c r="BP208" s="40">
        <v>0</v>
      </c>
      <c r="BQ208" s="40">
        <v>0</v>
      </c>
      <c r="BR208" s="404">
        <v>0</v>
      </c>
      <c r="BS208" s="404">
        <v>0</v>
      </c>
      <c r="BT208" s="40">
        <v>0</v>
      </c>
      <c r="BU208" s="40">
        <v>0</v>
      </c>
      <c r="BV208" s="40">
        <v>0</v>
      </c>
      <c r="BW208" s="404">
        <v>0</v>
      </c>
      <c r="BX208" s="404">
        <v>0</v>
      </c>
      <c r="BY208" s="404">
        <v>0</v>
      </c>
      <c r="BZ208" s="404">
        <v>0</v>
      </c>
      <c r="CA208" s="404">
        <v>0</v>
      </c>
      <c r="CB208" s="404">
        <v>0</v>
      </c>
      <c r="CC208" s="404">
        <v>0</v>
      </c>
      <c r="CD208" s="404">
        <v>0</v>
      </c>
      <c r="CE208" s="404">
        <v>0</v>
      </c>
      <c r="CF208" s="404">
        <v>0</v>
      </c>
      <c r="CG208" s="404">
        <v>0</v>
      </c>
      <c r="CH208" s="404">
        <v>0</v>
      </c>
      <c r="CI208" s="404">
        <v>0</v>
      </c>
      <c r="CJ208" s="404">
        <v>0</v>
      </c>
      <c r="CK208" s="404">
        <v>0</v>
      </c>
      <c r="CL208" s="420">
        <v>0</v>
      </c>
      <c r="CM208" s="509" t="s">
        <v>92</v>
      </c>
      <c r="CN208" s="19" t="str">
        <f t="shared" si="106"/>
        <v>4020000080113плановый</v>
      </c>
      <c r="CO208" s="103"/>
      <c r="CP208" s="103"/>
      <c r="CQ208" s="104"/>
      <c r="CR208" s="104"/>
      <c r="CS208" s="104"/>
      <c r="CT208" s="104"/>
      <c r="CU208" s="104"/>
      <c r="CV208" s="104"/>
      <c r="CW208" s="104"/>
      <c r="CX208" s="104"/>
      <c r="CY208" s="211"/>
      <c r="CZ208" s="211"/>
      <c r="DA208" s="211"/>
      <c r="DB208" s="211"/>
      <c r="DC208" s="211"/>
      <c r="DD208" s="211"/>
      <c r="DE208" s="211"/>
      <c r="DF208" s="211"/>
      <c r="DG208" s="211"/>
      <c r="DH208" s="211"/>
    </row>
    <row r="209" spans="1:112" s="105" customFormat="1" ht="32.1" customHeight="1">
      <c r="A209" s="56">
        <v>605</v>
      </c>
      <c r="B209" s="57" t="s">
        <v>395</v>
      </c>
      <c r="C209" s="202">
        <v>402000025</v>
      </c>
      <c r="D209" s="397" t="s">
        <v>3422</v>
      </c>
      <c r="E209" s="59" t="s">
        <v>3423</v>
      </c>
      <c r="F209" s="398" t="s">
        <v>104</v>
      </c>
      <c r="G209" s="398"/>
      <c r="H209" s="86">
        <v>1</v>
      </c>
      <c r="I209" s="398"/>
      <c r="J209" s="86">
        <v>2</v>
      </c>
      <c r="K209" s="86"/>
      <c r="L209" s="86">
        <v>2</v>
      </c>
      <c r="M209" s="232"/>
      <c r="N209" s="232">
        <v>3</v>
      </c>
      <c r="O209" s="232"/>
      <c r="P209" s="399" t="s">
        <v>186</v>
      </c>
      <c r="Q209" s="399" t="s">
        <v>333</v>
      </c>
      <c r="R209" s="86"/>
      <c r="S209" s="86"/>
      <c r="T209" s="86" t="s">
        <v>66</v>
      </c>
      <c r="U209" s="86"/>
      <c r="V209" s="86">
        <v>12</v>
      </c>
      <c r="W209" s="86" t="s">
        <v>64</v>
      </c>
      <c r="X209" s="86">
        <v>15</v>
      </c>
      <c r="Y209" s="86"/>
      <c r="Z209" s="86"/>
      <c r="AA209" s="86"/>
      <c r="AB209" s="399" t="s">
        <v>142</v>
      </c>
      <c r="AC209" s="245" t="s">
        <v>3424</v>
      </c>
      <c r="AD209" s="401"/>
      <c r="AE209" s="401"/>
      <c r="AF209" s="401"/>
      <c r="AG209" s="401"/>
      <c r="AH209" s="401"/>
      <c r="AI209" s="401"/>
      <c r="AJ209" s="245"/>
      <c r="AK209" s="245"/>
      <c r="AL209" s="245"/>
      <c r="AM209" s="245" t="s">
        <v>3425</v>
      </c>
      <c r="AN209" s="399" t="s">
        <v>1859</v>
      </c>
      <c r="AO209" s="197" t="s">
        <v>71</v>
      </c>
      <c r="AP209" s="197" t="s">
        <v>72</v>
      </c>
      <c r="AQ209" s="197" t="s">
        <v>409</v>
      </c>
      <c r="AR209" s="403" t="s">
        <v>174</v>
      </c>
      <c r="AS209" s="249" t="s">
        <v>73</v>
      </c>
      <c r="AT209" s="404">
        <v>0</v>
      </c>
      <c r="AU209" s="404">
        <v>0</v>
      </c>
      <c r="AV209" s="24">
        <v>0</v>
      </c>
      <c r="AW209" s="24">
        <v>0</v>
      </c>
      <c r="AX209" s="24">
        <v>0</v>
      </c>
      <c r="AY209" s="24">
        <v>0</v>
      </c>
      <c r="AZ209" s="24">
        <v>0</v>
      </c>
      <c r="BA209" s="24">
        <v>0</v>
      </c>
      <c r="BB209" s="404">
        <v>0</v>
      </c>
      <c r="BC209" s="404">
        <v>0</v>
      </c>
      <c r="BD209" s="404">
        <v>0</v>
      </c>
      <c r="BE209" s="404">
        <v>0</v>
      </c>
      <c r="BF209" s="404">
        <v>0</v>
      </c>
      <c r="BG209" s="404">
        <v>0</v>
      </c>
      <c r="BH209" s="404">
        <v>0</v>
      </c>
      <c r="BI209" s="404">
        <v>0</v>
      </c>
      <c r="BJ209" s="404">
        <v>0</v>
      </c>
      <c r="BK209" s="404">
        <v>0</v>
      </c>
      <c r="BL209" s="404">
        <v>0</v>
      </c>
      <c r="BM209" s="404">
        <v>0</v>
      </c>
      <c r="BN209" s="404">
        <v>0</v>
      </c>
      <c r="BO209" s="40">
        <v>0</v>
      </c>
      <c r="BP209" s="40">
        <v>0</v>
      </c>
      <c r="BQ209" s="40">
        <v>0</v>
      </c>
      <c r="BR209" s="404">
        <v>0</v>
      </c>
      <c r="BS209" s="404">
        <v>0</v>
      </c>
      <c r="BT209" s="40">
        <v>0</v>
      </c>
      <c r="BU209" s="40">
        <v>0</v>
      </c>
      <c r="BV209" s="40">
        <v>0</v>
      </c>
      <c r="BW209" s="404">
        <v>0</v>
      </c>
      <c r="BX209" s="404">
        <v>0</v>
      </c>
      <c r="BY209" s="404">
        <v>0</v>
      </c>
      <c r="BZ209" s="404">
        <v>0</v>
      </c>
      <c r="CA209" s="404">
        <v>0</v>
      </c>
      <c r="CB209" s="404">
        <v>0</v>
      </c>
      <c r="CC209" s="404">
        <v>0</v>
      </c>
      <c r="CD209" s="404">
        <v>0</v>
      </c>
      <c r="CE209" s="404">
        <v>0</v>
      </c>
      <c r="CF209" s="404">
        <v>0</v>
      </c>
      <c r="CG209" s="404">
        <v>0</v>
      </c>
      <c r="CH209" s="404">
        <v>0</v>
      </c>
      <c r="CI209" s="404">
        <v>0</v>
      </c>
      <c r="CJ209" s="404">
        <v>0</v>
      </c>
      <c r="CK209" s="404">
        <v>0</v>
      </c>
      <c r="CL209" s="420">
        <v>0</v>
      </c>
      <c r="CM209" s="509" t="s">
        <v>92</v>
      </c>
      <c r="CN209" s="19" t="str">
        <f t="shared" ref="CN209:CN272" si="131">CONCATENATE(C209,AO209,AP209,CM209)</f>
        <v>4020000250113плановый</v>
      </c>
      <c r="CO209" s="103"/>
      <c r="CP209" s="103"/>
      <c r="CQ209" s="104"/>
      <c r="CR209" s="104">
        <f t="shared" si="114"/>
        <v>0</v>
      </c>
      <c r="CS209" s="104">
        <f t="shared" si="115"/>
        <v>0</v>
      </c>
      <c r="CT209" s="104">
        <f t="shared" si="116"/>
        <v>0</v>
      </c>
      <c r="CU209" s="104">
        <f t="shared" si="117"/>
        <v>0</v>
      </c>
      <c r="CV209" s="104">
        <f t="shared" si="118"/>
        <v>0</v>
      </c>
      <c r="CW209" s="104">
        <f t="shared" si="119"/>
        <v>0</v>
      </c>
      <c r="CX209" s="104"/>
      <c r="CY209" s="211">
        <f t="shared" si="120"/>
        <v>0</v>
      </c>
      <c r="CZ209" s="211">
        <f t="shared" si="121"/>
        <v>0</v>
      </c>
      <c r="DA209" s="211">
        <f t="shared" si="122"/>
        <v>0</v>
      </c>
      <c r="DB209" s="211">
        <f t="shared" si="123"/>
        <v>0</v>
      </c>
      <c r="DC209" s="211">
        <f t="shared" si="124"/>
        <v>0</v>
      </c>
      <c r="DD209" s="211">
        <f t="shared" si="125"/>
        <v>0</v>
      </c>
      <c r="DE209" s="211">
        <f t="shared" si="126"/>
        <v>0</v>
      </c>
      <c r="DF209" s="211">
        <f t="shared" si="127"/>
        <v>0</v>
      </c>
      <c r="DG209" s="211">
        <f t="shared" si="128"/>
        <v>0</v>
      </c>
      <c r="DH209" s="211">
        <f t="shared" si="129"/>
        <v>0</v>
      </c>
    </row>
    <row r="210" spans="1:112" s="105" customFormat="1" ht="32.1" customHeight="1">
      <c r="A210" s="56">
        <v>605</v>
      </c>
      <c r="B210" s="57" t="s">
        <v>395</v>
      </c>
      <c r="C210" s="202">
        <v>402000008</v>
      </c>
      <c r="D210" s="397" t="s">
        <v>181</v>
      </c>
      <c r="E210" s="59" t="s">
        <v>3502</v>
      </c>
      <c r="F210" s="398"/>
      <c r="G210" s="398"/>
      <c r="H210" s="86" t="s">
        <v>3497</v>
      </c>
      <c r="I210" s="398"/>
      <c r="J210" s="86" t="s">
        <v>3498</v>
      </c>
      <c r="K210" s="86" t="s">
        <v>3499</v>
      </c>
      <c r="L210" s="86" t="s">
        <v>3500</v>
      </c>
      <c r="M210" s="232"/>
      <c r="N210" s="232"/>
      <c r="O210" s="232"/>
      <c r="P210" s="399" t="s">
        <v>3505</v>
      </c>
      <c r="Q210" s="399" t="s">
        <v>333</v>
      </c>
      <c r="R210" s="86"/>
      <c r="S210" s="86"/>
      <c r="T210" s="86" t="s">
        <v>66</v>
      </c>
      <c r="U210" s="86"/>
      <c r="V210" s="86" t="s">
        <v>65</v>
      </c>
      <c r="W210" s="86" t="s">
        <v>64</v>
      </c>
      <c r="X210" s="86" t="s">
        <v>66</v>
      </c>
      <c r="Y210" s="86"/>
      <c r="Z210" s="86"/>
      <c r="AA210" s="86"/>
      <c r="AB210" s="399" t="s">
        <v>142</v>
      </c>
      <c r="AC210" s="399" t="s">
        <v>3413</v>
      </c>
      <c r="AD210" s="400"/>
      <c r="AE210" s="400"/>
      <c r="AF210" s="400"/>
      <c r="AG210" s="400"/>
      <c r="AH210" s="401"/>
      <c r="AI210" s="400"/>
      <c r="AJ210" s="402"/>
      <c r="AK210" s="402"/>
      <c r="AL210" s="400"/>
      <c r="AM210" s="399" t="s">
        <v>3414</v>
      </c>
      <c r="AN210" s="399" t="s">
        <v>3415</v>
      </c>
      <c r="AO210" s="197" t="s">
        <v>71</v>
      </c>
      <c r="AP210" s="197" t="s">
        <v>72</v>
      </c>
      <c r="AQ210" s="197">
        <v>1420411010</v>
      </c>
      <c r="AR210" s="403" t="s">
        <v>174</v>
      </c>
      <c r="AS210" s="249" t="s">
        <v>73</v>
      </c>
      <c r="AT210" s="404">
        <v>0</v>
      </c>
      <c r="AU210" s="404">
        <v>0</v>
      </c>
      <c r="AV210" s="24">
        <v>0</v>
      </c>
      <c r="AW210" s="24">
        <v>0</v>
      </c>
      <c r="AX210" s="24">
        <v>0</v>
      </c>
      <c r="AY210" s="24">
        <v>0</v>
      </c>
      <c r="AZ210" s="24">
        <v>0</v>
      </c>
      <c r="BA210" s="24">
        <v>0</v>
      </c>
      <c r="BB210" s="404">
        <v>0</v>
      </c>
      <c r="BC210" s="404">
        <v>0</v>
      </c>
      <c r="BD210" s="404">
        <v>0</v>
      </c>
      <c r="BE210" s="404">
        <v>0</v>
      </c>
      <c r="BF210" s="404">
        <v>0</v>
      </c>
      <c r="BG210" s="404">
        <v>0</v>
      </c>
      <c r="BH210" s="404">
        <v>0</v>
      </c>
      <c r="BI210" s="404">
        <v>0</v>
      </c>
      <c r="BJ210" s="404">
        <v>0</v>
      </c>
      <c r="BK210" s="404">
        <v>0</v>
      </c>
      <c r="BL210" s="404">
        <v>0</v>
      </c>
      <c r="BM210" s="404">
        <v>0</v>
      </c>
      <c r="BN210" s="404">
        <v>0</v>
      </c>
      <c r="BO210" s="40">
        <v>0</v>
      </c>
      <c r="BP210" s="40">
        <v>0</v>
      </c>
      <c r="BQ210" s="40">
        <v>0</v>
      </c>
      <c r="BR210" s="404">
        <v>0</v>
      </c>
      <c r="BS210" s="404">
        <v>0</v>
      </c>
      <c r="BT210" s="40">
        <v>0</v>
      </c>
      <c r="BU210" s="40">
        <v>0</v>
      </c>
      <c r="BV210" s="40">
        <v>0</v>
      </c>
      <c r="BW210" s="404">
        <v>0</v>
      </c>
      <c r="BX210" s="404">
        <v>0</v>
      </c>
      <c r="BY210" s="404">
        <v>0</v>
      </c>
      <c r="BZ210" s="404">
        <v>0</v>
      </c>
      <c r="CA210" s="404">
        <v>0</v>
      </c>
      <c r="CB210" s="404">
        <v>0</v>
      </c>
      <c r="CC210" s="404">
        <v>0</v>
      </c>
      <c r="CD210" s="404">
        <v>0</v>
      </c>
      <c r="CE210" s="404">
        <v>0</v>
      </c>
      <c r="CF210" s="404">
        <v>0</v>
      </c>
      <c r="CG210" s="404">
        <v>0</v>
      </c>
      <c r="CH210" s="404">
        <v>0</v>
      </c>
      <c r="CI210" s="404">
        <v>0</v>
      </c>
      <c r="CJ210" s="404">
        <v>0</v>
      </c>
      <c r="CK210" s="404">
        <v>0</v>
      </c>
      <c r="CL210" s="420">
        <v>0</v>
      </c>
      <c r="CM210" s="509" t="s">
        <v>92</v>
      </c>
      <c r="CN210" s="19" t="str">
        <f t="shared" si="131"/>
        <v>4020000080113плановый</v>
      </c>
      <c r="CO210" s="103"/>
      <c r="CP210" s="103"/>
      <c r="CQ210" s="104"/>
      <c r="CR210" s="104">
        <f t="shared" si="114"/>
        <v>0</v>
      </c>
      <c r="CS210" s="104">
        <f t="shared" si="115"/>
        <v>0</v>
      </c>
      <c r="CT210" s="104">
        <f t="shared" si="116"/>
        <v>0</v>
      </c>
      <c r="CU210" s="104">
        <f t="shared" si="117"/>
        <v>0</v>
      </c>
      <c r="CV210" s="104">
        <f t="shared" si="118"/>
        <v>0</v>
      </c>
      <c r="CW210" s="104">
        <f t="shared" si="119"/>
        <v>0</v>
      </c>
      <c r="CX210" s="104"/>
      <c r="CY210" s="211">
        <f t="shared" si="120"/>
        <v>0</v>
      </c>
      <c r="CZ210" s="211">
        <f t="shared" si="121"/>
        <v>0</v>
      </c>
      <c r="DA210" s="211">
        <f t="shared" si="122"/>
        <v>0</v>
      </c>
      <c r="DB210" s="211">
        <f t="shared" si="123"/>
        <v>0</v>
      </c>
      <c r="DC210" s="211">
        <f t="shared" si="124"/>
        <v>0</v>
      </c>
      <c r="DD210" s="211">
        <f t="shared" si="125"/>
        <v>0</v>
      </c>
      <c r="DE210" s="211">
        <f t="shared" si="126"/>
        <v>0</v>
      </c>
      <c r="DF210" s="211">
        <f t="shared" si="127"/>
        <v>0</v>
      </c>
      <c r="DG210" s="211">
        <f t="shared" si="128"/>
        <v>0</v>
      </c>
      <c r="DH210" s="211">
        <f t="shared" si="129"/>
        <v>0</v>
      </c>
    </row>
    <row r="211" spans="1:112" s="105" customFormat="1" ht="32.1" customHeight="1">
      <c r="A211" s="56">
        <v>605</v>
      </c>
      <c r="B211" s="57" t="s">
        <v>395</v>
      </c>
      <c r="C211" s="202">
        <v>402000008</v>
      </c>
      <c r="D211" s="397" t="s">
        <v>181</v>
      </c>
      <c r="E211" s="59" t="s">
        <v>3502</v>
      </c>
      <c r="F211" s="398"/>
      <c r="G211" s="398"/>
      <c r="H211" s="86" t="s">
        <v>3497</v>
      </c>
      <c r="I211" s="398"/>
      <c r="J211" s="86" t="s">
        <v>3498</v>
      </c>
      <c r="K211" s="86" t="s">
        <v>3499</v>
      </c>
      <c r="L211" s="86" t="s">
        <v>3500</v>
      </c>
      <c r="M211" s="232"/>
      <c r="N211" s="232"/>
      <c r="O211" s="232"/>
      <c r="P211" s="399" t="s">
        <v>3505</v>
      </c>
      <c r="Q211" s="399" t="s">
        <v>333</v>
      </c>
      <c r="R211" s="86"/>
      <c r="S211" s="86"/>
      <c r="T211" s="86" t="s">
        <v>66</v>
      </c>
      <c r="U211" s="86"/>
      <c r="V211" s="86" t="s">
        <v>65</v>
      </c>
      <c r="W211" s="86" t="s">
        <v>64</v>
      </c>
      <c r="X211" s="86" t="s">
        <v>66</v>
      </c>
      <c r="Y211" s="86"/>
      <c r="Z211" s="86"/>
      <c r="AA211" s="86"/>
      <c r="AB211" s="399" t="s">
        <v>142</v>
      </c>
      <c r="AC211" s="399" t="s">
        <v>3413</v>
      </c>
      <c r="AD211" s="400"/>
      <c r="AE211" s="400"/>
      <c r="AF211" s="400"/>
      <c r="AG211" s="400"/>
      <c r="AH211" s="401"/>
      <c r="AI211" s="400"/>
      <c r="AJ211" s="402"/>
      <c r="AK211" s="402"/>
      <c r="AL211" s="400"/>
      <c r="AM211" s="399" t="s">
        <v>3414</v>
      </c>
      <c r="AN211" s="399" t="s">
        <v>3415</v>
      </c>
      <c r="AO211" s="197" t="s">
        <v>71</v>
      </c>
      <c r="AP211" s="197" t="s">
        <v>72</v>
      </c>
      <c r="AQ211" s="197">
        <v>1420411010</v>
      </c>
      <c r="AR211" s="403" t="s">
        <v>174</v>
      </c>
      <c r="AS211" s="249" t="s">
        <v>118</v>
      </c>
      <c r="AT211" s="404">
        <v>0</v>
      </c>
      <c r="AU211" s="404">
        <v>0</v>
      </c>
      <c r="AV211" s="24">
        <v>0</v>
      </c>
      <c r="AW211" s="24">
        <v>0</v>
      </c>
      <c r="AX211" s="24">
        <v>0</v>
      </c>
      <c r="AY211" s="24">
        <v>0</v>
      </c>
      <c r="AZ211" s="24">
        <v>0</v>
      </c>
      <c r="BA211" s="24">
        <v>0</v>
      </c>
      <c r="BB211" s="404">
        <v>0</v>
      </c>
      <c r="BC211" s="404">
        <v>0</v>
      </c>
      <c r="BD211" s="404">
        <v>0</v>
      </c>
      <c r="BE211" s="404">
        <v>0</v>
      </c>
      <c r="BF211" s="404">
        <v>0</v>
      </c>
      <c r="BG211" s="404">
        <v>0</v>
      </c>
      <c r="BH211" s="404">
        <v>0</v>
      </c>
      <c r="BI211" s="404">
        <v>0</v>
      </c>
      <c r="BJ211" s="404">
        <v>0</v>
      </c>
      <c r="BK211" s="404">
        <v>0</v>
      </c>
      <c r="BL211" s="404">
        <v>0</v>
      </c>
      <c r="BM211" s="404">
        <v>0</v>
      </c>
      <c r="BN211" s="404">
        <v>0</v>
      </c>
      <c r="BO211" s="40">
        <v>0</v>
      </c>
      <c r="BP211" s="40">
        <v>0</v>
      </c>
      <c r="BQ211" s="40">
        <v>0</v>
      </c>
      <c r="BR211" s="404">
        <v>0</v>
      </c>
      <c r="BS211" s="404">
        <v>0</v>
      </c>
      <c r="BT211" s="40">
        <v>0</v>
      </c>
      <c r="BU211" s="40">
        <v>0</v>
      </c>
      <c r="BV211" s="40">
        <v>0</v>
      </c>
      <c r="BW211" s="404">
        <v>0</v>
      </c>
      <c r="BX211" s="404">
        <v>0</v>
      </c>
      <c r="BY211" s="404">
        <v>0</v>
      </c>
      <c r="BZ211" s="404">
        <v>0</v>
      </c>
      <c r="CA211" s="404">
        <v>0</v>
      </c>
      <c r="CB211" s="404">
        <v>0</v>
      </c>
      <c r="CC211" s="404">
        <v>0</v>
      </c>
      <c r="CD211" s="404">
        <v>0</v>
      </c>
      <c r="CE211" s="404">
        <v>0</v>
      </c>
      <c r="CF211" s="404">
        <v>0</v>
      </c>
      <c r="CG211" s="404">
        <v>0</v>
      </c>
      <c r="CH211" s="404">
        <v>0</v>
      </c>
      <c r="CI211" s="404">
        <v>0</v>
      </c>
      <c r="CJ211" s="404">
        <v>0</v>
      </c>
      <c r="CK211" s="404">
        <v>0</v>
      </c>
      <c r="CL211" s="420">
        <v>0</v>
      </c>
      <c r="CM211" s="311" t="s">
        <v>1257</v>
      </c>
      <c r="CN211" s="19" t="str">
        <f t="shared" si="131"/>
        <v>4020000080113индексации</v>
      </c>
      <c r="CO211" s="103"/>
      <c r="CP211" s="103"/>
      <c r="CQ211" s="104"/>
      <c r="CR211" s="104">
        <f t="shared" si="114"/>
        <v>0</v>
      </c>
      <c r="CS211" s="104">
        <f t="shared" si="115"/>
        <v>0</v>
      </c>
      <c r="CT211" s="104">
        <f t="shared" si="116"/>
        <v>0</v>
      </c>
      <c r="CU211" s="104">
        <f t="shared" si="117"/>
        <v>0</v>
      </c>
      <c r="CV211" s="104">
        <f t="shared" si="118"/>
        <v>0</v>
      </c>
      <c r="CW211" s="104">
        <f t="shared" si="119"/>
        <v>0</v>
      </c>
      <c r="CX211" s="104"/>
      <c r="CY211" s="211">
        <f t="shared" si="120"/>
        <v>0</v>
      </c>
      <c r="CZ211" s="211">
        <f t="shared" si="121"/>
        <v>0</v>
      </c>
      <c r="DA211" s="211">
        <f t="shared" si="122"/>
        <v>0</v>
      </c>
      <c r="DB211" s="211">
        <f t="shared" si="123"/>
        <v>0</v>
      </c>
      <c r="DC211" s="211">
        <f t="shared" si="124"/>
        <v>0</v>
      </c>
      <c r="DD211" s="211">
        <f t="shared" si="125"/>
        <v>0</v>
      </c>
      <c r="DE211" s="211">
        <f t="shared" si="126"/>
        <v>0</v>
      </c>
      <c r="DF211" s="211">
        <f t="shared" si="127"/>
        <v>0</v>
      </c>
      <c r="DG211" s="211">
        <f t="shared" si="128"/>
        <v>0</v>
      </c>
      <c r="DH211" s="211">
        <f t="shared" si="129"/>
        <v>0</v>
      </c>
    </row>
    <row r="212" spans="1:112" s="105" customFormat="1" ht="32.1" customHeight="1">
      <c r="A212" s="56">
        <v>605</v>
      </c>
      <c r="B212" s="57" t="s">
        <v>395</v>
      </c>
      <c r="C212" s="202">
        <v>402000008</v>
      </c>
      <c r="D212" s="397" t="s">
        <v>181</v>
      </c>
      <c r="E212" s="59" t="s">
        <v>3502</v>
      </c>
      <c r="F212" s="398"/>
      <c r="G212" s="398"/>
      <c r="H212" s="86" t="s">
        <v>3497</v>
      </c>
      <c r="I212" s="398"/>
      <c r="J212" s="86" t="s">
        <v>3498</v>
      </c>
      <c r="K212" s="86" t="s">
        <v>3499</v>
      </c>
      <c r="L212" s="86" t="s">
        <v>3500</v>
      </c>
      <c r="M212" s="232"/>
      <c r="N212" s="232"/>
      <c r="O212" s="232"/>
      <c r="P212" s="399" t="s">
        <v>3505</v>
      </c>
      <c r="Q212" s="399" t="s">
        <v>333</v>
      </c>
      <c r="R212" s="86"/>
      <c r="S212" s="86"/>
      <c r="T212" s="86" t="s">
        <v>66</v>
      </c>
      <c r="U212" s="86"/>
      <c r="V212" s="86" t="s">
        <v>65</v>
      </c>
      <c r="W212" s="86" t="s">
        <v>64</v>
      </c>
      <c r="X212" s="86" t="s">
        <v>66</v>
      </c>
      <c r="Y212" s="86"/>
      <c r="Z212" s="86"/>
      <c r="AA212" s="86"/>
      <c r="AB212" s="399" t="s">
        <v>142</v>
      </c>
      <c r="AC212" s="399" t="s">
        <v>3413</v>
      </c>
      <c r="AD212" s="400"/>
      <c r="AE212" s="400"/>
      <c r="AF212" s="400"/>
      <c r="AG212" s="400"/>
      <c r="AH212" s="401"/>
      <c r="AI212" s="400"/>
      <c r="AJ212" s="402"/>
      <c r="AK212" s="402"/>
      <c r="AL212" s="400"/>
      <c r="AM212" s="399" t="s">
        <v>3414</v>
      </c>
      <c r="AN212" s="399" t="s">
        <v>3415</v>
      </c>
      <c r="AO212" s="197" t="s">
        <v>71</v>
      </c>
      <c r="AP212" s="197" t="s">
        <v>72</v>
      </c>
      <c r="AQ212" s="197">
        <v>1420411010</v>
      </c>
      <c r="AR212" s="403" t="s">
        <v>174</v>
      </c>
      <c r="AS212" s="249" t="s">
        <v>80</v>
      </c>
      <c r="AT212" s="404">
        <v>0</v>
      </c>
      <c r="AU212" s="404">
        <v>0</v>
      </c>
      <c r="AV212" s="24">
        <v>0</v>
      </c>
      <c r="AW212" s="24">
        <v>0</v>
      </c>
      <c r="AX212" s="24">
        <v>0</v>
      </c>
      <c r="AY212" s="24">
        <v>0</v>
      </c>
      <c r="AZ212" s="24">
        <v>0</v>
      </c>
      <c r="BA212" s="24">
        <v>0</v>
      </c>
      <c r="BB212" s="404">
        <v>0</v>
      </c>
      <c r="BC212" s="404">
        <v>0</v>
      </c>
      <c r="BD212" s="404">
        <v>0</v>
      </c>
      <c r="BE212" s="404">
        <v>0</v>
      </c>
      <c r="BF212" s="404">
        <v>0</v>
      </c>
      <c r="BG212" s="404">
        <v>0</v>
      </c>
      <c r="BH212" s="404">
        <v>0</v>
      </c>
      <c r="BI212" s="404">
        <v>0</v>
      </c>
      <c r="BJ212" s="404">
        <v>0</v>
      </c>
      <c r="BK212" s="404">
        <v>0</v>
      </c>
      <c r="BL212" s="404">
        <v>0</v>
      </c>
      <c r="BM212" s="404">
        <v>0</v>
      </c>
      <c r="BN212" s="404">
        <v>0</v>
      </c>
      <c r="BO212" s="40">
        <v>0</v>
      </c>
      <c r="BP212" s="40">
        <v>0</v>
      </c>
      <c r="BQ212" s="40">
        <v>0</v>
      </c>
      <c r="BR212" s="404">
        <v>0</v>
      </c>
      <c r="BS212" s="404">
        <v>0</v>
      </c>
      <c r="BT212" s="40">
        <v>0</v>
      </c>
      <c r="BU212" s="40">
        <v>0</v>
      </c>
      <c r="BV212" s="40">
        <v>0</v>
      </c>
      <c r="BW212" s="404">
        <v>0</v>
      </c>
      <c r="BX212" s="404">
        <v>0</v>
      </c>
      <c r="BY212" s="404">
        <v>0</v>
      </c>
      <c r="BZ212" s="404">
        <v>0</v>
      </c>
      <c r="CA212" s="404">
        <v>0</v>
      </c>
      <c r="CB212" s="404">
        <v>0</v>
      </c>
      <c r="CC212" s="404">
        <v>0</v>
      </c>
      <c r="CD212" s="404">
        <v>0</v>
      </c>
      <c r="CE212" s="404">
        <v>0</v>
      </c>
      <c r="CF212" s="404">
        <v>0</v>
      </c>
      <c r="CG212" s="404">
        <v>0</v>
      </c>
      <c r="CH212" s="404">
        <v>0</v>
      </c>
      <c r="CI212" s="404">
        <v>0</v>
      </c>
      <c r="CJ212" s="404">
        <v>0</v>
      </c>
      <c r="CK212" s="404">
        <v>0</v>
      </c>
      <c r="CL212" s="420">
        <v>0</v>
      </c>
      <c r="CM212" s="509" t="s">
        <v>92</v>
      </c>
      <c r="CN212" s="19" t="str">
        <f t="shared" si="131"/>
        <v>4020000080113плановый</v>
      </c>
      <c r="CO212" s="103"/>
      <c r="CP212" s="103"/>
      <c r="CQ212" s="104"/>
      <c r="CR212" s="104">
        <f t="shared" si="114"/>
        <v>0</v>
      </c>
      <c r="CS212" s="104">
        <f t="shared" si="115"/>
        <v>0</v>
      </c>
      <c r="CT212" s="104">
        <f t="shared" si="116"/>
        <v>0</v>
      </c>
      <c r="CU212" s="104">
        <f t="shared" si="117"/>
        <v>0</v>
      </c>
      <c r="CV212" s="104">
        <f t="shared" si="118"/>
        <v>0</v>
      </c>
      <c r="CW212" s="104">
        <f t="shared" si="119"/>
        <v>0</v>
      </c>
      <c r="CX212" s="104"/>
      <c r="CY212" s="211">
        <f t="shared" si="120"/>
        <v>0</v>
      </c>
      <c r="CZ212" s="211">
        <f t="shared" si="121"/>
        <v>0</v>
      </c>
      <c r="DA212" s="211">
        <f t="shared" si="122"/>
        <v>0</v>
      </c>
      <c r="DB212" s="211">
        <f t="shared" si="123"/>
        <v>0</v>
      </c>
      <c r="DC212" s="211">
        <f t="shared" si="124"/>
        <v>0</v>
      </c>
      <c r="DD212" s="211">
        <f t="shared" si="125"/>
        <v>0</v>
      </c>
      <c r="DE212" s="211">
        <f t="shared" si="126"/>
        <v>0</v>
      </c>
      <c r="DF212" s="211">
        <f t="shared" si="127"/>
        <v>0</v>
      </c>
      <c r="DG212" s="211">
        <f t="shared" si="128"/>
        <v>0</v>
      </c>
      <c r="DH212" s="211">
        <f t="shared" si="129"/>
        <v>0</v>
      </c>
    </row>
    <row r="213" spans="1:112" s="105" customFormat="1" ht="32.1" customHeight="1">
      <c r="A213" s="56">
        <v>605</v>
      </c>
      <c r="B213" s="57" t="s">
        <v>395</v>
      </c>
      <c r="C213" s="202">
        <v>402000008</v>
      </c>
      <c r="D213" s="397" t="s">
        <v>181</v>
      </c>
      <c r="E213" s="59" t="s">
        <v>3502</v>
      </c>
      <c r="F213" s="398"/>
      <c r="G213" s="398"/>
      <c r="H213" s="86" t="s">
        <v>3497</v>
      </c>
      <c r="I213" s="398"/>
      <c r="J213" s="86" t="s">
        <v>3498</v>
      </c>
      <c r="K213" s="86" t="s">
        <v>3499</v>
      </c>
      <c r="L213" s="86" t="s">
        <v>3500</v>
      </c>
      <c r="M213" s="232"/>
      <c r="N213" s="232"/>
      <c r="O213" s="232"/>
      <c r="P213" s="399" t="s">
        <v>3505</v>
      </c>
      <c r="Q213" s="399" t="s">
        <v>333</v>
      </c>
      <c r="R213" s="86"/>
      <c r="S213" s="86"/>
      <c r="T213" s="86" t="s">
        <v>66</v>
      </c>
      <c r="U213" s="86"/>
      <c r="V213" s="86" t="s">
        <v>65</v>
      </c>
      <c r="W213" s="86" t="s">
        <v>64</v>
      </c>
      <c r="X213" s="86" t="s">
        <v>66</v>
      </c>
      <c r="Y213" s="86"/>
      <c r="Z213" s="86"/>
      <c r="AA213" s="86"/>
      <c r="AB213" s="399" t="s">
        <v>142</v>
      </c>
      <c r="AC213" s="399" t="s">
        <v>3413</v>
      </c>
      <c r="AD213" s="400"/>
      <c r="AE213" s="400"/>
      <c r="AF213" s="400"/>
      <c r="AG213" s="400"/>
      <c r="AH213" s="401"/>
      <c r="AI213" s="400"/>
      <c r="AJ213" s="402"/>
      <c r="AK213" s="402"/>
      <c r="AL213" s="400"/>
      <c r="AM213" s="399" t="s">
        <v>3414</v>
      </c>
      <c r="AN213" s="399" t="s">
        <v>3415</v>
      </c>
      <c r="AO213" s="197" t="s">
        <v>71</v>
      </c>
      <c r="AP213" s="197" t="s">
        <v>72</v>
      </c>
      <c r="AQ213" s="197">
        <v>1420411010</v>
      </c>
      <c r="AR213" s="403" t="s">
        <v>174</v>
      </c>
      <c r="AS213" s="249" t="s">
        <v>81</v>
      </c>
      <c r="AT213" s="404">
        <v>0</v>
      </c>
      <c r="AU213" s="404">
        <v>0</v>
      </c>
      <c r="AV213" s="24">
        <v>0</v>
      </c>
      <c r="AW213" s="24">
        <v>0</v>
      </c>
      <c r="AX213" s="24">
        <v>0</v>
      </c>
      <c r="AY213" s="24">
        <v>0</v>
      </c>
      <c r="AZ213" s="24">
        <v>0</v>
      </c>
      <c r="BA213" s="24"/>
      <c r="BB213" s="404">
        <v>0</v>
      </c>
      <c r="BC213" s="404">
        <v>0</v>
      </c>
      <c r="BD213" s="404">
        <v>0</v>
      </c>
      <c r="BE213" s="404">
        <v>0</v>
      </c>
      <c r="BF213" s="404">
        <v>0</v>
      </c>
      <c r="BG213" s="404">
        <v>0</v>
      </c>
      <c r="BH213" s="404">
        <v>0</v>
      </c>
      <c r="BI213" s="404">
        <v>0</v>
      </c>
      <c r="BJ213" s="404">
        <v>0</v>
      </c>
      <c r="BK213" s="404">
        <v>0</v>
      </c>
      <c r="BL213" s="404">
        <v>0</v>
      </c>
      <c r="BM213" s="404">
        <v>0</v>
      </c>
      <c r="BN213" s="404">
        <v>0</v>
      </c>
      <c r="BO213" s="40">
        <v>0</v>
      </c>
      <c r="BP213" s="40">
        <v>0</v>
      </c>
      <c r="BQ213" s="40">
        <v>0</v>
      </c>
      <c r="BR213" s="404">
        <v>0</v>
      </c>
      <c r="BS213" s="404">
        <v>0</v>
      </c>
      <c r="BT213" s="40">
        <v>0</v>
      </c>
      <c r="BU213" s="40">
        <v>0</v>
      </c>
      <c r="BV213" s="40">
        <v>0</v>
      </c>
      <c r="BW213" s="404">
        <v>0</v>
      </c>
      <c r="BX213" s="404">
        <v>0</v>
      </c>
      <c r="BY213" s="404">
        <v>0</v>
      </c>
      <c r="BZ213" s="404">
        <v>0</v>
      </c>
      <c r="CA213" s="404">
        <v>0</v>
      </c>
      <c r="CB213" s="404">
        <v>0</v>
      </c>
      <c r="CC213" s="404">
        <v>0</v>
      </c>
      <c r="CD213" s="404">
        <v>0</v>
      </c>
      <c r="CE213" s="404">
        <v>0</v>
      </c>
      <c r="CF213" s="404">
        <v>0</v>
      </c>
      <c r="CG213" s="404">
        <v>0</v>
      </c>
      <c r="CH213" s="404">
        <v>0</v>
      </c>
      <c r="CI213" s="404">
        <v>0</v>
      </c>
      <c r="CJ213" s="404">
        <v>0</v>
      </c>
      <c r="CK213" s="404">
        <v>0</v>
      </c>
      <c r="CL213" s="420">
        <v>0</v>
      </c>
      <c r="CM213" s="509" t="s">
        <v>92</v>
      </c>
      <c r="CN213" s="19" t="str">
        <f t="shared" si="131"/>
        <v>4020000080113плановый</v>
      </c>
      <c r="CO213" s="103"/>
      <c r="CP213" s="103"/>
      <c r="CQ213" s="104"/>
      <c r="CR213" s="104">
        <f t="shared" si="114"/>
        <v>0</v>
      </c>
      <c r="CS213" s="104">
        <f t="shared" si="115"/>
        <v>0</v>
      </c>
      <c r="CT213" s="104">
        <f t="shared" si="116"/>
        <v>0</v>
      </c>
      <c r="CU213" s="104">
        <f t="shared" si="117"/>
        <v>0</v>
      </c>
      <c r="CV213" s="104">
        <f t="shared" si="118"/>
        <v>0</v>
      </c>
      <c r="CW213" s="104">
        <f t="shared" si="119"/>
        <v>0</v>
      </c>
      <c r="CX213" s="104"/>
      <c r="CY213" s="211">
        <f t="shared" si="120"/>
        <v>0</v>
      </c>
      <c r="CZ213" s="211">
        <f t="shared" si="121"/>
        <v>0</v>
      </c>
      <c r="DA213" s="211">
        <f t="shared" si="122"/>
        <v>0</v>
      </c>
      <c r="DB213" s="211">
        <f t="shared" si="123"/>
        <v>0</v>
      </c>
      <c r="DC213" s="211">
        <f t="shared" si="124"/>
        <v>0</v>
      </c>
      <c r="DD213" s="211">
        <f t="shared" si="125"/>
        <v>0</v>
      </c>
      <c r="DE213" s="211">
        <f t="shared" si="126"/>
        <v>0</v>
      </c>
      <c r="DF213" s="211">
        <f t="shared" si="127"/>
        <v>0</v>
      </c>
      <c r="DG213" s="211">
        <f t="shared" si="128"/>
        <v>0</v>
      </c>
      <c r="DH213" s="211">
        <f t="shared" si="129"/>
        <v>0</v>
      </c>
    </row>
    <row r="214" spans="1:112" s="105" customFormat="1" ht="32.1" customHeight="1">
      <c r="A214" s="56">
        <v>605</v>
      </c>
      <c r="B214" s="57" t="s">
        <v>395</v>
      </c>
      <c r="C214" s="202">
        <v>402000008</v>
      </c>
      <c r="D214" s="397" t="s">
        <v>181</v>
      </c>
      <c r="E214" s="59" t="s">
        <v>3502</v>
      </c>
      <c r="F214" s="398"/>
      <c r="G214" s="398"/>
      <c r="H214" s="86" t="s">
        <v>3497</v>
      </c>
      <c r="I214" s="398"/>
      <c r="J214" s="86" t="s">
        <v>3498</v>
      </c>
      <c r="K214" s="86" t="s">
        <v>3499</v>
      </c>
      <c r="L214" s="86" t="s">
        <v>3500</v>
      </c>
      <c r="M214" s="232"/>
      <c r="N214" s="232"/>
      <c r="O214" s="232"/>
      <c r="P214" s="399" t="s">
        <v>3505</v>
      </c>
      <c r="Q214" s="399" t="s">
        <v>333</v>
      </c>
      <c r="R214" s="86"/>
      <c r="S214" s="86"/>
      <c r="T214" s="86" t="s">
        <v>66</v>
      </c>
      <c r="U214" s="86"/>
      <c r="V214" s="86" t="s">
        <v>65</v>
      </c>
      <c r="W214" s="86" t="s">
        <v>64</v>
      </c>
      <c r="X214" s="86" t="s">
        <v>66</v>
      </c>
      <c r="Y214" s="86"/>
      <c r="Z214" s="86"/>
      <c r="AA214" s="86"/>
      <c r="AB214" s="399" t="s">
        <v>142</v>
      </c>
      <c r="AC214" s="399" t="s">
        <v>3426</v>
      </c>
      <c r="AD214" s="400"/>
      <c r="AE214" s="400"/>
      <c r="AF214" s="400"/>
      <c r="AG214" s="400"/>
      <c r="AH214" s="401"/>
      <c r="AI214" s="400"/>
      <c r="AJ214" s="402">
        <v>1</v>
      </c>
      <c r="AK214" s="402"/>
      <c r="AL214" s="400"/>
      <c r="AM214" s="399"/>
      <c r="AN214" s="399" t="s">
        <v>3427</v>
      </c>
      <c r="AO214" s="197" t="s">
        <v>71</v>
      </c>
      <c r="AP214" s="197" t="s">
        <v>72</v>
      </c>
      <c r="AQ214" s="197" t="s">
        <v>410</v>
      </c>
      <c r="AR214" s="403" t="s">
        <v>126</v>
      </c>
      <c r="AS214" s="249" t="s">
        <v>175</v>
      </c>
      <c r="AT214" s="404">
        <v>0</v>
      </c>
      <c r="AU214" s="404">
        <v>0</v>
      </c>
      <c r="AV214" s="24"/>
      <c r="AW214" s="24"/>
      <c r="AX214" s="24"/>
      <c r="AY214" s="24"/>
      <c r="AZ214" s="24"/>
      <c r="BA214" s="24">
        <v>0</v>
      </c>
      <c r="BB214" s="404">
        <v>0</v>
      </c>
      <c r="BC214" s="404">
        <v>0</v>
      </c>
      <c r="BD214" s="404">
        <v>0</v>
      </c>
      <c r="BE214" s="404">
        <v>0</v>
      </c>
      <c r="BF214" s="404">
        <v>0</v>
      </c>
      <c r="BG214" s="404">
        <v>0</v>
      </c>
      <c r="BH214" s="404">
        <v>0</v>
      </c>
      <c r="BI214" s="404">
        <v>0</v>
      </c>
      <c r="BJ214" s="404">
        <v>0</v>
      </c>
      <c r="BK214" s="404">
        <v>0</v>
      </c>
      <c r="BL214" s="404">
        <v>0</v>
      </c>
      <c r="BM214" s="404">
        <v>0</v>
      </c>
      <c r="BN214" s="404">
        <v>0</v>
      </c>
      <c r="BO214" s="40">
        <v>0</v>
      </c>
      <c r="BP214" s="40">
        <v>0</v>
      </c>
      <c r="BQ214" s="40">
        <v>0</v>
      </c>
      <c r="BR214" s="404">
        <v>0</v>
      </c>
      <c r="BS214" s="404">
        <v>0</v>
      </c>
      <c r="BT214" s="40">
        <v>0</v>
      </c>
      <c r="BU214" s="40">
        <v>0</v>
      </c>
      <c r="BV214" s="40">
        <v>0</v>
      </c>
      <c r="BW214" s="404">
        <v>0</v>
      </c>
      <c r="BX214" s="404">
        <v>0</v>
      </c>
      <c r="BY214" s="404">
        <v>0</v>
      </c>
      <c r="BZ214" s="404">
        <v>0</v>
      </c>
      <c r="CA214" s="404">
        <v>0</v>
      </c>
      <c r="CB214" s="404">
        <v>0</v>
      </c>
      <c r="CC214" s="404">
        <v>0</v>
      </c>
      <c r="CD214" s="404">
        <v>0</v>
      </c>
      <c r="CE214" s="404">
        <v>0</v>
      </c>
      <c r="CF214" s="404">
        <v>0</v>
      </c>
      <c r="CG214" s="404">
        <v>0</v>
      </c>
      <c r="CH214" s="404">
        <v>0</v>
      </c>
      <c r="CI214" s="404">
        <v>0</v>
      </c>
      <c r="CJ214" s="404">
        <v>0</v>
      </c>
      <c r="CK214" s="404">
        <v>0</v>
      </c>
      <c r="CL214" s="420">
        <v>0</v>
      </c>
      <c r="CM214" s="509" t="s">
        <v>92</v>
      </c>
      <c r="CN214" s="19" t="str">
        <f t="shared" si="131"/>
        <v>4020000080113плановый</v>
      </c>
      <c r="CO214" s="103"/>
      <c r="CP214" s="103"/>
      <c r="CQ214" s="104"/>
      <c r="CR214" s="104">
        <f t="shared" si="114"/>
        <v>0</v>
      </c>
      <c r="CS214" s="104">
        <f t="shared" si="115"/>
        <v>0</v>
      </c>
      <c r="CT214" s="104">
        <f t="shared" si="116"/>
        <v>0</v>
      </c>
      <c r="CU214" s="104">
        <f t="shared" si="117"/>
        <v>0</v>
      </c>
      <c r="CV214" s="104">
        <f t="shared" si="118"/>
        <v>0</v>
      </c>
      <c r="CW214" s="104">
        <f t="shared" si="119"/>
        <v>0</v>
      </c>
      <c r="CX214" s="104"/>
      <c r="CY214" s="211">
        <f t="shared" si="120"/>
        <v>0</v>
      </c>
      <c r="CZ214" s="211">
        <f t="shared" si="121"/>
        <v>0</v>
      </c>
      <c r="DA214" s="211">
        <f t="shared" si="122"/>
        <v>0</v>
      </c>
      <c r="DB214" s="211">
        <f t="shared" si="123"/>
        <v>0</v>
      </c>
      <c r="DC214" s="211">
        <f t="shared" si="124"/>
        <v>0</v>
      </c>
      <c r="DD214" s="211">
        <f t="shared" si="125"/>
        <v>0</v>
      </c>
      <c r="DE214" s="211">
        <f t="shared" si="126"/>
        <v>0</v>
      </c>
      <c r="DF214" s="211">
        <f t="shared" si="127"/>
        <v>0</v>
      </c>
      <c r="DG214" s="211">
        <f t="shared" si="128"/>
        <v>0</v>
      </c>
      <c r="DH214" s="211">
        <f t="shared" si="129"/>
        <v>0</v>
      </c>
    </row>
    <row r="215" spans="1:112" s="105" customFormat="1" ht="32.1" customHeight="1">
      <c r="A215" s="56">
        <v>605</v>
      </c>
      <c r="B215" s="57" t="s">
        <v>395</v>
      </c>
      <c r="C215" s="202">
        <v>402000008</v>
      </c>
      <c r="D215" s="397" t="s">
        <v>181</v>
      </c>
      <c r="E215" s="59" t="s">
        <v>3502</v>
      </c>
      <c r="F215" s="398"/>
      <c r="G215" s="398"/>
      <c r="H215" s="86" t="s">
        <v>3497</v>
      </c>
      <c r="I215" s="398"/>
      <c r="J215" s="86" t="s">
        <v>3498</v>
      </c>
      <c r="K215" s="86" t="s">
        <v>3499</v>
      </c>
      <c r="L215" s="86" t="s">
        <v>3500</v>
      </c>
      <c r="M215" s="232"/>
      <c r="N215" s="232"/>
      <c r="O215" s="232"/>
      <c r="P215" s="399" t="s">
        <v>3505</v>
      </c>
      <c r="Q215" s="399" t="s">
        <v>333</v>
      </c>
      <c r="R215" s="86"/>
      <c r="S215" s="86"/>
      <c r="T215" s="86" t="s">
        <v>66</v>
      </c>
      <c r="U215" s="86"/>
      <c r="V215" s="86" t="s">
        <v>65</v>
      </c>
      <c r="W215" s="86" t="s">
        <v>64</v>
      </c>
      <c r="X215" s="86" t="s">
        <v>66</v>
      </c>
      <c r="Y215" s="86"/>
      <c r="Z215" s="86"/>
      <c r="AA215" s="86"/>
      <c r="AB215" s="399" t="s">
        <v>142</v>
      </c>
      <c r="AC215" s="399" t="s">
        <v>3413</v>
      </c>
      <c r="AD215" s="400"/>
      <c r="AE215" s="400"/>
      <c r="AF215" s="400"/>
      <c r="AG215" s="400"/>
      <c r="AH215" s="401"/>
      <c r="AI215" s="400"/>
      <c r="AJ215" s="402"/>
      <c r="AK215" s="402"/>
      <c r="AL215" s="400"/>
      <c r="AM215" s="399" t="s">
        <v>3414</v>
      </c>
      <c r="AN215" s="399" t="s">
        <v>3415</v>
      </c>
      <c r="AO215" s="197" t="s">
        <v>71</v>
      </c>
      <c r="AP215" s="197" t="s">
        <v>72</v>
      </c>
      <c r="AQ215" s="197" t="s">
        <v>410</v>
      </c>
      <c r="AR215" s="403" t="s">
        <v>126</v>
      </c>
      <c r="AS215" s="249" t="s">
        <v>179</v>
      </c>
      <c r="AT215" s="404">
        <v>0</v>
      </c>
      <c r="AU215" s="404">
        <v>0</v>
      </c>
      <c r="AV215" s="24">
        <v>0</v>
      </c>
      <c r="AW215" s="24">
        <v>0</v>
      </c>
      <c r="AX215" s="24">
        <v>0</v>
      </c>
      <c r="AY215" s="24">
        <v>0</v>
      </c>
      <c r="AZ215" s="24">
        <v>0</v>
      </c>
      <c r="BA215" s="24">
        <v>0</v>
      </c>
      <c r="BB215" s="404">
        <v>0</v>
      </c>
      <c r="BC215" s="404">
        <v>0</v>
      </c>
      <c r="BD215" s="404">
        <v>0</v>
      </c>
      <c r="BE215" s="404">
        <v>0</v>
      </c>
      <c r="BF215" s="404">
        <v>0</v>
      </c>
      <c r="BG215" s="404">
        <v>0</v>
      </c>
      <c r="BH215" s="404">
        <v>0</v>
      </c>
      <c r="BI215" s="404">
        <v>0</v>
      </c>
      <c r="BJ215" s="404">
        <v>0</v>
      </c>
      <c r="BK215" s="404">
        <v>0</v>
      </c>
      <c r="BL215" s="404">
        <v>0</v>
      </c>
      <c r="BM215" s="404">
        <v>0</v>
      </c>
      <c r="BN215" s="404">
        <v>0</v>
      </c>
      <c r="BO215" s="40">
        <v>0</v>
      </c>
      <c r="BP215" s="40">
        <v>0</v>
      </c>
      <c r="BQ215" s="40">
        <v>0</v>
      </c>
      <c r="BR215" s="404">
        <v>0</v>
      </c>
      <c r="BS215" s="404">
        <v>0</v>
      </c>
      <c r="BT215" s="40">
        <v>0</v>
      </c>
      <c r="BU215" s="40">
        <v>0</v>
      </c>
      <c r="BV215" s="40">
        <v>0</v>
      </c>
      <c r="BW215" s="404">
        <v>0</v>
      </c>
      <c r="BX215" s="404">
        <v>0</v>
      </c>
      <c r="BY215" s="404">
        <v>0</v>
      </c>
      <c r="BZ215" s="404">
        <v>0</v>
      </c>
      <c r="CA215" s="404">
        <v>0</v>
      </c>
      <c r="CB215" s="404">
        <v>0</v>
      </c>
      <c r="CC215" s="404">
        <v>0</v>
      </c>
      <c r="CD215" s="404">
        <v>0</v>
      </c>
      <c r="CE215" s="404">
        <v>0</v>
      </c>
      <c r="CF215" s="404">
        <v>0</v>
      </c>
      <c r="CG215" s="404">
        <v>0</v>
      </c>
      <c r="CH215" s="404">
        <v>0</v>
      </c>
      <c r="CI215" s="404">
        <v>0</v>
      </c>
      <c r="CJ215" s="404">
        <v>0</v>
      </c>
      <c r="CK215" s="404">
        <v>0</v>
      </c>
      <c r="CL215" s="420">
        <v>0</v>
      </c>
      <c r="CM215" s="509" t="s">
        <v>92</v>
      </c>
      <c r="CN215" s="19" t="str">
        <f t="shared" si="131"/>
        <v>4020000080113плановый</v>
      </c>
      <c r="CO215" s="103"/>
      <c r="CP215" s="103"/>
      <c r="CQ215" s="104"/>
      <c r="CR215" s="104">
        <f t="shared" si="107"/>
        <v>0</v>
      </c>
      <c r="CS215" s="104">
        <f t="shared" si="108"/>
        <v>0</v>
      </c>
      <c r="CT215" s="104">
        <f t="shared" si="109"/>
        <v>0</v>
      </c>
      <c r="CU215" s="104">
        <f t="shared" si="110"/>
        <v>0</v>
      </c>
      <c r="CV215" s="104">
        <f t="shared" si="111"/>
        <v>0</v>
      </c>
      <c r="CW215" s="104">
        <f t="shared" si="112"/>
        <v>0</v>
      </c>
      <c r="CX215" s="104"/>
      <c r="CY215" s="211">
        <f t="shared" si="96"/>
        <v>0</v>
      </c>
      <c r="CZ215" s="211">
        <f t="shared" si="97"/>
        <v>0</v>
      </c>
      <c r="DA215" s="211">
        <f t="shared" si="98"/>
        <v>0</v>
      </c>
      <c r="DB215" s="211">
        <f t="shared" si="99"/>
        <v>0</v>
      </c>
      <c r="DC215" s="211">
        <f t="shared" si="100"/>
        <v>0</v>
      </c>
      <c r="DD215" s="211">
        <f t="shared" si="101"/>
        <v>0</v>
      </c>
      <c r="DE215" s="211">
        <f t="shared" si="102"/>
        <v>0</v>
      </c>
      <c r="DF215" s="211">
        <f t="shared" si="103"/>
        <v>0</v>
      </c>
      <c r="DG215" s="211">
        <f t="shared" si="104"/>
        <v>0</v>
      </c>
      <c r="DH215" s="211">
        <f t="shared" si="105"/>
        <v>0</v>
      </c>
    </row>
    <row r="216" spans="1:112" s="105" customFormat="1" ht="32.1" customHeight="1">
      <c r="A216" s="56">
        <v>605</v>
      </c>
      <c r="B216" s="57" t="s">
        <v>395</v>
      </c>
      <c r="C216" s="202">
        <v>402000008</v>
      </c>
      <c r="D216" s="397" t="s">
        <v>181</v>
      </c>
      <c r="E216" s="59" t="s">
        <v>3502</v>
      </c>
      <c r="F216" s="398"/>
      <c r="G216" s="398"/>
      <c r="H216" s="86" t="s">
        <v>3497</v>
      </c>
      <c r="I216" s="398"/>
      <c r="J216" s="86" t="s">
        <v>3498</v>
      </c>
      <c r="K216" s="86" t="s">
        <v>3499</v>
      </c>
      <c r="L216" s="86" t="s">
        <v>3500</v>
      </c>
      <c r="M216" s="232"/>
      <c r="N216" s="232"/>
      <c r="O216" s="232"/>
      <c r="P216" s="399" t="s">
        <v>3505</v>
      </c>
      <c r="Q216" s="399" t="s">
        <v>333</v>
      </c>
      <c r="R216" s="86"/>
      <c r="S216" s="86"/>
      <c r="T216" s="86" t="s">
        <v>66</v>
      </c>
      <c r="U216" s="86"/>
      <c r="V216" s="86" t="s">
        <v>65</v>
      </c>
      <c r="W216" s="86" t="s">
        <v>64</v>
      </c>
      <c r="X216" s="86" t="s">
        <v>66</v>
      </c>
      <c r="Y216" s="86"/>
      <c r="Z216" s="86"/>
      <c r="AA216" s="86"/>
      <c r="AB216" s="399" t="s">
        <v>142</v>
      </c>
      <c r="AC216" s="399" t="s">
        <v>3413</v>
      </c>
      <c r="AD216" s="400"/>
      <c r="AE216" s="400"/>
      <c r="AF216" s="400"/>
      <c r="AG216" s="400"/>
      <c r="AH216" s="401"/>
      <c r="AI216" s="400"/>
      <c r="AJ216" s="402"/>
      <c r="AK216" s="402"/>
      <c r="AL216" s="400"/>
      <c r="AM216" s="399" t="s">
        <v>3414</v>
      </c>
      <c r="AN216" s="399" t="s">
        <v>3415</v>
      </c>
      <c r="AO216" s="197" t="s">
        <v>71</v>
      </c>
      <c r="AP216" s="197" t="s">
        <v>72</v>
      </c>
      <c r="AQ216" s="197">
        <v>1420411010</v>
      </c>
      <c r="AR216" s="403" t="s">
        <v>174</v>
      </c>
      <c r="AS216" s="249" t="s">
        <v>125</v>
      </c>
      <c r="AT216" s="404">
        <v>0</v>
      </c>
      <c r="AU216" s="404">
        <v>0</v>
      </c>
      <c r="AV216" s="24">
        <v>0</v>
      </c>
      <c r="AW216" s="24">
        <v>0</v>
      </c>
      <c r="AX216" s="24">
        <v>0</v>
      </c>
      <c r="AY216" s="24">
        <v>0</v>
      </c>
      <c r="AZ216" s="24">
        <v>0</v>
      </c>
      <c r="BA216" s="24">
        <v>0</v>
      </c>
      <c r="BB216" s="404">
        <v>0</v>
      </c>
      <c r="BC216" s="404">
        <v>0</v>
      </c>
      <c r="BD216" s="404">
        <v>0</v>
      </c>
      <c r="BE216" s="404">
        <v>0</v>
      </c>
      <c r="BF216" s="404">
        <v>0</v>
      </c>
      <c r="BG216" s="404">
        <v>0</v>
      </c>
      <c r="BH216" s="404">
        <v>0</v>
      </c>
      <c r="BI216" s="404">
        <v>0</v>
      </c>
      <c r="BJ216" s="404">
        <v>0</v>
      </c>
      <c r="BK216" s="404">
        <v>0</v>
      </c>
      <c r="BL216" s="404">
        <v>0</v>
      </c>
      <c r="BM216" s="404">
        <v>0</v>
      </c>
      <c r="BN216" s="404">
        <v>0</v>
      </c>
      <c r="BO216" s="40">
        <v>0</v>
      </c>
      <c r="BP216" s="40">
        <v>0</v>
      </c>
      <c r="BQ216" s="40">
        <v>0</v>
      </c>
      <c r="BR216" s="404">
        <v>0</v>
      </c>
      <c r="BS216" s="404">
        <v>0</v>
      </c>
      <c r="BT216" s="40">
        <v>0</v>
      </c>
      <c r="BU216" s="40">
        <v>0</v>
      </c>
      <c r="BV216" s="40">
        <v>0</v>
      </c>
      <c r="BW216" s="404">
        <v>0</v>
      </c>
      <c r="BX216" s="404">
        <v>0</v>
      </c>
      <c r="BY216" s="404">
        <v>0</v>
      </c>
      <c r="BZ216" s="404">
        <v>0</v>
      </c>
      <c r="CA216" s="404">
        <v>0</v>
      </c>
      <c r="CB216" s="404">
        <v>0</v>
      </c>
      <c r="CC216" s="404">
        <v>0</v>
      </c>
      <c r="CD216" s="404">
        <v>0</v>
      </c>
      <c r="CE216" s="404">
        <v>0</v>
      </c>
      <c r="CF216" s="404">
        <v>0</v>
      </c>
      <c r="CG216" s="404">
        <v>0</v>
      </c>
      <c r="CH216" s="404">
        <v>0</v>
      </c>
      <c r="CI216" s="404">
        <v>0</v>
      </c>
      <c r="CJ216" s="404">
        <v>0</v>
      </c>
      <c r="CK216" s="404">
        <v>0</v>
      </c>
      <c r="CL216" s="420">
        <v>0</v>
      </c>
      <c r="CM216" s="509" t="s">
        <v>92</v>
      </c>
      <c r="CN216" s="19" t="str">
        <f t="shared" si="131"/>
        <v>4020000080113плановый</v>
      </c>
      <c r="CO216" s="103"/>
      <c r="CP216" s="103"/>
      <c r="CQ216" s="104"/>
      <c r="CR216" s="104">
        <f t="shared" si="107"/>
        <v>0</v>
      </c>
      <c r="CS216" s="104">
        <f t="shared" si="108"/>
        <v>0</v>
      </c>
      <c r="CT216" s="104">
        <f t="shared" si="109"/>
        <v>0</v>
      </c>
      <c r="CU216" s="104">
        <f t="shared" si="110"/>
        <v>0</v>
      </c>
      <c r="CV216" s="104">
        <f t="shared" si="111"/>
        <v>0</v>
      </c>
      <c r="CW216" s="104">
        <f t="shared" si="112"/>
        <v>0</v>
      </c>
      <c r="CX216" s="104"/>
      <c r="CY216" s="211">
        <f t="shared" si="96"/>
        <v>0</v>
      </c>
      <c r="CZ216" s="211">
        <f t="shared" si="97"/>
        <v>0</v>
      </c>
      <c r="DA216" s="211">
        <f t="shared" si="98"/>
        <v>0</v>
      </c>
      <c r="DB216" s="211">
        <f t="shared" si="99"/>
        <v>0</v>
      </c>
      <c r="DC216" s="211">
        <f t="shared" si="100"/>
        <v>0</v>
      </c>
      <c r="DD216" s="211">
        <f t="shared" si="101"/>
        <v>0</v>
      </c>
      <c r="DE216" s="211">
        <f t="shared" si="102"/>
        <v>0</v>
      </c>
      <c r="DF216" s="211">
        <f t="shared" si="103"/>
        <v>0</v>
      </c>
      <c r="DG216" s="211">
        <f t="shared" si="104"/>
        <v>0</v>
      </c>
      <c r="DH216" s="211">
        <f t="shared" si="105"/>
        <v>0</v>
      </c>
    </row>
    <row r="217" spans="1:112" s="105" customFormat="1" ht="32.1" customHeight="1">
      <c r="A217" s="56">
        <v>605</v>
      </c>
      <c r="B217" s="57" t="s">
        <v>395</v>
      </c>
      <c r="C217" s="202">
        <v>401000001</v>
      </c>
      <c r="D217" s="397" t="s">
        <v>396</v>
      </c>
      <c r="E217" s="59" t="s">
        <v>274</v>
      </c>
      <c r="F217" s="398"/>
      <c r="G217" s="398"/>
      <c r="H217" s="86">
        <v>3</v>
      </c>
      <c r="I217" s="398"/>
      <c r="J217" s="86">
        <v>16</v>
      </c>
      <c r="K217" s="86">
        <v>1</v>
      </c>
      <c r="L217" s="86">
        <v>1</v>
      </c>
      <c r="M217" s="232"/>
      <c r="N217" s="232"/>
      <c r="O217" s="232"/>
      <c r="P217" s="399" t="s">
        <v>134</v>
      </c>
      <c r="Q217" s="399" t="s">
        <v>333</v>
      </c>
      <c r="R217" s="86"/>
      <c r="S217" s="86"/>
      <c r="T217" s="86">
        <v>3</v>
      </c>
      <c r="U217" s="86"/>
      <c r="V217" s="86">
        <v>9</v>
      </c>
      <c r="W217" s="86">
        <v>1</v>
      </c>
      <c r="X217" s="86"/>
      <c r="Y217" s="86"/>
      <c r="Z217" s="86"/>
      <c r="AA217" s="86"/>
      <c r="AB217" s="399" t="s">
        <v>142</v>
      </c>
      <c r="AC217" s="399" t="s">
        <v>3413</v>
      </c>
      <c r="AD217" s="400"/>
      <c r="AE217" s="400"/>
      <c r="AF217" s="400"/>
      <c r="AG217" s="400"/>
      <c r="AH217" s="401"/>
      <c r="AI217" s="400"/>
      <c r="AJ217" s="402"/>
      <c r="AK217" s="402"/>
      <c r="AL217" s="400"/>
      <c r="AM217" s="399" t="s">
        <v>3428</v>
      </c>
      <c r="AN217" s="399" t="s">
        <v>3415</v>
      </c>
      <c r="AO217" s="197" t="s">
        <v>71</v>
      </c>
      <c r="AP217" s="197">
        <v>13</v>
      </c>
      <c r="AQ217" s="197">
        <v>1420120710</v>
      </c>
      <c r="AR217" s="403" t="s">
        <v>397</v>
      </c>
      <c r="AS217" s="249">
        <v>244</v>
      </c>
      <c r="AT217" s="404">
        <v>0</v>
      </c>
      <c r="AU217" s="404">
        <v>0</v>
      </c>
      <c r="AV217" s="24">
        <v>0</v>
      </c>
      <c r="AW217" s="24">
        <v>0</v>
      </c>
      <c r="AX217" s="24">
        <v>0</v>
      </c>
      <c r="AY217" s="24">
        <v>0</v>
      </c>
      <c r="AZ217" s="24">
        <v>0</v>
      </c>
      <c r="BA217" s="24">
        <v>0</v>
      </c>
      <c r="BB217" s="404">
        <v>0</v>
      </c>
      <c r="BC217" s="404">
        <v>0</v>
      </c>
      <c r="BD217" s="404">
        <v>0</v>
      </c>
      <c r="BE217" s="404">
        <v>0</v>
      </c>
      <c r="BF217" s="404">
        <v>0</v>
      </c>
      <c r="BG217" s="404">
        <v>0</v>
      </c>
      <c r="BH217" s="404">
        <v>0</v>
      </c>
      <c r="BI217" s="404">
        <v>0</v>
      </c>
      <c r="BJ217" s="404">
        <v>0</v>
      </c>
      <c r="BK217" s="404">
        <v>0</v>
      </c>
      <c r="BL217" s="404">
        <v>0</v>
      </c>
      <c r="BM217" s="404">
        <v>0</v>
      </c>
      <c r="BN217" s="404">
        <v>0</v>
      </c>
      <c r="BO217" s="40">
        <v>0</v>
      </c>
      <c r="BP217" s="40">
        <v>0</v>
      </c>
      <c r="BQ217" s="40">
        <v>0</v>
      </c>
      <c r="BR217" s="404">
        <v>0</v>
      </c>
      <c r="BS217" s="404">
        <v>0</v>
      </c>
      <c r="BT217" s="40">
        <v>0</v>
      </c>
      <c r="BU217" s="40">
        <v>0</v>
      </c>
      <c r="BV217" s="40">
        <v>0</v>
      </c>
      <c r="BW217" s="404">
        <v>0</v>
      </c>
      <c r="BX217" s="404">
        <v>0</v>
      </c>
      <c r="BY217" s="404">
        <v>0</v>
      </c>
      <c r="BZ217" s="404">
        <v>0</v>
      </c>
      <c r="CA217" s="404">
        <v>0</v>
      </c>
      <c r="CB217" s="404">
        <v>0</v>
      </c>
      <c r="CC217" s="404">
        <v>0</v>
      </c>
      <c r="CD217" s="404">
        <v>0</v>
      </c>
      <c r="CE217" s="404">
        <v>0</v>
      </c>
      <c r="CF217" s="404">
        <v>0</v>
      </c>
      <c r="CG217" s="404">
        <v>0</v>
      </c>
      <c r="CH217" s="404">
        <v>0</v>
      </c>
      <c r="CI217" s="404">
        <v>0</v>
      </c>
      <c r="CJ217" s="404">
        <v>0</v>
      </c>
      <c r="CK217" s="404">
        <v>0</v>
      </c>
      <c r="CL217" s="420">
        <v>0</v>
      </c>
      <c r="CM217" s="509" t="s">
        <v>92</v>
      </c>
      <c r="CN217" s="19" t="str">
        <f t="shared" si="131"/>
        <v>4010000010113плановый</v>
      </c>
      <c r="CO217" s="103"/>
      <c r="CP217" s="103"/>
      <c r="CQ217" s="104"/>
      <c r="CR217" s="104">
        <f t="shared" si="107"/>
        <v>0</v>
      </c>
      <c r="CS217" s="104">
        <f t="shared" si="108"/>
        <v>0</v>
      </c>
      <c r="CT217" s="104">
        <f t="shared" si="109"/>
        <v>0</v>
      </c>
      <c r="CU217" s="104">
        <f t="shared" si="110"/>
        <v>0</v>
      </c>
      <c r="CV217" s="104">
        <f t="shared" si="111"/>
        <v>0</v>
      </c>
      <c r="CW217" s="104">
        <f t="shared" si="112"/>
        <v>0</v>
      </c>
      <c r="CX217" s="104"/>
      <c r="CY217" s="211">
        <f t="shared" si="96"/>
        <v>0</v>
      </c>
      <c r="CZ217" s="211">
        <f t="shared" si="97"/>
        <v>0</v>
      </c>
      <c r="DA217" s="211">
        <f t="shared" si="98"/>
        <v>0</v>
      </c>
      <c r="DB217" s="211">
        <f t="shared" si="99"/>
        <v>0</v>
      </c>
      <c r="DC217" s="211">
        <f t="shared" si="100"/>
        <v>0</v>
      </c>
      <c r="DD217" s="211">
        <f t="shared" si="101"/>
        <v>0</v>
      </c>
      <c r="DE217" s="211">
        <f t="shared" si="102"/>
        <v>0</v>
      </c>
      <c r="DF217" s="211">
        <f t="shared" si="103"/>
        <v>0</v>
      </c>
      <c r="DG217" s="211">
        <f t="shared" si="104"/>
        <v>0</v>
      </c>
      <c r="DH217" s="211">
        <f t="shared" si="105"/>
        <v>0</v>
      </c>
    </row>
    <row r="218" spans="1:112" s="105" customFormat="1" ht="32.1" customHeight="1">
      <c r="A218" s="56">
        <v>605</v>
      </c>
      <c r="B218" s="57" t="s">
        <v>395</v>
      </c>
      <c r="C218" s="202">
        <v>401000001</v>
      </c>
      <c r="D218" s="397" t="s">
        <v>396</v>
      </c>
      <c r="E218" s="59" t="s">
        <v>274</v>
      </c>
      <c r="F218" s="398"/>
      <c r="G218" s="398"/>
      <c r="H218" s="86">
        <v>3</v>
      </c>
      <c r="I218" s="398"/>
      <c r="J218" s="86">
        <v>16</v>
      </c>
      <c r="K218" s="86">
        <v>1</v>
      </c>
      <c r="L218" s="86">
        <v>1</v>
      </c>
      <c r="M218" s="232"/>
      <c r="N218" s="232"/>
      <c r="O218" s="232"/>
      <c r="P218" s="399" t="s">
        <v>134</v>
      </c>
      <c r="Q218" s="399" t="s">
        <v>333</v>
      </c>
      <c r="R218" s="86"/>
      <c r="S218" s="86"/>
      <c r="T218" s="86">
        <v>3</v>
      </c>
      <c r="U218" s="86"/>
      <c r="V218" s="86">
        <v>9</v>
      </c>
      <c r="W218" s="86">
        <v>1</v>
      </c>
      <c r="X218" s="86"/>
      <c r="Y218" s="86"/>
      <c r="Z218" s="86"/>
      <c r="AA218" s="86"/>
      <c r="AB218" s="399" t="s">
        <v>142</v>
      </c>
      <c r="AC218" s="399" t="s">
        <v>3413</v>
      </c>
      <c r="AD218" s="400"/>
      <c r="AE218" s="400"/>
      <c r="AF218" s="400"/>
      <c r="AG218" s="400"/>
      <c r="AH218" s="401"/>
      <c r="AI218" s="400"/>
      <c r="AJ218" s="402"/>
      <c r="AK218" s="402"/>
      <c r="AL218" s="400"/>
      <c r="AM218" s="399" t="s">
        <v>3414</v>
      </c>
      <c r="AN218" s="399" t="s">
        <v>3415</v>
      </c>
      <c r="AO218" s="197" t="s">
        <v>71</v>
      </c>
      <c r="AP218" s="197">
        <v>13</v>
      </c>
      <c r="AQ218" s="197">
        <v>1420220710</v>
      </c>
      <c r="AR218" s="403" t="s">
        <v>397</v>
      </c>
      <c r="AS218" s="249">
        <v>244</v>
      </c>
      <c r="AT218" s="404">
        <v>0</v>
      </c>
      <c r="AU218" s="404">
        <v>0</v>
      </c>
      <c r="AV218" s="24">
        <v>0</v>
      </c>
      <c r="AW218" s="24">
        <v>0</v>
      </c>
      <c r="AX218" s="24">
        <v>0</v>
      </c>
      <c r="AY218" s="24">
        <v>0</v>
      </c>
      <c r="AZ218" s="24">
        <v>0</v>
      </c>
      <c r="BA218" s="24">
        <v>0</v>
      </c>
      <c r="BB218" s="404">
        <v>0</v>
      </c>
      <c r="BC218" s="404">
        <v>0</v>
      </c>
      <c r="BD218" s="404">
        <v>0</v>
      </c>
      <c r="BE218" s="404">
        <v>0</v>
      </c>
      <c r="BF218" s="404">
        <v>0</v>
      </c>
      <c r="BG218" s="404">
        <v>0</v>
      </c>
      <c r="BH218" s="404">
        <v>0</v>
      </c>
      <c r="BI218" s="404">
        <v>0</v>
      </c>
      <c r="BJ218" s="404">
        <v>0</v>
      </c>
      <c r="BK218" s="404">
        <v>0</v>
      </c>
      <c r="BL218" s="404">
        <v>0</v>
      </c>
      <c r="BM218" s="404">
        <v>0</v>
      </c>
      <c r="BN218" s="404">
        <v>0</v>
      </c>
      <c r="BO218" s="40">
        <v>0</v>
      </c>
      <c r="BP218" s="40">
        <v>0</v>
      </c>
      <c r="BQ218" s="40">
        <v>0</v>
      </c>
      <c r="BR218" s="404">
        <v>0</v>
      </c>
      <c r="BS218" s="404">
        <v>0</v>
      </c>
      <c r="BT218" s="40">
        <v>0</v>
      </c>
      <c r="BU218" s="40">
        <v>0</v>
      </c>
      <c r="BV218" s="40">
        <v>0</v>
      </c>
      <c r="BW218" s="404">
        <v>0</v>
      </c>
      <c r="BX218" s="404">
        <v>0</v>
      </c>
      <c r="BY218" s="404">
        <v>0</v>
      </c>
      <c r="BZ218" s="404">
        <v>0</v>
      </c>
      <c r="CA218" s="404">
        <v>0</v>
      </c>
      <c r="CB218" s="404">
        <v>0</v>
      </c>
      <c r="CC218" s="404">
        <v>0</v>
      </c>
      <c r="CD218" s="404">
        <v>0</v>
      </c>
      <c r="CE218" s="404">
        <v>0</v>
      </c>
      <c r="CF218" s="404">
        <v>0</v>
      </c>
      <c r="CG218" s="404">
        <v>0</v>
      </c>
      <c r="CH218" s="404">
        <v>0</v>
      </c>
      <c r="CI218" s="404">
        <v>0</v>
      </c>
      <c r="CJ218" s="404">
        <v>0</v>
      </c>
      <c r="CK218" s="404">
        <v>0</v>
      </c>
      <c r="CL218" s="420">
        <v>0</v>
      </c>
      <c r="CM218" s="509" t="s">
        <v>92</v>
      </c>
      <c r="CN218" s="19" t="str">
        <f t="shared" si="131"/>
        <v>4010000010113плановый</v>
      </c>
      <c r="CO218" s="103"/>
      <c r="CP218" s="103"/>
      <c r="CQ218" s="104"/>
      <c r="CR218" s="104">
        <f t="shared" si="107"/>
        <v>0</v>
      </c>
      <c r="CS218" s="104">
        <f t="shared" si="108"/>
        <v>0</v>
      </c>
      <c r="CT218" s="104">
        <f t="shared" si="109"/>
        <v>0</v>
      </c>
      <c r="CU218" s="104">
        <f t="shared" si="110"/>
        <v>0</v>
      </c>
      <c r="CV218" s="104">
        <f t="shared" si="111"/>
        <v>0</v>
      </c>
      <c r="CW218" s="104">
        <f t="shared" si="112"/>
        <v>0</v>
      </c>
      <c r="CX218" s="104"/>
      <c r="CY218" s="211">
        <f t="shared" si="96"/>
        <v>0</v>
      </c>
      <c r="CZ218" s="211">
        <f t="shared" si="97"/>
        <v>0</v>
      </c>
      <c r="DA218" s="211">
        <f t="shared" si="98"/>
        <v>0</v>
      </c>
      <c r="DB218" s="211">
        <f t="shared" si="99"/>
        <v>0</v>
      </c>
      <c r="DC218" s="211">
        <f t="shared" si="100"/>
        <v>0</v>
      </c>
      <c r="DD218" s="211">
        <f t="shared" si="101"/>
        <v>0</v>
      </c>
      <c r="DE218" s="211">
        <f t="shared" si="102"/>
        <v>0</v>
      </c>
      <c r="DF218" s="211">
        <f t="shared" si="103"/>
        <v>0</v>
      </c>
      <c r="DG218" s="211">
        <f t="shared" si="104"/>
        <v>0</v>
      </c>
      <c r="DH218" s="211">
        <f t="shared" si="105"/>
        <v>0</v>
      </c>
    </row>
    <row r="219" spans="1:112" s="105" customFormat="1" ht="32.1" customHeight="1">
      <c r="A219" s="56">
        <v>605</v>
      </c>
      <c r="B219" s="57" t="s">
        <v>395</v>
      </c>
      <c r="C219" s="202">
        <v>401000001</v>
      </c>
      <c r="D219" s="397" t="s">
        <v>396</v>
      </c>
      <c r="E219" s="59" t="s">
        <v>274</v>
      </c>
      <c r="F219" s="398"/>
      <c r="G219" s="398"/>
      <c r="H219" s="86">
        <v>3</v>
      </c>
      <c r="I219" s="398"/>
      <c r="J219" s="86">
        <v>16</v>
      </c>
      <c r="K219" s="86">
        <v>1</v>
      </c>
      <c r="L219" s="86">
        <v>1</v>
      </c>
      <c r="M219" s="232"/>
      <c r="N219" s="232"/>
      <c r="O219" s="232"/>
      <c r="P219" s="399" t="s">
        <v>134</v>
      </c>
      <c r="Q219" s="399" t="s">
        <v>333</v>
      </c>
      <c r="R219" s="86"/>
      <c r="S219" s="86"/>
      <c r="T219" s="86">
        <v>3</v>
      </c>
      <c r="U219" s="86"/>
      <c r="V219" s="86">
        <v>9</v>
      </c>
      <c r="W219" s="86">
        <v>1</v>
      </c>
      <c r="X219" s="86"/>
      <c r="Y219" s="86"/>
      <c r="Z219" s="86"/>
      <c r="AA219" s="86"/>
      <c r="AB219" s="399" t="s">
        <v>142</v>
      </c>
      <c r="AC219" s="399" t="s">
        <v>3413</v>
      </c>
      <c r="AD219" s="400"/>
      <c r="AE219" s="400"/>
      <c r="AF219" s="400"/>
      <c r="AG219" s="400"/>
      <c r="AH219" s="401"/>
      <c r="AI219" s="400"/>
      <c r="AJ219" s="402"/>
      <c r="AK219" s="402"/>
      <c r="AL219" s="400"/>
      <c r="AM219" s="399" t="s">
        <v>3414</v>
      </c>
      <c r="AN219" s="399" t="s">
        <v>3415</v>
      </c>
      <c r="AO219" s="197" t="s">
        <v>71</v>
      </c>
      <c r="AP219" s="197">
        <v>13</v>
      </c>
      <c r="AQ219" s="197">
        <v>1420320710</v>
      </c>
      <c r="AR219" s="403" t="s">
        <v>397</v>
      </c>
      <c r="AS219" s="249">
        <v>244</v>
      </c>
      <c r="AT219" s="404">
        <v>0</v>
      </c>
      <c r="AU219" s="404">
        <v>0</v>
      </c>
      <c r="AV219" s="24"/>
      <c r="AW219" s="24"/>
      <c r="AX219" s="24"/>
      <c r="AY219" s="24"/>
      <c r="AZ219" s="24"/>
      <c r="BA219" s="24"/>
      <c r="BB219" s="404">
        <v>0</v>
      </c>
      <c r="BC219" s="404">
        <v>0</v>
      </c>
      <c r="BD219" s="404">
        <v>0</v>
      </c>
      <c r="BE219" s="404">
        <v>0</v>
      </c>
      <c r="BF219" s="404">
        <v>0</v>
      </c>
      <c r="BG219" s="404">
        <v>0</v>
      </c>
      <c r="BH219" s="404">
        <v>0</v>
      </c>
      <c r="BI219" s="404">
        <v>0</v>
      </c>
      <c r="BJ219" s="404">
        <v>0</v>
      </c>
      <c r="BK219" s="404">
        <v>0</v>
      </c>
      <c r="BL219" s="404">
        <v>0</v>
      </c>
      <c r="BM219" s="404">
        <v>0</v>
      </c>
      <c r="BN219" s="404">
        <v>0</v>
      </c>
      <c r="BO219" s="40">
        <v>0</v>
      </c>
      <c r="BP219" s="40">
        <v>0</v>
      </c>
      <c r="BQ219" s="40">
        <v>0</v>
      </c>
      <c r="BR219" s="404">
        <v>0</v>
      </c>
      <c r="BS219" s="404">
        <v>0</v>
      </c>
      <c r="BT219" s="40">
        <v>0</v>
      </c>
      <c r="BU219" s="40">
        <v>0</v>
      </c>
      <c r="BV219" s="40">
        <v>0</v>
      </c>
      <c r="BW219" s="404">
        <v>0</v>
      </c>
      <c r="BX219" s="404">
        <v>0</v>
      </c>
      <c r="BY219" s="404">
        <v>0</v>
      </c>
      <c r="BZ219" s="404">
        <v>0</v>
      </c>
      <c r="CA219" s="404">
        <v>0</v>
      </c>
      <c r="CB219" s="404">
        <v>0</v>
      </c>
      <c r="CC219" s="404">
        <v>0</v>
      </c>
      <c r="CD219" s="404">
        <v>0</v>
      </c>
      <c r="CE219" s="404">
        <v>0</v>
      </c>
      <c r="CF219" s="404">
        <v>0</v>
      </c>
      <c r="CG219" s="404">
        <v>0</v>
      </c>
      <c r="CH219" s="404">
        <v>0</v>
      </c>
      <c r="CI219" s="404">
        <v>0</v>
      </c>
      <c r="CJ219" s="404">
        <v>0</v>
      </c>
      <c r="CK219" s="404">
        <v>0</v>
      </c>
      <c r="CL219" s="420">
        <v>0</v>
      </c>
      <c r="CM219" s="509" t="s">
        <v>92</v>
      </c>
      <c r="CN219" s="19" t="str">
        <f t="shared" si="131"/>
        <v>4010000010113плановый</v>
      </c>
      <c r="CO219" s="103"/>
      <c r="CP219" s="103"/>
      <c r="CQ219" s="104"/>
      <c r="CR219" s="104">
        <f t="shared" si="107"/>
        <v>0</v>
      </c>
      <c r="CS219" s="104">
        <f t="shared" si="108"/>
        <v>0</v>
      </c>
      <c r="CT219" s="104">
        <f t="shared" si="109"/>
        <v>0</v>
      </c>
      <c r="CU219" s="104">
        <f t="shared" si="110"/>
        <v>0</v>
      </c>
      <c r="CV219" s="104">
        <f t="shared" si="111"/>
        <v>0</v>
      </c>
      <c r="CW219" s="104">
        <f t="shared" si="112"/>
        <v>0</v>
      </c>
      <c r="CX219" s="104"/>
      <c r="CY219" s="211">
        <f t="shared" si="96"/>
        <v>0</v>
      </c>
      <c r="CZ219" s="211">
        <f t="shared" si="97"/>
        <v>0</v>
      </c>
      <c r="DA219" s="211">
        <f t="shared" si="98"/>
        <v>0</v>
      </c>
      <c r="DB219" s="211">
        <f t="shared" si="99"/>
        <v>0</v>
      </c>
      <c r="DC219" s="211">
        <f t="shared" si="100"/>
        <v>0</v>
      </c>
      <c r="DD219" s="211">
        <f t="shared" si="101"/>
        <v>0</v>
      </c>
      <c r="DE219" s="211">
        <f t="shared" si="102"/>
        <v>0</v>
      </c>
      <c r="DF219" s="211">
        <f t="shared" si="103"/>
        <v>0</v>
      </c>
      <c r="DG219" s="211">
        <f t="shared" si="104"/>
        <v>0</v>
      </c>
      <c r="DH219" s="211">
        <f t="shared" si="105"/>
        <v>0</v>
      </c>
    </row>
    <row r="220" spans="1:112" s="105" customFormat="1" ht="32.1" customHeight="1">
      <c r="A220" s="56">
        <v>605</v>
      </c>
      <c r="B220" s="57" t="s">
        <v>395</v>
      </c>
      <c r="C220" s="202">
        <v>401000003</v>
      </c>
      <c r="D220" s="397" t="s">
        <v>411</v>
      </c>
      <c r="E220" s="59" t="s">
        <v>329</v>
      </c>
      <c r="F220" s="398"/>
      <c r="G220" s="398"/>
      <c r="H220" s="86">
        <v>3</v>
      </c>
      <c r="I220" s="398"/>
      <c r="J220" s="86">
        <v>16</v>
      </c>
      <c r="K220" s="86">
        <v>1</v>
      </c>
      <c r="L220" s="86">
        <v>3</v>
      </c>
      <c r="M220" s="232"/>
      <c r="N220" s="232"/>
      <c r="O220" s="232"/>
      <c r="P220" s="399" t="s">
        <v>134</v>
      </c>
      <c r="Q220" s="399" t="s">
        <v>275</v>
      </c>
      <c r="R220" s="86"/>
      <c r="S220" s="86"/>
      <c r="T220" s="86">
        <v>3</v>
      </c>
      <c r="U220" s="86"/>
      <c r="V220" s="86">
        <v>9</v>
      </c>
      <c r="W220" s="86">
        <v>1</v>
      </c>
      <c r="X220" s="86"/>
      <c r="Y220" s="86"/>
      <c r="Z220" s="86"/>
      <c r="AA220" s="86"/>
      <c r="AB220" s="399" t="s">
        <v>142</v>
      </c>
      <c r="AC220" s="399" t="s">
        <v>3429</v>
      </c>
      <c r="AD220" s="399"/>
      <c r="AE220" s="399"/>
      <c r="AF220" s="399"/>
      <c r="AG220" s="399"/>
      <c r="AH220" s="399"/>
      <c r="AI220" s="399"/>
      <c r="AJ220" s="193">
        <v>1</v>
      </c>
      <c r="AK220" s="399"/>
      <c r="AL220" s="399"/>
      <c r="AM220" s="399"/>
      <c r="AN220" s="399" t="s">
        <v>3430</v>
      </c>
      <c r="AO220" s="197" t="s">
        <v>71</v>
      </c>
      <c r="AP220" s="197" t="s">
        <v>72</v>
      </c>
      <c r="AQ220" s="197" t="s">
        <v>412</v>
      </c>
      <c r="AR220" s="403" t="s">
        <v>413</v>
      </c>
      <c r="AS220" s="249" t="s">
        <v>267</v>
      </c>
      <c r="AT220" s="404">
        <v>1950000</v>
      </c>
      <c r="AU220" s="404">
        <v>1950000</v>
      </c>
      <c r="AV220" s="24"/>
      <c r="AW220" s="24"/>
      <c r="AX220" s="24"/>
      <c r="AY220" s="24"/>
      <c r="AZ220" s="24"/>
      <c r="BA220" s="24"/>
      <c r="BB220" s="404">
        <v>1950000</v>
      </c>
      <c r="BC220" s="404">
        <v>1950000</v>
      </c>
      <c r="BD220" s="404">
        <v>0</v>
      </c>
      <c r="BE220" s="404">
        <v>0</v>
      </c>
      <c r="BF220" s="404">
        <v>0</v>
      </c>
      <c r="BG220" s="404">
        <v>0</v>
      </c>
      <c r="BH220" s="404">
        <v>0</v>
      </c>
      <c r="BI220" s="404">
        <v>0</v>
      </c>
      <c r="BJ220" s="404">
        <v>0</v>
      </c>
      <c r="BK220" s="404">
        <v>0</v>
      </c>
      <c r="BL220" s="404">
        <v>0</v>
      </c>
      <c r="BM220" s="404">
        <v>0</v>
      </c>
      <c r="BN220" s="404">
        <v>0</v>
      </c>
      <c r="BO220" s="40">
        <v>0</v>
      </c>
      <c r="BP220" s="40">
        <v>0</v>
      </c>
      <c r="BQ220" s="40">
        <v>0</v>
      </c>
      <c r="BR220" s="404">
        <v>0</v>
      </c>
      <c r="BS220" s="404">
        <v>0</v>
      </c>
      <c r="BT220" s="40">
        <v>0</v>
      </c>
      <c r="BU220" s="40">
        <v>0</v>
      </c>
      <c r="BV220" s="40">
        <v>0</v>
      </c>
      <c r="BW220" s="404">
        <v>0</v>
      </c>
      <c r="BX220" s="404">
        <v>1950000</v>
      </c>
      <c r="BY220" s="404">
        <v>0</v>
      </c>
      <c r="BZ220" s="404">
        <v>0</v>
      </c>
      <c r="CA220" s="404">
        <v>0</v>
      </c>
      <c r="CB220" s="404">
        <v>1950000</v>
      </c>
      <c r="CC220" s="404">
        <v>0</v>
      </c>
      <c r="CD220" s="404">
        <v>0</v>
      </c>
      <c r="CE220" s="404">
        <v>0</v>
      </c>
      <c r="CF220" s="404">
        <v>0</v>
      </c>
      <c r="CG220" s="404">
        <v>0</v>
      </c>
      <c r="CH220" s="404">
        <v>0</v>
      </c>
      <c r="CI220" s="404">
        <v>0</v>
      </c>
      <c r="CJ220" s="404">
        <v>0</v>
      </c>
      <c r="CK220" s="404">
        <v>0</v>
      </c>
      <c r="CL220" s="420">
        <v>0</v>
      </c>
      <c r="CM220" s="509" t="s">
        <v>92</v>
      </c>
      <c r="CN220" s="19" t="str">
        <f t="shared" si="131"/>
        <v>4010000030113плановый</v>
      </c>
      <c r="CO220" s="103"/>
      <c r="CP220" s="103"/>
      <c r="CQ220" s="104"/>
      <c r="CR220" s="104">
        <f t="shared" si="107"/>
        <v>0</v>
      </c>
      <c r="CS220" s="104">
        <f t="shared" si="108"/>
        <v>0</v>
      </c>
      <c r="CT220" s="104">
        <f t="shared" si="109"/>
        <v>0</v>
      </c>
      <c r="CU220" s="104">
        <f t="shared" si="110"/>
        <v>0</v>
      </c>
      <c r="CV220" s="104">
        <f t="shared" si="111"/>
        <v>0</v>
      </c>
      <c r="CW220" s="104">
        <f t="shared" si="112"/>
        <v>0</v>
      </c>
      <c r="CX220" s="104"/>
      <c r="CY220" s="211">
        <f t="shared" si="96"/>
        <v>0</v>
      </c>
      <c r="CZ220" s="211">
        <f t="shared" si="97"/>
        <v>0</v>
      </c>
      <c r="DA220" s="211">
        <f t="shared" si="98"/>
        <v>0</v>
      </c>
      <c r="DB220" s="211">
        <f t="shared" si="99"/>
        <v>0</v>
      </c>
      <c r="DC220" s="211">
        <f t="shared" si="100"/>
        <v>0</v>
      </c>
      <c r="DD220" s="211">
        <f t="shared" si="101"/>
        <v>0</v>
      </c>
      <c r="DE220" s="211">
        <f t="shared" si="102"/>
        <v>0</v>
      </c>
      <c r="DF220" s="211">
        <f t="shared" si="103"/>
        <v>0</v>
      </c>
      <c r="DG220" s="211">
        <f t="shared" si="104"/>
        <v>0</v>
      </c>
      <c r="DH220" s="211">
        <f t="shared" si="105"/>
        <v>0</v>
      </c>
    </row>
    <row r="221" spans="1:112" s="105" customFormat="1" ht="32.1" customHeight="1">
      <c r="A221" s="56">
        <v>605</v>
      </c>
      <c r="B221" s="57" t="s">
        <v>395</v>
      </c>
      <c r="C221" s="202">
        <v>401000028</v>
      </c>
      <c r="D221" s="397" t="s">
        <v>401</v>
      </c>
      <c r="E221" s="59" t="s">
        <v>329</v>
      </c>
      <c r="F221" s="398"/>
      <c r="G221" s="398"/>
      <c r="H221" s="86">
        <v>3</v>
      </c>
      <c r="I221" s="398"/>
      <c r="J221" s="86">
        <v>16</v>
      </c>
      <c r="K221" s="86">
        <v>1</v>
      </c>
      <c r="L221" s="86">
        <v>15</v>
      </c>
      <c r="M221" s="232"/>
      <c r="N221" s="232"/>
      <c r="O221" s="232"/>
      <c r="P221" s="399" t="s">
        <v>134</v>
      </c>
      <c r="Q221" s="399" t="s">
        <v>275</v>
      </c>
      <c r="R221" s="86"/>
      <c r="S221" s="86"/>
      <c r="T221" s="86">
        <v>3</v>
      </c>
      <c r="U221" s="86"/>
      <c r="V221" s="86">
        <v>9</v>
      </c>
      <c r="W221" s="86">
        <v>1</v>
      </c>
      <c r="X221" s="86"/>
      <c r="Y221" s="86"/>
      <c r="Z221" s="86"/>
      <c r="AA221" s="86"/>
      <c r="AB221" s="399" t="s">
        <v>142</v>
      </c>
      <c r="AC221" s="245" t="s">
        <v>3417</v>
      </c>
      <c r="AD221" s="401"/>
      <c r="AE221" s="401"/>
      <c r="AF221" s="401"/>
      <c r="AG221" s="401"/>
      <c r="AH221" s="401"/>
      <c r="AI221" s="401"/>
      <c r="AJ221" s="401">
        <v>1</v>
      </c>
      <c r="AK221" s="401"/>
      <c r="AL221" s="401"/>
      <c r="AM221" s="401"/>
      <c r="AN221" s="399" t="s">
        <v>3418</v>
      </c>
      <c r="AO221" s="197" t="s">
        <v>303</v>
      </c>
      <c r="AP221" s="197" t="s">
        <v>74</v>
      </c>
      <c r="AQ221" s="197" t="s">
        <v>414</v>
      </c>
      <c r="AR221" s="403" t="s">
        <v>403</v>
      </c>
      <c r="AS221" s="249">
        <v>811</v>
      </c>
      <c r="AT221" s="404">
        <v>0</v>
      </c>
      <c r="AU221" s="404">
        <v>0</v>
      </c>
      <c r="AV221" s="24"/>
      <c r="AW221" s="24"/>
      <c r="AX221" s="24"/>
      <c r="AY221" s="24"/>
      <c r="AZ221" s="24"/>
      <c r="BA221" s="24"/>
      <c r="BB221" s="404">
        <v>0</v>
      </c>
      <c r="BC221" s="404">
        <v>0</v>
      </c>
      <c r="BD221" s="404">
        <v>0</v>
      </c>
      <c r="BE221" s="404">
        <v>0</v>
      </c>
      <c r="BF221" s="404">
        <v>0</v>
      </c>
      <c r="BG221" s="404">
        <v>0</v>
      </c>
      <c r="BH221" s="404">
        <v>0</v>
      </c>
      <c r="BI221" s="404">
        <v>0</v>
      </c>
      <c r="BJ221" s="404">
        <v>0</v>
      </c>
      <c r="BK221" s="404">
        <v>0</v>
      </c>
      <c r="BL221" s="404">
        <v>0</v>
      </c>
      <c r="BM221" s="404">
        <v>0</v>
      </c>
      <c r="BN221" s="404">
        <v>0</v>
      </c>
      <c r="BO221" s="40">
        <v>0</v>
      </c>
      <c r="BP221" s="40">
        <v>0</v>
      </c>
      <c r="BQ221" s="40">
        <v>0</v>
      </c>
      <c r="BR221" s="404">
        <v>0</v>
      </c>
      <c r="BS221" s="404">
        <v>0</v>
      </c>
      <c r="BT221" s="40">
        <v>0</v>
      </c>
      <c r="BU221" s="40">
        <v>0</v>
      </c>
      <c r="BV221" s="40">
        <v>0</v>
      </c>
      <c r="BW221" s="404">
        <v>0</v>
      </c>
      <c r="BX221" s="404">
        <v>0</v>
      </c>
      <c r="BY221" s="404">
        <v>0</v>
      </c>
      <c r="BZ221" s="404">
        <v>0</v>
      </c>
      <c r="CA221" s="404">
        <v>0</v>
      </c>
      <c r="CB221" s="404">
        <v>0</v>
      </c>
      <c r="CC221" s="404">
        <v>0</v>
      </c>
      <c r="CD221" s="404">
        <v>0</v>
      </c>
      <c r="CE221" s="404">
        <v>0</v>
      </c>
      <c r="CF221" s="404">
        <v>0</v>
      </c>
      <c r="CG221" s="404">
        <v>0</v>
      </c>
      <c r="CH221" s="404">
        <v>0</v>
      </c>
      <c r="CI221" s="404">
        <v>0</v>
      </c>
      <c r="CJ221" s="404">
        <v>0</v>
      </c>
      <c r="CK221" s="404">
        <v>0</v>
      </c>
      <c r="CL221" s="420">
        <v>0</v>
      </c>
      <c r="CM221" s="509" t="s">
        <v>92</v>
      </c>
      <c r="CN221" s="19" t="str">
        <f t="shared" si="131"/>
        <v>4010000281003плановый</v>
      </c>
      <c r="CO221" s="103"/>
      <c r="CP221" s="103"/>
      <c r="CQ221" s="104"/>
      <c r="CR221" s="104">
        <f t="shared" si="107"/>
        <v>0</v>
      </c>
      <c r="CS221" s="104">
        <f t="shared" si="108"/>
        <v>0</v>
      </c>
      <c r="CT221" s="104">
        <f t="shared" si="109"/>
        <v>0</v>
      </c>
      <c r="CU221" s="104">
        <f t="shared" si="110"/>
        <v>0</v>
      </c>
      <c r="CV221" s="104">
        <f t="shared" si="111"/>
        <v>0</v>
      </c>
      <c r="CW221" s="104">
        <f t="shared" si="112"/>
        <v>0</v>
      </c>
      <c r="CX221" s="104"/>
      <c r="CY221" s="211">
        <f t="shared" si="96"/>
        <v>0</v>
      </c>
      <c r="CZ221" s="211">
        <f t="shared" si="97"/>
        <v>0</v>
      </c>
      <c r="DA221" s="211">
        <f t="shared" si="98"/>
        <v>0</v>
      </c>
      <c r="DB221" s="211">
        <f t="shared" si="99"/>
        <v>0</v>
      </c>
      <c r="DC221" s="211">
        <f t="shared" si="100"/>
        <v>0</v>
      </c>
      <c r="DD221" s="211">
        <f t="shared" si="101"/>
        <v>0</v>
      </c>
      <c r="DE221" s="211">
        <f t="shared" si="102"/>
        <v>0</v>
      </c>
      <c r="DF221" s="211">
        <f t="shared" si="103"/>
        <v>0</v>
      </c>
      <c r="DG221" s="211">
        <f t="shared" si="104"/>
        <v>0</v>
      </c>
      <c r="DH221" s="211">
        <f t="shared" si="105"/>
        <v>0</v>
      </c>
    </row>
    <row r="222" spans="1:112" s="105" customFormat="1" ht="32.1" customHeight="1">
      <c r="A222" s="56">
        <v>605</v>
      </c>
      <c r="B222" s="57" t="s">
        <v>395</v>
      </c>
      <c r="C222" s="202">
        <v>401000030</v>
      </c>
      <c r="D222" s="397" t="s">
        <v>404</v>
      </c>
      <c r="E222" s="59" t="s">
        <v>329</v>
      </c>
      <c r="F222" s="398"/>
      <c r="G222" s="398"/>
      <c r="H222" s="86">
        <v>3</v>
      </c>
      <c r="I222" s="398"/>
      <c r="J222" s="86">
        <v>16</v>
      </c>
      <c r="K222" s="86">
        <v>1</v>
      </c>
      <c r="L222" s="86">
        <v>17</v>
      </c>
      <c r="M222" s="232"/>
      <c r="N222" s="232"/>
      <c r="O222" s="232"/>
      <c r="P222" s="399" t="s">
        <v>405</v>
      </c>
      <c r="Q222" s="399" t="s">
        <v>275</v>
      </c>
      <c r="R222" s="86"/>
      <c r="S222" s="86"/>
      <c r="T222" s="86">
        <v>3</v>
      </c>
      <c r="U222" s="86"/>
      <c r="V222" s="86">
        <v>9</v>
      </c>
      <c r="W222" s="86">
        <v>1</v>
      </c>
      <c r="X222" s="86"/>
      <c r="Y222" s="86"/>
      <c r="Z222" s="86"/>
      <c r="AA222" s="86"/>
      <c r="AB222" s="399" t="s">
        <v>142</v>
      </c>
      <c r="AC222" s="399" t="s">
        <v>3431</v>
      </c>
      <c r="AD222" s="399"/>
      <c r="AE222" s="399"/>
      <c r="AF222" s="399"/>
      <c r="AG222" s="399"/>
      <c r="AH222" s="399"/>
      <c r="AI222" s="399"/>
      <c r="AJ222" s="399"/>
      <c r="AK222" s="399"/>
      <c r="AL222" s="399"/>
      <c r="AM222" s="245" t="s">
        <v>3432</v>
      </c>
      <c r="AN222" s="399" t="s">
        <v>3433</v>
      </c>
      <c r="AO222" s="197" t="s">
        <v>214</v>
      </c>
      <c r="AP222" s="197" t="s">
        <v>71</v>
      </c>
      <c r="AQ222" s="197" t="s">
        <v>215</v>
      </c>
      <c r="AR222" s="403" t="s">
        <v>407</v>
      </c>
      <c r="AS222" s="249">
        <v>244</v>
      </c>
      <c r="AT222" s="404">
        <v>0</v>
      </c>
      <c r="AU222" s="404">
        <v>0</v>
      </c>
      <c r="AV222" s="24"/>
      <c r="AW222" s="24"/>
      <c r="AX222" s="24"/>
      <c r="AY222" s="24"/>
      <c r="AZ222" s="24"/>
      <c r="BA222" s="24"/>
      <c r="BB222" s="404">
        <v>0</v>
      </c>
      <c r="BC222" s="404">
        <v>0</v>
      </c>
      <c r="BD222" s="404">
        <v>0</v>
      </c>
      <c r="BE222" s="404">
        <v>0</v>
      </c>
      <c r="BF222" s="404">
        <v>0</v>
      </c>
      <c r="BG222" s="404">
        <v>0</v>
      </c>
      <c r="BH222" s="404">
        <v>0</v>
      </c>
      <c r="BI222" s="404">
        <v>0</v>
      </c>
      <c r="BJ222" s="404">
        <v>0</v>
      </c>
      <c r="BK222" s="404">
        <v>0</v>
      </c>
      <c r="BL222" s="404">
        <v>0</v>
      </c>
      <c r="BM222" s="404">
        <v>0</v>
      </c>
      <c r="BN222" s="404">
        <v>0</v>
      </c>
      <c r="BO222" s="40">
        <v>0</v>
      </c>
      <c r="BP222" s="40">
        <v>0</v>
      </c>
      <c r="BQ222" s="40">
        <v>0</v>
      </c>
      <c r="BR222" s="404">
        <v>0</v>
      </c>
      <c r="BS222" s="404">
        <v>0</v>
      </c>
      <c r="BT222" s="40">
        <v>0</v>
      </c>
      <c r="BU222" s="40">
        <v>0</v>
      </c>
      <c r="BV222" s="40">
        <v>0</v>
      </c>
      <c r="BW222" s="404">
        <v>0</v>
      </c>
      <c r="BX222" s="404">
        <v>0</v>
      </c>
      <c r="BY222" s="404">
        <v>0</v>
      </c>
      <c r="BZ222" s="404">
        <v>0</v>
      </c>
      <c r="CA222" s="404">
        <v>0</v>
      </c>
      <c r="CB222" s="404">
        <v>0</v>
      </c>
      <c r="CC222" s="404">
        <v>0</v>
      </c>
      <c r="CD222" s="404">
        <v>0</v>
      </c>
      <c r="CE222" s="404">
        <v>0</v>
      </c>
      <c r="CF222" s="404">
        <v>0</v>
      </c>
      <c r="CG222" s="404">
        <v>0</v>
      </c>
      <c r="CH222" s="404">
        <v>0</v>
      </c>
      <c r="CI222" s="404">
        <v>0</v>
      </c>
      <c r="CJ222" s="404">
        <v>0</v>
      </c>
      <c r="CK222" s="404">
        <v>0</v>
      </c>
      <c r="CL222" s="420">
        <v>0</v>
      </c>
      <c r="CM222" s="509" t="s">
        <v>92</v>
      </c>
      <c r="CN222" s="19" t="str">
        <f t="shared" si="131"/>
        <v>4010000300801плановый</v>
      </c>
      <c r="CO222" s="103"/>
      <c r="CP222" s="103"/>
      <c r="CQ222" s="104"/>
      <c r="CR222" s="104">
        <f t="shared" si="107"/>
        <v>0</v>
      </c>
      <c r="CS222" s="104">
        <f t="shared" si="108"/>
        <v>0</v>
      </c>
      <c r="CT222" s="104">
        <f t="shared" si="109"/>
        <v>0</v>
      </c>
      <c r="CU222" s="104">
        <f t="shared" si="110"/>
        <v>0</v>
      </c>
      <c r="CV222" s="104">
        <f t="shared" si="111"/>
        <v>0</v>
      </c>
      <c r="CW222" s="104">
        <f t="shared" si="112"/>
        <v>0</v>
      </c>
      <c r="CX222" s="104"/>
      <c r="CY222" s="211">
        <f t="shared" si="96"/>
        <v>0</v>
      </c>
      <c r="CZ222" s="211">
        <f t="shared" si="97"/>
        <v>0</v>
      </c>
      <c r="DA222" s="211">
        <f t="shared" si="98"/>
        <v>0</v>
      </c>
      <c r="DB222" s="211">
        <f t="shared" si="99"/>
        <v>0</v>
      </c>
      <c r="DC222" s="211">
        <f t="shared" si="100"/>
        <v>0</v>
      </c>
      <c r="DD222" s="211">
        <f t="shared" si="101"/>
        <v>0</v>
      </c>
      <c r="DE222" s="211">
        <f t="shared" si="102"/>
        <v>0</v>
      </c>
      <c r="DF222" s="211">
        <f t="shared" si="103"/>
        <v>0</v>
      </c>
      <c r="DG222" s="211">
        <f t="shared" si="104"/>
        <v>0</v>
      </c>
      <c r="DH222" s="211">
        <f t="shared" si="105"/>
        <v>0</v>
      </c>
    </row>
    <row r="223" spans="1:112" s="112" customFormat="1" ht="32.1" customHeight="1">
      <c r="A223" s="56">
        <v>605</v>
      </c>
      <c r="B223" s="57" t="s">
        <v>395</v>
      </c>
      <c r="C223" s="202">
        <v>401000043</v>
      </c>
      <c r="D223" s="397" t="s">
        <v>415</v>
      </c>
      <c r="E223" s="59" t="s">
        <v>329</v>
      </c>
      <c r="F223" s="398"/>
      <c r="G223" s="398"/>
      <c r="H223" s="86">
        <v>3</v>
      </c>
      <c r="I223" s="398"/>
      <c r="J223" s="86">
        <v>16</v>
      </c>
      <c r="K223" s="86">
        <v>1</v>
      </c>
      <c r="L223" s="86">
        <v>26</v>
      </c>
      <c r="M223" s="232"/>
      <c r="N223" s="232"/>
      <c r="O223" s="232"/>
      <c r="P223" s="399" t="s">
        <v>405</v>
      </c>
      <c r="Q223" s="399" t="s">
        <v>275</v>
      </c>
      <c r="R223" s="86"/>
      <c r="S223" s="86"/>
      <c r="T223" s="86">
        <v>3</v>
      </c>
      <c r="U223" s="86"/>
      <c r="V223" s="86">
        <v>9</v>
      </c>
      <c r="W223" s="86">
        <v>1</v>
      </c>
      <c r="X223" s="86"/>
      <c r="Y223" s="86"/>
      <c r="Z223" s="86"/>
      <c r="AA223" s="86"/>
      <c r="AB223" s="399" t="s">
        <v>142</v>
      </c>
      <c r="AC223" s="245" t="s">
        <v>3434</v>
      </c>
      <c r="AD223" s="399"/>
      <c r="AE223" s="399"/>
      <c r="AF223" s="399"/>
      <c r="AG223" s="399"/>
      <c r="AH223" s="399"/>
      <c r="AI223" s="399"/>
      <c r="AJ223" s="399"/>
      <c r="AK223" s="399"/>
      <c r="AL223" s="399"/>
      <c r="AM223" s="401" t="s">
        <v>3435</v>
      </c>
      <c r="AN223" s="399" t="s">
        <v>755</v>
      </c>
      <c r="AO223" s="197" t="s">
        <v>71</v>
      </c>
      <c r="AP223" s="197" t="s">
        <v>72</v>
      </c>
      <c r="AQ223" s="197" t="s">
        <v>416</v>
      </c>
      <c r="AR223" s="403" t="s">
        <v>417</v>
      </c>
      <c r="AS223" s="249" t="s">
        <v>73</v>
      </c>
      <c r="AT223" s="404">
        <v>0</v>
      </c>
      <c r="AU223" s="404">
        <v>0</v>
      </c>
      <c r="AV223" s="24">
        <v>0</v>
      </c>
      <c r="AW223" s="24">
        <v>0</v>
      </c>
      <c r="AX223" s="24">
        <v>0</v>
      </c>
      <c r="AY223" s="24">
        <v>0</v>
      </c>
      <c r="AZ223" s="24">
        <v>0</v>
      </c>
      <c r="BA223" s="24">
        <v>0</v>
      </c>
      <c r="BB223" s="404">
        <v>0</v>
      </c>
      <c r="BC223" s="404">
        <v>0</v>
      </c>
      <c r="BD223" s="404">
        <v>0</v>
      </c>
      <c r="BE223" s="404">
        <v>0</v>
      </c>
      <c r="BF223" s="404">
        <v>0</v>
      </c>
      <c r="BG223" s="404">
        <v>0</v>
      </c>
      <c r="BH223" s="404">
        <v>0</v>
      </c>
      <c r="BI223" s="404">
        <v>0</v>
      </c>
      <c r="BJ223" s="404">
        <v>0</v>
      </c>
      <c r="BK223" s="404">
        <v>0</v>
      </c>
      <c r="BL223" s="404">
        <v>0</v>
      </c>
      <c r="BM223" s="404">
        <v>0</v>
      </c>
      <c r="BN223" s="404">
        <v>0</v>
      </c>
      <c r="BO223" s="40"/>
      <c r="BP223" s="40"/>
      <c r="BQ223" s="40"/>
      <c r="BR223" s="404">
        <v>0</v>
      </c>
      <c r="BS223" s="404">
        <v>0</v>
      </c>
      <c r="BT223" s="40"/>
      <c r="BU223" s="40"/>
      <c r="BV223" s="40"/>
      <c r="BW223" s="404">
        <v>0</v>
      </c>
      <c r="BX223" s="404">
        <v>0</v>
      </c>
      <c r="BY223" s="404">
        <v>0</v>
      </c>
      <c r="BZ223" s="404">
        <v>0</v>
      </c>
      <c r="CA223" s="404">
        <v>0</v>
      </c>
      <c r="CB223" s="404">
        <v>0</v>
      </c>
      <c r="CC223" s="404">
        <v>0</v>
      </c>
      <c r="CD223" s="404">
        <v>0</v>
      </c>
      <c r="CE223" s="404">
        <v>0</v>
      </c>
      <c r="CF223" s="404">
        <v>0</v>
      </c>
      <c r="CG223" s="404">
        <v>0</v>
      </c>
      <c r="CH223" s="404">
        <v>0</v>
      </c>
      <c r="CI223" s="404">
        <v>0</v>
      </c>
      <c r="CJ223" s="404">
        <v>0</v>
      </c>
      <c r="CK223" s="404">
        <v>0</v>
      </c>
      <c r="CL223" s="420">
        <v>0</v>
      </c>
      <c r="CM223" s="509" t="s">
        <v>92</v>
      </c>
      <c r="CN223" s="19" t="str">
        <f t="shared" si="131"/>
        <v>4010000430113плановый</v>
      </c>
      <c r="CR223" s="104">
        <f t="shared" si="107"/>
        <v>0</v>
      </c>
      <c r="CS223" s="104">
        <f t="shared" si="108"/>
        <v>0</v>
      </c>
      <c r="CT223" s="104">
        <f t="shared" si="109"/>
        <v>0</v>
      </c>
      <c r="CU223" s="104">
        <f t="shared" si="110"/>
        <v>0</v>
      </c>
      <c r="CV223" s="104">
        <f t="shared" si="111"/>
        <v>0</v>
      </c>
      <c r="CW223" s="104">
        <f t="shared" si="112"/>
        <v>0</v>
      </c>
      <c r="CY223" s="211">
        <f t="shared" si="96"/>
        <v>0</v>
      </c>
      <c r="CZ223" s="211">
        <f t="shared" si="97"/>
        <v>0</v>
      </c>
      <c r="DA223" s="211">
        <f t="shared" si="98"/>
        <v>0</v>
      </c>
      <c r="DB223" s="211">
        <f t="shared" si="99"/>
        <v>0</v>
      </c>
      <c r="DC223" s="211">
        <f t="shared" si="100"/>
        <v>0</v>
      </c>
      <c r="DD223" s="211">
        <f t="shared" si="101"/>
        <v>0</v>
      </c>
      <c r="DE223" s="211">
        <f t="shared" si="102"/>
        <v>0</v>
      </c>
      <c r="DF223" s="211">
        <f t="shared" si="103"/>
        <v>0</v>
      </c>
      <c r="DG223" s="211">
        <f t="shared" si="104"/>
        <v>0</v>
      </c>
      <c r="DH223" s="211">
        <f t="shared" si="105"/>
        <v>0</v>
      </c>
    </row>
    <row r="224" spans="1:112" s="112" customFormat="1" ht="32.1" customHeight="1">
      <c r="A224" s="56">
        <v>605</v>
      </c>
      <c r="B224" s="57" t="s">
        <v>395</v>
      </c>
      <c r="C224" s="202">
        <v>402000008</v>
      </c>
      <c r="D224" s="397" t="s">
        <v>181</v>
      </c>
      <c r="E224" s="59" t="s">
        <v>3436</v>
      </c>
      <c r="F224" s="398"/>
      <c r="G224" s="398"/>
      <c r="H224" s="86" t="s">
        <v>3437</v>
      </c>
      <c r="I224" s="398"/>
      <c r="J224" s="86" t="s">
        <v>3438</v>
      </c>
      <c r="K224" s="86" t="s">
        <v>3439</v>
      </c>
      <c r="L224" s="86" t="s">
        <v>3440</v>
      </c>
      <c r="M224" s="232"/>
      <c r="N224" s="232"/>
      <c r="O224" s="232"/>
      <c r="P224" s="399" t="s">
        <v>3441</v>
      </c>
      <c r="Q224" s="399" t="s">
        <v>333</v>
      </c>
      <c r="R224" s="86"/>
      <c r="S224" s="86"/>
      <c r="T224" s="86" t="s">
        <v>66</v>
      </c>
      <c r="U224" s="86"/>
      <c r="V224" s="86" t="s">
        <v>65</v>
      </c>
      <c r="W224" s="86" t="s">
        <v>64</v>
      </c>
      <c r="X224" s="86" t="s">
        <v>66</v>
      </c>
      <c r="Y224" s="86"/>
      <c r="Z224" s="86"/>
      <c r="AA224" s="86"/>
      <c r="AB224" s="399" t="s">
        <v>142</v>
      </c>
      <c r="AC224" s="399" t="s">
        <v>3413</v>
      </c>
      <c r="AD224" s="400"/>
      <c r="AE224" s="400"/>
      <c r="AF224" s="400"/>
      <c r="AG224" s="400"/>
      <c r="AH224" s="401"/>
      <c r="AI224" s="400"/>
      <c r="AJ224" s="402"/>
      <c r="AK224" s="402"/>
      <c r="AL224" s="400"/>
      <c r="AM224" s="399" t="s">
        <v>3414</v>
      </c>
      <c r="AN224" s="399" t="s">
        <v>3415</v>
      </c>
      <c r="AO224" s="197" t="s">
        <v>71</v>
      </c>
      <c r="AP224" s="197" t="s">
        <v>72</v>
      </c>
      <c r="AQ224" s="197" t="s">
        <v>400</v>
      </c>
      <c r="AR224" s="403" t="s">
        <v>174</v>
      </c>
      <c r="AS224" s="249" t="s">
        <v>168</v>
      </c>
      <c r="AT224" s="404">
        <v>1478.61</v>
      </c>
      <c r="AU224" s="404">
        <v>1478.61</v>
      </c>
      <c r="AV224" s="24">
        <v>0</v>
      </c>
      <c r="AW224" s="24">
        <v>0</v>
      </c>
      <c r="AX224" s="24">
        <v>0</v>
      </c>
      <c r="AY224" s="24">
        <v>0</v>
      </c>
      <c r="AZ224" s="24">
        <v>0</v>
      </c>
      <c r="BA224" s="24">
        <v>0</v>
      </c>
      <c r="BB224" s="404">
        <v>1478.61</v>
      </c>
      <c r="BC224" s="404">
        <v>1478.61</v>
      </c>
      <c r="BD224" s="404">
        <v>0</v>
      </c>
      <c r="BE224" s="404">
        <v>0</v>
      </c>
      <c r="BF224" s="404">
        <v>0</v>
      </c>
      <c r="BG224" s="404">
        <v>0</v>
      </c>
      <c r="BH224" s="404">
        <v>0</v>
      </c>
      <c r="BI224" s="404">
        <v>0</v>
      </c>
      <c r="BJ224" s="404">
        <v>0</v>
      </c>
      <c r="BK224" s="404">
        <v>0</v>
      </c>
      <c r="BL224" s="404">
        <v>0</v>
      </c>
      <c r="BM224" s="404">
        <v>0</v>
      </c>
      <c r="BN224" s="404">
        <v>0</v>
      </c>
      <c r="BO224" s="40">
        <v>0</v>
      </c>
      <c r="BP224" s="40">
        <v>0</v>
      </c>
      <c r="BQ224" s="40">
        <v>0</v>
      </c>
      <c r="BR224" s="404">
        <v>0</v>
      </c>
      <c r="BS224" s="404">
        <v>0</v>
      </c>
      <c r="BT224" s="40">
        <v>0</v>
      </c>
      <c r="BU224" s="40">
        <v>0</v>
      </c>
      <c r="BV224" s="40">
        <v>0</v>
      </c>
      <c r="BW224" s="404">
        <v>0</v>
      </c>
      <c r="BX224" s="404">
        <v>1478.61</v>
      </c>
      <c r="BY224" s="404">
        <v>0</v>
      </c>
      <c r="BZ224" s="404">
        <v>0</v>
      </c>
      <c r="CA224" s="404">
        <v>0</v>
      </c>
      <c r="CB224" s="404">
        <v>1478.61</v>
      </c>
      <c r="CC224" s="404">
        <v>0</v>
      </c>
      <c r="CD224" s="404">
        <v>0</v>
      </c>
      <c r="CE224" s="404">
        <v>0</v>
      </c>
      <c r="CF224" s="404">
        <v>0</v>
      </c>
      <c r="CG224" s="404">
        <v>0</v>
      </c>
      <c r="CH224" s="404">
        <v>0</v>
      </c>
      <c r="CI224" s="404">
        <v>0</v>
      </c>
      <c r="CJ224" s="404">
        <v>0</v>
      </c>
      <c r="CK224" s="404">
        <v>0</v>
      </c>
      <c r="CL224" s="420">
        <v>0</v>
      </c>
      <c r="CM224" s="509" t="s">
        <v>92</v>
      </c>
      <c r="CN224" s="19" t="str">
        <f t="shared" si="131"/>
        <v>4020000080113плановый</v>
      </c>
      <c r="CR224" s="104">
        <f t="shared" si="107"/>
        <v>0</v>
      </c>
      <c r="CS224" s="104">
        <f t="shared" si="108"/>
        <v>0</v>
      </c>
      <c r="CT224" s="104">
        <f t="shared" si="109"/>
        <v>0</v>
      </c>
      <c r="CU224" s="104">
        <f t="shared" si="110"/>
        <v>0</v>
      </c>
      <c r="CV224" s="104">
        <f t="shared" si="111"/>
        <v>0</v>
      </c>
      <c r="CW224" s="104">
        <f t="shared" si="112"/>
        <v>0</v>
      </c>
      <c r="CY224" s="211">
        <f t="shared" ref="CY224:CY300" si="132">CC224-BD224</f>
        <v>0</v>
      </c>
      <c r="CZ224" s="211">
        <f t="shared" ref="CZ224:CZ300" si="133">CD224-BE224</f>
        <v>0</v>
      </c>
      <c r="DA224" s="211">
        <f t="shared" ref="DA224:DA300" si="134">CE224-BF224</f>
        <v>0</v>
      </c>
      <c r="DB224" s="211">
        <f t="shared" ref="DB224:DB300" si="135">CF224-BG224</f>
        <v>0</v>
      </c>
      <c r="DC224" s="211">
        <f t="shared" ref="DC224:DC300" si="136">CG224-BH224</f>
        <v>0</v>
      </c>
      <c r="DD224" s="211">
        <f t="shared" ref="DD224:DD300" si="137">CH224-BI224</f>
        <v>0</v>
      </c>
      <c r="DE224" s="211">
        <f t="shared" ref="DE224:DE300" si="138">CI224-BJ224</f>
        <v>0</v>
      </c>
      <c r="DF224" s="211">
        <f t="shared" ref="DF224:DF300" si="139">CJ224-BK224</f>
        <v>0</v>
      </c>
      <c r="DG224" s="211">
        <f t="shared" ref="DG224:DG300" si="140">CK224-BL224</f>
        <v>0</v>
      </c>
      <c r="DH224" s="211">
        <f t="shared" ref="DH224:DH300" si="141">CL224-BM224</f>
        <v>0</v>
      </c>
    </row>
    <row r="225" spans="1:112" s="112" customFormat="1" ht="32.1" customHeight="1">
      <c r="A225" s="56" t="s">
        <v>418</v>
      </c>
      <c r="B225" s="57" t="s">
        <v>395</v>
      </c>
      <c r="C225" s="202">
        <v>401000043</v>
      </c>
      <c r="D225" s="397" t="s">
        <v>415</v>
      </c>
      <c r="E225" s="59" t="s">
        <v>329</v>
      </c>
      <c r="F225" s="398"/>
      <c r="G225" s="398"/>
      <c r="H225" s="86">
        <v>3</v>
      </c>
      <c r="I225" s="398"/>
      <c r="J225" s="86">
        <v>16</v>
      </c>
      <c r="K225" s="86">
        <v>1</v>
      </c>
      <c r="L225" s="86">
        <v>26</v>
      </c>
      <c r="M225" s="232"/>
      <c r="N225" s="232"/>
      <c r="O225" s="232"/>
      <c r="P225" s="399" t="s">
        <v>405</v>
      </c>
      <c r="Q225" s="399" t="s">
        <v>275</v>
      </c>
      <c r="R225" s="86"/>
      <c r="S225" s="86"/>
      <c r="T225" s="86">
        <v>3</v>
      </c>
      <c r="U225" s="86"/>
      <c r="V225" s="86">
        <v>9</v>
      </c>
      <c r="W225" s="86">
        <v>1</v>
      </c>
      <c r="X225" s="86"/>
      <c r="Y225" s="86"/>
      <c r="Z225" s="86"/>
      <c r="AA225" s="86"/>
      <c r="AB225" s="399" t="s">
        <v>142</v>
      </c>
      <c r="AC225" s="245" t="s">
        <v>3434</v>
      </c>
      <c r="AD225" s="399"/>
      <c r="AE225" s="399"/>
      <c r="AF225" s="399"/>
      <c r="AG225" s="399"/>
      <c r="AH225" s="399"/>
      <c r="AI225" s="399"/>
      <c r="AJ225" s="399"/>
      <c r="AK225" s="399"/>
      <c r="AL225" s="399"/>
      <c r="AM225" s="401" t="s">
        <v>3435</v>
      </c>
      <c r="AN225" s="399" t="s">
        <v>755</v>
      </c>
      <c r="AO225" s="197" t="s">
        <v>71</v>
      </c>
      <c r="AP225" s="197" t="s">
        <v>72</v>
      </c>
      <c r="AQ225" s="197" t="s">
        <v>419</v>
      </c>
      <c r="AR225" s="403" t="s">
        <v>417</v>
      </c>
      <c r="AS225" s="249" t="s">
        <v>73</v>
      </c>
      <c r="AT225" s="404">
        <v>313213.58</v>
      </c>
      <c r="AU225" s="404">
        <v>313213.58</v>
      </c>
      <c r="AV225" s="24">
        <v>0</v>
      </c>
      <c r="AW225" s="24">
        <v>0</v>
      </c>
      <c r="AX225" s="24">
        <v>0</v>
      </c>
      <c r="AY225" s="24">
        <v>0</v>
      </c>
      <c r="AZ225" s="24">
        <v>0</v>
      </c>
      <c r="BA225" s="24">
        <v>0</v>
      </c>
      <c r="BB225" s="404">
        <v>313213.58</v>
      </c>
      <c r="BC225" s="404">
        <v>313213.58</v>
      </c>
      <c r="BD225" s="404">
        <v>409900</v>
      </c>
      <c r="BE225" s="404">
        <v>0</v>
      </c>
      <c r="BF225" s="404">
        <v>0</v>
      </c>
      <c r="BG225" s="404">
        <v>0</v>
      </c>
      <c r="BH225" s="404">
        <v>409900</v>
      </c>
      <c r="BI225" s="404">
        <v>9900</v>
      </c>
      <c r="BJ225" s="404">
        <v>0</v>
      </c>
      <c r="BK225" s="404">
        <v>0</v>
      </c>
      <c r="BL225" s="404">
        <v>0</v>
      </c>
      <c r="BM225" s="404">
        <v>9900</v>
      </c>
      <c r="BN225" s="404">
        <v>9900</v>
      </c>
      <c r="BO225" s="40">
        <v>0</v>
      </c>
      <c r="BP225" s="40">
        <v>0</v>
      </c>
      <c r="BQ225" s="40">
        <v>0</v>
      </c>
      <c r="BR225" s="404">
        <v>9900</v>
      </c>
      <c r="BS225" s="404">
        <v>9900</v>
      </c>
      <c r="BT225" s="40">
        <v>0</v>
      </c>
      <c r="BU225" s="40">
        <v>0</v>
      </c>
      <c r="BV225" s="40">
        <v>0</v>
      </c>
      <c r="BW225" s="404">
        <v>9900</v>
      </c>
      <c r="BX225" s="404">
        <v>313213.58</v>
      </c>
      <c r="BY225" s="404">
        <v>0</v>
      </c>
      <c r="BZ225" s="404">
        <v>0</v>
      </c>
      <c r="CA225" s="404">
        <v>0</v>
      </c>
      <c r="CB225" s="404">
        <v>313213.58</v>
      </c>
      <c r="CC225" s="404">
        <v>409900</v>
      </c>
      <c r="CD225" s="404">
        <v>0</v>
      </c>
      <c r="CE225" s="404">
        <v>0</v>
      </c>
      <c r="CF225" s="404">
        <v>0</v>
      </c>
      <c r="CG225" s="404">
        <v>409900</v>
      </c>
      <c r="CH225" s="404">
        <v>9900</v>
      </c>
      <c r="CI225" s="404">
        <v>0</v>
      </c>
      <c r="CJ225" s="404">
        <v>0</v>
      </c>
      <c r="CK225" s="404">
        <v>0</v>
      </c>
      <c r="CL225" s="420">
        <v>9900</v>
      </c>
      <c r="CM225" s="509" t="s">
        <v>92</v>
      </c>
      <c r="CN225" s="19" t="str">
        <f t="shared" si="131"/>
        <v>4010000430113плановый</v>
      </c>
      <c r="CR225" s="104">
        <f t="shared" si="107"/>
        <v>0</v>
      </c>
      <c r="CS225" s="104">
        <f t="shared" si="108"/>
        <v>0</v>
      </c>
      <c r="CT225" s="104">
        <f t="shared" si="109"/>
        <v>0</v>
      </c>
      <c r="CU225" s="104">
        <f t="shared" si="110"/>
        <v>0</v>
      </c>
      <c r="CV225" s="104">
        <f t="shared" si="111"/>
        <v>0</v>
      </c>
      <c r="CW225" s="104">
        <f t="shared" si="112"/>
        <v>0</v>
      </c>
      <c r="CY225" s="211">
        <f t="shared" si="132"/>
        <v>0</v>
      </c>
      <c r="CZ225" s="211">
        <f t="shared" si="133"/>
        <v>0</v>
      </c>
      <c r="DA225" s="211">
        <f t="shared" si="134"/>
        <v>0</v>
      </c>
      <c r="DB225" s="211">
        <f t="shared" si="135"/>
        <v>0</v>
      </c>
      <c r="DC225" s="211">
        <f t="shared" si="136"/>
        <v>0</v>
      </c>
      <c r="DD225" s="211">
        <f t="shared" si="137"/>
        <v>0</v>
      </c>
      <c r="DE225" s="211">
        <f t="shared" si="138"/>
        <v>0</v>
      </c>
      <c r="DF225" s="211">
        <f t="shared" si="139"/>
        <v>0</v>
      </c>
      <c r="DG225" s="211">
        <f t="shared" si="140"/>
        <v>0</v>
      </c>
      <c r="DH225" s="211">
        <f t="shared" si="141"/>
        <v>0</v>
      </c>
    </row>
    <row r="226" spans="1:112" s="112" customFormat="1" ht="32.1" customHeight="1">
      <c r="A226" s="56">
        <v>605</v>
      </c>
      <c r="B226" s="57" t="s">
        <v>395</v>
      </c>
      <c r="C226" s="202">
        <v>401000003</v>
      </c>
      <c r="D226" s="397" t="s">
        <v>411</v>
      </c>
      <c r="E226" s="59" t="s">
        <v>329</v>
      </c>
      <c r="F226" s="398"/>
      <c r="G226" s="398"/>
      <c r="H226" s="86">
        <v>3</v>
      </c>
      <c r="I226" s="398"/>
      <c r="J226" s="86">
        <v>16</v>
      </c>
      <c r="K226" s="86">
        <v>1</v>
      </c>
      <c r="L226" s="86">
        <v>3</v>
      </c>
      <c r="M226" s="232"/>
      <c r="N226" s="232"/>
      <c r="O226" s="232"/>
      <c r="P226" s="399" t="s">
        <v>134</v>
      </c>
      <c r="Q226" s="399" t="s">
        <v>275</v>
      </c>
      <c r="R226" s="86"/>
      <c r="S226" s="86"/>
      <c r="T226" s="86">
        <v>3</v>
      </c>
      <c r="U226" s="86"/>
      <c r="V226" s="86">
        <v>9</v>
      </c>
      <c r="W226" s="86">
        <v>1</v>
      </c>
      <c r="X226" s="86"/>
      <c r="Y226" s="86"/>
      <c r="Z226" s="86"/>
      <c r="AA226" s="86"/>
      <c r="AB226" s="399" t="s">
        <v>142</v>
      </c>
      <c r="AC226" s="399" t="s">
        <v>3442</v>
      </c>
      <c r="AD226" s="399"/>
      <c r="AE226" s="399"/>
      <c r="AF226" s="399"/>
      <c r="AG226" s="399"/>
      <c r="AH226" s="399"/>
      <c r="AI226" s="399"/>
      <c r="AJ226" s="245">
        <v>1</v>
      </c>
      <c r="AK226" s="399"/>
      <c r="AL226" s="399"/>
      <c r="AM226" s="399"/>
      <c r="AN226" s="399" t="s">
        <v>3443</v>
      </c>
      <c r="AO226" s="197" t="s">
        <v>71</v>
      </c>
      <c r="AP226" s="197" t="s">
        <v>72</v>
      </c>
      <c r="AQ226" s="197" t="s">
        <v>420</v>
      </c>
      <c r="AR226" s="403" t="s">
        <v>421</v>
      </c>
      <c r="AS226" s="249" t="s">
        <v>267</v>
      </c>
      <c r="AT226" s="404">
        <v>3820460.43</v>
      </c>
      <c r="AU226" s="404">
        <v>3820460.43</v>
      </c>
      <c r="AV226" s="24">
        <v>0</v>
      </c>
      <c r="AW226" s="24">
        <v>0</v>
      </c>
      <c r="AX226" s="24">
        <v>0</v>
      </c>
      <c r="AY226" s="24">
        <v>0</v>
      </c>
      <c r="AZ226" s="24">
        <v>0</v>
      </c>
      <c r="BA226" s="24">
        <v>0</v>
      </c>
      <c r="BB226" s="404">
        <v>3820460.43</v>
      </c>
      <c r="BC226" s="404">
        <v>3820460.43</v>
      </c>
      <c r="BD226" s="404">
        <v>0</v>
      </c>
      <c r="BE226" s="404">
        <v>0</v>
      </c>
      <c r="BF226" s="404">
        <v>0</v>
      </c>
      <c r="BG226" s="404">
        <v>0</v>
      </c>
      <c r="BH226" s="404">
        <v>0</v>
      </c>
      <c r="BI226" s="404">
        <v>0</v>
      </c>
      <c r="BJ226" s="404">
        <v>0</v>
      </c>
      <c r="BK226" s="404">
        <v>0</v>
      </c>
      <c r="BL226" s="404">
        <v>0</v>
      </c>
      <c r="BM226" s="404">
        <v>0</v>
      </c>
      <c r="BN226" s="404">
        <v>0</v>
      </c>
      <c r="BO226" s="40">
        <v>0</v>
      </c>
      <c r="BP226" s="40">
        <v>0</v>
      </c>
      <c r="BQ226" s="40">
        <v>0</v>
      </c>
      <c r="BR226" s="404">
        <v>0</v>
      </c>
      <c r="BS226" s="404">
        <v>0</v>
      </c>
      <c r="BT226" s="40">
        <v>0</v>
      </c>
      <c r="BU226" s="40">
        <v>0</v>
      </c>
      <c r="BV226" s="40">
        <v>0</v>
      </c>
      <c r="BW226" s="404">
        <v>0</v>
      </c>
      <c r="BX226" s="404">
        <v>3820460.43</v>
      </c>
      <c r="BY226" s="404">
        <v>0</v>
      </c>
      <c r="BZ226" s="404">
        <v>0</v>
      </c>
      <c r="CA226" s="404">
        <v>0</v>
      </c>
      <c r="CB226" s="404">
        <v>3820460.43</v>
      </c>
      <c r="CC226" s="404">
        <v>0</v>
      </c>
      <c r="CD226" s="404">
        <v>0</v>
      </c>
      <c r="CE226" s="404">
        <v>0</v>
      </c>
      <c r="CF226" s="404">
        <v>0</v>
      </c>
      <c r="CG226" s="404">
        <v>0</v>
      </c>
      <c r="CH226" s="404">
        <v>0</v>
      </c>
      <c r="CI226" s="404">
        <v>0</v>
      </c>
      <c r="CJ226" s="404">
        <v>0</v>
      </c>
      <c r="CK226" s="404">
        <v>0</v>
      </c>
      <c r="CL226" s="420">
        <v>0</v>
      </c>
      <c r="CM226" s="509" t="s">
        <v>92</v>
      </c>
      <c r="CN226" s="19" t="str">
        <f t="shared" si="131"/>
        <v>4010000030113плановый</v>
      </c>
      <c r="CR226" s="104">
        <f t="shared" si="107"/>
        <v>0</v>
      </c>
      <c r="CS226" s="104">
        <f t="shared" si="108"/>
        <v>0</v>
      </c>
      <c r="CT226" s="104">
        <f t="shared" si="109"/>
        <v>0</v>
      </c>
      <c r="CU226" s="104">
        <f t="shared" si="110"/>
        <v>0</v>
      </c>
      <c r="CV226" s="104">
        <f t="shared" si="111"/>
        <v>0</v>
      </c>
      <c r="CW226" s="104">
        <f t="shared" si="112"/>
        <v>0</v>
      </c>
      <c r="CY226" s="211">
        <f t="shared" si="132"/>
        <v>0</v>
      </c>
      <c r="CZ226" s="211">
        <f t="shared" si="133"/>
        <v>0</v>
      </c>
      <c r="DA226" s="211">
        <f t="shared" si="134"/>
        <v>0</v>
      </c>
      <c r="DB226" s="211">
        <f t="shared" si="135"/>
        <v>0</v>
      </c>
      <c r="DC226" s="211">
        <f t="shared" si="136"/>
        <v>0</v>
      </c>
      <c r="DD226" s="211">
        <f t="shared" si="137"/>
        <v>0</v>
      </c>
      <c r="DE226" s="211">
        <f t="shared" si="138"/>
        <v>0</v>
      </c>
      <c r="DF226" s="211">
        <f t="shared" si="139"/>
        <v>0</v>
      </c>
      <c r="DG226" s="211">
        <f t="shared" si="140"/>
        <v>0</v>
      </c>
      <c r="DH226" s="211">
        <f t="shared" si="141"/>
        <v>0</v>
      </c>
    </row>
    <row r="227" spans="1:112" s="112" customFormat="1" ht="32.1" customHeight="1">
      <c r="A227" s="56">
        <v>605</v>
      </c>
      <c r="B227" s="57" t="s">
        <v>395</v>
      </c>
      <c r="C227" s="202">
        <v>402000001</v>
      </c>
      <c r="D227" s="397" t="s">
        <v>67</v>
      </c>
      <c r="E227" s="59" t="s">
        <v>422</v>
      </c>
      <c r="F227" s="398"/>
      <c r="G227" s="398"/>
      <c r="H227" s="86">
        <v>6</v>
      </c>
      <c r="I227" s="398"/>
      <c r="J227" s="86">
        <v>23</v>
      </c>
      <c r="K227" s="86">
        <v>3</v>
      </c>
      <c r="L227" s="86"/>
      <c r="M227" s="232"/>
      <c r="N227" s="232"/>
      <c r="O227" s="232"/>
      <c r="P227" s="399" t="s">
        <v>154</v>
      </c>
      <c r="Q227" s="399" t="s">
        <v>423</v>
      </c>
      <c r="R227" s="86"/>
      <c r="S227" s="86"/>
      <c r="T227" s="86"/>
      <c r="U227" s="86"/>
      <c r="V227" s="86">
        <v>11</v>
      </c>
      <c r="W227" s="86">
        <v>1</v>
      </c>
      <c r="X227" s="86" t="s">
        <v>106</v>
      </c>
      <c r="Y227" s="86"/>
      <c r="Z227" s="86"/>
      <c r="AA227" s="86"/>
      <c r="AB227" s="399" t="s">
        <v>166</v>
      </c>
      <c r="AC227" s="408" t="s">
        <v>3444</v>
      </c>
      <c r="AD227" s="401"/>
      <c r="AE227" s="401"/>
      <c r="AF227" s="401"/>
      <c r="AG227" s="401"/>
      <c r="AH227" s="401"/>
      <c r="AI227" s="401"/>
      <c r="AJ227" s="401"/>
      <c r="AK227" s="401"/>
      <c r="AL227" s="401"/>
      <c r="AM227" s="245" t="s">
        <v>2425</v>
      </c>
      <c r="AN227" s="399" t="s">
        <v>1871</v>
      </c>
      <c r="AO227" s="197" t="s">
        <v>71</v>
      </c>
      <c r="AP227" s="197">
        <v>13</v>
      </c>
      <c r="AQ227" s="197">
        <v>7410010010</v>
      </c>
      <c r="AR227" s="403" t="s">
        <v>76</v>
      </c>
      <c r="AS227" s="249">
        <v>122</v>
      </c>
      <c r="AT227" s="404">
        <v>844963.53</v>
      </c>
      <c r="AU227" s="404">
        <v>844463.54</v>
      </c>
      <c r="AV227" s="24">
        <v>0</v>
      </c>
      <c r="AW227" s="24">
        <v>0</v>
      </c>
      <c r="AX227" s="24">
        <v>0</v>
      </c>
      <c r="AY227" s="24">
        <v>0</v>
      </c>
      <c r="AZ227" s="24">
        <v>0</v>
      </c>
      <c r="BA227" s="24">
        <v>0</v>
      </c>
      <c r="BB227" s="404">
        <v>844963.53</v>
      </c>
      <c r="BC227" s="404">
        <v>844463.54</v>
      </c>
      <c r="BD227" s="404">
        <v>743988</v>
      </c>
      <c r="BE227" s="404">
        <v>0</v>
      </c>
      <c r="BF227" s="404">
        <v>0</v>
      </c>
      <c r="BG227" s="404">
        <v>0</v>
      </c>
      <c r="BH227" s="404">
        <v>743988</v>
      </c>
      <c r="BI227" s="404">
        <v>743988</v>
      </c>
      <c r="BJ227" s="404">
        <v>0</v>
      </c>
      <c r="BK227" s="404">
        <v>0</v>
      </c>
      <c r="BL227" s="404">
        <v>0</v>
      </c>
      <c r="BM227" s="404">
        <v>743988</v>
      </c>
      <c r="BN227" s="404">
        <v>743988</v>
      </c>
      <c r="BO227" s="40">
        <v>0</v>
      </c>
      <c r="BP227" s="40">
        <v>0</v>
      </c>
      <c r="BQ227" s="40">
        <v>0</v>
      </c>
      <c r="BR227" s="404">
        <v>743988</v>
      </c>
      <c r="BS227" s="404">
        <v>743988</v>
      </c>
      <c r="BT227" s="40">
        <v>0</v>
      </c>
      <c r="BU227" s="40">
        <v>0</v>
      </c>
      <c r="BV227" s="40">
        <v>0</v>
      </c>
      <c r="BW227" s="404">
        <v>743988</v>
      </c>
      <c r="BX227" s="404">
        <v>844463.54</v>
      </c>
      <c r="BY227" s="404">
        <v>0</v>
      </c>
      <c r="BZ227" s="404">
        <v>0</v>
      </c>
      <c r="CA227" s="404">
        <v>0</v>
      </c>
      <c r="CB227" s="404">
        <v>844463.54299999995</v>
      </c>
      <c r="CC227" s="404">
        <v>743988</v>
      </c>
      <c r="CD227" s="404">
        <v>0</v>
      </c>
      <c r="CE227" s="404">
        <v>0</v>
      </c>
      <c r="CF227" s="404">
        <v>0</v>
      </c>
      <c r="CG227" s="404">
        <v>743988</v>
      </c>
      <c r="CH227" s="404">
        <v>743988</v>
      </c>
      <c r="CI227" s="404">
        <v>0</v>
      </c>
      <c r="CJ227" s="404">
        <v>0</v>
      </c>
      <c r="CK227" s="404">
        <v>0</v>
      </c>
      <c r="CL227" s="420">
        <v>743988</v>
      </c>
      <c r="CM227" s="509" t="s">
        <v>92</v>
      </c>
      <c r="CN227" s="19" t="str">
        <f t="shared" si="131"/>
        <v>4020000010113плановый</v>
      </c>
      <c r="CR227" s="104">
        <f t="shared" si="107"/>
        <v>0</v>
      </c>
      <c r="CS227" s="104">
        <f t="shared" si="108"/>
        <v>0</v>
      </c>
      <c r="CT227" s="104">
        <f t="shared" si="109"/>
        <v>0</v>
      </c>
      <c r="CU227" s="104">
        <f t="shared" si="110"/>
        <v>0</v>
      </c>
      <c r="CV227" s="104">
        <f t="shared" si="111"/>
        <v>0</v>
      </c>
      <c r="CW227" s="104">
        <f t="shared" si="112"/>
        <v>0</v>
      </c>
      <c r="CY227" s="211">
        <f t="shared" si="132"/>
        <v>0</v>
      </c>
      <c r="CZ227" s="211">
        <f t="shared" si="133"/>
        <v>0</v>
      </c>
      <c r="DA227" s="211">
        <f t="shared" si="134"/>
        <v>0</v>
      </c>
      <c r="DB227" s="211">
        <f t="shared" si="135"/>
        <v>0</v>
      </c>
      <c r="DC227" s="211">
        <f t="shared" si="136"/>
        <v>0</v>
      </c>
      <c r="DD227" s="211">
        <f t="shared" si="137"/>
        <v>0</v>
      </c>
      <c r="DE227" s="211">
        <f t="shared" si="138"/>
        <v>0</v>
      </c>
      <c r="DF227" s="211">
        <f t="shared" si="139"/>
        <v>0</v>
      </c>
      <c r="DG227" s="211">
        <f t="shared" si="140"/>
        <v>0</v>
      </c>
      <c r="DH227" s="211">
        <f t="shared" si="141"/>
        <v>0</v>
      </c>
    </row>
    <row r="228" spans="1:112" s="112" customFormat="1" ht="32.1" customHeight="1">
      <c r="A228" s="56">
        <v>605</v>
      </c>
      <c r="B228" s="57" t="s">
        <v>395</v>
      </c>
      <c r="C228" s="202">
        <v>402000001</v>
      </c>
      <c r="D228" s="397" t="s">
        <v>67</v>
      </c>
      <c r="E228" s="59" t="s">
        <v>422</v>
      </c>
      <c r="F228" s="398"/>
      <c r="G228" s="398"/>
      <c r="H228" s="86">
        <v>6</v>
      </c>
      <c r="I228" s="398"/>
      <c r="J228" s="86">
        <v>23</v>
      </c>
      <c r="K228" s="86">
        <v>3</v>
      </c>
      <c r="L228" s="86"/>
      <c r="M228" s="232"/>
      <c r="N228" s="232"/>
      <c r="O228" s="232"/>
      <c r="P228" s="399" t="s">
        <v>154</v>
      </c>
      <c r="Q228" s="399" t="s">
        <v>423</v>
      </c>
      <c r="R228" s="86"/>
      <c r="S228" s="86"/>
      <c r="T228" s="86"/>
      <c r="U228" s="86"/>
      <c r="V228" s="86">
        <v>11</v>
      </c>
      <c r="W228" s="86">
        <v>1</v>
      </c>
      <c r="X228" s="86" t="s">
        <v>106</v>
      </c>
      <c r="Y228" s="86"/>
      <c r="Z228" s="86"/>
      <c r="AA228" s="86"/>
      <c r="AB228" s="399" t="s">
        <v>166</v>
      </c>
      <c r="AC228" s="408" t="s">
        <v>3444</v>
      </c>
      <c r="AD228" s="401"/>
      <c r="AE228" s="401"/>
      <c r="AF228" s="401"/>
      <c r="AG228" s="401"/>
      <c r="AH228" s="401"/>
      <c r="AI228" s="401"/>
      <c r="AJ228" s="401"/>
      <c r="AK228" s="401"/>
      <c r="AL228" s="401"/>
      <c r="AM228" s="245" t="s">
        <v>2425</v>
      </c>
      <c r="AN228" s="399" t="s">
        <v>1871</v>
      </c>
      <c r="AO228" s="197" t="s">
        <v>71</v>
      </c>
      <c r="AP228" s="197">
        <v>13</v>
      </c>
      <c r="AQ228" s="197">
        <v>7410010010</v>
      </c>
      <c r="AR228" s="403" t="s">
        <v>76</v>
      </c>
      <c r="AS228" s="249">
        <v>129</v>
      </c>
      <c r="AT228" s="404">
        <v>212990.52</v>
      </c>
      <c r="AU228" s="404">
        <v>212990.52</v>
      </c>
      <c r="AV228" s="24"/>
      <c r="AW228" s="24"/>
      <c r="AX228" s="24"/>
      <c r="AY228" s="24"/>
      <c r="AZ228" s="24">
        <v>0</v>
      </c>
      <c r="BA228" s="24"/>
      <c r="BB228" s="404">
        <v>212990.52</v>
      </c>
      <c r="BC228" s="404">
        <v>212990.52</v>
      </c>
      <c r="BD228" s="404">
        <v>221662</v>
      </c>
      <c r="BE228" s="404">
        <v>0</v>
      </c>
      <c r="BF228" s="404">
        <v>0</v>
      </c>
      <c r="BG228" s="404">
        <v>0</v>
      </c>
      <c r="BH228" s="404">
        <v>221662</v>
      </c>
      <c r="BI228" s="404">
        <v>221662</v>
      </c>
      <c r="BJ228" s="404">
        <v>0</v>
      </c>
      <c r="BK228" s="404">
        <v>0</v>
      </c>
      <c r="BL228" s="404">
        <v>0</v>
      </c>
      <c r="BM228" s="404">
        <v>221662</v>
      </c>
      <c r="BN228" s="404">
        <v>221662</v>
      </c>
      <c r="BO228" s="40">
        <v>0</v>
      </c>
      <c r="BP228" s="40">
        <v>0</v>
      </c>
      <c r="BQ228" s="40">
        <v>0</v>
      </c>
      <c r="BR228" s="404">
        <v>221662</v>
      </c>
      <c r="BS228" s="404">
        <v>221662</v>
      </c>
      <c r="BT228" s="40">
        <v>0</v>
      </c>
      <c r="BU228" s="40">
        <v>0</v>
      </c>
      <c r="BV228" s="40">
        <v>0</v>
      </c>
      <c r="BW228" s="404">
        <v>221662</v>
      </c>
      <c r="BX228" s="404">
        <v>212990.52</v>
      </c>
      <c r="BY228" s="404">
        <v>0</v>
      </c>
      <c r="BZ228" s="404">
        <v>0</v>
      </c>
      <c r="CA228" s="404">
        <v>0</v>
      </c>
      <c r="CB228" s="404">
        <v>212990.52</v>
      </c>
      <c r="CC228" s="404">
        <v>221662</v>
      </c>
      <c r="CD228" s="404">
        <v>0</v>
      </c>
      <c r="CE228" s="404">
        <v>0</v>
      </c>
      <c r="CF228" s="404">
        <v>0</v>
      </c>
      <c r="CG228" s="404">
        <v>221662</v>
      </c>
      <c r="CH228" s="404">
        <v>221662</v>
      </c>
      <c r="CI228" s="404">
        <v>0</v>
      </c>
      <c r="CJ228" s="404">
        <v>0</v>
      </c>
      <c r="CK228" s="404">
        <v>0</v>
      </c>
      <c r="CL228" s="420">
        <v>221662</v>
      </c>
      <c r="CM228" s="509" t="s">
        <v>92</v>
      </c>
      <c r="CN228" s="19" t="str">
        <f t="shared" si="131"/>
        <v>4020000010113плановый</v>
      </c>
      <c r="CR228" s="104">
        <f t="shared" si="107"/>
        <v>0</v>
      </c>
      <c r="CS228" s="104">
        <f t="shared" si="108"/>
        <v>0</v>
      </c>
      <c r="CT228" s="104">
        <f t="shared" si="109"/>
        <v>0</v>
      </c>
      <c r="CU228" s="104">
        <f t="shared" si="110"/>
        <v>0</v>
      </c>
      <c r="CV228" s="104">
        <f t="shared" si="111"/>
        <v>0</v>
      </c>
      <c r="CW228" s="104">
        <f t="shared" si="112"/>
        <v>0</v>
      </c>
      <c r="CY228" s="211">
        <f t="shared" si="132"/>
        <v>0</v>
      </c>
      <c r="CZ228" s="211">
        <f t="shared" si="133"/>
        <v>0</v>
      </c>
      <c r="DA228" s="211">
        <f t="shared" si="134"/>
        <v>0</v>
      </c>
      <c r="DB228" s="211">
        <f t="shared" si="135"/>
        <v>0</v>
      </c>
      <c r="DC228" s="211">
        <f t="shared" si="136"/>
        <v>0</v>
      </c>
      <c r="DD228" s="211">
        <f t="shared" si="137"/>
        <v>0</v>
      </c>
      <c r="DE228" s="211">
        <f t="shared" si="138"/>
        <v>0</v>
      </c>
      <c r="DF228" s="211">
        <f t="shared" si="139"/>
        <v>0</v>
      </c>
      <c r="DG228" s="211">
        <f t="shared" si="140"/>
        <v>0</v>
      </c>
      <c r="DH228" s="211">
        <f t="shared" si="141"/>
        <v>0</v>
      </c>
    </row>
    <row r="229" spans="1:112" s="112" customFormat="1" ht="32.1" customHeight="1">
      <c r="A229" s="56">
        <v>605</v>
      </c>
      <c r="B229" s="57" t="s">
        <v>395</v>
      </c>
      <c r="C229" s="202">
        <v>402000001</v>
      </c>
      <c r="D229" s="397" t="s">
        <v>67</v>
      </c>
      <c r="E229" s="59" t="s">
        <v>329</v>
      </c>
      <c r="F229" s="398"/>
      <c r="G229" s="398"/>
      <c r="H229" s="86">
        <v>3</v>
      </c>
      <c r="I229" s="398"/>
      <c r="J229" s="86">
        <v>16</v>
      </c>
      <c r="K229" s="86">
        <v>1</v>
      </c>
      <c r="L229" s="86">
        <v>15</v>
      </c>
      <c r="M229" s="232"/>
      <c r="N229" s="232"/>
      <c r="O229" s="232"/>
      <c r="P229" s="399" t="s">
        <v>134</v>
      </c>
      <c r="Q229" s="399" t="s">
        <v>275</v>
      </c>
      <c r="R229" s="86"/>
      <c r="S229" s="86"/>
      <c r="T229" s="86">
        <v>3</v>
      </c>
      <c r="U229" s="86"/>
      <c r="V229" s="86">
        <v>9</v>
      </c>
      <c r="W229" s="86">
        <v>1</v>
      </c>
      <c r="X229" s="86"/>
      <c r="Y229" s="86"/>
      <c r="Z229" s="86"/>
      <c r="AA229" s="86"/>
      <c r="AB229" s="399" t="s">
        <v>142</v>
      </c>
      <c r="AC229" s="245" t="s">
        <v>3424</v>
      </c>
      <c r="AD229" s="401"/>
      <c r="AE229" s="401"/>
      <c r="AF229" s="401"/>
      <c r="AG229" s="401"/>
      <c r="AH229" s="401"/>
      <c r="AI229" s="401"/>
      <c r="AJ229" s="245"/>
      <c r="AK229" s="245"/>
      <c r="AL229" s="245"/>
      <c r="AM229" s="245" t="s">
        <v>3425</v>
      </c>
      <c r="AN229" s="399" t="s">
        <v>1859</v>
      </c>
      <c r="AO229" s="197" t="s">
        <v>71</v>
      </c>
      <c r="AP229" s="197">
        <v>13</v>
      </c>
      <c r="AQ229" s="197">
        <v>7410010010</v>
      </c>
      <c r="AR229" s="403" t="s">
        <v>76</v>
      </c>
      <c r="AS229" s="249" t="s">
        <v>280</v>
      </c>
      <c r="AT229" s="404">
        <v>8045000</v>
      </c>
      <c r="AU229" s="404">
        <v>8045000</v>
      </c>
      <c r="AV229" s="24">
        <v>0</v>
      </c>
      <c r="AW229" s="24">
        <v>0</v>
      </c>
      <c r="AX229" s="24">
        <v>0</v>
      </c>
      <c r="AY229" s="24">
        <v>0</v>
      </c>
      <c r="AZ229" s="24">
        <v>0</v>
      </c>
      <c r="BA229" s="24">
        <v>0</v>
      </c>
      <c r="BB229" s="404">
        <v>8045000</v>
      </c>
      <c r="BC229" s="404">
        <v>8045000</v>
      </c>
      <c r="BD229" s="404">
        <v>0</v>
      </c>
      <c r="BE229" s="404">
        <v>0</v>
      </c>
      <c r="BF229" s="404">
        <v>0</v>
      </c>
      <c r="BG229" s="404">
        <v>0</v>
      </c>
      <c r="BH229" s="404">
        <v>0</v>
      </c>
      <c r="BI229" s="404">
        <v>0</v>
      </c>
      <c r="BJ229" s="404">
        <v>0</v>
      </c>
      <c r="BK229" s="404">
        <v>0</v>
      </c>
      <c r="BL229" s="404">
        <v>0</v>
      </c>
      <c r="BM229" s="404">
        <v>0</v>
      </c>
      <c r="BN229" s="404">
        <v>0</v>
      </c>
      <c r="BO229" s="40">
        <v>0</v>
      </c>
      <c r="BP229" s="40">
        <v>0</v>
      </c>
      <c r="BQ229" s="40">
        <v>0</v>
      </c>
      <c r="BR229" s="404">
        <v>0</v>
      </c>
      <c r="BS229" s="404">
        <v>0</v>
      </c>
      <c r="BT229" s="40">
        <v>0</v>
      </c>
      <c r="BU229" s="40">
        <v>0</v>
      </c>
      <c r="BV229" s="40">
        <v>0</v>
      </c>
      <c r="BW229" s="404">
        <v>0</v>
      </c>
      <c r="BX229" s="404">
        <v>8045000</v>
      </c>
      <c r="BY229" s="404">
        <v>0</v>
      </c>
      <c r="BZ229" s="404">
        <v>0</v>
      </c>
      <c r="CA229" s="404">
        <v>0</v>
      </c>
      <c r="CB229" s="404">
        <v>8045000</v>
      </c>
      <c r="CC229" s="404">
        <v>0</v>
      </c>
      <c r="CD229" s="404">
        <v>0</v>
      </c>
      <c r="CE229" s="404">
        <v>0</v>
      </c>
      <c r="CF229" s="404">
        <v>0</v>
      </c>
      <c r="CG229" s="404">
        <v>0</v>
      </c>
      <c r="CH229" s="404">
        <v>0</v>
      </c>
      <c r="CI229" s="404">
        <v>0</v>
      </c>
      <c r="CJ229" s="404">
        <v>0</v>
      </c>
      <c r="CK229" s="404">
        <v>0</v>
      </c>
      <c r="CL229" s="420">
        <v>0</v>
      </c>
      <c r="CM229" s="509" t="s">
        <v>92</v>
      </c>
      <c r="CN229" s="19" t="str">
        <f t="shared" si="131"/>
        <v>4020000010113плановый</v>
      </c>
      <c r="CR229" s="104">
        <f t="shared" si="107"/>
        <v>0</v>
      </c>
      <c r="CS229" s="104">
        <f t="shared" si="108"/>
        <v>0</v>
      </c>
      <c r="CT229" s="104">
        <f t="shared" si="109"/>
        <v>0</v>
      </c>
      <c r="CU229" s="104">
        <f t="shared" si="110"/>
        <v>0</v>
      </c>
      <c r="CV229" s="104">
        <f t="shared" si="111"/>
        <v>0</v>
      </c>
      <c r="CW229" s="104">
        <f t="shared" si="112"/>
        <v>0</v>
      </c>
      <c r="CY229" s="211">
        <f t="shared" si="132"/>
        <v>0</v>
      </c>
      <c r="CZ229" s="211">
        <f t="shared" si="133"/>
        <v>0</v>
      </c>
      <c r="DA229" s="211">
        <f t="shared" si="134"/>
        <v>0</v>
      </c>
      <c r="DB229" s="211">
        <f t="shared" si="135"/>
        <v>0</v>
      </c>
      <c r="DC229" s="211">
        <f t="shared" si="136"/>
        <v>0</v>
      </c>
      <c r="DD229" s="211">
        <f t="shared" si="137"/>
        <v>0</v>
      </c>
      <c r="DE229" s="211">
        <f t="shared" si="138"/>
        <v>0</v>
      </c>
      <c r="DF229" s="211">
        <f t="shared" si="139"/>
        <v>0</v>
      </c>
      <c r="DG229" s="211">
        <f t="shared" si="140"/>
        <v>0</v>
      </c>
      <c r="DH229" s="211">
        <f t="shared" si="141"/>
        <v>0</v>
      </c>
    </row>
    <row r="230" spans="1:112" s="112" customFormat="1" ht="32.1" customHeight="1">
      <c r="A230" s="56">
        <v>605</v>
      </c>
      <c r="B230" s="57" t="s">
        <v>395</v>
      </c>
      <c r="C230" s="202">
        <v>402000001</v>
      </c>
      <c r="D230" s="397" t="s">
        <v>67</v>
      </c>
      <c r="E230" s="59" t="s">
        <v>329</v>
      </c>
      <c r="F230" s="398"/>
      <c r="G230" s="398"/>
      <c r="H230" s="86">
        <v>3</v>
      </c>
      <c r="I230" s="398"/>
      <c r="J230" s="86">
        <v>16</v>
      </c>
      <c r="K230" s="86">
        <v>1</v>
      </c>
      <c r="L230" s="86">
        <v>15</v>
      </c>
      <c r="M230" s="232"/>
      <c r="N230" s="232"/>
      <c r="O230" s="232"/>
      <c r="P230" s="399" t="s">
        <v>134</v>
      </c>
      <c r="Q230" s="399" t="s">
        <v>275</v>
      </c>
      <c r="R230" s="86"/>
      <c r="S230" s="86"/>
      <c r="T230" s="86">
        <v>3</v>
      </c>
      <c r="U230" s="86"/>
      <c r="V230" s="86">
        <v>9</v>
      </c>
      <c r="W230" s="86">
        <v>1</v>
      </c>
      <c r="X230" s="86"/>
      <c r="Y230" s="86"/>
      <c r="Z230" s="86"/>
      <c r="AA230" s="86"/>
      <c r="AB230" s="399" t="s">
        <v>142</v>
      </c>
      <c r="AC230" s="245" t="s">
        <v>3424</v>
      </c>
      <c r="AD230" s="401"/>
      <c r="AE230" s="401"/>
      <c r="AF230" s="401"/>
      <c r="AG230" s="401"/>
      <c r="AH230" s="401"/>
      <c r="AI230" s="401"/>
      <c r="AJ230" s="245"/>
      <c r="AK230" s="245"/>
      <c r="AL230" s="245"/>
      <c r="AM230" s="245" t="s">
        <v>3425</v>
      </c>
      <c r="AN230" s="399" t="s">
        <v>1859</v>
      </c>
      <c r="AO230" s="197" t="s">
        <v>71</v>
      </c>
      <c r="AP230" s="197">
        <v>13</v>
      </c>
      <c r="AQ230" s="197">
        <v>7410010010</v>
      </c>
      <c r="AR230" s="403" t="s">
        <v>76</v>
      </c>
      <c r="AS230" s="249">
        <v>244</v>
      </c>
      <c r="AT230" s="404">
        <v>3557690.29</v>
      </c>
      <c r="AU230" s="404">
        <v>3557622.65</v>
      </c>
      <c r="AV230" s="24">
        <v>0</v>
      </c>
      <c r="AW230" s="24"/>
      <c r="AX230" s="24">
        <v>0</v>
      </c>
      <c r="AY230" s="24">
        <v>0</v>
      </c>
      <c r="AZ230" s="24">
        <v>0</v>
      </c>
      <c r="BA230" s="24">
        <v>0</v>
      </c>
      <c r="BB230" s="404">
        <v>3557690.29</v>
      </c>
      <c r="BC230" s="404">
        <v>3557622.65</v>
      </c>
      <c r="BD230" s="404">
        <v>3135420.76</v>
      </c>
      <c r="BE230" s="404">
        <v>0</v>
      </c>
      <c r="BF230" s="404">
        <v>0</v>
      </c>
      <c r="BG230" s="404">
        <v>0</v>
      </c>
      <c r="BH230" s="404">
        <v>3135420.76</v>
      </c>
      <c r="BI230" s="404">
        <v>3195880</v>
      </c>
      <c r="BJ230" s="404">
        <v>0</v>
      </c>
      <c r="BK230" s="404">
        <v>0</v>
      </c>
      <c r="BL230" s="404">
        <v>0</v>
      </c>
      <c r="BM230" s="404">
        <v>3195880</v>
      </c>
      <c r="BN230" s="404">
        <v>3202620</v>
      </c>
      <c r="BO230" s="40">
        <v>0</v>
      </c>
      <c r="BP230" s="40">
        <v>0</v>
      </c>
      <c r="BQ230" s="40">
        <v>0</v>
      </c>
      <c r="BR230" s="404">
        <v>3202620</v>
      </c>
      <c r="BS230" s="404">
        <v>3202620</v>
      </c>
      <c r="BT230" s="40">
        <v>0</v>
      </c>
      <c r="BU230" s="40">
        <v>0</v>
      </c>
      <c r="BV230" s="40">
        <v>0</v>
      </c>
      <c r="BW230" s="404">
        <v>3202620</v>
      </c>
      <c r="BX230" s="404">
        <v>3557622.66</v>
      </c>
      <c r="BY230" s="404">
        <v>0</v>
      </c>
      <c r="BZ230" s="404">
        <v>0</v>
      </c>
      <c r="CA230" s="404">
        <v>0</v>
      </c>
      <c r="CB230" s="404">
        <v>3557622.66</v>
      </c>
      <c r="CC230" s="404">
        <v>3135420.76</v>
      </c>
      <c r="CD230" s="404">
        <v>0</v>
      </c>
      <c r="CE230" s="404">
        <v>0</v>
      </c>
      <c r="CF230" s="404">
        <v>0</v>
      </c>
      <c r="CG230" s="404">
        <v>3135420.76</v>
      </c>
      <c r="CH230" s="404">
        <v>3195880</v>
      </c>
      <c r="CI230" s="404">
        <v>0</v>
      </c>
      <c r="CJ230" s="404">
        <v>0</v>
      </c>
      <c r="CK230" s="404">
        <v>0</v>
      </c>
      <c r="CL230" s="420">
        <v>3195880</v>
      </c>
      <c r="CM230" s="509" t="s">
        <v>92</v>
      </c>
      <c r="CN230" s="19" t="str">
        <f t="shared" si="131"/>
        <v>4020000010113плановый</v>
      </c>
      <c r="CR230" s="104">
        <f t="shared" si="107"/>
        <v>0</v>
      </c>
      <c r="CS230" s="104">
        <f t="shared" si="108"/>
        <v>0</v>
      </c>
      <c r="CT230" s="104">
        <f t="shared" si="109"/>
        <v>0</v>
      </c>
      <c r="CU230" s="104">
        <f t="shared" si="110"/>
        <v>0</v>
      </c>
      <c r="CV230" s="104">
        <f t="shared" si="111"/>
        <v>0</v>
      </c>
      <c r="CW230" s="104">
        <f t="shared" si="112"/>
        <v>0</v>
      </c>
      <c r="CY230" s="211">
        <f t="shared" si="132"/>
        <v>0</v>
      </c>
      <c r="CZ230" s="211">
        <f t="shared" si="133"/>
        <v>0</v>
      </c>
      <c r="DA230" s="211">
        <f t="shared" si="134"/>
        <v>0</v>
      </c>
      <c r="DB230" s="211">
        <f t="shared" si="135"/>
        <v>0</v>
      </c>
      <c r="DC230" s="211">
        <f t="shared" si="136"/>
        <v>0</v>
      </c>
      <c r="DD230" s="211">
        <f t="shared" si="137"/>
        <v>0</v>
      </c>
      <c r="DE230" s="211">
        <f t="shared" si="138"/>
        <v>0</v>
      </c>
      <c r="DF230" s="211">
        <f t="shared" si="139"/>
        <v>0</v>
      </c>
      <c r="DG230" s="211">
        <f t="shared" si="140"/>
        <v>0</v>
      </c>
      <c r="DH230" s="211">
        <f t="shared" si="141"/>
        <v>0</v>
      </c>
    </row>
    <row r="231" spans="1:112" s="112" customFormat="1" ht="32.1" customHeight="1">
      <c r="A231" s="56">
        <v>605</v>
      </c>
      <c r="B231" s="57" t="s">
        <v>395</v>
      </c>
      <c r="C231" s="202">
        <v>402000025</v>
      </c>
      <c r="D231" s="397" t="s">
        <v>3422</v>
      </c>
      <c r="E231" s="59" t="s">
        <v>424</v>
      </c>
      <c r="F231" s="398"/>
      <c r="G231" s="398"/>
      <c r="H231" s="86">
        <v>1</v>
      </c>
      <c r="I231" s="398"/>
      <c r="J231" s="86">
        <v>2</v>
      </c>
      <c r="K231" s="86"/>
      <c r="L231" s="86">
        <v>2</v>
      </c>
      <c r="M231" s="232"/>
      <c r="N231" s="232">
        <v>3</v>
      </c>
      <c r="O231" s="232"/>
      <c r="P231" s="399" t="s">
        <v>186</v>
      </c>
      <c r="Q231" s="399" t="s">
        <v>275</v>
      </c>
      <c r="R231" s="86"/>
      <c r="S231" s="86"/>
      <c r="T231" s="86">
        <v>3</v>
      </c>
      <c r="U231" s="86"/>
      <c r="V231" s="86">
        <v>12</v>
      </c>
      <c r="W231" s="86">
        <v>1</v>
      </c>
      <c r="X231" s="86">
        <v>15</v>
      </c>
      <c r="Y231" s="86"/>
      <c r="Z231" s="86"/>
      <c r="AA231" s="86"/>
      <c r="AB231" s="399" t="s">
        <v>142</v>
      </c>
      <c r="AC231" s="245" t="s">
        <v>3424</v>
      </c>
      <c r="AD231" s="401"/>
      <c r="AE231" s="401"/>
      <c r="AF231" s="401"/>
      <c r="AG231" s="401"/>
      <c r="AH231" s="401"/>
      <c r="AI231" s="401"/>
      <c r="AJ231" s="245"/>
      <c r="AK231" s="245"/>
      <c r="AL231" s="245"/>
      <c r="AM231" s="245" t="s">
        <v>3425</v>
      </c>
      <c r="AN231" s="399" t="s">
        <v>1859</v>
      </c>
      <c r="AO231" s="197" t="s">
        <v>71</v>
      </c>
      <c r="AP231" s="197">
        <v>13</v>
      </c>
      <c r="AQ231" s="197">
        <v>7410010010</v>
      </c>
      <c r="AR231" s="403" t="s">
        <v>76</v>
      </c>
      <c r="AS231" s="249">
        <v>244</v>
      </c>
      <c r="AT231" s="404">
        <v>0</v>
      </c>
      <c r="AU231" s="404">
        <v>0</v>
      </c>
      <c r="AV231" s="24">
        <v>0</v>
      </c>
      <c r="AW231" s="24">
        <v>0</v>
      </c>
      <c r="AX231" s="24">
        <v>0</v>
      </c>
      <c r="AY231" s="24">
        <v>0</v>
      </c>
      <c r="AZ231" s="24">
        <v>0</v>
      </c>
      <c r="BA231" s="24">
        <v>0</v>
      </c>
      <c r="BB231" s="404">
        <v>0</v>
      </c>
      <c r="BC231" s="404">
        <v>0</v>
      </c>
      <c r="BD231" s="404">
        <v>0</v>
      </c>
      <c r="BE231" s="404">
        <v>0</v>
      </c>
      <c r="BF231" s="404">
        <v>0</v>
      </c>
      <c r="BG231" s="404">
        <v>0</v>
      </c>
      <c r="BH231" s="404">
        <v>0</v>
      </c>
      <c r="BI231" s="404">
        <v>0</v>
      </c>
      <c r="BJ231" s="404">
        <v>0</v>
      </c>
      <c r="BK231" s="404">
        <v>0</v>
      </c>
      <c r="BL231" s="404">
        <v>0</v>
      </c>
      <c r="BM231" s="404">
        <v>0</v>
      </c>
      <c r="BN231" s="404">
        <v>0</v>
      </c>
      <c r="BO231" s="40">
        <v>0</v>
      </c>
      <c r="BP231" s="40">
        <v>0</v>
      </c>
      <c r="BQ231" s="40">
        <v>0</v>
      </c>
      <c r="BR231" s="404">
        <v>0</v>
      </c>
      <c r="BS231" s="404">
        <v>0</v>
      </c>
      <c r="BT231" s="40">
        <v>0</v>
      </c>
      <c r="BU231" s="40">
        <v>0</v>
      </c>
      <c r="BV231" s="40">
        <v>0</v>
      </c>
      <c r="BW231" s="404">
        <v>0</v>
      </c>
      <c r="BX231" s="404">
        <v>0</v>
      </c>
      <c r="BY231" s="404">
        <v>0</v>
      </c>
      <c r="BZ231" s="404">
        <v>0</v>
      </c>
      <c r="CA231" s="404">
        <v>0</v>
      </c>
      <c r="CB231" s="404">
        <v>0</v>
      </c>
      <c r="CC231" s="404">
        <v>0</v>
      </c>
      <c r="CD231" s="404">
        <v>0</v>
      </c>
      <c r="CE231" s="404">
        <v>0</v>
      </c>
      <c r="CF231" s="404">
        <v>0</v>
      </c>
      <c r="CG231" s="404">
        <v>0</v>
      </c>
      <c r="CH231" s="404">
        <v>0</v>
      </c>
      <c r="CI231" s="404">
        <v>0</v>
      </c>
      <c r="CJ231" s="404">
        <v>0</v>
      </c>
      <c r="CK231" s="404">
        <v>0</v>
      </c>
      <c r="CL231" s="420">
        <v>0</v>
      </c>
      <c r="CM231" s="509" t="s">
        <v>92</v>
      </c>
      <c r="CN231" s="19" t="str">
        <f t="shared" si="131"/>
        <v>4020000250113плановый</v>
      </c>
      <c r="CR231" s="104">
        <f t="shared" si="107"/>
        <v>0</v>
      </c>
      <c r="CS231" s="104">
        <f t="shared" si="108"/>
        <v>0</v>
      </c>
      <c r="CT231" s="104">
        <f t="shared" si="109"/>
        <v>0</v>
      </c>
      <c r="CU231" s="104">
        <f t="shared" si="110"/>
        <v>0</v>
      </c>
      <c r="CV231" s="104">
        <f t="shared" si="111"/>
        <v>0</v>
      </c>
      <c r="CW231" s="104">
        <f t="shared" si="112"/>
        <v>0</v>
      </c>
      <c r="CY231" s="211">
        <f t="shared" si="132"/>
        <v>0</v>
      </c>
      <c r="CZ231" s="211">
        <f t="shared" si="133"/>
        <v>0</v>
      </c>
      <c r="DA231" s="211">
        <f t="shared" si="134"/>
        <v>0</v>
      </c>
      <c r="DB231" s="211">
        <f t="shared" si="135"/>
        <v>0</v>
      </c>
      <c r="DC231" s="211">
        <f t="shared" si="136"/>
        <v>0</v>
      </c>
      <c r="DD231" s="211">
        <f t="shared" si="137"/>
        <v>0</v>
      </c>
      <c r="DE231" s="211">
        <f t="shared" si="138"/>
        <v>0</v>
      </c>
      <c r="DF231" s="211">
        <f t="shared" si="139"/>
        <v>0</v>
      </c>
      <c r="DG231" s="211">
        <f t="shared" si="140"/>
        <v>0</v>
      </c>
      <c r="DH231" s="211">
        <f t="shared" si="141"/>
        <v>0</v>
      </c>
    </row>
    <row r="232" spans="1:112" s="112" customFormat="1" ht="32.1" customHeight="1">
      <c r="A232" s="56">
        <v>605</v>
      </c>
      <c r="B232" s="57" t="s">
        <v>395</v>
      </c>
      <c r="C232" s="202">
        <v>402000001</v>
      </c>
      <c r="D232" s="397" t="s">
        <v>67</v>
      </c>
      <c r="E232" s="59" t="s">
        <v>329</v>
      </c>
      <c r="F232" s="398"/>
      <c r="G232" s="398"/>
      <c r="H232" s="86">
        <v>3</v>
      </c>
      <c r="I232" s="398"/>
      <c r="J232" s="86">
        <v>16</v>
      </c>
      <c r="K232" s="86">
        <v>1</v>
      </c>
      <c r="L232" s="86">
        <v>15</v>
      </c>
      <c r="M232" s="232"/>
      <c r="N232" s="232"/>
      <c r="O232" s="232"/>
      <c r="P232" s="399" t="s">
        <v>134</v>
      </c>
      <c r="Q232" s="399" t="s">
        <v>275</v>
      </c>
      <c r="R232" s="86"/>
      <c r="S232" s="86"/>
      <c r="T232" s="86">
        <v>3</v>
      </c>
      <c r="U232" s="86"/>
      <c r="V232" s="86">
        <v>9</v>
      </c>
      <c r="W232" s="86">
        <v>1</v>
      </c>
      <c r="X232" s="86"/>
      <c r="Y232" s="86"/>
      <c r="Z232" s="86"/>
      <c r="AA232" s="86"/>
      <c r="AB232" s="399" t="s">
        <v>142</v>
      </c>
      <c r="AC232" s="245" t="s">
        <v>3424</v>
      </c>
      <c r="AD232" s="401"/>
      <c r="AE232" s="401"/>
      <c r="AF232" s="401"/>
      <c r="AG232" s="401"/>
      <c r="AH232" s="401"/>
      <c r="AI232" s="401"/>
      <c r="AJ232" s="245"/>
      <c r="AK232" s="245"/>
      <c r="AL232" s="245"/>
      <c r="AM232" s="245" t="s">
        <v>3425</v>
      </c>
      <c r="AN232" s="399" t="s">
        <v>1859</v>
      </c>
      <c r="AO232" s="197" t="s">
        <v>71</v>
      </c>
      <c r="AP232" s="197">
        <v>13</v>
      </c>
      <c r="AQ232" s="197">
        <v>7410010010</v>
      </c>
      <c r="AR232" s="403" t="s">
        <v>76</v>
      </c>
      <c r="AS232" s="249" t="s">
        <v>118</v>
      </c>
      <c r="AT232" s="404">
        <v>831319.46</v>
      </c>
      <c r="AU232" s="404">
        <v>831319.46</v>
      </c>
      <c r="AV232" s="24">
        <v>0</v>
      </c>
      <c r="AW232" s="24">
        <v>0</v>
      </c>
      <c r="AX232" s="24">
        <v>0</v>
      </c>
      <c r="AY232" s="24">
        <v>0</v>
      </c>
      <c r="AZ232" s="24">
        <v>0</v>
      </c>
      <c r="BA232" s="24">
        <v>0</v>
      </c>
      <c r="BB232" s="404">
        <v>831319.46</v>
      </c>
      <c r="BC232" s="404">
        <v>831319.46</v>
      </c>
      <c r="BD232" s="404">
        <v>741240</v>
      </c>
      <c r="BE232" s="404">
        <v>0</v>
      </c>
      <c r="BF232" s="404">
        <v>0</v>
      </c>
      <c r="BG232" s="404">
        <v>0</v>
      </c>
      <c r="BH232" s="404">
        <v>741240</v>
      </c>
      <c r="BI232" s="404">
        <v>766970</v>
      </c>
      <c r="BJ232" s="404">
        <v>0</v>
      </c>
      <c r="BK232" s="404">
        <v>0</v>
      </c>
      <c r="BL232" s="404">
        <v>0</v>
      </c>
      <c r="BM232" s="404">
        <v>766970</v>
      </c>
      <c r="BN232" s="404">
        <v>793290</v>
      </c>
      <c r="BO232" s="40">
        <v>0</v>
      </c>
      <c r="BP232" s="40">
        <v>0</v>
      </c>
      <c r="BQ232" s="40">
        <v>0</v>
      </c>
      <c r="BR232" s="404">
        <v>793290</v>
      </c>
      <c r="BS232" s="404">
        <v>793290</v>
      </c>
      <c r="BT232" s="40">
        <v>0</v>
      </c>
      <c r="BU232" s="40">
        <v>0</v>
      </c>
      <c r="BV232" s="40">
        <v>0</v>
      </c>
      <c r="BW232" s="404">
        <v>793290</v>
      </c>
      <c r="BX232" s="404">
        <v>831319.46</v>
      </c>
      <c r="BY232" s="404">
        <v>0</v>
      </c>
      <c r="BZ232" s="404">
        <v>0</v>
      </c>
      <c r="CA232" s="404">
        <v>0</v>
      </c>
      <c r="CB232" s="404">
        <v>831319.46</v>
      </c>
      <c r="CC232" s="404">
        <v>741240</v>
      </c>
      <c r="CD232" s="404">
        <v>0</v>
      </c>
      <c r="CE232" s="404">
        <v>0</v>
      </c>
      <c r="CF232" s="404">
        <v>0</v>
      </c>
      <c r="CG232" s="404">
        <v>741240</v>
      </c>
      <c r="CH232" s="404">
        <v>766970</v>
      </c>
      <c r="CI232" s="404">
        <v>0</v>
      </c>
      <c r="CJ232" s="404">
        <v>0</v>
      </c>
      <c r="CK232" s="404">
        <v>0</v>
      </c>
      <c r="CL232" s="420">
        <v>766970</v>
      </c>
      <c r="CM232" s="311" t="s">
        <v>1257</v>
      </c>
      <c r="CN232" s="19" t="str">
        <f t="shared" si="131"/>
        <v>4020000010113индексации</v>
      </c>
      <c r="CR232" s="104">
        <f t="shared" si="107"/>
        <v>0</v>
      </c>
      <c r="CS232" s="104">
        <f t="shared" si="108"/>
        <v>0</v>
      </c>
      <c r="CT232" s="104">
        <f t="shared" si="109"/>
        <v>0</v>
      </c>
      <c r="CU232" s="104">
        <f t="shared" si="110"/>
        <v>0</v>
      </c>
      <c r="CV232" s="104">
        <f t="shared" si="111"/>
        <v>0</v>
      </c>
      <c r="CW232" s="104">
        <f t="shared" si="112"/>
        <v>0</v>
      </c>
      <c r="CY232" s="211">
        <f t="shared" si="132"/>
        <v>0</v>
      </c>
      <c r="CZ232" s="211">
        <f t="shared" si="133"/>
        <v>0</v>
      </c>
      <c r="DA232" s="211">
        <f t="shared" si="134"/>
        <v>0</v>
      </c>
      <c r="DB232" s="211">
        <f t="shared" si="135"/>
        <v>0</v>
      </c>
      <c r="DC232" s="211">
        <f t="shared" si="136"/>
        <v>0</v>
      </c>
      <c r="DD232" s="211">
        <f t="shared" si="137"/>
        <v>0</v>
      </c>
      <c r="DE232" s="211">
        <f t="shared" si="138"/>
        <v>0</v>
      </c>
      <c r="DF232" s="211">
        <f t="shared" si="139"/>
        <v>0</v>
      </c>
      <c r="DG232" s="211">
        <f t="shared" si="140"/>
        <v>0</v>
      </c>
      <c r="DH232" s="211">
        <f t="shared" si="141"/>
        <v>0</v>
      </c>
    </row>
    <row r="233" spans="1:112" s="115" customFormat="1" ht="32.1" customHeight="1">
      <c r="A233" s="56">
        <v>605</v>
      </c>
      <c r="B233" s="57" t="s">
        <v>395</v>
      </c>
      <c r="C233" s="202">
        <v>402000001</v>
      </c>
      <c r="D233" s="397" t="s">
        <v>67</v>
      </c>
      <c r="E233" s="59" t="s">
        <v>329</v>
      </c>
      <c r="F233" s="398"/>
      <c r="G233" s="398"/>
      <c r="H233" s="86">
        <v>3</v>
      </c>
      <c r="I233" s="398"/>
      <c r="J233" s="86">
        <v>16</v>
      </c>
      <c r="K233" s="86">
        <v>1</v>
      </c>
      <c r="L233" s="86">
        <v>15</v>
      </c>
      <c r="M233" s="232"/>
      <c r="N233" s="232"/>
      <c r="O233" s="232"/>
      <c r="P233" s="399" t="s">
        <v>134</v>
      </c>
      <c r="Q233" s="399" t="s">
        <v>275</v>
      </c>
      <c r="R233" s="86"/>
      <c r="S233" s="86"/>
      <c r="T233" s="86">
        <v>3</v>
      </c>
      <c r="U233" s="86"/>
      <c r="V233" s="86">
        <v>9</v>
      </c>
      <c r="W233" s="86">
        <v>1</v>
      </c>
      <c r="X233" s="86"/>
      <c r="Y233" s="86"/>
      <c r="Z233" s="86"/>
      <c r="AA233" s="86"/>
      <c r="AB233" s="399" t="s">
        <v>142</v>
      </c>
      <c r="AC233" s="245" t="s">
        <v>3424</v>
      </c>
      <c r="AD233" s="401"/>
      <c r="AE233" s="401"/>
      <c r="AF233" s="401"/>
      <c r="AG233" s="401"/>
      <c r="AH233" s="401"/>
      <c r="AI233" s="401"/>
      <c r="AJ233" s="245"/>
      <c r="AK233" s="245"/>
      <c r="AL233" s="245"/>
      <c r="AM233" s="245" t="s">
        <v>3425</v>
      </c>
      <c r="AN233" s="399" t="s">
        <v>1859</v>
      </c>
      <c r="AO233" s="197" t="s">
        <v>71</v>
      </c>
      <c r="AP233" s="197">
        <v>13</v>
      </c>
      <c r="AQ233" s="197">
        <v>7410010010</v>
      </c>
      <c r="AR233" s="403" t="s">
        <v>76</v>
      </c>
      <c r="AS233" s="249">
        <v>244</v>
      </c>
      <c r="AT233" s="404">
        <v>0</v>
      </c>
      <c r="AU233" s="404">
        <v>0</v>
      </c>
      <c r="AV233" s="24">
        <v>0</v>
      </c>
      <c r="AW233" s="24">
        <v>0</v>
      </c>
      <c r="AX233" s="24">
        <v>0</v>
      </c>
      <c r="AY233" s="24">
        <v>0</v>
      </c>
      <c r="AZ233" s="24">
        <v>0</v>
      </c>
      <c r="BA233" s="24">
        <v>0</v>
      </c>
      <c r="BB233" s="404">
        <v>0</v>
      </c>
      <c r="BC233" s="404">
        <v>0</v>
      </c>
      <c r="BD233" s="404">
        <v>0</v>
      </c>
      <c r="BE233" s="404">
        <v>0</v>
      </c>
      <c r="BF233" s="404">
        <v>0</v>
      </c>
      <c r="BG233" s="404">
        <v>0</v>
      </c>
      <c r="BH233" s="404">
        <v>0</v>
      </c>
      <c r="BI233" s="404">
        <v>0</v>
      </c>
      <c r="BJ233" s="404">
        <v>0</v>
      </c>
      <c r="BK233" s="404">
        <v>0</v>
      </c>
      <c r="BL233" s="404">
        <v>0</v>
      </c>
      <c r="BM233" s="404">
        <v>0</v>
      </c>
      <c r="BN233" s="404">
        <v>0</v>
      </c>
      <c r="BO233" s="40">
        <v>0</v>
      </c>
      <c r="BP233" s="40">
        <v>0</v>
      </c>
      <c r="BQ233" s="40">
        <v>0</v>
      </c>
      <c r="BR233" s="404">
        <v>0</v>
      </c>
      <c r="BS233" s="404">
        <v>0</v>
      </c>
      <c r="BT233" s="40">
        <v>0</v>
      </c>
      <c r="BU233" s="40">
        <v>0</v>
      </c>
      <c r="BV233" s="40">
        <v>0</v>
      </c>
      <c r="BW233" s="404">
        <v>0</v>
      </c>
      <c r="BX233" s="404">
        <v>0</v>
      </c>
      <c r="BY233" s="404">
        <v>0</v>
      </c>
      <c r="BZ233" s="404">
        <v>0</v>
      </c>
      <c r="CA233" s="404">
        <v>0</v>
      </c>
      <c r="CB233" s="404">
        <v>0</v>
      </c>
      <c r="CC233" s="404">
        <v>0</v>
      </c>
      <c r="CD233" s="404">
        <v>0</v>
      </c>
      <c r="CE233" s="404">
        <v>0</v>
      </c>
      <c r="CF233" s="404">
        <v>0</v>
      </c>
      <c r="CG233" s="404">
        <v>0</v>
      </c>
      <c r="CH233" s="404">
        <v>0</v>
      </c>
      <c r="CI233" s="404">
        <v>0</v>
      </c>
      <c r="CJ233" s="404">
        <v>0</v>
      </c>
      <c r="CK233" s="404">
        <v>0</v>
      </c>
      <c r="CL233" s="420">
        <v>0</v>
      </c>
      <c r="CM233" s="509" t="s">
        <v>92</v>
      </c>
      <c r="CN233" s="19" t="str">
        <f t="shared" si="131"/>
        <v>4020000010113плановый</v>
      </c>
      <c r="CO233" s="113"/>
      <c r="CP233" s="113"/>
      <c r="CQ233" s="114"/>
      <c r="CR233" s="104">
        <f t="shared" si="107"/>
        <v>0</v>
      </c>
      <c r="CS233" s="104">
        <f t="shared" si="108"/>
        <v>0</v>
      </c>
      <c r="CT233" s="104">
        <f t="shared" si="109"/>
        <v>0</v>
      </c>
      <c r="CU233" s="104">
        <f t="shared" si="110"/>
        <v>0</v>
      </c>
      <c r="CV233" s="104">
        <f t="shared" si="111"/>
        <v>0</v>
      </c>
      <c r="CW233" s="104">
        <f t="shared" si="112"/>
        <v>0</v>
      </c>
      <c r="CX233" s="114"/>
      <c r="CY233" s="211">
        <f t="shared" si="132"/>
        <v>0</v>
      </c>
      <c r="CZ233" s="211">
        <f t="shared" si="133"/>
        <v>0</v>
      </c>
      <c r="DA233" s="211">
        <f t="shared" si="134"/>
        <v>0</v>
      </c>
      <c r="DB233" s="211">
        <f t="shared" si="135"/>
        <v>0</v>
      </c>
      <c r="DC233" s="211">
        <f t="shared" si="136"/>
        <v>0</v>
      </c>
      <c r="DD233" s="211">
        <f t="shared" si="137"/>
        <v>0</v>
      </c>
      <c r="DE233" s="211">
        <f t="shared" si="138"/>
        <v>0</v>
      </c>
      <c r="DF233" s="211">
        <f t="shared" si="139"/>
        <v>0</v>
      </c>
      <c r="DG233" s="211">
        <f t="shared" si="140"/>
        <v>0</v>
      </c>
      <c r="DH233" s="211">
        <f t="shared" si="141"/>
        <v>0</v>
      </c>
    </row>
    <row r="234" spans="1:112" s="105" customFormat="1" ht="32.1" customHeight="1">
      <c r="A234" s="56">
        <v>605</v>
      </c>
      <c r="B234" s="57" t="s">
        <v>395</v>
      </c>
      <c r="C234" s="202">
        <v>402000008</v>
      </c>
      <c r="D234" s="397" t="s">
        <v>181</v>
      </c>
      <c r="E234" s="59" t="s">
        <v>3445</v>
      </c>
      <c r="F234" s="398"/>
      <c r="G234" s="398"/>
      <c r="H234" s="86">
        <v>1</v>
      </c>
      <c r="I234" s="398"/>
      <c r="J234" s="86" t="s">
        <v>398</v>
      </c>
      <c r="K234" s="86"/>
      <c r="L234" s="86"/>
      <c r="M234" s="232"/>
      <c r="N234" s="232"/>
      <c r="O234" s="232"/>
      <c r="P234" s="399" t="s">
        <v>399</v>
      </c>
      <c r="Q234" s="399" t="s">
        <v>333</v>
      </c>
      <c r="R234" s="86"/>
      <c r="S234" s="86"/>
      <c r="T234" s="86" t="s">
        <v>66</v>
      </c>
      <c r="U234" s="86"/>
      <c r="V234" s="86" t="s">
        <v>65</v>
      </c>
      <c r="W234" s="86" t="s">
        <v>64</v>
      </c>
      <c r="X234" s="86" t="s">
        <v>66</v>
      </c>
      <c r="Y234" s="86"/>
      <c r="Z234" s="86"/>
      <c r="AA234" s="86"/>
      <c r="AB234" s="399" t="s">
        <v>142</v>
      </c>
      <c r="AC234" s="245" t="s">
        <v>3424</v>
      </c>
      <c r="AD234" s="401"/>
      <c r="AE234" s="401"/>
      <c r="AF234" s="401"/>
      <c r="AG234" s="401"/>
      <c r="AH234" s="401"/>
      <c r="AI234" s="401"/>
      <c r="AJ234" s="245"/>
      <c r="AK234" s="245"/>
      <c r="AL234" s="245"/>
      <c r="AM234" s="245" t="s">
        <v>3446</v>
      </c>
      <c r="AN234" s="399" t="s">
        <v>1859</v>
      </c>
      <c r="AO234" s="197" t="s">
        <v>71</v>
      </c>
      <c r="AP234" s="197">
        <v>13</v>
      </c>
      <c r="AQ234" s="197">
        <v>7410010010</v>
      </c>
      <c r="AR234" s="403" t="s">
        <v>76</v>
      </c>
      <c r="AS234" s="249" t="s">
        <v>80</v>
      </c>
      <c r="AT234" s="404">
        <v>6912</v>
      </c>
      <c r="AU234" s="404">
        <v>6912</v>
      </c>
      <c r="AV234" s="24"/>
      <c r="AW234" s="24">
        <v>0</v>
      </c>
      <c r="AX234" s="24">
        <v>0</v>
      </c>
      <c r="AY234" s="24">
        <v>0</v>
      </c>
      <c r="AZ234" s="24">
        <v>0</v>
      </c>
      <c r="BA234" s="24">
        <v>0</v>
      </c>
      <c r="BB234" s="404">
        <v>6912</v>
      </c>
      <c r="BC234" s="404">
        <v>6912</v>
      </c>
      <c r="BD234" s="404">
        <v>6630</v>
      </c>
      <c r="BE234" s="404">
        <v>0</v>
      </c>
      <c r="BF234" s="404">
        <v>0</v>
      </c>
      <c r="BG234" s="404">
        <v>0</v>
      </c>
      <c r="BH234" s="404">
        <v>6630</v>
      </c>
      <c r="BI234" s="404">
        <v>6330</v>
      </c>
      <c r="BJ234" s="404">
        <v>0</v>
      </c>
      <c r="BK234" s="404">
        <v>0</v>
      </c>
      <c r="BL234" s="404">
        <v>0</v>
      </c>
      <c r="BM234" s="404">
        <v>6330</v>
      </c>
      <c r="BN234" s="404">
        <v>6330</v>
      </c>
      <c r="BO234" s="40">
        <v>0</v>
      </c>
      <c r="BP234" s="40">
        <v>0</v>
      </c>
      <c r="BQ234" s="40">
        <v>0</v>
      </c>
      <c r="BR234" s="404">
        <v>6330</v>
      </c>
      <c r="BS234" s="404">
        <v>6330</v>
      </c>
      <c r="BT234" s="40">
        <v>0</v>
      </c>
      <c r="BU234" s="40">
        <v>0</v>
      </c>
      <c r="BV234" s="40">
        <v>0</v>
      </c>
      <c r="BW234" s="404">
        <v>6330</v>
      </c>
      <c r="BX234" s="404">
        <v>6912</v>
      </c>
      <c r="BY234" s="404">
        <v>0</v>
      </c>
      <c r="BZ234" s="404">
        <v>0</v>
      </c>
      <c r="CA234" s="404">
        <v>0</v>
      </c>
      <c r="CB234" s="404">
        <v>6912</v>
      </c>
      <c r="CC234" s="404">
        <v>6630</v>
      </c>
      <c r="CD234" s="404">
        <v>0</v>
      </c>
      <c r="CE234" s="404">
        <v>0</v>
      </c>
      <c r="CF234" s="404">
        <v>0</v>
      </c>
      <c r="CG234" s="404">
        <v>6630</v>
      </c>
      <c r="CH234" s="404">
        <v>6330</v>
      </c>
      <c r="CI234" s="404">
        <v>0</v>
      </c>
      <c r="CJ234" s="404">
        <v>0</v>
      </c>
      <c r="CK234" s="404">
        <v>0</v>
      </c>
      <c r="CL234" s="420">
        <v>6330</v>
      </c>
      <c r="CM234" s="509" t="s">
        <v>92</v>
      </c>
      <c r="CN234" s="19" t="str">
        <f t="shared" si="131"/>
        <v>4020000080113плановый</v>
      </c>
      <c r="CO234" s="103"/>
      <c r="CP234" s="103"/>
      <c r="CQ234" s="104"/>
      <c r="CR234" s="104">
        <f t="shared" si="107"/>
        <v>0</v>
      </c>
      <c r="CS234" s="104">
        <f t="shared" si="108"/>
        <v>0</v>
      </c>
      <c r="CT234" s="104">
        <f t="shared" si="109"/>
        <v>0</v>
      </c>
      <c r="CU234" s="104">
        <f t="shared" si="110"/>
        <v>0</v>
      </c>
      <c r="CV234" s="104">
        <f t="shared" si="111"/>
        <v>0</v>
      </c>
      <c r="CW234" s="104">
        <f t="shared" si="112"/>
        <v>0</v>
      </c>
      <c r="CX234" s="104"/>
      <c r="CY234" s="211">
        <f t="shared" si="132"/>
        <v>0</v>
      </c>
      <c r="CZ234" s="211">
        <f t="shared" si="133"/>
        <v>0</v>
      </c>
      <c r="DA234" s="211">
        <f t="shared" si="134"/>
        <v>0</v>
      </c>
      <c r="DB234" s="211">
        <f t="shared" si="135"/>
        <v>0</v>
      </c>
      <c r="DC234" s="211">
        <f t="shared" si="136"/>
        <v>0</v>
      </c>
      <c r="DD234" s="211">
        <f t="shared" si="137"/>
        <v>0</v>
      </c>
      <c r="DE234" s="211">
        <f t="shared" si="138"/>
        <v>0</v>
      </c>
      <c r="DF234" s="211">
        <f t="shared" si="139"/>
        <v>0</v>
      </c>
      <c r="DG234" s="211">
        <f t="shared" si="140"/>
        <v>0</v>
      </c>
      <c r="DH234" s="211">
        <f t="shared" si="141"/>
        <v>0</v>
      </c>
    </row>
    <row r="235" spans="1:112" s="105" customFormat="1" ht="32.1" customHeight="1">
      <c r="A235" s="56">
        <v>605</v>
      </c>
      <c r="B235" s="57" t="s">
        <v>395</v>
      </c>
      <c r="C235" s="202">
        <v>402000001</v>
      </c>
      <c r="D235" s="397" t="s">
        <v>67</v>
      </c>
      <c r="E235" s="59" t="s">
        <v>329</v>
      </c>
      <c r="F235" s="398"/>
      <c r="G235" s="398"/>
      <c r="H235" s="86">
        <v>3</v>
      </c>
      <c r="I235" s="398"/>
      <c r="J235" s="86">
        <v>16</v>
      </c>
      <c r="K235" s="86">
        <v>1</v>
      </c>
      <c r="L235" s="86">
        <v>15</v>
      </c>
      <c r="M235" s="232"/>
      <c r="N235" s="232"/>
      <c r="O235" s="232"/>
      <c r="P235" s="399" t="s">
        <v>134</v>
      </c>
      <c r="Q235" s="399" t="s">
        <v>275</v>
      </c>
      <c r="R235" s="86"/>
      <c r="S235" s="86"/>
      <c r="T235" s="86">
        <v>3</v>
      </c>
      <c r="U235" s="86"/>
      <c r="V235" s="86">
        <v>9</v>
      </c>
      <c r="W235" s="86">
        <v>1</v>
      </c>
      <c r="X235" s="86"/>
      <c r="Y235" s="86"/>
      <c r="Z235" s="86"/>
      <c r="AA235" s="86"/>
      <c r="AB235" s="399" t="s">
        <v>142</v>
      </c>
      <c r="AC235" s="245" t="s">
        <v>3424</v>
      </c>
      <c r="AD235" s="401"/>
      <c r="AE235" s="401"/>
      <c r="AF235" s="401"/>
      <c r="AG235" s="401"/>
      <c r="AH235" s="401"/>
      <c r="AI235" s="401"/>
      <c r="AJ235" s="245"/>
      <c r="AK235" s="245"/>
      <c r="AL235" s="245"/>
      <c r="AM235" s="245" t="s">
        <v>3446</v>
      </c>
      <c r="AN235" s="399" t="s">
        <v>1859</v>
      </c>
      <c r="AO235" s="197" t="s">
        <v>71</v>
      </c>
      <c r="AP235" s="197">
        <v>13</v>
      </c>
      <c r="AQ235" s="197">
        <v>7410010010</v>
      </c>
      <c r="AR235" s="403" t="s">
        <v>76</v>
      </c>
      <c r="AS235" s="249">
        <v>852</v>
      </c>
      <c r="AT235" s="404">
        <v>21910</v>
      </c>
      <c r="AU235" s="404">
        <v>21910</v>
      </c>
      <c r="AV235" s="24">
        <v>0</v>
      </c>
      <c r="AW235" s="24">
        <v>0</v>
      </c>
      <c r="AX235" s="24">
        <v>0</v>
      </c>
      <c r="AY235" s="24">
        <v>0</v>
      </c>
      <c r="AZ235" s="24">
        <v>0</v>
      </c>
      <c r="BA235" s="24">
        <v>0</v>
      </c>
      <c r="BB235" s="404">
        <v>21910</v>
      </c>
      <c r="BC235" s="404">
        <v>21910</v>
      </c>
      <c r="BD235" s="404">
        <v>14810</v>
      </c>
      <c r="BE235" s="404">
        <v>0</v>
      </c>
      <c r="BF235" s="404">
        <v>0</v>
      </c>
      <c r="BG235" s="404">
        <v>0</v>
      </c>
      <c r="BH235" s="404">
        <v>14810</v>
      </c>
      <c r="BI235" s="404">
        <v>14810</v>
      </c>
      <c r="BJ235" s="404">
        <v>0</v>
      </c>
      <c r="BK235" s="404">
        <v>0</v>
      </c>
      <c r="BL235" s="404">
        <v>0</v>
      </c>
      <c r="BM235" s="404">
        <v>14810</v>
      </c>
      <c r="BN235" s="404">
        <v>14810</v>
      </c>
      <c r="BO235" s="40">
        <v>0</v>
      </c>
      <c r="BP235" s="40">
        <v>0</v>
      </c>
      <c r="BQ235" s="40">
        <v>0</v>
      </c>
      <c r="BR235" s="404">
        <v>14810</v>
      </c>
      <c r="BS235" s="404">
        <v>14810</v>
      </c>
      <c r="BT235" s="40">
        <v>0</v>
      </c>
      <c r="BU235" s="40">
        <v>0</v>
      </c>
      <c r="BV235" s="40">
        <v>0</v>
      </c>
      <c r="BW235" s="404">
        <v>14810</v>
      </c>
      <c r="BX235" s="404">
        <v>21910</v>
      </c>
      <c r="BY235" s="404">
        <v>0</v>
      </c>
      <c r="BZ235" s="404">
        <v>0</v>
      </c>
      <c r="CA235" s="404">
        <v>0</v>
      </c>
      <c r="CB235" s="404">
        <v>21910</v>
      </c>
      <c r="CC235" s="404">
        <v>14810</v>
      </c>
      <c r="CD235" s="404">
        <v>0</v>
      </c>
      <c r="CE235" s="404">
        <v>0</v>
      </c>
      <c r="CF235" s="404">
        <v>0</v>
      </c>
      <c r="CG235" s="404">
        <v>14810</v>
      </c>
      <c r="CH235" s="404">
        <v>14810</v>
      </c>
      <c r="CI235" s="404">
        <v>0</v>
      </c>
      <c r="CJ235" s="404">
        <v>0</v>
      </c>
      <c r="CK235" s="404">
        <v>0</v>
      </c>
      <c r="CL235" s="420">
        <v>14810</v>
      </c>
      <c r="CM235" s="509" t="s">
        <v>92</v>
      </c>
      <c r="CN235" s="19" t="str">
        <f t="shared" si="131"/>
        <v>4020000010113плановый</v>
      </c>
      <c r="CO235" s="103"/>
      <c r="CP235" s="103"/>
      <c r="CQ235" s="104"/>
      <c r="CR235" s="104">
        <f t="shared" si="107"/>
        <v>0</v>
      </c>
      <c r="CS235" s="104">
        <f t="shared" si="108"/>
        <v>0</v>
      </c>
      <c r="CT235" s="104">
        <f t="shared" si="109"/>
        <v>0</v>
      </c>
      <c r="CU235" s="104">
        <f t="shared" si="110"/>
        <v>0</v>
      </c>
      <c r="CV235" s="104">
        <f t="shared" si="111"/>
        <v>0</v>
      </c>
      <c r="CW235" s="104">
        <f t="shared" si="112"/>
        <v>0</v>
      </c>
      <c r="CX235" s="104"/>
      <c r="CY235" s="211">
        <f t="shared" si="132"/>
        <v>0</v>
      </c>
      <c r="CZ235" s="211">
        <f t="shared" si="133"/>
        <v>0</v>
      </c>
      <c r="DA235" s="211">
        <f t="shared" si="134"/>
        <v>0</v>
      </c>
      <c r="DB235" s="211">
        <f t="shared" si="135"/>
        <v>0</v>
      </c>
      <c r="DC235" s="211">
        <f t="shared" si="136"/>
        <v>0</v>
      </c>
      <c r="DD235" s="211">
        <f t="shared" si="137"/>
        <v>0</v>
      </c>
      <c r="DE235" s="211">
        <f t="shared" si="138"/>
        <v>0</v>
      </c>
      <c r="DF235" s="211">
        <f t="shared" si="139"/>
        <v>0</v>
      </c>
      <c r="DG235" s="211">
        <f t="shared" si="140"/>
        <v>0</v>
      </c>
      <c r="DH235" s="211">
        <f t="shared" si="141"/>
        <v>0</v>
      </c>
    </row>
    <row r="236" spans="1:112" s="105" customFormat="1" ht="32.1" customHeight="1">
      <c r="A236" s="56">
        <v>605</v>
      </c>
      <c r="B236" s="57" t="s">
        <v>395</v>
      </c>
      <c r="C236" s="202">
        <v>402000001</v>
      </c>
      <c r="D236" s="397" t="s">
        <v>425</v>
      </c>
      <c r="E236" s="59" t="s">
        <v>3447</v>
      </c>
      <c r="F236" s="398"/>
      <c r="G236" s="398"/>
      <c r="H236" s="86" t="s">
        <v>3448</v>
      </c>
      <c r="I236" s="398"/>
      <c r="J236" s="86" t="s">
        <v>3449</v>
      </c>
      <c r="K236" s="86" t="s">
        <v>3450</v>
      </c>
      <c r="L236" s="86" t="s">
        <v>3451</v>
      </c>
      <c r="M236" s="232"/>
      <c r="N236" s="232"/>
      <c r="O236" s="232"/>
      <c r="P236" s="399" t="s">
        <v>3452</v>
      </c>
      <c r="Q236" s="399" t="s">
        <v>3453</v>
      </c>
      <c r="R236" s="86"/>
      <c r="S236" s="86"/>
      <c r="T236" s="86" t="s">
        <v>3454</v>
      </c>
      <c r="U236" s="86"/>
      <c r="V236" s="86" t="s">
        <v>3455</v>
      </c>
      <c r="W236" s="86" t="s">
        <v>3456</v>
      </c>
      <c r="X236" s="86" t="s">
        <v>3457</v>
      </c>
      <c r="Y236" s="86"/>
      <c r="Z236" s="86"/>
      <c r="AA236" s="86"/>
      <c r="AB236" s="399" t="s">
        <v>3458</v>
      </c>
      <c r="AC236" s="409" t="s">
        <v>3459</v>
      </c>
      <c r="AD236" s="409"/>
      <c r="AE236" s="409"/>
      <c r="AF236" s="409"/>
      <c r="AG236" s="409"/>
      <c r="AH236" s="409"/>
      <c r="AI236" s="409"/>
      <c r="AJ236" s="409" t="s">
        <v>3460</v>
      </c>
      <c r="AK236" s="409"/>
      <c r="AL236" s="409"/>
      <c r="AM236" s="409"/>
      <c r="AN236" s="409" t="s">
        <v>3461</v>
      </c>
      <c r="AO236" s="197" t="s">
        <v>71</v>
      </c>
      <c r="AP236" s="197">
        <v>13</v>
      </c>
      <c r="AQ236" s="197" t="s">
        <v>426</v>
      </c>
      <c r="AR236" s="403" t="s">
        <v>427</v>
      </c>
      <c r="AS236" s="249">
        <v>129</v>
      </c>
      <c r="AT236" s="404">
        <v>9977772.5800000001</v>
      </c>
      <c r="AU236" s="404">
        <v>9977772.5600000005</v>
      </c>
      <c r="AV236" s="24">
        <v>0</v>
      </c>
      <c r="AW236" s="24">
        <v>0</v>
      </c>
      <c r="AX236" s="24">
        <v>0</v>
      </c>
      <c r="AY236" s="24">
        <v>0</v>
      </c>
      <c r="AZ236" s="24">
        <v>0</v>
      </c>
      <c r="BA236" s="24">
        <v>0</v>
      </c>
      <c r="BB236" s="404">
        <v>9977772.5800000001</v>
      </c>
      <c r="BC236" s="404">
        <v>9977772.5600000005</v>
      </c>
      <c r="BD236" s="404">
        <v>10165062.91</v>
      </c>
      <c r="BE236" s="404">
        <v>0</v>
      </c>
      <c r="BF236" s="404">
        <v>0</v>
      </c>
      <c r="BG236" s="404">
        <v>0</v>
      </c>
      <c r="BH236" s="404">
        <v>10165062.91</v>
      </c>
      <c r="BI236" s="404">
        <v>11085820</v>
      </c>
      <c r="BJ236" s="404">
        <v>0</v>
      </c>
      <c r="BK236" s="404">
        <v>0</v>
      </c>
      <c r="BL236" s="404">
        <v>0</v>
      </c>
      <c r="BM236" s="404">
        <v>11085820</v>
      </c>
      <c r="BN236" s="404">
        <v>11085820</v>
      </c>
      <c r="BO236" s="40">
        <v>0</v>
      </c>
      <c r="BP236" s="40">
        <v>0</v>
      </c>
      <c r="BQ236" s="40">
        <v>0</v>
      </c>
      <c r="BR236" s="404">
        <v>11085820</v>
      </c>
      <c r="BS236" s="404">
        <v>11085820</v>
      </c>
      <c r="BT236" s="40">
        <v>0</v>
      </c>
      <c r="BU236" s="40">
        <v>0</v>
      </c>
      <c r="BV236" s="40">
        <v>0</v>
      </c>
      <c r="BW236" s="404">
        <v>11085820</v>
      </c>
      <c r="BX236" s="404">
        <v>9977772.5800000001</v>
      </c>
      <c r="BY236" s="404">
        <v>0</v>
      </c>
      <c r="BZ236" s="404">
        <v>0</v>
      </c>
      <c r="CA236" s="404">
        <v>0</v>
      </c>
      <c r="CB236" s="404">
        <v>9977772.5800000001</v>
      </c>
      <c r="CC236" s="404">
        <v>10165062.91</v>
      </c>
      <c r="CD236" s="404">
        <v>0</v>
      </c>
      <c r="CE236" s="404">
        <v>0</v>
      </c>
      <c r="CF236" s="404">
        <v>0</v>
      </c>
      <c r="CG236" s="404">
        <v>10165062.91</v>
      </c>
      <c r="CH236" s="404">
        <v>11085820</v>
      </c>
      <c r="CI236" s="404">
        <v>0</v>
      </c>
      <c r="CJ236" s="404">
        <v>0</v>
      </c>
      <c r="CK236" s="404">
        <v>0</v>
      </c>
      <c r="CL236" s="420">
        <v>11085820</v>
      </c>
      <c r="CM236" s="438" t="s">
        <v>91</v>
      </c>
      <c r="CN236" s="19" t="str">
        <f t="shared" si="131"/>
        <v>4020000010113нормативный</v>
      </c>
      <c r="CO236" s="103"/>
      <c r="CP236" s="103"/>
      <c r="CQ236" s="104"/>
      <c r="CR236" s="104">
        <f t="shared" si="107"/>
        <v>0</v>
      </c>
      <c r="CS236" s="104">
        <f t="shared" si="108"/>
        <v>0</v>
      </c>
      <c r="CT236" s="104">
        <f t="shared" si="109"/>
        <v>0</v>
      </c>
      <c r="CU236" s="104">
        <f t="shared" si="110"/>
        <v>0</v>
      </c>
      <c r="CV236" s="104">
        <f t="shared" si="111"/>
        <v>0</v>
      </c>
      <c r="CW236" s="104">
        <f t="shared" si="112"/>
        <v>0</v>
      </c>
      <c r="CX236" s="104"/>
      <c r="CY236" s="211">
        <f t="shared" si="132"/>
        <v>0</v>
      </c>
      <c r="CZ236" s="211">
        <f t="shared" si="133"/>
        <v>0</v>
      </c>
      <c r="DA236" s="211">
        <f t="shared" si="134"/>
        <v>0</v>
      </c>
      <c r="DB236" s="211">
        <f t="shared" si="135"/>
        <v>0</v>
      </c>
      <c r="DC236" s="211">
        <f t="shared" si="136"/>
        <v>0</v>
      </c>
      <c r="DD236" s="211">
        <f t="shared" si="137"/>
        <v>0</v>
      </c>
      <c r="DE236" s="211">
        <f t="shared" si="138"/>
        <v>0</v>
      </c>
      <c r="DF236" s="211">
        <f t="shared" si="139"/>
        <v>0</v>
      </c>
      <c r="DG236" s="211">
        <f t="shared" si="140"/>
        <v>0</v>
      </c>
      <c r="DH236" s="211">
        <f t="shared" si="141"/>
        <v>0</v>
      </c>
    </row>
    <row r="237" spans="1:112" s="105" customFormat="1" ht="32.1" customHeight="1">
      <c r="A237" s="56">
        <v>605</v>
      </c>
      <c r="B237" s="57" t="s">
        <v>395</v>
      </c>
      <c r="C237" s="202">
        <v>402000001</v>
      </c>
      <c r="D237" s="397" t="s">
        <v>67</v>
      </c>
      <c r="E237" s="59" t="s">
        <v>422</v>
      </c>
      <c r="F237" s="398"/>
      <c r="G237" s="398"/>
      <c r="H237" s="86">
        <v>7</v>
      </c>
      <c r="I237" s="398"/>
      <c r="J237" s="86">
        <v>26</v>
      </c>
      <c r="K237" s="86"/>
      <c r="L237" s="86"/>
      <c r="M237" s="232"/>
      <c r="N237" s="232"/>
      <c r="O237" s="232"/>
      <c r="P237" s="399" t="s">
        <v>154</v>
      </c>
      <c r="Q237" s="399" t="s">
        <v>423</v>
      </c>
      <c r="R237" s="86"/>
      <c r="S237" s="86"/>
      <c r="T237" s="86"/>
      <c r="U237" s="86"/>
      <c r="V237" s="86">
        <v>13</v>
      </c>
      <c r="W237" s="86" t="s">
        <v>106</v>
      </c>
      <c r="X237" s="86"/>
      <c r="Y237" s="86"/>
      <c r="Z237" s="86"/>
      <c r="AA237" s="86"/>
      <c r="AB237" s="399" t="s">
        <v>166</v>
      </c>
      <c r="AC237" s="408" t="s">
        <v>2048</v>
      </c>
      <c r="AD237" s="401"/>
      <c r="AE237" s="401"/>
      <c r="AF237" s="401"/>
      <c r="AG237" s="401"/>
      <c r="AH237" s="401"/>
      <c r="AI237" s="401"/>
      <c r="AJ237" s="401"/>
      <c r="AK237" s="401"/>
      <c r="AL237" s="401"/>
      <c r="AM237" s="245" t="s">
        <v>3462</v>
      </c>
      <c r="AN237" s="399" t="s">
        <v>3115</v>
      </c>
      <c r="AO237" s="197" t="s">
        <v>71</v>
      </c>
      <c r="AP237" s="197" t="s">
        <v>72</v>
      </c>
      <c r="AQ237" s="197" t="s">
        <v>428</v>
      </c>
      <c r="AR237" s="403" t="s">
        <v>109</v>
      </c>
      <c r="AS237" s="249" t="s">
        <v>79</v>
      </c>
      <c r="AT237" s="404">
        <v>73790.679999999993</v>
      </c>
      <c r="AU237" s="404">
        <v>73790.679999999993</v>
      </c>
      <c r="AV237" s="24">
        <v>0</v>
      </c>
      <c r="AW237" s="24">
        <v>0</v>
      </c>
      <c r="AX237" s="24">
        <v>0</v>
      </c>
      <c r="AY237" s="24">
        <v>0</v>
      </c>
      <c r="AZ237" s="24">
        <v>0</v>
      </c>
      <c r="BA237" s="24">
        <v>0</v>
      </c>
      <c r="BB237" s="404">
        <v>73790.679999999993</v>
      </c>
      <c r="BC237" s="404">
        <v>73790.679999999993</v>
      </c>
      <c r="BD237" s="404">
        <v>0</v>
      </c>
      <c r="BE237" s="404">
        <v>0</v>
      </c>
      <c r="BF237" s="404">
        <v>0</v>
      </c>
      <c r="BG237" s="404">
        <v>0</v>
      </c>
      <c r="BH237" s="404">
        <v>0</v>
      </c>
      <c r="BI237" s="404">
        <v>0</v>
      </c>
      <c r="BJ237" s="404">
        <v>0</v>
      </c>
      <c r="BK237" s="404">
        <v>0</v>
      </c>
      <c r="BL237" s="404">
        <v>0</v>
      </c>
      <c r="BM237" s="404">
        <v>0</v>
      </c>
      <c r="BN237" s="404">
        <v>0</v>
      </c>
      <c r="BO237" s="40">
        <v>0</v>
      </c>
      <c r="BP237" s="40">
        <v>0</v>
      </c>
      <c r="BQ237" s="40">
        <v>0</v>
      </c>
      <c r="BR237" s="404">
        <v>0</v>
      </c>
      <c r="BS237" s="404">
        <v>0</v>
      </c>
      <c r="BT237" s="40">
        <v>0</v>
      </c>
      <c r="BU237" s="40">
        <v>0</v>
      </c>
      <c r="BV237" s="40">
        <v>0</v>
      </c>
      <c r="BW237" s="404">
        <v>0</v>
      </c>
      <c r="BX237" s="404">
        <v>73790.679999999993</v>
      </c>
      <c r="BY237" s="404">
        <v>0</v>
      </c>
      <c r="BZ237" s="404">
        <v>0</v>
      </c>
      <c r="CA237" s="404">
        <v>0</v>
      </c>
      <c r="CB237" s="404">
        <v>73790.679999999993</v>
      </c>
      <c r="CC237" s="404">
        <v>0</v>
      </c>
      <c r="CD237" s="404">
        <v>0</v>
      </c>
      <c r="CE237" s="404">
        <v>0</v>
      </c>
      <c r="CF237" s="404">
        <v>0</v>
      </c>
      <c r="CG237" s="404">
        <v>0</v>
      </c>
      <c r="CH237" s="404">
        <v>0</v>
      </c>
      <c r="CI237" s="404">
        <v>0</v>
      </c>
      <c r="CJ237" s="404">
        <v>0</v>
      </c>
      <c r="CK237" s="404">
        <v>0</v>
      </c>
      <c r="CL237" s="420">
        <v>0</v>
      </c>
      <c r="CM237" s="438" t="s">
        <v>91</v>
      </c>
      <c r="CN237" s="19" t="str">
        <f t="shared" si="131"/>
        <v>4020000010113нормативный</v>
      </c>
      <c r="CO237" s="103"/>
      <c r="CP237" s="103"/>
      <c r="CQ237" s="104"/>
      <c r="CR237" s="104">
        <f t="shared" si="107"/>
        <v>0</v>
      </c>
      <c r="CS237" s="104">
        <f t="shared" si="108"/>
        <v>0</v>
      </c>
      <c r="CT237" s="104">
        <f t="shared" si="109"/>
        <v>0</v>
      </c>
      <c r="CU237" s="104">
        <f t="shared" si="110"/>
        <v>0</v>
      </c>
      <c r="CV237" s="104">
        <f t="shared" si="111"/>
        <v>0</v>
      </c>
      <c r="CW237" s="104">
        <f t="shared" si="112"/>
        <v>0</v>
      </c>
      <c r="CX237" s="104"/>
      <c r="CY237" s="211">
        <f t="shared" si="132"/>
        <v>0</v>
      </c>
      <c r="CZ237" s="211">
        <f t="shared" si="133"/>
        <v>0</v>
      </c>
      <c r="DA237" s="211">
        <f t="shared" si="134"/>
        <v>0</v>
      </c>
      <c r="DB237" s="211">
        <f t="shared" si="135"/>
        <v>0</v>
      </c>
      <c r="DC237" s="211">
        <f t="shared" si="136"/>
        <v>0</v>
      </c>
      <c r="DD237" s="211">
        <f t="shared" si="137"/>
        <v>0</v>
      </c>
      <c r="DE237" s="211">
        <f t="shared" si="138"/>
        <v>0</v>
      </c>
      <c r="DF237" s="211">
        <f t="shared" si="139"/>
        <v>0</v>
      </c>
      <c r="DG237" s="211">
        <f t="shared" si="140"/>
        <v>0</v>
      </c>
      <c r="DH237" s="211">
        <f t="shared" si="141"/>
        <v>0</v>
      </c>
    </row>
    <row r="238" spans="1:112" s="105" customFormat="1" ht="32.1" customHeight="1">
      <c r="A238" s="56">
        <v>605</v>
      </c>
      <c r="B238" s="57" t="s">
        <v>429</v>
      </c>
      <c r="C238" s="202">
        <v>402000001</v>
      </c>
      <c r="D238" s="397" t="s">
        <v>67</v>
      </c>
      <c r="E238" s="59" t="s">
        <v>274</v>
      </c>
      <c r="F238" s="398"/>
      <c r="G238" s="398"/>
      <c r="H238" s="86">
        <v>3</v>
      </c>
      <c r="I238" s="398"/>
      <c r="J238" s="86">
        <v>17</v>
      </c>
      <c r="K238" s="86">
        <v>1</v>
      </c>
      <c r="L238" s="86">
        <v>3</v>
      </c>
      <c r="M238" s="232"/>
      <c r="N238" s="232"/>
      <c r="O238" s="232"/>
      <c r="P238" s="399" t="s">
        <v>134</v>
      </c>
      <c r="Q238" s="399" t="s">
        <v>333</v>
      </c>
      <c r="R238" s="86"/>
      <c r="S238" s="86"/>
      <c r="T238" s="86" t="s">
        <v>66</v>
      </c>
      <c r="U238" s="86"/>
      <c r="V238" s="86" t="s">
        <v>189</v>
      </c>
      <c r="W238" s="86" t="s">
        <v>64</v>
      </c>
      <c r="X238" s="86"/>
      <c r="Y238" s="86"/>
      <c r="Z238" s="86"/>
      <c r="AA238" s="86"/>
      <c r="AB238" s="399" t="s">
        <v>142</v>
      </c>
      <c r="AC238" s="245" t="s">
        <v>3424</v>
      </c>
      <c r="AD238" s="401"/>
      <c r="AE238" s="401"/>
      <c r="AF238" s="401"/>
      <c r="AG238" s="401"/>
      <c r="AH238" s="401"/>
      <c r="AI238" s="401"/>
      <c r="AJ238" s="245"/>
      <c r="AK238" s="245"/>
      <c r="AL238" s="245"/>
      <c r="AM238" s="245" t="s">
        <v>3446</v>
      </c>
      <c r="AN238" s="399" t="s">
        <v>1859</v>
      </c>
      <c r="AO238" s="197" t="s">
        <v>71</v>
      </c>
      <c r="AP238" s="197" t="s">
        <v>72</v>
      </c>
      <c r="AQ238" s="197" t="s">
        <v>430</v>
      </c>
      <c r="AR238" s="403" t="s">
        <v>190</v>
      </c>
      <c r="AS238" s="249" t="s">
        <v>191</v>
      </c>
      <c r="AT238" s="404">
        <v>108400</v>
      </c>
      <c r="AU238" s="404">
        <v>108400</v>
      </c>
      <c r="AV238" s="24">
        <v>0</v>
      </c>
      <c r="AW238" s="24">
        <v>0</v>
      </c>
      <c r="AX238" s="24">
        <v>0</v>
      </c>
      <c r="AY238" s="24">
        <v>0</v>
      </c>
      <c r="AZ238" s="24">
        <v>0</v>
      </c>
      <c r="BA238" s="24">
        <v>0</v>
      </c>
      <c r="BB238" s="404">
        <v>108400</v>
      </c>
      <c r="BC238" s="404">
        <v>108400</v>
      </c>
      <c r="BD238" s="404">
        <v>0</v>
      </c>
      <c r="BE238" s="404">
        <v>0</v>
      </c>
      <c r="BF238" s="404">
        <v>0</v>
      </c>
      <c r="BG238" s="404">
        <v>0</v>
      </c>
      <c r="BH238" s="404">
        <v>0</v>
      </c>
      <c r="BI238" s="404">
        <v>0</v>
      </c>
      <c r="BJ238" s="404">
        <v>0</v>
      </c>
      <c r="BK238" s="404">
        <v>0</v>
      </c>
      <c r="BL238" s="404">
        <v>0</v>
      </c>
      <c r="BM238" s="404">
        <v>0</v>
      </c>
      <c r="BN238" s="404">
        <v>0</v>
      </c>
      <c r="BO238" s="40">
        <v>0</v>
      </c>
      <c r="BP238" s="40">
        <v>0</v>
      </c>
      <c r="BQ238" s="40">
        <v>0</v>
      </c>
      <c r="BR238" s="404">
        <v>0</v>
      </c>
      <c r="BS238" s="404">
        <v>0</v>
      </c>
      <c r="BT238" s="40">
        <v>0</v>
      </c>
      <c r="BU238" s="40">
        <v>0</v>
      </c>
      <c r="BV238" s="40">
        <v>0</v>
      </c>
      <c r="BW238" s="404">
        <v>0</v>
      </c>
      <c r="BX238" s="404">
        <v>108400</v>
      </c>
      <c r="BY238" s="404">
        <v>0</v>
      </c>
      <c r="BZ238" s="404">
        <v>0</v>
      </c>
      <c r="CA238" s="404">
        <v>0</v>
      </c>
      <c r="CB238" s="404">
        <v>108400</v>
      </c>
      <c r="CC238" s="404">
        <v>0</v>
      </c>
      <c r="CD238" s="404">
        <v>0</v>
      </c>
      <c r="CE238" s="404">
        <v>0</v>
      </c>
      <c r="CF238" s="404">
        <v>0</v>
      </c>
      <c r="CG238" s="404">
        <v>0</v>
      </c>
      <c r="CH238" s="404">
        <v>0</v>
      </c>
      <c r="CI238" s="404">
        <v>0</v>
      </c>
      <c r="CJ238" s="404">
        <v>0</v>
      </c>
      <c r="CK238" s="404">
        <v>0</v>
      </c>
      <c r="CL238" s="420">
        <v>0</v>
      </c>
      <c r="CM238" s="438" t="s">
        <v>91</v>
      </c>
      <c r="CN238" s="19" t="str">
        <f t="shared" si="131"/>
        <v>4020000010113нормативный</v>
      </c>
      <c r="CO238" s="103"/>
      <c r="CP238" s="103"/>
      <c r="CQ238" s="104"/>
      <c r="CR238" s="104">
        <f t="shared" si="107"/>
        <v>0</v>
      </c>
      <c r="CS238" s="104">
        <f t="shared" si="108"/>
        <v>0</v>
      </c>
      <c r="CT238" s="104">
        <f t="shared" si="109"/>
        <v>0</v>
      </c>
      <c r="CU238" s="104">
        <f t="shared" si="110"/>
        <v>0</v>
      </c>
      <c r="CV238" s="104">
        <f t="shared" si="111"/>
        <v>0</v>
      </c>
      <c r="CW238" s="104">
        <f t="shared" si="112"/>
        <v>0</v>
      </c>
      <c r="CX238" s="104"/>
      <c r="CY238" s="211">
        <f t="shared" si="132"/>
        <v>0</v>
      </c>
      <c r="CZ238" s="211">
        <f t="shared" si="133"/>
        <v>0</v>
      </c>
      <c r="DA238" s="211">
        <f t="shared" si="134"/>
        <v>0</v>
      </c>
      <c r="DB238" s="211">
        <f t="shared" si="135"/>
        <v>0</v>
      </c>
      <c r="DC238" s="211">
        <f t="shared" si="136"/>
        <v>0</v>
      </c>
      <c r="DD238" s="211">
        <f t="shared" si="137"/>
        <v>0</v>
      </c>
      <c r="DE238" s="211">
        <f t="shared" si="138"/>
        <v>0</v>
      </c>
      <c r="DF238" s="211">
        <f t="shared" si="139"/>
        <v>0</v>
      </c>
      <c r="DG238" s="211">
        <f t="shared" si="140"/>
        <v>0</v>
      </c>
      <c r="DH238" s="211">
        <f t="shared" si="141"/>
        <v>0</v>
      </c>
    </row>
    <row r="239" spans="1:112" s="105" customFormat="1" ht="32.1" customHeight="1">
      <c r="A239" s="410">
        <v>605</v>
      </c>
      <c r="B239" s="411" t="s">
        <v>395</v>
      </c>
      <c r="C239" s="412">
        <v>402000002</v>
      </c>
      <c r="D239" s="413" t="s">
        <v>69</v>
      </c>
      <c r="E239" s="414" t="s">
        <v>3447</v>
      </c>
      <c r="F239" s="398"/>
      <c r="G239" s="398"/>
      <c r="H239" s="86" t="s">
        <v>3448</v>
      </c>
      <c r="I239" s="398"/>
      <c r="J239" s="86" t="s">
        <v>3449</v>
      </c>
      <c r="K239" s="86" t="s">
        <v>3450</v>
      </c>
      <c r="L239" s="86" t="s">
        <v>3451</v>
      </c>
      <c r="M239" s="232"/>
      <c r="N239" s="232"/>
      <c r="O239" s="232"/>
      <c r="P239" s="399" t="s">
        <v>3452</v>
      </c>
      <c r="Q239" s="399" t="s">
        <v>3453</v>
      </c>
      <c r="R239" s="86"/>
      <c r="S239" s="86"/>
      <c r="T239" s="86" t="s">
        <v>3454</v>
      </c>
      <c r="U239" s="86"/>
      <c r="V239" s="86" t="s">
        <v>3455</v>
      </c>
      <c r="W239" s="86" t="s">
        <v>3456</v>
      </c>
      <c r="X239" s="86" t="s">
        <v>3457</v>
      </c>
      <c r="Y239" s="86"/>
      <c r="Z239" s="86"/>
      <c r="AA239" s="86"/>
      <c r="AB239" s="399" t="s">
        <v>3458</v>
      </c>
      <c r="AC239" s="409" t="s">
        <v>3459</v>
      </c>
      <c r="AD239" s="409"/>
      <c r="AE239" s="409"/>
      <c r="AF239" s="409"/>
      <c r="AG239" s="409"/>
      <c r="AH239" s="409"/>
      <c r="AI239" s="409"/>
      <c r="AJ239" s="409" t="s">
        <v>3460</v>
      </c>
      <c r="AK239" s="409"/>
      <c r="AL239" s="409"/>
      <c r="AM239" s="409"/>
      <c r="AN239" s="409" t="s">
        <v>3463</v>
      </c>
      <c r="AO239" s="415" t="s">
        <v>71</v>
      </c>
      <c r="AP239" s="415" t="s">
        <v>72</v>
      </c>
      <c r="AQ239" s="415">
        <v>7410010020</v>
      </c>
      <c r="AR239" s="416" t="s">
        <v>427</v>
      </c>
      <c r="AS239" s="417">
        <v>121</v>
      </c>
      <c r="AT239" s="406">
        <v>33616915.340000004</v>
      </c>
      <c r="AU239" s="406">
        <v>33616915.340000004</v>
      </c>
      <c r="AV239" s="24">
        <v>0</v>
      </c>
      <c r="AW239" s="24">
        <v>0</v>
      </c>
      <c r="AX239" s="24">
        <v>0</v>
      </c>
      <c r="AY239" s="24">
        <v>0</v>
      </c>
      <c r="AZ239" s="24">
        <v>0</v>
      </c>
      <c r="BA239" s="24">
        <v>0</v>
      </c>
      <c r="BB239" s="406">
        <v>33616915.340000004</v>
      </c>
      <c r="BC239" s="406">
        <v>33616915.340000004</v>
      </c>
      <c r="BD239" s="404">
        <v>36711077.090000004</v>
      </c>
      <c r="BE239" s="404">
        <v>0</v>
      </c>
      <c r="BF239" s="404">
        <v>0</v>
      </c>
      <c r="BG239" s="404">
        <v>0</v>
      </c>
      <c r="BH239" s="404">
        <v>36711077.090000004</v>
      </c>
      <c r="BI239" s="404">
        <v>36708020</v>
      </c>
      <c r="BJ239" s="404">
        <v>0</v>
      </c>
      <c r="BK239" s="404">
        <v>0</v>
      </c>
      <c r="BL239" s="404">
        <v>0</v>
      </c>
      <c r="BM239" s="404">
        <v>36708020</v>
      </c>
      <c r="BN239" s="404">
        <v>36708020</v>
      </c>
      <c r="BO239" s="40">
        <v>0</v>
      </c>
      <c r="BP239" s="40">
        <v>0</v>
      </c>
      <c r="BQ239" s="40">
        <v>0</v>
      </c>
      <c r="BR239" s="404">
        <v>36708020</v>
      </c>
      <c r="BS239" s="404">
        <v>36708020</v>
      </c>
      <c r="BT239" s="40">
        <v>0</v>
      </c>
      <c r="BU239" s="40">
        <v>0</v>
      </c>
      <c r="BV239" s="40">
        <v>0</v>
      </c>
      <c r="BW239" s="404">
        <v>36708020</v>
      </c>
      <c r="BX239" s="404">
        <v>33616915.340000004</v>
      </c>
      <c r="BY239" s="404">
        <v>0</v>
      </c>
      <c r="BZ239" s="404">
        <v>0</v>
      </c>
      <c r="CA239" s="404">
        <v>0</v>
      </c>
      <c r="CB239" s="404">
        <v>33616915.340000004</v>
      </c>
      <c r="CC239" s="404">
        <v>36711077.090000004</v>
      </c>
      <c r="CD239" s="404">
        <v>0</v>
      </c>
      <c r="CE239" s="404">
        <v>0</v>
      </c>
      <c r="CF239" s="404">
        <v>0</v>
      </c>
      <c r="CG239" s="404">
        <v>36711077.090000004</v>
      </c>
      <c r="CH239" s="404">
        <v>36708020</v>
      </c>
      <c r="CI239" s="404">
        <v>0</v>
      </c>
      <c r="CJ239" s="404">
        <v>0</v>
      </c>
      <c r="CK239" s="404">
        <v>0</v>
      </c>
      <c r="CL239" s="420">
        <v>36708020</v>
      </c>
      <c r="CM239" s="405" t="s">
        <v>91</v>
      </c>
      <c r="CN239" s="19" t="str">
        <f t="shared" si="131"/>
        <v>4020000020113нормативный</v>
      </c>
      <c r="CO239" s="103"/>
      <c r="CP239" s="103"/>
      <c r="CQ239" s="104"/>
      <c r="CR239" s="104">
        <f t="shared" si="107"/>
        <v>0</v>
      </c>
      <c r="CS239" s="104">
        <f t="shared" si="108"/>
        <v>0</v>
      </c>
      <c r="CT239" s="104">
        <f t="shared" si="109"/>
        <v>0</v>
      </c>
      <c r="CU239" s="104">
        <f t="shared" si="110"/>
        <v>0</v>
      </c>
      <c r="CV239" s="104">
        <f t="shared" si="111"/>
        <v>0</v>
      </c>
      <c r="CW239" s="104">
        <f t="shared" si="112"/>
        <v>0</v>
      </c>
      <c r="CX239" s="104"/>
      <c r="CY239" s="211">
        <f t="shared" si="132"/>
        <v>0</v>
      </c>
      <c r="CZ239" s="211">
        <f t="shared" si="133"/>
        <v>0</v>
      </c>
      <c r="DA239" s="211">
        <f t="shared" si="134"/>
        <v>0</v>
      </c>
      <c r="DB239" s="211">
        <f t="shared" si="135"/>
        <v>0</v>
      </c>
      <c r="DC239" s="211">
        <f t="shared" si="136"/>
        <v>0</v>
      </c>
      <c r="DD239" s="211">
        <f t="shared" si="137"/>
        <v>0</v>
      </c>
      <c r="DE239" s="211">
        <f t="shared" si="138"/>
        <v>0</v>
      </c>
      <c r="DF239" s="211">
        <f t="shared" si="139"/>
        <v>0</v>
      </c>
      <c r="DG239" s="211">
        <f t="shared" si="140"/>
        <v>0</v>
      </c>
      <c r="DH239" s="211">
        <f t="shared" si="141"/>
        <v>0</v>
      </c>
    </row>
    <row r="240" spans="1:112" s="105" customFormat="1" ht="32.1" customHeight="1">
      <c r="A240" s="56">
        <v>605</v>
      </c>
      <c r="B240" s="57" t="s">
        <v>395</v>
      </c>
      <c r="C240" s="202">
        <v>402000001</v>
      </c>
      <c r="D240" s="397" t="s">
        <v>67</v>
      </c>
      <c r="E240" s="59" t="s">
        <v>422</v>
      </c>
      <c r="F240" s="398"/>
      <c r="G240" s="398"/>
      <c r="H240" s="86">
        <v>7</v>
      </c>
      <c r="I240" s="398"/>
      <c r="J240" s="86">
        <v>26</v>
      </c>
      <c r="K240" s="86"/>
      <c r="L240" s="86"/>
      <c r="M240" s="232"/>
      <c r="N240" s="232"/>
      <c r="O240" s="232"/>
      <c r="P240" s="399" t="s">
        <v>154</v>
      </c>
      <c r="Q240" s="399" t="s">
        <v>423</v>
      </c>
      <c r="R240" s="86"/>
      <c r="S240" s="86"/>
      <c r="T240" s="86"/>
      <c r="U240" s="86"/>
      <c r="V240" s="86">
        <v>13</v>
      </c>
      <c r="W240" s="86" t="s">
        <v>106</v>
      </c>
      <c r="X240" s="86"/>
      <c r="Y240" s="86"/>
      <c r="Z240" s="86"/>
      <c r="AA240" s="86"/>
      <c r="AB240" s="399" t="s">
        <v>166</v>
      </c>
      <c r="AC240" s="408" t="s">
        <v>2048</v>
      </c>
      <c r="AD240" s="401"/>
      <c r="AE240" s="401"/>
      <c r="AF240" s="401"/>
      <c r="AG240" s="401"/>
      <c r="AH240" s="401"/>
      <c r="AI240" s="401"/>
      <c r="AJ240" s="401"/>
      <c r="AK240" s="401"/>
      <c r="AL240" s="401"/>
      <c r="AM240" s="245" t="s">
        <v>3462</v>
      </c>
      <c r="AN240" s="399" t="s">
        <v>3115</v>
      </c>
      <c r="AO240" s="197" t="s">
        <v>71</v>
      </c>
      <c r="AP240" s="197">
        <v>13</v>
      </c>
      <c r="AQ240" s="197" t="s">
        <v>428</v>
      </c>
      <c r="AR240" s="403" t="s">
        <v>109</v>
      </c>
      <c r="AS240" s="197" t="s">
        <v>87</v>
      </c>
      <c r="AT240" s="404">
        <v>244340</v>
      </c>
      <c r="AU240" s="404">
        <v>244340</v>
      </c>
      <c r="AV240" s="24">
        <v>0</v>
      </c>
      <c r="AW240" s="24">
        <v>0</v>
      </c>
      <c r="AX240" s="24">
        <v>0</v>
      </c>
      <c r="AY240" s="24">
        <v>0</v>
      </c>
      <c r="AZ240" s="24">
        <v>0</v>
      </c>
      <c r="BA240" s="24">
        <v>0</v>
      </c>
      <c r="BB240" s="404">
        <v>244340</v>
      </c>
      <c r="BC240" s="404">
        <v>244340</v>
      </c>
      <c r="BD240" s="404">
        <v>0</v>
      </c>
      <c r="BE240" s="404">
        <v>0</v>
      </c>
      <c r="BF240" s="404">
        <v>0</v>
      </c>
      <c r="BG240" s="404">
        <v>0</v>
      </c>
      <c r="BH240" s="404">
        <v>0</v>
      </c>
      <c r="BI240" s="404">
        <v>0</v>
      </c>
      <c r="BJ240" s="404">
        <v>0</v>
      </c>
      <c r="BK240" s="404">
        <v>0</v>
      </c>
      <c r="BL240" s="404">
        <v>0</v>
      </c>
      <c r="BM240" s="404">
        <v>0</v>
      </c>
      <c r="BN240" s="404">
        <v>0</v>
      </c>
      <c r="BO240" s="40">
        <v>0</v>
      </c>
      <c r="BP240" s="40">
        <v>0</v>
      </c>
      <c r="BQ240" s="40">
        <v>0</v>
      </c>
      <c r="BR240" s="404">
        <v>0</v>
      </c>
      <c r="BS240" s="404">
        <v>0</v>
      </c>
      <c r="BT240" s="40">
        <v>0</v>
      </c>
      <c r="BU240" s="40">
        <v>0</v>
      </c>
      <c r="BV240" s="40">
        <v>0</v>
      </c>
      <c r="BW240" s="404">
        <v>0</v>
      </c>
      <c r="BX240" s="404">
        <v>244340</v>
      </c>
      <c r="BY240" s="404">
        <v>0</v>
      </c>
      <c r="BZ240" s="404">
        <v>0</v>
      </c>
      <c r="CA240" s="404">
        <v>0</v>
      </c>
      <c r="CB240" s="404">
        <v>244340</v>
      </c>
      <c r="CC240" s="404">
        <v>0</v>
      </c>
      <c r="CD240" s="404">
        <v>0</v>
      </c>
      <c r="CE240" s="404">
        <v>0</v>
      </c>
      <c r="CF240" s="404">
        <v>0</v>
      </c>
      <c r="CG240" s="404">
        <v>0</v>
      </c>
      <c r="CH240" s="404">
        <v>0</v>
      </c>
      <c r="CI240" s="404">
        <v>0</v>
      </c>
      <c r="CJ240" s="404">
        <v>0</v>
      </c>
      <c r="CK240" s="404">
        <v>0</v>
      </c>
      <c r="CL240" s="420">
        <v>0</v>
      </c>
      <c r="CM240" s="438" t="s">
        <v>91</v>
      </c>
      <c r="CN240" s="19" t="str">
        <f t="shared" si="131"/>
        <v>4020000010113нормативный</v>
      </c>
      <c r="CO240" s="103"/>
      <c r="CP240" s="103"/>
      <c r="CQ240" s="104"/>
      <c r="CR240" s="104">
        <f t="shared" si="107"/>
        <v>0</v>
      </c>
      <c r="CS240" s="104">
        <f t="shared" si="108"/>
        <v>0</v>
      </c>
      <c r="CT240" s="104">
        <f t="shared" si="109"/>
        <v>0</v>
      </c>
      <c r="CU240" s="104">
        <f t="shared" si="110"/>
        <v>0</v>
      </c>
      <c r="CV240" s="104">
        <f t="shared" si="111"/>
        <v>0</v>
      </c>
      <c r="CW240" s="104">
        <f t="shared" si="112"/>
        <v>0</v>
      </c>
      <c r="CX240" s="104"/>
      <c r="CY240" s="211">
        <f t="shared" si="132"/>
        <v>0</v>
      </c>
      <c r="CZ240" s="211">
        <f t="shared" si="133"/>
        <v>0</v>
      </c>
      <c r="DA240" s="211">
        <f t="shared" si="134"/>
        <v>0</v>
      </c>
      <c r="DB240" s="211">
        <f t="shared" si="135"/>
        <v>0</v>
      </c>
      <c r="DC240" s="211">
        <f t="shared" si="136"/>
        <v>0</v>
      </c>
      <c r="DD240" s="211">
        <f t="shared" si="137"/>
        <v>0</v>
      </c>
      <c r="DE240" s="211">
        <f t="shared" si="138"/>
        <v>0</v>
      </c>
      <c r="DF240" s="211">
        <f t="shared" si="139"/>
        <v>0</v>
      </c>
      <c r="DG240" s="211">
        <f t="shared" si="140"/>
        <v>0</v>
      </c>
      <c r="DH240" s="211">
        <f t="shared" si="141"/>
        <v>0</v>
      </c>
    </row>
    <row r="241" spans="1:112" s="105" customFormat="1" ht="32.1" customHeight="1">
      <c r="A241" s="56">
        <v>605</v>
      </c>
      <c r="B241" s="57" t="s">
        <v>395</v>
      </c>
      <c r="C241" s="202">
        <v>402000002</v>
      </c>
      <c r="D241" s="397" t="s">
        <v>69</v>
      </c>
      <c r="E241" s="59" t="s">
        <v>3464</v>
      </c>
      <c r="F241" s="398"/>
      <c r="G241" s="398"/>
      <c r="H241" s="86" t="s">
        <v>3448</v>
      </c>
      <c r="I241" s="398"/>
      <c r="J241" s="86" t="s">
        <v>3449</v>
      </c>
      <c r="K241" s="86" t="s">
        <v>3450</v>
      </c>
      <c r="L241" s="86" t="s">
        <v>3451</v>
      </c>
      <c r="M241" s="232"/>
      <c r="N241" s="232"/>
      <c r="O241" s="232"/>
      <c r="P241" s="399" t="s">
        <v>3452</v>
      </c>
      <c r="Q241" s="399" t="s">
        <v>3453</v>
      </c>
      <c r="R241" s="86"/>
      <c r="S241" s="86"/>
      <c r="T241" s="86" t="s">
        <v>3454</v>
      </c>
      <c r="U241" s="86"/>
      <c r="V241" s="86" t="s">
        <v>3455</v>
      </c>
      <c r="W241" s="86" t="s">
        <v>3456</v>
      </c>
      <c r="X241" s="86" t="s">
        <v>3457</v>
      </c>
      <c r="Y241" s="86"/>
      <c r="Z241" s="86"/>
      <c r="AA241" s="86"/>
      <c r="AB241" s="399" t="s">
        <v>3458</v>
      </c>
      <c r="AC241" s="409" t="s">
        <v>3459</v>
      </c>
      <c r="AD241" s="409"/>
      <c r="AE241" s="409"/>
      <c r="AF241" s="409"/>
      <c r="AG241" s="409"/>
      <c r="AH241" s="409"/>
      <c r="AI241" s="409"/>
      <c r="AJ241" s="409" t="s">
        <v>3460</v>
      </c>
      <c r="AK241" s="418"/>
      <c r="AL241" s="418"/>
      <c r="AM241" s="418"/>
      <c r="AN241" s="418" t="s">
        <v>3465</v>
      </c>
      <c r="AO241" s="197" t="s">
        <v>71</v>
      </c>
      <c r="AP241" s="197" t="s">
        <v>72</v>
      </c>
      <c r="AQ241" s="197" t="s">
        <v>431</v>
      </c>
      <c r="AR241" s="403" t="s">
        <v>126</v>
      </c>
      <c r="AS241" s="197" t="s">
        <v>87</v>
      </c>
      <c r="AT241" s="404">
        <v>1636341.36</v>
      </c>
      <c r="AU241" s="404">
        <v>1636341.36</v>
      </c>
      <c r="AV241" s="24">
        <v>0</v>
      </c>
      <c r="AW241" s="24">
        <v>0</v>
      </c>
      <c r="AX241" s="24">
        <v>1636341.36</v>
      </c>
      <c r="AY241" s="24">
        <v>1636341.36</v>
      </c>
      <c r="AZ241" s="24">
        <v>0</v>
      </c>
      <c r="BA241" s="24">
        <v>0</v>
      </c>
      <c r="BB241" s="404">
        <v>0</v>
      </c>
      <c r="BC241" s="404">
        <v>0</v>
      </c>
      <c r="BD241" s="404">
        <v>0</v>
      </c>
      <c r="BE241" s="404">
        <v>0</v>
      </c>
      <c r="BF241" s="404">
        <v>0</v>
      </c>
      <c r="BG241" s="404">
        <v>0</v>
      </c>
      <c r="BH241" s="404">
        <v>0</v>
      </c>
      <c r="BI241" s="404">
        <v>0</v>
      </c>
      <c r="BJ241" s="404">
        <v>0</v>
      </c>
      <c r="BK241" s="404">
        <v>0</v>
      </c>
      <c r="BL241" s="404">
        <v>0</v>
      </c>
      <c r="BM241" s="404">
        <v>0</v>
      </c>
      <c r="BN241" s="404">
        <v>0</v>
      </c>
      <c r="BO241" s="40">
        <v>0</v>
      </c>
      <c r="BP241" s="40">
        <v>0</v>
      </c>
      <c r="BQ241" s="40">
        <v>0</v>
      </c>
      <c r="BR241" s="404">
        <v>0</v>
      </c>
      <c r="BS241" s="404">
        <v>0</v>
      </c>
      <c r="BT241" s="40">
        <v>0</v>
      </c>
      <c r="BU241" s="40">
        <v>0</v>
      </c>
      <c r="BV241" s="40">
        <v>0</v>
      </c>
      <c r="BW241" s="404">
        <v>0</v>
      </c>
      <c r="BX241" s="404">
        <v>1636341.36</v>
      </c>
      <c r="BY241" s="404">
        <v>0</v>
      </c>
      <c r="BZ241" s="404">
        <v>1636341.36</v>
      </c>
      <c r="CA241" s="404">
        <v>0</v>
      </c>
      <c r="CB241" s="404">
        <v>0</v>
      </c>
      <c r="CC241" s="404">
        <v>0</v>
      </c>
      <c r="CD241" s="404">
        <v>0</v>
      </c>
      <c r="CE241" s="404">
        <v>0</v>
      </c>
      <c r="CF241" s="404">
        <v>0</v>
      </c>
      <c r="CG241" s="404">
        <v>0</v>
      </c>
      <c r="CH241" s="404">
        <v>0</v>
      </c>
      <c r="CI241" s="404">
        <v>0</v>
      </c>
      <c r="CJ241" s="404">
        <v>0</v>
      </c>
      <c r="CK241" s="404">
        <v>0</v>
      </c>
      <c r="CL241" s="420">
        <v>0</v>
      </c>
      <c r="CM241" s="405" t="s">
        <v>91</v>
      </c>
      <c r="CN241" s="19" t="str">
        <f t="shared" si="131"/>
        <v>4020000020113нормативный</v>
      </c>
      <c r="CO241" s="103"/>
      <c r="CP241" s="103"/>
      <c r="CQ241" s="104"/>
      <c r="CR241" s="104">
        <f t="shared" si="107"/>
        <v>0</v>
      </c>
      <c r="CS241" s="104">
        <f t="shared" si="108"/>
        <v>0</v>
      </c>
      <c r="CT241" s="104">
        <f t="shared" si="109"/>
        <v>0</v>
      </c>
      <c r="CU241" s="104">
        <f t="shared" si="110"/>
        <v>0</v>
      </c>
      <c r="CV241" s="104">
        <f t="shared" si="111"/>
        <v>0</v>
      </c>
      <c r="CW241" s="104">
        <f t="shared" si="112"/>
        <v>0</v>
      </c>
      <c r="CX241" s="104"/>
      <c r="CY241" s="211">
        <f t="shared" si="132"/>
        <v>0</v>
      </c>
      <c r="CZ241" s="211">
        <f t="shared" si="133"/>
        <v>0</v>
      </c>
      <c r="DA241" s="211">
        <f t="shared" si="134"/>
        <v>0</v>
      </c>
      <c r="DB241" s="211">
        <f t="shared" si="135"/>
        <v>0</v>
      </c>
      <c r="DC241" s="211">
        <f t="shared" si="136"/>
        <v>0</v>
      </c>
      <c r="DD241" s="211">
        <f t="shared" si="137"/>
        <v>0</v>
      </c>
      <c r="DE241" s="211">
        <f t="shared" si="138"/>
        <v>0</v>
      </c>
      <c r="DF241" s="211">
        <f t="shared" si="139"/>
        <v>0</v>
      </c>
      <c r="DG241" s="211">
        <f t="shared" si="140"/>
        <v>0</v>
      </c>
      <c r="DH241" s="211">
        <f t="shared" si="141"/>
        <v>0</v>
      </c>
    </row>
    <row r="242" spans="1:112" s="105" customFormat="1" ht="32.1" customHeight="1">
      <c r="A242" s="56">
        <v>605</v>
      </c>
      <c r="B242" s="57" t="s">
        <v>395</v>
      </c>
      <c r="C242" s="202">
        <v>402000001</v>
      </c>
      <c r="D242" s="397" t="s">
        <v>67</v>
      </c>
      <c r="E242" s="59" t="s">
        <v>422</v>
      </c>
      <c r="F242" s="398"/>
      <c r="G242" s="398"/>
      <c r="H242" s="86">
        <v>6</v>
      </c>
      <c r="I242" s="398"/>
      <c r="J242" s="86">
        <v>23</v>
      </c>
      <c r="K242" s="86">
        <v>3</v>
      </c>
      <c r="L242" s="86"/>
      <c r="M242" s="232"/>
      <c r="N242" s="232"/>
      <c r="O242" s="232"/>
      <c r="P242" s="399" t="s">
        <v>154</v>
      </c>
      <c r="Q242" s="399" t="s">
        <v>423</v>
      </c>
      <c r="R242" s="86"/>
      <c r="S242" s="86"/>
      <c r="T242" s="86"/>
      <c r="U242" s="86"/>
      <c r="V242" s="86">
        <v>11</v>
      </c>
      <c r="W242" s="86">
        <v>1</v>
      </c>
      <c r="X242" s="86" t="s">
        <v>106</v>
      </c>
      <c r="Y242" s="86"/>
      <c r="Z242" s="86"/>
      <c r="AA242" s="86"/>
      <c r="AB242" s="399" t="s">
        <v>166</v>
      </c>
      <c r="AC242" s="408" t="s">
        <v>3444</v>
      </c>
      <c r="AD242" s="401"/>
      <c r="AE242" s="401"/>
      <c r="AF242" s="401"/>
      <c r="AG242" s="401"/>
      <c r="AH242" s="401"/>
      <c r="AI242" s="401"/>
      <c r="AJ242" s="401"/>
      <c r="AK242" s="401"/>
      <c r="AL242" s="401"/>
      <c r="AM242" s="245" t="s">
        <v>2425</v>
      </c>
      <c r="AN242" s="399" t="s">
        <v>1871</v>
      </c>
      <c r="AO242" s="197" t="s">
        <v>71</v>
      </c>
      <c r="AP242" s="197">
        <v>13</v>
      </c>
      <c r="AQ242" s="197" t="s">
        <v>431</v>
      </c>
      <c r="AR242" s="403" t="s">
        <v>126</v>
      </c>
      <c r="AS242" s="197" t="s">
        <v>79</v>
      </c>
      <c r="AT242" s="404">
        <v>494175.09</v>
      </c>
      <c r="AU242" s="404">
        <v>494175.09</v>
      </c>
      <c r="AV242" s="24">
        <v>0</v>
      </c>
      <c r="AW242" s="24">
        <v>0</v>
      </c>
      <c r="AX242" s="24">
        <v>494175.09</v>
      </c>
      <c r="AY242" s="24">
        <v>494175.09</v>
      </c>
      <c r="AZ242" s="24">
        <v>0</v>
      </c>
      <c r="BA242" s="24">
        <v>0</v>
      </c>
      <c r="BB242" s="404">
        <v>0</v>
      </c>
      <c r="BC242" s="404">
        <v>0</v>
      </c>
      <c r="BD242" s="404">
        <v>0</v>
      </c>
      <c r="BE242" s="404">
        <v>0</v>
      </c>
      <c r="BF242" s="404">
        <v>0</v>
      </c>
      <c r="BG242" s="404">
        <v>0</v>
      </c>
      <c r="BH242" s="404">
        <v>0</v>
      </c>
      <c r="BI242" s="404">
        <v>0</v>
      </c>
      <c r="BJ242" s="404">
        <v>0</v>
      </c>
      <c r="BK242" s="404">
        <v>0</v>
      </c>
      <c r="BL242" s="404">
        <v>0</v>
      </c>
      <c r="BM242" s="404">
        <v>0</v>
      </c>
      <c r="BN242" s="404">
        <v>0</v>
      </c>
      <c r="BO242" s="40">
        <v>0</v>
      </c>
      <c r="BP242" s="40">
        <v>0</v>
      </c>
      <c r="BQ242" s="40">
        <v>0</v>
      </c>
      <c r="BR242" s="404">
        <v>0</v>
      </c>
      <c r="BS242" s="404">
        <v>0</v>
      </c>
      <c r="BT242" s="40">
        <v>0</v>
      </c>
      <c r="BU242" s="40">
        <v>0</v>
      </c>
      <c r="BV242" s="40">
        <v>0</v>
      </c>
      <c r="BW242" s="404">
        <v>0</v>
      </c>
      <c r="BX242" s="404">
        <v>494175.09</v>
      </c>
      <c r="BY242" s="404">
        <v>0</v>
      </c>
      <c r="BZ242" s="404">
        <v>494175.09</v>
      </c>
      <c r="CA242" s="404">
        <v>0</v>
      </c>
      <c r="CB242" s="404">
        <v>0</v>
      </c>
      <c r="CC242" s="404">
        <v>0</v>
      </c>
      <c r="CD242" s="404">
        <v>0</v>
      </c>
      <c r="CE242" s="404">
        <v>0</v>
      </c>
      <c r="CF242" s="404">
        <v>0</v>
      </c>
      <c r="CG242" s="404">
        <v>0</v>
      </c>
      <c r="CH242" s="404">
        <v>0</v>
      </c>
      <c r="CI242" s="404">
        <v>0</v>
      </c>
      <c r="CJ242" s="404">
        <v>0</v>
      </c>
      <c r="CK242" s="404">
        <v>0</v>
      </c>
      <c r="CL242" s="420">
        <v>0</v>
      </c>
      <c r="CM242" s="438" t="s">
        <v>91</v>
      </c>
      <c r="CN242" s="19" t="str">
        <f t="shared" si="131"/>
        <v>4020000010113нормативный</v>
      </c>
      <c r="CO242" s="103"/>
      <c r="CP242" s="103"/>
      <c r="CQ242" s="104"/>
      <c r="CR242" s="104">
        <f t="shared" si="107"/>
        <v>0</v>
      </c>
      <c r="CS242" s="104">
        <f t="shared" si="108"/>
        <v>0</v>
      </c>
      <c r="CT242" s="104">
        <f t="shared" si="109"/>
        <v>0</v>
      </c>
      <c r="CU242" s="104">
        <f t="shared" si="110"/>
        <v>0</v>
      </c>
      <c r="CV242" s="104">
        <f t="shared" si="111"/>
        <v>0</v>
      </c>
      <c r="CW242" s="104">
        <f t="shared" si="112"/>
        <v>0</v>
      </c>
      <c r="CX242" s="104"/>
      <c r="CY242" s="211">
        <f t="shared" si="132"/>
        <v>0</v>
      </c>
      <c r="CZ242" s="211">
        <f t="shared" si="133"/>
        <v>0</v>
      </c>
      <c r="DA242" s="211">
        <f t="shared" si="134"/>
        <v>0</v>
      </c>
      <c r="DB242" s="211">
        <f t="shared" si="135"/>
        <v>0</v>
      </c>
      <c r="DC242" s="211">
        <f t="shared" si="136"/>
        <v>0</v>
      </c>
      <c r="DD242" s="211">
        <f t="shared" si="137"/>
        <v>0</v>
      </c>
      <c r="DE242" s="211">
        <f t="shared" si="138"/>
        <v>0</v>
      </c>
      <c r="DF242" s="211">
        <f t="shared" si="139"/>
        <v>0</v>
      </c>
      <c r="DG242" s="211">
        <f t="shared" si="140"/>
        <v>0</v>
      </c>
      <c r="DH242" s="211">
        <f t="shared" si="141"/>
        <v>0</v>
      </c>
    </row>
    <row r="243" spans="1:112" s="105" customFormat="1" ht="32.1" customHeight="1">
      <c r="A243" s="56">
        <v>605</v>
      </c>
      <c r="B243" s="57" t="s">
        <v>395</v>
      </c>
      <c r="C243" s="202">
        <v>403010014</v>
      </c>
      <c r="D243" s="397" t="s">
        <v>3466</v>
      </c>
      <c r="E243" s="59" t="s">
        <v>329</v>
      </c>
      <c r="F243" s="398"/>
      <c r="G243" s="398"/>
      <c r="H243" s="86">
        <v>3</v>
      </c>
      <c r="I243" s="398"/>
      <c r="J243" s="86">
        <v>16</v>
      </c>
      <c r="K243" s="86">
        <v>1</v>
      </c>
      <c r="L243" s="86">
        <v>9</v>
      </c>
      <c r="M243" s="232"/>
      <c r="N243" s="232"/>
      <c r="O243" s="232"/>
      <c r="P243" s="399" t="s">
        <v>134</v>
      </c>
      <c r="Q243" s="399" t="s">
        <v>275</v>
      </c>
      <c r="R243" s="86"/>
      <c r="S243" s="86"/>
      <c r="T243" s="86">
        <v>3</v>
      </c>
      <c r="U243" s="86"/>
      <c r="V243" s="86">
        <v>9</v>
      </c>
      <c r="W243" s="86">
        <v>1</v>
      </c>
      <c r="X243" s="86"/>
      <c r="Y243" s="86"/>
      <c r="Z243" s="86"/>
      <c r="AA243" s="86"/>
      <c r="AB243" s="399" t="s">
        <v>142</v>
      </c>
      <c r="AC243" s="399" t="s">
        <v>3413</v>
      </c>
      <c r="AD243" s="401"/>
      <c r="AE243" s="401"/>
      <c r="AF243" s="401"/>
      <c r="AG243" s="401"/>
      <c r="AH243" s="401"/>
      <c r="AI243" s="401"/>
      <c r="AJ243" s="401"/>
      <c r="AK243" s="401"/>
      <c r="AL243" s="401"/>
      <c r="AM243" s="401" t="s">
        <v>3467</v>
      </c>
      <c r="AN243" s="399" t="s">
        <v>3415</v>
      </c>
      <c r="AO243" s="197" t="s">
        <v>71</v>
      </c>
      <c r="AP243" s="197" t="s">
        <v>72</v>
      </c>
      <c r="AQ243" s="197" t="s">
        <v>433</v>
      </c>
      <c r="AR243" s="403" t="s">
        <v>434</v>
      </c>
      <c r="AS243" s="197">
        <v>244</v>
      </c>
      <c r="AT243" s="404">
        <v>7650</v>
      </c>
      <c r="AU243" s="404">
        <v>7650</v>
      </c>
      <c r="AV243" s="24"/>
      <c r="AW243" s="24"/>
      <c r="AX243" s="24"/>
      <c r="AY243" s="24"/>
      <c r="AZ243" s="24"/>
      <c r="BA243" s="24"/>
      <c r="BB243" s="404">
        <v>7650</v>
      </c>
      <c r="BC243" s="404">
        <v>7650</v>
      </c>
      <c r="BD243" s="404">
        <v>7650</v>
      </c>
      <c r="BE243" s="404">
        <v>0</v>
      </c>
      <c r="BF243" s="404">
        <v>0</v>
      </c>
      <c r="BG243" s="404">
        <v>0</v>
      </c>
      <c r="BH243" s="404">
        <v>7650</v>
      </c>
      <c r="BI243" s="404">
        <v>7650</v>
      </c>
      <c r="BJ243" s="404">
        <v>0</v>
      </c>
      <c r="BK243" s="404">
        <v>0</v>
      </c>
      <c r="BL243" s="404">
        <v>0</v>
      </c>
      <c r="BM243" s="404">
        <v>7650</v>
      </c>
      <c r="BN243" s="404">
        <v>7650</v>
      </c>
      <c r="BO243" s="40">
        <v>0</v>
      </c>
      <c r="BP243" s="40">
        <v>0</v>
      </c>
      <c r="BQ243" s="40">
        <v>0</v>
      </c>
      <c r="BR243" s="404">
        <v>7650</v>
      </c>
      <c r="BS243" s="404">
        <v>7650</v>
      </c>
      <c r="BT243" s="40">
        <v>0</v>
      </c>
      <c r="BU243" s="40">
        <v>0</v>
      </c>
      <c r="BV243" s="40">
        <v>0</v>
      </c>
      <c r="BW243" s="404">
        <v>7650</v>
      </c>
      <c r="BX243" s="404">
        <v>7650</v>
      </c>
      <c r="BY243" s="404">
        <v>0</v>
      </c>
      <c r="BZ243" s="404">
        <v>0</v>
      </c>
      <c r="CA243" s="404">
        <v>0</v>
      </c>
      <c r="CB243" s="404">
        <v>7650</v>
      </c>
      <c r="CC243" s="404">
        <v>7650</v>
      </c>
      <c r="CD243" s="404">
        <v>0</v>
      </c>
      <c r="CE243" s="404">
        <v>0</v>
      </c>
      <c r="CF243" s="404">
        <v>0</v>
      </c>
      <c r="CG243" s="404">
        <v>7650</v>
      </c>
      <c r="CH243" s="404">
        <v>7650</v>
      </c>
      <c r="CI243" s="404">
        <v>0</v>
      </c>
      <c r="CJ243" s="404">
        <v>0</v>
      </c>
      <c r="CK243" s="404">
        <v>0</v>
      </c>
      <c r="CL243" s="420">
        <v>7650</v>
      </c>
      <c r="CM243" s="509" t="s">
        <v>92</v>
      </c>
      <c r="CN243" s="19" t="str">
        <f t="shared" si="131"/>
        <v>4030100140113плановый</v>
      </c>
      <c r="CO243" s="103"/>
      <c r="CP243" s="103"/>
      <c r="CQ243" s="104"/>
      <c r="CR243" s="104">
        <f t="shared" si="107"/>
        <v>0</v>
      </c>
      <c r="CS243" s="104">
        <f t="shared" si="108"/>
        <v>0</v>
      </c>
      <c r="CT243" s="104">
        <f t="shared" si="109"/>
        <v>0</v>
      </c>
      <c r="CU243" s="104">
        <f t="shared" si="110"/>
        <v>0</v>
      </c>
      <c r="CV243" s="104">
        <f t="shared" si="111"/>
        <v>0</v>
      </c>
      <c r="CW243" s="104">
        <f t="shared" si="112"/>
        <v>0</v>
      </c>
      <c r="CX243" s="104"/>
      <c r="CY243" s="211">
        <f t="shared" si="132"/>
        <v>0</v>
      </c>
      <c r="CZ243" s="211">
        <f t="shared" si="133"/>
        <v>0</v>
      </c>
      <c r="DA243" s="211">
        <f t="shared" si="134"/>
        <v>0</v>
      </c>
      <c r="DB243" s="211">
        <f t="shared" si="135"/>
        <v>0</v>
      </c>
      <c r="DC243" s="211">
        <f t="shared" si="136"/>
        <v>0</v>
      </c>
      <c r="DD243" s="211">
        <f t="shared" si="137"/>
        <v>0</v>
      </c>
      <c r="DE243" s="211">
        <f t="shared" si="138"/>
        <v>0</v>
      </c>
      <c r="DF243" s="211">
        <f t="shared" si="139"/>
        <v>0</v>
      </c>
      <c r="DG243" s="211">
        <f t="shared" si="140"/>
        <v>0</v>
      </c>
      <c r="DH243" s="211">
        <f t="shared" si="141"/>
        <v>0</v>
      </c>
    </row>
    <row r="244" spans="1:112" s="105" customFormat="1" ht="32.1" customHeight="1">
      <c r="A244" s="56" t="s">
        <v>418</v>
      </c>
      <c r="B244" s="57" t="s">
        <v>395</v>
      </c>
      <c r="C244" s="202">
        <v>401000052</v>
      </c>
      <c r="D244" s="397" t="s">
        <v>132</v>
      </c>
      <c r="E244" s="59" t="s">
        <v>274</v>
      </c>
      <c r="F244" s="398"/>
      <c r="G244" s="398"/>
      <c r="H244" s="86">
        <v>3</v>
      </c>
      <c r="I244" s="398"/>
      <c r="J244" s="86">
        <v>16</v>
      </c>
      <c r="K244" s="86">
        <v>1</v>
      </c>
      <c r="L244" s="86">
        <v>33</v>
      </c>
      <c r="M244" s="232"/>
      <c r="N244" s="232"/>
      <c r="O244" s="232"/>
      <c r="P244" s="399" t="s">
        <v>134</v>
      </c>
      <c r="Q244" s="399" t="s">
        <v>3468</v>
      </c>
      <c r="R244" s="86"/>
      <c r="S244" s="86"/>
      <c r="T244" s="86"/>
      <c r="U244" s="86"/>
      <c r="V244" s="86" t="s">
        <v>135</v>
      </c>
      <c r="W244" s="86"/>
      <c r="X244" s="86"/>
      <c r="Y244" s="86"/>
      <c r="Z244" s="86"/>
      <c r="AA244" s="86"/>
      <c r="AB244" s="399" t="s">
        <v>136</v>
      </c>
      <c r="AC244" s="399" t="s">
        <v>3469</v>
      </c>
      <c r="AD244" s="251"/>
      <c r="AE244" s="251"/>
      <c r="AF244" s="251"/>
      <c r="AG244" s="251"/>
      <c r="AH244" s="251"/>
      <c r="AI244" s="251"/>
      <c r="AJ244" s="251" t="s">
        <v>64</v>
      </c>
      <c r="AK244" s="251"/>
      <c r="AL244" s="251"/>
      <c r="AM244" s="245"/>
      <c r="AN244" s="399" t="s">
        <v>3470</v>
      </c>
      <c r="AO244" s="197" t="s">
        <v>137</v>
      </c>
      <c r="AP244" s="197" t="s">
        <v>65</v>
      </c>
      <c r="AQ244" s="197" t="s">
        <v>435</v>
      </c>
      <c r="AR244" s="403" t="s">
        <v>3471</v>
      </c>
      <c r="AS244" s="197" t="s">
        <v>149</v>
      </c>
      <c r="AT244" s="404">
        <v>3798000</v>
      </c>
      <c r="AU244" s="404">
        <v>3798000</v>
      </c>
      <c r="AV244" s="24">
        <v>0</v>
      </c>
      <c r="AW244" s="24">
        <v>0</v>
      </c>
      <c r="AX244" s="24">
        <v>0</v>
      </c>
      <c r="AY244" s="24">
        <v>0</v>
      </c>
      <c r="AZ244" s="24">
        <v>0</v>
      </c>
      <c r="BA244" s="24">
        <v>0</v>
      </c>
      <c r="BB244" s="404">
        <v>3798000</v>
      </c>
      <c r="BC244" s="404">
        <v>3798000</v>
      </c>
      <c r="BD244" s="404">
        <v>2100000</v>
      </c>
      <c r="BE244" s="404">
        <v>0</v>
      </c>
      <c r="BF244" s="404">
        <v>0</v>
      </c>
      <c r="BG244" s="404">
        <v>0</v>
      </c>
      <c r="BH244" s="404">
        <v>2100000</v>
      </c>
      <c r="BI244" s="404">
        <v>2100000</v>
      </c>
      <c r="BJ244" s="404">
        <v>0</v>
      </c>
      <c r="BK244" s="404">
        <v>0</v>
      </c>
      <c r="BL244" s="404">
        <v>0</v>
      </c>
      <c r="BM244" s="404">
        <v>2100000</v>
      </c>
      <c r="BN244" s="404">
        <v>2100000</v>
      </c>
      <c r="BO244" s="40">
        <v>0</v>
      </c>
      <c r="BP244" s="40">
        <v>0</v>
      </c>
      <c r="BQ244" s="40">
        <v>0</v>
      </c>
      <c r="BR244" s="404">
        <v>2100000</v>
      </c>
      <c r="BS244" s="404">
        <v>2100000</v>
      </c>
      <c r="BT244" s="40">
        <v>0</v>
      </c>
      <c r="BU244" s="40">
        <v>0</v>
      </c>
      <c r="BV244" s="40">
        <v>0</v>
      </c>
      <c r="BW244" s="404">
        <v>2100000</v>
      </c>
      <c r="BX244" s="404">
        <v>3798000</v>
      </c>
      <c r="BY244" s="404">
        <v>0</v>
      </c>
      <c r="BZ244" s="404">
        <v>0</v>
      </c>
      <c r="CA244" s="404">
        <v>0</v>
      </c>
      <c r="CB244" s="404">
        <v>3798000</v>
      </c>
      <c r="CC244" s="404">
        <v>2100000</v>
      </c>
      <c r="CD244" s="404">
        <v>0</v>
      </c>
      <c r="CE244" s="404">
        <v>0</v>
      </c>
      <c r="CF244" s="404">
        <v>0</v>
      </c>
      <c r="CG244" s="404">
        <v>2100000</v>
      </c>
      <c r="CH244" s="404">
        <v>2100000</v>
      </c>
      <c r="CI244" s="404">
        <v>0</v>
      </c>
      <c r="CJ244" s="404">
        <v>0</v>
      </c>
      <c r="CK244" s="404">
        <v>0</v>
      </c>
      <c r="CL244" s="420">
        <v>2100000</v>
      </c>
      <c r="CM244" s="509" t="s">
        <v>92</v>
      </c>
      <c r="CN244" s="19" t="str">
        <f t="shared" si="131"/>
        <v>4010000520412плановый</v>
      </c>
      <c r="CO244" s="103"/>
      <c r="CP244" s="103"/>
      <c r="CQ244" s="104"/>
      <c r="CR244" s="104">
        <f t="shared" si="107"/>
        <v>0</v>
      </c>
      <c r="CS244" s="104">
        <f t="shared" si="108"/>
        <v>0</v>
      </c>
      <c r="CT244" s="104">
        <f t="shared" si="109"/>
        <v>0</v>
      </c>
      <c r="CU244" s="104">
        <f t="shared" si="110"/>
        <v>0</v>
      </c>
      <c r="CV244" s="104">
        <f t="shared" si="111"/>
        <v>0</v>
      </c>
      <c r="CW244" s="104">
        <f t="shared" si="112"/>
        <v>0</v>
      </c>
      <c r="CX244" s="104"/>
      <c r="CY244" s="211">
        <f t="shared" si="132"/>
        <v>0</v>
      </c>
      <c r="CZ244" s="211">
        <f t="shared" si="133"/>
        <v>0</v>
      </c>
      <c r="DA244" s="211">
        <f t="shared" si="134"/>
        <v>0</v>
      </c>
      <c r="DB244" s="211">
        <f t="shared" si="135"/>
        <v>0</v>
      </c>
      <c r="DC244" s="211">
        <f t="shared" si="136"/>
        <v>0</v>
      </c>
      <c r="DD244" s="211">
        <f t="shared" si="137"/>
        <v>0</v>
      </c>
      <c r="DE244" s="211">
        <f t="shared" si="138"/>
        <v>0</v>
      </c>
      <c r="DF244" s="211">
        <f t="shared" si="139"/>
        <v>0</v>
      </c>
      <c r="DG244" s="211">
        <f t="shared" si="140"/>
        <v>0</v>
      </c>
      <c r="DH244" s="211">
        <f t="shared" si="141"/>
        <v>0</v>
      </c>
    </row>
    <row r="245" spans="1:112" s="105" customFormat="1" ht="32.1" customHeight="1">
      <c r="A245" s="56" t="s">
        <v>418</v>
      </c>
      <c r="B245" s="57" t="s">
        <v>395</v>
      </c>
      <c r="C245" s="202">
        <v>401000052</v>
      </c>
      <c r="D245" s="397" t="s">
        <v>132</v>
      </c>
      <c r="E245" s="59" t="s">
        <v>274</v>
      </c>
      <c r="F245" s="398"/>
      <c r="G245" s="398"/>
      <c r="H245" s="86">
        <v>3</v>
      </c>
      <c r="I245" s="398"/>
      <c r="J245" s="86">
        <v>16</v>
      </c>
      <c r="K245" s="86">
        <v>1</v>
      </c>
      <c r="L245" s="86">
        <v>33</v>
      </c>
      <c r="M245" s="232"/>
      <c r="N245" s="232"/>
      <c r="O245" s="232"/>
      <c r="P245" s="399" t="s">
        <v>134</v>
      </c>
      <c r="Q245" s="399" t="s">
        <v>3468</v>
      </c>
      <c r="R245" s="86"/>
      <c r="S245" s="86"/>
      <c r="T245" s="86"/>
      <c r="U245" s="86"/>
      <c r="V245" s="86" t="s">
        <v>135</v>
      </c>
      <c r="W245" s="86"/>
      <c r="X245" s="86"/>
      <c r="Y245" s="86"/>
      <c r="Z245" s="86"/>
      <c r="AA245" s="86"/>
      <c r="AB245" s="399" t="s">
        <v>136</v>
      </c>
      <c r="AC245" s="399" t="s">
        <v>3472</v>
      </c>
      <c r="AD245" s="251"/>
      <c r="AE245" s="251"/>
      <c r="AF245" s="251"/>
      <c r="AG245" s="251"/>
      <c r="AH245" s="251"/>
      <c r="AI245" s="251"/>
      <c r="AJ245" s="245" t="s">
        <v>2472</v>
      </c>
      <c r="AK245" s="251"/>
      <c r="AL245" s="251"/>
      <c r="AM245" s="245"/>
      <c r="AN245" s="399" t="s">
        <v>3473</v>
      </c>
      <c r="AO245" s="197" t="s">
        <v>137</v>
      </c>
      <c r="AP245" s="197" t="s">
        <v>65</v>
      </c>
      <c r="AQ245" s="197">
        <v>1210160130</v>
      </c>
      <c r="AR245" s="403" t="s">
        <v>3471</v>
      </c>
      <c r="AS245" s="197" t="s">
        <v>267</v>
      </c>
      <c r="AT245" s="404">
        <v>1800000</v>
      </c>
      <c r="AU245" s="404">
        <v>1800000</v>
      </c>
      <c r="AV245" s="24">
        <v>0</v>
      </c>
      <c r="AW245" s="24">
        <v>0</v>
      </c>
      <c r="AX245" s="24">
        <v>0</v>
      </c>
      <c r="AY245" s="24">
        <v>0</v>
      </c>
      <c r="AZ245" s="24">
        <v>0</v>
      </c>
      <c r="BA245" s="24">
        <v>0</v>
      </c>
      <c r="BB245" s="404">
        <v>1800000</v>
      </c>
      <c r="BC245" s="404">
        <v>1800000</v>
      </c>
      <c r="BD245" s="404">
        <v>1410000</v>
      </c>
      <c r="BE245" s="404">
        <v>0</v>
      </c>
      <c r="BF245" s="404">
        <v>0</v>
      </c>
      <c r="BG245" s="404">
        <v>0</v>
      </c>
      <c r="BH245" s="404">
        <v>1410000</v>
      </c>
      <c r="BI245" s="404">
        <v>1410000</v>
      </c>
      <c r="BJ245" s="404">
        <v>0</v>
      </c>
      <c r="BK245" s="404">
        <v>0</v>
      </c>
      <c r="BL245" s="404">
        <v>0</v>
      </c>
      <c r="BM245" s="404">
        <v>1410000</v>
      </c>
      <c r="BN245" s="404">
        <v>1410000</v>
      </c>
      <c r="BO245" s="40">
        <v>0</v>
      </c>
      <c r="BP245" s="40">
        <v>0</v>
      </c>
      <c r="BQ245" s="40">
        <v>0</v>
      </c>
      <c r="BR245" s="404">
        <v>1410000</v>
      </c>
      <c r="BS245" s="404">
        <v>1410000</v>
      </c>
      <c r="BT245" s="40">
        <v>0</v>
      </c>
      <c r="BU245" s="40">
        <v>0</v>
      </c>
      <c r="BV245" s="40">
        <v>0</v>
      </c>
      <c r="BW245" s="404">
        <v>1410000</v>
      </c>
      <c r="BX245" s="404">
        <v>1800000</v>
      </c>
      <c r="BY245" s="404">
        <v>0</v>
      </c>
      <c r="BZ245" s="404">
        <v>0</v>
      </c>
      <c r="CA245" s="404">
        <v>0</v>
      </c>
      <c r="CB245" s="404">
        <v>1800000</v>
      </c>
      <c r="CC245" s="404">
        <v>1410000</v>
      </c>
      <c r="CD245" s="404">
        <v>0</v>
      </c>
      <c r="CE245" s="404">
        <v>0</v>
      </c>
      <c r="CF245" s="404">
        <v>0</v>
      </c>
      <c r="CG245" s="404">
        <v>1410000</v>
      </c>
      <c r="CH245" s="404">
        <v>1410000</v>
      </c>
      <c r="CI245" s="404">
        <v>0</v>
      </c>
      <c r="CJ245" s="404">
        <v>0</v>
      </c>
      <c r="CK245" s="404">
        <v>0</v>
      </c>
      <c r="CL245" s="420">
        <v>1410000</v>
      </c>
      <c r="CM245" s="509" t="s">
        <v>92</v>
      </c>
      <c r="CN245" s="19" t="str">
        <f t="shared" si="131"/>
        <v>4010000520412плановый</v>
      </c>
      <c r="CO245" s="103"/>
      <c r="CP245" s="103"/>
      <c r="CQ245" s="104"/>
      <c r="CR245" s="104">
        <f t="shared" si="107"/>
        <v>0</v>
      </c>
      <c r="CS245" s="104">
        <f t="shared" si="108"/>
        <v>0</v>
      </c>
      <c r="CT245" s="104">
        <f t="shared" si="109"/>
        <v>0</v>
      </c>
      <c r="CU245" s="104">
        <f t="shared" si="110"/>
        <v>0</v>
      </c>
      <c r="CV245" s="104">
        <f t="shared" si="111"/>
        <v>0</v>
      </c>
      <c r="CW245" s="104">
        <f t="shared" si="112"/>
        <v>0</v>
      </c>
      <c r="CX245" s="104"/>
      <c r="CY245" s="211">
        <f t="shared" si="132"/>
        <v>0</v>
      </c>
      <c r="CZ245" s="211">
        <f t="shared" si="133"/>
        <v>0</v>
      </c>
      <c r="DA245" s="211">
        <f t="shared" si="134"/>
        <v>0</v>
      </c>
      <c r="DB245" s="211">
        <f t="shared" si="135"/>
        <v>0</v>
      </c>
      <c r="DC245" s="211">
        <f t="shared" si="136"/>
        <v>0</v>
      </c>
      <c r="DD245" s="211">
        <f t="shared" si="137"/>
        <v>0</v>
      </c>
      <c r="DE245" s="211">
        <f t="shared" si="138"/>
        <v>0</v>
      </c>
      <c r="DF245" s="211">
        <f t="shared" si="139"/>
        <v>0</v>
      </c>
      <c r="DG245" s="211">
        <f t="shared" si="140"/>
        <v>0</v>
      </c>
      <c r="DH245" s="211">
        <f t="shared" si="141"/>
        <v>0</v>
      </c>
    </row>
    <row r="246" spans="1:112" s="105" customFormat="1" ht="32.1" customHeight="1">
      <c r="A246" s="56" t="s">
        <v>418</v>
      </c>
      <c r="B246" s="57" t="s">
        <v>395</v>
      </c>
      <c r="C246" s="202">
        <v>401000052</v>
      </c>
      <c r="D246" s="397" t="s">
        <v>132</v>
      </c>
      <c r="E246" s="59" t="s">
        <v>274</v>
      </c>
      <c r="F246" s="398"/>
      <c r="G246" s="398"/>
      <c r="H246" s="86">
        <v>3</v>
      </c>
      <c r="I246" s="398"/>
      <c r="J246" s="86">
        <v>16</v>
      </c>
      <c r="K246" s="86">
        <v>1</v>
      </c>
      <c r="L246" s="86">
        <v>33</v>
      </c>
      <c r="M246" s="232"/>
      <c r="N246" s="232"/>
      <c r="O246" s="232"/>
      <c r="P246" s="399" t="s">
        <v>134</v>
      </c>
      <c r="Q246" s="399" t="s">
        <v>3468</v>
      </c>
      <c r="R246" s="86"/>
      <c r="S246" s="86"/>
      <c r="T246" s="86"/>
      <c r="U246" s="86"/>
      <c r="V246" s="86" t="s">
        <v>135</v>
      </c>
      <c r="W246" s="86"/>
      <c r="X246" s="86"/>
      <c r="Y246" s="86"/>
      <c r="Z246" s="86"/>
      <c r="AA246" s="86"/>
      <c r="AB246" s="399" t="s">
        <v>136</v>
      </c>
      <c r="AC246" s="399" t="s">
        <v>3413</v>
      </c>
      <c r="AD246" s="400"/>
      <c r="AE246" s="400"/>
      <c r="AF246" s="400"/>
      <c r="AG246" s="400"/>
      <c r="AH246" s="401"/>
      <c r="AI246" s="400"/>
      <c r="AJ246" s="402"/>
      <c r="AK246" s="402"/>
      <c r="AL246" s="400"/>
      <c r="AM246" s="399" t="s">
        <v>3474</v>
      </c>
      <c r="AN246" s="399" t="s">
        <v>3415</v>
      </c>
      <c r="AO246" s="197" t="s">
        <v>137</v>
      </c>
      <c r="AP246" s="197" t="s">
        <v>65</v>
      </c>
      <c r="AQ246" s="197" t="s">
        <v>436</v>
      </c>
      <c r="AR246" s="403" t="s">
        <v>138</v>
      </c>
      <c r="AS246" s="197" t="s">
        <v>139</v>
      </c>
      <c r="AT246" s="404">
        <v>4405000</v>
      </c>
      <c r="AU246" s="404">
        <v>4405000</v>
      </c>
      <c r="AV246" s="24">
        <v>0</v>
      </c>
      <c r="AW246" s="24">
        <v>0</v>
      </c>
      <c r="AX246" s="24">
        <v>0</v>
      </c>
      <c r="AY246" s="24">
        <v>0</v>
      </c>
      <c r="AZ246" s="24">
        <v>0</v>
      </c>
      <c r="BA246" s="24">
        <v>0</v>
      </c>
      <c r="BB246" s="404">
        <v>4405000</v>
      </c>
      <c r="BC246" s="404">
        <v>4405000</v>
      </c>
      <c r="BD246" s="404">
        <v>1722000</v>
      </c>
      <c r="BE246" s="404">
        <v>0</v>
      </c>
      <c r="BF246" s="404">
        <v>0</v>
      </c>
      <c r="BG246" s="404">
        <v>0</v>
      </c>
      <c r="BH246" s="404">
        <v>1722000</v>
      </c>
      <c r="BI246" s="404">
        <v>1080000</v>
      </c>
      <c r="BJ246" s="404">
        <v>0</v>
      </c>
      <c r="BK246" s="404">
        <v>0</v>
      </c>
      <c r="BL246" s="404">
        <v>0</v>
      </c>
      <c r="BM246" s="404">
        <v>1080000</v>
      </c>
      <c r="BN246" s="404">
        <v>1080000</v>
      </c>
      <c r="BO246" s="40">
        <v>0</v>
      </c>
      <c r="BP246" s="40">
        <v>0</v>
      </c>
      <c r="BQ246" s="40">
        <v>0</v>
      </c>
      <c r="BR246" s="404">
        <v>1080000</v>
      </c>
      <c r="BS246" s="404">
        <v>1080000</v>
      </c>
      <c r="BT246" s="40">
        <v>0</v>
      </c>
      <c r="BU246" s="40">
        <v>0</v>
      </c>
      <c r="BV246" s="40">
        <v>0</v>
      </c>
      <c r="BW246" s="404">
        <v>1080000</v>
      </c>
      <c r="BX246" s="404">
        <v>4405000</v>
      </c>
      <c r="BY246" s="404">
        <v>0</v>
      </c>
      <c r="BZ246" s="404">
        <v>0</v>
      </c>
      <c r="CA246" s="404">
        <v>0</v>
      </c>
      <c r="CB246" s="404">
        <v>4405000</v>
      </c>
      <c r="CC246" s="404">
        <v>1722000</v>
      </c>
      <c r="CD246" s="404">
        <v>0</v>
      </c>
      <c r="CE246" s="404">
        <v>0</v>
      </c>
      <c r="CF246" s="404">
        <v>0</v>
      </c>
      <c r="CG246" s="404">
        <v>1722000</v>
      </c>
      <c r="CH246" s="404">
        <v>1080000</v>
      </c>
      <c r="CI246" s="404">
        <v>0</v>
      </c>
      <c r="CJ246" s="404">
        <v>0</v>
      </c>
      <c r="CK246" s="404">
        <v>0</v>
      </c>
      <c r="CL246" s="420">
        <v>1080000</v>
      </c>
      <c r="CM246" s="509" t="s">
        <v>92</v>
      </c>
      <c r="CN246" s="19" t="str">
        <f t="shared" si="131"/>
        <v>4010000520412плановый</v>
      </c>
      <c r="CO246" s="103"/>
      <c r="CP246" s="103"/>
      <c r="CQ246" s="104"/>
      <c r="CR246" s="104">
        <f t="shared" si="107"/>
        <v>0</v>
      </c>
      <c r="CS246" s="104">
        <f t="shared" si="108"/>
        <v>0</v>
      </c>
      <c r="CT246" s="104">
        <f t="shared" si="109"/>
        <v>0</v>
      </c>
      <c r="CU246" s="104">
        <f t="shared" si="110"/>
        <v>0</v>
      </c>
      <c r="CV246" s="104">
        <f t="shared" si="111"/>
        <v>0</v>
      </c>
      <c r="CW246" s="104">
        <f t="shared" si="112"/>
        <v>0</v>
      </c>
      <c r="CX246" s="104"/>
      <c r="CY246" s="211">
        <f t="shared" si="132"/>
        <v>0</v>
      </c>
      <c r="CZ246" s="211">
        <f t="shared" si="133"/>
        <v>0</v>
      </c>
      <c r="DA246" s="211">
        <f t="shared" si="134"/>
        <v>0</v>
      </c>
      <c r="DB246" s="211">
        <f t="shared" si="135"/>
        <v>0</v>
      </c>
      <c r="DC246" s="211">
        <f t="shared" si="136"/>
        <v>0</v>
      </c>
      <c r="DD246" s="211">
        <f t="shared" si="137"/>
        <v>0</v>
      </c>
      <c r="DE246" s="211">
        <f t="shared" si="138"/>
        <v>0</v>
      </c>
      <c r="DF246" s="211">
        <f t="shared" si="139"/>
        <v>0</v>
      </c>
      <c r="DG246" s="211">
        <f t="shared" si="140"/>
        <v>0</v>
      </c>
      <c r="DH246" s="211">
        <f t="shared" si="141"/>
        <v>0</v>
      </c>
    </row>
    <row r="247" spans="1:112" s="105" customFormat="1" ht="32.1" customHeight="1">
      <c r="A247" s="56" t="s">
        <v>418</v>
      </c>
      <c r="B247" s="57" t="s">
        <v>395</v>
      </c>
      <c r="C247" s="202">
        <v>401000052</v>
      </c>
      <c r="D247" s="397" t="s">
        <v>132</v>
      </c>
      <c r="E247" s="59" t="s">
        <v>274</v>
      </c>
      <c r="F247" s="398"/>
      <c r="G247" s="398"/>
      <c r="H247" s="86">
        <v>3</v>
      </c>
      <c r="I247" s="398"/>
      <c r="J247" s="86">
        <v>16</v>
      </c>
      <c r="K247" s="86">
        <v>1</v>
      </c>
      <c r="L247" s="86">
        <v>33</v>
      </c>
      <c r="M247" s="232"/>
      <c r="N247" s="232"/>
      <c r="O247" s="232"/>
      <c r="P247" s="399" t="s">
        <v>134</v>
      </c>
      <c r="Q247" s="399" t="s">
        <v>3468</v>
      </c>
      <c r="R247" s="86"/>
      <c r="S247" s="86"/>
      <c r="T247" s="86"/>
      <c r="U247" s="86"/>
      <c r="V247" s="86" t="s">
        <v>135</v>
      </c>
      <c r="W247" s="86"/>
      <c r="X247" s="86"/>
      <c r="Y247" s="86"/>
      <c r="Z247" s="86"/>
      <c r="AA247" s="86"/>
      <c r="AB247" s="399" t="s">
        <v>136</v>
      </c>
      <c r="AC247" s="399" t="s">
        <v>3413</v>
      </c>
      <c r="AD247" s="400"/>
      <c r="AE247" s="400"/>
      <c r="AF247" s="400"/>
      <c r="AG247" s="400"/>
      <c r="AH247" s="401"/>
      <c r="AI247" s="400"/>
      <c r="AJ247" s="402"/>
      <c r="AK247" s="402"/>
      <c r="AL247" s="400"/>
      <c r="AM247" s="399" t="s">
        <v>3474</v>
      </c>
      <c r="AN247" s="399" t="s">
        <v>3415</v>
      </c>
      <c r="AO247" s="197" t="s">
        <v>137</v>
      </c>
      <c r="AP247" s="197" t="s">
        <v>65</v>
      </c>
      <c r="AQ247" s="197">
        <v>1210220480</v>
      </c>
      <c r="AR247" s="403" t="s">
        <v>138</v>
      </c>
      <c r="AS247" s="197" t="s">
        <v>73</v>
      </c>
      <c r="AT247" s="404">
        <v>0</v>
      </c>
      <c r="AU247" s="404">
        <v>0</v>
      </c>
      <c r="AV247" s="24">
        <v>0</v>
      </c>
      <c r="AW247" s="24">
        <v>0</v>
      </c>
      <c r="AX247" s="24">
        <v>0</v>
      </c>
      <c r="AY247" s="24">
        <v>0</v>
      </c>
      <c r="AZ247" s="24">
        <v>0</v>
      </c>
      <c r="BA247" s="24">
        <v>0</v>
      </c>
      <c r="BB247" s="404">
        <v>0</v>
      </c>
      <c r="BC247" s="404">
        <v>0</v>
      </c>
      <c r="BD247" s="404">
        <v>0</v>
      </c>
      <c r="BE247" s="404">
        <v>0</v>
      </c>
      <c r="BF247" s="404">
        <v>0</v>
      </c>
      <c r="BG247" s="404">
        <v>0</v>
      </c>
      <c r="BH247" s="404">
        <v>0</v>
      </c>
      <c r="BI247" s="404">
        <v>70000</v>
      </c>
      <c r="BJ247" s="404">
        <v>0</v>
      </c>
      <c r="BK247" s="404">
        <v>0</v>
      </c>
      <c r="BL247" s="404">
        <v>0</v>
      </c>
      <c r="BM247" s="404">
        <v>70000</v>
      </c>
      <c r="BN247" s="404">
        <v>70000</v>
      </c>
      <c r="BO247" s="40">
        <v>0</v>
      </c>
      <c r="BP247" s="40">
        <v>0</v>
      </c>
      <c r="BQ247" s="40">
        <v>0</v>
      </c>
      <c r="BR247" s="404">
        <v>70000</v>
      </c>
      <c r="BS247" s="404">
        <v>70000</v>
      </c>
      <c r="BT247" s="40">
        <v>0</v>
      </c>
      <c r="BU247" s="40">
        <v>0</v>
      </c>
      <c r="BV247" s="40">
        <v>0</v>
      </c>
      <c r="BW247" s="404">
        <v>70000</v>
      </c>
      <c r="BX247" s="404">
        <v>0</v>
      </c>
      <c r="BY247" s="404">
        <v>0</v>
      </c>
      <c r="BZ247" s="404">
        <v>0</v>
      </c>
      <c r="CA247" s="404">
        <v>0</v>
      </c>
      <c r="CB247" s="404">
        <v>0</v>
      </c>
      <c r="CC247" s="404">
        <v>0</v>
      </c>
      <c r="CD247" s="404">
        <v>0</v>
      </c>
      <c r="CE247" s="404">
        <v>0</v>
      </c>
      <c r="CF247" s="404">
        <v>0</v>
      </c>
      <c r="CG247" s="404">
        <v>0</v>
      </c>
      <c r="CH247" s="404">
        <v>70000</v>
      </c>
      <c r="CI247" s="404">
        <v>0</v>
      </c>
      <c r="CJ247" s="404">
        <v>0</v>
      </c>
      <c r="CK247" s="404">
        <v>0</v>
      </c>
      <c r="CL247" s="420">
        <v>70000</v>
      </c>
      <c r="CM247" s="509" t="s">
        <v>92</v>
      </c>
      <c r="CN247" s="19" t="str">
        <f t="shared" si="131"/>
        <v>4010000520412плановый</v>
      </c>
      <c r="CO247" s="103"/>
      <c r="CP247" s="103"/>
      <c r="CQ247" s="104"/>
      <c r="CR247" s="104">
        <f t="shared" si="107"/>
        <v>0</v>
      </c>
      <c r="CS247" s="104">
        <f t="shared" si="108"/>
        <v>0</v>
      </c>
      <c r="CT247" s="104">
        <f t="shared" si="109"/>
        <v>0</v>
      </c>
      <c r="CU247" s="104">
        <f t="shared" si="110"/>
        <v>0</v>
      </c>
      <c r="CV247" s="104">
        <f t="shared" si="111"/>
        <v>0</v>
      </c>
      <c r="CW247" s="104">
        <f t="shared" si="112"/>
        <v>0</v>
      </c>
      <c r="CX247" s="104"/>
      <c r="CY247" s="211">
        <f t="shared" si="132"/>
        <v>0</v>
      </c>
      <c r="CZ247" s="211">
        <f t="shared" si="133"/>
        <v>0</v>
      </c>
      <c r="DA247" s="211">
        <f t="shared" si="134"/>
        <v>0</v>
      </c>
      <c r="DB247" s="211">
        <f t="shared" si="135"/>
        <v>0</v>
      </c>
      <c r="DC247" s="211">
        <f t="shared" si="136"/>
        <v>0</v>
      </c>
      <c r="DD247" s="211">
        <f t="shared" si="137"/>
        <v>0</v>
      </c>
      <c r="DE247" s="211">
        <f t="shared" si="138"/>
        <v>0</v>
      </c>
      <c r="DF247" s="211">
        <f t="shared" si="139"/>
        <v>0</v>
      </c>
      <c r="DG247" s="211">
        <f t="shared" si="140"/>
        <v>0</v>
      </c>
      <c r="DH247" s="211">
        <f t="shared" si="141"/>
        <v>0</v>
      </c>
    </row>
    <row r="248" spans="1:112" s="105" customFormat="1" ht="32.1" customHeight="1">
      <c r="A248" s="56" t="s">
        <v>418</v>
      </c>
      <c r="B248" s="57" t="s">
        <v>395</v>
      </c>
      <c r="C248" s="202">
        <v>401000052</v>
      </c>
      <c r="D248" s="397" t="s">
        <v>132</v>
      </c>
      <c r="E248" s="59" t="s">
        <v>274</v>
      </c>
      <c r="F248" s="398"/>
      <c r="G248" s="398"/>
      <c r="H248" s="86">
        <v>3</v>
      </c>
      <c r="I248" s="398"/>
      <c r="J248" s="86">
        <v>16</v>
      </c>
      <c r="K248" s="86">
        <v>1</v>
      </c>
      <c r="L248" s="86">
        <v>33</v>
      </c>
      <c r="M248" s="232"/>
      <c r="N248" s="232"/>
      <c r="O248" s="232"/>
      <c r="P248" s="399" t="s">
        <v>134</v>
      </c>
      <c r="Q248" s="399" t="s">
        <v>3468</v>
      </c>
      <c r="R248" s="86"/>
      <c r="S248" s="86"/>
      <c r="T248" s="86"/>
      <c r="U248" s="86"/>
      <c r="V248" s="86" t="s">
        <v>135</v>
      </c>
      <c r="W248" s="86"/>
      <c r="X248" s="86"/>
      <c r="Y248" s="86"/>
      <c r="Z248" s="86"/>
      <c r="AA248" s="86"/>
      <c r="AB248" s="399" t="s">
        <v>136</v>
      </c>
      <c r="AC248" s="399" t="s">
        <v>3413</v>
      </c>
      <c r="AD248" s="400"/>
      <c r="AE248" s="400"/>
      <c r="AF248" s="400"/>
      <c r="AG248" s="400"/>
      <c r="AH248" s="401"/>
      <c r="AI248" s="400"/>
      <c r="AJ248" s="402"/>
      <c r="AK248" s="402"/>
      <c r="AL248" s="400"/>
      <c r="AM248" s="399" t="s">
        <v>3474</v>
      </c>
      <c r="AN248" s="399" t="s">
        <v>3415</v>
      </c>
      <c r="AO248" s="197" t="s">
        <v>137</v>
      </c>
      <c r="AP248" s="197" t="s">
        <v>65</v>
      </c>
      <c r="AQ248" s="197" t="s">
        <v>437</v>
      </c>
      <c r="AR248" s="403" t="s">
        <v>138</v>
      </c>
      <c r="AS248" s="197" t="s">
        <v>73</v>
      </c>
      <c r="AT248" s="404">
        <v>16800</v>
      </c>
      <c r="AU248" s="404">
        <v>16800</v>
      </c>
      <c r="AV248" s="24">
        <v>0</v>
      </c>
      <c r="AW248" s="24">
        <v>0</v>
      </c>
      <c r="AX248" s="24">
        <v>0</v>
      </c>
      <c r="AY248" s="24">
        <v>0</v>
      </c>
      <c r="AZ248" s="24">
        <v>0</v>
      </c>
      <c r="BA248" s="24">
        <v>0</v>
      </c>
      <c r="BB248" s="404">
        <v>16800</v>
      </c>
      <c r="BC248" s="404">
        <v>16800</v>
      </c>
      <c r="BD248" s="404">
        <v>253000</v>
      </c>
      <c r="BE248" s="404">
        <v>0</v>
      </c>
      <c r="BF248" s="404">
        <v>0</v>
      </c>
      <c r="BG248" s="404">
        <v>0</v>
      </c>
      <c r="BH248" s="404">
        <v>253000</v>
      </c>
      <c r="BI248" s="404">
        <v>407000</v>
      </c>
      <c r="BJ248" s="404">
        <v>0</v>
      </c>
      <c r="BK248" s="404">
        <v>0</v>
      </c>
      <c r="BL248" s="404">
        <v>0</v>
      </c>
      <c r="BM248" s="404">
        <v>407000</v>
      </c>
      <c r="BN248" s="404">
        <v>407000</v>
      </c>
      <c r="BO248" s="40">
        <v>0</v>
      </c>
      <c r="BP248" s="40">
        <v>0</v>
      </c>
      <c r="BQ248" s="40">
        <v>0</v>
      </c>
      <c r="BR248" s="404">
        <v>407000</v>
      </c>
      <c r="BS248" s="404">
        <v>407000</v>
      </c>
      <c r="BT248" s="40">
        <v>0</v>
      </c>
      <c r="BU248" s="40">
        <v>0</v>
      </c>
      <c r="BV248" s="40">
        <v>0</v>
      </c>
      <c r="BW248" s="404">
        <v>407000</v>
      </c>
      <c r="BX248" s="404">
        <v>16800</v>
      </c>
      <c r="BY248" s="404">
        <v>0</v>
      </c>
      <c r="BZ248" s="404">
        <v>0</v>
      </c>
      <c r="CA248" s="404">
        <v>0</v>
      </c>
      <c r="CB248" s="404">
        <v>16800</v>
      </c>
      <c r="CC248" s="404">
        <v>253000</v>
      </c>
      <c r="CD248" s="404">
        <v>0</v>
      </c>
      <c r="CE248" s="404">
        <v>0</v>
      </c>
      <c r="CF248" s="404">
        <v>0</v>
      </c>
      <c r="CG248" s="404">
        <v>253000</v>
      </c>
      <c r="CH248" s="404">
        <v>407000</v>
      </c>
      <c r="CI248" s="404">
        <v>0</v>
      </c>
      <c r="CJ248" s="404">
        <v>0</v>
      </c>
      <c r="CK248" s="404">
        <v>0</v>
      </c>
      <c r="CL248" s="420">
        <v>407000</v>
      </c>
      <c r="CM248" s="509" t="s">
        <v>92</v>
      </c>
      <c r="CN248" s="19" t="str">
        <f t="shared" si="131"/>
        <v>4010000520412плановый</v>
      </c>
      <c r="CO248" s="103"/>
      <c r="CP248" s="103"/>
      <c r="CQ248" s="104"/>
      <c r="CR248" s="104">
        <f t="shared" si="107"/>
        <v>0</v>
      </c>
      <c r="CS248" s="104">
        <f t="shared" si="108"/>
        <v>0</v>
      </c>
      <c r="CT248" s="104">
        <f t="shared" si="109"/>
        <v>0</v>
      </c>
      <c r="CU248" s="104">
        <f t="shared" si="110"/>
        <v>0</v>
      </c>
      <c r="CV248" s="104">
        <f t="shared" si="111"/>
        <v>0</v>
      </c>
      <c r="CW248" s="104">
        <f t="shared" si="112"/>
        <v>0</v>
      </c>
      <c r="CX248" s="104"/>
      <c r="CY248" s="211">
        <f t="shared" si="132"/>
        <v>0</v>
      </c>
      <c r="CZ248" s="211">
        <f t="shared" si="133"/>
        <v>0</v>
      </c>
      <c r="DA248" s="211">
        <f t="shared" si="134"/>
        <v>0</v>
      </c>
      <c r="DB248" s="211">
        <f t="shared" si="135"/>
        <v>0</v>
      </c>
      <c r="DC248" s="211">
        <f t="shared" si="136"/>
        <v>0</v>
      </c>
      <c r="DD248" s="211">
        <f t="shared" si="137"/>
        <v>0</v>
      </c>
      <c r="DE248" s="211">
        <f t="shared" si="138"/>
        <v>0</v>
      </c>
      <c r="DF248" s="211">
        <f t="shared" si="139"/>
        <v>0</v>
      </c>
      <c r="DG248" s="211">
        <f t="shared" si="140"/>
        <v>0</v>
      </c>
      <c r="DH248" s="211">
        <f t="shared" si="141"/>
        <v>0</v>
      </c>
    </row>
    <row r="249" spans="1:112" s="105" customFormat="1" ht="32.1" customHeight="1">
      <c r="A249" s="56" t="s">
        <v>418</v>
      </c>
      <c r="B249" s="57" t="s">
        <v>395</v>
      </c>
      <c r="C249" s="202">
        <v>401000052</v>
      </c>
      <c r="D249" s="397" t="s">
        <v>132</v>
      </c>
      <c r="E249" s="59" t="s">
        <v>274</v>
      </c>
      <c r="F249" s="398"/>
      <c r="G249" s="398"/>
      <c r="H249" s="86">
        <v>3</v>
      </c>
      <c r="I249" s="398"/>
      <c r="J249" s="86">
        <v>16</v>
      </c>
      <c r="K249" s="86">
        <v>1</v>
      </c>
      <c r="L249" s="86">
        <v>33</v>
      </c>
      <c r="M249" s="232"/>
      <c r="N249" s="232"/>
      <c r="O249" s="232"/>
      <c r="P249" s="399" t="s">
        <v>134</v>
      </c>
      <c r="Q249" s="399" t="s">
        <v>333</v>
      </c>
      <c r="R249" s="86"/>
      <c r="S249" s="86"/>
      <c r="T249" s="86" t="s">
        <v>66</v>
      </c>
      <c r="U249" s="86"/>
      <c r="V249" s="86">
        <v>9</v>
      </c>
      <c r="W249" s="86" t="s">
        <v>64</v>
      </c>
      <c r="X249" s="86"/>
      <c r="Y249" s="86"/>
      <c r="Z249" s="86"/>
      <c r="AA249" s="86"/>
      <c r="AB249" s="399" t="s">
        <v>142</v>
      </c>
      <c r="AC249" s="399" t="s">
        <v>3413</v>
      </c>
      <c r="AD249" s="400"/>
      <c r="AE249" s="400"/>
      <c r="AF249" s="400"/>
      <c r="AG249" s="400"/>
      <c r="AH249" s="401"/>
      <c r="AI249" s="400"/>
      <c r="AJ249" s="402"/>
      <c r="AK249" s="402"/>
      <c r="AL249" s="400"/>
      <c r="AM249" s="399" t="s">
        <v>3475</v>
      </c>
      <c r="AN249" s="399" t="s">
        <v>3415</v>
      </c>
      <c r="AO249" s="197" t="s">
        <v>137</v>
      </c>
      <c r="AP249" s="197" t="s">
        <v>65</v>
      </c>
      <c r="AQ249" s="197">
        <v>1220120650</v>
      </c>
      <c r="AR249" s="403" t="s">
        <v>438</v>
      </c>
      <c r="AS249" s="197" t="s">
        <v>73</v>
      </c>
      <c r="AT249" s="404">
        <v>10820</v>
      </c>
      <c r="AU249" s="404">
        <v>10820</v>
      </c>
      <c r="AV249" s="24">
        <v>0</v>
      </c>
      <c r="AW249" s="24">
        <v>0</v>
      </c>
      <c r="AX249" s="24">
        <v>0</v>
      </c>
      <c r="AY249" s="24">
        <v>0</v>
      </c>
      <c r="AZ249" s="24">
        <v>0</v>
      </c>
      <c r="BA249" s="24">
        <v>0</v>
      </c>
      <c r="BB249" s="404">
        <v>10820</v>
      </c>
      <c r="BC249" s="404">
        <v>10820</v>
      </c>
      <c r="BD249" s="404">
        <v>72000</v>
      </c>
      <c r="BE249" s="404">
        <v>0</v>
      </c>
      <c r="BF249" s="404">
        <v>0</v>
      </c>
      <c r="BG249" s="404">
        <v>0</v>
      </c>
      <c r="BH249" s="404">
        <v>72000</v>
      </c>
      <c r="BI249" s="404">
        <v>72000</v>
      </c>
      <c r="BJ249" s="404">
        <v>0</v>
      </c>
      <c r="BK249" s="404">
        <v>0</v>
      </c>
      <c r="BL249" s="404">
        <v>0</v>
      </c>
      <c r="BM249" s="404">
        <v>72000</v>
      </c>
      <c r="BN249" s="404">
        <v>72000</v>
      </c>
      <c r="BO249" s="40">
        <v>0</v>
      </c>
      <c r="BP249" s="40">
        <v>0</v>
      </c>
      <c r="BQ249" s="40">
        <v>0</v>
      </c>
      <c r="BR249" s="404">
        <v>72000</v>
      </c>
      <c r="BS249" s="404">
        <v>72000</v>
      </c>
      <c r="BT249" s="40">
        <v>0</v>
      </c>
      <c r="BU249" s="40">
        <v>0</v>
      </c>
      <c r="BV249" s="40">
        <v>0</v>
      </c>
      <c r="BW249" s="404">
        <v>72000</v>
      </c>
      <c r="BX249" s="404">
        <v>10820</v>
      </c>
      <c r="BY249" s="404">
        <v>0</v>
      </c>
      <c r="BZ249" s="404">
        <v>0</v>
      </c>
      <c r="CA249" s="404">
        <v>0</v>
      </c>
      <c r="CB249" s="404">
        <v>10820</v>
      </c>
      <c r="CC249" s="404">
        <v>72000</v>
      </c>
      <c r="CD249" s="404">
        <v>0</v>
      </c>
      <c r="CE249" s="404">
        <v>0</v>
      </c>
      <c r="CF249" s="404">
        <v>0</v>
      </c>
      <c r="CG249" s="404">
        <v>72000</v>
      </c>
      <c r="CH249" s="404">
        <v>72000</v>
      </c>
      <c r="CI249" s="404">
        <v>0</v>
      </c>
      <c r="CJ249" s="404">
        <v>0</v>
      </c>
      <c r="CK249" s="404">
        <v>0</v>
      </c>
      <c r="CL249" s="420">
        <v>72000</v>
      </c>
      <c r="CM249" s="509" t="s">
        <v>92</v>
      </c>
      <c r="CN249" s="19" t="str">
        <f t="shared" si="131"/>
        <v>4010000520412плановый</v>
      </c>
      <c r="CO249" s="103"/>
      <c r="CP249" s="103"/>
      <c r="CQ249" s="104"/>
      <c r="CR249" s="104">
        <f t="shared" si="107"/>
        <v>0</v>
      </c>
      <c r="CS249" s="104">
        <f t="shared" si="108"/>
        <v>0</v>
      </c>
      <c r="CT249" s="104">
        <f t="shared" si="109"/>
        <v>0</v>
      </c>
      <c r="CU249" s="104">
        <f t="shared" si="110"/>
        <v>0</v>
      </c>
      <c r="CV249" s="104">
        <f t="shared" si="111"/>
        <v>0</v>
      </c>
      <c r="CW249" s="104">
        <f t="shared" si="112"/>
        <v>0</v>
      </c>
      <c r="CX249" s="104"/>
      <c r="CY249" s="211">
        <f t="shared" si="132"/>
        <v>0</v>
      </c>
      <c r="CZ249" s="211">
        <f t="shared" si="133"/>
        <v>0</v>
      </c>
      <c r="DA249" s="211">
        <f t="shared" si="134"/>
        <v>0</v>
      </c>
      <c r="DB249" s="211">
        <f t="shared" si="135"/>
        <v>0</v>
      </c>
      <c r="DC249" s="211">
        <f t="shared" si="136"/>
        <v>0</v>
      </c>
      <c r="DD249" s="211">
        <f t="shared" si="137"/>
        <v>0</v>
      </c>
      <c r="DE249" s="211">
        <f t="shared" si="138"/>
        <v>0</v>
      </c>
      <c r="DF249" s="211">
        <f t="shared" si="139"/>
        <v>0</v>
      </c>
      <c r="DG249" s="211">
        <f t="shared" si="140"/>
        <v>0</v>
      </c>
      <c r="DH249" s="211">
        <f t="shared" si="141"/>
        <v>0</v>
      </c>
    </row>
    <row r="250" spans="1:112" s="105" customFormat="1" ht="32.1" customHeight="1">
      <c r="A250" s="56" t="s">
        <v>418</v>
      </c>
      <c r="B250" s="57" t="s">
        <v>395</v>
      </c>
      <c r="C250" s="202">
        <v>403010007</v>
      </c>
      <c r="D250" s="397" t="s">
        <v>439</v>
      </c>
      <c r="E250" s="59" t="s">
        <v>274</v>
      </c>
      <c r="F250" s="398"/>
      <c r="G250" s="398"/>
      <c r="H250" s="86">
        <v>3</v>
      </c>
      <c r="I250" s="398"/>
      <c r="J250" s="86" t="s">
        <v>440</v>
      </c>
      <c r="K250" s="86">
        <v>1</v>
      </c>
      <c r="L250" s="86">
        <v>9</v>
      </c>
      <c r="M250" s="232"/>
      <c r="N250" s="232"/>
      <c r="O250" s="232"/>
      <c r="P250" s="399" t="s">
        <v>134</v>
      </c>
      <c r="Q250" s="399" t="s">
        <v>333</v>
      </c>
      <c r="R250" s="86"/>
      <c r="S250" s="86"/>
      <c r="T250" s="86" t="s">
        <v>66</v>
      </c>
      <c r="U250" s="86"/>
      <c r="V250" s="86" t="s">
        <v>189</v>
      </c>
      <c r="W250" s="86" t="s">
        <v>64</v>
      </c>
      <c r="X250" s="86"/>
      <c r="Y250" s="86"/>
      <c r="Z250" s="86"/>
      <c r="AA250" s="86"/>
      <c r="AB250" s="399" t="s">
        <v>142</v>
      </c>
      <c r="AC250" s="399" t="s">
        <v>3413</v>
      </c>
      <c r="AD250" s="400"/>
      <c r="AE250" s="400"/>
      <c r="AF250" s="400"/>
      <c r="AG250" s="400"/>
      <c r="AH250" s="401"/>
      <c r="AI250" s="400"/>
      <c r="AJ250" s="402"/>
      <c r="AK250" s="402"/>
      <c r="AL250" s="400"/>
      <c r="AM250" s="399" t="s">
        <v>3476</v>
      </c>
      <c r="AN250" s="399" t="s">
        <v>3415</v>
      </c>
      <c r="AO250" s="197" t="s">
        <v>137</v>
      </c>
      <c r="AP250" s="197" t="s">
        <v>65</v>
      </c>
      <c r="AQ250" s="197">
        <v>1220220640</v>
      </c>
      <c r="AR250" s="403" t="s">
        <v>441</v>
      </c>
      <c r="AS250" s="197" t="s">
        <v>73</v>
      </c>
      <c r="AT250" s="404">
        <v>555000</v>
      </c>
      <c r="AU250" s="404">
        <v>555000</v>
      </c>
      <c r="AV250" s="24">
        <v>0</v>
      </c>
      <c r="AW250" s="24">
        <v>0</v>
      </c>
      <c r="AX250" s="24">
        <v>0</v>
      </c>
      <c r="AY250" s="24">
        <v>0</v>
      </c>
      <c r="AZ250" s="24">
        <v>0</v>
      </c>
      <c r="BA250" s="24">
        <v>0</v>
      </c>
      <c r="BB250" s="404">
        <v>555000</v>
      </c>
      <c r="BC250" s="404">
        <v>555000</v>
      </c>
      <c r="BD250" s="404">
        <v>228200</v>
      </c>
      <c r="BE250" s="404">
        <v>0</v>
      </c>
      <c r="BF250" s="404">
        <v>0</v>
      </c>
      <c r="BG250" s="404">
        <v>0</v>
      </c>
      <c r="BH250" s="404">
        <v>228200</v>
      </c>
      <c r="BI250" s="404">
        <v>328500</v>
      </c>
      <c r="BJ250" s="404">
        <v>0</v>
      </c>
      <c r="BK250" s="404">
        <v>0</v>
      </c>
      <c r="BL250" s="404">
        <v>0</v>
      </c>
      <c r="BM250" s="404">
        <v>328500</v>
      </c>
      <c r="BN250" s="404">
        <v>328500</v>
      </c>
      <c r="BO250" s="40">
        <v>0</v>
      </c>
      <c r="BP250" s="40">
        <v>0</v>
      </c>
      <c r="BQ250" s="40">
        <v>0</v>
      </c>
      <c r="BR250" s="404">
        <v>328500</v>
      </c>
      <c r="BS250" s="404">
        <v>328500</v>
      </c>
      <c r="BT250" s="40">
        <v>0</v>
      </c>
      <c r="BU250" s="40">
        <v>0</v>
      </c>
      <c r="BV250" s="40">
        <v>0</v>
      </c>
      <c r="BW250" s="404">
        <v>328500</v>
      </c>
      <c r="BX250" s="404">
        <v>555000</v>
      </c>
      <c r="BY250" s="404">
        <v>0</v>
      </c>
      <c r="BZ250" s="404">
        <v>0</v>
      </c>
      <c r="CA250" s="404">
        <v>0</v>
      </c>
      <c r="CB250" s="404">
        <v>555000</v>
      </c>
      <c r="CC250" s="404">
        <v>228200</v>
      </c>
      <c r="CD250" s="404">
        <v>0</v>
      </c>
      <c r="CE250" s="404">
        <v>0</v>
      </c>
      <c r="CF250" s="404">
        <v>0</v>
      </c>
      <c r="CG250" s="404">
        <v>228200</v>
      </c>
      <c r="CH250" s="404">
        <v>328500</v>
      </c>
      <c r="CI250" s="404">
        <v>0</v>
      </c>
      <c r="CJ250" s="404">
        <v>0</v>
      </c>
      <c r="CK250" s="404">
        <v>0</v>
      </c>
      <c r="CL250" s="420">
        <v>328500</v>
      </c>
      <c r="CM250" s="509" t="s">
        <v>92</v>
      </c>
      <c r="CN250" s="19" t="str">
        <f t="shared" si="131"/>
        <v>4030100070412плановый</v>
      </c>
      <c r="CO250" s="103"/>
      <c r="CP250" s="103"/>
      <c r="CQ250" s="104"/>
      <c r="CR250" s="104">
        <f t="shared" si="107"/>
        <v>0</v>
      </c>
      <c r="CS250" s="104">
        <f t="shared" si="108"/>
        <v>0</v>
      </c>
      <c r="CT250" s="104">
        <f t="shared" si="109"/>
        <v>0</v>
      </c>
      <c r="CU250" s="104">
        <f t="shared" si="110"/>
        <v>0</v>
      </c>
      <c r="CV250" s="104">
        <f t="shared" si="111"/>
        <v>0</v>
      </c>
      <c r="CW250" s="104">
        <f t="shared" si="112"/>
        <v>0</v>
      </c>
      <c r="CX250" s="104"/>
      <c r="CY250" s="211">
        <f t="shared" si="132"/>
        <v>0</v>
      </c>
      <c r="CZ250" s="211">
        <f t="shared" si="133"/>
        <v>0</v>
      </c>
      <c r="DA250" s="211">
        <f t="shared" si="134"/>
        <v>0</v>
      </c>
      <c r="DB250" s="211">
        <f t="shared" si="135"/>
        <v>0</v>
      </c>
      <c r="DC250" s="211">
        <f t="shared" si="136"/>
        <v>0</v>
      </c>
      <c r="DD250" s="211">
        <f t="shared" si="137"/>
        <v>0</v>
      </c>
      <c r="DE250" s="211">
        <f t="shared" si="138"/>
        <v>0</v>
      </c>
      <c r="DF250" s="211">
        <f t="shared" si="139"/>
        <v>0</v>
      </c>
      <c r="DG250" s="211">
        <f t="shared" si="140"/>
        <v>0</v>
      </c>
      <c r="DH250" s="211">
        <f t="shared" si="141"/>
        <v>0</v>
      </c>
    </row>
    <row r="251" spans="1:112" s="105" customFormat="1" ht="32.1" customHeight="1">
      <c r="A251" s="56" t="s">
        <v>418</v>
      </c>
      <c r="B251" s="57" t="s">
        <v>395</v>
      </c>
      <c r="C251" s="202">
        <v>403010007</v>
      </c>
      <c r="D251" s="397" t="s">
        <v>439</v>
      </c>
      <c r="E251" s="59" t="s">
        <v>274</v>
      </c>
      <c r="F251" s="398"/>
      <c r="G251" s="398"/>
      <c r="H251" s="86">
        <v>3</v>
      </c>
      <c r="I251" s="398"/>
      <c r="J251" s="86" t="s">
        <v>440</v>
      </c>
      <c r="K251" s="86">
        <v>1</v>
      </c>
      <c r="L251" s="86">
        <v>9</v>
      </c>
      <c r="M251" s="232"/>
      <c r="N251" s="232"/>
      <c r="O251" s="232"/>
      <c r="P251" s="399" t="s">
        <v>134</v>
      </c>
      <c r="Q251" s="399" t="s">
        <v>333</v>
      </c>
      <c r="R251" s="86"/>
      <c r="S251" s="86"/>
      <c r="T251" s="86" t="s">
        <v>66</v>
      </c>
      <c r="U251" s="86"/>
      <c r="V251" s="86" t="s">
        <v>189</v>
      </c>
      <c r="W251" s="86" t="s">
        <v>64</v>
      </c>
      <c r="X251" s="86"/>
      <c r="Y251" s="86"/>
      <c r="Z251" s="86"/>
      <c r="AA251" s="86"/>
      <c r="AB251" s="399" t="s">
        <v>142</v>
      </c>
      <c r="AC251" s="399" t="s">
        <v>3413</v>
      </c>
      <c r="AD251" s="400"/>
      <c r="AE251" s="400"/>
      <c r="AF251" s="400"/>
      <c r="AG251" s="400"/>
      <c r="AH251" s="401"/>
      <c r="AI251" s="400"/>
      <c r="AJ251" s="402"/>
      <c r="AK251" s="402"/>
      <c r="AL251" s="400"/>
      <c r="AM251" s="399" t="s">
        <v>3476</v>
      </c>
      <c r="AN251" s="399" t="s">
        <v>3415</v>
      </c>
      <c r="AO251" s="197" t="s">
        <v>137</v>
      </c>
      <c r="AP251" s="197" t="s">
        <v>65</v>
      </c>
      <c r="AQ251" s="197" t="s">
        <v>442</v>
      </c>
      <c r="AR251" s="403" t="s">
        <v>443</v>
      </c>
      <c r="AS251" s="197" t="s">
        <v>73</v>
      </c>
      <c r="AT251" s="404">
        <v>0</v>
      </c>
      <c r="AU251" s="404">
        <v>0</v>
      </c>
      <c r="AV251" s="24">
        <v>0</v>
      </c>
      <c r="AW251" s="24">
        <v>0</v>
      </c>
      <c r="AX251" s="24">
        <v>0</v>
      </c>
      <c r="AY251" s="24">
        <v>0</v>
      </c>
      <c r="AZ251" s="24">
        <v>0</v>
      </c>
      <c r="BA251" s="24">
        <v>0</v>
      </c>
      <c r="BB251" s="404">
        <v>0</v>
      </c>
      <c r="BC251" s="404">
        <v>0</v>
      </c>
      <c r="BD251" s="404">
        <v>0</v>
      </c>
      <c r="BE251" s="404">
        <v>0</v>
      </c>
      <c r="BF251" s="404">
        <v>0</v>
      </c>
      <c r="BG251" s="404">
        <v>0</v>
      </c>
      <c r="BH251" s="404">
        <v>0</v>
      </c>
      <c r="BI251" s="404">
        <v>180000</v>
      </c>
      <c r="BJ251" s="404">
        <v>0</v>
      </c>
      <c r="BK251" s="404">
        <v>0</v>
      </c>
      <c r="BL251" s="404">
        <v>0</v>
      </c>
      <c r="BM251" s="404">
        <v>180000</v>
      </c>
      <c r="BN251" s="404">
        <v>180000</v>
      </c>
      <c r="BO251" s="40">
        <v>0</v>
      </c>
      <c r="BP251" s="40">
        <v>0</v>
      </c>
      <c r="BQ251" s="40">
        <v>0</v>
      </c>
      <c r="BR251" s="404">
        <v>180000</v>
      </c>
      <c r="BS251" s="404">
        <v>180000</v>
      </c>
      <c r="BT251" s="40">
        <v>0</v>
      </c>
      <c r="BU251" s="40">
        <v>0</v>
      </c>
      <c r="BV251" s="40">
        <v>0</v>
      </c>
      <c r="BW251" s="404">
        <v>180000</v>
      </c>
      <c r="BX251" s="404">
        <v>0</v>
      </c>
      <c r="BY251" s="404">
        <v>0</v>
      </c>
      <c r="BZ251" s="404">
        <v>0</v>
      </c>
      <c r="CA251" s="404">
        <v>0</v>
      </c>
      <c r="CB251" s="404">
        <v>0</v>
      </c>
      <c r="CC251" s="404">
        <v>0</v>
      </c>
      <c r="CD251" s="404">
        <v>0</v>
      </c>
      <c r="CE251" s="404">
        <v>0</v>
      </c>
      <c r="CF251" s="404">
        <v>0</v>
      </c>
      <c r="CG251" s="404">
        <v>0</v>
      </c>
      <c r="CH251" s="404">
        <v>180000</v>
      </c>
      <c r="CI251" s="404">
        <v>0</v>
      </c>
      <c r="CJ251" s="404">
        <v>0</v>
      </c>
      <c r="CK251" s="404">
        <v>0</v>
      </c>
      <c r="CL251" s="420">
        <v>180000</v>
      </c>
      <c r="CM251" s="509" t="s">
        <v>92</v>
      </c>
      <c r="CN251" s="19" t="str">
        <f t="shared" si="131"/>
        <v>4030100070412плановый</v>
      </c>
      <c r="CO251" s="103"/>
      <c r="CP251" s="103"/>
      <c r="CQ251" s="104"/>
      <c r="CR251" s="104">
        <f t="shared" si="107"/>
        <v>0</v>
      </c>
      <c r="CS251" s="104">
        <f t="shared" si="108"/>
        <v>0</v>
      </c>
      <c r="CT251" s="104">
        <f t="shared" si="109"/>
        <v>0</v>
      </c>
      <c r="CU251" s="104">
        <f t="shared" si="110"/>
        <v>0</v>
      </c>
      <c r="CV251" s="104">
        <f t="shared" si="111"/>
        <v>0</v>
      </c>
      <c r="CW251" s="104">
        <f t="shared" si="112"/>
        <v>0</v>
      </c>
      <c r="CX251" s="104"/>
      <c r="CY251" s="211">
        <f t="shared" si="132"/>
        <v>0</v>
      </c>
      <c r="CZ251" s="211">
        <f t="shared" si="133"/>
        <v>0</v>
      </c>
      <c r="DA251" s="211">
        <f t="shared" si="134"/>
        <v>0</v>
      </c>
      <c r="DB251" s="211">
        <f t="shared" si="135"/>
        <v>0</v>
      </c>
      <c r="DC251" s="211">
        <f t="shared" si="136"/>
        <v>0</v>
      </c>
      <c r="DD251" s="211">
        <f t="shared" si="137"/>
        <v>0</v>
      </c>
      <c r="DE251" s="211">
        <f t="shared" si="138"/>
        <v>0</v>
      </c>
      <c r="DF251" s="211">
        <f t="shared" si="139"/>
        <v>0</v>
      </c>
      <c r="DG251" s="211">
        <f t="shared" si="140"/>
        <v>0</v>
      </c>
      <c r="DH251" s="211">
        <f t="shared" si="141"/>
        <v>0</v>
      </c>
    </row>
    <row r="252" spans="1:112" s="105" customFormat="1" ht="32.1" customHeight="1">
      <c r="A252" s="56" t="s">
        <v>418</v>
      </c>
      <c r="B252" s="57" t="s">
        <v>395</v>
      </c>
      <c r="C252" s="202">
        <v>403010007</v>
      </c>
      <c r="D252" s="397" t="s">
        <v>439</v>
      </c>
      <c r="E252" s="59" t="s">
        <v>274</v>
      </c>
      <c r="F252" s="398"/>
      <c r="G252" s="398"/>
      <c r="H252" s="86">
        <v>3</v>
      </c>
      <c r="I252" s="398"/>
      <c r="J252" s="86" t="s">
        <v>440</v>
      </c>
      <c r="K252" s="86">
        <v>1</v>
      </c>
      <c r="L252" s="86">
        <v>9</v>
      </c>
      <c r="M252" s="232"/>
      <c r="N252" s="232"/>
      <c r="O252" s="232"/>
      <c r="P252" s="399" t="s">
        <v>134</v>
      </c>
      <c r="Q252" s="399" t="s">
        <v>333</v>
      </c>
      <c r="R252" s="86"/>
      <c r="S252" s="86"/>
      <c r="T252" s="86" t="s">
        <v>66</v>
      </c>
      <c r="U252" s="86"/>
      <c r="V252" s="86" t="s">
        <v>189</v>
      </c>
      <c r="W252" s="86" t="s">
        <v>64</v>
      </c>
      <c r="X252" s="86"/>
      <c r="Y252" s="86"/>
      <c r="Z252" s="86"/>
      <c r="AA252" s="86"/>
      <c r="AB252" s="399" t="s">
        <v>142</v>
      </c>
      <c r="AC252" s="399" t="s">
        <v>3413</v>
      </c>
      <c r="AD252" s="400"/>
      <c r="AE252" s="400"/>
      <c r="AF252" s="400"/>
      <c r="AG252" s="400"/>
      <c r="AH252" s="401"/>
      <c r="AI252" s="400"/>
      <c r="AJ252" s="402"/>
      <c r="AK252" s="402"/>
      <c r="AL252" s="400"/>
      <c r="AM252" s="399" t="s">
        <v>3476</v>
      </c>
      <c r="AN252" s="399" t="s">
        <v>3415</v>
      </c>
      <c r="AO252" s="197" t="s">
        <v>137</v>
      </c>
      <c r="AP252" s="197" t="s">
        <v>65</v>
      </c>
      <c r="AQ252" s="197">
        <v>1220220640</v>
      </c>
      <c r="AR252" s="403" t="s">
        <v>444</v>
      </c>
      <c r="AS252" s="197" t="s">
        <v>267</v>
      </c>
      <c r="AT252" s="404">
        <v>0</v>
      </c>
      <c r="AU252" s="404">
        <v>0</v>
      </c>
      <c r="AV252" s="24">
        <v>0</v>
      </c>
      <c r="AW252" s="24">
        <v>0</v>
      </c>
      <c r="AX252" s="24">
        <v>0</v>
      </c>
      <c r="AY252" s="24">
        <v>0</v>
      </c>
      <c r="AZ252" s="24">
        <v>0</v>
      </c>
      <c r="BA252" s="24">
        <v>0</v>
      </c>
      <c r="BB252" s="404">
        <v>0</v>
      </c>
      <c r="BC252" s="404">
        <v>0</v>
      </c>
      <c r="BD252" s="404">
        <v>0</v>
      </c>
      <c r="BE252" s="404">
        <v>0</v>
      </c>
      <c r="BF252" s="404">
        <v>0</v>
      </c>
      <c r="BG252" s="404">
        <v>0</v>
      </c>
      <c r="BH252" s="404">
        <v>0</v>
      </c>
      <c r="BI252" s="404">
        <v>0</v>
      </c>
      <c r="BJ252" s="404">
        <v>0</v>
      </c>
      <c r="BK252" s="404">
        <v>0</v>
      </c>
      <c r="BL252" s="404">
        <v>0</v>
      </c>
      <c r="BM252" s="404">
        <v>0</v>
      </c>
      <c r="BN252" s="404">
        <v>0</v>
      </c>
      <c r="BO252" s="40">
        <v>0</v>
      </c>
      <c r="BP252" s="40">
        <v>0</v>
      </c>
      <c r="BQ252" s="40">
        <v>0</v>
      </c>
      <c r="BR252" s="404">
        <v>0</v>
      </c>
      <c r="BS252" s="404">
        <v>0</v>
      </c>
      <c r="BT252" s="40">
        <v>0</v>
      </c>
      <c r="BU252" s="40">
        <v>0</v>
      </c>
      <c r="BV252" s="40">
        <v>0</v>
      </c>
      <c r="BW252" s="404">
        <v>0</v>
      </c>
      <c r="BX252" s="404">
        <v>0</v>
      </c>
      <c r="BY252" s="404">
        <v>0</v>
      </c>
      <c r="BZ252" s="404">
        <v>0</v>
      </c>
      <c r="CA252" s="404">
        <v>0</v>
      </c>
      <c r="CB252" s="404">
        <v>0</v>
      </c>
      <c r="CC252" s="404">
        <v>0</v>
      </c>
      <c r="CD252" s="404">
        <v>0</v>
      </c>
      <c r="CE252" s="404">
        <v>0</v>
      </c>
      <c r="CF252" s="404">
        <v>0</v>
      </c>
      <c r="CG252" s="404">
        <v>0</v>
      </c>
      <c r="CH252" s="404">
        <v>0</v>
      </c>
      <c r="CI252" s="404">
        <v>0</v>
      </c>
      <c r="CJ252" s="404">
        <v>0</v>
      </c>
      <c r="CK252" s="404">
        <v>0</v>
      </c>
      <c r="CL252" s="420">
        <v>0</v>
      </c>
      <c r="CM252" s="509" t="s">
        <v>92</v>
      </c>
      <c r="CN252" s="19" t="str">
        <f t="shared" si="131"/>
        <v>4030100070412плановый</v>
      </c>
      <c r="CO252" s="103"/>
      <c r="CP252" s="103"/>
      <c r="CQ252" s="104"/>
      <c r="CR252" s="104">
        <f t="shared" si="107"/>
        <v>0</v>
      </c>
      <c r="CS252" s="104">
        <f t="shared" si="108"/>
        <v>0</v>
      </c>
      <c r="CT252" s="104">
        <f t="shared" si="109"/>
        <v>0</v>
      </c>
      <c r="CU252" s="104">
        <f t="shared" si="110"/>
        <v>0</v>
      </c>
      <c r="CV252" s="104">
        <f t="shared" si="111"/>
        <v>0</v>
      </c>
      <c r="CW252" s="104">
        <f t="shared" si="112"/>
        <v>0</v>
      </c>
      <c r="CX252" s="104"/>
      <c r="CY252" s="211">
        <f t="shared" si="132"/>
        <v>0</v>
      </c>
      <c r="CZ252" s="211">
        <f t="shared" si="133"/>
        <v>0</v>
      </c>
      <c r="DA252" s="211">
        <f t="shared" si="134"/>
        <v>0</v>
      </c>
      <c r="DB252" s="211">
        <f t="shared" si="135"/>
        <v>0</v>
      </c>
      <c r="DC252" s="211">
        <f t="shared" si="136"/>
        <v>0</v>
      </c>
      <c r="DD252" s="211">
        <f t="shared" si="137"/>
        <v>0</v>
      </c>
      <c r="DE252" s="211">
        <f t="shared" si="138"/>
        <v>0</v>
      </c>
      <c r="DF252" s="211">
        <f t="shared" si="139"/>
        <v>0</v>
      </c>
      <c r="DG252" s="211">
        <f t="shared" si="140"/>
        <v>0</v>
      </c>
      <c r="DH252" s="211">
        <f t="shared" si="141"/>
        <v>0</v>
      </c>
    </row>
    <row r="253" spans="1:112" s="105" customFormat="1" ht="32.1" customHeight="1">
      <c r="A253" s="56" t="s">
        <v>418</v>
      </c>
      <c r="B253" s="57" t="s">
        <v>395</v>
      </c>
      <c r="C253" s="202">
        <v>404020001</v>
      </c>
      <c r="D253" s="397" t="s">
        <v>3477</v>
      </c>
      <c r="E253" s="59" t="s">
        <v>3478</v>
      </c>
      <c r="F253" s="398"/>
      <c r="G253" s="398"/>
      <c r="H253" s="86" t="s">
        <v>3479</v>
      </c>
      <c r="I253" s="398"/>
      <c r="J253" s="86" t="s">
        <v>3480</v>
      </c>
      <c r="K253" s="86" t="s">
        <v>3481</v>
      </c>
      <c r="L253" s="86" t="s">
        <v>3454</v>
      </c>
      <c r="M253" s="232"/>
      <c r="N253" s="232"/>
      <c r="O253" s="232"/>
      <c r="P253" s="399" t="s">
        <v>3482</v>
      </c>
      <c r="Q253" s="399" t="s">
        <v>3453</v>
      </c>
      <c r="R253" s="86"/>
      <c r="S253" s="86"/>
      <c r="T253" s="86" t="s">
        <v>3483</v>
      </c>
      <c r="U253" s="86"/>
      <c r="V253" s="86" t="s">
        <v>3484</v>
      </c>
      <c r="W253" s="86" t="s">
        <v>3485</v>
      </c>
      <c r="X253" s="86" t="s">
        <v>3486</v>
      </c>
      <c r="Y253" s="86"/>
      <c r="Z253" s="86"/>
      <c r="AA253" s="86"/>
      <c r="AB253" s="399" t="s">
        <v>3487</v>
      </c>
      <c r="AC253" s="408" t="s">
        <v>3488</v>
      </c>
      <c r="AD253" s="401"/>
      <c r="AE253" s="401"/>
      <c r="AF253" s="401"/>
      <c r="AG253" s="401"/>
      <c r="AH253" s="401"/>
      <c r="AI253" s="401"/>
      <c r="AJ253" s="401">
        <v>1</v>
      </c>
      <c r="AK253" s="401"/>
      <c r="AL253" s="401"/>
      <c r="AM253" s="245"/>
      <c r="AN253" s="399" t="s">
        <v>1392</v>
      </c>
      <c r="AO253" s="197" t="s">
        <v>71</v>
      </c>
      <c r="AP253" s="197" t="s">
        <v>72</v>
      </c>
      <c r="AQ253" s="197" t="s">
        <v>260</v>
      </c>
      <c r="AR253" s="403" t="s">
        <v>261</v>
      </c>
      <c r="AS253" s="197" t="s">
        <v>87</v>
      </c>
      <c r="AT253" s="404">
        <v>0</v>
      </c>
      <c r="AU253" s="404">
        <v>0</v>
      </c>
      <c r="AV253" s="24"/>
      <c r="AW253" s="24"/>
      <c r="AX253" s="24"/>
      <c r="AY253" s="24"/>
      <c r="AZ253" s="24"/>
      <c r="BA253" s="24"/>
      <c r="BB253" s="404">
        <v>0</v>
      </c>
      <c r="BC253" s="404">
        <v>0</v>
      </c>
      <c r="BD253" s="404">
        <v>0</v>
      </c>
      <c r="BE253" s="404">
        <v>0</v>
      </c>
      <c r="BF253" s="404">
        <v>0</v>
      </c>
      <c r="BG253" s="404">
        <v>0</v>
      </c>
      <c r="BH253" s="404">
        <v>0</v>
      </c>
      <c r="BI253" s="404">
        <v>0</v>
      </c>
      <c r="BJ253" s="404">
        <v>0</v>
      </c>
      <c r="BK253" s="404">
        <v>0</v>
      </c>
      <c r="BL253" s="404">
        <v>0</v>
      </c>
      <c r="BM253" s="404">
        <v>0</v>
      </c>
      <c r="BN253" s="404">
        <v>0</v>
      </c>
      <c r="BO253" s="40">
        <v>0</v>
      </c>
      <c r="BP253" s="40">
        <v>0</v>
      </c>
      <c r="BQ253" s="40">
        <v>0</v>
      </c>
      <c r="BR253" s="404">
        <v>0</v>
      </c>
      <c r="BS253" s="404">
        <v>0</v>
      </c>
      <c r="BT253" s="40">
        <v>0</v>
      </c>
      <c r="BU253" s="40">
        <v>0</v>
      </c>
      <c r="BV253" s="40">
        <v>0</v>
      </c>
      <c r="BW253" s="404">
        <v>0</v>
      </c>
      <c r="BX253" s="404">
        <v>0</v>
      </c>
      <c r="BY253" s="404">
        <v>0</v>
      </c>
      <c r="BZ253" s="404">
        <v>0</v>
      </c>
      <c r="CA253" s="404">
        <v>0</v>
      </c>
      <c r="CB253" s="404">
        <v>0</v>
      </c>
      <c r="CC253" s="404">
        <v>0</v>
      </c>
      <c r="CD253" s="404">
        <v>0</v>
      </c>
      <c r="CE253" s="404">
        <v>0</v>
      </c>
      <c r="CF253" s="404">
        <v>0</v>
      </c>
      <c r="CG253" s="404">
        <v>0</v>
      </c>
      <c r="CH253" s="404">
        <v>0</v>
      </c>
      <c r="CI253" s="404">
        <v>0</v>
      </c>
      <c r="CJ253" s="404">
        <v>0</v>
      </c>
      <c r="CK253" s="404">
        <v>0</v>
      </c>
      <c r="CL253" s="420">
        <v>0</v>
      </c>
      <c r="CM253" s="382" t="s">
        <v>91</v>
      </c>
      <c r="CN253" s="19" t="str">
        <f t="shared" si="131"/>
        <v>4040200010113нормативный</v>
      </c>
      <c r="CO253" s="103"/>
      <c r="CP253" s="103"/>
      <c r="CQ253" s="104"/>
      <c r="CR253" s="104">
        <f t="shared" ref="CR253:CR329" si="142">AT253-AV253-AX253-AZ253-BB253</f>
        <v>0</v>
      </c>
      <c r="CS253" s="104">
        <f t="shared" ref="CS253:CS329" si="143">AU253-AW253-AY253-BA253-BC253</f>
        <v>0</v>
      </c>
      <c r="CT253" s="104">
        <f t="shared" ref="CT253:CT329" si="144">BD253-BE253-BF253-BG253-BH253</f>
        <v>0</v>
      </c>
      <c r="CU253" s="104">
        <f t="shared" ref="CU253:CU329" si="145">BI253-BJ253-BK253-BL253-BM253</f>
        <v>0</v>
      </c>
      <c r="CV253" s="104">
        <f t="shared" ref="CV253:CV329" si="146">BN253-BO253-BP253-BQ253-BR253</f>
        <v>0</v>
      </c>
      <c r="CW253" s="104">
        <f t="shared" ref="CW253:CW329" si="147">BS253-BT253-BU253-BV253-BW253</f>
        <v>0</v>
      </c>
      <c r="CX253" s="104"/>
      <c r="CY253" s="211">
        <f t="shared" si="132"/>
        <v>0</v>
      </c>
      <c r="CZ253" s="211">
        <f t="shared" si="133"/>
        <v>0</v>
      </c>
      <c r="DA253" s="211">
        <f t="shared" si="134"/>
        <v>0</v>
      </c>
      <c r="DB253" s="211">
        <f t="shared" si="135"/>
        <v>0</v>
      </c>
      <c r="DC253" s="211">
        <f t="shared" si="136"/>
        <v>0</v>
      </c>
      <c r="DD253" s="211">
        <f t="shared" si="137"/>
        <v>0</v>
      </c>
      <c r="DE253" s="211">
        <f t="shared" si="138"/>
        <v>0</v>
      </c>
      <c r="DF253" s="211">
        <f t="shared" si="139"/>
        <v>0</v>
      </c>
      <c r="DG253" s="211">
        <f t="shared" si="140"/>
        <v>0</v>
      </c>
      <c r="DH253" s="211">
        <f t="shared" si="141"/>
        <v>0</v>
      </c>
    </row>
    <row r="254" spans="1:112" s="105" customFormat="1" ht="32.1" customHeight="1">
      <c r="A254" s="56" t="s">
        <v>418</v>
      </c>
      <c r="B254" s="57" t="s">
        <v>395</v>
      </c>
      <c r="C254" s="202">
        <v>404020001</v>
      </c>
      <c r="D254" s="397" t="s">
        <v>3477</v>
      </c>
      <c r="E254" s="59" t="s">
        <v>3489</v>
      </c>
      <c r="F254" s="398"/>
      <c r="G254" s="398"/>
      <c r="H254" s="86" t="s">
        <v>3479</v>
      </c>
      <c r="I254" s="398"/>
      <c r="J254" s="86" t="s">
        <v>3480</v>
      </c>
      <c r="K254" s="86" t="s">
        <v>3481</v>
      </c>
      <c r="L254" s="86" t="s">
        <v>3454</v>
      </c>
      <c r="M254" s="232"/>
      <c r="N254" s="232"/>
      <c r="O254" s="232"/>
      <c r="P254" s="399" t="s">
        <v>3482</v>
      </c>
      <c r="Q254" s="399" t="s">
        <v>3453</v>
      </c>
      <c r="R254" s="86"/>
      <c r="S254" s="86"/>
      <c r="T254" s="86" t="s">
        <v>3483</v>
      </c>
      <c r="U254" s="86"/>
      <c r="V254" s="86" t="s">
        <v>3484</v>
      </c>
      <c r="W254" s="86" t="s">
        <v>3485</v>
      </c>
      <c r="X254" s="86" t="s">
        <v>3486</v>
      </c>
      <c r="Y254" s="86"/>
      <c r="Z254" s="86"/>
      <c r="AA254" s="86"/>
      <c r="AB254" s="399" t="s">
        <v>3487</v>
      </c>
      <c r="AC254" s="408" t="s">
        <v>3176</v>
      </c>
      <c r="AD254" s="401"/>
      <c r="AE254" s="401"/>
      <c r="AF254" s="401"/>
      <c r="AG254" s="401"/>
      <c r="AH254" s="401"/>
      <c r="AI254" s="401"/>
      <c r="AJ254" s="401">
        <v>1</v>
      </c>
      <c r="AK254" s="401"/>
      <c r="AL254" s="401"/>
      <c r="AM254" s="245"/>
      <c r="AN254" s="399" t="s">
        <v>2083</v>
      </c>
      <c r="AO254" s="197" t="s">
        <v>71</v>
      </c>
      <c r="AP254" s="197" t="s">
        <v>72</v>
      </c>
      <c r="AQ254" s="197" t="s">
        <v>260</v>
      </c>
      <c r="AR254" s="403" t="s">
        <v>2044</v>
      </c>
      <c r="AS254" s="197" t="s">
        <v>87</v>
      </c>
      <c r="AT254" s="404">
        <v>515009.44</v>
      </c>
      <c r="AU254" s="404">
        <v>515009.44</v>
      </c>
      <c r="AV254" s="404">
        <v>515009.44</v>
      </c>
      <c r="AW254" s="404">
        <v>515009.44</v>
      </c>
      <c r="AX254" s="24">
        <v>0</v>
      </c>
      <c r="AY254" s="24">
        <v>0</v>
      </c>
      <c r="AZ254" s="24">
        <v>0</v>
      </c>
      <c r="BA254" s="24">
        <v>0</v>
      </c>
      <c r="BB254" s="404">
        <v>0</v>
      </c>
      <c r="BC254" s="404">
        <v>0</v>
      </c>
      <c r="BD254" s="404">
        <v>0</v>
      </c>
      <c r="BE254" s="404">
        <v>0</v>
      </c>
      <c r="BF254" s="404">
        <v>0</v>
      </c>
      <c r="BG254" s="404">
        <v>0</v>
      </c>
      <c r="BH254" s="404">
        <v>0</v>
      </c>
      <c r="BI254" s="404">
        <v>0</v>
      </c>
      <c r="BJ254" s="404">
        <v>0</v>
      </c>
      <c r="BK254" s="404">
        <v>0</v>
      </c>
      <c r="BL254" s="404">
        <v>0</v>
      </c>
      <c r="BM254" s="404">
        <v>0</v>
      </c>
      <c r="BN254" s="404">
        <v>0</v>
      </c>
      <c r="BO254" s="40">
        <v>0</v>
      </c>
      <c r="BP254" s="40">
        <v>0</v>
      </c>
      <c r="BQ254" s="40">
        <v>0</v>
      </c>
      <c r="BR254" s="404">
        <v>0</v>
      </c>
      <c r="BS254" s="404">
        <v>0</v>
      </c>
      <c r="BT254" s="40">
        <v>0</v>
      </c>
      <c r="BU254" s="40">
        <v>0</v>
      </c>
      <c r="BV254" s="40">
        <v>0</v>
      </c>
      <c r="BW254" s="404">
        <v>0</v>
      </c>
      <c r="BX254" s="404">
        <v>515009.44</v>
      </c>
      <c r="BY254" s="404">
        <v>515009.44</v>
      </c>
      <c r="BZ254" s="404">
        <v>0</v>
      </c>
      <c r="CA254" s="404">
        <v>0</v>
      </c>
      <c r="CB254" s="404">
        <v>0</v>
      </c>
      <c r="CC254" s="404">
        <v>0</v>
      </c>
      <c r="CD254" s="404">
        <v>0</v>
      </c>
      <c r="CE254" s="404">
        <v>0</v>
      </c>
      <c r="CF254" s="404">
        <v>0</v>
      </c>
      <c r="CG254" s="404">
        <v>0</v>
      </c>
      <c r="CH254" s="404">
        <v>0</v>
      </c>
      <c r="CI254" s="404">
        <v>0</v>
      </c>
      <c r="CJ254" s="404">
        <v>0</v>
      </c>
      <c r="CK254" s="404">
        <v>0</v>
      </c>
      <c r="CL254" s="420">
        <v>0</v>
      </c>
      <c r="CM254" s="382" t="s">
        <v>91</v>
      </c>
      <c r="CN254" s="19" t="str">
        <f t="shared" si="131"/>
        <v>4040200010113нормативный</v>
      </c>
      <c r="CO254" s="103"/>
      <c r="CP254" s="103"/>
      <c r="CQ254" s="104"/>
      <c r="CR254" s="104">
        <f t="shared" si="142"/>
        <v>0</v>
      </c>
      <c r="CS254" s="104">
        <f t="shared" si="143"/>
        <v>0</v>
      </c>
      <c r="CT254" s="104">
        <f t="shared" si="144"/>
        <v>0</v>
      </c>
      <c r="CU254" s="104">
        <f t="shared" si="145"/>
        <v>0</v>
      </c>
      <c r="CV254" s="104">
        <f t="shared" si="146"/>
        <v>0</v>
      </c>
      <c r="CW254" s="104">
        <f t="shared" si="147"/>
        <v>0</v>
      </c>
      <c r="CX254" s="104"/>
      <c r="CY254" s="211">
        <f t="shared" si="132"/>
        <v>0</v>
      </c>
      <c r="CZ254" s="211">
        <f t="shared" si="133"/>
        <v>0</v>
      </c>
      <c r="DA254" s="211">
        <f t="shared" si="134"/>
        <v>0</v>
      </c>
      <c r="DB254" s="211">
        <f t="shared" si="135"/>
        <v>0</v>
      </c>
      <c r="DC254" s="211">
        <f t="shared" si="136"/>
        <v>0</v>
      </c>
      <c r="DD254" s="211">
        <f t="shared" si="137"/>
        <v>0</v>
      </c>
      <c r="DE254" s="211">
        <f t="shared" si="138"/>
        <v>0</v>
      </c>
      <c r="DF254" s="211">
        <f t="shared" si="139"/>
        <v>0</v>
      </c>
      <c r="DG254" s="211">
        <f t="shared" si="140"/>
        <v>0</v>
      </c>
      <c r="DH254" s="211">
        <f t="shared" si="141"/>
        <v>0</v>
      </c>
    </row>
    <row r="255" spans="1:112" s="105" customFormat="1" ht="32.1" customHeight="1">
      <c r="A255" s="56" t="s">
        <v>418</v>
      </c>
      <c r="B255" s="57" t="s">
        <v>395</v>
      </c>
      <c r="C255" s="202">
        <v>404020002</v>
      </c>
      <c r="D255" s="397" t="s">
        <v>3490</v>
      </c>
      <c r="E255" s="59" t="s">
        <v>3489</v>
      </c>
      <c r="F255" s="398"/>
      <c r="G255" s="398"/>
      <c r="H255" s="86" t="s">
        <v>3479</v>
      </c>
      <c r="I255" s="398"/>
      <c r="J255" s="86" t="s">
        <v>3480</v>
      </c>
      <c r="K255" s="86" t="s">
        <v>3481</v>
      </c>
      <c r="L255" s="86" t="s">
        <v>3454</v>
      </c>
      <c r="M255" s="232"/>
      <c r="N255" s="232"/>
      <c r="O255" s="232"/>
      <c r="P255" s="399" t="s">
        <v>3482</v>
      </c>
      <c r="Q255" s="399" t="s">
        <v>3453</v>
      </c>
      <c r="R255" s="86"/>
      <c r="S255" s="86"/>
      <c r="T255" s="86" t="s">
        <v>3483</v>
      </c>
      <c r="U255" s="86"/>
      <c r="V255" s="86" t="s">
        <v>3484</v>
      </c>
      <c r="W255" s="86" t="s">
        <v>3485</v>
      </c>
      <c r="X255" s="86" t="s">
        <v>3486</v>
      </c>
      <c r="Y255" s="86"/>
      <c r="Z255" s="86"/>
      <c r="AA255" s="86"/>
      <c r="AB255" s="399" t="s">
        <v>3487</v>
      </c>
      <c r="AC255" s="408" t="s">
        <v>3488</v>
      </c>
      <c r="AD255" s="401"/>
      <c r="AE255" s="401"/>
      <c r="AF255" s="401"/>
      <c r="AG255" s="401"/>
      <c r="AH255" s="401"/>
      <c r="AI255" s="401"/>
      <c r="AJ255" s="401">
        <v>1</v>
      </c>
      <c r="AK255" s="401"/>
      <c r="AL255" s="401"/>
      <c r="AM255" s="245"/>
      <c r="AN255" s="399" t="s">
        <v>1392</v>
      </c>
      <c r="AO255" s="197" t="s">
        <v>71</v>
      </c>
      <c r="AP255" s="197" t="s">
        <v>72</v>
      </c>
      <c r="AQ255" s="197" t="s">
        <v>260</v>
      </c>
      <c r="AR255" s="403" t="s">
        <v>261</v>
      </c>
      <c r="AS255" s="197" t="s">
        <v>79</v>
      </c>
      <c r="AT255" s="404">
        <v>0</v>
      </c>
      <c r="AU255" s="404">
        <v>0</v>
      </c>
      <c r="AV255" s="24">
        <v>0</v>
      </c>
      <c r="AW255" s="24">
        <v>0</v>
      </c>
      <c r="AX255" s="24">
        <v>0</v>
      </c>
      <c r="AY255" s="24">
        <v>0</v>
      </c>
      <c r="AZ255" s="24">
        <v>0</v>
      </c>
      <c r="BA255" s="24">
        <v>0</v>
      </c>
      <c r="BB255" s="404">
        <v>0</v>
      </c>
      <c r="BC255" s="404">
        <v>0</v>
      </c>
      <c r="BD255" s="404">
        <v>0</v>
      </c>
      <c r="BE255" s="404">
        <v>0</v>
      </c>
      <c r="BF255" s="404">
        <v>0</v>
      </c>
      <c r="BG255" s="404">
        <v>0</v>
      </c>
      <c r="BH255" s="404">
        <v>0</v>
      </c>
      <c r="BI255" s="404">
        <v>0</v>
      </c>
      <c r="BJ255" s="404">
        <v>0</v>
      </c>
      <c r="BK255" s="404">
        <v>0</v>
      </c>
      <c r="BL255" s="404">
        <v>0</v>
      </c>
      <c r="BM255" s="404">
        <v>0</v>
      </c>
      <c r="BN255" s="404">
        <v>0</v>
      </c>
      <c r="BO255" s="40">
        <v>0</v>
      </c>
      <c r="BP255" s="40">
        <v>0</v>
      </c>
      <c r="BQ255" s="40">
        <v>0</v>
      </c>
      <c r="BR255" s="404">
        <v>0</v>
      </c>
      <c r="BS255" s="404">
        <v>0</v>
      </c>
      <c r="BT255" s="40">
        <v>0</v>
      </c>
      <c r="BU255" s="40">
        <v>0</v>
      </c>
      <c r="BV255" s="40">
        <v>0</v>
      </c>
      <c r="BW255" s="404">
        <v>0</v>
      </c>
      <c r="BX255" s="404">
        <v>0</v>
      </c>
      <c r="BY255" s="404">
        <v>0</v>
      </c>
      <c r="BZ255" s="404">
        <v>0</v>
      </c>
      <c r="CA255" s="404">
        <v>0</v>
      </c>
      <c r="CB255" s="404">
        <v>0</v>
      </c>
      <c r="CC255" s="404">
        <v>0</v>
      </c>
      <c r="CD255" s="404">
        <v>0</v>
      </c>
      <c r="CE255" s="404">
        <v>0</v>
      </c>
      <c r="CF255" s="404">
        <v>0</v>
      </c>
      <c r="CG255" s="404">
        <v>0</v>
      </c>
      <c r="CH255" s="404">
        <v>0</v>
      </c>
      <c r="CI255" s="404">
        <v>0</v>
      </c>
      <c r="CJ255" s="404">
        <v>0</v>
      </c>
      <c r="CK255" s="404">
        <v>0</v>
      </c>
      <c r="CL255" s="420">
        <v>0</v>
      </c>
      <c r="CM255" s="405" t="s">
        <v>91</v>
      </c>
      <c r="CN255" s="19" t="str">
        <f t="shared" si="131"/>
        <v>4040200020113нормативный</v>
      </c>
      <c r="CO255" s="103"/>
      <c r="CP255" s="103"/>
      <c r="CQ255" s="104"/>
      <c r="CR255" s="104">
        <f t="shared" si="142"/>
        <v>0</v>
      </c>
      <c r="CS255" s="104">
        <f t="shared" si="143"/>
        <v>0</v>
      </c>
      <c r="CT255" s="104">
        <f t="shared" si="144"/>
        <v>0</v>
      </c>
      <c r="CU255" s="104">
        <f t="shared" si="145"/>
        <v>0</v>
      </c>
      <c r="CV255" s="104">
        <f t="shared" si="146"/>
        <v>0</v>
      </c>
      <c r="CW255" s="104">
        <f t="shared" si="147"/>
        <v>0</v>
      </c>
      <c r="CX255" s="104"/>
      <c r="CY255" s="211">
        <f t="shared" si="132"/>
        <v>0</v>
      </c>
      <c r="CZ255" s="211">
        <f t="shared" si="133"/>
        <v>0</v>
      </c>
      <c r="DA255" s="211">
        <f t="shared" si="134"/>
        <v>0</v>
      </c>
      <c r="DB255" s="211">
        <f t="shared" si="135"/>
        <v>0</v>
      </c>
      <c r="DC255" s="211">
        <f t="shared" si="136"/>
        <v>0</v>
      </c>
      <c r="DD255" s="211">
        <f t="shared" si="137"/>
        <v>0</v>
      </c>
      <c r="DE255" s="211">
        <f t="shared" si="138"/>
        <v>0</v>
      </c>
      <c r="DF255" s="211">
        <f t="shared" si="139"/>
        <v>0</v>
      </c>
      <c r="DG255" s="211">
        <f t="shared" si="140"/>
        <v>0</v>
      </c>
      <c r="DH255" s="211">
        <f t="shared" si="141"/>
        <v>0</v>
      </c>
    </row>
    <row r="256" spans="1:112" s="105" customFormat="1" ht="32.1" customHeight="1">
      <c r="A256" s="56" t="s">
        <v>418</v>
      </c>
      <c r="B256" s="57" t="s">
        <v>395</v>
      </c>
      <c r="C256" s="202">
        <v>404020002</v>
      </c>
      <c r="D256" s="397" t="s">
        <v>3490</v>
      </c>
      <c r="E256" s="59" t="s">
        <v>3489</v>
      </c>
      <c r="F256" s="398"/>
      <c r="G256" s="398"/>
      <c r="H256" s="86" t="s">
        <v>3479</v>
      </c>
      <c r="I256" s="398"/>
      <c r="J256" s="86" t="s">
        <v>3480</v>
      </c>
      <c r="K256" s="86" t="s">
        <v>3481</v>
      </c>
      <c r="L256" s="86" t="s">
        <v>3454</v>
      </c>
      <c r="M256" s="232"/>
      <c r="N256" s="232"/>
      <c r="O256" s="232"/>
      <c r="P256" s="399" t="s">
        <v>3482</v>
      </c>
      <c r="Q256" s="399" t="s">
        <v>3453</v>
      </c>
      <c r="R256" s="86"/>
      <c r="S256" s="86"/>
      <c r="T256" s="86" t="s">
        <v>3483</v>
      </c>
      <c r="U256" s="86"/>
      <c r="V256" s="86" t="s">
        <v>3484</v>
      </c>
      <c r="W256" s="86" t="s">
        <v>3485</v>
      </c>
      <c r="X256" s="86" t="s">
        <v>3486</v>
      </c>
      <c r="Y256" s="86"/>
      <c r="Z256" s="86"/>
      <c r="AA256" s="86"/>
      <c r="AB256" s="399" t="s">
        <v>3487</v>
      </c>
      <c r="AC256" s="408" t="s">
        <v>3176</v>
      </c>
      <c r="AD256" s="401"/>
      <c r="AE256" s="401"/>
      <c r="AF256" s="401"/>
      <c r="AG256" s="401"/>
      <c r="AH256" s="401"/>
      <c r="AI256" s="401"/>
      <c r="AJ256" s="401">
        <v>1</v>
      </c>
      <c r="AK256" s="401"/>
      <c r="AL256" s="401"/>
      <c r="AM256" s="245"/>
      <c r="AN256" s="399" t="s">
        <v>2083</v>
      </c>
      <c r="AO256" s="197" t="s">
        <v>71</v>
      </c>
      <c r="AP256" s="197" t="s">
        <v>72</v>
      </c>
      <c r="AQ256" s="197" t="s">
        <v>260</v>
      </c>
      <c r="AR256" s="403" t="s">
        <v>2044</v>
      </c>
      <c r="AS256" s="197" t="s">
        <v>79</v>
      </c>
      <c r="AT256" s="404">
        <v>155532.85</v>
      </c>
      <c r="AU256" s="404">
        <v>155532.85</v>
      </c>
      <c r="AV256" s="24">
        <v>155532.85</v>
      </c>
      <c r="AW256" s="24">
        <v>155532.85</v>
      </c>
      <c r="AX256" s="24">
        <v>0</v>
      </c>
      <c r="AY256" s="24">
        <v>0</v>
      </c>
      <c r="AZ256" s="24">
        <v>0</v>
      </c>
      <c r="BA256" s="24">
        <v>0</v>
      </c>
      <c r="BB256" s="404">
        <v>0</v>
      </c>
      <c r="BC256" s="404">
        <v>0</v>
      </c>
      <c r="BD256" s="404">
        <v>0</v>
      </c>
      <c r="BE256" s="404">
        <v>0</v>
      </c>
      <c r="BF256" s="404">
        <v>0</v>
      </c>
      <c r="BG256" s="404">
        <v>0</v>
      </c>
      <c r="BH256" s="404">
        <v>0</v>
      </c>
      <c r="BI256" s="404">
        <v>0</v>
      </c>
      <c r="BJ256" s="404">
        <v>0</v>
      </c>
      <c r="BK256" s="404">
        <v>0</v>
      </c>
      <c r="BL256" s="404">
        <v>0</v>
      </c>
      <c r="BM256" s="404">
        <v>0</v>
      </c>
      <c r="BN256" s="404">
        <v>0</v>
      </c>
      <c r="BO256" s="40">
        <v>0</v>
      </c>
      <c r="BP256" s="40">
        <v>0</v>
      </c>
      <c r="BQ256" s="40">
        <v>0</v>
      </c>
      <c r="BR256" s="404">
        <v>0</v>
      </c>
      <c r="BS256" s="404">
        <v>0</v>
      </c>
      <c r="BT256" s="40">
        <v>0</v>
      </c>
      <c r="BU256" s="40">
        <v>0</v>
      </c>
      <c r="BV256" s="40">
        <v>0</v>
      </c>
      <c r="BW256" s="404">
        <v>0</v>
      </c>
      <c r="BX256" s="404">
        <v>155532.85</v>
      </c>
      <c r="BY256" s="404">
        <v>155532.85</v>
      </c>
      <c r="BZ256" s="404">
        <v>0</v>
      </c>
      <c r="CA256" s="404">
        <v>0</v>
      </c>
      <c r="CB256" s="404">
        <v>0</v>
      </c>
      <c r="CC256" s="404">
        <v>0</v>
      </c>
      <c r="CD256" s="404">
        <v>0</v>
      </c>
      <c r="CE256" s="404">
        <v>0</v>
      </c>
      <c r="CF256" s="404">
        <v>0</v>
      </c>
      <c r="CG256" s="404">
        <v>0</v>
      </c>
      <c r="CH256" s="404">
        <v>0</v>
      </c>
      <c r="CI256" s="404">
        <v>0</v>
      </c>
      <c r="CJ256" s="404">
        <v>0</v>
      </c>
      <c r="CK256" s="404">
        <v>0</v>
      </c>
      <c r="CL256" s="420">
        <v>0</v>
      </c>
      <c r="CM256" s="405" t="s">
        <v>91</v>
      </c>
      <c r="CN256" s="19" t="str">
        <f t="shared" si="131"/>
        <v>4040200020113нормативный</v>
      </c>
      <c r="CO256" s="103"/>
      <c r="CP256" s="103"/>
      <c r="CQ256" s="104"/>
      <c r="CR256" s="104">
        <f t="shared" si="142"/>
        <v>0</v>
      </c>
      <c r="CS256" s="104">
        <f t="shared" si="143"/>
        <v>0</v>
      </c>
      <c r="CT256" s="104">
        <f t="shared" si="144"/>
        <v>0</v>
      </c>
      <c r="CU256" s="104">
        <f t="shared" si="145"/>
        <v>0</v>
      </c>
      <c r="CV256" s="104">
        <f t="shared" si="146"/>
        <v>0</v>
      </c>
      <c r="CW256" s="104">
        <f t="shared" si="147"/>
        <v>0</v>
      </c>
      <c r="CX256" s="104"/>
      <c r="CY256" s="211">
        <f t="shared" si="132"/>
        <v>0</v>
      </c>
      <c r="CZ256" s="211">
        <f t="shared" si="133"/>
        <v>0</v>
      </c>
      <c r="DA256" s="211">
        <f t="shared" si="134"/>
        <v>0</v>
      </c>
      <c r="DB256" s="211">
        <f t="shared" si="135"/>
        <v>0</v>
      </c>
      <c r="DC256" s="211">
        <f t="shared" si="136"/>
        <v>0</v>
      </c>
      <c r="DD256" s="211">
        <f t="shared" si="137"/>
        <v>0</v>
      </c>
      <c r="DE256" s="211">
        <f t="shared" si="138"/>
        <v>0</v>
      </c>
      <c r="DF256" s="211">
        <f t="shared" si="139"/>
        <v>0</v>
      </c>
      <c r="DG256" s="211">
        <f t="shared" si="140"/>
        <v>0</v>
      </c>
      <c r="DH256" s="211">
        <f t="shared" si="141"/>
        <v>0</v>
      </c>
    </row>
    <row r="257" spans="1:112" s="105" customFormat="1" ht="32.1" customHeight="1">
      <c r="A257" s="56" t="s">
        <v>418</v>
      </c>
      <c r="B257" s="57" t="s">
        <v>395</v>
      </c>
      <c r="C257" s="195">
        <v>402000002</v>
      </c>
      <c r="D257" s="397" t="s">
        <v>69</v>
      </c>
      <c r="E257" s="59" t="s">
        <v>329</v>
      </c>
      <c r="F257" s="398"/>
      <c r="G257" s="398"/>
      <c r="H257" s="86">
        <v>3</v>
      </c>
      <c r="I257" s="398"/>
      <c r="J257" s="86">
        <v>17</v>
      </c>
      <c r="K257" s="86">
        <v>1</v>
      </c>
      <c r="L257" s="86">
        <v>3</v>
      </c>
      <c r="M257" s="232"/>
      <c r="N257" s="232"/>
      <c r="O257" s="232"/>
      <c r="P257" s="399" t="s">
        <v>134</v>
      </c>
      <c r="Q257" s="399" t="s">
        <v>1252</v>
      </c>
      <c r="R257" s="86"/>
      <c r="S257" s="86"/>
      <c r="T257" s="86">
        <v>3</v>
      </c>
      <c r="U257" s="86"/>
      <c r="V257" s="86">
        <v>12</v>
      </c>
      <c r="W257" s="86">
        <v>1</v>
      </c>
      <c r="X257" s="86">
        <v>3</v>
      </c>
      <c r="Y257" s="86"/>
      <c r="Z257" s="86"/>
      <c r="AA257" s="86"/>
      <c r="AB257" s="399" t="s">
        <v>142</v>
      </c>
      <c r="AC257" s="408" t="s">
        <v>3491</v>
      </c>
      <c r="AD257" s="401"/>
      <c r="AE257" s="401"/>
      <c r="AF257" s="401"/>
      <c r="AG257" s="401"/>
      <c r="AH257" s="401"/>
      <c r="AI257" s="401"/>
      <c r="AJ257" s="401">
        <v>1</v>
      </c>
      <c r="AK257" s="401"/>
      <c r="AL257" s="401"/>
      <c r="AM257" s="245"/>
      <c r="AN257" s="399" t="s">
        <v>3492</v>
      </c>
      <c r="AO257" s="197" t="s">
        <v>71</v>
      </c>
      <c r="AP257" s="197" t="s">
        <v>72</v>
      </c>
      <c r="AQ257" s="197" t="s">
        <v>3493</v>
      </c>
      <c r="AR257" s="419" t="s">
        <v>1957</v>
      </c>
      <c r="AS257" s="197" t="s">
        <v>87</v>
      </c>
      <c r="AT257" s="404">
        <v>22011.99</v>
      </c>
      <c r="AU257" s="404">
        <v>22011.99</v>
      </c>
      <c r="AV257" s="24">
        <v>0</v>
      </c>
      <c r="AW257" s="24">
        <v>0</v>
      </c>
      <c r="AX257" s="24">
        <v>22011.99</v>
      </c>
      <c r="AY257" s="24">
        <v>22011.99</v>
      </c>
      <c r="AZ257" s="24">
        <v>0</v>
      </c>
      <c r="BA257" s="24">
        <v>0</v>
      </c>
      <c r="BB257" s="404">
        <v>0</v>
      </c>
      <c r="BC257" s="404">
        <v>0</v>
      </c>
      <c r="BD257" s="404">
        <v>0</v>
      </c>
      <c r="BE257" s="404">
        <v>0</v>
      </c>
      <c r="BF257" s="404">
        <v>0</v>
      </c>
      <c r="BG257" s="404">
        <v>0</v>
      </c>
      <c r="BH257" s="404">
        <v>0</v>
      </c>
      <c r="BI257" s="404">
        <v>0</v>
      </c>
      <c r="BJ257" s="404">
        <v>0</v>
      </c>
      <c r="BK257" s="404">
        <v>0</v>
      </c>
      <c r="BL257" s="404">
        <v>0</v>
      </c>
      <c r="BM257" s="404">
        <v>0</v>
      </c>
      <c r="BN257" s="404">
        <v>0</v>
      </c>
      <c r="BO257" s="40">
        <v>0</v>
      </c>
      <c r="BP257" s="40">
        <v>0</v>
      </c>
      <c r="BQ257" s="40">
        <v>0</v>
      </c>
      <c r="BR257" s="404">
        <v>0</v>
      </c>
      <c r="BS257" s="404">
        <v>0</v>
      </c>
      <c r="BT257" s="40">
        <v>0</v>
      </c>
      <c r="BU257" s="40">
        <v>0</v>
      </c>
      <c r="BV257" s="40">
        <v>0</v>
      </c>
      <c r="BW257" s="404">
        <v>0</v>
      </c>
      <c r="BX257" s="404">
        <v>22011.99</v>
      </c>
      <c r="BY257" s="404">
        <v>0</v>
      </c>
      <c r="BZ257" s="404">
        <v>22011.99</v>
      </c>
      <c r="CA257" s="404">
        <v>0</v>
      </c>
      <c r="CB257" s="404">
        <v>0</v>
      </c>
      <c r="CC257" s="404">
        <v>0</v>
      </c>
      <c r="CD257" s="404">
        <v>0</v>
      </c>
      <c r="CE257" s="404">
        <v>0</v>
      </c>
      <c r="CF257" s="404">
        <v>0</v>
      </c>
      <c r="CG257" s="404">
        <v>0</v>
      </c>
      <c r="CH257" s="404">
        <v>0</v>
      </c>
      <c r="CI257" s="404">
        <v>0</v>
      </c>
      <c r="CJ257" s="404">
        <v>0</v>
      </c>
      <c r="CK257" s="404">
        <v>0</v>
      </c>
      <c r="CL257" s="420">
        <v>0</v>
      </c>
      <c r="CM257" s="405" t="s">
        <v>91</v>
      </c>
      <c r="CN257" s="19" t="str">
        <f t="shared" si="131"/>
        <v>4020000020113нормативный</v>
      </c>
      <c r="CO257" s="103"/>
      <c r="CP257" s="103"/>
      <c r="CQ257" s="104"/>
      <c r="CR257" s="104">
        <f t="shared" si="142"/>
        <v>0</v>
      </c>
      <c r="CS257" s="104">
        <f t="shared" si="143"/>
        <v>0</v>
      </c>
      <c r="CT257" s="104">
        <f t="shared" si="144"/>
        <v>0</v>
      </c>
      <c r="CU257" s="104">
        <f t="shared" si="145"/>
        <v>0</v>
      </c>
      <c r="CV257" s="104">
        <f t="shared" si="146"/>
        <v>0</v>
      </c>
      <c r="CW257" s="104">
        <f t="shared" si="147"/>
        <v>0</v>
      </c>
      <c r="CX257" s="104"/>
      <c r="CY257" s="211">
        <f t="shared" si="132"/>
        <v>0</v>
      </c>
      <c r="CZ257" s="211">
        <f t="shared" si="133"/>
        <v>0</v>
      </c>
      <c r="DA257" s="211">
        <f t="shared" si="134"/>
        <v>0</v>
      </c>
      <c r="DB257" s="211">
        <f t="shared" si="135"/>
        <v>0</v>
      </c>
      <c r="DC257" s="211">
        <f t="shared" si="136"/>
        <v>0</v>
      </c>
      <c r="DD257" s="211">
        <f t="shared" si="137"/>
        <v>0</v>
      </c>
      <c r="DE257" s="211">
        <f t="shared" si="138"/>
        <v>0</v>
      </c>
      <c r="DF257" s="211">
        <f t="shared" si="139"/>
        <v>0</v>
      </c>
      <c r="DG257" s="211">
        <f t="shared" si="140"/>
        <v>0</v>
      </c>
      <c r="DH257" s="211">
        <f t="shared" si="141"/>
        <v>0</v>
      </c>
    </row>
    <row r="258" spans="1:112" s="105" customFormat="1" ht="32.1" customHeight="1">
      <c r="A258" s="56" t="s">
        <v>418</v>
      </c>
      <c r="B258" s="57" t="s">
        <v>395</v>
      </c>
      <c r="C258" s="195">
        <v>402000025</v>
      </c>
      <c r="D258" s="397" t="s">
        <v>415</v>
      </c>
      <c r="E258" s="59" t="s">
        <v>329</v>
      </c>
      <c r="F258" s="398"/>
      <c r="G258" s="398"/>
      <c r="H258" s="86">
        <v>3</v>
      </c>
      <c r="I258" s="398"/>
      <c r="J258" s="86">
        <v>16</v>
      </c>
      <c r="K258" s="86">
        <v>1</v>
      </c>
      <c r="L258" s="86">
        <v>26</v>
      </c>
      <c r="M258" s="232"/>
      <c r="N258" s="232"/>
      <c r="O258" s="232"/>
      <c r="P258" s="399" t="s">
        <v>405</v>
      </c>
      <c r="Q258" s="399" t="s">
        <v>275</v>
      </c>
      <c r="R258" s="86"/>
      <c r="S258" s="86"/>
      <c r="T258" s="86">
        <v>3</v>
      </c>
      <c r="U258" s="86"/>
      <c r="V258" s="86">
        <v>9</v>
      </c>
      <c r="W258" s="86">
        <v>1</v>
      </c>
      <c r="X258" s="86"/>
      <c r="Y258" s="86"/>
      <c r="Z258" s="86"/>
      <c r="AA258" s="86"/>
      <c r="AB258" s="399" t="s">
        <v>142</v>
      </c>
      <c r="AC258" s="245" t="s">
        <v>3434</v>
      </c>
      <c r="AD258" s="399"/>
      <c r="AE258" s="399"/>
      <c r="AF258" s="399"/>
      <c r="AG258" s="399"/>
      <c r="AH258" s="399"/>
      <c r="AI258" s="399"/>
      <c r="AJ258" s="399"/>
      <c r="AK258" s="399"/>
      <c r="AL258" s="399"/>
      <c r="AM258" s="401" t="s">
        <v>3435</v>
      </c>
      <c r="AN258" s="399" t="s">
        <v>755</v>
      </c>
      <c r="AO258" s="197" t="s">
        <v>71</v>
      </c>
      <c r="AP258" s="197" t="s">
        <v>72</v>
      </c>
      <c r="AQ258" s="197" t="s">
        <v>1470</v>
      </c>
      <c r="AR258" s="403" t="s">
        <v>3494</v>
      </c>
      <c r="AS258" s="197" t="s">
        <v>73</v>
      </c>
      <c r="AT258" s="404">
        <v>7298000</v>
      </c>
      <c r="AU258" s="404">
        <v>7298000</v>
      </c>
      <c r="AV258" s="24">
        <v>0</v>
      </c>
      <c r="AW258" s="24">
        <v>0</v>
      </c>
      <c r="AX258" s="24">
        <v>0</v>
      </c>
      <c r="AY258" s="24">
        <v>0</v>
      </c>
      <c r="AZ258" s="24">
        <v>7298000</v>
      </c>
      <c r="BA258" s="24">
        <v>7298000</v>
      </c>
      <c r="BB258" s="404">
        <v>0</v>
      </c>
      <c r="BC258" s="404">
        <v>0</v>
      </c>
      <c r="BD258" s="404">
        <v>0</v>
      </c>
      <c r="BE258" s="404">
        <v>0</v>
      </c>
      <c r="BF258" s="404">
        <v>0</v>
      </c>
      <c r="BG258" s="404">
        <v>0</v>
      </c>
      <c r="BH258" s="404">
        <v>0</v>
      </c>
      <c r="BI258" s="404">
        <v>0</v>
      </c>
      <c r="BJ258" s="404">
        <v>0</v>
      </c>
      <c r="BK258" s="404">
        <v>0</v>
      </c>
      <c r="BL258" s="404">
        <v>0</v>
      </c>
      <c r="BM258" s="404">
        <v>0</v>
      </c>
      <c r="BN258" s="404">
        <v>0</v>
      </c>
      <c r="BO258" s="40">
        <v>0</v>
      </c>
      <c r="BP258" s="40">
        <v>0</v>
      </c>
      <c r="BQ258" s="40">
        <v>0</v>
      </c>
      <c r="BR258" s="404">
        <v>0</v>
      </c>
      <c r="BS258" s="404">
        <v>0</v>
      </c>
      <c r="BT258" s="40">
        <v>0</v>
      </c>
      <c r="BU258" s="40">
        <v>0</v>
      </c>
      <c r="BV258" s="40">
        <v>0</v>
      </c>
      <c r="BW258" s="404">
        <v>0</v>
      </c>
      <c r="BX258" s="404">
        <v>7298000</v>
      </c>
      <c r="BY258" s="404">
        <v>0</v>
      </c>
      <c r="BZ258" s="404">
        <v>0</v>
      </c>
      <c r="CA258" s="404">
        <v>7298000</v>
      </c>
      <c r="CB258" s="404">
        <v>0</v>
      </c>
      <c r="CC258" s="404">
        <v>0</v>
      </c>
      <c r="CD258" s="404">
        <v>0</v>
      </c>
      <c r="CE258" s="404">
        <v>0</v>
      </c>
      <c r="CF258" s="404">
        <v>0</v>
      </c>
      <c r="CG258" s="404">
        <v>0</v>
      </c>
      <c r="CH258" s="404">
        <v>0</v>
      </c>
      <c r="CI258" s="404">
        <v>0</v>
      </c>
      <c r="CJ258" s="404">
        <v>0</v>
      </c>
      <c r="CK258" s="404">
        <v>0</v>
      </c>
      <c r="CL258" s="420">
        <v>0</v>
      </c>
      <c r="CM258" s="405" t="s">
        <v>91</v>
      </c>
      <c r="CN258" s="19" t="str">
        <f t="shared" si="131"/>
        <v>4020000250113нормативный</v>
      </c>
      <c r="CO258" s="103"/>
      <c r="CP258" s="103"/>
      <c r="CQ258" s="104"/>
      <c r="CR258" s="104">
        <f t="shared" si="142"/>
        <v>0</v>
      </c>
      <c r="CS258" s="104">
        <f t="shared" si="143"/>
        <v>0</v>
      </c>
      <c r="CT258" s="104">
        <f t="shared" si="144"/>
        <v>0</v>
      </c>
      <c r="CU258" s="104">
        <f t="shared" si="145"/>
        <v>0</v>
      </c>
      <c r="CV258" s="104">
        <f t="shared" si="146"/>
        <v>0</v>
      </c>
      <c r="CW258" s="104">
        <f t="shared" si="147"/>
        <v>0</v>
      </c>
      <c r="CX258" s="104"/>
      <c r="CY258" s="211">
        <f t="shared" si="132"/>
        <v>0</v>
      </c>
      <c r="CZ258" s="211">
        <f t="shared" si="133"/>
        <v>0</v>
      </c>
      <c r="DA258" s="211">
        <f t="shared" si="134"/>
        <v>0</v>
      </c>
      <c r="DB258" s="211">
        <f t="shared" si="135"/>
        <v>0</v>
      </c>
      <c r="DC258" s="211">
        <f t="shared" si="136"/>
        <v>0</v>
      </c>
      <c r="DD258" s="211">
        <f t="shared" si="137"/>
        <v>0</v>
      </c>
      <c r="DE258" s="211">
        <f t="shared" si="138"/>
        <v>0</v>
      </c>
      <c r="DF258" s="211">
        <f t="shared" si="139"/>
        <v>0</v>
      </c>
      <c r="DG258" s="211">
        <f t="shared" si="140"/>
        <v>0</v>
      </c>
      <c r="DH258" s="211">
        <f t="shared" si="141"/>
        <v>0</v>
      </c>
    </row>
    <row r="259" spans="1:112" s="105" customFormat="1" ht="32.1" customHeight="1">
      <c r="A259" s="56">
        <v>605</v>
      </c>
      <c r="B259" s="57" t="s">
        <v>395</v>
      </c>
      <c r="C259" s="202">
        <v>401000007</v>
      </c>
      <c r="D259" s="397" t="s">
        <v>3495</v>
      </c>
      <c r="E259" s="59" t="s">
        <v>274</v>
      </c>
      <c r="F259" s="398"/>
      <c r="G259" s="398"/>
      <c r="H259" s="86">
        <v>3</v>
      </c>
      <c r="I259" s="398"/>
      <c r="J259" s="86">
        <v>16</v>
      </c>
      <c r="K259" s="86">
        <v>1</v>
      </c>
      <c r="L259" s="86">
        <v>1</v>
      </c>
      <c r="M259" s="232"/>
      <c r="N259" s="232"/>
      <c r="O259" s="232"/>
      <c r="P259" s="399" t="s">
        <v>134</v>
      </c>
      <c r="Q259" s="399" t="s">
        <v>333</v>
      </c>
      <c r="R259" s="86"/>
      <c r="S259" s="86"/>
      <c r="T259" s="86">
        <v>3</v>
      </c>
      <c r="U259" s="86"/>
      <c r="V259" s="86">
        <v>9</v>
      </c>
      <c r="W259" s="86">
        <v>1</v>
      </c>
      <c r="X259" s="86"/>
      <c r="Y259" s="86"/>
      <c r="Z259" s="86"/>
      <c r="AA259" s="86"/>
      <c r="AB259" s="399" t="s">
        <v>142</v>
      </c>
      <c r="AC259" s="399" t="s">
        <v>3413</v>
      </c>
      <c r="AD259" s="400"/>
      <c r="AE259" s="400"/>
      <c r="AF259" s="400"/>
      <c r="AG259" s="400"/>
      <c r="AH259" s="401"/>
      <c r="AI259" s="400"/>
      <c r="AJ259" s="402"/>
      <c r="AK259" s="402"/>
      <c r="AL259" s="400"/>
      <c r="AM259" s="399" t="s">
        <v>3414</v>
      </c>
      <c r="AN259" s="399" t="s">
        <v>3415</v>
      </c>
      <c r="AO259" s="197" t="s">
        <v>71</v>
      </c>
      <c r="AP259" s="197">
        <v>13</v>
      </c>
      <c r="AQ259" s="197" t="s">
        <v>290</v>
      </c>
      <c r="AR259" s="403" t="s">
        <v>397</v>
      </c>
      <c r="AS259" s="197">
        <v>244</v>
      </c>
      <c r="AT259" s="404">
        <v>123225.96</v>
      </c>
      <c r="AU259" s="404">
        <v>123225.96</v>
      </c>
      <c r="AV259" s="24"/>
      <c r="AW259" s="24"/>
      <c r="AX259" s="24"/>
      <c r="AY259" s="24"/>
      <c r="AZ259" s="24"/>
      <c r="BA259" s="24"/>
      <c r="BB259" s="404">
        <v>123225.96</v>
      </c>
      <c r="BC259" s="404">
        <v>123225.96</v>
      </c>
      <c r="BD259" s="404">
        <v>103800</v>
      </c>
      <c r="BE259" s="404">
        <v>0</v>
      </c>
      <c r="BF259" s="404">
        <v>0</v>
      </c>
      <c r="BG259" s="404">
        <v>0</v>
      </c>
      <c r="BH259" s="404">
        <v>103800</v>
      </c>
      <c r="BI259" s="404">
        <v>103800</v>
      </c>
      <c r="BJ259" s="404">
        <v>0</v>
      </c>
      <c r="BK259" s="404">
        <v>0</v>
      </c>
      <c r="BL259" s="404">
        <v>0</v>
      </c>
      <c r="BM259" s="404">
        <v>103800</v>
      </c>
      <c r="BN259" s="404">
        <v>103800</v>
      </c>
      <c r="BO259" s="40">
        <v>0</v>
      </c>
      <c r="BP259" s="40">
        <v>0</v>
      </c>
      <c r="BQ259" s="40">
        <v>0</v>
      </c>
      <c r="BR259" s="404">
        <v>103800</v>
      </c>
      <c r="BS259" s="404">
        <v>103800</v>
      </c>
      <c r="BT259" s="40">
        <v>0</v>
      </c>
      <c r="BU259" s="40">
        <v>0</v>
      </c>
      <c r="BV259" s="40">
        <v>0</v>
      </c>
      <c r="BW259" s="404">
        <v>103800</v>
      </c>
      <c r="BX259" s="404">
        <v>123225.96</v>
      </c>
      <c r="BY259" s="404">
        <v>0</v>
      </c>
      <c r="BZ259" s="404">
        <v>0</v>
      </c>
      <c r="CA259" s="404">
        <v>0</v>
      </c>
      <c r="CB259" s="404">
        <v>123225.96</v>
      </c>
      <c r="CC259" s="404">
        <v>103800</v>
      </c>
      <c r="CD259" s="404">
        <v>0</v>
      </c>
      <c r="CE259" s="404">
        <v>0</v>
      </c>
      <c r="CF259" s="404">
        <v>0</v>
      </c>
      <c r="CG259" s="404">
        <v>103800</v>
      </c>
      <c r="CH259" s="404">
        <v>103800</v>
      </c>
      <c r="CI259" s="404">
        <v>0</v>
      </c>
      <c r="CJ259" s="404">
        <v>0</v>
      </c>
      <c r="CK259" s="404">
        <v>0</v>
      </c>
      <c r="CL259" s="420">
        <v>103800</v>
      </c>
      <c r="CM259" s="509" t="s">
        <v>92</v>
      </c>
      <c r="CN259" s="19" t="str">
        <f t="shared" si="131"/>
        <v>4010000070113плановый</v>
      </c>
      <c r="CO259" s="103"/>
      <c r="CP259" s="103"/>
      <c r="CQ259" s="104"/>
      <c r="CR259" s="104">
        <f t="shared" si="142"/>
        <v>0</v>
      </c>
      <c r="CS259" s="104">
        <f t="shared" si="143"/>
        <v>0</v>
      </c>
      <c r="CT259" s="104">
        <f t="shared" si="144"/>
        <v>0</v>
      </c>
      <c r="CU259" s="104">
        <f t="shared" si="145"/>
        <v>0</v>
      </c>
      <c r="CV259" s="104">
        <f t="shared" si="146"/>
        <v>0</v>
      </c>
      <c r="CW259" s="104">
        <f t="shared" si="147"/>
        <v>0</v>
      </c>
      <c r="CX259" s="104"/>
      <c r="CY259" s="211">
        <f t="shared" si="132"/>
        <v>0</v>
      </c>
      <c r="CZ259" s="211">
        <f t="shared" si="133"/>
        <v>0</v>
      </c>
      <c r="DA259" s="211">
        <f t="shared" si="134"/>
        <v>0</v>
      </c>
      <c r="DB259" s="211">
        <f t="shared" si="135"/>
        <v>0</v>
      </c>
      <c r="DC259" s="211">
        <f t="shared" si="136"/>
        <v>0</v>
      </c>
      <c r="DD259" s="211">
        <f t="shared" si="137"/>
        <v>0</v>
      </c>
      <c r="DE259" s="211">
        <f t="shared" si="138"/>
        <v>0</v>
      </c>
      <c r="DF259" s="211">
        <f t="shared" si="139"/>
        <v>0</v>
      </c>
      <c r="DG259" s="211">
        <f t="shared" si="140"/>
        <v>0</v>
      </c>
      <c r="DH259" s="211">
        <f t="shared" si="141"/>
        <v>0</v>
      </c>
    </row>
    <row r="260" spans="1:112" s="105" customFormat="1" ht="32.1" customHeight="1">
      <c r="A260" s="56" t="s">
        <v>418</v>
      </c>
      <c r="B260" s="57" t="s">
        <v>395</v>
      </c>
      <c r="C260" s="195">
        <v>402000001</v>
      </c>
      <c r="D260" s="397" t="s">
        <v>425</v>
      </c>
      <c r="E260" s="59" t="s">
        <v>329</v>
      </c>
      <c r="F260" s="398"/>
      <c r="G260" s="398"/>
      <c r="H260" s="86">
        <v>3</v>
      </c>
      <c r="I260" s="398"/>
      <c r="J260" s="86">
        <v>17</v>
      </c>
      <c r="K260" s="86">
        <v>1</v>
      </c>
      <c r="L260" s="86">
        <v>3</v>
      </c>
      <c r="M260" s="232"/>
      <c r="N260" s="232"/>
      <c r="O260" s="232"/>
      <c r="P260" s="399" t="s">
        <v>134</v>
      </c>
      <c r="Q260" s="399" t="s">
        <v>1252</v>
      </c>
      <c r="R260" s="86"/>
      <c r="S260" s="86"/>
      <c r="T260" s="86">
        <v>3</v>
      </c>
      <c r="U260" s="86"/>
      <c r="V260" s="86">
        <v>12</v>
      </c>
      <c r="W260" s="86">
        <v>1</v>
      </c>
      <c r="X260" s="86">
        <v>3</v>
      </c>
      <c r="Y260" s="86"/>
      <c r="Z260" s="86"/>
      <c r="AA260" s="86"/>
      <c r="AB260" s="399" t="s">
        <v>142</v>
      </c>
      <c r="AC260" s="408" t="s">
        <v>3491</v>
      </c>
      <c r="AD260" s="401"/>
      <c r="AE260" s="401"/>
      <c r="AF260" s="401"/>
      <c r="AG260" s="401"/>
      <c r="AH260" s="401"/>
      <c r="AI260" s="401"/>
      <c r="AJ260" s="401">
        <v>1</v>
      </c>
      <c r="AK260" s="401"/>
      <c r="AL260" s="401"/>
      <c r="AM260" s="245"/>
      <c r="AN260" s="399" t="s">
        <v>3492</v>
      </c>
      <c r="AO260" s="197" t="s">
        <v>71</v>
      </c>
      <c r="AP260" s="197" t="s">
        <v>72</v>
      </c>
      <c r="AQ260" s="197" t="s">
        <v>3493</v>
      </c>
      <c r="AR260" s="419" t="s">
        <v>1957</v>
      </c>
      <c r="AS260" s="197" t="s">
        <v>79</v>
      </c>
      <c r="AT260" s="404">
        <v>6647.63</v>
      </c>
      <c r="AU260" s="404">
        <v>6647.63</v>
      </c>
      <c r="AV260" s="24">
        <v>0</v>
      </c>
      <c r="AW260" s="24">
        <v>0</v>
      </c>
      <c r="AX260" s="24">
        <v>6647.63</v>
      </c>
      <c r="AY260" s="24">
        <v>6647.63</v>
      </c>
      <c r="AZ260" s="24">
        <v>0</v>
      </c>
      <c r="BA260" s="24">
        <v>0</v>
      </c>
      <c r="BB260" s="404">
        <v>0</v>
      </c>
      <c r="BC260" s="404">
        <v>0</v>
      </c>
      <c r="BD260" s="404">
        <v>0</v>
      </c>
      <c r="BE260" s="404">
        <v>0</v>
      </c>
      <c r="BF260" s="404">
        <v>0</v>
      </c>
      <c r="BG260" s="404">
        <v>0</v>
      </c>
      <c r="BH260" s="404">
        <v>0</v>
      </c>
      <c r="BI260" s="404">
        <v>0</v>
      </c>
      <c r="BJ260" s="404">
        <v>0</v>
      </c>
      <c r="BK260" s="404">
        <v>0</v>
      </c>
      <c r="BL260" s="404">
        <v>0</v>
      </c>
      <c r="BM260" s="404">
        <v>0</v>
      </c>
      <c r="BN260" s="404">
        <v>0</v>
      </c>
      <c r="BO260" s="40">
        <v>0</v>
      </c>
      <c r="BP260" s="40">
        <v>0</v>
      </c>
      <c r="BQ260" s="40">
        <v>0</v>
      </c>
      <c r="BR260" s="404">
        <v>0</v>
      </c>
      <c r="BS260" s="404">
        <v>0</v>
      </c>
      <c r="BT260" s="40">
        <v>0</v>
      </c>
      <c r="BU260" s="40">
        <v>0</v>
      </c>
      <c r="BV260" s="40">
        <v>0</v>
      </c>
      <c r="BW260" s="404">
        <v>0</v>
      </c>
      <c r="BX260" s="404">
        <v>6647.63</v>
      </c>
      <c r="BY260" s="404">
        <v>0</v>
      </c>
      <c r="BZ260" s="404">
        <v>6647.63</v>
      </c>
      <c r="CA260" s="404">
        <v>0</v>
      </c>
      <c r="CB260" s="404">
        <v>0</v>
      </c>
      <c r="CC260" s="404">
        <v>0</v>
      </c>
      <c r="CD260" s="404">
        <v>0</v>
      </c>
      <c r="CE260" s="404">
        <v>0</v>
      </c>
      <c r="CF260" s="404">
        <v>0</v>
      </c>
      <c r="CG260" s="404">
        <v>0</v>
      </c>
      <c r="CH260" s="404">
        <v>0</v>
      </c>
      <c r="CI260" s="404">
        <v>0</v>
      </c>
      <c r="CJ260" s="404">
        <v>0</v>
      </c>
      <c r="CK260" s="404">
        <v>0</v>
      </c>
      <c r="CL260" s="420">
        <v>0</v>
      </c>
      <c r="CM260" s="438" t="s">
        <v>91</v>
      </c>
      <c r="CN260" s="19" t="str">
        <f t="shared" si="131"/>
        <v>4020000010113нормативный</v>
      </c>
      <c r="CO260" s="103"/>
      <c r="CP260" s="103"/>
      <c r="CQ260" s="104"/>
      <c r="CR260" s="104">
        <f t="shared" si="142"/>
        <v>0</v>
      </c>
      <c r="CS260" s="104">
        <f t="shared" si="143"/>
        <v>0</v>
      </c>
      <c r="CT260" s="104">
        <f t="shared" si="144"/>
        <v>0</v>
      </c>
      <c r="CU260" s="104">
        <f t="shared" si="145"/>
        <v>0</v>
      </c>
      <c r="CV260" s="104">
        <f t="shared" si="146"/>
        <v>0</v>
      </c>
      <c r="CW260" s="104">
        <f t="shared" si="147"/>
        <v>0</v>
      </c>
      <c r="CX260" s="104"/>
      <c r="CY260" s="211">
        <f t="shared" si="132"/>
        <v>0</v>
      </c>
      <c r="CZ260" s="211">
        <f t="shared" si="133"/>
        <v>0</v>
      </c>
      <c r="DA260" s="211">
        <f t="shared" si="134"/>
        <v>0</v>
      </c>
      <c r="DB260" s="211">
        <f t="shared" si="135"/>
        <v>0</v>
      </c>
      <c r="DC260" s="211">
        <f t="shared" si="136"/>
        <v>0</v>
      </c>
      <c r="DD260" s="211">
        <f t="shared" si="137"/>
        <v>0</v>
      </c>
      <c r="DE260" s="211">
        <f t="shared" si="138"/>
        <v>0</v>
      </c>
      <c r="DF260" s="211">
        <f t="shared" si="139"/>
        <v>0</v>
      </c>
      <c r="DG260" s="211">
        <f t="shared" si="140"/>
        <v>0</v>
      </c>
      <c r="DH260" s="211">
        <f t="shared" si="141"/>
        <v>0</v>
      </c>
    </row>
    <row r="261" spans="1:112" s="105" customFormat="1" ht="32.1" customHeight="1">
      <c r="A261" s="513" t="s">
        <v>445</v>
      </c>
      <c r="B261" s="514"/>
      <c r="C261" s="514"/>
      <c r="D261" s="514"/>
      <c r="E261" s="515"/>
      <c r="F261" s="107"/>
      <c r="G261" s="107"/>
      <c r="H261" s="107"/>
      <c r="I261" s="107"/>
      <c r="J261" s="107"/>
      <c r="K261" s="107"/>
      <c r="L261" s="107"/>
      <c r="M261" s="107"/>
      <c r="N261" s="107"/>
      <c r="O261" s="107"/>
      <c r="P261" s="108"/>
      <c r="Q261" s="108"/>
      <c r="R261" s="108"/>
      <c r="S261" s="108"/>
      <c r="T261" s="108"/>
      <c r="U261" s="108"/>
      <c r="V261" s="108"/>
      <c r="W261" s="108"/>
      <c r="X261" s="108"/>
      <c r="Y261" s="108"/>
      <c r="Z261" s="108"/>
      <c r="AA261" s="108"/>
      <c r="AB261" s="108"/>
      <c r="AC261" s="107"/>
      <c r="AD261" s="107"/>
      <c r="AE261" s="107"/>
      <c r="AF261" s="107"/>
      <c r="AG261" s="107"/>
      <c r="AH261" s="107"/>
      <c r="AI261" s="107"/>
      <c r="AJ261" s="107"/>
      <c r="AK261" s="107"/>
      <c r="AL261" s="107"/>
      <c r="AM261" s="107"/>
      <c r="AN261" s="107"/>
      <c r="AO261" s="107"/>
      <c r="AP261" s="107"/>
      <c r="AQ261" s="109"/>
      <c r="AR261" s="110"/>
      <c r="AS261" s="110"/>
      <c r="AT261" s="111">
        <f t="shared" ref="AT261:CL261" si="148">SUM(AT192:AT260)</f>
        <v>200922573.60000005</v>
      </c>
      <c r="AU261" s="111">
        <f t="shared" si="148"/>
        <v>200917806.01000005</v>
      </c>
      <c r="AV261" s="111">
        <f t="shared" si="148"/>
        <v>670542.29</v>
      </c>
      <c r="AW261" s="111">
        <f t="shared" si="148"/>
        <v>670542.29</v>
      </c>
      <c r="AX261" s="111">
        <f t="shared" si="148"/>
        <v>4180892.14</v>
      </c>
      <c r="AY261" s="111">
        <f t="shared" si="148"/>
        <v>4180892.14</v>
      </c>
      <c r="AZ261" s="111">
        <f t="shared" si="148"/>
        <v>7298000</v>
      </c>
      <c r="BA261" s="111">
        <f t="shared" si="148"/>
        <v>7298000</v>
      </c>
      <c r="BB261" s="111">
        <f t="shared" si="148"/>
        <v>188773139.17000002</v>
      </c>
      <c r="BC261" s="111">
        <f t="shared" si="148"/>
        <v>188768371.58000001</v>
      </c>
      <c r="BD261" s="111">
        <f t="shared" si="148"/>
        <v>171765258.43000001</v>
      </c>
      <c r="BE261" s="111">
        <f t="shared" si="148"/>
        <v>0</v>
      </c>
      <c r="BF261" s="111">
        <f t="shared" si="148"/>
        <v>0</v>
      </c>
      <c r="BG261" s="111">
        <f t="shared" si="148"/>
        <v>0</v>
      </c>
      <c r="BH261" s="111">
        <f t="shared" si="148"/>
        <v>171765258.43000001</v>
      </c>
      <c r="BI261" s="111">
        <f t="shared" si="148"/>
        <v>174246510</v>
      </c>
      <c r="BJ261" s="111">
        <f t="shared" si="148"/>
        <v>0</v>
      </c>
      <c r="BK261" s="111">
        <f t="shared" si="148"/>
        <v>0</v>
      </c>
      <c r="BL261" s="111">
        <f t="shared" si="148"/>
        <v>0</v>
      </c>
      <c r="BM261" s="111">
        <f t="shared" si="148"/>
        <v>174246510</v>
      </c>
      <c r="BN261" s="111">
        <f t="shared" si="148"/>
        <v>174458760</v>
      </c>
      <c r="BO261" s="111">
        <f t="shared" si="148"/>
        <v>0</v>
      </c>
      <c r="BP261" s="111">
        <f t="shared" si="148"/>
        <v>0</v>
      </c>
      <c r="BQ261" s="111">
        <f t="shared" si="148"/>
        <v>0</v>
      </c>
      <c r="BR261" s="111">
        <f t="shared" si="148"/>
        <v>174458760</v>
      </c>
      <c r="BS261" s="111">
        <f t="shared" si="148"/>
        <v>174458760</v>
      </c>
      <c r="BT261" s="111">
        <f t="shared" si="148"/>
        <v>0</v>
      </c>
      <c r="BU261" s="111">
        <f t="shared" si="148"/>
        <v>0</v>
      </c>
      <c r="BV261" s="111">
        <f t="shared" si="148"/>
        <v>0</v>
      </c>
      <c r="BW261" s="111">
        <f t="shared" si="148"/>
        <v>174458760</v>
      </c>
      <c r="BX261" s="111">
        <f t="shared" si="148"/>
        <v>200917806.04000008</v>
      </c>
      <c r="BY261" s="111">
        <f t="shared" si="148"/>
        <v>3302816.6100000003</v>
      </c>
      <c r="BZ261" s="111">
        <f t="shared" si="148"/>
        <v>2159176.0700000003</v>
      </c>
      <c r="CA261" s="111">
        <f t="shared" si="148"/>
        <v>7298000</v>
      </c>
      <c r="CB261" s="111">
        <f t="shared" si="148"/>
        <v>188157813.36300001</v>
      </c>
      <c r="CC261" s="111">
        <f t="shared" si="148"/>
        <v>171765258.43000001</v>
      </c>
      <c r="CD261" s="111">
        <f t="shared" si="148"/>
        <v>0</v>
      </c>
      <c r="CE261" s="111">
        <f t="shared" si="148"/>
        <v>0</v>
      </c>
      <c r="CF261" s="111">
        <f t="shared" si="148"/>
        <v>0</v>
      </c>
      <c r="CG261" s="111">
        <f t="shared" si="148"/>
        <v>171765258.43000001</v>
      </c>
      <c r="CH261" s="111">
        <f t="shared" si="148"/>
        <v>174246510</v>
      </c>
      <c r="CI261" s="111">
        <f t="shared" si="148"/>
        <v>0</v>
      </c>
      <c r="CJ261" s="111">
        <f t="shared" si="148"/>
        <v>0</v>
      </c>
      <c r="CK261" s="111">
        <f t="shared" si="148"/>
        <v>0</v>
      </c>
      <c r="CL261" s="111">
        <f t="shared" si="148"/>
        <v>174246510</v>
      </c>
      <c r="CM261" s="111"/>
      <c r="CN261" s="19" t="str">
        <f t="shared" si="131"/>
        <v/>
      </c>
      <c r="CO261" s="103"/>
      <c r="CP261" s="103"/>
      <c r="CQ261" s="104"/>
      <c r="CR261" s="104">
        <f t="shared" si="142"/>
        <v>0</v>
      </c>
      <c r="CS261" s="104">
        <f t="shared" si="143"/>
        <v>0</v>
      </c>
      <c r="CT261" s="104">
        <f t="shared" si="144"/>
        <v>0</v>
      </c>
      <c r="CU261" s="104">
        <f t="shared" si="145"/>
        <v>0</v>
      </c>
      <c r="CV261" s="104">
        <f t="shared" si="146"/>
        <v>0</v>
      </c>
      <c r="CW261" s="104">
        <f t="shared" si="147"/>
        <v>0</v>
      </c>
      <c r="CX261" s="104"/>
      <c r="CY261" s="211">
        <f t="shared" si="132"/>
        <v>0</v>
      </c>
      <c r="CZ261" s="211">
        <f t="shared" si="133"/>
        <v>0</v>
      </c>
      <c r="DA261" s="211">
        <f t="shared" si="134"/>
        <v>0</v>
      </c>
      <c r="DB261" s="211">
        <f t="shared" si="135"/>
        <v>0</v>
      </c>
      <c r="DC261" s="211">
        <f t="shared" si="136"/>
        <v>0</v>
      </c>
      <c r="DD261" s="211">
        <f t="shared" si="137"/>
        <v>0</v>
      </c>
      <c r="DE261" s="211">
        <f t="shared" si="138"/>
        <v>0</v>
      </c>
      <c r="DF261" s="211">
        <f t="shared" si="139"/>
        <v>0</v>
      </c>
      <c r="DG261" s="211">
        <f t="shared" si="140"/>
        <v>0</v>
      </c>
      <c r="DH261" s="211">
        <f t="shared" si="141"/>
        <v>0</v>
      </c>
    </row>
    <row r="262" spans="1:112" s="105" customFormat="1" ht="32.1" customHeight="1">
      <c r="A262" s="439">
        <v>606</v>
      </c>
      <c r="B262" s="289" t="s">
        <v>446</v>
      </c>
      <c r="C262" s="69">
        <v>401000021</v>
      </c>
      <c r="D262" s="58" t="s">
        <v>1419</v>
      </c>
      <c r="E262" s="290" t="s">
        <v>466</v>
      </c>
      <c r="F262" s="291"/>
      <c r="G262" s="291"/>
      <c r="H262" s="292">
        <v>1</v>
      </c>
      <c r="I262" s="291"/>
      <c r="J262" s="292">
        <v>9</v>
      </c>
      <c r="K262" s="292">
        <v>1</v>
      </c>
      <c r="L262" s="292" t="s">
        <v>1639</v>
      </c>
      <c r="M262" s="292"/>
      <c r="N262" s="292"/>
      <c r="O262" s="292"/>
      <c r="P262" s="294" t="s">
        <v>467</v>
      </c>
      <c r="Q262" s="294" t="s">
        <v>1640</v>
      </c>
      <c r="R262" s="292"/>
      <c r="S262" s="292"/>
      <c r="T262" s="292"/>
      <c r="U262" s="292"/>
      <c r="V262" s="292">
        <v>11</v>
      </c>
      <c r="W262" s="292">
        <v>1</v>
      </c>
      <c r="X262" s="292"/>
      <c r="Y262" s="292"/>
      <c r="Z262" s="292"/>
      <c r="AA262" s="292"/>
      <c r="AB262" s="294" t="s">
        <v>467</v>
      </c>
      <c r="AC262" s="294" t="s">
        <v>2120</v>
      </c>
      <c r="AD262" s="294"/>
      <c r="AE262" s="294"/>
      <c r="AF262" s="294"/>
      <c r="AG262" s="294"/>
      <c r="AH262" s="294"/>
      <c r="AI262" s="294"/>
      <c r="AJ262" s="294"/>
      <c r="AK262" s="294"/>
      <c r="AL262" s="294"/>
      <c r="AM262" s="294" t="s">
        <v>2121</v>
      </c>
      <c r="AN262" s="294" t="s">
        <v>2122</v>
      </c>
      <c r="AO262" s="71" t="s">
        <v>219</v>
      </c>
      <c r="AP262" s="71" t="s">
        <v>71</v>
      </c>
      <c r="AQ262" s="71" t="s">
        <v>1641</v>
      </c>
      <c r="AR262" s="70" t="s">
        <v>174</v>
      </c>
      <c r="AS262" s="253">
        <v>611</v>
      </c>
      <c r="AT262" s="535">
        <f>AV262+AX262+AZ262+BB262</f>
        <v>1106720303.5699999</v>
      </c>
      <c r="AU262" s="535">
        <f>AW262+AY262+BA262+BC262</f>
        <v>1106720303.5699999</v>
      </c>
      <c r="AV262" s="536">
        <v>0</v>
      </c>
      <c r="AW262" s="536">
        <v>0</v>
      </c>
      <c r="AX262" s="536">
        <v>0</v>
      </c>
      <c r="AY262" s="536">
        <v>0</v>
      </c>
      <c r="AZ262" s="536">
        <v>0</v>
      </c>
      <c r="BA262" s="536">
        <v>0</v>
      </c>
      <c r="BB262" s="537">
        <v>1106720303.5699999</v>
      </c>
      <c r="BC262" s="537">
        <v>1106720303.5699999</v>
      </c>
      <c r="BD262" s="538">
        <f>SUM(BE262:BH262)</f>
        <v>1250511460.8400002</v>
      </c>
      <c r="BE262" s="537">
        <v>0</v>
      </c>
      <c r="BF262" s="537">
        <v>0</v>
      </c>
      <c r="BG262" s="537">
        <v>0</v>
      </c>
      <c r="BH262" s="537">
        <v>1250511460.8400002</v>
      </c>
      <c r="BI262" s="538">
        <f>SUM(BJ262:BM262)</f>
        <v>1279959100</v>
      </c>
      <c r="BJ262" s="537">
        <v>0</v>
      </c>
      <c r="BK262" s="537">
        <v>0</v>
      </c>
      <c r="BL262" s="537">
        <v>0</v>
      </c>
      <c r="BM262" s="537">
        <v>1279959100</v>
      </c>
      <c r="BN262" s="538">
        <f>SUM(BO262:BR262)</f>
        <v>1285513440</v>
      </c>
      <c r="BO262" s="537">
        <v>0</v>
      </c>
      <c r="BP262" s="537">
        <v>0</v>
      </c>
      <c r="BQ262" s="537">
        <v>0</v>
      </c>
      <c r="BR262" s="537">
        <v>1285513440</v>
      </c>
      <c r="BS262" s="538">
        <f t="shared" ref="BS262:BS327" si="149">SUM(BT262:BW262)</f>
        <v>1285513445.51</v>
      </c>
      <c r="BT262" s="537">
        <v>0</v>
      </c>
      <c r="BU262" s="537">
        <v>0</v>
      </c>
      <c r="BV262" s="537">
        <v>0</v>
      </c>
      <c r="BW262" s="537">
        <f>1285513440+5.51</f>
        <v>1285513445.51</v>
      </c>
      <c r="BX262" s="538">
        <f>SUM(BY262:CB262)</f>
        <v>1106720303.5699999</v>
      </c>
      <c r="BY262" s="536">
        <v>0</v>
      </c>
      <c r="BZ262" s="536">
        <v>0</v>
      </c>
      <c r="CA262" s="536">
        <v>0</v>
      </c>
      <c r="CB262" s="537">
        <v>1106720303.5699999</v>
      </c>
      <c r="CC262" s="538">
        <f>SUM(CD262:CG262)</f>
        <v>1264724957</v>
      </c>
      <c r="CD262" s="537">
        <v>0</v>
      </c>
      <c r="CE262" s="537">
        <v>0</v>
      </c>
      <c r="CF262" s="537">
        <v>0</v>
      </c>
      <c r="CG262" s="537">
        <f>1250511460.84+14213496.16</f>
        <v>1264724957</v>
      </c>
      <c r="CH262" s="538">
        <f>SUM(CI262:CL262)</f>
        <v>1294172596.1600001</v>
      </c>
      <c r="CI262" s="537">
        <v>0</v>
      </c>
      <c r="CJ262" s="537">
        <v>0</v>
      </c>
      <c r="CK262" s="537">
        <v>0</v>
      </c>
      <c r="CL262" s="537">
        <f>1279959100+14213496.16</f>
        <v>1294172596.1600001</v>
      </c>
      <c r="CM262" s="382" t="s">
        <v>91</v>
      </c>
      <c r="CN262" s="19" t="str">
        <f t="shared" si="131"/>
        <v>4010000210701нормативный</v>
      </c>
      <c r="CO262" s="103"/>
      <c r="CP262" s="103"/>
      <c r="CQ262" s="104"/>
      <c r="CR262" s="104"/>
      <c r="CS262" s="104"/>
      <c r="CT262" s="104"/>
      <c r="CU262" s="104"/>
      <c r="CV262" s="104"/>
      <c r="CW262" s="104"/>
      <c r="CX262" s="104"/>
      <c r="CY262" s="211"/>
      <c r="CZ262" s="211"/>
      <c r="DA262" s="211"/>
      <c r="DB262" s="211"/>
      <c r="DC262" s="211"/>
      <c r="DD262" s="211"/>
      <c r="DE262" s="211"/>
      <c r="DF262" s="211"/>
      <c r="DG262" s="211"/>
      <c r="DH262" s="211"/>
    </row>
    <row r="263" spans="1:112" s="105" customFormat="1" ht="32.1" customHeight="1">
      <c r="A263" s="439">
        <v>606</v>
      </c>
      <c r="B263" s="289" t="s">
        <v>446</v>
      </c>
      <c r="C263" s="69">
        <v>401000021</v>
      </c>
      <c r="D263" s="58" t="s">
        <v>1419</v>
      </c>
      <c r="E263" s="290" t="s">
        <v>466</v>
      </c>
      <c r="F263" s="291"/>
      <c r="G263" s="291"/>
      <c r="H263" s="292">
        <v>1</v>
      </c>
      <c r="I263" s="291"/>
      <c r="J263" s="292">
        <v>9</v>
      </c>
      <c r="K263" s="292">
        <v>1</v>
      </c>
      <c r="L263" s="292">
        <v>7</v>
      </c>
      <c r="M263" s="292"/>
      <c r="N263" s="292"/>
      <c r="O263" s="292"/>
      <c r="P263" s="294" t="s">
        <v>467</v>
      </c>
      <c r="Q263" s="294" t="s">
        <v>1640</v>
      </c>
      <c r="R263" s="292"/>
      <c r="S263" s="292"/>
      <c r="T263" s="292"/>
      <c r="U263" s="292"/>
      <c r="V263" s="292">
        <v>11</v>
      </c>
      <c r="W263" s="292">
        <v>1</v>
      </c>
      <c r="X263" s="292"/>
      <c r="Y263" s="292"/>
      <c r="Z263" s="292"/>
      <c r="AA263" s="292"/>
      <c r="AB263" s="294" t="s">
        <v>467</v>
      </c>
      <c r="AC263" s="294" t="s">
        <v>2123</v>
      </c>
      <c r="AD263" s="294"/>
      <c r="AE263" s="294"/>
      <c r="AF263" s="294"/>
      <c r="AG263" s="294"/>
      <c r="AH263" s="294"/>
      <c r="AI263" s="294"/>
      <c r="AJ263" s="294"/>
      <c r="AK263" s="294"/>
      <c r="AL263" s="294"/>
      <c r="AM263" s="294" t="s">
        <v>2124</v>
      </c>
      <c r="AN263" s="294" t="s">
        <v>2122</v>
      </c>
      <c r="AO263" s="71" t="s">
        <v>219</v>
      </c>
      <c r="AP263" s="71" t="s">
        <v>71</v>
      </c>
      <c r="AQ263" s="71" t="s">
        <v>1641</v>
      </c>
      <c r="AR263" s="70" t="s">
        <v>174</v>
      </c>
      <c r="AS263" s="253" t="s">
        <v>463</v>
      </c>
      <c r="AT263" s="535">
        <f t="shared" ref="AT263:AU328" si="150">AV263+AX263+AZ263+BB263</f>
        <v>3361600</v>
      </c>
      <c r="AU263" s="535">
        <f t="shared" si="150"/>
        <v>3361600</v>
      </c>
      <c r="AV263" s="536">
        <v>0</v>
      </c>
      <c r="AW263" s="536">
        <v>0</v>
      </c>
      <c r="AX263" s="536">
        <v>0</v>
      </c>
      <c r="AY263" s="536">
        <v>0</v>
      </c>
      <c r="AZ263" s="536">
        <v>0</v>
      </c>
      <c r="BA263" s="536">
        <v>0</v>
      </c>
      <c r="BB263" s="537">
        <v>3361600</v>
      </c>
      <c r="BC263" s="537">
        <v>3361600</v>
      </c>
      <c r="BD263" s="538">
        <f t="shared" ref="BD263:BD328" si="151">SUM(BE263:BH263)</f>
        <v>907133.92999999993</v>
      </c>
      <c r="BE263" s="537">
        <v>0</v>
      </c>
      <c r="BF263" s="537">
        <v>0</v>
      </c>
      <c r="BG263" s="537">
        <v>0</v>
      </c>
      <c r="BH263" s="537">
        <v>907133.92999999993</v>
      </c>
      <c r="BI263" s="538">
        <f t="shared" ref="BI263:BI328" si="152">SUM(BJ263:BM263)</f>
        <v>0</v>
      </c>
      <c r="BJ263" s="537">
        <v>0</v>
      </c>
      <c r="BK263" s="537">
        <v>0</v>
      </c>
      <c r="BL263" s="537">
        <v>0</v>
      </c>
      <c r="BM263" s="537">
        <v>0</v>
      </c>
      <c r="BN263" s="538">
        <f t="shared" ref="BN263:BN328" si="153">SUM(BO263:BR263)</f>
        <v>0</v>
      </c>
      <c r="BO263" s="537">
        <v>0</v>
      </c>
      <c r="BP263" s="537">
        <v>0</v>
      </c>
      <c r="BQ263" s="537">
        <v>0</v>
      </c>
      <c r="BR263" s="537">
        <v>0</v>
      </c>
      <c r="BS263" s="538">
        <f t="shared" si="149"/>
        <v>0</v>
      </c>
      <c r="BT263" s="537">
        <v>0</v>
      </c>
      <c r="BU263" s="537">
        <v>0</v>
      </c>
      <c r="BV263" s="537">
        <v>0</v>
      </c>
      <c r="BW263" s="537">
        <v>0</v>
      </c>
      <c r="BX263" s="538">
        <f t="shared" ref="BX263:BX326" si="154">SUM(BY263:CB263)</f>
        <v>3361600</v>
      </c>
      <c r="BY263" s="536">
        <v>0</v>
      </c>
      <c r="BZ263" s="536">
        <v>0</v>
      </c>
      <c r="CA263" s="536">
        <v>0</v>
      </c>
      <c r="CB263" s="537">
        <v>3361600</v>
      </c>
      <c r="CC263" s="538">
        <f t="shared" ref="CC263:CC328" si="155">SUM(CD263:CG263)</f>
        <v>907133.92999999993</v>
      </c>
      <c r="CD263" s="537">
        <v>0</v>
      </c>
      <c r="CE263" s="537">
        <v>0</v>
      </c>
      <c r="CF263" s="537">
        <v>0</v>
      </c>
      <c r="CG263" s="537">
        <v>907133.92999999993</v>
      </c>
      <c r="CH263" s="538">
        <f t="shared" ref="CH263:CH328" si="156">SUM(CI263:CL263)</f>
        <v>0</v>
      </c>
      <c r="CI263" s="537">
        <v>0</v>
      </c>
      <c r="CJ263" s="537">
        <v>0</v>
      </c>
      <c r="CK263" s="537">
        <v>0</v>
      </c>
      <c r="CL263" s="537">
        <v>0</v>
      </c>
      <c r="CM263" s="509" t="s">
        <v>92</v>
      </c>
      <c r="CN263" s="19" t="str">
        <f t="shared" si="131"/>
        <v>4010000210701плановый</v>
      </c>
      <c r="CO263" s="103"/>
      <c r="CP263" s="103"/>
      <c r="CQ263" s="104"/>
      <c r="CR263" s="104"/>
      <c r="CS263" s="104"/>
      <c r="CT263" s="104"/>
      <c r="CU263" s="104"/>
      <c r="CV263" s="104"/>
      <c r="CW263" s="104"/>
      <c r="CX263" s="104"/>
      <c r="CY263" s="211"/>
      <c r="CZ263" s="211"/>
      <c r="DA263" s="211"/>
      <c r="DB263" s="211"/>
      <c r="DC263" s="211"/>
      <c r="DD263" s="211"/>
      <c r="DE263" s="211"/>
      <c r="DF263" s="211"/>
      <c r="DG263" s="211"/>
      <c r="DH263" s="211"/>
    </row>
    <row r="264" spans="1:112" s="105" customFormat="1" ht="32.1" customHeight="1">
      <c r="A264" s="439">
        <v>606</v>
      </c>
      <c r="B264" s="289" t="s">
        <v>446</v>
      </c>
      <c r="C264" s="69">
        <v>401000021</v>
      </c>
      <c r="D264" s="58" t="s">
        <v>1419</v>
      </c>
      <c r="E264" s="290" t="s">
        <v>466</v>
      </c>
      <c r="F264" s="291"/>
      <c r="G264" s="291"/>
      <c r="H264" s="292">
        <v>1</v>
      </c>
      <c r="I264" s="291"/>
      <c r="J264" s="292">
        <v>9</v>
      </c>
      <c r="K264" s="292">
        <v>1</v>
      </c>
      <c r="L264" s="292" t="s">
        <v>1639</v>
      </c>
      <c r="M264" s="292"/>
      <c r="N264" s="292"/>
      <c r="O264" s="292"/>
      <c r="P264" s="294" t="s">
        <v>467</v>
      </c>
      <c r="Q264" s="294" t="s">
        <v>1640</v>
      </c>
      <c r="R264" s="292"/>
      <c r="S264" s="292"/>
      <c r="T264" s="292"/>
      <c r="U264" s="292"/>
      <c r="V264" s="292">
        <v>11</v>
      </c>
      <c r="W264" s="292">
        <v>1</v>
      </c>
      <c r="X264" s="292"/>
      <c r="Y264" s="292"/>
      <c r="Z264" s="292"/>
      <c r="AA264" s="292"/>
      <c r="AB264" s="294" t="s">
        <v>467</v>
      </c>
      <c r="AC264" s="294" t="s">
        <v>2120</v>
      </c>
      <c r="AD264" s="294"/>
      <c r="AE264" s="294"/>
      <c r="AF264" s="294"/>
      <c r="AG264" s="294"/>
      <c r="AH264" s="294"/>
      <c r="AI264" s="294"/>
      <c r="AJ264" s="294"/>
      <c r="AK264" s="294"/>
      <c r="AL264" s="294"/>
      <c r="AM264" s="294" t="s">
        <v>2121</v>
      </c>
      <c r="AN264" s="294" t="s">
        <v>2122</v>
      </c>
      <c r="AO264" s="71" t="s">
        <v>219</v>
      </c>
      <c r="AP264" s="71" t="s">
        <v>71</v>
      </c>
      <c r="AQ264" s="71" t="s">
        <v>1641</v>
      </c>
      <c r="AR264" s="70" t="s">
        <v>174</v>
      </c>
      <c r="AS264" s="253">
        <v>621</v>
      </c>
      <c r="AT264" s="535">
        <f t="shared" si="150"/>
        <v>38038096.090000004</v>
      </c>
      <c r="AU264" s="535">
        <f t="shared" si="150"/>
        <v>38038096.090000004</v>
      </c>
      <c r="AV264" s="536">
        <v>0</v>
      </c>
      <c r="AW264" s="536">
        <v>0</v>
      </c>
      <c r="AX264" s="536">
        <v>0</v>
      </c>
      <c r="AY264" s="536">
        <v>0</v>
      </c>
      <c r="AZ264" s="536">
        <v>0</v>
      </c>
      <c r="BA264" s="536">
        <v>0</v>
      </c>
      <c r="BB264" s="537">
        <v>38038096.090000004</v>
      </c>
      <c r="BC264" s="537">
        <v>38038096.090000004</v>
      </c>
      <c r="BD264" s="538">
        <f t="shared" si="151"/>
        <v>44178572.07</v>
      </c>
      <c r="BE264" s="537">
        <v>0</v>
      </c>
      <c r="BF264" s="537">
        <v>0</v>
      </c>
      <c r="BG264" s="537">
        <v>0</v>
      </c>
      <c r="BH264" s="537">
        <v>44178572.07</v>
      </c>
      <c r="BI264" s="538">
        <f t="shared" si="152"/>
        <v>44797170</v>
      </c>
      <c r="BJ264" s="537">
        <v>0</v>
      </c>
      <c r="BK264" s="537">
        <v>0</v>
      </c>
      <c r="BL264" s="537">
        <v>0</v>
      </c>
      <c r="BM264" s="537">
        <v>44797170</v>
      </c>
      <c r="BN264" s="538">
        <f t="shared" si="153"/>
        <v>45031810</v>
      </c>
      <c r="BO264" s="537">
        <v>0</v>
      </c>
      <c r="BP264" s="537">
        <v>0</v>
      </c>
      <c r="BQ264" s="537">
        <v>0</v>
      </c>
      <c r="BR264" s="537">
        <v>45031810</v>
      </c>
      <c r="BS264" s="538">
        <f t="shared" si="149"/>
        <v>45031810</v>
      </c>
      <c r="BT264" s="537">
        <v>0</v>
      </c>
      <c r="BU264" s="537">
        <v>0</v>
      </c>
      <c r="BV264" s="537">
        <v>0</v>
      </c>
      <c r="BW264" s="537">
        <v>45031810</v>
      </c>
      <c r="BX264" s="538">
        <f t="shared" si="154"/>
        <v>38038096.090000004</v>
      </c>
      <c r="BY264" s="536">
        <v>0</v>
      </c>
      <c r="BZ264" s="536">
        <v>0</v>
      </c>
      <c r="CA264" s="536">
        <v>0</v>
      </c>
      <c r="CB264" s="537">
        <v>38038096.090000004</v>
      </c>
      <c r="CC264" s="538">
        <f t="shared" si="155"/>
        <v>44178572.07</v>
      </c>
      <c r="CD264" s="537">
        <v>0</v>
      </c>
      <c r="CE264" s="537">
        <v>0</v>
      </c>
      <c r="CF264" s="537">
        <v>0</v>
      </c>
      <c r="CG264" s="537">
        <v>44178572.07</v>
      </c>
      <c r="CH264" s="538">
        <f t="shared" si="156"/>
        <v>44797170</v>
      </c>
      <c r="CI264" s="537">
        <v>0</v>
      </c>
      <c r="CJ264" s="537">
        <v>0</v>
      </c>
      <c r="CK264" s="537">
        <v>0</v>
      </c>
      <c r="CL264" s="537">
        <v>44797170</v>
      </c>
      <c r="CM264" s="382" t="s">
        <v>91</v>
      </c>
      <c r="CN264" s="19" t="str">
        <f t="shared" si="131"/>
        <v>4010000210701нормативный</v>
      </c>
      <c r="CO264" s="103"/>
      <c r="CP264" s="103"/>
      <c r="CQ264" s="104"/>
      <c r="CR264" s="104"/>
      <c r="CS264" s="104"/>
      <c r="CT264" s="104"/>
      <c r="CU264" s="104"/>
      <c r="CV264" s="104"/>
      <c r="CW264" s="104"/>
      <c r="CX264" s="104"/>
      <c r="CY264" s="211"/>
      <c r="CZ264" s="211"/>
      <c r="DA264" s="211"/>
      <c r="DB264" s="211"/>
      <c r="DC264" s="211"/>
      <c r="DD264" s="211"/>
      <c r="DE264" s="211"/>
      <c r="DF264" s="211"/>
      <c r="DG264" s="211"/>
      <c r="DH264" s="211"/>
    </row>
    <row r="265" spans="1:112" s="105" customFormat="1" ht="32.1" customHeight="1">
      <c r="A265" s="439">
        <v>606</v>
      </c>
      <c r="B265" s="289" t="s">
        <v>446</v>
      </c>
      <c r="C265" s="69">
        <v>401000021</v>
      </c>
      <c r="D265" s="58" t="s">
        <v>1419</v>
      </c>
      <c r="E265" s="290" t="s">
        <v>466</v>
      </c>
      <c r="F265" s="291"/>
      <c r="G265" s="291"/>
      <c r="H265" s="292">
        <v>1</v>
      </c>
      <c r="I265" s="291"/>
      <c r="J265" s="292">
        <v>9</v>
      </c>
      <c r="K265" s="292">
        <v>1</v>
      </c>
      <c r="L265" s="292">
        <v>7</v>
      </c>
      <c r="M265" s="292"/>
      <c r="N265" s="292"/>
      <c r="O265" s="292"/>
      <c r="P265" s="294" t="s">
        <v>467</v>
      </c>
      <c r="Q265" s="294" t="s">
        <v>1640</v>
      </c>
      <c r="R265" s="292"/>
      <c r="S265" s="292"/>
      <c r="T265" s="292"/>
      <c r="U265" s="292"/>
      <c r="V265" s="292">
        <v>11</v>
      </c>
      <c r="W265" s="292">
        <v>1</v>
      </c>
      <c r="X265" s="292"/>
      <c r="Y265" s="292"/>
      <c r="Z265" s="292"/>
      <c r="AA265" s="292"/>
      <c r="AB265" s="294" t="s">
        <v>467</v>
      </c>
      <c r="AC265" s="294" t="s">
        <v>2123</v>
      </c>
      <c r="AD265" s="294"/>
      <c r="AE265" s="294"/>
      <c r="AF265" s="294"/>
      <c r="AG265" s="294"/>
      <c r="AH265" s="294"/>
      <c r="AI265" s="294"/>
      <c r="AJ265" s="294"/>
      <c r="AK265" s="294"/>
      <c r="AL265" s="294"/>
      <c r="AM265" s="294" t="s">
        <v>2124</v>
      </c>
      <c r="AN265" s="294" t="s">
        <v>2122</v>
      </c>
      <c r="AO265" s="71" t="s">
        <v>219</v>
      </c>
      <c r="AP265" s="71" t="s">
        <v>71</v>
      </c>
      <c r="AQ265" s="71" t="s">
        <v>1641</v>
      </c>
      <c r="AR265" s="70" t="s">
        <v>174</v>
      </c>
      <c r="AS265" s="253" t="s">
        <v>464</v>
      </c>
      <c r="AT265" s="535">
        <f t="shared" si="150"/>
        <v>0</v>
      </c>
      <c r="AU265" s="535">
        <f t="shared" si="150"/>
        <v>0</v>
      </c>
      <c r="AV265" s="536">
        <v>0</v>
      </c>
      <c r="AW265" s="536">
        <v>0</v>
      </c>
      <c r="AX265" s="536">
        <v>0</v>
      </c>
      <c r="AY265" s="536">
        <v>0</v>
      </c>
      <c r="AZ265" s="536">
        <v>0</v>
      </c>
      <c r="BA265" s="536">
        <v>0</v>
      </c>
      <c r="BB265" s="537">
        <v>0</v>
      </c>
      <c r="BC265" s="537">
        <v>0</v>
      </c>
      <c r="BD265" s="538">
        <f t="shared" si="151"/>
        <v>0</v>
      </c>
      <c r="BE265" s="537">
        <v>0</v>
      </c>
      <c r="BF265" s="537">
        <v>0</v>
      </c>
      <c r="BG265" s="537">
        <v>0</v>
      </c>
      <c r="BH265" s="537">
        <v>0</v>
      </c>
      <c r="BI265" s="538">
        <f t="shared" si="152"/>
        <v>0</v>
      </c>
      <c r="BJ265" s="537">
        <v>0</v>
      </c>
      <c r="BK265" s="537">
        <v>0</v>
      </c>
      <c r="BL265" s="537">
        <v>0</v>
      </c>
      <c r="BM265" s="537">
        <v>0</v>
      </c>
      <c r="BN265" s="538">
        <f t="shared" si="153"/>
        <v>0</v>
      </c>
      <c r="BO265" s="537">
        <v>0</v>
      </c>
      <c r="BP265" s="537">
        <v>0</v>
      </c>
      <c r="BQ265" s="537">
        <v>0</v>
      </c>
      <c r="BR265" s="537">
        <v>0</v>
      </c>
      <c r="BS265" s="538">
        <f t="shared" si="149"/>
        <v>0</v>
      </c>
      <c r="BT265" s="537">
        <v>0</v>
      </c>
      <c r="BU265" s="537">
        <v>0</v>
      </c>
      <c r="BV265" s="537">
        <v>0</v>
      </c>
      <c r="BW265" s="537">
        <v>0</v>
      </c>
      <c r="BX265" s="538">
        <f t="shared" si="154"/>
        <v>0</v>
      </c>
      <c r="BY265" s="536">
        <v>0</v>
      </c>
      <c r="BZ265" s="536">
        <v>0</v>
      </c>
      <c r="CA265" s="536">
        <v>0</v>
      </c>
      <c r="CB265" s="537">
        <v>0</v>
      </c>
      <c r="CC265" s="538">
        <f t="shared" si="155"/>
        <v>0</v>
      </c>
      <c r="CD265" s="537">
        <v>0</v>
      </c>
      <c r="CE265" s="537">
        <v>0</v>
      </c>
      <c r="CF265" s="537">
        <v>0</v>
      </c>
      <c r="CG265" s="537">
        <v>0</v>
      </c>
      <c r="CH265" s="538">
        <f t="shared" si="156"/>
        <v>0</v>
      </c>
      <c r="CI265" s="537">
        <v>0</v>
      </c>
      <c r="CJ265" s="537">
        <v>0</v>
      </c>
      <c r="CK265" s="537">
        <v>0</v>
      </c>
      <c r="CL265" s="537">
        <v>0</v>
      </c>
      <c r="CM265" s="509" t="s">
        <v>92</v>
      </c>
      <c r="CN265" s="19" t="str">
        <f t="shared" si="131"/>
        <v>4010000210701плановый</v>
      </c>
      <c r="CO265" s="103"/>
      <c r="CP265" s="103"/>
      <c r="CQ265" s="104"/>
      <c r="CR265" s="104"/>
      <c r="CS265" s="104"/>
      <c r="CT265" s="104"/>
      <c r="CU265" s="104"/>
      <c r="CV265" s="104"/>
      <c r="CW265" s="104"/>
      <c r="CX265" s="104"/>
      <c r="CY265" s="211"/>
      <c r="CZ265" s="211"/>
      <c r="DA265" s="211"/>
      <c r="DB265" s="211"/>
      <c r="DC265" s="211"/>
      <c r="DD265" s="211"/>
      <c r="DE265" s="211"/>
      <c r="DF265" s="211"/>
      <c r="DG265" s="211"/>
      <c r="DH265" s="211"/>
    </row>
    <row r="266" spans="1:112" s="105" customFormat="1" ht="32.1" customHeight="1">
      <c r="A266" s="439">
        <v>606</v>
      </c>
      <c r="B266" s="289" t="s">
        <v>446</v>
      </c>
      <c r="C266" s="69">
        <v>401000021</v>
      </c>
      <c r="D266" s="58" t="s">
        <v>1419</v>
      </c>
      <c r="E266" s="290" t="s">
        <v>329</v>
      </c>
      <c r="F266" s="291"/>
      <c r="G266" s="291"/>
      <c r="H266" s="292">
        <v>3</v>
      </c>
      <c r="I266" s="291"/>
      <c r="J266" s="292">
        <v>17</v>
      </c>
      <c r="K266" s="292">
        <v>1</v>
      </c>
      <c r="L266" s="292">
        <v>9</v>
      </c>
      <c r="M266" s="292"/>
      <c r="N266" s="292"/>
      <c r="O266" s="292"/>
      <c r="P266" s="294" t="s">
        <v>134</v>
      </c>
      <c r="Q266" s="294" t="s">
        <v>1637</v>
      </c>
      <c r="R266" s="292"/>
      <c r="S266" s="292"/>
      <c r="T266" s="292">
        <v>3</v>
      </c>
      <c r="U266" s="292"/>
      <c r="V266" s="292">
        <v>12</v>
      </c>
      <c r="W266" s="292" t="s">
        <v>64</v>
      </c>
      <c r="X266" s="292" t="s">
        <v>63</v>
      </c>
      <c r="Y266" s="292"/>
      <c r="Z266" s="292"/>
      <c r="AA266" s="292"/>
      <c r="AB266" s="294" t="s">
        <v>142</v>
      </c>
      <c r="AC266" s="294" t="s">
        <v>2125</v>
      </c>
      <c r="AD266" s="294"/>
      <c r="AE266" s="294"/>
      <c r="AF266" s="294"/>
      <c r="AG266" s="294"/>
      <c r="AH266" s="294"/>
      <c r="AI266" s="294"/>
      <c r="AJ266" s="294"/>
      <c r="AK266" s="294"/>
      <c r="AL266" s="294"/>
      <c r="AM266" s="294" t="s">
        <v>2126</v>
      </c>
      <c r="AN266" s="294" t="s">
        <v>2127</v>
      </c>
      <c r="AO266" s="71" t="s">
        <v>219</v>
      </c>
      <c r="AP266" s="71" t="s">
        <v>71</v>
      </c>
      <c r="AQ266" s="71" t="s">
        <v>1641</v>
      </c>
      <c r="AR266" s="70" t="s">
        <v>174</v>
      </c>
      <c r="AS266" s="253" t="s">
        <v>267</v>
      </c>
      <c r="AT266" s="535">
        <f t="shared" si="150"/>
        <v>1205530.1499999999</v>
      </c>
      <c r="AU266" s="535">
        <f t="shared" si="150"/>
        <v>1205530.1499999999</v>
      </c>
      <c r="AV266" s="536">
        <v>0</v>
      </c>
      <c r="AW266" s="536">
        <v>0</v>
      </c>
      <c r="AX266" s="536">
        <v>0</v>
      </c>
      <c r="AY266" s="536">
        <v>0</v>
      </c>
      <c r="AZ266" s="536">
        <v>0</v>
      </c>
      <c r="BA266" s="536">
        <v>0</v>
      </c>
      <c r="BB266" s="537">
        <v>1205530.1499999999</v>
      </c>
      <c r="BC266" s="537">
        <v>1205530.1499999999</v>
      </c>
      <c r="BD266" s="538">
        <f t="shared" si="151"/>
        <v>0</v>
      </c>
      <c r="BE266" s="537">
        <v>0</v>
      </c>
      <c r="BF266" s="537">
        <v>0</v>
      </c>
      <c r="BG266" s="537">
        <v>0</v>
      </c>
      <c r="BH266" s="537">
        <v>0</v>
      </c>
      <c r="BI266" s="538">
        <f t="shared" si="152"/>
        <v>0</v>
      </c>
      <c r="BJ266" s="537">
        <v>0</v>
      </c>
      <c r="BK266" s="537">
        <v>0</v>
      </c>
      <c r="BL266" s="537">
        <v>0</v>
      </c>
      <c r="BM266" s="537">
        <v>0</v>
      </c>
      <c r="BN266" s="538">
        <f t="shared" si="153"/>
        <v>0</v>
      </c>
      <c r="BO266" s="537">
        <v>0</v>
      </c>
      <c r="BP266" s="537">
        <v>0</v>
      </c>
      <c r="BQ266" s="537">
        <v>0</v>
      </c>
      <c r="BR266" s="537">
        <v>0</v>
      </c>
      <c r="BS266" s="538">
        <f t="shared" si="149"/>
        <v>0</v>
      </c>
      <c r="BT266" s="537">
        <v>0</v>
      </c>
      <c r="BU266" s="537">
        <v>0</v>
      </c>
      <c r="BV266" s="537">
        <v>0</v>
      </c>
      <c r="BW266" s="537">
        <v>0</v>
      </c>
      <c r="BX266" s="538">
        <f t="shared" si="154"/>
        <v>1205530.1499999999</v>
      </c>
      <c r="BY266" s="536">
        <v>0</v>
      </c>
      <c r="BZ266" s="536">
        <v>0</v>
      </c>
      <c r="CA266" s="536">
        <v>0</v>
      </c>
      <c r="CB266" s="537">
        <v>1205530.1499999999</v>
      </c>
      <c r="CC266" s="538">
        <f t="shared" si="155"/>
        <v>0</v>
      </c>
      <c r="CD266" s="537">
        <v>0</v>
      </c>
      <c r="CE266" s="537">
        <v>0</v>
      </c>
      <c r="CF266" s="537">
        <v>0</v>
      </c>
      <c r="CG266" s="537">
        <v>0</v>
      </c>
      <c r="CH266" s="538">
        <f t="shared" si="156"/>
        <v>0</v>
      </c>
      <c r="CI266" s="537">
        <v>0</v>
      </c>
      <c r="CJ266" s="537">
        <v>0</v>
      </c>
      <c r="CK266" s="537">
        <v>0</v>
      </c>
      <c r="CL266" s="537">
        <v>0</v>
      </c>
      <c r="CM266" s="382" t="s">
        <v>91</v>
      </c>
      <c r="CN266" s="19" t="str">
        <f t="shared" si="131"/>
        <v>4010000210701нормативный</v>
      </c>
      <c r="CO266" s="103"/>
      <c r="CP266" s="103"/>
      <c r="CQ266" s="104"/>
      <c r="CR266" s="104"/>
      <c r="CS266" s="104"/>
      <c r="CT266" s="104"/>
      <c r="CU266" s="104"/>
      <c r="CV266" s="104"/>
      <c r="CW266" s="104"/>
      <c r="CX266" s="104"/>
      <c r="CY266" s="211"/>
      <c r="CZ266" s="211"/>
      <c r="DA266" s="211"/>
      <c r="DB266" s="211"/>
      <c r="DC266" s="211"/>
      <c r="DD266" s="211"/>
      <c r="DE266" s="211"/>
      <c r="DF266" s="211"/>
      <c r="DG266" s="211"/>
      <c r="DH266" s="211"/>
    </row>
    <row r="267" spans="1:112" s="105" customFormat="1" ht="32.1" customHeight="1">
      <c r="A267" s="439">
        <v>606</v>
      </c>
      <c r="B267" s="289" t="s">
        <v>446</v>
      </c>
      <c r="C267" s="69">
        <v>401000021</v>
      </c>
      <c r="D267" s="58" t="s">
        <v>1419</v>
      </c>
      <c r="E267" s="290" t="s">
        <v>329</v>
      </c>
      <c r="F267" s="291"/>
      <c r="G267" s="291"/>
      <c r="H267" s="292">
        <v>3</v>
      </c>
      <c r="I267" s="291"/>
      <c r="J267" s="292">
        <v>17</v>
      </c>
      <c r="K267" s="292">
        <v>1</v>
      </c>
      <c r="L267" s="292">
        <v>9</v>
      </c>
      <c r="M267" s="292"/>
      <c r="N267" s="292"/>
      <c r="O267" s="292"/>
      <c r="P267" s="294" t="s">
        <v>134</v>
      </c>
      <c r="Q267" s="294" t="s">
        <v>1637</v>
      </c>
      <c r="R267" s="292"/>
      <c r="S267" s="292"/>
      <c r="T267" s="292">
        <v>3</v>
      </c>
      <c r="U267" s="292"/>
      <c r="V267" s="292">
        <v>12</v>
      </c>
      <c r="W267" s="292" t="s">
        <v>64</v>
      </c>
      <c r="X267" s="292" t="s">
        <v>63</v>
      </c>
      <c r="Y267" s="292"/>
      <c r="Z267" s="292"/>
      <c r="AA267" s="292"/>
      <c r="AB267" s="294" t="s">
        <v>142</v>
      </c>
      <c r="AC267" s="294" t="s">
        <v>2125</v>
      </c>
      <c r="AD267" s="294"/>
      <c r="AE267" s="294"/>
      <c r="AF267" s="294"/>
      <c r="AG267" s="294"/>
      <c r="AH267" s="294"/>
      <c r="AI267" s="294"/>
      <c r="AJ267" s="294"/>
      <c r="AK267" s="294"/>
      <c r="AL267" s="294"/>
      <c r="AM267" s="294" t="s">
        <v>2126</v>
      </c>
      <c r="AN267" s="294" t="s">
        <v>2127</v>
      </c>
      <c r="AO267" s="71" t="s">
        <v>219</v>
      </c>
      <c r="AP267" s="71" t="s">
        <v>71</v>
      </c>
      <c r="AQ267" s="71" t="s">
        <v>2128</v>
      </c>
      <c r="AR267" s="70" t="s">
        <v>2129</v>
      </c>
      <c r="AS267" s="253" t="s">
        <v>267</v>
      </c>
      <c r="AT267" s="535">
        <f t="shared" si="150"/>
        <v>0</v>
      </c>
      <c r="AU267" s="535">
        <f t="shared" si="150"/>
        <v>0</v>
      </c>
      <c r="AV267" s="539">
        <v>0</v>
      </c>
      <c r="AW267" s="539">
        <v>0</v>
      </c>
      <c r="AX267" s="539">
        <v>0</v>
      </c>
      <c r="AY267" s="539">
        <v>0</v>
      </c>
      <c r="AZ267" s="539">
        <v>0</v>
      </c>
      <c r="BA267" s="539">
        <v>0</v>
      </c>
      <c r="BB267" s="540">
        <v>0</v>
      </c>
      <c r="BC267" s="539">
        <v>0</v>
      </c>
      <c r="BD267" s="538">
        <f t="shared" si="151"/>
        <v>2766367.52</v>
      </c>
      <c r="BE267" s="537">
        <v>0</v>
      </c>
      <c r="BF267" s="537">
        <v>0</v>
      </c>
      <c r="BG267" s="537">
        <v>0</v>
      </c>
      <c r="BH267" s="537">
        <v>2766367.52</v>
      </c>
      <c r="BI267" s="538">
        <f t="shared" si="152"/>
        <v>1582000</v>
      </c>
      <c r="BJ267" s="537">
        <v>0</v>
      </c>
      <c r="BK267" s="537">
        <v>0</v>
      </c>
      <c r="BL267" s="537">
        <v>0</v>
      </c>
      <c r="BM267" s="537">
        <v>1582000</v>
      </c>
      <c r="BN267" s="538">
        <f t="shared" si="153"/>
        <v>1582000</v>
      </c>
      <c r="BO267" s="537">
        <v>0</v>
      </c>
      <c r="BP267" s="537">
        <v>0</v>
      </c>
      <c r="BQ267" s="537">
        <v>0</v>
      </c>
      <c r="BR267" s="537">
        <v>1582000</v>
      </c>
      <c r="BS267" s="538">
        <f t="shared" si="149"/>
        <v>1582000</v>
      </c>
      <c r="BT267" s="537">
        <v>0</v>
      </c>
      <c r="BU267" s="537">
        <v>0</v>
      </c>
      <c r="BV267" s="537">
        <v>0</v>
      </c>
      <c r="BW267" s="537">
        <v>1582000</v>
      </c>
      <c r="BX267" s="538">
        <f t="shared" si="154"/>
        <v>0</v>
      </c>
      <c r="BY267" s="539">
        <v>0</v>
      </c>
      <c r="BZ267" s="539">
        <v>0</v>
      </c>
      <c r="CA267" s="536">
        <v>0</v>
      </c>
      <c r="CB267" s="539">
        <v>0</v>
      </c>
      <c r="CC267" s="538">
        <f t="shared" si="155"/>
        <v>2766367.52</v>
      </c>
      <c r="CD267" s="537">
        <v>0</v>
      </c>
      <c r="CE267" s="537">
        <v>0</v>
      </c>
      <c r="CF267" s="537">
        <v>0</v>
      </c>
      <c r="CG267" s="537">
        <v>2766367.52</v>
      </c>
      <c r="CH267" s="538">
        <f t="shared" si="156"/>
        <v>1582000</v>
      </c>
      <c r="CI267" s="537">
        <v>0</v>
      </c>
      <c r="CJ267" s="537">
        <v>0</v>
      </c>
      <c r="CK267" s="537">
        <v>0</v>
      </c>
      <c r="CL267" s="537">
        <v>1582000</v>
      </c>
      <c r="CM267" s="382" t="s">
        <v>91</v>
      </c>
      <c r="CN267" s="19" t="str">
        <f t="shared" si="131"/>
        <v>4010000210701нормативный</v>
      </c>
      <c r="CO267" s="103"/>
      <c r="CP267" s="103"/>
      <c r="CQ267" s="104"/>
      <c r="CR267" s="104"/>
      <c r="CS267" s="104"/>
      <c r="CT267" s="104"/>
      <c r="CU267" s="104"/>
      <c r="CV267" s="104"/>
      <c r="CW267" s="104"/>
      <c r="CX267" s="104"/>
      <c r="CY267" s="211"/>
      <c r="CZ267" s="211"/>
      <c r="DA267" s="211"/>
      <c r="DB267" s="211"/>
      <c r="DC267" s="211"/>
      <c r="DD267" s="211"/>
      <c r="DE267" s="211"/>
      <c r="DF267" s="211"/>
      <c r="DG267" s="211"/>
      <c r="DH267" s="211"/>
    </row>
    <row r="268" spans="1:112" s="105" customFormat="1" ht="32.1" customHeight="1">
      <c r="A268" s="439">
        <v>606</v>
      </c>
      <c r="B268" s="289" t="s">
        <v>446</v>
      </c>
      <c r="C268" s="69">
        <v>401000021</v>
      </c>
      <c r="D268" s="58" t="s">
        <v>1419</v>
      </c>
      <c r="E268" s="290" t="s">
        <v>466</v>
      </c>
      <c r="F268" s="291"/>
      <c r="G268" s="291"/>
      <c r="H268" s="292">
        <v>1</v>
      </c>
      <c r="I268" s="291"/>
      <c r="J268" s="292">
        <v>9</v>
      </c>
      <c r="K268" s="292">
        <v>1</v>
      </c>
      <c r="L268" s="292" t="s">
        <v>2130</v>
      </c>
      <c r="M268" s="292"/>
      <c r="N268" s="292"/>
      <c r="O268" s="292"/>
      <c r="P268" s="294" t="s">
        <v>467</v>
      </c>
      <c r="Q268" s="294" t="s">
        <v>2131</v>
      </c>
      <c r="R268" s="292"/>
      <c r="S268" s="292"/>
      <c r="T268" s="292"/>
      <c r="U268" s="292"/>
      <c r="V268" s="292" t="s">
        <v>1676</v>
      </c>
      <c r="W268" s="292" t="s">
        <v>383</v>
      </c>
      <c r="X268" s="292"/>
      <c r="Y268" s="292"/>
      <c r="Z268" s="292"/>
      <c r="AA268" s="292" t="s">
        <v>2132</v>
      </c>
      <c r="AB268" s="294" t="s">
        <v>2133</v>
      </c>
      <c r="AC268" s="294" t="s">
        <v>2120</v>
      </c>
      <c r="AD268" s="294"/>
      <c r="AE268" s="294"/>
      <c r="AF268" s="294"/>
      <c r="AG268" s="294"/>
      <c r="AH268" s="294"/>
      <c r="AI268" s="294"/>
      <c r="AJ268" s="294"/>
      <c r="AK268" s="294"/>
      <c r="AL268" s="294"/>
      <c r="AM268" s="294" t="s">
        <v>2121</v>
      </c>
      <c r="AN268" s="294" t="s">
        <v>2122</v>
      </c>
      <c r="AO268" s="71" t="s">
        <v>219</v>
      </c>
      <c r="AP268" s="71" t="s">
        <v>71</v>
      </c>
      <c r="AQ268" s="71" t="s">
        <v>2134</v>
      </c>
      <c r="AR268" s="70" t="s">
        <v>2135</v>
      </c>
      <c r="AS268" s="253" t="s">
        <v>471</v>
      </c>
      <c r="AT268" s="535">
        <f t="shared" si="150"/>
        <v>25969190</v>
      </c>
      <c r="AU268" s="535">
        <f t="shared" si="150"/>
        <v>25969190</v>
      </c>
      <c r="AV268" s="536">
        <v>0</v>
      </c>
      <c r="AW268" s="536">
        <v>0</v>
      </c>
      <c r="AX268" s="536">
        <v>25969190</v>
      </c>
      <c r="AY268" s="536">
        <v>25969190</v>
      </c>
      <c r="AZ268" s="536">
        <v>0</v>
      </c>
      <c r="BA268" s="536">
        <v>0</v>
      </c>
      <c r="BB268" s="536">
        <v>0</v>
      </c>
      <c r="BC268" s="536">
        <v>0</v>
      </c>
      <c r="BD268" s="538">
        <f t="shared" si="151"/>
        <v>0</v>
      </c>
      <c r="BE268" s="537">
        <v>0</v>
      </c>
      <c r="BF268" s="537">
        <v>0</v>
      </c>
      <c r="BG268" s="537">
        <v>0</v>
      </c>
      <c r="BH268" s="537">
        <v>0</v>
      </c>
      <c r="BI268" s="538">
        <f t="shared" si="152"/>
        <v>0</v>
      </c>
      <c r="BJ268" s="537">
        <v>0</v>
      </c>
      <c r="BK268" s="537">
        <v>0</v>
      </c>
      <c r="BL268" s="537">
        <v>0</v>
      </c>
      <c r="BM268" s="537">
        <v>0</v>
      </c>
      <c r="BN268" s="538">
        <f t="shared" si="153"/>
        <v>0</v>
      </c>
      <c r="BO268" s="537">
        <v>0</v>
      </c>
      <c r="BP268" s="537">
        <v>0</v>
      </c>
      <c r="BQ268" s="537">
        <v>0</v>
      </c>
      <c r="BR268" s="537">
        <v>0</v>
      </c>
      <c r="BS268" s="538">
        <f t="shared" si="149"/>
        <v>0</v>
      </c>
      <c r="BT268" s="537">
        <v>0</v>
      </c>
      <c r="BU268" s="537">
        <v>0</v>
      </c>
      <c r="BV268" s="537">
        <v>0</v>
      </c>
      <c r="BW268" s="537">
        <v>0</v>
      </c>
      <c r="BX268" s="538">
        <f t="shared" si="154"/>
        <v>25969190</v>
      </c>
      <c r="BY268" s="536">
        <v>0</v>
      </c>
      <c r="BZ268" s="536">
        <v>25969190</v>
      </c>
      <c r="CA268" s="536">
        <v>0</v>
      </c>
      <c r="CB268" s="536">
        <v>0</v>
      </c>
      <c r="CC268" s="538">
        <f t="shared" si="155"/>
        <v>0</v>
      </c>
      <c r="CD268" s="537">
        <v>0</v>
      </c>
      <c r="CE268" s="537">
        <v>0</v>
      </c>
      <c r="CF268" s="537">
        <v>0</v>
      </c>
      <c r="CG268" s="537">
        <v>0</v>
      </c>
      <c r="CH268" s="538">
        <f t="shared" si="156"/>
        <v>0</v>
      </c>
      <c r="CI268" s="537">
        <v>0</v>
      </c>
      <c r="CJ268" s="537">
        <v>0</v>
      </c>
      <c r="CK268" s="537">
        <v>0</v>
      </c>
      <c r="CL268" s="537">
        <v>0</v>
      </c>
      <c r="CM268" s="382" t="s">
        <v>91</v>
      </c>
      <c r="CN268" s="19" t="str">
        <f t="shared" si="131"/>
        <v>4010000210701нормативный</v>
      </c>
      <c r="CO268" s="103"/>
      <c r="CP268" s="103"/>
      <c r="CQ268" s="104"/>
      <c r="CR268" s="104"/>
      <c r="CS268" s="104"/>
      <c r="CT268" s="104"/>
      <c r="CU268" s="104"/>
      <c r="CV268" s="104"/>
      <c r="CW268" s="104"/>
      <c r="CX268" s="104"/>
      <c r="CY268" s="211"/>
      <c r="CZ268" s="211"/>
      <c r="DA268" s="211"/>
      <c r="DB268" s="211"/>
      <c r="DC268" s="211"/>
      <c r="DD268" s="211"/>
      <c r="DE268" s="211"/>
      <c r="DF268" s="211"/>
      <c r="DG268" s="211"/>
      <c r="DH268" s="211"/>
    </row>
    <row r="269" spans="1:112" s="105" customFormat="1" ht="32.1" customHeight="1">
      <c r="A269" s="439">
        <v>606</v>
      </c>
      <c r="B269" s="289" t="s">
        <v>446</v>
      </c>
      <c r="C269" s="69">
        <v>401000021</v>
      </c>
      <c r="D269" s="58" t="s">
        <v>1419</v>
      </c>
      <c r="E269" s="290" t="s">
        <v>466</v>
      </c>
      <c r="F269" s="291"/>
      <c r="G269" s="291"/>
      <c r="H269" s="292">
        <v>1</v>
      </c>
      <c r="I269" s="291"/>
      <c r="J269" s="292">
        <v>9</v>
      </c>
      <c r="K269" s="292">
        <v>1</v>
      </c>
      <c r="L269" s="292" t="s">
        <v>2130</v>
      </c>
      <c r="M269" s="292"/>
      <c r="N269" s="292"/>
      <c r="O269" s="292"/>
      <c r="P269" s="294" t="s">
        <v>467</v>
      </c>
      <c r="Q269" s="294" t="s">
        <v>2131</v>
      </c>
      <c r="R269" s="292"/>
      <c r="S269" s="292"/>
      <c r="T269" s="292"/>
      <c r="U269" s="292"/>
      <c r="V269" s="292" t="s">
        <v>1676</v>
      </c>
      <c r="W269" s="292" t="s">
        <v>383</v>
      </c>
      <c r="X269" s="292"/>
      <c r="Y269" s="292"/>
      <c r="Z269" s="292"/>
      <c r="AA269" s="292" t="s">
        <v>2132</v>
      </c>
      <c r="AB269" s="294" t="s">
        <v>2133</v>
      </c>
      <c r="AC269" s="294" t="s">
        <v>2120</v>
      </c>
      <c r="AD269" s="294"/>
      <c r="AE269" s="294"/>
      <c r="AF269" s="294"/>
      <c r="AG269" s="294"/>
      <c r="AH269" s="294"/>
      <c r="AI269" s="294"/>
      <c r="AJ269" s="294"/>
      <c r="AK269" s="294"/>
      <c r="AL269" s="294"/>
      <c r="AM269" s="294" t="s">
        <v>2121</v>
      </c>
      <c r="AN269" s="294" t="s">
        <v>2122</v>
      </c>
      <c r="AO269" s="71" t="s">
        <v>219</v>
      </c>
      <c r="AP269" s="71" t="s">
        <v>71</v>
      </c>
      <c r="AQ269" s="71" t="s">
        <v>2134</v>
      </c>
      <c r="AR269" s="70" t="s">
        <v>2135</v>
      </c>
      <c r="AS269" s="253" t="s">
        <v>472</v>
      </c>
      <c r="AT269" s="535">
        <f t="shared" si="150"/>
        <v>1041550</v>
      </c>
      <c r="AU269" s="535">
        <f t="shared" si="150"/>
        <v>1041550</v>
      </c>
      <c r="AV269" s="536">
        <v>0</v>
      </c>
      <c r="AW269" s="536">
        <v>0</v>
      </c>
      <c r="AX269" s="536">
        <v>1041550</v>
      </c>
      <c r="AY269" s="536">
        <v>1041550</v>
      </c>
      <c r="AZ269" s="536">
        <v>0</v>
      </c>
      <c r="BA269" s="536">
        <v>0</v>
      </c>
      <c r="BB269" s="536">
        <v>0</v>
      </c>
      <c r="BC269" s="536">
        <v>0</v>
      </c>
      <c r="BD269" s="538">
        <f t="shared" si="151"/>
        <v>0</v>
      </c>
      <c r="BE269" s="537">
        <v>0</v>
      </c>
      <c r="BF269" s="537">
        <v>0</v>
      </c>
      <c r="BG269" s="537">
        <v>0</v>
      </c>
      <c r="BH269" s="537">
        <v>0</v>
      </c>
      <c r="BI269" s="538">
        <f t="shared" si="152"/>
        <v>0</v>
      </c>
      <c r="BJ269" s="537">
        <v>0</v>
      </c>
      <c r="BK269" s="537">
        <v>0</v>
      </c>
      <c r="BL269" s="537">
        <v>0</v>
      </c>
      <c r="BM269" s="537">
        <v>0</v>
      </c>
      <c r="BN269" s="538">
        <f t="shared" si="153"/>
        <v>0</v>
      </c>
      <c r="BO269" s="537">
        <v>0</v>
      </c>
      <c r="BP269" s="537">
        <v>0</v>
      </c>
      <c r="BQ269" s="537">
        <v>0</v>
      </c>
      <c r="BR269" s="537">
        <v>0</v>
      </c>
      <c r="BS269" s="538">
        <f t="shared" si="149"/>
        <v>0</v>
      </c>
      <c r="BT269" s="537">
        <v>0</v>
      </c>
      <c r="BU269" s="537">
        <v>0</v>
      </c>
      <c r="BV269" s="537">
        <v>0</v>
      </c>
      <c r="BW269" s="537">
        <v>0</v>
      </c>
      <c r="BX269" s="538">
        <f t="shared" si="154"/>
        <v>1041550</v>
      </c>
      <c r="BY269" s="536">
        <v>0</v>
      </c>
      <c r="BZ269" s="536">
        <v>1041550</v>
      </c>
      <c r="CA269" s="536">
        <v>0</v>
      </c>
      <c r="CB269" s="536">
        <v>0</v>
      </c>
      <c r="CC269" s="538">
        <f t="shared" si="155"/>
        <v>0</v>
      </c>
      <c r="CD269" s="537">
        <v>0</v>
      </c>
      <c r="CE269" s="537">
        <v>0</v>
      </c>
      <c r="CF269" s="537">
        <v>0</v>
      </c>
      <c r="CG269" s="537">
        <v>0</v>
      </c>
      <c r="CH269" s="538">
        <f t="shared" si="156"/>
        <v>0</v>
      </c>
      <c r="CI269" s="537">
        <v>0</v>
      </c>
      <c r="CJ269" s="537">
        <v>0</v>
      </c>
      <c r="CK269" s="537">
        <v>0</v>
      </c>
      <c r="CL269" s="537">
        <v>0</v>
      </c>
      <c r="CM269" s="382" t="s">
        <v>91</v>
      </c>
      <c r="CN269" s="19" t="str">
        <f t="shared" si="131"/>
        <v>4010000210701нормативный</v>
      </c>
      <c r="CO269" s="103"/>
      <c r="CP269" s="103"/>
      <c r="CQ269" s="104"/>
      <c r="CR269" s="104"/>
      <c r="CS269" s="104"/>
      <c r="CT269" s="104"/>
      <c r="CU269" s="104"/>
      <c r="CV269" s="104"/>
      <c r="CW269" s="104"/>
      <c r="CX269" s="104"/>
      <c r="CY269" s="211"/>
      <c r="CZ269" s="211"/>
      <c r="DA269" s="211"/>
      <c r="DB269" s="211"/>
      <c r="DC269" s="211"/>
      <c r="DD269" s="211"/>
      <c r="DE269" s="211"/>
      <c r="DF269" s="211"/>
      <c r="DG269" s="211"/>
      <c r="DH269" s="211"/>
    </row>
    <row r="270" spans="1:112" s="105" customFormat="1" ht="32.1" customHeight="1">
      <c r="A270" s="439">
        <v>606</v>
      </c>
      <c r="B270" s="289" t="s">
        <v>446</v>
      </c>
      <c r="C270" s="69">
        <v>401000021</v>
      </c>
      <c r="D270" s="58" t="s">
        <v>1419</v>
      </c>
      <c r="E270" s="290" t="s">
        <v>466</v>
      </c>
      <c r="F270" s="291"/>
      <c r="G270" s="291"/>
      <c r="H270" s="292">
        <v>1</v>
      </c>
      <c r="I270" s="291"/>
      <c r="J270" s="292">
        <v>9</v>
      </c>
      <c r="K270" s="292">
        <v>1</v>
      </c>
      <c r="L270" s="292" t="s">
        <v>1642</v>
      </c>
      <c r="M270" s="292"/>
      <c r="N270" s="292"/>
      <c r="O270" s="292"/>
      <c r="P270" s="294" t="s">
        <v>467</v>
      </c>
      <c r="Q270" s="294" t="s">
        <v>1640</v>
      </c>
      <c r="R270" s="292"/>
      <c r="S270" s="292"/>
      <c r="T270" s="292"/>
      <c r="U270" s="292"/>
      <c r="V270" s="292">
        <v>11</v>
      </c>
      <c r="W270" s="292">
        <v>1</v>
      </c>
      <c r="X270" s="292"/>
      <c r="Y270" s="292"/>
      <c r="Z270" s="292"/>
      <c r="AA270" s="292"/>
      <c r="AB270" s="294" t="s">
        <v>467</v>
      </c>
      <c r="AC270" s="294" t="s">
        <v>2120</v>
      </c>
      <c r="AD270" s="294"/>
      <c r="AE270" s="294"/>
      <c r="AF270" s="294"/>
      <c r="AG270" s="294"/>
      <c r="AH270" s="294"/>
      <c r="AI270" s="294"/>
      <c r="AJ270" s="294"/>
      <c r="AK270" s="294"/>
      <c r="AL270" s="294"/>
      <c r="AM270" s="294" t="s">
        <v>2121</v>
      </c>
      <c r="AN270" s="294" t="s">
        <v>2122</v>
      </c>
      <c r="AO270" s="71" t="s">
        <v>219</v>
      </c>
      <c r="AP270" s="71" t="s">
        <v>71</v>
      </c>
      <c r="AQ270" s="71" t="s">
        <v>2136</v>
      </c>
      <c r="AR270" s="70" t="s">
        <v>1957</v>
      </c>
      <c r="AS270" s="253" t="s">
        <v>471</v>
      </c>
      <c r="AT270" s="535">
        <f t="shared" si="150"/>
        <v>22924796.870000001</v>
      </c>
      <c r="AU270" s="535">
        <f t="shared" si="150"/>
        <v>22924796.870000001</v>
      </c>
      <c r="AV270" s="536">
        <v>0</v>
      </c>
      <c r="AW270" s="536">
        <v>0</v>
      </c>
      <c r="AX270" s="536">
        <v>22924796.870000001</v>
      </c>
      <c r="AY270" s="536">
        <v>22924796.870000001</v>
      </c>
      <c r="AZ270" s="536">
        <v>0</v>
      </c>
      <c r="BA270" s="536">
        <v>0</v>
      </c>
      <c r="BB270" s="536">
        <v>0</v>
      </c>
      <c r="BC270" s="536">
        <v>0</v>
      </c>
      <c r="BD270" s="538">
        <f t="shared" si="151"/>
        <v>0</v>
      </c>
      <c r="BE270" s="537">
        <v>0</v>
      </c>
      <c r="BF270" s="537">
        <v>0</v>
      </c>
      <c r="BG270" s="537">
        <v>0</v>
      </c>
      <c r="BH270" s="537">
        <v>0</v>
      </c>
      <c r="BI270" s="538">
        <f t="shared" si="152"/>
        <v>0</v>
      </c>
      <c r="BJ270" s="537">
        <v>0</v>
      </c>
      <c r="BK270" s="537">
        <v>0</v>
      </c>
      <c r="BL270" s="537">
        <v>0</v>
      </c>
      <c r="BM270" s="537">
        <v>0</v>
      </c>
      <c r="BN270" s="538">
        <f t="shared" si="153"/>
        <v>0</v>
      </c>
      <c r="BO270" s="537">
        <v>0</v>
      </c>
      <c r="BP270" s="537">
        <v>0</v>
      </c>
      <c r="BQ270" s="537">
        <v>0</v>
      </c>
      <c r="BR270" s="537">
        <v>0</v>
      </c>
      <c r="BS270" s="538">
        <f t="shared" si="149"/>
        <v>0</v>
      </c>
      <c r="BT270" s="537">
        <v>0</v>
      </c>
      <c r="BU270" s="537">
        <v>0</v>
      </c>
      <c r="BV270" s="537">
        <v>0</v>
      </c>
      <c r="BW270" s="537">
        <v>0</v>
      </c>
      <c r="BX270" s="538">
        <f t="shared" si="154"/>
        <v>22924796.870000001</v>
      </c>
      <c r="BY270" s="536">
        <v>0</v>
      </c>
      <c r="BZ270" s="536">
        <v>22924796.870000001</v>
      </c>
      <c r="CA270" s="536">
        <v>0</v>
      </c>
      <c r="CB270" s="536">
        <v>0</v>
      </c>
      <c r="CC270" s="538">
        <f t="shared" si="155"/>
        <v>0</v>
      </c>
      <c r="CD270" s="537">
        <v>0</v>
      </c>
      <c r="CE270" s="537">
        <v>0</v>
      </c>
      <c r="CF270" s="537">
        <v>0</v>
      </c>
      <c r="CG270" s="537">
        <v>0</v>
      </c>
      <c r="CH270" s="538">
        <f t="shared" si="156"/>
        <v>0</v>
      </c>
      <c r="CI270" s="537">
        <v>0</v>
      </c>
      <c r="CJ270" s="537">
        <v>0</v>
      </c>
      <c r="CK270" s="537">
        <v>0</v>
      </c>
      <c r="CL270" s="537">
        <v>0</v>
      </c>
      <c r="CM270" s="382" t="s">
        <v>91</v>
      </c>
      <c r="CN270" s="19" t="str">
        <f t="shared" si="131"/>
        <v>4010000210701нормативный</v>
      </c>
      <c r="CO270" s="103"/>
      <c r="CP270" s="103"/>
      <c r="CQ270" s="104"/>
      <c r="CR270" s="104"/>
      <c r="CS270" s="104"/>
      <c r="CT270" s="104"/>
      <c r="CU270" s="104"/>
      <c r="CV270" s="104"/>
      <c r="CW270" s="104"/>
      <c r="CX270" s="104"/>
      <c r="CY270" s="211"/>
      <c r="CZ270" s="211"/>
      <c r="DA270" s="211"/>
      <c r="DB270" s="211"/>
      <c r="DC270" s="211"/>
      <c r="DD270" s="211"/>
      <c r="DE270" s="211"/>
      <c r="DF270" s="211"/>
      <c r="DG270" s="211"/>
      <c r="DH270" s="211"/>
    </row>
    <row r="271" spans="1:112" s="105" customFormat="1" ht="32.1" customHeight="1">
      <c r="A271" s="439">
        <v>606</v>
      </c>
      <c r="B271" s="289" t="s">
        <v>446</v>
      </c>
      <c r="C271" s="69">
        <v>401000021</v>
      </c>
      <c r="D271" s="58" t="s">
        <v>1419</v>
      </c>
      <c r="E271" s="290" t="s">
        <v>466</v>
      </c>
      <c r="F271" s="291"/>
      <c r="G271" s="291"/>
      <c r="H271" s="292">
        <v>1</v>
      </c>
      <c r="I271" s="291"/>
      <c r="J271" s="292">
        <v>9</v>
      </c>
      <c r="K271" s="292">
        <v>1</v>
      </c>
      <c r="L271" s="292" t="s">
        <v>1642</v>
      </c>
      <c r="M271" s="292"/>
      <c r="N271" s="292"/>
      <c r="O271" s="292"/>
      <c r="P271" s="294" t="s">
        <v>467</v>
      </c>
      <c r="Q271" s="294" t="s">
        <v>1640</v>
      </c>
      <c r="R271" s="292"/>
      <c r="S271" s="292"/>
      <c r="T271" s="292"/>
      <c r="U271" s="292"/>
      <c r="V271" s="292">
        <v>11</v>
      </c>
      <c r="W271" s="292">
        <v>1</v>
      </c>
      <c r="X271" s="292"/>
      <c r="Y271" s="292"/>
      <c r="Z271" s="292"/>
      <c r="AA271" s="292"/>
      <c r="AB271" s="294" t="s">
        <v>467</v>
      </c>
      <c r="AC271" s="294" t="s">
        <v>2120</v>
      </c>
      <c r="AD271" s="294"/>
      <c r="AE271" s="294"/>
      <c r="AF271" s="294"/>
      <c r="AG271" s="294"/>
      <c r="AH271" s="294"/>
      <c r="AI271" s="294"/>
      <c r="AJ271" s="294"/>
      <c r="AK271" s="294"/>
      <c r="AL271" s="294"/>
      <c r="AM271" s="294" t="s">
        <v>2121</v>
      </c>
      <c r="AN271" s="294" t="s">
        <v>2122</v>
      </c>
      <c r="AO271" s="71" t="s">
        <v>219</v>
      </c>
      <c r="AP271" s="71" t="s">
        <v>71</v>
      </c>
      <c r="AQ271" s="71" t="s">
        <v>2136</v>
      </c>
      <c r="AR271" s="70" t="s">
        <v>1957</v>
      </c>
      <c r="AS271" s="253" t="s">
        <v>472</v>
      </c>
      <c r="AT271" s="535">
        <f t="shared" si="150"/>
        <v>776968.69</v>
      </c>
      <c r="AU271" s="535">
        <f t="shared" si="150"/>
        <v>776968.69</v>
      </c>
      <c r="AV271" s="536">
        <v>0</v>
      </c>
      <c r="AW271" s="536">
        <v>0</v>
      </c>
      <c r="AX271" s="536">
        <v>776968.69</v>
      </c>
      <c r="AY271" s="536">
        <v>776968.69</v>
      </c>
      <c r="AZ271" s="536">
        <v>0</v>
      </c>
      <c r="BA271" s="536">
        <v>0</v>
      </c>
      <c r="BB271" s="536">
        <v>0</v>
      </c>
      <c r="BC271" s="536">
        <v>0</v>
      </c>
      <c r="BD271" s="538">
        <f t="shared" si="151"/>
        <v>0</v>
      </c>
      <c r="BE271" s="537">
        <v>0</v>
      </c>
      <c r="BF271" s="537">
        <v>0</v>
      </c>
      <c r="BG271" s="537">
        <v>0</v>
      </c>
      <c r="BH271" s="537">
        <v>0</v>
      </c>
      <c r="BI271" s="538">
        <f t="shared" si="152"/>
        <v>0</v>
      </c>
      <c r="BJ271" s="537">
        <v>0</v>
      </c>
      <c r="BK271" s="537">
        <v>0</v>
      </c>
      <c r="BL271" s="537">
        <v>0</v>
      </c>
      <c r="BM271" s="537">
        <v>0</v>
      </c>
      <c r="BN271" s="538">
        <f t="shared" si="153"/>
        <v>0</v>
      </c>
      <c r="BO271" s="537">
        <v>0</v>
      </c>
      <c r="BP271" s="537">
        <v>0</v>
      </c>
      <c r="BQ271" s="537">
        <v>0</v>
      </c>
      <c r="BR271" s="537">
        <v>0</v>
      </c>
      <c r="BS271" s="538">
        <f t="shared" si="149"/>
        <v>0</v>
      </c>
      <c r="BT271" s="537">
        <v>0</v>
      </c>
      <c r="BU271" s="537">
        <v>0</v>
      </c>
      <c r="BV271" s="537">
        <v>0</v>
      </c>
      <c r="BW271" s="537">
        <v>0</v>
      </c>
      <c r="BX271" s="538">
        <f t="shared" si="154"/>
        <v>776968.69</v>
      </c>
      <c r="BY271" s="536">
        <v>0</v>
      </c>
      <c r="BZ271" s="536">
        <v>776968.69</v>
      </c>
      <c r="CA271" s="536">
        <v>0</v>
      </c>
      <c r="CB271" s="536">
        <v>0</v>
      </c>
      <c r="CC271" s="538">
        <f t="shared" si="155"/>
        <v>0</v>
      </c>
      <c r="CD271" s="537">
        <v>0</v>
      </c>
      <c r="CE271" s="537">
        <v>0</v>
      </c>
      <c r="CF271" s="537">
        <v>0</v>
      </c>
      <c r="CG271" s="537">
        <v>0</v>
      </c>
      <c r="CH271" s="538">
        <f t="shared" si="156"/>
        <v>0</v>
      </c>
      <c r="CI271" s="537">
        <v>0</v>
      </c>
      <c r="CJ271" s="537">
        <v>0</v>
      </c>
      <c r="CK271" s="537">
        <v>0</v>
      </c>
      <c r="CL271" s="537">
        <v>0</v>
      </c>
      <c r="CM271" s="382" t="s">
        <v>91</v>
      </c>
      <c r="CN271" s="19" t="str">
        <f t="shared" si="131"/>
        <v>4010000210701нормативный</v>
      </c>
      <c r="CO271" s="103"/>
      <c r="CP271" s="103"/>
      <c r="CQ271" s="104"/>
      <c r="CR271" s="104"/>
      <c r="CS271" s="104"/>
      <c r="CT271" s="104"/>
      <c r="CU271" s="104"/>
      <c r="CV271" s="104"/>
      <c r="CW271" s="104"/>
      <c r="CX271" s="104"/>
      <c r="CY271" s="211"/>
      <c r="CZ271" s="211"/>
      <c r="DA271" s="211"/>
      <c r="DB271" s="211"/>
      <c r="DC271" s="211"/>
      <c r="DD271" s="211"/>
      <c r="DE271" s="211"/>
      <c r="DF271" s="211"/>
      <c r="DG271" s="211"/>
      <c r="DH271" s="211"/>
    </row>
    <row r="272" spans="1:112" s="105" customFormat="1" ht="32.1" customHeight="1">
      <c r="A272" s="439">
        <v>606</v>
      </c>
      <c r="B272" s="289" t="s">
        <v>446</v>
      </c>
      <c r="C272" s="69">
        <v>401000021</v>
      </c>
      <c r="D272" s="58" t="s">
        <v>1419</v>
      </c>
      <c r="E272" s="290" t="s">
        <v>466</v>
      </c>
      <c r="F272" s="291"/>
      <c r="G272" s="291"/>
      <c r="H272" s="292">
        <v>1</v>
      </c>
      <c r="I272" s="291"/>
      <c r="J272" s="292">
        <v>9</v>
      </c>
      <c r="K272" s="292">
        <v>1</v>
      </c>
      <c r="L272" s="292" t="s">
        <v>1642</v>
      </c>
      <c r="M272" s="292"/>
      <c r="N272" s="292"/>
      <c r="O272" s="292"/>
      <c r="P272" s="294" t="s">
        <v>467</v>
      </c>
      <c r="Q272" s="294" t="s">
        <v>1640</v>
      </c>
      <c r="R272" s="292"/>
      <c r="S272" s="292"/>
      <c r="T272" s="292"/>
      <c r="U272" s="292"/>
      <c r="V272" s="292">
        <v>11</v>
      </c>
      <c r="W272" s="292">
        <v>1</v>
      </c>
      <c r="X272" s="292"/>
      <c r="Y272" s="292"/>
      <c r="Z272" s="292"/>
      <c r="AA272" s="292"/>
      <c r="AB272" s="294" t="s">
        <v>467</v>
      </c>
      <c r="AC272" s="294" t="s">
        <v>2120</v>
      </c>
      <c r="AD272" s="294"/>
      <c r="AE272" s="294"/>
      <c r="AF272" s="294"/>
      <c r="AG272" s="294"/>
      <c r="AH272" s="294"/>
      <c r="AI272" s="294"/>
      <c r="AJ272" s="294"/>
      <c r="AK272" s="294"/>
      <c r="AL272" s="294"/>
      <c r="AM272" s="294" t="s">
        <v>2121</v>
      </c>
      <c r="AN272" s="294" t="s">
        <v>2122</v>
      </c>
      <c r="AO272" s="71" t="s">
        <v>219</v>
      </c>
      <c r="AP272" s="71" t="s">
        <v>71</v>
      </c>
      <c r="AQ272" s="71" t="s">
        <v>1643</v>
      </c>
      <c r="AR272" s="70" t="s">
        <v>126</v>
      </c>
      <c r="AS272" s="253" t="s">
        <v>471</v>
      </c>
      <c r="AT272" s="535">
        <f t="shared" si="150"/>
        <v>8550817.2899999991</v>
      </c>
      <c r="AU272" s="535">
        <f t="shared" si="150"/>
        <v>8550817.2899999991</v>
      </c>
      <c r="AV272" s="536">
        <v>0</v>
      </c>
      <c r="AW272" s="536">
        <v>0</v>
      </c>
      <c r="AX272" s="536">
        <v>8550817.2899999991</v>
      </c>
      <c r="AY272" s="536">
        <v>8550817.2899999991</v>
      </c>
      <c r="AZ272" s="536">
        <v>0</v>
      </c>
      <c r="BA272" s="536">
        <v>0</v>
      </c>
      <c r="BB272" s="536">
        <v>0</v>
      </c>
      <c r="BC272" s="536">
        <v>0</v>
      </c>
      <c r="BD272" s="538">
        <f t="shared" si="151"/>
        <v>0</v>
      </c>
      <c r="BE272" s="537">
        <v>0</v>
      </c>
      <c r="BF272" s="537">
        <v>0</v>
      </c>
      <c r="BG272" s="537">
        <v>0</v>
      </c>
      <c r="BH272" s="537">
        <v>0</v>
      </c>
      <c r="BI272" s="538">
        <f t="shared" si="152"/>
        <v>0</v>
      </c>
      <c r="BJ272" s="537">
        <v>0</v>
      </c>
      <c r="BK272" s="537">
        <v>0</v>
      </c>
      <c r="BL272" s="537">
        <v>0</v>
      </c>
      <c r="BM272" s="537">
        <v>0</v>
      </c>
      <c r="BN272" s="538">
        <f t="shared" si="153"/>
        <v>0</v>
      </c>
      <c r="BO272" s="537">
        <v>0</v>
      </c>
      <c r="BP272" s="537">
        <v>0</v>
      </c>
      <c r="BQ272" s="537">
        <v>0</v>
      </c>
      <c r="BR272" s="537">
        <v>0</v>
      </c>
      <c r="BS272" s="538">
        <f t="shared" si="149"/>
        <v>0</v>
      </c>
      <c r="BT272" s="537">
        <v>0</v>
      </c>
      <c r="BU272" s="537">
        <v>0</v>
      </c>
      <c r="BV272" s="537">
        <v>0</v>
      </c>
      <c r="BW272" s="537">
        <v>0</v>
      </c>
      <c r="BX272" s="538">
        <f t="shared" si="154"/>
        <v>8550817.2899999991</v>
      </c>
      <c r="BY272" s="536">
        <v>0</v>
      </c>
      <c r="BZ272" s="536">
        <v>8550817.2899999991</v>
      </c>
      <c r="CA272" s="536">
        <v>0</v>
      </c>
      <c r="CB272" s="536">
        <v>0</v>
      </c>
      <c r="CC272" s="538">
        <f t="shared" si="155"/>
        <v>0</v>
      </c>
      <c r="CD272" s="537">
        <v>0</v>
      </c>
      <c r="CE272" s="537">
        <v>0</v>
      </c>
      <c r="CF272" s="537">
        <v>0</v>
      </c>
      <c r="CG272" s="537">
        <v>0</v>
      </c>
      <c r="CH272" s="538">
        <f t="shared" si="156"/>
        <v>0</v>
      </c>
      <c r="CI272" s="537">
        <v>0</v>
      </c>
      <c r="CJ272" s="537">
        <v>0</v>
      </c>
      <c r="CK272" s="537">
        <v>0</v>
      </c>
      <c r="CL272" s="537">
        <v>0</v>
      </c>
      <c r="CM272" s="382" t="s">
        <v>91</v>
      </c>
      <c r="CN272" s="19" t="str">
        <f t="shared" si="131"/>
        <v>4010000210701нормативный</v>
      </c>
      <c r="CO272" s="103"/>
      <c r="CP272" s="103"/>
      <c r="CQ272" s="104"/>
      <c r="CR272" s="104"/>
      <c r="CS272" s="104"/>
      <c r="CT272" s="104"/>
      <c r="CU272" s="104"/>
      <c r="CV272" s="104"/>
      <c r="CW272" s="104"/>
      <c r="CX272" s="104"/>
      <c r="CY272" s="211"/>
      <c r="CZ272" s="211"/>
      <c r="DA272" s="211"/>
      <c r="DB272" s="211"/>
      <c r="DC272" s="211"/>
      <c r="DD272" s="211"/>
      <c r="DE272" s="211"/>
      <c r="DF272" s="211"/>
      <c r="DG272" s="211"/>
      <c r="DH272" s="211"/>
    </row>
    <row r="273" spans="1:112" s="105" customFormat="1" ht="32.1" customHeight="1">
      <c r="A273" s="439">
        <v>606</v>
      </c>
      <c r="B273" s="289" t="s">
        <v>446</v>
      </c>
      <c r="C273" s="69">
        <v>401000021</v>
      </c>
      <c r="D273" s="58" t="s">
        <v>1419</v>
      </c>
      <c r="E273" s="290" t="s">
        <v>466</v>
      </c>
      <c r="F273" s="291"/>
      <c r="G273" s="291"/>
      <c r="H273" s="292">
        <v>1</v>
      </c>
      <c r="I273" s="291"/>
      <c r="J273" s="292">
        <v>9</v>
      </c>
      <c r="K273" s="292">
        <v>1</v>
      </c>
      <c r="L273" s="292" t="s">
        <v>1642</v>
      </c>
      <c r="M273" s="292"/>
      <c r="N273" s="292"/>
      <c r="O273" s="292"/>
      <c r="P273" s="294" t="s">
        <v>467</v>
      </c>
      <c r="Q273" s="294" t="s">
        <v>1640</v>
      </c>
      <c r="R273" s="292"/>
      <c r="S273" s="292"/>
      <c r="T273" s="292"/>
      <c r="U273" s="292"/>
      <c r="V273" s="292">
        <v>11</v>
      </c>
      <c r="W273" s="292">
        <v>1</v>
      </c>
      <c r="X273" s="292"/>
      <c r="Y273" s="292"/>
      <c r="Z273" s="292"/>
      <c r="AA273" s="292"/>
      <c r="AB273" s="294" t="s">
        <v>467</v>
      </c>
      <c r="AC273" s="294" t="s">
        <v>2120</v>
      </c>
      <c r="AD273" s="294"/>
      <c r="AE273" s="294"/>
      <c r="AF273" s="294"/>
      <c r="AG273" s="294"/>
      <c r="AH273" s="294"/>
      <c r="AI273" s="294"/>
      <c r="AJ273" s="294"/>
      <c r="AK273" s="294"/>
      <c r="AL273" s="294"/>
      <c r="AM273" s="294" t="s">
        <v>2121</v>
      </c>
      <c r="AN273" s="294" t="s">
        <v>2122</v>
      </c>
      <c r="AO273" s="71" t="s">
        <v>219</v>
      </c>
      <c r="AP273" s="71" t="s">
        <v>71</v>
      </c>
      <c r="AQ273" s="71" t="s">
        <v>1643</v>
      </c>
      <c r="AR273" s="70" t="s">
        <v>126</v>
      </c>
      <c r="AS273" s="253" t="s">
        <v>472</v>
      </c>
      <c r="AT273" s="535">
        <f t="shared" si="150"/>
        <v>207118.07</v>
      </c>
      <c r="AU273" s="535">
        <f t="shared" si="150"/>
        <v>207118.07</v>
      </c>
      <c r="AV273" s="536">
        <v>0</v>
      </c>
      <c r="AW273" s="536">
        <v>0</v>
      </c>
      <c r="AX273" s="536">
        <v>207118.07</v>
      </c>
      <c r="AY273" s="536">
        <v>207118.07</v>
      </c>
      <c r="AZ273" s="536">
        <v>0</v>
      </c>
      <c r="BA273" s="536">
        <v>0</v>
      </c>
      <c r="BB273" s="536">
        <v>0</v>
      </c>
      <c r="BC273" s="536">
        <v>0</v>
      </c>
      <c r="BD273" s="538">
        <f t="shared" si="151"/>
        <v>0</v>
      </c>
      <c r="BE273" s="537">
        <v>0</v>
      </c>
      <c r="BF273" s="537">
        <v>0</v>
      </c>
      <c r="BG273" s="537">
        <v>0</v>
      </c>
      <c r="BH273" s="537">
        <v>0</v>
      </c>
      <c r="BI273" s="538">
        <f t="shared" si="152"/>
        <v>0</v>
      </c>
      <c r="BJ273" s="537">
        <v>0</v>
      </c>
      <c r="BK273" s="537">
        <v>0</v>
      </c>
      <c r="BL273" s="537">
        <v>0</v>
      </c>
      <c r="BM273" s="537">
        <v>0</v>
      </c>
      <c r="BN273" s="538">
        <f t="shared" si="153"/>
        <v>0</v>
      </c>
      <c r="BO273" s="537">
        <v>0</v>
      </c>
      <c r="BP273" s="537">
        <v>0</v>
      </c>
      <c r="BQ273" s="537">
        <v>0</v>
      </c>
      <c r="BR273" s="537">
        <v>0</v>
      </c>
      <c r="BS273" s="538">
        <f t="shared" si="149"/>
        <v>0</v>
      </c>
      <c r="BT273" s="537">
        <v>0</v>
      </c>
      <c r="BU273" s="537">
        <v>0</v>
      </c>
      <c r="BV273" s="537">
        <v>0</v>
      </c>
      <c r="BW273" s="537">
        <v>0</v>
      </c>
      <c r="BX273" s="538">
        <f t="shared" si="154"/>
        <v>207118.07</v>
      </c>
      <c r="BY273" s="536">
        <v>0</v>
      </c>
      <c r="BZ273" s="536">
        <v>207118.07</v>
      </c>
      <c r="CA273" s="536">
        <v>0</v>
      </c>
      <c r="CB273" s="536">
        <v>0</v>
      </c>
      <c r="CC273" s="538">
        <f t="shared" si="155"/>
        <v>0</v>
      </c>
      <c r="CD273" s="537">
        <v>0</v>
      </c>
      <c r="CE273" s="537">
        <v>0</v>
      </c>
      <c r="CF273" s="537">
        <v>0</v>
      </c>
      <c r="CG273" s="537">
        <v>0</v>
      </c>
      <c r="CH273" s="538">
        <f t="shared" si="156"/>
        <v>0</v>
      </c>
      <c r="CI273" s="537">
        <v>0</v>
      </c>
      <c r="CJ273" s="537">
        <v>0</v>
      </c>
      <c r="CK273" s="537">
        <v>0</v>
      </c>
      <c r="CL273" s="537">
        <v>0</v>
      </c>
      <c r="CM273" s="382" t="s">
        <v>91</v>
      </c>
      <c r="CN273" s="19" t="str">
        <f t="shared" ref="CN273:CN336" si="157">CONCATENATE(C273,AO273,AP273,CM273)</f>
        <v>4010000210701нормативный</v>
      </c>
      <c r="CO273" s="103"/>
      <c r="CP273" s="103"/>
      <c r="CQ273" s="104"/>
      <c r="CR273" s="104"/>
      <c r="CS273" s="104"/>
      <c r="CT273" s="104"/>
      <c r="CU273" s="104"/>
      <c r="CV273" s="104"/>
      <c r="CW273" s="104"/>
      <c r="CX273" s="104"/>
      <c r="CY273" s="211"/>
      <c r="CZ273" s="211"/>
      <c r="DA273" s="211"/>
      <c r="DB273" s="211"/>
      <c r="DC273" s="211"/>
      <c r="DD273" s="211"/>
      <c r="DE273" s="211"/>
      <c r="DF273" s="211"/>
      <c r="DG273" s="211"/>
      <c r="DH273" s="211"/>
    </row>
    <row r="274" spans="1:112" s="105" customFormat="1" ht="32.1" customHeight="1">
      <c r="A274" s="439">
        <v>606</v>
      </c>
      <c r="B274" s="289" t="s">
        <v>446</v>
      </c>
      <c r="C274" s="69">
        <v>401000021</v>
      </c>
      <c r="D274" s="58" t="s">
        <v>1419</v>
      </c>
      <c r="E274" s="290" t="s">
        <v>466</v>
      </c>
      <c r="F274" s="291"/>
      <c r="G274" s="291"/>
      <c r="H274" s="292">
        <v>1</v>
      </c>
      <c r="I274" s="291"/>
      <c r="J274" s="292">
        <v>9</v>
      </c>
      <c r="K274" s="292">
        <v>1</v>
      </c>
      <c r="L274" s="292" t="s">
        <v>1644</v>
      </c>
      <c r="M274" s="292"/>
      <c r="N274" s="292"/>
      <c r="O274" s="292"/>
      <c r="P274" s="294" t="s">
        <v>467</v>
      </c>
      <c r="Q274" s="294" t="s">
        <v>1640</v>
      </c>
      <c r="R274" s="292"/>
      <c r="S274" s="292"/>
      <c r="T274" s="292"/>
      <c r="U274" s="292"/>
      <c r="V274" s="292">
        <v>11</v>
      </c>
      <c r="W274" s="292">
        <v>1</v>
      </c>
      <c r="X274" s="292"/>
      <c r="Y274" s="292"/>
      <c r="Z274" s="292"/>
      <c r="AA274" s="292"/>
      <c r="AB274" s="294" t="s">
        <v>467</v>
      </c>
      <c r="AC274" s="294" t="s">
        <v>2123</v>
      </c>
      <c r="AD274" s="294"/>
      <c r="AE274" s="294"/>
      <c r="AF274" s="294"/>
      <c r="AG274" s="294"/>
      <c r="AH274" s="294"/>
      <c r="AI274" s="294"/>
      <c r="AJ274" s="294"/>
      <c r="AK274" s="294"/>
      <c r="AL274" s="294"/>
      <c r="AM274" s="294" t="s">
        <v>2137</v>
      </c>
      <c r="AN274" s="294" t="s">
        <v>2122</v>
      </c>
      <c r="AO274" s="71" t="s">
        <v>219</v>
      </c>
      <c r="AP274" s="71" t="s">
        <v>71</v>
      </c>
      <c r="AQ274" s="71" t="s">
        <v>1645</v>
      </c>
      <c r="AR274" s="70" t="s">
        <v>174</v>
      </c>
      <c r="AS274" s="253" t="s">
        <v>463</v>
      </c>
      <c r="AT274" s="535">
        <f t="shared" si="150"/>
        <v>33310063.190000001</v>
      </c>
      <c r="AU274" s="535">
        <f t="shared" si="150"/>
        <v>33310063.190000001</v>
      </c>
      <c r="AV274" s="536">
        <v>0</v>
      </c>
      <c r="AW274" s="536">
        <v>0</v>
      </c>
      <c r="AX274" s="536">
        <v>0</v>
      </c>
      <c r="AY274" s="536">
        <v>0</v>
      </c>
      <c r="AZ274" s="536">
        <v>0</v>
      </c>
      <c r="BA274" s="536">
        <v>0</v>
      </c>
      <c r="BB274" s="536">
        <v>33310063.190000001</v>
      </c>
      <c r="BC274" s="536">
        <v>33310063.190000001</v>
      </c>
      <c r="BD274" s="538">
        <f t="shared" si="151"/>
        <v>7520796.0899999999</v>
      </c>
      <c r="BE274" s="537">
        <v>0</v>
      </c>
      <c r="BF274" s="537">
        <v>0</v>
      </c>
      <c r="BG274" s="537">
        <v>0</v>
      </c>
      <c r="BH274" s="537">
        <v>7520796.0899999999</v>
      </c>
      <c r="BI274" s="538">
        <f t="shared" si="152"/>
        <v>8402920</v>
      </c>
      <c r="BJ274" s="537">
        <v>0</v>
      </c>
      <c r="BK274" s="537">
        <v>0</v>
      </c>
      <c r="BL274" s="537">
        <v>0</v>
      </c>
      <c r="BM274" s="537">
        <v>8402920</v>
      </c>
      <c r="BN274" s="538">
        <f t="shared" si="153"/>
        <v>0</v>
      </c>
      <c r="BO274" s="537">
        <v>0</v>
      </c>
      <c r="BP274" s="537">
        <v>0</v>
      </c>
      <c r="BQ274" s="537">
        <v>0</v>
      </c>
      <c r="BR274" s="537">
        <v>0</v>
      </c>
      <c r="BS274" s="538">
        <f t="shared" si="149"/>
        <v>0</v>
      </c>
      <c r="BT274" s="537">
        <v>0</v>
      </c>
      <c r="BU274" s="537">
        <v>0</v>
      </c>
      <c r="BV274" s="537">
        <v>0</v>
      </c>
      <c r="BW274" s="537">
        <v>0</v>
      </c>
      <c r="BX274" s="538">
        <f t="shared" si="154"/>
        <v>33310063.190000001</v>
      </c>
      <c r="BY274" s="536">
        <v>0</v>
      </c>
      <c r="BZ274" s="536">
        <v>0</v>
      </c>
      <c r="CA274" s="536">
        <v>0</v>
      </c>
      <c r="CB274" s="536">
        <v>33310063.190000001</v>
      </c>
      <c r="CC274" s="538">
        <f t="shared" si="155"/>
        <v>7520796.0899999999</v>
      </c>
      <c r="CD274" s="537">
        <v>0</v>
      </c>
      <c r="CE274" s="537">
        <v>0</v>
      </c>
      <c r="CF274" s="537">
        <v>0</v>
      </c>
      <c r="CG274" s="537">
        <v>7520796.0899999999</v>
      </c>
      <c r="CH274" s="538">
        <f t="shared" si="156"/>
        <v>8402920</v>
      </c>
      <c r="CI274" s="537">
        <v>0</v>
      </c>
      <c r="CJ274" s="537">
        <v>0</v>
      </c>
      <c r="CK274" s="537">
        <v>0</v>
      </c>
      <c r="CL274" s="537">
        <v>8402920</v>
      </c>
      <c r="CM274" s="509" t="s">
        <v>92</v>
      </c>
      <c r="CN274" s="19" t="str">
        <f t="shared" si="157"/>
        <v>4010000210701плановый</v>
      </c>
      <c r="CO274" s="103"/>
      <c r="CP274" s="103"/>
      <c r="CQ274" s="104"/>
      <c r="CR274" s="104"/>
      <c r="CS274" s="104"/>
      <c r="CT274" s="104"/>
      <c r="CU274" s="104"/>
      <c r="CV274" s="104"/>
      <c r="CW274" s="104"/>
      <c r="CX274" s="104"/>
      <c r="CY274" s="211"/>
      <c r="CZ274" s="211"/>
      <c r="DA274" s="211"/>
      <c r="DB274" s="211"/>
      <c r="DC274" s="211"/>
      <c r="DD274" s="211"/>
      <c r="DE274" s="211"/>
      <c r="DF274" s="211"/>
      <c r="DG274" s="211"/>
      <c r="DH274" s="211"/>
    </row>
    <row r="275" spans="1:112" s="105" customFormat="1" ht="32.1" customHeight="1">
      <c r="A275" s="439">
        <v>606</v>
      </c>
      <c r="B275" s="289" t="s">
        <v>446</v>
      </c>
      <c r="C275" s="69">
        <v>401000021</v>
      </c>
      <c r="D275" s="58" t="s">
        <v>1419</v>
      </c>
      <c r="E275" s="290" t="s">
        <v>466</v>
      </c>
      <c r="F275" s="291"/>
      <c r="G275" s="291"/>
      <c r="H275" s="292">
        <v>1</v>
      </c>
      <c r="I275" s="291"/>
      <c r="J275" s="292">
        <v>9</v>
      </c>
      <c r="K275" s="292">
        <v>1</v>
      </c>
      <c r="L275" s="292" t="s">
        <v>1644</v>
      </c>
      <c r="M275" s="292"/>
      <c r="N275" s="292"/>
      <c r="O275" s="292"/>
      <c r="P275" s="294" t="s">
        <v>467</v>
      </c>
      <c r="Q275" s="294" t="s">
        <v>1640</v>
      </c>
      <c r="R275" s="292"/>
      <c r="S275" s="292"/>
      <c r="T275" s="292"/>
      <c r="U275" s="292"/>
      <c r="V275" s="292">
        <v>11</v>
      </c>
      <c r="W275" s="292">
        <v>1</v>
      </c>
      <c r="X275" s="292"/>
      <c r="Y275" s="292"/>
      <c r="Z275" s="292"/>
      <c r="AA275" s="292"/>
      <c r="AB275" s="294" t="s">
        <v>467</v>
      </c>
      <c r="AC275" s="294" t="s">
        <v>2123</v>
      </c>
      <c r="AD275" s="294"/>
      <c r="AE275" s="294"/>
      <c r="AF275" s="294"/>
      <c r="AG275" s="294"/>
      <c r="AH275" s="294"/>
      <c r="AI275" s="294"/>
      <c r="AJ275" s="294"/>
      <c r="AK275" s="294"/>
      <c r="AL275" s="294"/>
      <c r="AM275" s="294" t="s">
        <v>2137</v>
      </c>
      <c r="AN275" s="294" t="s">
        <v>2122</v>
      </c>
      <c r="AO275" s="71" t="s">
        <v>219</v>
      </c>
      <c r="AP275" s="71" t="s">
        <v>71</v>
      </c>
      <c r="AQ275" s="71" t="s">
        <v>1645</v>
      </c>
      <c r="AR275" s="70" t="s">
        <v>174</v>
      </c>
      <c r="AS275" s="253" t="s">
        <v>464</v>
      </c>
      <c r="AT275" s="535">
        <f t="shared" si="150"/>
        <v>0</v>
      </c>
      <c r="AU275" s="535">
        <f t="shared" si="150"/>
        <v>0</v>
      </c>
      <c r="AV275" s="536">
        <v>0</v>
      </c>
      <c r="AW275" s="536">
        <v>0</v>
      </c>
      <c r="AX275" s="536">
        <v>0</v>
      </c>
      <c r="AY275" s="536">
        <v>0</v>
      </c>
      <c r="AZ275" s="536">
        <v>0</v>
      </c>
      <c r="BA275" s="536">
        <v>0</v>
      </c>
      <c r="BB275" s="536">
        <v>0</v>
      </c>
      <c r="BC275" s="536">
        <v>0</v>
      </c>
      <c r="BD275" s="538">
        <f t="shared" si="151"/>
        <v>159415</v>
      </c>
      <c r="BE275" s="537">
        <v>0</v>
      </c>
      <c r="BF275" s="537">
        <v>0</v>
      </c>
      <c r="BG275" s="537">
        <v>0</v>
      </c>
      <c r="BH275" s="537">
        <v>159415</v>
      </c>
      <c r="BI275" s="538">
        <f t="shared" si="152"/>
        <v>0</v>
      </c>
      <c r="BJ275" s="537">
        <v>0</v>
      </c>
      <c r="BK275" s="537">
        <v>0</v>
      </c>
      <c r="BL275" s="537">
        <v>0</v>
      </c>
      <c r="BM275" s="537">
        <v>0</v>
      </c>
      <c r="BN275" s="538">
        <f t="shared" si="153"/>
        <v>0</v>
      </c>
      <c r="BO275" s="537">
        <v>0</v>
      </c>
      <c r="BP275" s="537">
        <v>0</v>
      </c>
      <c r="BQ275" s="537">
        <v>0</v>
      </c>
      <c r="BR275" s="537">
        <v>0</v>
      </c>
      <c r="BS275" s="538">
        <f t="shared" si="149"/>
        <v>0</v>
      </c>
      <c r="BT275" s="537">
        <v>0</v>
      </c>
      <c r="BU275" s="537">
        <v>0</v>
      </c>
      <c r="BV275" s="537">
        <v>0</v>
      </c>
      <c r="BW275" s="537">
        <v>0</v>
      </c>
      <c r="BX275" s="538">
        <f t="shared" si="154"/>
        <v>0</v>
      </c>
      <c r="BY275" s="536">
        <v>0</v>
      </c>
      <c r="BZ275" s="536">
        <v>0</v>
      </c>
      <c r="CA275" s="536">
        <v>0</v>
      </c>
      <c r="CB275" s="536">
        <v>0</v>
      </c>
      <c r="CC275" s="538">
        <f t="shared" si="155"/>
        <v>159415</v>
      </c>
      <c r="CD275" s="537">
        <v>0</v>
      </c>
      <c r="CE275" s="537">
        <v>0</v>
      </c>
      <c r="CF275" s="537">
        <v>0</v>
      </c>
      <c r="CG275" s="537">
        <v>159415</v>
      </c>
      <c r="CH275" s="538">
        <f t="shared" si="156"/>
        <v>0</v>
      </c>
      <c r="CI275" s="537">
        <v>0</v>
      </c>
      <c r="CJ275" s="537">
        <v>0</v>
      </c>
      <c r="CK275" s="537">
        <v>0</v>
      </c>
      <c r="CL275" s="537">
        <v>0</v>
      </c>
      <c r="CM275" s="509" t="s">
        <v>92</v>
      </c>
      <c r="CN275" s="19" t="str">
        <f t="shared" si="157"/>
        <v>4010000210701плановый</v>
      </c>
      <c r="CO275" s="103"/>
      <c r="CP275" s="103"/>
      <c r="CQ275" s="104"/>
      <c r="CR275" s="104"/>
      <c r="CS275" s="104"/>
      <c r="CT275" s="104"/>
      <c r="CU275" s="104"/>
      <c r="CV275" s="104"/>
      <c r="CW275" s="104"/>
      <c r="CX275" s="104"/>
      <c r="CY275" s="211"/>
      <c r="CZ275" s="211"/>
      <c r="DA275" s="211"/>
      <c r="DB275" s="211"/>
      <c r="DC275" s="211"/>
      <c r="DD275" s="211"/>
      <c r="DE275" s="211"/>
      <c r="DF275" s="211"/>
      <c r="DG275" s="211"/>
      <c r="DH275" s="211"/>
    </row>
    <row r="276" spans="1:112" s="105" customFormat="1" ht="32.1" customHeight="1">
      <c r="A276" s="439">
        <v>606</v>
      </c>
      <c r="B276" s="289" t="s">
        <v>446</v>
      </c>
      <c r="C276" s="69">
        <v>401000021</v>
      </c>
      <c r="D276" s="58" t="s">
        <v>1419</v>
      </c>
      <c r="E276" s="290" t="s">
        <v>466</v>
      </c>
      <c r="F276" s="291"/>
      <c r="G276" s="291"/>
      <c r="H276" s="292">
        <v>1</v>
      </c>
      <c r="I276" s="291"/>
      <c r="J276" s="292">
        <v>9</v>
      </c>
      <c r="K276" s="292">
        <v>1</v>
      </c>
      <c r="L276" s="292">
        <v>7</v>
      </c>
      <c r="M276" s="292"/>
      <c r="N276" s="292"/>
      <c r="O276" s="292"/>
      <c r="P276" s="294" t="s">
        <v>467</v>
      </c>
      <c r="Q276" s="294" t="s">
        <v>1640</v>
      </c>
      <c r="R276" s="292"/>
      <c r="S276" s="292"/>
      <c r="T276" s="292"/>
      <c r="U276" s="292"/>
      <c r="V276" s="292">
        <v>11</v>
      </c>
      <c r="W276" s="292">
        <v>1</v>
      </c>
      <c r="X276" s="292"/>
      <c r="Y276" s="292"/>
      <c r="Z276" s="292"/>
      <c r="AA276" s="292"/>
      <c r="AB276" s="294" t="s">
        <v>467</v>
      </c>
      <c r="AC276" s="294" t="s">
        <v>2123</v>
      </c>
      <c r="AD276" s="294"/>
      <c r="AE276" s="294"/>
      <c r="AF276" s="294"/>
      <c r="AG276" s="294"/>
      <c r="AH276" s="294"/>
      <c r="AI276" s="294"/>
      <c r="AJ276" s="294"/>
      <c r="AK276" s="294"/>
      <c r="AL276" s="294"/>
      <c r="AM276" s="294" t="s">
        <v>2138</v>
      </c>
      <c r="AN276" s="294" t="s">
        <v>2122</v>
      </c>
      <c r="AO276" s="71" t="s">
        <v>219</v>
      </c>
      <c r="AP276" s="71" t="s">
        <v>71</v>
      </c>
      <c r="AQ276" s="71" t="s">
        <v>509</v>
      </c>
      <c r="AR276" s="70" t="s">
        <v>510</v>
      </c>
      <c r="AS276" s="253" t="s">
        <v>463</v>
      </c>
      <c r="AT276" s="535">
        <f t="shared" si="150"/>
        <v>61796970.330000006</v>
      </c>
      <c r="AU276" s="535">
        <f t="shared" si="150"/>
        <v>61796970.330000006</v>
      </c>
      <c r="AV276" s="536">
        <v>0</v>
      </c>
      <c r="AW276" s="536">
        <v>0</v>
      </c>
      <c r="AX276" s="536">
        <v>0</v>
      </c>
      <c r="AY276" s="536">
        <v>0</v>
      </c>
      <c r="AZ276" s="536">
        <v>0</v>
      </c>
      <c r="BA276" s="536">
        <v>0</v>
      </c>
      <c r="BB276" s="536">
        <v>61796970.330000006</v>
      </c>
      <c r="BC276" s="536">
        <v>61796970.330000006</v>
      </c>
      <c r="BD276" s="538">
        <f t="shared" si="151"/>
        <v>63838198.409999996</v>
      </c>
      <c r="BE276" s="537">
        <v>0</v>
      </c>
      <c r="BF276" s="537">
        <v>0</v>
      </c>
      <c r="BG276" s="537">
        <v>0</v>
      </c>
      <c r="BH276" s="537">
        <v>63838198.409999996</v>
      </c>
      <c r="BI276" s="538">
        <f t="shared" si="152"/>
        <v>59688482</v>
      </c>
      <c r="BJ276" s="537">
        <v>0</v>
      </c>
      <c r="BK276" s="537">
        <v>0</v>
      </c>
      <c r="BL276" s="537">
        <v>0</v>
      </c>
      <c r="BM276" s="537">
        <v>59688482</v>
      </c>
      <c r="BN276" s="538">
        <f t="shared" si="153"/>
        <v>59688482</v>
      </c>
      <c r="BO276" s="537">
        <v>0</v>
      </c>
      <c r="BP276" s="537">
        <v>0</v>
      </c>
      <c r="BQ276" s="537">
        <v>0</v>
      </c>
      <c r="BR276" s="537">
        <v>59688482</v>
      </c>
      <c r="BS276" s="538">
        <f t="shared" si="149"/>
        <v>59688482</v>
      </c>
      <c r="BT276" s="537">
        <v>0</v>
      </c>
      <c r="BU276" s="537">
        <v>0</v>
      </c>
      <c r="BV276" s="537">
        <v>0</v>
      </c>
      <c r="BW276" s="537">
        <v>59688482</v>
      </c>
      <c r="BX276" s="538">
        <f t="shared" si="154"/>
        <v>61796970.330000006</v>
      </c>
      <c r="BY276" s="536">
        <v>0</v>
      </c>
      <c r="BZ276" s="536">
        <v>0</v>
      </c>
      <c r="CA276" s="536">
        <v>0</v>
      </c>
      <c r="CB276" s="536">
        <v>61796970.330000006</v>
      </c>
      <c r="CC276" s="538">
        <f t="shared" si="155"/>
        <v>93986939.879999995</v>
      </c>
      <c r="CD276" s="537">
        <v>0</v>
      </c>
      <c r="CE276" s="537">
        <v>0</v>
      </c>
      <c r="CF276" s="537">
        <v>0</v>
      </c>
      <c r="CG276" s="537">
        <f>63838198.41+30148741.47</f>
        <v>93986939.879999995</v>
      </c>
      <c r="CH276" s="538">
        <f t="shared" si="156"/>
        <v>74286982</v>
      </c>
      <c r="CI276" s="537">
        <v>0</v>
      </c>
      <c r="CJ276" s="537">
        <v>0</v>
      </c>
      <c r="CK276" s="537">
        <v>0</v>
      </c>
      <c r="CL276" s="537">
        <f>59688482+14598500</f>
        <v>74286982</v>
      </c>
      <c r="CM276" s="509" t="s">
        <v>92</v>
      </c>
      <c r="CN276" s="19" t="str">
        <f t="shared" si="157"/>
        <v>4010000210701плановый</v>
      </c>
      <c r="CO276" s="103"/>
      <c r="CP276" s="103"/>
      <c r="CQ276" s="104"/>
      <c r="CR276" s="104"/>
      <c r="CS276" s="104"/>
      <c r="CT276" s="104"/>
      <c r="CU276" s="104"/>
      <c r="CV276" s="104"/>
      <c r="CW276" s="104"/>
      <c r="CX276" s="104"/>
      <c r="CY276" s="211"/>
      <c r="CZ276" s="211"/>
      <c r="DA276" s="211"/>
      <c r="DB276" s="211"/>
      <c r="DC276" s="211"/>
      <c r="DD276" s="211"/>
      <c r="DE276" s="211"/>
      <c r="DF276" s="211"/>
      <c r="DG276" s="211"/>
      <c r="DH276" s="211"/>
    </row>
    <row r="277" spans="1:112" s="105" customFormat="1" ht="32.1" customHeight="1">
      <c r="A277" s="439">
        <v>606</v>
      </c>
      <c r="B277" s="289" t="s">
        <v>446</v>
      </c>
      <c r="C277" s="69">
        <v>401000021</v>
      </c>
      <c r="D277" s="58" t="s">
        <v>1419</v>
      </c>
      <c r="E277" s="290" t="s">
        <v>466</v>
      </c>
      <c r="F277" s="291"/>
      <c r="G277" s="291"/>
      <c r="H277" s="292">
        <v>1</v>
      </c>
      <c r="I277" s="291"/>
      <c r="J277" s="292">
        <v>9</v>
      </c>
      <c r="K277" s="292">
        <v>1</v>
      </c>
      <c r="L277" s="292">
        <v>7</v>
      </c>
      <c r="M277" s="292"/>
      <c r="N277" s="292"/>
      <c r="O277" s="292"/>
      <c r="P277" s="294" t="s">
        <v>467</v>
      </c>
      <c r="Q277" s="294" t="s">
        <v>1640</v>
      </c>
      <c r="R277" s="292"/>
      <c r="S277" s="292"/>
      <c r="T277" s="292"/>
      <c r="U277" s="292"/>
      <c r="V277" s="292">
        <v>11</v>
      </c>
      <c r="W277" s="292">
        <v>1</v>
      </c>
      <c r="X277" s="292"/>
      <c r="Y277" s="292"/>
      <c r="Z277" s="292"/>
      <c r="AA277" s="292"/>
      <c r="AB277" s="294" t="s">
        <v>467</v>
      </c>
      <c r="AC277" s="294" t="s">
        <v>2123</v>
      </c>
      <c r="AD277" s="294"/>
      <c r="AE277" s="294"/>
      <c r="AF277" s="294"/>
      <c r="AG277" s="294"/>
      <c r="AH277" s="294"/>
      <c r="AI277" s="294"/>
      <c r="AJ277" s="294"/>
      <c r="AK277" s="294"/>
      <c r="AL277" s="294"/>
      <c r="AM277" s="294" t="s">
        <v>2138</v>
      </c>
      <c r="AN277" s="294" t="s">
        <v>2122</v>
      </c>
      <c r="AO277" s="71" t="s">
        <v>219</v>
      </c>
      <c r="AP277" s="71" t="s">
        <v>71</v>
      </c>
      <c r="AQ277" s="71" t="s">
        <v>509</v>
      </c>
      <c r="AR277" s="70" t="s">
        <v>510</v>
      </c>
      <c r="AS277" s="253" t="s">
        <v>464</v>
      </c>
      <c r="AT277" s="535">
        <f t="shared" si="150"/>
        <v>1508568</v>
      </c>
      <c r="AU277" s="535">
        <f t="shared" si="150"/>
        <v>1508568</v>
      </c>
      <c r="AV277" s="536">
        <v>0</v>
      </c>
      <c r="AW277" s="536">
        <v>0</v>
      </c>
      <c r="AX277" s="536">
        <v>0</v>
      </c>
      <c r="AY277" s="536">
        <v>0</v>
      </c>
      <c r="AZ277" s="536">
        <v>0</v>
      </c>
      <c r="BA277" s="536">
        <v>0</v>
      </c>
      <c r="BB277" s="536">
        <v>1508568</v>
      </c>
      <c r="BC277" s="536">
        <v>1508568</v>
      </c>
      <c r="BD277" s="538">
        <f t="shared" si="151"/>
        <v>1512568</v>
      </c>
      <c r="BE277" s="537">
        <v>0</v>
      </c>
      <c r="BF277" s="537">
        <v>0</v>
      </c>
      <c r="BG277" s="537">
        <v>0</v>
      </c>
      <c r="BH277" s="537">
        <v>1512568</v>
      </c>
      <c r="BI277" s="538">
        <f t="shared" si="152"/>
        <v>1507538</v>
      </c>
      <c r="BJ277" s="537">
        <v>0</v>
      </c>
      <c r="BK277" s="537">
        <v>0</v>
      </c>
      <c r="BL277" s="537">
        <v>0</v>
      </c>
      <c r="BM277" s="537">
        <v>1507538</v>
      </c>
      <c r="BN277" s="538">
        <f t="shared" si="153"/>
        <v>1507538</v>
      </c>
      <c r="BO277" s="537">
        <v>0</v>
      </c>
      <c r="BP277" s="537">
        <v>0</v>
      </c>
      <c r="BQ277" s="537">
        <v>0</v>
      </c>
      <c r="BR277" s="537">
        <v>1507538</v>
      </c>
      <c r="BS277" s="538">
        <f t="shared" si="149"/>
        <v>1507538</v>
      </c>
      <c r="BT277" s="537">
        <v>0</v>
      </c>
      <c r="BU277" s="537">
        <v>0</v>
      </c>
      <c r="BV277" s="537">
        <v>0</v>
      </c>
      <c r="BW277" s="537">
        <v>1507538</v>
      </c>
      <c r="BX277" s="538">
        <f t="shared" si="154"/>
        <v>1508568</v>
      </c>
      <c r="BY277" s="536">
        <v>0</v>
      </c>
      <c r="BZ277" s="536">
        <v>0</v>
      </c>
      <c r="CA277" s="536">
        <v>0</v>
      </c>
      <c r="CB277" s="536">
        <v>1508568</v>
      </c>
      <c r="CC277" s="538">
        <f t="shared" si="155"/>
        <v>1878035.2</v>
      </c>
      <c r="CD277" s="537">
        <v>0</v>
      </c>
      <c r="CE277" s="537">
        <v>0</v>
      </c>
      <c r="CF277" s="537">
        <v>0</v>
      </c>
      <c r="CG277" s="537">
        <f>1512568+365467.2</f>
        <v>1878035.2</v>
      </c>
      <c r="CH277" s="538">
        <f t="shared" si="156"/>
        <v>1877325.2</v>
      </c>
      <c r="CI277" s="537">
        <v>0</v>
      </c>
      <c r="CJ277" s="537">
        <v>0</v>
      </c>
      <c r="CK277" s="537">
        <v>0</v>
      </c>
      <c r="CL277" s="537">
        <f>1507538+369787.2</f>
        <v>1877325.2</v>
      </c>
      <c r="CM277" s="509" t="s">
        <v>92</v>
      </c>
      <c r="CN277" s="19" t="str">
        <f t="shared" si="157"/>
        <v>4010000210701плановый</v>
      </c>
      <c r="CO277" s="103"/>
      <c r="CP277" s="103"/>
      <c r="CQ277" s="104"/>
      <c r="CR277" s="104"/>
      <c r="CS277" s="104"/>
      <c r="CT277" s="104"/>
      <c r="CU277" s="104"/>
      <c r="CV277" s="104"/>
      <c r="CW277" s="104"/>
      <c r="CX277" s="104"/>
      <c r="CY277" s="211"/>
      <c r="CZ277" s="211"/>
      <c r="DA277" s="211"/>
      <c r="DB277" s="211"/>
      <c r="DC277" s="211"/>
      <c r="DD277" s="211"/>
      <c r="DE277" s="211"/>
      <c r="DF277" s="211"/>
      <c r="DG277" s="211"/>
      <c r="DH277" s="211"/>
    </row>
    <row r="278" spans="1:112" s="105" customFormat="1" ht="32.1" customHeight="1">
      <c r="A278" s="439">
        <v>606</v>
      </c>
      <c r="B278" s="289" t="s">
        <v>446</v>
      </c>
      <c r="C278" s="69">
        <v>401000021</v>
      </c>
      <c r="D278" s="58" t="s">
        <v>1419</v>
      </c>
      <c r="E278" s="290" t="s">
        <v>466</v>
      </c>
      <c r="F278" s="291"/>
      <c r="G278" s="291"/>
      <c r="H278" s="292">
        <v>1</v>
      </c>
      <c r="I278" s="291"/>
      <c r="J278" s="292">
        <v>9</v>
      </c>
      <c r="K278" s="292">
        <v>1</v>
      </c>
      <c r="L278" s="292" t="s">
        <v>1642</v>
      </c>
      <c r="M278" s="292"/>
      <c r="N278" s="292"/>
      <c r="O278" s="292"/>
      <c r="P278" s="294" t="s">
        <v>467</v>
      </c>
      <c r="Q278" s="294" t="s">
        <v>1640</v>
      </c>
      <c r="R278" s="292"/>
      <c r="S278" s="292"/>
      <c r="T278" s="292"/>
      <c r="U278" s="292"/>
      <c r="V278" s="292">
        <v>11</v>
      </c>
      <c r="W278" s="292">
        <v>1</v>
      </c>
      <c r="X278" s="292"/>
      <c r="Y278" s="292"/>
      <c r="Z278" s="292"/>
      <c r="AA278" s="292"/>
      <c r="AB278" s="294" t="s">
        <v>467</v>
      </c>
      <c r="AC278" s="294" t="s">
        <v>2123</v>
      </c>
      <c r="AD278" s="294"/>
      <c r="AE278" s="294"/>
      <c r="AF278" s="294"/>
      <c r="AG278" s="294"/>
      <c r="AH278" s="294"/>
      <c r="AI278" s="294"/>
      <c r="AJ278" s="294"/>
      <c r="AK278" s="294"/>
      <c r="AL278" s="294"/>
      <c r="AM278" s="294" t="s">
        <v>2138</v>
      </c>
      <c r="AN278" s="294" t="s">
        <v>2122</v>
      </c>
      <c r="AO278" s="71" t="s">
        <v>219</v>
      </c>
      <c r="AP278" s="71" t="s">
        <v>71</v>
      </c>
      <c r="AQ278" s="71" t="s">
        <v>360</v>
      </c>
      <c r="AR278" s="70" t="s">
        <v>152</v>
      </c>
      <c r="AS278" s="253" t="s">
        <v>463</v>
      </c>
      <c r="AT278" s="535">
        <f t="shared" si="150"/>
        <v>0</v>
      </c>
      <c r="AU278" s="535">
        <f t="shared" si="150"/>
        <v>0</v>
      </c>
      <c r="AV278" s="536">
        <v>0</v>
      </c>
      <c r="AW278" s="536">
        <v>0</v>
      </c>
      <c r="AX278" s="536">
        <v>0</v>
      </c>
      <c r="AY278" s="536">
        <v>0</v>
      </c>
      <c r="AZ278" s="536">
        <v>0</v>
      </c>
      <c r="BA278" s="536">
        <v>0</v>
      </c>
      <c r="BB278" s="536">
        <v>0</v>
      </c>
      <c r="BC278" s="536">
        <v>0</v>
      </c>
      <c r="BD278" s="538">
        <f t="shared" si="151"/>
        <v>0</v>
      </c>
      <c r="BE278" s="537">
        <v>0</v>
      </c>
      <c r="BF278" s="537">
        <v>0</v>
      </c>
      <c r="BG278" s="537">
        <v>0</v>
      </c>
      <c r="BH278" s="537">
        <v>0</v>
      </c>
      <c r="BI278" s="538">
        <f t="shared" si="152"/>
        <v>0</v>
      </c>
      <c r="BJ278" s="537">
        <v>0</v>
      </c>
      <c r="BK278" s="537">
        <v>0</v>
      </c>
      <c r="BL278" s="537">
        <v>0</v>
      </c>
      <c r="BM278" s="537">
        <v>0</v>
      </c>
      <c r="BN278" s="538">
        <f t="shared" si="153"/>
        <v>0</v>
      </c>
      <c r="BO278" s="537">
        <v>0</v>
      </c>
      <c r="BP278" s="537">
        <v>0</v>
      </c>
      <c r="BQ278" s="537">
        <v>0</v>
      </c>
      <c r="BR278" s="537">
        <v>0</v>
      </c>
      <c r="BS278" s="538">
        <f t="shared" si="149"/>
        <v>0</v>
      </c>
      <c r="BT278" s="537">
        <v>0</v>
      </c>
      <c r="BU278" s="537">
        <v>0</v>
      </c>
      <c r="BV278" s="537">
        <v>0</v>
      </c>
      <c r="BW278" s="537">
        <v>0</v>
      </c>
      <c r="BX278" s="538">
        <f t="shared" si="154"/>
        <v>0</v>
      </c>
      <c r="BY278" s="536">
        <v>0</v>
      </c>
      <c r="BZ278" s="536">
        <v>0</v>
      </c>
      <c r="CA278" s="536">
        <v>0</v>
      </c>
      <c r="CB278" s="536">
        <v>0</v>
      </c>
      <c r="CC278" s="538">
        <f t="shared" si="155"/>
        <v>0</v>
      </c>
      <c r="CD278" s="537">
        <v>0</v>
      </c>
      <c r="CE278" s="537">
        <v>0</v>
      </c>
      <c r="CF278" s="537">
        <v>0</v>
      </c>
      <c r="CG278" s="537">
        <v>0</v>
      </c>
      <c r="CH278" s="538">
        <f t="shared" si="156"/>
        <v>0</v>
      </c>
      <c r="CI278" s="537">
        <v>0</v>
      </c>
      <c r="CJ278" s="537">
        <v>0</v>
      </c>
      <c r="CK278" s="537">
        <v>0</v>
      </c>
      <c r="CL278" s="537">
        <v>0</v>
      </c>
      <c r="CM278" s="509" t="s">
        <v>92</v>
      </c>
      <c r="CN278" s="19" t="str">
        <f t="shared" si="157"/>
        <v>4010000210701плановый</v>
      </c>
      <c r="CO278" s="103"/>
      <c r="CP278" s="103"/>
      <c r="CQ278" s="104"/>
      <c r="CR278" s="104"/>
      <c r="CS278" s="104"/>
      <c r="CT278" s="104"/>
      <c r="CU278" s="104"/>
      <c r="CV278" s="104"/>
      <c r="CW278" s="104"/>
      <c r="CX278" s="104"/>
      <c r="CY278" s="211"/>
      <c r="CZ278" s="211"/>
      <c r="DA278" s="211"/>
      <c r="DB278" s="211"/>
      <c r="DC278" s="211"/>
      <c r="DD278" s="211"/>
      <c r="DE278" s="211"/>
      <c r="DF278" s="211"/>
      <c r="DG278" s="211"/>
      <c r="DH278" s="211"/>
    </row>
    <row r="279" spans="1:112" s="105" customFormat="1" ht="32.1" customHeight="1">
      <c r="A279" s="439">
        <v>606</v>
      </c>
      <c r="B279" s="289" t="s">
        <v>446</v>
      </c>
      <c r="C279" s="69">
        <v>401000021</v>
      </c>
      <c r="D279" s="58" t="s">
        <v>1419</v>
      </c>
      <c r="E279" s="290" t="s">
        <v>466</v>
      </c>
      <c r="F279" s="291"/>
      <c r="G279" s="291"/>
      <c r="H279" s="292">
        <v>1</v>
      </c>
      <c r="I279" s="291"/>
      <c r="J279" s="292">
        <v>9</v>
      </c>
      <c r="K279" s="292">
        <v>1</v>
      </c>
      <c r="L279" s="292" t="s">
        <v>1642</v>
      </c>
      <c r="M279" s="292"/>
      <c r="N279" s="292"/>
      <c r="O279" s="292"/>
      <c r="P279" s="294" t="s">
        <v>467</v>
      </c>
      <c r="Q279" s="294" t="s">
        <v>1640</v>
      </c>
      <c r="R279" s="292"/>
      <c r="S279" s="292"/>
      <c r="T279" s="292"/>
      <c r="U279" s="292"/>
      <c r="V279" s="292">
        <v>11</v>
      </c>
      <c r="W279" s="292">
        <v>1</v>
      </c>
      <c r="X279" s="292"/>
      <c r="Y279" s="292"/>
      <c r="Z279" s="292"/>
      <c r="AA279" s="292"/>
      <c r="AB279" s="294" t="s">
        <v>467</v>
      </c>
      <c r="AC279" s="294" t="s">
        <v>2123</v>
      </c>
      <c r="AD279" s="294"/>
      <c r="AE279" s="294"/>
      <c r="AF279" s="294"/>
      <c r="AG279" s="294"/>
      <c r="AH279" s="294"/>
      <c r="AI279" s="294"/>
      <c r="AJ279" s="294"/>
      <c r="AK279" s="294"/>
      <c r="AL279" s="294"/>
      <c r="AM279" s="294" t="s">
        <v>2138</v>
      </c>
      <c r="AN279" s="294" t="s">
        <v>2122</v>
      </c>
      <c r="AO279" s="71" t="s">
        <v>219</v>
      </c>
      <c r="AP279" s="71" t="s">
        <v>71</v>
      </c>
      <c r="AQ279" s="71" t="s">
        <v>360</v>
      </c>
      <c r="AR279" s="70" t="s">
        <v>152</v>
      </c>
      <c r="AS279" s="253" t="s">
        <v>464</v>
      </c>
      <c r="AT279" s="535">
        <f t="shared" si="150"/>
        <v>0</v>
      </c>
      <c r="AU279" s="535">
        <f t="shared" si="150"/>
        <v>0</v>
      </c>
      <c r="AV279" s="536">
        <v>0</v>
      </c>
      <c r="AW279" s="536">
        <v>0</v>
      </c>
      <c r="AX279" s="536">
        <v>0</v>
      </c>
      <c r="AY279" s="536">
        <v>0</v>
      </c>
      <c r="AZ279" s="536">
        <v>0</v>
      </c>
      <c r="BA279" s="536">
        <v>0</v>
      </c>
      <c r="BB279" s="536">
        <v>0</v>
      </c>
      <c r="BC279" s="536">
        <v>0</v>
      </c>
      <c r="BD279" s="538">
        <f t="shared" si="151"/>
        <v>0</v>
      </c>
      <c r="BE279" s="537">
        <v>0</v>
      </c>
      <c r="BF279" s="537">
        <v>0</v>
      </c>
      <c r="BG279" s="537">
        <v>0</v>
      </c>
      <c r="BH279" s="537">
        <v>0</v>
      </c>
      <c r="BI279" s="538">
        <f t="shared" si="152"/>
        <v>0</v>
      </c>
      <c r="BJ279" s="537">
        <v>0</v>
      </c>
      <c r="BK279" s="537">
        <v>0</v>
      </c>
      <c r="BL279" s="537">
        <v>0</v>
      </c>
      <c r="BM279" s="537">
        <v>0</v>
      </c>
      <c r="BN279" s="538">
        <f t="shared" si="153"/>
        <v>0</v>
      </c>
      <c r="BO279" s="537">
        <v>0</v>
      </c>
      <c r="BP279" s="537">
        <v>0</v>
      </c>
      <c r="BQ279" s="537">
        <v>0</v>
      </c>
      <c r="BR279" s="537">
        <v>0</v>
      </c>
      <c r="BS279" s="538">
        <f t="shared" si="149"/>
        <v>0</v>
      </c>
      <c r="BT279" s="537">
        <v>0</v>
      </c>
      <c r="BU279" s="537">
        <v>0</v>
      </c>
      <c r="BV279" s="537">
        <v>0</v>
      </c>
      <c r="BW279" s="537">
        <v>0</v>
      </c>
      <c r="BX279" s="538">
        <f t="shared" si="154"/>
        <v>0</v>
      </c>
      <c r="BY279" s="536">
        <v>0</v>
      </c>
      <c r="BZ279" s="536">
        <v>0</v>
      </c>
      <c r="CA279" s="536">
        <v>0</v>
      </c>
      <c r="CB279" s="536">
        <v>0</v>
      </c>
      <c r="CC279" s="538">
        <f t="shared" si="155"/>
        <v>0</v>
      </c>
      <c r="CD279" s="537">
        <v>0</v>
      </c>
      <c r="CE279" s="537">
        <v>0</v>
      </c>
      <c r="CF279" s="537">
        <v>0</v>
      </c>
      <c r="CG279" s="537">
        <v>0</v>
      </c>
      <c r="CH279" s="538">
        <f t="shared" si="156"/>
        <v>0</v>
      </c>
      <c r="CI279" s="537">
        <v>0</v>
      </c>
      <c r="CJ279" s="537">
        <v>0</v>
      </c>
      <c r="CK279" s="537">
        <v>0</v>
      </c>
      <c r="CL279" s="537">
        <v>0</v>
      </c>
      <c r="CM279" s="509" t="s">
        <v>92</v>
      </c>
      <c r="CN279" s="19" t="str">
        <f t="shared" si="157"/>
        <v>4010000210701плановый</v>
      </c>
      <c r="CO279" s="103"/>
      <c r="CP279" s="103"/>
      <c r="CQ279" s="104"/>
      <c r="CR279" s="104"/>
      <c r="CS279" s="104"/>
      <c r="CT279" s="104"/>
      <c r="CU279" s="104"/>
      <c r="CV279" s="104"/>
      <c r="CW279" s="104"/>
      <c r="CX279" s="104"/>
      <c r="CY279" s="211"/>
      <c r="CZ279" s="211"/>
      <c r="DA279" s="211"/>
      <c r="DB279" s="211"/>
      <c r="DC279" s="211"/>
      <c r="DD279" s="211"/>
      <c r="DE279" s="211"/>
      <c r="DF279" s="211"/>
      <c r="DG279" s="211"/>
      <c r="DH279" s="211"/>
    </row>
    <row r="280" spans="1:112" s="105" customFormat="1" ht="32.1" customHeight="1">
      <c r="A280" s="439">
        <v>606</v>
      </c>
      <c r="B280" s="289" t="s">
        <v>446</v>
      </c>
      <c r="C280" s="69">
        <v>401000021</v>
      </c>
      <c r="D280" s="58" t="s">
        <v>1419</v>
      </c>
      <c r="E280" s="290" t="s">
        <v>2139</v>
      </c>
      <c r="F280" s="291"/>
      <c r="G280" s="291"/>
      <c r="H280" s="292" t="s">
        <v>1646</v>
      </c>
      <c r="I280" s="291"/>
      <c r="J280" s="292" t="s">
        <v>1647</v>
      </c>
      <c r="K280" s="292" t="s">
        <v>383</v>
      </c>
      <c r="L280" s="292" t="s">
        <v>1648</v>
      </c>
      <c r="M280" s="292"/>
      <c r="N280" s="292" t="s">
        <v>1649</v>
      </c>
      <c r="O280" s="292"/>
      <c r="P280" s="294" t="s">
        <v>1650</v>
      </c>
      <c r="Q280" s="294" t="s">
        <v>2140</v>
      </c>
      <c r="R280" s="292"/>
      <c r="S280" s="292"/>
      <c r="T280" s="292"/>
      <c r="U280" s="292"/>
      <c r="V280" s="292" t="s">
        <v>1651</v>
      </c>
      <c r="W280" s="292" t="s">
        <v>1652</v>
      </c>
      <c r="X280" s="292"/>
      <c r="Y280" s="292"/>
      <c r="Z280" s="292"/>
      <c r="AA280" s="292"/>
      <c r="AB280" s="294" t="s">
        <v>1653</v>
      </c>
      <c r="AC280" s="294" t="s">
        <v>2141</v>
      </c>
      <c r="AD280" s="294"/>
      <c r="AE280" s="294"/>
      <c r="AF280" s="294"/>
      <c r="AG280" s="294"/>
      <c r="AH280" s="294"/>
      <c r="AI280" s="294"/>
      <c r="AJ280" s="294" t="s">
        <v>383</v>
      </c>
      <c r="AK280" s="294" t="s">
        <v>2142</v>
      </c>
      <c r="AL280" s="294"/>
      <c r="AM280" s="294" t="s">
        <v>2143</v>
      </c>
      <c r="AN280" s="294" t="s">
        <v>2144</v>
      </c>
      <c r="AO280" s="71" t="s">
        <v>219</v>
      </c>
      <c r="AP280" s="71" t="s">
        <v>71</v>
      </c>
      <c r="AQ280" s="71" t="s">
        <v>519</v>
      </c>
      <c r="AR280" s="70" t="s">
        <v>520</v>
      </c>
      <c r="AS280" s="253" t="s">
        <v>463</v>
      </c>
      <c r="AT280" s="535">
        <f t="shared" si="150"/>
        <v>12847294.189999999</v>
      </c>
      <c r="AU280" s="535">
        <f t="shared" si="150"/>
        <v>12847294.189999999</v>
      </c>
      <c r="AV280" s="536">
        <v>0</v>
      </c>
      <c r="AW280" s="536">
        <v>0</v>
      </c>
      <c r="AX280" s="536">
        <v>0</v>
      </c>
      <c r="AY280" s="536">
        <v>0</v>
      </c>
      <c r="AZ280" s="536">
        <v>0</v>
      </c>
      <c r="BA280" s="536">
        <v>0</v>
      </c>
      <c r="BB280" s="537">
        <v>12847294.189999999</v>
      </c>
      <c r="BC280" s="537">
        <v>12847294.189999999</v>
      </c>
      <c r="BD280" s="538">
        <f t="shared" si="151"/>
        <v>37339601.979999997</v>
      </c>
      <c r="BE280" s="537">
        <v>0</v>
      </c>
      <c r="BF280" s="537">
        <v>0</v>
      </c>
      <c r="BG280" s="537">
        <v>0</v>
      </c>
      <c r="BH280" s="537">
        <v>37339601.979999997</v>
      </c>
      <c r="BI280" s="538">
        <f t="shared" si="152"/>
        <v>4857000</v>
      </c>
      <c r="BJ280" s="537">
        <v>0</v>
      </c>
      <c r="BK280" s="537">
        <v>0</v>
      </c>
      <c r="BL280" s="537">
        <v>0</v>
      </c>
      <c r="BM280" s="537">
        <v>4857000</v>
      </c>
      <c r="BN280" s="538">
        <f t="shared" si="153"/>
        <v>4857000</v>
      </c>
      <c r="BO280" s="537">
        <v>0</v>
      </c>
      <c r="BP280" s="537">
        <v>0</v>
      </c>
      <c r="BQ280" s="537">
        <v>0</v>
      </c>
      <c r="BR280" s="537">
        <v>4857000</v>
      </c>
      <c r="BS280" s="538">
        <f t="shared" si="149"/>
        <v>4857000</v>
      </c>
      <c r="BT280" s="537">
        <v>0</v>
      </c>
      <c r="BU280" s="537">
        <v>0</v>
      </c>
      <c r="BV280" s="537">
        <v>0</v>
      </c>
      <c r="BW280" s="537">
        <v>4857000</v>
      </c>
      <c r="BX280" s="538">
        <f t="shared" si="154"/>
        <v>12847294.189999999</v>
      </c>
      <c r="BY280" s="536">
        <v>0</v>
      </c>
      <c r="BZ280" s="536">
        <v>0</v>
      </c>
      <c r="CA280" s="536">
        <v>0</v>
      </c>
      <c r="CB280" s="537">
        <v>12847294.189999999</v>
      </c>
      <c r="CC280" s="538">
        <f t="shared" si="155"/>
        <v>37339601.979999997</v>
      </c>
      <c r="CD280" s="537">
        <v>0</v>
      </c>
      <c r="CE280" s="537">
        <v>0</v>
      </c>
      <c r="CF280" s="537">
        <v>0</v>
      </c>
      <c r="CG280" s="537">
        <v>37339601.979999997</v>
      </c>
      <c r="CH280" s="538">
        <f t="shared" si="156"/>
        <v>4857000</v>
      </c>
      <c r="CI280" s="537">
        <v>0</v>
      </c>
      <c r="CJ280" s="537">
        <v>0</v>
      </c>
      <c r="CK280" s="537">
        <v>0</v>
      </c>
      <c r="CL280" s="537">
        <v>4857000</v>
      </c>
      <c r="CM280" s="509" t="s">
        <v>92</v>
      </c>
      <c r="CN280" s="19" t="str">
        <f t="shared" si="157"/>
        <v>4010000210701плановый</v>
      </c>
      <c r="CO280" s="103"/>
      <c r="CP280" s="103"/>
      <c r="CQ280" s="104"/>
      <c r="CR280" s="104">
        <f t="shared" si="142"/>
        <v>0</v>
      </c>
      <c r="CS280" s="104">
        <f t="shared" si="143"/>
        <v>0</v>
      </c>
      <c r="CT280" s="104">
        <f t="shared" si="144"/>
        <v>0</v>
      </c>
      <c r="CU280" s="104">
        <f t="shared" si="145"/>
        <v>0</v>
      </c>
      <c r="CV280" s="104">
        <f t="shared" si="146"/>
        <v>0</v>
      </c>
      <c r="CW280" s="104">
        <f t="shared" si="147"/>
        <v>0</v>
      </c>
      <c r="CX280" s="104"/>
      <c r="CY280" s="211">
        <f t="shared" si="132"/>
        <v>0</v>
      </c>
      <c r="CZ280" s="211">
        <f t="shared" si="133"/>
        <v>0</v>
      </c>
      <c r="DA280" s="211">
        <f t="shared" si="134"/>
        <v>0</v>
      </c>
      <c r="DB280" s="211">
        <f t="shared" si="135"/>
        <v>0</v>
      </c>
      <c r="DC280" s="211">
        <f t="shared" si="136"/>
        <v>0</v>
      </c>
      <c r="DD280" s="211">
        <f t="shared" si="137"/>
        <v>0</v>
      </c>
      <c r="DE280" s="211">
        <f t="shared" si="138"/>
        <v>0</v>
      </c>
      <c r="DF280" s="211">
        <f t="shared" si="139"/>
        <v>0</v>
      </c>
      <c r="DG280" s="211">
        <f t="shared" si="140"/>
        <v>0</v>
      </c>
      <c r="DH280" s="211">
        <f t="shared" si="141"/>
        <v>0</v>
      </c>
    </row>
    <row r="281" spans="1:112" s="105" customFormat="1" ht="32.1" customHeight="1">
      <c r="A281" s="439">
        <v>606</v>
      </c>
      <c r="B281" s="289" t="s">
        <v>446</v>
      </c>
      <c r="C281" s="69">
        <v>401000021</v>
      </c>
      <c r="D281" s="58" t="s">
        <v>1419</v>
      </c>
      <c r="E281" s="290" t="s">
        <v>2139</v>
      </c>
      <c r="F281" s="291"/>
      <c r="G281" s="291"/>
      <c r="H281" s="292" t="s">
        <v>1654</v>
      </c>
      <c r="I281" s="291"/>
      <c r="J281" s="292" t="s">
        <v>1655</v>
      </c>
      <c r="K281" s="292" t="s">
        <v>383</v>
      </c>
      <c r="L281" s="292" t="s">
        <v>1648</v>
      </c>
      <c r="M281" s="292"/>
      <c r="N281" s="292" t="s">
        <v>1656</v>
      </c>
      <c r="O281" s="292"/>
      <c r="P281" s="294" t="s">
        <v>1657</v>
      </c>
      <c r="Q281" s="294" t="s">
        <v>2145</v>
      </c>
      <c r="R281" s="292"/>
      <c r="S281" s="292"/>
      <c r="T281" s="292"/>
      <c r="U281" s="292"/>
      <c r="V281" s="292" t="s">
        <v>1651</v>
      </c>
      <c r="W281" s="292" t="s">
        <v>1652</v>
      </c>
      <c r="X281" s="292"/>
      <c r="Y281" s="292"/>
      <c r="Z281" s="292"/>
      <c r="AA281" s="292"/>
      <c r="AB281" s="294" t="s">
        <v>1653</v>
      </c>
      <c r="AC281" s="294" t="s">
        <v>2141</v>
      </c>
      <c r="AD281" s="294"/>
      <c r="AE281" s="294"/>
      <c r="AF281" s="294"/>
      <c r="AG281" s="294"/>
      <c r="AH281" s="294"/>
      <c r="AI281" s="294"/>
      <c r="AJ281" s="294" t="s">
        <v>383</v>
      </c>
      <c r="AK281" s="294" t="s">
        <v>2142</v>
      </c>
      <c r="AL281" s="294"/>
      <c r="AM281" s="294" t="s">
        <v>2143</v>
      </c>
      <c r="AN281" s="294" t="s">
        <v>2144</v>
      </c>
      <c r="AO281" s="71" t="s">
        <v>219</v>
      </c>
      <c r="AP281" s="71" t="s">
        <v>71</v>
      </c>
      <c r="AQ281" s="71" t="s">
        <v>519</v>
      </c>
      <c r="AR281" s="70" t="s">
        <v>520</v>
      </c>
      <c r="AS281" s="253" t="s">
        <v>464</v>
      </c>
      <c r="AT281" s="535">
        <f t="shared" si="150"/>
        <v>473196.42</v>
      </c>
      <c r="AU281" s="535">
        <f t="shared" si="150"/>
        <v>473196.42</v>
      </c>
      <c r="AV281" s="536">
        <v>0</v>
      </c>
      <c r="AW281" s="536">
        <v>0</v>
      </c>
      <c r="AX281" s="536">
        <v>0</v>
      </c>
      <c r="AY281" s="536">
        <v>0</v>
      </c>
      <c r="AZ281" s="536">
        <v>0</v>
      </c>
      <c r="BA281" s="536">
        <v>0</v>
      </c>
      <c r="BB281" s="536">
        <v>473196.42</v>
      </c>
      <c r="BC281" s="536">
        <v>473196.42</v>
      </c>
      <c r="BD281" s="538">
        <f t="shared" si="151"/>
        <v>131400</v>
      </c>
      <c r="BE281" s="537">
        <v>0</v>
      </c>
      <c r="BF281" s="537">
        <v>0</v>
      </c>
      <c r="BG281" s="537">
        <v>0</v>
      </c>
      <c r="BH281" s="537">
        <v>131400</v>
      </c>
      <c r="BI281" s="538">
        <f t="shared" si="152"/>
        <v>131400</v>
      </c>
      <c r="BJ281" s="537">
        <v>0</v>
      </c>
      <c r="BK281" s="537">
        <v>0</v>
      </c>
      <c r="BL281" s="537">
        <v>0</v>
      </c>
      <c r="BM281" s="537">
        <v>131400</v>
      </c>
      <c r="BN281" s="538">
        <f t="shared" si="153"/>
        <v>131400</v>
      </c>
      <c r="BO281" s="537">
        <v>0</v>
      </c>
      <c r="BP281" s="537">
        <v>0</v>
      </c>
      <c r="BQ281" s="537">
        <v>0</v>
      </c>
      <c r="BR281" s="537">
        <v>131400</v>
      </c>
      <c r="BS281" s="538">
        <f t="shared" si="149"/>
        <v>131400</v>
      </c>
      <c r="BT281" s="537">
        <v>0</v>
      </c>
      <c r="BU281" s="537">
        <v>0</v>
      </c>
      <c r="BV281" s="537">
        <v>0</v>
      </c>
      <c r="BW281" s="537">
        <v>131400</v>
      </c>
      <c r="BX281" s="538">
        <f t="shared" si="154"/>
        <v>473196.42</v>
      </c>
      <c r="BY281" s="536">
        <v>0</v>
      </c>
      <c r="BZ281" s="536">
        <v>0</v>
      </c>
      <c r="CA281" s="536">
        <v>0</v>
      </c>
      <c r="CB281" s="536">
        <v>473196.42</v>
      </c>
      <c r="CC281" s="538">
        <f t="shared" si="155"/>
        <v>131400</v>
      </c>
      <c r="CD281" s="537">
        <v>0</v>
      </c>
      <c r="CE281" s="537">
        <v>0</v>
      </c>
      <c r="CF281" s="537">
        <v>0</v>
      </c>
      <c r="CG281" s="537">
        <v>131400</v>
      </c>
      <c r="CH281" s="538">
        <f t="shared" si="156"/>
        <v>131400</v>
      </c>
      <c r="CI281" s="537">
        <v>0</v>
      </c>
      <c r="CJ281" s="537">
        <v>0</v>
      </c>
      <c r="CK281" s="537">
        <v>0</v>
      </c>
      <c r="CL281" s="537">
        <v>131400</v>
      </c>
      <c r="CM281" s="509" t="s">
        <v>92</v>
      </c>
      <c r="CN281" s="19" t="str">
        <f t="shared" si="157"/>
        <v>4010000210701плановый</v>
      </c>
      <c r="CO281" s="103"/>
      <c r="CP281" s="103"/>
      <c r="CQ281" s="104"/>
      <c r="CR281" s="104">
        <f t="shared" si="142"/>
        <v>0</v>
      </c>
      <c r="CS281" s="104">
        <f t="shared" si="143"/>
        <v>0</v>
      </c>
      <c r="CT281" s="104">
        <f t="shared" si="144"/>
        <v>0</v>
      </c>
      <c r="CU281" s="104">
        <f t="shared" si="145"/>
        <v>0</v>
      </c>
      <c r="CV281" s="104">
        <f t="shared" si="146"/>
        <v>0</v>
      </c>
      <c r="CW281" s="104">
        <f t="shared" si="147"/>
        <v>0</v>
      </c>
      <c r="CX281" s="104"/>
      <c r="CY281" s="211">
        <f t="shared" si="132"/>
        <v>0</v>
      </c>
      <c r="CZ281" s="211">
        <f t="shared" si="133"/>
        <v>0</v>
      </c>
      <c r="DA281" s="211">
        <f t="shared" si="134"/>
        <v>0</v>
      </c>
      <c r="DB281" s="211">
        <f t="shared" si="135"/>
        <v>0</v>
      </c>
      <c r="DC281" s="211">
        <f t="shared" si="136"/>
        <v>0</v>
      </c>
      <c r="DD281" s="211">
        <f t="shared" si="137"/>
        <v>0</v>
      </c>
      <c r="DE281" s="211">
        <f t="shared" si="138"/>
        <v>0</v>
      </c>
      <c r="DF281" s="211">
        <f t="shared" si="139"/>
        <v>0</v>
      </c>
      <c r="DG281" s="211">
        <f t="shared" si="140"/>
        <v>0</v>
      </c>
      <c r="DH281" s="211">
        <f t="shared" si="141"/>
        <v>0</v>
      </c>
    </row>
    <row r="282" spans="1:112" s="105" customFormat="1" ht="32.1" customHeight="1">
      <c r="A282" s="439">
        <v>606</v>
      </c>
      <c r="B282" s="289" t="s">
        <v>446</v>
      </c>
      <c r="C282" s="69">
        <v>401000021</v>
      </c>
      <c r="D282" s="58" t="s">
        <v>1419</v>
      </c>
      <c r="E282" s="290" t="s">
        <v>2146</v>
      </c>
      <c r="F282" s="291"/>
      <c r="G282" s="291"/>
      <c r="H282" s="292" t="s">
        <v>1658</v>
      </c>
      <c r="I282" s="291"/>
      <c r="J282" s="292" t="s">
        <v>1659</v>
      </c>
      <c r="K282" s="292" t="s">
        <v>383</v>
      </c>
      <c r="L282" s="292" t="s">
        <v>1648</v>
      </c>
      <c r="M282" s="292"/>
      <c r="N282" s="292"/>
      <c r="O282" s="292"/>
      <c r="P282" s="294" t="s">
        <v>1660</v>
      </c>
      <c r="Q282" s="294" t="s">
        <v>2147</v>
      </c>
      <c r="R282" s="292"/>
      <c r="S282" s="292"/>
      <c r="T282" s="292" t="s">
        <v>1048</v>
      </c>
      <c r="U282" s="292"/>
      <c r="V282" s="292" t="s">
        <v>1661</v>
      </c>
      <c r="W282" s="292" t="s">
        <v>1662</v>
      </c>
      <c r="X282" s="292" t="s">
        <v>1663</v>
      </c>
      <c r="Y282" s="292"/>
      <c r="Z282" s="292"/>
      <c r="AA282" s="292"/>
      <c r="AB282" s="294" t="s">
        <v>1664</v>
      </c>
      <c r="AC282" s="294" t="s">
        <v>2148</v>
      </c>
      <c r="AD282" s="294"/>
      <c r="AE282" s="294"/>
      <c r="AF282" s="294"/>
      <c r="AG282" s="294"/>
      <c r="AH282" s="294"/>
      <c r="AI282" s="294"/>
      <c r="AJ282" s="294"/>
      <c r="AK282" s="294"/>
      <c r="AL282" s="294"/>
      <c r="AM282" s="294" t="s">
        <v>2137</v>
      </c>
      <c r="AN282" s="294" t="s">
        <v>2122</v>
      </c>
      <c r="AO282" s="71" t="s">
        <v>219</v>
      </c>
      <c r="AP282" s="71" t="s">
        <v>71</v>
      </c>
      <c r="AQ282" s="71" t="s">
        <v>550</v>
      </c>
      <c r="AR282" s="70" t="s">
        <v>551</v>
      </c>
      <c r="AS282" s="253" t="s">
        <v>463</v>
      </c>
      <c r="AT282" s="535">
        <f t="shared" si="150"/>
        <v>2077740</v>
      </c>
      <c r="AU282" s="535">
        <f t="shared" si="150"/>
        <v>2077740</v>
      </c>
      <c r="AV282" s="536">
        <v>0</v>
      </c>
      <c r="AW282" s="536">
        <v>0</v>
      </c>
      <c r="AX282" s="536">
        <v>0</v>
      </c>
      <c r="AY282" s="536">
        <v>0</v>
      </c>
      <c r="AZ282" s="536">
        <v>0</v>
      </c>
      <c r="BA282" s="536">
        <v>0</v>
      </c>
      <c r="BB282" s="537">
        <v>2077740</v>
      </c>
      <c r="BC282" s="537">
        <v>2077740</v>
      </c>
      <c r="BD282" s="538">
        <f t="shared" si="151"/>
        <v>5077740</v>
      </c>
      <c r="BE282" s="537">
        <v>0</v>
      </c>
      <c r="BF282" s="537">
        <v>0</v>
      </c>
      <c r="BG282" s="537">
        <v>0</v>
      </c>
      <c r="BH282" s="537">
        <v>5077740</v>
      </c>
      <c r="BI282" s="538">
        <f t="shared" si="152"/>
        <v>5077740</v>
      </c>
      <c r="BJ282" s="537">
        <v>0</v>
      </c>
      <c r="BK282" s="537">
        <v>0</v>
      </c>
      <c r="BL282" s="537">
        <v>0</v>
      </c>
      <c r="BM282" s="537">
        <v>5077740</v>
      </c>
      <c r="BN282" s="538">
        <f t="shared" si="153"/>
        <v>5077740</v>
      </c>
      <c r="BO282" s="537">
        <v>0</v>
      </c>
      <c r="BP282" s="537">
        <v>0</v>
      </c>
      <c r="BQ282" s="537">
        <v>0</v>
      </c>
      <c r="BR282" s="537">
        <v>5077740</v>
      </c>
      <c r="BS282" s="538">
        <f t="shared" si="149"/>
        <v>5077740</v>
      </c>
      <c r="BT282" s="537">
        <v>0</v>
      </c>
      <c r="BU282" s="537">
        <v>0</v>
      </c>
      <c r="BV282" s="537">
        <v>0</v>
      </c>
      <c r="BW282" s="537">
        <v>5077740</v>
      </c>
      <c r="BX282" s="538">
        <f t="shared" si="154"/>
        <v>2077740</v>
      </c>
      <c r="BY282" s="536">
        <v>0</v>
      </c>
      <c r="BZ282" s="536">
        <v>0</v>
      </c>
      <c r="CA282" s="536">
        <v>0</v>
      </c>
      <c r="CB282" s="537">
        <v>2077740</v>
      </c>
      <c r="CC282" s="538">
        <f t="shared" si="155"/>
        <v>5077740</v>
      </c>
      <c r="CD282" s="537">
        <v>0</v>
      </c>
      <c r="CE282" s="537">
        <v>0</v>
      </c>
      <c r="CF282" s="537">
        <v>0</v>
      </c>
      <c r="CG282" s="537">
        <v>5077740</v>
      </c>
      <c r="CH282" s="538">
        <f t="shared" si="156"/>
        <v>5077740</v>
      </c>
      <c r="CI282" s="537">
        <v>0</v>
      </c>
      <c r="CJ282" s="537">
        <v>0</v>
      </c>
      <c r="CK282" s="537">
        <v>0</v>
      </c>
      <c r="CL282" s="537">
        <v>5077740</v>
      </c>
      <c r="CM282" s="509" t="s">
        <v>92</v>
      </c>
      <c r="CN282" s="19" t="str">
        <f t="shared" si="157"/>
        <v>4010000210701плановый</v>
      </c>
      <c r="CO282" s="103"/>
      <c r="CP282" s="103"/>
      <c r="CQ282" s="104"/>
      <c r="CR282" s="104">
        <f t="shared" si="142"/>
        <v>0</v>
      </c>
      <c r="CS282" s="104">
        <f t="shared" si="143"/>
        <v>0</v>
      </c>
      <c r="CT282" s="104">
        <f t="shared" si="144"/>
        <v>0</v>
      </c>
      <c r="CU282" s="104">
        <f t="shared" si="145"/>
        <v>0</v>
      </c>
      <c r="CV282" s="104">
        <f t="shared" si="146"/>
        <v>0</v>
      </c>
      <c r="CW282" s="104">
        <f t="shared" si="147"/>
        <v>0</v>
      </c>
      <c r="CX282" s="104"/>
      <c r="CY282" s="211">
        <f t="shared" si="132"/>
        <v>0</v>
      </c>
      <c r="CZ282" s="211">
        <f t="shared" si="133"/>
        <v>0</v>
      </c>
      <c r="DA282" s="211">
        <f t="shared" si="134"/>
        <v>0</v>
      </c>
      <c r="DB282" s="211">
        <f t="shared" si="135"/>
        <v>0</v>
      </c>
      <c r="DC282" s="211">
        <f t="shared" si="136"/>
        <v>0</v>
      </c>
      <c r="DD282" s="211">
        <f t="shared" si="137"/>
        <v>0</v>
      </c>
      <c r="DE282" s="211">
        <f t="shared" si="138"/>
        <v>0</v>
      </c>
      <c r="DF282" s="211">
        <f t="shared" si="139"/>
        <v>0</v>
      </c>
      <c r="DG282" s="211">
        <f t="shared" si="140"/>
        <v>0</v>
      </c>
      <c r="DH282" s="211">
        <f t="shared" si="141"/>
        <v>0</v>
      </c>
    </row>
    <row r="283" spans="1:112" s="105" customFormat="1" ht="32.1" customHeight="1">
      <c r="A283" s="439">
        <v>606</v>
      </c>
      <c r="B283" s="289" t="s">
        <v>446</v>
      </c>
      <c r="C283" s="69">
        <v>401000022</v>
      </c>
      <c r="D283" s="58" t="s">
        <v>1415</v>
      </c>
      <c r="E283" s="290" t="s">
        <v>466</v>
      </c>
      <c r="F283" s="291"/>
      <c r="G283" s="291"/>
      <c r="H283" s="292">
        <v>1</v>
      </c>
      <c r="I283" s="291"/>
      <c r="J283" s="292">
        <v>9</v>
      </c>
      <c r="K283" s="292">
        <v>1</v>
      </c>
      <c r="L283" s="292" t="s">
        <v>1639</v>
      </c>
      <c r="M283" s="292"/>
      <c r="N283" s="292"/>
      <c r="O283" s="292"/>
      <c r="P283" s="294" t="s">
        <v>467</v>
      </c>
      <c r="Q283" s="294" t="s">
        <v>1640</v>
      </c>
      <c r="R283" s="292"/>
      <c r="S283" s="292"/>
      <c r="T283" s="292"/>
      <c r="U283" s="292"/>
      <c r="V283" s="292">
        <v>11</v>
      </c>
      <c r="W283" s="292">
        <v>1</v>
      </c>
      <c r="X283" s="292"/>
      <c r="Y283" s="292"/>
      <c r="Z283" s="292"/>
      <c r="AA283" s="292"/>
      <c r="AB283" s="294" t="s">
        <v>467</v>
      </c>
      <c r="AC283" s="294" t="s">
        <v>2120</v>
      </c>
      <c r="AD283" s="294"/>
      <c r="AE283" s="294"/>
      <c r="AF283" s="294"/>
      <c r="AG283" s="294"/>
      <c r="AH283" s="294"/>
      <c r="AI283" s="294"/>
      <c r="AJ283" s="294"/>
      <c r="AK283" s="294"/>
      <c r="AL283" s="294"/>
      <c r="AM283" s="294" t="s">
        <v>2121</v>
      </c>
      <c r="AN283" s="294" t="s">
        <v>2122</v>
      </c>
      <c r="AO283" s="71" t="s">
        <v>219</v>
      </c>
      <c r="AP283" s="71" t="s">
        <v>90</v>
      </c>
      <c r="AQ283" s="71" t="s">
        <v>1665</v>
      </c>
      <c r="AR283" s="70" t="s">
        <v>174</v>
      </c>
      <c r="AS283" s="253" t="s">
        <v>471</v>
      </c>
      <c r="AT283" s="535">
        <f t="shared" si="150"/>
        <v>595670232.20000005</v>
      </c>
      <c r="AU283" s="535">
        <f t="shared" si="150"/>
        <v>595670232.20000005</v>
      </c>
      <c r="AV283" s="536">
        <v>0</v>
      </c>
      <c r="AW283" s="536">
        <v>0</v>
      </c>
      <c r="AX283" s="536">
        <v>0</v>
      </c>
      <c r="AY283" s="536">
        <v>0</v>
      </c>
      <c r="AZ283" s="536">
        <v>0</v>
      </c>
      <c r="BA283" s="536">
        <v>0</v>
      </c>
      <c r="BB283" s="537">
        <v>595670232.20000005</v>
      </c>
      <c r="BC283" s="537">
        <v>595670232.20000005</v>
      </c>
      <c r="BD283" s="538">
        <f t="shared" si="151"/>
        <v>670892848.67000008</v>
      </c>
      <c r="BE283" s="537">
        <v>0</v>
      </c>
      <c r="BF283" s="537">
        <v>0</v>
      </c>
      <c r="BG283" s="537">
        <v>0</v>
      </c>
      <c r="BH283" s="537">
        <v>670892848.67000008</v>
      </c>
      <c r="BI283" s="538">
        <f t="shared" si="152"/>
        <v>726886830</v>
      </c>
      <c r="BJ283" s="537">
        <v>0</v>
      </c>
      <c r="BK283" s="537">
        <v>0</v>
      </c>
      <c r="BL283" s="537">
        <v>0</v>
      </c>
      <c r="BM283" s="537">
        <v>726886830</v>
      </c>
      <c r="BN283" s="538">
        <f t="shared" si="153"/>
        <v>732109720</v>
      </c>
      <c r="BO283" s="537">
        <v>0</v>
      </c>
      <c r="BP283" s="537">
        <v>0</v>
      </c>
      <c r="BQ283" s="537">
        <v>0</v>
      </c>
      <c r="BR283" s="537">
        <v>732109720</v>
      </c>
      <c r="BS283" s="538">
        <f t="shared" si="149"/>
        <v>732109720</v>
      </c>
      <c r="BT283" s="537">
        <v>0</v>
      </c>
      <c r="BU283" s="537">
        <v>0</v>
      </c>
      <c r="BV283" s="537">
        <v>0</v>
      </c>
      <c r="BW283" s="537">
        <v>732109720</v>
      </c>
      <c r="BX283" s="538">
        <f t="shared" si="154"/>
        <v>595670232.20000005</v>
      </c>
      <c r="BY283" s="536">
        <v>0</v>
      </c>
      <c r="BZ283" s="536">
        <v>0</v>
      </c>
      <c r="CA283" s="536">
        <v>0</v>
      </c>
      <c r="CB283" s="537">
        <v>595670232.20000005</v>
      </c>
      <c r="CC283" s="538">
        <f t="shared" si="155"/>
        <v>678458418.66999996</v>
      </c>
      <c r="CD283" s="537">
        <v>0</v>
      </c>
      <c r="CE283" s="537">
        <v>0</v>
      </c>
      <c r="CF283" s="537">
        <v>0</v>
      </c>
      <c r="CG283" s="537">
        <f>670892848.67+7565570</f>
        <v>678458418.66999996</v>
      </c>
      <c r="CH283" s="538">
        <f t="shared" si="156"/>
        <v>734452400</v>
      </c>
      <c r="CI283" s="537">
        <v>0</v>
      </c>
      <c r="CJ283" s="537">
        <v>0</v>
      </c>
      <c r="CK283" s="537">
        <v>0</v>
      </c>
      <c r="CL283" s="537">
        <f>726886830+7565570</f>
        <v>734452400</v>
      </c>
      <c r="CM283" s="382" t="s">
        <v>91</v>
      </c>
      <c r="CN283" s="19" t="str">
        <f t="shared" si="157"/>
        <v>4010000220702нормативный</v>
      </c>
      <c r="CO283" s="103"/>
      <c r="CP283" s="103"/>
      <c r="CQ283" s="104"/>
      <c r="CR283" s="104">
        <f t="shared" si="142"/>
        <v>0</v>
      </c>
      <c r="CS283" s="104">
        <f t="shared" si="143"/>
        <v>0</v>
      </c>
      <c r="CT283" s="104">
        <f t="shared" si="144"/>
        <v>0</v>
      </c>
      <c r="CU283" s="104">
        <f t="shared" si="145"/>
        <v>0</v>
      </c>
      <c r="CV283" s="104">
        <f t="shared" si="146"/>
        <v>0</v>
      </c>
      <c r="CW283" s="104">
        <f t="shared" si="147"/>
        <v>0</v>
      </c>
      <c r="CX283" s="104"/>
      <c r="CY283" s="211">
        <f t="shared" si="132"/>
        <v>7565569.9999998808</v>
      </c>
      <c r="CZ283" s="211">
        <f t="shared" si="133"/>
        <v>0</v>
      </c>
      <c r="DA283" s="211">
        <f t="shared" si="134"/>
        <v>0</v>
      </c>
      <c r="DB283" s="211">
        <f t="shared" si="135"/>
        <v>0</v>
      </c>
      <c r="DC283" s="211">
        <f t="shared" si="136"/>
        <v>7565569.9999998808</v>
      </c>
      <c r="DD283" s="211">
        <f t="shared" si="137"/>
        <v>7565570</v>
      </c>
      <c r="DE283" s="211">
        <f t="shared" si="138"/>
        <v>0</v>
      </c>
      <c r="DF283" s="211">
        <f t="shared" si="139"/>
        <v>0</v>
      </c>
      <c r="DG283" s="211">
        <f t="shared" si="140"/>
        <v>0</v>
      </c>
      <c r="DH283" s="211">
        <f t="shared" si="141"/>
        <v>7565570</v>
      </c>
    </row>
    <row r="284" spans="1:112" s="105" customFormat="1" ht="32.1" customHeight="1">
      <c r="A284" s="439">
        <v>606</v>
      </c>
      <c r="B284" s="289" t="s">
        <v>446</v>
      </c>
      <c r="C284" s="69">
        <v>401000022</v>
      </c>
      <c r="D284" s="58" t="s">
        <v>1415</v>
      </c>
      <c r="E284" s="290" t="s">
        <v>2149</v>
      </c>
      <c r="F284" s="291"/>
      <c r="G284" s="291"/>
      <c r="H284" s="292" t="s">
        <v>2150</v>
      </c>
      <c r="I284" s="291"/>
      <c r="J284" s="292" t="s">
        <v>2151</v>
      </c>
      <c r="K284" s="292" t="s">
        <v>2152</v>
      </c>
      <c r="L284" s="292" t="s">
        <v>2153</v>
      </c>
      <c r="M284" s="292"/>
      <c r="N284" s="292"/>
      <c r="O284" s="292"/>
      <c r="P284" s="294" t="s">
        <v>1666</v>
      </c>
      <c r="Q284" s="294" t="s">
        <v>1640</v>
      </c>
      <c r="R284" s="292"/>
      <c r="S284" s="292"/>
      <c r="T284" s="292"/>
      <c r="U284" s="292"/>
      <c r="V284" s="292">
        <v>11</v>
      </c>
      <c r="W284" s="292">
        <v>1</v>
      </c>
      <c r="X284" s="292"/>
      <c r="Y284" s="292"/>
      <c r="Z284" s="292"/>
      <c r="AA284" s="292"/>
      <c r="AB284" s="294" t="s">
        <v>467</v>
      </c>
      <c r="AC284" s="294" t="s">
        <v>2154</v>
      </c>
      <c r="AD284" s="294"/>
      <c r="AE284" s="294"/>
      <c r="AF284" s="294"/>
      <c r="AG284" s="294"/>
      <c r="AH284" s="294"/>
      <c r="AI284" s="294"/>
      <c r="AJ284" s="294"/>
      <c r="AK284" s="294"/>
      <c r="AL284" s="294"/>
      <c r="AM284" s="294" t="s">
        <v>2155</v>
      </c>
      <c r="AN284" s="294" t="s">
        <v>2156</v>
      </c>
      <c r="AO284" s="71" t="s">
        <v>219</v>
      </c>
      <c r="AP284" s="71" t="s">
        <v>90</v>
      </c>
      <c r="AQ284" s="71" t="s">
        <v>1665</v>
      </c>
      <c r="AR284" s="70" t="s">
        <v>174</v>
      </c>
      <c r="AS284" s="253" t="s">
        <v>463</v>
      </c>
      <c r="AT284" s="535">
        <f t="shared" si="150"/>
        <v>58642857.090000004</v>
      </c>
      <c r="AU284" s="535">
        <f t="shared" si="150"/>
        <v>51264227.090000004</v>
      </c>
      <c r="AV284" s="536">
        <v>0</v>
      </c>
      <c r="AW284" s="536">
        <v>0</v>
      </c>
      <c r="AX284" s="536">
        <v>0</v>
      </c>
      <c r="AY284" s="536">
        <v>0</v>
      </c>
      <c r="AZ284" s="536">
        <v>0</v>
      </c>
      <c r="BA284" s="536">
        <v>0</v>
      </c>
      <c r="BB284" s="536">
        <v>58642857.090000004</v>
      </c>
      <c r="BC284" s="536">
        <v>51264227.090000004</v>
      </c>
      <c r="BD284" s="538">
        <f t="shared" si="151"/>
        <v>81940875</v>
      </c>
      <c r="BE284" s="537">
        <v>0</v>
      </c>
      <c r="BF284" s="537">
        <v>0</v>
      </c>
      <c r="BG284" s="537">
        <v>0</v>
      </c>
      <c r="BH284" s="537">
        <v>81940875</v>
      </c>
      <c r="BI284" s="538">
        <f t="shared" si="152"/>
        <v>74449680</v>
      </c>
      <c r="BJ284" s="537">
        <v>0</v>
      </c>
      <c r="BK284" s="537">
        <v>0</v>
      </c>
      <c r="BL284" s="537">
        <v>0</v>
      </c>
      <c r="BM284" s="537">
        <v>74449680</v>
      </c>
      <c r="BN284" s="538">
        <f t="shared" si="153"/>
        <v>74449680</v>
      </c>
      <c r="BO284" s="537">
        <v>0</v>
      </c>
      <c r="BP284" s="537">
        <v>0</v>
      </c>
      <c r="BQ284" s="537">
        <v>0</v>
      </c>
      <c r="BR284" s="537">
        <v>74449680</v>
      </c>
      <c r="BS284" s="538">
        <f t="shared" si="149"/>
        <v>74449684.620000005</v>
      </c>
      <c r="BT284" s="537">
        <v>0</v>
      </c>
      <c r="BU284" s="537">
        <v>0</v>
      </c>
      <c r="BV284" s="537">
        <v>0</v>
      </c>
      <c r="BW284" s="537">
        <f>74449680+4.62</f>
        <v>74449684.620000005</v>
      </c>
      <c r="BX284" s="538">
        <f t="shared" si="154"/>
        <v>51264227.090000004</v>
      </c>
      <c r="BY284" s="536">
        <v>0</v>
      </c>
      <c r="BZ284" s="536">
        <v>0</v>
      </c>
      <c r="CA284" s="536">
        <v>0</v>
      </c>
      <c r="CB284" s="536">
        <v>51264227.090000004</v>
      </c>
      <c r="CC284" s="538">
        <f t="shared" si="155"/>
        <v>81940875</v>
      </c>
      <c r="CD284" s="537">
        <v>0</v>
      </c>
      <c r="CE284" s="537">
        <v>0</v>
      </c>
      <c r="CF284" s="537">
        <v>0</v>
      </c>
      <c r="CG284" s="537">
        <v>81940875</v>
      </c>
      <c r="CH284" s="538">
        <f t="shared" si="156"/>
        <v>74449680</v>
      </c>
      <c r="CI284" s="537">
        <v>0</v>
      </c>
      <c r="CJ284" s="537">
        <v>0</v>
      </c>
      <c r="CK284" s="537">
        <v>0</v>
      </c>
      <c r="CL284" s="537">
        <v>74449680</v>
      </c>
      <c r="CM284" s="509" t="s">
        <v>92</v>
      </c>
      <c r="CN284" s="19" t="str">
        <f t="shared" si="157"/>
        <v>4010000220702плановый</v>
      </c>
      <c r="CO284" s="103"/>
      <c r="CP284" s="103"/>
      <c r="CQ284" s="104"/>
      <c r="CR284" s="104">
        <f t="shared" si="142"/>
        <v>0</v>
      </c>
      <c r="CS284" s="104">
        <f t="shared" si="143"/>
        <v>0</v>
      </c>
      <c r="CT284" s="104">
        <f t="shared" si="144"/>
        <v>0</v>
      </c>
      <c r="CU284" s="104">
        <f t="shared" si="145"/>
        <v>0</v>
      </c>
      <c r="CV284" s="104">
        <f t="shared" si="146"/>
        <v>0</v>
      </c>
      <c r="CW284" s="104">
        <f t="shared" si="147"/>
        <v>0</v>
      </c>
      <c r="CX284" s="104"/>
      <c r="CY284" s="211">
        <f t="shared" si="132"/>
        <v>0</v>
      </c>
      <c r="CZ284" s="211">
        <f t="shared" si="133"/>
        <v>0</v>
      </c>
      <c r="DA284" s="211">
        <f t="shared" si="134"/>
        <v>0</v>
      </c>
      <c r="DB284" s="211">
        <f t="shared" si="135"/>
        <v>0</v>
      </c>
      <c r="DC284" s="211">
        <f t="shared" si="136"/>
        <v>0</v>
      </c>
      <c r="DD284" s="211">
        <f t="shared" si="137"/>
        <v>0</v>
      </c>
      <c r="DE284" s="211">
        <f t="shared" si="138"/>
        <v>0</v>
      </c>
      <c r="DF284" s="211">
        <f t="shared" si="139"/>
        <v>0</v>
      </c>
      <c r="DG284" s="211">
        <f t="shared" si="140"/>
        <v>0</v>
      </c>
      <c r="DH284" s="211">
        <f t="shared" si="141"/>
        <v>0</v>
      </c>
    </row>
    <row r="285" spans="1:112" s="105" customFormat="1" ht="32.1" customHeight="1">
      <c r="A285" s="439">
        <v>606</v>
      </c>
      <c r="B285" s="289" t="s">
        <v>446</v>
      </c>
      <c r="C285" s="69">
        <v>401000022</v>
      </c>
      <c r="D285" s="58" t="s">
        <v>1415</v>
      </c>
      <c r="E285" s="290" t="s">
        <v>466</v>
      </c>
      <c r="F285" s="291"/>
      <c r="G285" s="291"/>
      <c r="H285" s="292">
        <v>1</v>
      </c>
      <c r="I285" s="291"/>
      <c r="J285" s="292">
        <v>9</v>
      </c>
      <c r="K285" s="292">
        <v>1</v>
      </c>
      <c r="L285" s="292" t="s">
        <v>1639</v>
      </c>
      <c r="M285" s="292"/>
      <c r="N285" s="292"/>
      <c r="O285" s="292"/>
      <c r="P285" s="294" t="s">
        <v>467</v>
      </c>
      <c r="Q285" s="294" t="s">
        <v>1640</v>
      </c>
      <c r="R285" s="292"/>
      <c r="S285" s="292"/>
      <c r="T285" s="292"/>
      <c r="U285" s="292"/>
      <c r="V285" s="292">
        <v>11</v>
      </c>
      <c r="W285" s="292">
        <v>1</v>
      </c>
      <c r="X285" s="292"/>
      <c r="Y285" s="292"/>
      <c r="Z285" s="292"/>
      <c r="AA285" s="292"/>
      <c r="AB285" s="294" t="s">
        <v>467</v>
      </c>
      <c r="AC285" s="294" t="s">
        <v>2120</v>
      </c>
      <c r="AD285" s="294"/>
      <c r="AE285" s="294"/>
      <c r="AF285" s="294"/>
      <c r="AG285" s="294"/>
      <c r="AH285" s="294"/>
      <c r="AI285" s="294"/>
      <c r="AJ285" s="294"/>
      <c r="AK285" s="294"/>
      <c r="AL285" s="294"/>
      <c r="AM285" s="294" t="s">
        <v>2121</v>
      </c>
      <c r="AN285" s="294" t="s">
        <v>2122</v>
      </c>
      <c r="AO285" s="71" t="s">
        <v>219</v>
      </c>
      <c r="AP285" s="71" t="s">
        <v>90</v>
      </c>
      <c r="AQ285" s="71" t="s">
        <v>1665</v>
      </c>
      <c r="AR285" s="70" t="s">
        <v>174</v>
      </c>
      <c r="AS285" s="253" t="s">
        <v>472</v>
      </c>
      <c r="AT285" s="535">
        <f t="shared" si="150"/>
        <v>42347975.989999995</v>
      </c>
      <c r="AU285" s="535">
        <f t="shared" si="150"/>
        <v>42347975.989999995</v>
      </c>
      <c r="AV285" s="536">
        <v>0</v>
      </c>
      <c r="AW285" s="536">
        <v>0</v>
      </c>
      <c r="AX285" s="536">
        <v>0</v>
      </c>
      <c r="AY285" s="536">
        <v>0</v>
      </c>
      <c r="AZ285" s="536">
        <v>0</v>
      </c>
      <c r="BA285" s="536">
        <v>0</v>
      </c>
      <c r="BB285" s="537">
        <v>42347975.989999995</v>
      </c>
      <c r="BC285" s="537">
        <v>42347975.989999995</v>
      </c>
      <c r="BD285" s="538">
        <f t="shared" si="151"/>
        <v>43444910.5</v>
      </c>
      <c r="BE285" s="537">
        <v>0</v>
      </c>
      <c r="BF285" s="537">
        <v>0</v>
      </c>
      <c r="BG285" s="537">
        <v>0</v>
      </c>
      <c r="BH285" s="537">
        <v>43444910.5</v>
      </c>
      <c r="BI285" s="538">
        <f t="shared" si="152"/>
        <v>44299650</v>
      </c>
      <c r="BJ285" s="537">
        <v>0</v>
      </c>
      <c r="BK285" s="537">
        <v>0</v>
      </c>
      <c r="BL285" s="537">
        <v>0</v>
      </c>
      <c r="BM285" s="537">
        <v>44299650</v>
      </c>
      <c r="BN285" s="538">
        <f t="shared" si="153"/>
        <v>44752120</v>
      </c>
      <c r="BO285" s="537">
        <v>0</v>
      </c>
      <c r="BP285" s="537">
        <v>0</v>
      </c>
      <c r="BQ285" s="537">
        <v>0</v>
      </c>
      <c r="BR285" s="537">
        <v>44752120</v>
      </c>
      <c r="BS285" s="538">
        <f t="shared" si="149"/>
        <v>44752120</v>
      </c>
      <c r="BT285" s="537">
        <v>0</v>
      </c>
      <c r="BU285" s="537">
        <v>0</v>
      </c>
      <c r="BV285" s="537">
        <v>0</v>
      </c>
      <c r="BW285" s="537">
        <v>44752120</v>
      </c>
      <c r="BX285" s="538">
        <f t="shared" si="154"/>
        <v>42347975.989999995</v>
      </c>
      <c r="BY285" s="536">
        <v>0</v>
      </c>
      <c r="BZ285" s="536">
        <v>0</v>
      </c>
      <c r="CA285" s="536">
        <v>0</v>
      </c>
      <c r="CB285" s="537">
        <v>42347975.989999995</v>
      </c>
      <c r="CC285" s="538">
        <f t="shared" si="155"/>
        <v>43964890.5</v>
      </c>
      <c r="CD285" s="537">
        <v>0</v>
      </c>
      <c r="CE285" s="537">
        <v>0</v>
      </c>
      <c r="CF285" s="537">
        <v>0</v>
      </c>
      <c r="CG285" s="537">
        <f>43444910.5+519980</f>
        <v>43964890.5</v>
      </c>
      <c r="CH285" s="538">
        <f t="shared" si="156"/>
        <v>44819630</v>
      </c>
      <c r="CI285" s="537">
        <v>0</v>
      </c>
      <c r="CJ285" s="537">
        <v>0</v>
      </c>
      <c r="CK285" s="537">
        <v>0</v>
      </c>
      <c r="CL285" s="537">
        <f>44299650+519980</f>
        <v>44819630</v>
      </c>
      <c r="CM285" s="382" t="s">
        <v>91</v>
      </c>
      <c r="CN285" s="19" t="str">
        <f t="shared" si="157"/>
        <v>4010000220702нормативный</v>
      </c>
      <c r="CO285" s="103"/>
      <c r="CP285" s="103"/>
      <c r="CQ285" s="104"/>
      <c r="CR285" s="104">
        <f t="shared" si="142"/>
        <v>0</v>
      </c>
      <c r="CS285" s="104">
        <f t="shared" si="143"/>
        <v>0</v>
      </c>
      <c r="CT285" s="104">
        <f t="shared" si="144"/>
        <v>0</v>
      </c>
      <c r="CU285" s="104">
        <f t="shared" si="145"/>
        <v>0</v>
      </c>
      <c r="CV285" s="104">
        <f t="shared" si="146"/>
        <v>0</v>
      </c>
      <c r="CW285" s="104">
        <f t="shared" si="147"/>
        <v>0</v>
      </c>
      <c r="CX285" s="104"/>
      <c r="CY285" s="211">
        <f t="shared" si="132"/>
        <v>519980</v>
      </c>
      <c r="CZ285" s="211">
        <f t="shared" si="133"/>
        <v>0</v>
      </c>
      <c r="DA285" s="211">
        <f t="shared" si="134"/>
        <v>0</v>
      </c>
      <c r="DB285" s="211">
        <f t="shared" si="135"/>
        <v>0</v>
      </c>
      <c r="DC285" s="211">
        <f t="shared" si="136"/>
        <v>519980</v>
      </c>
      <c r="DD285" s="211">
        <f t="shared" si="137"/>
        <v>519980</v>
      </c>
      <c r="DE285" s="211">
        <f t="shared" si="138"/>
        <v>0</v>
      </c>
      <c r="DF285" s="211">
        <f t="shared" si="139"/>
        <v>0</v>
      </c>
      <c r="DG285" s="211">
        <f t="shared" si="140"/>
        <v>0</v>
      </c>
      <c r="DH285" s="211">
        <f t="shared" si="141"/>
        <v>519980</v>
      </c>
    </row>
    <row r="286" spans="1:112" s="105" customFormat="1" ht="32.1" customHeight="1">
      <c r="A286" s="439">
        <v>606</v>
      </c>
      <c r="B286" s="289" t="s">
        <v>446</v>
      </c>
      <c r="C286" s="69">
        <v>401000022</v>
      </c>
      <c r="D286" s="58" t="s">
        <v>1415</v>
      </c>
      <c r="E286" s="290" t="s">
        <v>2149</v>
      </c>
      <c r="F286" s="291"/>
      <c r="G286" s="291"/>
      <c r="H286" s="292" t="s">
        <v>2150</v>
      </c>
      <c r="I286" s="291"/>
      <c r="J286" s="292" t="s">
        <v>2151</v>
      </c>
      <c r="K286" s="292" t="s">
        <v>2152</v>
      </c>
      <c r="L286" s="292" t="s">
        <v>2153</v>
      </c>
      <c r="M286" s="292"/>
      <c r="N286" s="292"/>
      <c r="O286" s="292"/>
      <c r="P286" s="294" t="s">
        <v>1666</v>
      </c>
      <c r="Q286" s="294" t="s">
        <v>1640</v>
      </c>
      <c r="R286" s="292"/>
      <c r="S286" s="292"/>
      <c r="T286" s="292"/>
      <c r="U286" s="292"/>
      <c r="V286" s="292">
        <v>11</v>
      </c>
      <c r="W286" s="292">
        <v>1</v>
      </c>
      <c r="X286" s="292"/>
      <c r="Y286" s="292"/>
      <c r="Z286" s="292"/>
      <c r="AA286" s="292"/>
      <c r="AB286" s="294" t="s">
        <v>467</v>
      </c>
      <c r="AC286" s="294" t="s">
        <v>2157</v>
      </c>
      <c r="AD286" s="294"/>
      <c r="AE286" s="294"/>
      <c r="AF286" s="294"/>
      <c r="AG286" s="294"/>
      <c r="AH286" s="294"/>
      <c r="AI286" s="294"/>
      <c r="AJ286" s="294"/>
      <c r="AK286" s="294"/>
      <c r="AL286" s="294"/>
      <c r="AM286" s="294" t="s">
        <v>2158</v>
      </c>
      <c r="AN286" s="294" t="s">
        <v>2159</v>
      </c>
      <c r="AO286" s="71" t="s">
        <v>219</v>
      </c>
      <c r="AP286" s="71" t="s">
        <v>90</v>
      </c>
      <c r="AQ286" s="71" t="s">
        <v>1665</v>
      </c>
      <c r="AR286" s="70" t="s">
        <v>174</v>
      </c>
      <c r="AS286" s="253" t="s">
        <v>464</v>
      </c>
      <c r="AT286" s="535">
        <f t="shared" si="150"/>
        <v>5918795.2300000004</v>
      </c>
      <c r="AU286" s="535">
        <f t="shared" si="150"/>
        <v>5918795.2300000004</v>
      </c>
      <c r="AV286" s="536">
        <v>0</v>
      </c>
      <c r="AW286" s="536">
        <v>0</v>
      </c>
      <c r="AX286" s="536">
        <v>0</v>
      </c>
      <c r="AY286" s="536">
        <v>0</v>
      </c>
      <c r="AZ286" s="536">
        <v>0</v>
      </c>
      <c r="BA286" s="536">
        <v>0</v>
      </c>
      <c r="BB286" s="537">
        <v>5918795.2300000004</v>
      </c>
      <c r="BC286" s="537">
        <v>5918795.2300000004</v>
      </c>
      <c r="BD286" s="538">
        <f t="shared" si="151"/>
        <v>12268290</v>
      </c>
      <c r="BE286" s="537">
        <v>0</v>
      </c>
      <c r="BF286" s="537">
        <v>0</v>
      </c>
      <c r="BG286" s="537">
        <v>0</v>
      </c>
      <c r="BH286" s="537">
        <v>12268290</v>
      </c>
      <c r="BI286" s="538">
        <f t="shared" si="152"/>
        <v>12268290</v>
      </c>
      <c r="BJ286" s="537">
        <v>0</v>
      </c>
      <c r="BK286" s="537">
        <v>0</v>
      </c>
      <c r="BL286" s="537">
        <v>0</v>
      </c>
      <c r="BM286" s="537">
        <v>12268290</v>
      </c>
      <c r="BN286" s="538">
        <f t="shared" si="153"/>
        <v>12268290</v>
      </c>
      <c r="BO286" s="537">
        <v>0</v>
      </c>
      <c r="BP286" s="537">
        <v>0</v>
      </c>
      <c r="BQ286" s="537">
        <v>0</v>
      </c>
      <c r="BR286" s="537">
        <v>12268290</v>
      </c>
      <c r="BS286" s="538">
        <f t="shared" si="149"/>
        <v>12268290</v>
      </c>
      <c r="BT286" s="537">
        <v>0</v>
      </c>
      <c r="BU286" s="537">
        <v>0</v>
      </c>
      <c r="BV286" s="537">
        <v>0</v>
      </c>
      <c r="BW286" s="537">
        <v>12268290</v>
      </c>
      <c r="BX286" s="538">
        <f t="shared" si="154"/>
        <v>5918795.2300000004</v>
      </c>
      <c r="BY286" s="536">
        <v>0</v>
      </c>
      <c r="BZ286" s="536">
        <v>0</v>
      </c>
      <c r="CA286" s="536">
        <v>0</v>
      </c>
      <c r="CB286" s="537">
        <v>5918795.2300000004</v>
      </c>
      <c r="CC286" s="538">
        <f t="shared" si="155"/>
        <v>12268290</v>
      </c>
      <c r="CD286" s="537">
        <v>0</v>
      </c>
      <c r="CE286" s="537">
        <v>0</v>
      </c>
      <c r="CF286" s="537">
        <v>0</v>
      </c>
      <c r="CG286" s="537">
        <v>12268290</v>
      </c>
      <c r="CH286" s="538">
        <f t="shared" si="156"/>
        <v>12268290</v>
      </c>
      <c r="CI286" s="537">
        <v>0</v>
      </c>
      <c r="CJ286" s="537">
        <v>0</v>
      </c>
      <c r="CK286" s="537">
        <v>0</v>
      </c>
      <c r="CL286" s="537">
        <v>12268290</v>
      </c>
      <c r="CM286" s="509" t="s">
        <v>92</v>
      </c>
      <c r="CN286" s="19" t="str">
        <f t="shared" si="157"/>
        <v>4010000220702плановый</v>
      </c>
      <c r="CO286" s="103"/>
      <c r="CP286" s="103"/>
      <c r="CQ286" s="104"/>
      <c r="CR286" s="104">
        <f t="shared" si="142"/>
        <v>0</v>
      </c>
      <c r="CS286" s="104">
        <f t="shared" si="143"/>
        <v>0</v>
      </c>
      <c r="CT286" s="104">
        <f t="shared" si="144"/>
        <v>0</v>
      </c>
      <c r="CU286" s="104">
        <f t="shared" si="145"/>
        <v>0</v>
      </c>
      <c r="CV286" s="104">
        <f t="shared" si="146"/>
        <v>0</v>
      </c>
      <c r="CW286" s="104">
        <f t="shared" si="147"/>
        <v>0</v>
      </c>
      <c r="CX286" s="104"/>
      <c r="CY286" s="211">
        <f t="shared" si="132"/>
        <v>0</v>
      </c>
      <c r="CZ286" s="211">
        <f t="shared" si="133"/>
        <v>0</v>
      </c>
      <c r="DA286" s="211">
        <f t="shared" si="134"/>
        <v>0</v>
      </c>
      <c r="DB286" s="211">
        <f t="shared" si="135"/>
        <v>0</v>
      </c>
      <c r="DC286" s="211">
        <f t="shared" si="136"/>
        <v>0</v>
      </c>
      <c r="DD286" s="211">
        <f t="shared" si="137"/>
        <v>0</v>
      </c>
      <c r="DE286" s="211">
        <f t="shared" si="138"/>
        <v>0</v>
      </c>
      <c r="DF286" s="211">
        <f t="shared" si="139"/>
        <v>0</v>
      </c>
      <c r="DG286" s="211">
        <f t="shared" si="140"/>
        <v>0</v>
      </c>
      <c r="DH286" s="211">
        <f t="shared" si="141"/>
        <v>0</v>
      </c>
    </row>
    <row r="287" spans="1:112" s="105" customFormat="1" ht="32.1" customHeight="1">
      <c r="A287" s="439">
        <v>606</v>
      </c>
      <c r="B287" s="289" t="s">
        <v>446</v>
      </c>
      <c r="C287" s="69">
        <v>401000022</v>
      </c>
      <c r="D287" s="58" t="s">
        <v>1415</v>
      </c>
      <c r="E287" s="290" t="s">
        <v>329</v>
      </c>
      <c r="F287" s="291"/>
      <c r="G287" s="291"/>
      <c r="H287" s="292">
        <v>3</v>
      </c>
      <c r="I287" s="291"/>
      <c r="J287" s="292">
        <v>17</v>
      </c>
      <c r="K287" s="292">
        <v>1</v>
      </c>
      <c r="L287" s="292">
        <v>9</v>
      </c>
      <c r="M287" s="292"/>
      <c r="N287" s="292"/>
      <c r="O287" s="292"/>
      <c r="P287" s="294" t="s">
        <v>134</v>
      </c>
      <c r="Q287" s="294" t="s">
        <v>1637</v>
      </c>
      <c r="R287" s="292"/>
      <c r="S287" s="292"/>
      <c r="T287" s="292">
        <v>3</v>
      </c>
      <c r="U287" s="292"/>
      <c r="V287" s="292">
        <v>12</v>
      </c>
      <c r="W287" s="292" t="s">
        <v>64</v>
      </c>
      <c r="X287" s="292" t="s">
        <v>63</v>
      </c>
      <c r="Y287" s="292"/>
      <c r="Z287" s="292"/>
      <c r="AA287" s="292"/>
      <c r="AB287" s="294" t="s">
        <v>142</v>
      </c>
      <c r="AC287" s="294" t="s">
        <v>2125</v>
      </c>
      <c r="AD287" s="294"/>
      <c r="AE287" s="294"/>
      <c r="AF287" s="294"/>
      <c r="AG287" s="294"/>
      <c r="AH287" s="294"/>
      <c r="AI287" s="294"/>
      <c r="AJ287" s="294"/>
      <c r="AK287" s="294"/>
      <c r="AL287" s="294"/>
      <c r="AM287" s="294" t="s">
        <v>2126</v>
      </c>
      <c r="AN287" s="294" t="s">
        <v>2127</v>
      </c>
      <c r="AO287" s="71" t="s">
        <v>219</v>
      </c>
      <c r="AP287" s="71" t="s">
        <v>90</v>
      </c>
      <c r="AQ287" s="71" t="s">
        <v>1665</v>
      </c>
      <c r="AR287" s="70" t="s">
        <v>174</v>
      </c>
      <c r="AS287" s="253" t="s">
        <v>139</v>
      </c>
      <c r="AT287" s="535">
        <f t="shared" si="150"/>
        <v>7050979.8600000003</v>
      </c>
      <c r="AU287" s="535">
        <f t="shared" si="150"/>
        <v>7050979.8600000003</v>
      </c>
      <c r="AV287" s="536">
        <v>0</v>
      </c>
      <c r="AW287" s="536">
        <v>0</v>
      </c>
      <c r="AX287" s="536">
        <v>0</v>
      </c>
      <c r="AY287" s="536">
        <v>0</v>
      </c>
      <c r="AZ287" s="536">
        <v>0</v>
      </c>
      <c r="BA287" s="536">
        <v>0</v>
      </c>
      <c r="BB287" s="537">
        <v>7050979.8600000003</v>
      </c>
      <c r="BC287" s="537">
        <v>7050979.8600000003</v>
      </c>
      <c r="BD287" s="538">
        <f t="shared" si="151"/>
        <v>0</v>
      </c>
      <c r="BE287" s="537">
        <v>0</v>
      </c>
      <c r="BF287" s="537">
        <v>0</v>
      </c>
      <c r="BG287" s="537">
        <v>0</v>
      </c>
      <c r="BH287" s="537">
        <v>0</v>
      </c>
      <c r="BI287" s="538">
        <f t="shared" si="152"/>
        <v>0</v>
      </c>
      <c r="BJ287" s="537">
        <v>0</v>
      </c>
      <c r="BK287" s="537">
        <v>0</v>
      </c>
      <c r="BL287" s="537">
        <v>0</v>
      </c>
      <c r="BM287" s="537">
        <v>0</v>
      </c>
      <c r="BN287" s="538">
        <f t="shared" si="153"/>
        <v>0</v>
      </c>
      <c r="BO287" s="537">
        <v>0</v>
      </c>
      <c r="BP287" s="537">
        <v>0</v>
      </c>
      <c r="BQ287" s="537">
        <v>0</v>
      </c>
      <c r="BR287" s="537">
        <v>0</v>
      </c>
      <c r="BS287" s="538">
        <f t="shared" si="149"/>
        <v>0</v>
      </c>
      <c r="BT287" s="537">
        <v>0</v>
      </c>
      <c r="BU287" s="537">
        <v>0</v>
      </c>
      <c r="BV287" s="537">
        <v>0</v>
      </c>
      <c r="BW287" s="537">
        <v>0</v>
      </c>
      <c r="BX287" s="538">
        <f t="shared" si="154"/>
        <v>7050979.8600000003</v>
      </c>
      <c r="BY287" s="536">
        <v>0</v>
      </c>
      <c r="BZ287" s="536">
        <v>0</v>
      </c>
      <c r="CA287" s="536">
        <v>0</v>
      </c>
      <c r="CB287" s="537">
        <v>7050979.8600000003</v>
      </c>
      <c r="CC287" s="538">
        <f t="shared" si="155"/>
        <v>0</v>
      </c>
      <c r="CD287" s="537">
        <v>0</v>
      </c>
      <c r="CE287" s="537">
        <v>0</v>
      </c>
      <c r="CF287" s="537">
        <v>0</v>
      </c>
      <c r="CG287" s="537">
        <v>0</v>
      </c>
      <c r="CH287" s="538">
        <f t="shared" si="156"/>
        <v>0</v>
      </c>
      <c r="CI287" s="537">
        <v>0</v>
      </c>
      <c r="CJ287" s="537">
        <v>0</v>
      </c>
      <c r="CK287" s="537">
        <v>0</v>
      </c>
      <c r="CL287" s="537">
        <v>0</v>
      </c>
      <c r="CM287" s="382" t="s">
        <v>91</v>
      </c>
      <c r="CN287" s="19" t="str">
        <f t="shared" si="157"/>
        <v>4010000220702нормативный</v>
      </c>
      <c r="CO287" s="103"/>
      <c r="CP287" s="103"/>
      <c r="CQ287" s="104"/>
      <c r="CR287" s="104">
        <f t="shared" si="142"/>
        <v>0</v>
      </c>
      <c r="CS287" s="104">
        <f t="shared" si="143"/>
        <v>0</v>
      </c>
      <c r="CT287" s="104">
        <f t="shared" si="144"/>
        <v>0</v>
      </c>
      <c r="CU287" s="104">
        <f t="shared" si="145"/>
        <v>0</v>
      </c>
      <c r="CV287" s="104">
        <f t="shared" si="146"/>
        <v>0</v>
      </c>
      <c r="CW287" s="104">
        <f t="shared" si="147"/>
        <v>0</v>
      </c>
      <c r="CX287" s="104"/>
      <c r="CY287" s="211">
        <f t="shared" si="132"/>
        <v>0</v>
      </c>
      <c r="CZ287" s="211">
        <f t="shared" si="133"/>
        <v>0</v>
      </c>
      <c r="DA287" s="211">
        <f t="shared" si="134"/>
        <v>0</v>
      </c>
      <c r="DB287" s="211">
        <f t="shared" si="135"/>
        <v>0</v>
      </c>
      <c r="DC287" s="211">
        <f t="shared" si="136"/>
        <v>0</v>
      </c>
      <c r="DD287" s="211">
        <f t="shared" si="137"/>
        <v>0</v>
      </c>
      <c r="DE287" s="211">
        <f t="shared" si="138"/>
        <v>0</v>
      </c>
      <c r="DF287" s="211">
        <f t="shared" si="139"/>
        <v>0</v>
      </c>
      <c r="DG287" s="211">
        <f t="shared" si="140"/>
        <v>0</v>
      </c>
      <c r="DH287" s="211">
        <f t="shared" si="141"/>
        <v>0</v>
      </c>
    </row>
    <row r="288" spans="1:112" s="105" customFormat="1" ht="32.1" customHeight="1">
      <c r="A288" s="439">
        <v>606</v>
      </c>
      <c r="B288" s="289" t="s">
        <v>446</v>
      </c>
      <c r="C288" s="69">
        <v>401000022</v>
      </c>
      <c r="D288" s="58" t="s">
        <v>1415</v>
      </c>
      <c r="E288" s="290" t="s">
        <v>329</v>
      </c>
      <c r="F288" s="291"/>
      <c r="G288" s="291"/>
      <c r="H288" s="292">
        <v>3</v>
      </c>
      <c r="I288" s="291"/>
      <c r="J288" s="292">
        <v>17</v>
      </c>
      <c r="K288" s="292">
        <v>1</v>
      </c>
      <c r="L288" s="292">
        <v>9</v>
      </c>
      <c r="M288" s="292"/>
      <c r="N288" s="292"/>
      <c r="O288" s="292"/>
      <c r="P288" s="294" t="s">
        <v>134</v>
      </c>
      <c r="Q288" s="294" t="s">
        <v>1637</v>
      </c>
      <c r="R288" s="292"/>
      <c r="S288" s="292"/>
      <c r="T288" s="292">
        <v>3</v>
      </c>
      <c r="U288" s="292"/>
      <c r="V288" s="292">
        <v>12</v>
      </c>
      <c r="W288" s="292" t="s">
        <v>64</v>
      </c>
      <c r="X288" s="292" t="s">
        <v>63</v>
      </c>
      <c r="Y288" s="292"/>
      <c r="Z288" s="292"/>
      <c r="AA288" s="292"/>
      <c r="AB288" s="294" t="s">
        <v>142</v>
      </c>
      <c r="AC288" s="294" t="s">
        <v>2125</v>
      </c>
      <c r="AD288" s="294"/>
      <c r="AE288" s="294"/>
      <c r="AF288" s="294"/>
      <c r="AG288" s="294"/>
      <c r="AH288" s="294"/>
      <c r="AI288" s="294"/>
      <c r="AJ288" s="294"/>
      <c r="AK288" s="294"/>
      <c r="AL288" s="294"/>
      <c r="AM288" s="294" t="s">
        <v>2126</v>
      </c>
      <c r="AN288" s="294" t="s">
        <v>2127</v>
      </c>
      <c r="AO288" s="71" t="s">
        <v>219</v>
      </c>
      <c r="AP288" s="71" t="s">
        <v>90</v>
      </c>
      <c r="AQ288" s="71" t="s">
        <v>2160</v>
      </c>
      <c r="AR288" s="70" t="s">
        <v>2129</v>
      </c>
      <c r="AS288" s="253" t="s">
        <v>139</v>
      </c>
      <c r="AT288" s="535">
        <f t="shared" si="150"/>
        <v>0</v>
      </c>
      <c r="AU288" s="535">
        <f t="shared" si="150"/>
        <v>0</v>
      </c>
      <c r="AV288" s="539">
        <v>0</v>
      </c>
      <c r="AW288" s="539">
        <v>0</v>
      </c>
      <c r="AX288" s="539">
        <v>0</v>
      </c>
      <c r="AY288" s="539">
        <v>0</v>
      </c>
      <c r="AZ288" s="539">
        <v>0</v>
      </c>
      <c r="BA288" s="539">
        <v>0</v>
      </c>
      <c r="BB288" s="540">
        <v>0</v>
      </c>
      <c r="BC288" s="539">
        <v>0</v>
      </c>
      <c r="BD288" s="538">
        <f t="shared" si="151"/>
        <v>8626639.7699999996</v>
      </c>
      <c r="BE288" s="537">
        <v>0</v>
      </c>
      <c r="BF288" s="537">
        <v>0</v>
      </c>
      <c r="BG288" s="537">
        <v>0</v>
      </c>
      <c r="BH288" s="537">
        <v>8626639.7699999996</v>
      </c>
      <c r="BI288" s="538">
        <f t="shared" si="152"/>
        <v>10024170</v>
      </c>
      <c r="BJ288" s="537">
        <v>0</v>
      </c>
      <c r="BK288" s="537">
        <v>0</v>
      </c>
      <c r="BL288" s="537">
        <v>0</v>
      </c>
      <c r="BM288" s="537">
        <v>10024170</v>
      </c>
      <c r="BN288" s="538">
        <f t="shared" si="153"/>
        <v>10024170</v>
      </c>
      <c r="BO288" s="537">
        <v>0</v>
      </c>
      <c r="BP288" s="537">
        <v>0</v>
      </c>
      <c r="BQ288" s="537">
        <v>0</v>
      </c>
      <c r="BR288" s="537">
        <v>10024170</v>
      </c>
      <c r="BS288" s="538">
        <f t="shared" si="149"/>
        <v>10024170</v>
      </c>
      <c r="BT288" s="537">
        <v>0</v>
      </c>
      <c r="BU288" s="537">
        <v>0</v>
      </c>
      <c r="BV288" s="537">
        <v>0</v>
      </c>
      <c r="BW288" s="537">
        <v>10024170</v>
      </c>
      <c r="BX288" s="538">
        <f t="shared" si="154"/>
        <v>0</v>
      </c>
      <c r="BY288" s="539">
        <v>0</v>
      </c>
      <c r="BZ288" s="539">
        <v>0</v>
      </c>
      <c r="CA288" s="536">
        <v>0</v>
      </c>
      <c r="CB288" s="539">
        <v>0</v>
      </c>
      <c r="CC288" s="538">
        <f t="shared" si="155"/>
        <v>8626639.7699999996</v>
      </c>
      <c r="CD288" s="537">
        <v>0</v>
      </c>
      <c r="CE288" s="537">
        <v>0</v>
      </c>
      <c r="CF288" s="537">
        <v>0</v>
      </c>
      <c r="CG288" s="537">
        <v>8626639.7699999996</v>
      </c>
      <c r="CH288" s="538">
        <f t="shared" si="156"/>
        <v>10024170</v>
      </c>
      <c r="CI288" s="537">
        <v>0</v>
      </c>
      <c r="CJ288" s="537">
        <v>0</v>
      </c>
      <c r="CK288" s="537">
        <v>0</v>
      </c>
      <c r="CL288" s="537">
        <v>10024170</v>
      </c>
      <c r="CM288" s="382" t="s">
        <v>91</v>
      </c>
      <c r="CN288" s="19" t="str">
        <f t="shared" si="157"/>
        <v>4010000220702нормативный</v>
      </c>
      <c r="CO288" s="103"/>
      <c r="CP288" s="103"/>
      <c r="CQ288" s="104"/>
      <c r="CR288" s="104">
        <f t="shared" si="142"/>
        <v>0</v>
      </c>
      <c r="CS288" s="104">
        <f t="shared" si="143"/>
        <v>0</v>
      </c>
      <c r="CT288" s="104">
        <f t="shared" si="144"/>
        <v>0</v>
      </c>
      <c r="CU288" s="104">
        <f t="shared" si="145"/>
        <v>0</v>
      </c>
      <c r="CV288" s="104">
        <f t="shared" si="146"/>
        <v>0</v>
      </c>
      <c r="CW288" s="104">
        <f t="shared" si="147"/>
        <v>0</v>
      </c>
      <c r="CX288" s="104"/>
      <c r="CY288" s="211">
        <f t="shared" si="132"/>
        <v>0</v>
      </c>
      <c r="CZ288" s="211">
        <f t="shared" si="133"/>
        <v>0</v>
      </c>
      <c r="DA288" s="211">
        <f t="shared" si="134"/>
        <v>0</v>
      </c>
      <c r="DB288" s="211">
        <f t="shared" si="135"/>
        <v>0</v>
      </c>
      <c r="DC288" s="211">
        <f t="shared" si="136"/>
        <v>0</v>
      </c>
      <c r="DD288" s="211">
        <f t="shared" si="137"/>
        <v>0</v>
      </c>
      <c r="DE288" s="211">
        <f t="shared" si="138"/>
        <v>0</v>
      </c>
      <c r="DF288" s="211">
        <f t="shared" si="139"/>
        <v>0</v>
      </c>
      <c r="DG288" s="211">
        <f t="shared" si="140"/>
        <v>0</v>
      </c>
      <c r="DH288" s="211">
        <f t="shared" si="141"/>
        <v>0</v>
      </c>
    </row>
    <row r="289" spans="1:112" s="105" customFormat="1" ht="32.1" customHeight="1">
      <c r="A289" s="439">
        <v>606</v>
      </c>
      <c r="B289" s="289" t="s">
        <v>446</v>
      </c>
      <c r="C289" s="69">
        <v>401000022</v>
      </c>
      <c r="D289" s="58" t="s">
        <v>1415</v>
      </c>
      <c r="E289" s="290" t="s">
        <v>329</v>
      </c>
      <c r="F289" s="291"/>
      <c r="G289" s="291"/>
      <c r="H289" s="292">
        <v>3</v>
      </c>
      <c r="I289" s="291"/>
      <c r="J289" s="292">
        <v>17</v>
      </c>
      <c r="K289" s="292">
        <v>1</v>
      </c>
      <c r="L289" s="292">
        <v>9</v>
      </c>
      <c r="M289" s="292"/>
      <c r="N289" s="292"/>
      <c r="O289" s="292"/>
      <c r="P289" s="294" t="s">
        <v>134</v>
      </c>
      <c r="Q289" s="294" t="s">
        <v>1637</v>
      </c>
      <c r="R289" s="292"/>
      <c r="S289" s="292"/>
      <c r="T289" s="292">
        <v>3</v>
      </c>
      <c r="U289" s="292"/>
      <c r="V289" s="292">
        <v>12</v>
      </c>
      <c r="W289" s="292" t="s">
        <v>64</v>
      </c>
      <c r="X289" s="292" t="s">
        <v>63</v>
      </c>
      <c r="Y289" s="292"/>
      <c r="Z289" s="292"/>
      <c r="AA289" s="292"/>
      <c r="AB289" s="294" t="s">
        <v>142</v>
      </c>
      <c r="AC289" s="294" t="s">
        <v>2125</v>
      </c>
      <c r="AD289" s="294"/>
      <c r="AE289" s="294"/>
      <c r="AF289" s="294"/>
      <c r="AG289" s="294"/>
      <c r="AH289" s="294"/>
      <c r="AI289" s="294"/>
      <c r="AJ289" s="294"/>
      <c r="AK289" s="294"/>
      <c r="AL289" s="294"/>
      <c r="AM289" s="294" t="s">
        <v>2126</v>
      </c>
      <c r="AN289" s="294" t="s">
        <v>2127</v>
      </c>
      <c r="AO289" s="71" t="s">
        <v>219</v>
      </c>
      <c r="AP289" s="71" t="s">
        <v>90</v>
      </c>
      <c r="AQ289" s="71" t="s">
        <v>2160</v>
      </c>
      <c r="AR289" s="70" t="s">
        <v>2129</v>
      </c>
      <c r="AS289" s="253" t="s">
        <v>267</v>
      </c>
      <c r="AT289" s="535">
        <f t="shared" si="150"/>
        <v>0</v>
      </c>
      <c r="AU289" s="535">
        <f t="shared" si="150"/>
        <v>0</v>
      </c>
      <c r="AV289" s="536">
        <v>0</v>
      </c>
      <c r="AW289" s="536">
        <v>0</v>
      </c>
      <c r="AX289" s="536">
        <v>0</v>
      </c>
      <c r="AY289" s="536">
        <v>0</v>
      </c>
      <c r="AZ289" s="536">
        <v>0</v>
      </c>
      <c r="BA289" s="536">
        <v>0</v>
      </c>
      <c r="BB289" s="537">
        <v>0</v>
      </c>
      <c r="BC289" s="537">
        <v>0</v>
      </c>
      <c r="BD289" s="538">
        <f t="shared" si="151"/>
        <v>213162.71</v>
      </c>
      <c r="BE289" s="537">
        <v>0</v>
      </c>
      <c r="BF289" s="537">
        <v>0</v>
      </c>
      <c r="BG289" s="537">
        <v>0</v>
      </c>
      <c r="BH289" s="537">
        <v>213162.71</v>
      </c>
      <c r="BI289" s="538">
        <f t="shared" si="152"/>
        <v>0</v>
      </c>
      <c r="BJ289" s="537">
        <v>0</v>
      </c>
      <c r="BK289" s="537">
        <v>0</v>
      </c>
      <c r="BL289" s="537">
        <v>0</v>
      </c>
      <c r="BM289" s="537">
        <v>0</v>
      </c>
      <c r="BN289" s="538">
        <f t="shared" si="153"/>
        <v>0</v>
      </c>
      <c r="BO289" s="537">
        <v>0</v>
      </c>
      <c r="BP289" s="537">
        <v>0</v>
      </c>
      <c r="BQ289" s="537">
        <v>0</v>
      </c>
      <c r="BR289" s="537">
        <v>0</v>
      </c>
      <c r="BS289" s="538">
        <f t="shared" si="149"/>
        <v>0</v>
      </c>
      <c r="BT289" s="537">
        <v>0</v>
      </c>
      <c r="BU289" s="537">
        <v>0</v>
      </c>
      <c r="BV289" s="537">
        <v>0</v>
      </c>
      <c r="BW289" s="537">
        <v>0</v>
      </c>
      <c r="BX289" s="538">
        <f t="shared" si="154"/>
        <v>0</v>
      </c>
      <c r="BY289" s="536">
        <v>0</v>
      </c>
      <c r="BZ289" s="536">
        <v>0</v>
      </c>
      <c r="CA289" s="536">
        <v>0</v>
      </c>
      <c r="CB289" s="537">
        <v>0</v>
      </c>
      <c r="CC289" s="538">
        <f t="shared" si="155"/>
        <v>213162.71</v>
      </c>
      <c r="CD289" s="537">
        <v>0</v>
      </c>
      <c r="CE289" s="537">
        <v>0</v>
      </c>
      <c r="CF289" s="537">
        <v>0</v>
      </c>
      <c r="CG289" s="537">
        <v>213162.71</v>
      </c>
      <c r="CH289" s="538">
        <f t="shared" si="156"/>
        <v>0</v>
      </c>
      <c r="CI289" s="537">
        <v>0</v>
      </c>
      <c r="CJ289" s="537">
        <v>0</v>
      </c>
      <c r="CK289" s="537">
        <v>0</v>
      </c>
      <c r="CL289" s="537">
        <v>0</v>
      </c>
      <c r="CM289" s="382" t="s">
        <v>91</v>
      </c>
      <c r="CN289" s="19" t="str">
        <f t="shared" si="157"/>
        <v>4010000220702нормативный</v>
      </c>
      <c r="CO289" s="103"/>
      <c r="CP289" s="103"/>
      <c r="CQ289" s="104"/>
      <c r="CR289" s="104">
        <f t="shared" si="142"/>
        <v>0</v>
      </c>
      <c r="CS289" s="104">
        <f t="shared" si="143"/>
        <v>0</v>
      </c>
      <c r="CT289" s="104">
        <f t="shared" si="144"/>
        <v>0</v>
      </c>
      <c r="CU289" s="104">
        <f t="shared" si="145"/>
        <v>0</v>
      </c>
      <c r="CV289" s="104">
        <f t="shared" si="146"/>
        <v>0</v>
      </c>
      <c r="CW289" s="104">
        <f t="shared" si="147"/>
        <v>0</v>
      </c>
      <c r="CX289" s="104"/>
      <c r="CY289" s="211">
        <f t="shared" si="132"/>
        <v>0</v>
      </c>
      <c r="CZ289" s="211">
        <f t="shared" si="133"/>
        <v>0</v>
      </c>
      <c r="DA289" s="211">
        <f t="shared" si="134"/>
        <v>0</v>
      </c>
      <c r="DB289" s="211">
        <f t="shared" si="135"/>
        <v>0</v>
      </c>
      <c r="DC289" s="211">
        <f t="shared" si="136"/>
        <v>0</v>
      </c>
      <c r="DD289" s="211">
        <f t="shared" si="137"/>
        <v>0</v>
      </c>
      <c r="DE289" s="211">
        <f t="shared" si="138"/>
        <v>0</v>
      </c>
      <c r="DF289" s="211">
        <f t="shared" si="139"/>
        <v>0</v>
      </c>
      <c r="DG289" s="211">
        <f t="shared" si="140"/>
        <v>0</v>
      </c>
      <c r="DH289" s="211">
        <f t="shared" si="141"/>
        <v>0</v>
      </c>
    </row>
    <row r="290" spans="1:112" s="105" customFormat="1" ht="32.1" customHeight="1">
      <c r="A290" s="439">
        <v>606</v>
      </c>
      <c r="B290" s="289" t="s">
        <v>446</v>
      </c>
      <c r="C290" s="69">
        <v>401000022</v>
      </c>
      <c r="D290" s="58" t="s">
        <v>1415</v>
      </c>
      <c r="E290" s="290" t="s">
        <v>466</v>
      </c>
      <c r="F290" s="291"/>
      <c r="G290" s="291"/>
      <c r="H290" s="292">
        <v>1</v>
      </c>
      <c r="I290" s="291"/>
      <c r="J290" s="292">
        <v>9</v>
      </c>
      <c r="K290" s="292">
        <v>1</v>
      </c>
      <c r="L290" s="292" t="s">
        <v>1642</v>
      </c>
      <c r="M290" s="292"/>
      <c r="N290" s="292"/>
      <c r="O290" s="292"/>
      <c r="P290" s="294" t="s">
        <v>467</v>
      </c>
      <c r="Q290" s="294" t="s">
        <v>2131</v>
      </c>
      <c r="R290" s="292"/>
      <c r="S290" s="292"/>
      <c r="T290" s="292"/>
      <c r="U290" s="292"/>
      <c r="V290" s="292" t="s">
        <v>1676</v>
      </c>
      <c r="W290" s="292" t="s">
        <v>383</v>
      </c>
      <c r="X290" s="292"/>
      <c r="Y290" s="292"/>
      <c r="Z290" s="292"/>
      <c r="AA290" s="292" t="s">
        <v>2132</v>
      </c>
      <c r="AB290" s="294" t="s">
        <v>2133</v>
      </c>
      <c r="AC290" s="294" t="s">
        <v>2161</v>
      </c>
      <c r="AD290" s="294"/>
      <c r="AE290" s="294"/>
      <c r="AF290" s="294"/>
      <c r="AG290" s="294"/>
      <c r="AH290" s="294"/>
      <c r="AI290" s="294"/>
      <c r="AJ290" s="294"/>
      <c r="AK290" s="294"/>
      <c r="AL290" s="294"/>
      <c r="AM290" s="294" t="s">
        <v>2162</v>
      </c>
      <c r="AN290" s="294" t="s">
        <v>2163</v>
      </c>
      <c r="AO290" s="71" t="s">
        <v>219</v>
      </c>
      <c r="AP290" s="71" t="s">
        <v>90</v>
      </c>
      <c r="AQ290" s="71" t="s">
        <v>2164</v>
      </c>
      <c r="AR290" s="70" t="s">
        <v>2135</v>
      </c>
      <c r="AS290" s="253" t="s">
        <v>463</v>
      </c>
      <c r="AT290" s="535">
        <f t="shared" si="150"/>
        <v>10894928.109999999</v>
      </c>
      <c r="AU290" s="535">
        <f t="shared" si="150"/>
        <v>10894928.109999999</v>
      </c>
      <c r="AV290" s="536">
        <v>0</v>
      </c>
      <c r="AW290" s="536">
        <v>0</v>
      </c>
      <c r="AX290" s="536">
        <v>10894928.109999999</v>
      </c>
      <c r="AY290" s="536">
        <v>10894928.109999999</v>
      </c>
      <c r="AZ290" s="536">
        <v>0</v>
      </c>
      <c r="BA290" s="536">
        <v>0</v>
      </c>
      <c r="BB290" s="536">
        <v>0</v>
      </c>
      <c r="BC290" s="536">
        <v>0</v>
      </c>
      <c r="BD290" s="538">
        <f t="shared" si="151"/>
        <v>0</v>
      </c>
      <c r="BE290" s="537">
        <v>0</v>
      </c>
      <c r="BF290" s="537">
        <v>0</v>
      </c>
      <c r="BG290" s="537">
        <v>0</v>
      </c>
      <c r="BH290" s="537">
        <v>0</v>
      </c>
      <c r="BI290" s="538">
        <f t="shared" si="152"/>
        <v>0</v>
      </c>
      <c r="BJ290" s="537">
        <v>0</v>
      </c>
      <c r="BK290" s="537">
        <v>0</v>
      </c>
      <c r="BL290" s="537">
        <v>0</v>
      </c>
      <c r="BM290" s="537">
        <v>0</v>
      </c>
      <c r="BN290" s="538">
        <f t="shared" si="153"/>
        <v>0</v>
      </c>
      <c r="BO290" s="537">
        <v>0</v>
      </c>
      <c r="BP290" s="537">
        <v>0</v>
      </c>
      <c r="BQ290" s="537">
        <v>0</v>
      </c>
      <c r="BR290" s="537">
        <v>0</v>
      </c>
      <c r="BS290" s="538">
        <f t="shared" si="149"/>
        <v>0</v>
      </c>
      <c r="BT290" s="537">
        <v>0</v>
      </c>
      <c r="BU290" s="537">
        <v>0</v>
      </c>
      <c r="BV290" s="537">
        <v>0</v>
      </c>
      <c r="BW290" s="537">
        <v>0</v>
      </c>
      <c r="BX290" s="538">
        <f t="shared" si="154"/>
        <v>10894928.109999999</v>
      </c>
      <c r="BY290" s="536">
        <v>0</v>
      </c>
      <c r="BZ290" s="536">
        <v>10894928.109999999</v>
      </c>
      <c r="CA290" s="536">
        <v>0</v>
      </c>
      <c r="CB290" s="536">
        <v>0</v>
      </c>
      <c r="CC290" s="538">
        <f t="shared" si="155"/>
        <v>0</v>
      </c>
      <c r="CD290" s="537">
        <v>0</v>
      </c>
      <c r="CE290" s="537">
        <v>0</v>
      </c>
      <c r="CF290" s="537">
        <v>0</v>
      </c>
      <c r="CG290" s="537">
        <v>0</v>
      </c>
      <c r="CH290" s="538">
        <f t="shared" si="156"/>
        <v>0</v>
      </c>
      <c r="CI290" s="537">
        <v>0</v>
      </c>
      <c r="CJ290" s="537">
        <v>0</v>
      </c>
      <c r="CK290" s="537">
        <v>0</v>
      </c>
      <c r="CL290" s="537">
        <v>0</v>
      </c>
      <c r="CM290" s="382" t="s">
        <v>91</v>
      </c>
      <c r="CN290" s="19" t="str">
        <f t="shared" si="157"/>
        <v>4010000220702нормативный</v>
      </c>
      <c r="CO290" s="103"/>
      <c r="CP290" s="103"/>
      <c r="CQ290" s="104"/>
      <c r="CR290" s="104">
        <f t="shared" si="142"/>
        <v>0</v>
      </c>
      <c r="CS290" s="104">
        <f t="shared" si="143"/>
        <v>0</v>
      </c>
      <c r="CT290" s="104">
        <f t="shared" si="144"/>
        <v>0</v>
      </c>
      <c r="CU290" s="104">
        <f t="shared" si="145"/>
        <v>0</v>
      </c>
      <c r="CV290" s="104">
        <f t="shared" si="146"/>
        <v>0</v>
      </c>
      <c r="CW290" s="104">
        <f t="shared" si="147"/>
        <v>0</v>
      </c>
      <c r="CX290" s="104"/>
      <c r="CY290" s="211">
        <f t="shared" si="132"/>
        <v>0</v>
      </c>
      <c r="CZ290" s="211">
        <f t="shared" si="133"/>
        <v>0</v>
      </c>
      <c r="DA290" s="211">
        <f t="shared" si="134"/>
        <v>0</v>
      </c>
      <c r="DB290" s="211">
        <f t="shared" si="135"/>
        <v>0</v>
      </c>
      <c r="DC290" s="211">
        <f t="shared" si="136"/>
        <v>0</v>
      </c>
      <c r="DD290" s="211">
        <f t="shared" si="137"/>
        <v>0</v>
      </c>
      <c r="DE290" s="211">
        <f t="shared" si="138"/>
        <v>0</v>
      </c>
      <c r="DF290" s="211">
        <f t="shared" si="139"/>
        <v>0</v>
      </c>
      <c r="DG290" s="211">
        <f t="shared" si="140"/>
        <v>0</v>
      </c>
      <c r="DH290" s="211">
        <f t="shared" si="141"/>
        <v>0</v>
      </c>
    </row>
    <row r="291" spans="1:112" s="105" customFormat="1" ht="32.1" customHeight="1">
      <c r="A291" s="439">
        <v>606</v>
      </c>
      <c r="B291" s="289" t="s">
        <v>446</v>
      </c>
      <c r="C291" s="69">
        <v>401000022</v>
      </c>
      <c r="D291" s="58" t="s">
        <v>1415</v>
      </c>
      <c r="E291" s="290" t="s">
        <v>466</v>
      </c>
      <c r="F291" s="291"/>
      <c r="G291" s="291"/>
      <c r="H291" s="292">
        <v>1</v>
      </c>
      <c r="I291" s="291"/>
      <c r="J291" s="292">
        <v>9</v>
      </c>
      <c r="K291" s="292">
        <v>1</v>
      </c>
      <c r="L291" s="292" t="s">
        <v>1642</v>
      </c>
      <c r="M291" s="292"/>
      <c r="N291" s="292"/>
      <c r="O291" s="292"/>
      <c r="P291" s="294" t="s">
        <v>467</v>
      </c>
      <c r="Q291" s="294" t="s">
        <v>2131</v>
      </c>
      <c r="R291" s="292"/>
      <c r="S291" s="292"/>
      <c r="T291" s="292"/>
      <c r="U291" s="292"/>
      <c r="V291" s="292" t="s">
        <v>1676</v>
      </c>
      <c r="W291" s="292" t="s">
        <v>383</v>
      </c>
      <c r="X291" s="292"/>
      <c r="Y291" s="292"/>
      <c r="Z291" s="292"/>
      <c r="AA291" s="292" t="s">
        <v>2132</v>
      </c>
      <c r="AB291" s="294" t="s">
        <v>2133</v>
      </c>
      <c r="AC291" s="294" t="s">
        <v>2161</v>
      </c>
      <c r="AD291" s="294"/>
      <c r="AE291" s="294"/>
      <c r="AF291" s="294"/>
      <c r="AG291" s="294"/>
      <c r="AH291" s="294"/>
      <c r="AI291" s="294"/>
      <c r="AJ291" s="294"/>
      <c r="AK291" s="294"/>
      <c r="AL291" s="294"/>
      <c r="AM291" s="294" t="s">
        <v>2162</v>
      </c>
      <c r="AN291" s="294" t="s">
        <v>2163</v>
      </c>
      <c r="AO291" s="71" t="s">
        <v>219</v>
      </c>
      <c r="AP291" s="71" t="s">
        <v>90</v>
      </c>
      <c r="AQ291" s="71" t="s">
        <v>2164</v>
      </c>
      <c r="AR291" s="70" t="s">
        <v>2135</v>
      </c>
      <c r="AS291" s="253" t="s">
        <v>464</v>
      </c>
      <c r="AT291" s="535">
        <f t="shared" si="150"/>
        <v>1151434.77</v>
      </c>
      <c r="AU291" s="535">
        <f t="shared" si="150"/>
        <v>1151434.77</v>
      </c>
      <c r="AV291" s="536">
        <v>0</v>
      </c>
      <c r="AW291" s="536">
        <v>0</v>
      </c>
      <c r="AX291" s="536">
        <v>1151434.77</v>
      </c>
      <c r="AY291" s="536">
        <v>1151434.77</v>
      </c>
      <c r="AZ291" s="536">
        <v>0</v>
      </c>
      <c r="BA291" s="536">
        <v>0</v>
      </c>
      <c r="BB291" s="536">
        <v>0</v>
      </c>
      <c r="BC291" s="536">
        <v>0</v>
      </c>
      <c r="BD291" s="538">
        <f t="shared" si="151"/>
        <v>0</v>
      </c>
      <c r="BE291" s="537">
        <v>0</v>
      </c>
      <c r="BF291" s="537">
        <v>0</v>
      </c>
      <c r="BG291" s="537">
        <v>0</v>
      </c>
      <c r="BH291" s="537">
        <v>0</v>
      </c>
      <c r="BI291" s="538">
        <f t="shared" si="152"/>
        <v>0</v>
      </c>
      <c r="BJ291" s="537">
        <v>0</v>
      </c>
      <c r="BK291" s="537">
        <v>0</v>
      </c>
      <c r="BL291" s="537">
        <v>0</v>
      </c>
      <c r="BM291" s="537">
        <v>0</v>
      </c>
      <c r="BN291" s="538">
        <f t="shared" si="153"/>
        <v>0</v>
      </c>
      <c r="BO291" s="537">
        <v>0</v>
      </c>
      <c r="BP291" s="537">
        <v>0</v>
      </c>
      <c r="BQ291" s="537">
        <v>0</v>
      </c>
      <c r="BR291" s="537">
        <v>0</v>
      </c>
      <c r="BS291" s="538">
        <f t="shared" si="149"/>
        <v>0</v>
      </c>
      <c r="BT291" s="537">
        <v>0</v>
      </c>
      <c r="BU291" s="537">
        <v>0</v>
      </c>
      <c r="BV291" s="537">
        <v>0</v>
      </c>
      <c r="BW291" s="537">
        <v>0</v>
      </c>
      <c r="BX291" s="538">
        <f t="shared" si="154"/>
        <v>1151434.77</v>
      </c>
      <c r="BY291" s="536">
        <v>0</v>
      </c>
      <c r="BZ291" s="536">
        <v>1151434.77</v>
      </c>
      <c r="CA291" s="536">
        <v>0</v>
      </c>
      <c r="CB291" s="536">
        <v>0</v>
      </c>
      <c r="CC291" s="538">
        <f t="shared" si="155"/>
        <v>0</v>
      </c>
      <c r="CD291" s="537">
        <v>0</v>
      </c>
      <c r="CE291" s="537">
        <v>0</v>
      </c>
      <c r="CF291" s="537">
        <v>0</v>
      </c>
      <c r="CG291" s="537">
        <v>0</v>
      </c>
      <c r="CH291" s="538">
        <f t="shared" si="156"/>
        <v>0</v>
      </c>
      <c r="CI291" s="537">
        <v>0</v>
      </c>
      <c r="CJ291" s="537">
        <v>0</v>
      </c>
      <c r="CK291" s="537">
        <v>0</v>
      </c>
      <c r="CL291" s="537">
        <v>0</v>
      </c>
      <c r="CM291" s="382" t="s">
        <v>91</v>
      </c>
      <c r="CN291" s="19" t="str">
        <f t="shared" si="157"/>
        <v>4010000220702нормативный</v>
      </c>
      <c r="CO291" s="103"/>
      <c r="CP291" s="103"/>
      <c r="CQ291" s="104"/>
      <c r="CR291" s="104">
        <f t="shared" si="142"/>
        <v>0</v>
      </c>
      <c r="CS291" s="104">
        <f t="shared" si="143"/>
        <v>0</v>
      </c>
      <c r="CT291" s="104">
        <f t="shared" si="144"/>
        <v>0</v>
      </c>
      <c r="CU291" s="104">
        <f t="shared" si="145"/>
        <v>0</v>
      </c>
      <c r="CV291" s="104">
        <f t="shared" si="146"/>
        <v>0</v>
      </c>
      <c r="CW291" s="104">
        <f t="shared" si="147"/>
        <v>0</v>
      </c>
      <c r="CX291" s="104"/>
      <c r="CY291" s="211">
        <f t="shared" si="132"/>
        <v>0</v>
      </c>
      <c r="CZ291" s="211">
        <f t="shared" si="133"/>
        <v>0</v>
      </c>
      <c r="DA291" s="211">
        <f t="shared" si="134"/>
        <v>0</v>
      </c>
      <c r="DB291" s="211">
        <f t="shared" si="135"/>
        <v>0</v>
      </c>
      <c r="DC291" s="211">
        <f t="shared" si="136"/>
        <v>0</v>
      </c>
      <c r="DD291" s="211">
        <f t="shared" si="137"/>
        <v>0</v>
      </c>
      <c r="DE291" s="211">
        <f t="shared" si="138"/>
        <v>0</v>
      </c>
      <c r="DF291" s="211">
        <f t="shared" si="139"/>
        <v>0</v>
      </c>
      <c r="DG291" s="211">
        <f t="shared" si="140"/>
        <v>0</v>
      </c>
      <c r="DH291" s="211">
        <f t="shared" si="141"/>
        <v>0</v>
      </c>
    </row>
    <row r="292" spans="1:112" s="105" customFormat="1" ht="32.1" customHeight="1">
      <c r="A292" s="439">
        <v>606</v>
      </c>
      <c r="B292" s="289" t="s">
        <v>446</v>
      </c>
      <c r="C292" s="69">
        <v>401000022</v>
      </c>
      <c r="D292" s="58" t="s">
        <v>1415</v>
      </c>
      <c r="E292" s="290" t="s">
        <v>466</v>
      </c>
      <c r="F292" s="291"/>
      <c r="G292" s="291"/>
      <c r="H292" s="292">
        <v>1</v>
      </c>
      <c r="I292" s="291"/>
      <c r="J292" s="292">
        <v>9</v>
      </c>
      <c r="K292" s="292">
        <v>1</v>
      </c>
      <c r="L292" s="292" t="s">
        <v>1642</v>
      </c>
      <c r="M292" s="292"/>
      <c r="N292" s="292"/>
      <c r="O292" s="292"/>
      <c r="P292" s="294" t="s">
        <v>467</v>
      </c>
      <c r="Q292" s="294" t="s">
        <v>2165</v>
      </c>
      <c r="R292" s="292"/>
      <c r="S292" s="292"/>
      <c r="T292" s="292"/>
      <c r="U292" s="292"/>
      <c r="V292" s="292" t="s">
        <v>2166</v>
      </c>
      <c r="W292" s="292" t="s">
        <v>2167</v>
      </c>
      <c r="X292" s="292" t="s">
        <v>2168</v>
      </c>
      <c r="Y292" s="292"/>
      <c r="Z292" s="292"/>
      <c r="AA292" s="292" t="s">
        <v>2169</v>
      </c>
      <c r="AB292" s="294" t="s">
        <v>2170</v>
      </c>
      <c r="AC292" s="294" t="s">
        <v>2120</v>
      </c>
      <c r="AD292" s="294"/>
      <c r="AE292" s="294"/>
      <c r="AF292" s="294"/>
      <c r="AG292" s="294"/>
      <c r="AH292" s="294"/>
      <c r="AI292" s="294"/>
      <c r="AJ292" s="294"/>
      <c r="AK292" s="294"/>
      <c r="AL292" s="294"/>
      <c r="AM292" s="294" t="s">
        <v>2138</v>
      </c>
      <c r="AN292" s="294" t="s">
        <v>2122</v>
      </c>
      <c r="AO292" s="71" t="s">
        <v>219</v>
      </c>
      <c r="AP292" s="71" t="s">
        <v>90</v>
      </c>
      <c r="AQ292" s="71" t="s">
        <v>2171</v>
      </c>
      <c r="AR292" s="70" t="s">
        <v>2172</v>
      </c>
      <c r="AS292" s="253" t="s">
        <v>463</v>
      </c>
      <c r="AT292" s="535">
        <f t="shared" si="150"/>
        <v>0</v>
      </c>
      <c r="AU292" s="535">
        <f t="shared" si="150"/>
        <v>0</v>
      </c>
      <c r="AV292" s="536">
        <v>0</v>
      </c>
      <c r="AW292" s="536">
        <v>0</v>
      </c>
      <c r="AX292" s="536">
        <v>0</v>
      </c>
      <c r="AY292" s="536">
        <v>0</v>
      </c>
      <c r="AZ292" s="536">
        <v>0</v>
      </c>
      <c r="BA292" s="536">
        <v>0</v>
      </c>
      <c r="BB292" s="537">
        <v>0</v>
      </c>
      <c r="BC292" s="537">
        <v>0</v>
      </c>
      <c r="BD292" s="538">
        <f t="shared" si="151"/>
        <v>5297372.9400000004</v>
      </c>
      <c r="BE292" s="537">
        <v>0</v>
      </c>
      <c r="BF292" s="537">
        <v>5297372.9400000004</v>
      </c>
      <c r="BG292" s="537">
        <v>0</v>
      </c>
      <c r="BH292" s="537">
        <v>0</v>
      </c>
      <c r="BI292" s="538">
        <f t="shared" si="152"/>
        <v>0</v>
      </c>
      <c r="BJ292" s="537">
        <v>0</v>
      </c>
      <c r="BK292" s="537">
        <v>0</v>
      </c>
      <c r="BL292" s="537">
        <v>0</v>
      </c>
      <c r="BM292" s="537">
        <v>0</v>
      </c>
      <c r="BN292" s="538">
        <f t="shared" si="153"/>
        <v>0</v>
      </c>
      <c r="BO292" s="537">
        <v>0</v>
      </c>
      <c r="BP292" s="537">
        <v>0</v>
      </c>
      <c r="BQ292" s="537">
        <v>0</v>
      </c>
      <c r="BR292" s="537">
        <v>0</v>
      </c>
      <c r="BS292" s="538">
        <f t="shared" si="149"/>
        <v>0</v>
      </c>
      <c r="BT292" s="537">
        <v>0</v>
      </c>
      <c r="BU292" s="537">
        <v>0</v>
      </c>
      <c r="BV292" s="537">
        <v>0</v>
      </c>
      <c r="BW292" s="537">
        <v>0</v>
      </c>
      <c r="BX292" s="538">
        <f t="shared" si="154"/>
        <v>0</v>
      </c>
      <c r="BY292" s="536">
        <v>0</v>
      </c>
      <c r="BZ292" s="536">
        <v>0</v>
      </c>
      <c r="CA292" s="536">
        <v>0</v>
      </c>
      <c r="CB292" s="537">
        <v>0</v>
      </c>
      <c r="CC292" s="538">
        <f t="shared" si="155"/>
        <v>5297372.9400000004</v>
      </c>
      <c r="CD292" s="537">
        <v>0</v>
      </c>
      <c r="CE292" s="537">
        <v>5297372.9400000004</v>
      </c>
      <c r="CF292" s="537">
        <v>0</v>
      </c>
      <c r="CG292" s="537">
        <v>0</v>
      </c>
      <c r="CH292" s="538">
        <f t="shared" si="156"/>
        <v>0</v>
      </c>
      <c r="CI292" s="537">
        <v>0</v>
      </c>
      <c r="CJ292" s="537">
        <v>0</v>
      </c>
      <c r="CK292" s="537">
        <v>0</v>
      </c>
      <c r="CL292" s="537">
        <v>0</v>
      </c>
      <c r="CM292" s="509" t="s">
        <v>92</v>
      </c>
      <c r="CN292" s="19" t="str">
        <f t="shared" si="157"/>
        <v>4010000220702плановый</v>
      </c>
      <c r="CO292" s="103"/>
      <c r="CP292" s="103"/>
      <c r="CQ292" s="104"/>
      <c r="CR292" s="104">
        <f t="shared" si="142"/>
        <v>0</v>
      </c>
      <c r="CS292" s="104">
        <f t="shared" si="143"/>
        <v>0</v>
      </c>
      <c r="CT292" s="104">
        <f t="shared" si="144"/>
        <v>0</v>
      </c>
      <c r="CU292" s="104">
        <f t="shared" si="145"/>
        <v>0</v>
      </c>
      <c r="CV292" s="104">
        <f t="shared" si="146"/>
        <v>0</v>
      </c>
      <c r="CW292" s="104">
        <f t="shared" si="147"/>
        <v>0</v>
      </c>
      <c r="CX292" s="104"/>
      <c r="CY292" s="211">
        <f t="shared" si="132"/>
        <v>0</v>
      </c>
      <c r="CZ292" s="211">
        <f t="shared" si="133"/>
        <v>0</v>
      </c>
      <c r="DA292" s="211">
        <f t="shared" si="134"/>
        <v>0</v>
      </c>
      <c r="DB292" s="211">
        <f t="shared" si="135"/>
        <v>0</v>
      </c>
      <c r="DC292" s="211">
        <f t="shared" si="136"/>
        <v>0</v>
      </c>
      <c r="DD292" s="211">
        <f t="shared" si="137"/>
        <v>0</v>
      </c>
      <c r="DE292" s="211">
        <f t="shared" si="138"/>
        <v>0</v>
      </c>
      <c r="DF292" s="211">
        <f t="shared" si="139"/>
        <v>0</v>
      </c>
      <c r="DG292" s="211">
        <f t="shared" si="140"/>
        <v>0</v>
      </c>
      <c r="DH292" s="211">
        <f t="shared" si="141"/>
        <v>0</v>
      </c>
    </row>
    <row r="293" spans="1:112" s="105" customFormat="1" ht="32.1" customHeight="1">
      <c r="A293" s="439">
        <v>606</v>
      </c>
      <c r="B293" s="289" t="s">
        <v>446</v>
      </c>
      <c r="C293" s="69">
        <v>401000022</v>
      </c>
      <c r="D293" s="58" t="s">
        <v>1415</v>
      </c>
      <c r="E293" s="290" t="s">
        <v>466</v>
      </c>
      <c r="F293" s="291"/>
      <c r="G293" s="291"/>
      <c r="H293" s="292">
        <v>1</v>
      </c>
      <c r="I293" s="291"/>
      <c r="J293" s="292">
        <v>9</v>
      </c>
      <c r="K293" s="292">
        <v>1</v>
      </c>
      <c r="L293" s="292" t="s">
        <v>1642</v>
      </c>
      <c r="M293" s="292"/>
      <c r="N293" s="292"/>
      <c r="O293" s="292"/>
      <c r="P293" s="294" t="s">
        <v>467</v>
      </c>
      <c r="Q293" s="294" t="s">
        <v>1640</v>
      </c>
      <c r="R293" s="292"/>
      <c r="S293" s="292"/>
      <c r="T293" s="292"/>
      <c r="U293" s="292"/>
      <c r="V293" s="292">
        <v>11</v>
      </c>
      <c r="W293" s="292">
        <v>1</v>
      </c>
      <c r="X293" s="292"/>
      <c r="Y293" s="292"/>
      <c r="Z293" s="292"/>
      <c r="AA293" s="292"/>
      <c r="AB293" s="294" t="s">
        <v>467</v>
      </c>
      <c r="AC293" s="294" t="s">
        <v>2120</v>
      </c>
      <c r="AD293" s="294"/>
      <c r="AE293" s="294"/>
      <c r="AF293" s="294"/>
      <c r="AG293" s="294"/>
      <c r="AH293" s="294"/>
      <c r="AI293" s="294"/>
      <c r="AJ293" s="294"/>
      <c r="AK293" s="294"/>
      <c r="AL293" s="294"/>
      <c r="AM293" s="294" t="s">
        <v>2121</v>
      </c>
      <c r="AN293" s="294" t="s">
        <v>2122</v>
      </c>
      <c r="AO293" s="71" t="s">
        <v>219</v>
      </c>
      <c r="AP293" s="71" t="s">
        <v>90</v>
      </c>
      <c r="AQ293" s="71" t="s">
        <v>2173</v>
      </c>
      <c r="AR293" s="70" t="s">
        <v>1957</v>
      </c>
      <c r="AS293" s="253" t="s">
        <v>471</v>
      </c>
      <c r="AT293" s="535">
        <f t="shared" si="150"/>
        <v>8984613.3100000005</v>
      </c>
      <c r="AU293" s="535">
        <f t="shared" si="150"/>
        <v>8984613.3100000005</v>
      </c>
      <c r="AV293" s="536">
        <v>0</v>
      </c>
      <c r="AW293" s="536">
        <v>0</v>
      </c>
      <c r="AX293" s="536">
        <v>8984613.3100000005</v>
      </c>
      <c r="AY293" s="536">
        <v>8984613.3100000005</v>
      </c>
      <c r="AZ293" s="536">
        <v>0</v>
      </c>
      <c r="BA293" s="536">
        <v>0</v>
      </c>
      <c r="BB293" s="536">
        <v>0</v>
      </c>
      <c r="BC293" s="536">
        <v>0</v>
      </c>
      <c r="BD293" s="538">
        <f t="shared" si="151"/>
        <v>0</v>
      </c>
      <c r="BE293" s="537">
        <v>0</v>
      </c>
      <c r="BF293" s="537">
        <v>0</v>
      </c>
      <c r="BG293" s="537">
        <v>0</v>
      </c>
      <c r="BH293" s="537">
        <v>0</v>
      </c>
      <c r="BI293" s="538">
        <f t="shared" si="152"/>
        <v>0</v>
      </c>
      <c r="BJ293" s="537">
        <v>0</v>
      </c>
      <c r="BK293" s="537">
        <v>0</v>
      </c>
      <c r="BL293" s="537">
        <v>0</v>
      </c>
      <c r="BM293" s="537">
        <v>0</v>
      </c>
      <c r="BN293" s="538">
        <f t="shared" si="153"/>
        <v>0</v>
      </c>
      <c r="BO293" s="537">
        <v>0</v>
      </c>
      <c r="BP293" s="537">
        <v>0</v>
      </c>
      <c r="BQ293" s="537">
        <v>0</v>
      </c>
      <c r="BR293" s="537">
        <v>0</v>
      </c>
      <c r="BS293" s="538">
        <f t="shared" si="149"/>
        <v>0</v>
      </c>
      <c r="BT293" s="537">
        <v>0</v>
      </c>
      <c r="BU293" s="537">
        <v>0</v>
      </c>
      <c r="BV293" s="537">
        <v>0</v>
      </c>
      <c r="BW293" s="537">
        <v>0</v>
      </c>
      <c r="BX293" s="538">
        <f t="shared" si="154"/>
        <v>8984613.3100000005</v>
      </c>
      <c r="BY293" s="536">
        <v>0</v>
      </c>
      <c r="BZ293" s="536">
        <v>8984613.3100000005</v>
      </c>
      <c r="CA293" s="536">
        <v>0</v>
      </c>
      <c r="CB293" s="536">
        <v>0</v>
      </c>
      <c r="CC293" s="538">
        <f t="shared" si="155"/>
        <v>0</v>
      </c>
      <c r="CD293" s="537">
        <v>0</v>
      </c>
      <c r="CE293" s="537">
        <v>0</v>
      </c>
      <c r="CF293" s="537">
        <v>0</v>
      </c>
      <c r="CG293" s="537">
        <v>0</v>
      </c>
      <c r="CH293" s="538">
        <f t="shared" si="156"/>
        <v>0</v>
      </c>
      <c r="CI293" s="537">
        <v>0</v>
      </c>
      <c r="CJ293" s="537">
        <v>0</v>
      </c>
      <c r="CK293" s="537">
        <v>0</v>
      </c>
      <c r="CL293" s="537">
        <v>0</v>
      </c>
      <c r="CM293" s="382" t="s">
        <v>91</v>
      </c>
      <c r="CN293" s="19" t="str">
        <f t="shared" si="157"/>
        <v>4010000220702нормативный</v>
      </c>
      <c r="CO293" s="103"/>
      <c r="CP293" s="103"/>
      <c r="CQ293" s="104"/>
      <c r="CR293" s="104">
        <f t="shared" si="142"/>
        <v>0</v>
      </c>
      <c r="CS293" s="104">
        <f t="shared" si="143"/>
        <v>0</v>
      </c>
      <c r="CT293" s="104">
        <f t="shared" si="144"/>
        <v>0</v>
      </c>
      <c r="CU293" s="104">
        <f t="shared" si="145"/>
        <v>0</v>
      </c>
      <c r="CV293" s="104">
        <f t="shared" si="146"/>
        <v>0</v>
      </c>
      <c r="CW293" s="104">
        <f t="shared" si="147"/>
        <v>0</v>
      </c>
      <c r="CX293" s="104"/>
      <c r="CY293" s="211">
        <f t="shared" si="132"/>
        <v>0</v>
      </c>
      <c r="CZ293" s="211">
        <f t="shared" si="133"/>
        <v>0</v>
      </c>
      <c r="DA293" s="211">
        <f t="shared" si="134"/>
        <v>0</v>
      </c>
      <c r="DB293" s="211">
        <f t="shared" si="135"/>
        <v>0</v>
      </c>
      <c r="DC293" s="211">
        <f t="shared" si="136"/>
        <v>0</v>
      </c>
      <c r="DD293" s="211">
        <f t="shared" si="137"/>
        <v>0</v>
      </c>
      <c r="DE293" s="211">
        <f t="shared" si="138"/>
        <v>0</v>
      </c>
      <c r="DF293" s="211">
        <f t="shared" si="139"/>
        <v>0</v>
      </c>
      <c r="DG293" s="211">
        <f t="shared" si="140"/>
        <v>0</v>
      </c>
      <c r="DH293" s="211">
        <f t="shared" si="141"/>
        <v>0</v>
      </c>
    </row>
    <row r="294" spans="1:112" s="105" customFormat="1" ht="32.1" customHeight="1">
      <c r="A294" s="439">
        <v>606</v>
      </c>
      <c r="B294" s="289" t="s">
        <v>446</v>
      </c>
      <c r="C294" s="69">
        <v>401000022</v>
      </c>
      <c r="D294" s="58" t="s">
        <v>1415</v>
      </c>
      <c r="E294" s="290" t="s">
        <v>466</v>
      </c>
      <c r="F294" s="291"/>
      <c r="G294" s="291"/>
      <c r="H294" s="292">
        <v>1</v>
      </c>
      <c r="I294" s="291"/>
      <c r="J294" s="292">
        <v>9</v>
      </c>
      <c r="K294" s="292">
        <v>1</v>
      </c>
      <c r="L294" s="292" t="s">
        <v>1642</v>
      </c>
      <c r="M294" s="292"/>
      <c r="N294" s="292"/>
      <c r="O294" s="292"/>
      <c r="P294" s="294" t="s">
        <v>467</v>
      </c>
      <c r="Q294" s="294" t="s">
        <v>1640</v>
      </c>
      <c r="R294" s="292"/>
      <c r="S294" s="292"/>
      <c r="T294" s="292"/>
      <c r="U294" s="292"/>
      <c r="V294" s="292">
        <v>11</v>
      </c>
      <c r="W294" s="292">
        <v>1</v>
      </c>
      <c r="X294" s="292"/>
      <c r="Y294" s="292"/>
      <c r="Z294" s="292"/>
      <c r="AA294" s="292"/>
      <c r="AB294" s="294" t="s">
        <v>467</v>
      </c>
      <c r="AC294" s="294" t="s">
        <v>2120</v>
      </c>
      <c r="AD294" s="294"/>
      <c r="AE294" s="294"/>
      <c r="AF294" s="294"/>
      <c r="AG294" s="294"/>
      <c r="AH294" s="294"/>
      <c r="AI294" s="294"/>
      <c r="AJ294" s="294"/>
      <c r="AK294" s="294"/>
      <c r="AL294" s="294"/>
      <c r="AM294" s="294" t="s">
        <v>2121</v>
      </c>
      <c r="AN294" s="294" t="s">
        <v>2122</v>
      </c>
      <c r="AO294" s="71" t="s">
        <v>219</v>
      </c>
      <c r="AP294" s="71" t="s">
        <v>90</v>
      </c>
      <c r="AQ294" s="71" t="s">
        <v>2173</v>
      </c>
      <c r="AR294" s="70" t="s">
        <v>1957</v>
      </c>
      <c r="AS294" s="253" t="s">
        <v>472</v>
      </c>
      <c r="AT294" s="535">
        <f t="shared" si="150"/>
        <v>716028.85</v>
      </c>
      <c r="AU294" s="535">
        <f t="shared" si="150"/>
        <v>716028.85</v>
      </c>
      <c r="AV294" s="536">
        <v>0</v>
      </c>
      <c r="AW294" s="536">
        <v>0</v>
      </c>
      <c r="AX294" s="536">
        <v>716028.85</v>
      </c>
      <c r="AY294" s="536">
        <v>716028.85</v>
      </c>
      <c r="AZ294" s="536">
        <v>0</v>
      </c>
      <c r="BA294" s="536">
        <v>0</v>
      </c>
      <c r="BB294" s="536">
        <v>0</v>
      </c>
      <c r="BC294" s="536">
        <v>0</v>
      </c>
      <c r="BD294" s="538">
        <f t="shared" si="151"/>
        <v>0</v>
      </c>
      <c r="BE294" s="537">
        <v>0</v>
      </c>
      <c r="BF294" s="537">
        <v>0</v>
      </c>
      <c r="BG294" s="537">
        <v>0</v>
      </c>
      <c r="BH294" s="537">
        <v>0</v>
      </c>
      <c r="BI294" s="538">
        <f t="shared" si="152"/>
        <v>0</v>
      </c>
      <c r="BJ294" s="537">
        <v>0</v>
      </c>
      <c r="BK294" s="537">
        <v>0</v>
      </c>
      <c r="BL294" s="537">
        <v>0</v>
      </c>
      <c r="BM294" s="537">
        <v>0</v>
      </c>
      <c r="BN294" s="538">
        <f t="shared" si="153"/>
        <v>0</v>
      </c>
      <c r="BO294" s="537">
        <v>0</v>
      </c>
      <c r="BP294" s="537">
        <v>0</v>
      </c>
      <c r="BQ294" s="537">
        <v>0</v>
      </c>
      <c r="BR294" s="537">
        <v>0</v>
      </c>
      <c r="BS294" s="538">
        <f t="shared" si="149"/>
        <v>0</v>
      </c>
      <c r="BT294" s="537">
        <v>0</v>
      </c>
      <c r="BU294" s="537">
        <v>0</v>
      </c>
      <c r="BV294" s="537">
        <v>0</v>
      </c>
      <c r="BW294" s="537">
        <v>0</v>
      </c>
      <c r="BX294" s="538">
        <f t="shared" si="154"/>
        <v>716028.85</v>
      </c>
      <c r="BY294" s="536">
        <v>0</v>
      </c>
      <c r="BZ294" s="536">
        <v>716028.85</v>
      </c>
      <c r="CA294" s="536">
        <v>0</v>
      </c>
      <c r="CB294" s="536">
        <v>0</v>
      </c>
      <c r="CC294" s="538">
        <f t="shared" si="155"/>
        <v>0</v>
      </c>
      <c r="CD294" s="537">
        <v>0</v>
      </c>
      <c r="CE294" s="537">
        <v>0</v>
      </c>
      <c r="CF294" s="537">
        <v>0</v>
      </c>
      <c r="CG294" s="537">
        <v>0</v>
      </c>
      <c r="CH294" s="538">
        <f t="shared" si="156"/>
        <v>0</v>
      </c>
      <c r="CI294" s="537">
        <v>0</v>
      </c>
      <c r="CJ294" s="537">
        <v>0</v>
      </c>
      <c r="CK294" s="537">
        <v>0</v>
      </c>
      <c r="CL294" s="537">
        <v>0</v>
      </c>
      <c r="CM294" s="382" t="s">
        <v>91</v>
      </c>
      <c r="CN294" s="19" t="str">
        <f t="shared" si="157"/>
        <v>4010000220702нормативный</v>
      </c>
      <c r="CO294" s="103"/>
      <c r="CP294" s="103"/>
      <c r="CQ294" s="104"/>
      <c r="CR294" s="104">
        <f t="shared" si="142"/>
        <v>0</v>
      </c>
      <c r="CS294" s="104">
        <f t="shared" si="143"/>
        <v>0</v>
      </c>
      <c r="CT294" s="104">
        <f t="shared" si="144"/>
        <v>0</v>
      </c>
      <c r="CU294" s="104">
        <f t="shared" si="145"/>
        <v>0</v>
      </c>
      <c r="CV294" s="104">
        <f t="shared" si="146"/>
        <v>0</v>
      </c>
      <c r="CW294" s="104">
        <f t="shared" si="147"/>
        <v>0</v>
      </c>
      <c r="CX294" s="104"/>
      <c r="CY294" s="211">
        <f t="shared" si="132"/>
        <v>0</v>
      </c>
      <c r="CZ294" s="211">
        <f t="shared" si="133"/>
        <v>0</v>
      </c>
      <c r="DA294" s="211">
        <f t="shared" si="134"/>
        <v>0</v>
      </c>
      <c r="DB294" s="211">
        <f t="shared" si="135"/>
        <v>0</v>
      </c>
      <c r="DC294" s="211">
        <f t="shared" si="136"/>
        <v>0</v>
      </c>
      <c r="DD294" s="211">
        <f t="shared" si="137"/>
        <v>0</v>
      </c>
      <c r="DE294" s="211">
        <f t="shared" si="138"/>
        <v>0</v>
      </c>
      <c r="DF294" s="211">
        <f t="shared" si="139"/>
        <v>0</v>
      </c>
      <c r="DG294" s="211">
        <f t="shared" si="140"/>
        <v>0</v>
      </c>
      <c r="DH294" s="211">
        <f t="shared" si="141"/>
        <v>0</v>
      </c>
    </row>
    <row r="295" spans="1:112" s="105" customFormat="1" ht="32.1" customHeight="1">
      <c r="A295" s="439">
        <v>606</v>
      </c>
      <c r="B295" s="289" t="s">
        <v>446</v>
      </c>
      <c r="C295" s="69">
        <v>401000022</v>
      </c>
      <c r="D295" s="58" t="s">
        <v>1415</v>
      </c>
      <c r="E295" s="290" t="s">
        <v>466</v>
      </c>
      <c r="F295" s="291"/>
      <c r="G295" s="291"/>
      <c r="H295" s="292">
        <v>1</v>
      </c>
      <c r="I295" s="291"/>
      <c r="J295" s="292">
        <v>9</v>
      </c>
      <c r="K295" s="292">
        <v>1</v>
      </c>
      <c r="L295" s="292" t="s">
        <v>1642</v>
      </c>
      <c r="M295" s="292"/>
      <c r="N295" s="292"/>
      <c r="O295" s="292"/>
      <c r="P295" s="294" t="s">
        <v>467</v>
      </c>
      <c r="Q295" s="294" t="s">
        <v>2174</v>
      </c>
      <c r="R295" s="292"/>
      <c r="S295" s="292"/>
      <c r="T295" s="292"/>
      <c r="U295" s="292"/>
      <c r="V295" s="292" t="s">
        <v>1676</v>
      </c>
      <c r="W295" s="292" t="s">
        <v>383</v>
      </c>
      <c r="X295" s="292" t="s">
        <v>1688</v>
      </c>
      <c r="Y295" s="292"/>
      <c r="Z295" s="292"/>
      <c r="AA295" s="292"/>
      <c r="AB295" s="294" t="s">
        <v>2175</v>
      </c>
      <c r="AC295" s="294" t="s">
        <v>2120</v>
      </c>
      <c r="AD295" s="294"/>
      <c r="AE295" s="294"/>
      <c r="AF295" s="294"/>
      <c r="AG295" s="294"/>
      <c r="AH295" s="294"/>
      <c r="AI295" s="294"/>
      <c r="AJ295" s="294"/>
      <c r="AK295" s="294"/>
      <c r="AL295" s="294"/>
      <c r="AM295" s="294" t="s">
        <v>2121</v>
      </c>
      <c r="AN295" s="294" t="s">
        <v>2122</v>
      </c>
      <c r="AO295" s="71" t="s">
        <v>219</v>
      </c>
      <c r="AP295" s="71" t="s">
        <v>90</v>
      </c>
      <c r="AQ295" s="71" t="s">
        <v>2176</v>
      </c>
      <c r="AR295" s="70" t="s">
        <v>2177</v>
      </c>
      <c r="AS295" s="253" t="s">
        <v>471</v>
      </c>
      <c r="AT295" s="535">
        <f t="shared" si="150"/>
        <v>3017542.2600000002</v>
      </c>
      <c r="AU295" s="535">
        <f t="shared" si="150"/>
        <v>3017542.2600000002</v>
      </c>
      <c r="AV295" s="536">
        <v>2987366.85</v>
      </c>
      <c r="AW295" s="536">
        <v>2987366.85</v>
      </c>
      <c r="AX295" s="536">
        <v>30175.41</v>
      </c>
      <c r="AY295" s="536">
        <v>30175.41</v>
      </c>
      <c r="AZ295" s="536">
        <v>0</v>
      </c>
      <c r="BA295" s="536">
        <v>0</v>
      </c>
      <c r="BB295" s="536">
        <v>0</v>
      </c>
      <c r="BC295" s="536">
        <v>0</v>
      </c>
      <c r="BD295" s="538">
        <f t="shared" si="151"/>
        <v>0</v>
      </c>
      <c r="BE295" s="537">
        <v>0</v>
      </c>
      <c r="BF295" s="537">
        <v>0</v>
      </c>
      <c r="BG295" s="537">
        <v>0</v>
      </c>
      <c r="BH295" s="537">
        <v>0</v>
      </c>
      <c r="BI295" s="538">
        <f t="shared" si="152"/>
        <v>0</v>
      </c>
      <c r="BJ295" s="537">
        <v>0</v>
      </c>
      <c r="BK295" s="537">
        <v>0</v>
      </c>
      <c r="BL295" s="537">
        <v>0</v>
      </c>
      <c r="BM295" s="537">
        <v>0</v>
      </c>
      <c r="BN295" s="538">
        <f t="shared" si="153"/>
        <v>0</v>
      </c>
      <c r="BO295" s="537">
        <v>0</v>
      </c>
      <c r="BP295" s="537">
        <v>0</v>
      </c>
      <c r="BQ295" s="537">
        <v>0</v>
      </c>
      <c r="BR295" s="537">
        <v>0</v>
      </c>
      <c r="BS295" s="538">
        <f t="shared" si="149"/>
        <v>0</v>
      </c>
      <c r="BT295" s="537">
        <v>0</v>
      </c>
      <c r="BU295" s="537">
        <v>0</v>
      </c>
      <c r="BV295" s="537">
        <v>0</v>
      </c>
      <c r="BW295" s="537">
        <v>0</v>
      </c>
      <c r="BX295" s="538">
        <f t="shared" si="154"/>
        <v>3017542.2600000002</v>
      </c>
      <c r="BY295" s="536">
        <v>2987366.85</v>
      </c>
      <c r="BZ295" s="536">
        <v>30175.41</v>
      </c>
      <c r="CA295" s="536">
        <v>0</v>
      </c>
      <c r="CB295" s="536">
        <v>0</v>
      </c>
      <c r="CC295" s="538">
        <f t="shared" si="155"/>
        <v>0</v>
      </c>
      <c r="CD295" s="537">
        <v>0</v>
      </c>
      <c r="CE295" s="537">
        <v>0</v>
      </c>
      <c r="CF295" s="537">
        <v>0</v>
      </c>
      <c r="CG295" s="537">
        <v>0</v>
      </c>
      <c r="CH295" s="538">
        <f t="shared" si="156"/>
        <v>0</v>
      </c>
      <c r="CI295" s="537">
        <v>0</v>
      </c>
      <c r="CJ295" s="537">
        <v>0</v>
      </c>
      <c r="CK295" s="537">
        <v>0</v>
      </c>
      <c r="CL295" s="537">
        <v>0</v>
      </c>
      <c r="CM295" s="382" t="s">
        <v>91</v>
      </c>
      <c r="CN295" s="19" t="str">
        <f t="shared" si="157"/>
        <v>4010000220702нормативный</v>
      </c>
      <c r="CO295" s="103"/>
      <c r="CP295" s="103"/>
      <c r="CQ295" s="104"/>
      <c r="CR295" s="104">
        <f t="shared" si="142"/>
        <v>1.4915713109076023E-10</v>
      </c>
      <c r="CS295" s="104">
        <f t="shared" si="143"/>
        <v>1.4915713109076023E-10</v>
      </c>
      <c r="CT295" s="104">
        <f t="shared" si="144"/>
        <v>0</v>
      </c>
      <c r="CU295" s="104">
        <f t="shared" si="145"/>
        <v>0</v>
      </c>
      <c r="CV295" s="104">
        <f t="shared" si="146"/>
        <v>0</v>
      </c>
      <c r="CW295" s="104">
        <f t="shared" si="147"/>
        <v>0</v>
      </c>
      <c r="CX295" s="104"/>
      <c r="CY295" s="211">
        <f t="shared" si="132"/>
        <v>0</v>
      </c>
      <c r="CZ295" s="211">
        <f t="shared" si="133"/>
        <v>0</v>
      </c>
      <c r="DA295" s="211">
        <f t="shared" si="134"/>
        <v>0</v>
      </c>
      <c r="DB295" s="211">
        <f t="shared" si="135"/>
        <v>0</v>
      </c>
      <c r="DC295" s="211">
        <f t="shared" si="136"/>
        <v>0</v>
      </c>
      <c r="DD295" s="211">
        <f t="shared" si="137"/>
        <v>0</v>
      </c>
      <c r="DE295" s="211">
        <f t="shared" si="138"/>
        <v>0</v>
      </c>
      <c r="DF295" s="211">
        <f t="shared" si="139"/>
        <v>0</v>
      </c>
      <c r="DG295" s="211">
        <f t="shared" si="140"/>
        <v>0</v>
      </c>
      <c r="DH295" s="211">
        <f t="shared" si="141"/>
        <v>0</v>
      </c>
    </row>
    <row r="296" spans="1:112" s="105" customFormat="1" ht="32.1" customHeight="1">
      <c r="A296" s="439">
        <v>606</v>
      </c>
      <c r="B296" s="289" t="s">
        <v>446</v>
      </c>
      <c r="C296" s="69">
        <v>401000022</v>
      </c>
      <c r="D296" s="58" t="s">
        <v>1415</v>
      </c>
      <c r="E296" s="290" t="s">
        <v>466</v>
      </c>
      <c r="F296" s="291"/>
      <c r="G296" s="291"/>
      <c r="H296" s="292">
        <v>1</v>
      </c>
      <c r="I296" s="291"/>
      <c r="J296" s="292">
        <v>9</v>
      </c>
      <c r="K296" s="292">
        <v>1</v>
      </c>
      <c r="L296" s="292" t="s">
        <v>1642</v>
      </c>
      <c r="M296" s="292"/>
      <c r="N296" s="292"/>
      <c r="O296" s="292"/>
      <c r="P296" s="294" t="s">
        <v>467</v>
      </c>
      <c r="Q296" s="294" t="s">
        <v>2174</v>
      </c>
      <c r="R296" s="292"/>
      <c r="S296" s="292"/>
      <c r="T296" s="292"/>
      <c r="U296" s="292"/>
      <c r="V296" s="292" t="s">
        <v>1676</v>
      </c>
      <c r="W296" s="292" t="s">
        <v>383</v>
      </c>
      <c r="X296" s="292" t="s">
        <v>1688</v>
      </c>
      <c r="Y296" s="292"/>
      <c r="Z296" s="292"/>
      <c r="AA296" s="292"/>
      <c r="AB296" s="294" t="s">
        <v>2175</v>
      </c>
      <c r="AC296" s="294" t="s">
        <v>2120</v>
      </c>
      <c r="AD296" s="294"/>
      <c r="AE296" s="294"/>
      <c r="AF296" s="294"/>
      <c r="AG296" s="294"/>
      <c r="AH296" s="294"/>
      <c r="AI296" s="294"/>
      <c r="AJ296" s="294"/>
      <c r="AK296" s="294"/>
      <c r="AL296" s="294"/>
      <c r="AM296" s="294" t="s">
        <v>2121</v>
      </c>
      <c r="AN296" s="294" t="s">
        <v>2122</v>
      </c>
      <c r="AO296" s="71" t="s">
        <v>219</v>
      </c>
      <c r="AP296" s="71" t="s">
        <v>90</v>
      </c>
      <c r="AQ296" s="71" t="s">
        <v>2176</v>
      </c>
      <c r="AR296" s="70" t="s">
        <v>2177</v>
      </c>
      <c r="AS296" s="253" t="s">
        <v>472</v>
      </c>
      <c r="AT296" s="535">
        <f t="shared" si="150"/>
        <v>258646.49000000002</v>
      </c>
      <c r="AU296" s="535">
        <f t="shared" si="150"/>
        <v>258646.49000000002</v>
      </c>
      <c r="AV296" s="536">
        <v>256060.01</v>
      </c>
      <c r="AW296" s="536">
        <v>256060.01</v>
      </c>
      <c r="AX296" s="536">
        <v>2586.48</v>
      </c>
      <c r="AY296" s="536">
        <v>2586.48</v>
      </c>
      <c r="AZ296" s="536">
        <v>0</v>
      </c>
      <c r="BA296" s="536">
        <v>0</v>
      </c>
      <c r="BB296" s="536">
        <v>0</v>
      </c>
      <c r="BC296" s="536">
        <v>0</v>
      </c>
      <c r="BD296" s="538">
        <f t="shared" si="151"/>
        <v>0</v>
      </c>
      <c r="BE296" s="537">
        <v>0</v>
      </c>
      <c r="BF296" s="537">
        <v>0</v>
      </c>
      <c r="BG296" s="537">
        <v>0</v>
      </c>
      <c r="BH296" s="537">
        <v>0</v>
      </c>
      <c r="BI296" s="538">
        <f t="shared" si="152"/>
        <v>0</v>
      </c>
      <c r="BJ296" s="537">
        <v>0</v>
      </c>
      <c r="BK296" s="537">
        <v>0</v>
      </c>
      <c r="BL296" s="537">
        <v>0</v>
      </c>
      <c r="BM296" s="537">
        <v>0</v>
      </c>
      <c r="BN296" s="538">
        <f t="shared" si="153"/>
        <v>0</v>
      </c>
      <c r="BO296" s="537">
        <v>0</v>
      </c>
      <c r="BP296" s="537">
        <v>0</v>
      </c>
      <c r="BQ296" s="537">
        <v>0</v>
      </c>
      <c r="BR296" s="537">
        <v>0</v>
      </c>
      <c r="BS296" s="538">
        <f t="shared" si="149"/>
        <v>0</v>
      </c>
      <c r="BT296" s="537">
        <v>0</v>
      </c>
      <c r="BU296" s="537">
        <v>0</v>
      </c>
      <c r="BV296" s="537">
        <v>0</v>
      </c>
      <c r="BW296" s="537">
        <v>0</v>
      </c>
      <c r="BX296" s="538">
        <f t="shared" si="154"/>
        <v>258646.49000000002</v>
      </c>
      <c r="BY296" s="536">
        <v>256060.01</v>
      </c>
      <c r="BZ296" s="536">
        <v>2586.48</v>
      </c>
      <c r="CA296" s="536">
        <v>0</v>
      </c>
      <c r="CB296" s="536">
        <v>0</v>
      </c>
      <c r="CC296" s="538">
        <f t="shared" si="155"/>
        <v>0</v>
      </c>
      <c r="CD296" s="537">
        <v>0</v>
      </c>
      <c r="CE296" s="537">
        <v>0</v>
      </c>
      <c r="CF296" s="537">
        <v>0</v>
      </c>
      <c r="CG296" s="537">
        <v>0</v>
      </c>
      <c r="CH296" s="538">
        <f t="shared" si="156"/>
        <v>0</v>
      </c>
      <c r="CI296" s="537">
        <v>0</v>
      </c>
      <c r="CJ296" s="537">
        <v>0</v>
      </c>
      <c r="CK296" s="537">
        <v>0</v>
      </c>
      <c r="CL296" s="537">
        <v>0</v>
      </c>
      <c r="CM296" s="382" t="s">
        <v>91</v>
      </c>
      <c r="CN296" s="19" t="str">
        <f t="shared" si="157"/>
        <v>4010000220702нормативный</v>
      </c>
      <c r="CO296" s="103"/>
      <c r="CP296" s="103"/>
      <c r="CQ296" s="104"/>
      <c r="CR296" s="104">
        <f t="shared" si="142"/>
        <v>1.0459189070388675E-11</v>
      </c>
      <c r="CS296" s="104">
        <f t="shared" si="143"/>
        <v>1.0459189070388675E-11</v>
      </c>
      <c r="CT296" s="104">
        <f t="shared" si="144"/>
        <v>0</v>
      </c>
      <c r="CU296" s="104">
        <f t="shared" si="145"/>
        <v>0</v>
      </c>
      <c r="CV296" s="104">
        <f t="shared" si="146"/>
        <v>0</v>
      </c>
      <c r="CW296" s="104">
        <f t="shared" si="147"/>
        <v>0</v>
      </c>
      <c r="CX296" s="104"/>
      <c r="CY296" s="211">
        <f t="shared" si="132"/>
        <v>0</v>
      </c>
      <c r="CZ296" s="211">
        <f t="shared" si="133"/>
        <v>0</v>
      </c>
      <c r="DA296" s="211">
        <f t="shared" si="134"/>
        <v>0</v>
      </c>
      <c r="DB296" s="211">
        <f t="shared" si="135"/>
        <v>0</v>
      </c>
      <c r="DC296" s="211">
        <f t="shared" si="136"/>
        <v>0</v>
      </c>
      <c r="DD296" s="211">
        <f t="shared" si="137"/>
        <v>0</v>
      </c>
      <c r="DE296" s="211">
        <f t="shared" si="138"/>
        <v>0</v>
      </c>
      <c r="DF296" s="211">
        <f t="shared" si="139"/>
        <v>0</v>
      </c>
      <c r="DG296" s="211">
        <f t="shared" si="140"/>
        <v>0</v>
      </c>
      <c r="DH296" s="211">
        <f t="shared" si="141"/>
        <v>0</v>
      </c>
    </row>
    <row r="297" spans="1:112" s="105" customFormat="1" ht="32.1" customHeight="1">
      <c r="A297" s="439">
        <v>606</v>
      </c>
      <c r="B297" s="289" t="s">
        <v>446</v>
      </c>
      <c r="C297" s="69">
        <v>404020036</v>
      </c>
      <c r="D297" s="58" t="s">
        <v>3511</v>
      </c>
      <c r="E297" s="290" t="s">
        <v>466</v>
      </c>
      <c r="F297" s="291"/>
      <c r="G297" s="291"/>
      <c r="H297" s="292">
        <v>1</v>
      </c>
      <c r="I297" s="291"/>
      <c r="J297" s="292">
        <v>9</v>
      </c>
      <c r="K297" s="292">
        <v>1</v>
      </c>
      <c r="L297" s="292" t="s">
        <v>1642</v>
      </c>
      <c r="M297" s="292"/>
      <c r="N297" s="292"/>
      <c r="O297" s="292"/>
      <c r="P297" s="294" t="s">
        <v>467</v>
      </c>
      <c r="Q297" s="294" t="s">
        <v>1640</v>
      </c>
      <c r="R297" s="292"/>
      <c r="S297" s="292"/>
      <c r="T297" s="292"/>
      <c r="U297" s="292"/>
      <c r="V297" s="292">
        <v>11</v>
      </c>
      <c r="W297" s="292">
        <v>1</v>
      </c>
      <c r="X297" s="292"/>
      <c r="Y297" s="292"/>
      <c r="Z297" s="292"/>
      <c r="AA297" s="292"/>
      <c r="AB297" s="294" t="s">
        <v>467</v>
      </c>
      <c r="AC297" s="294" t="s">
        <v>2120</v>
      </c>
      <c r="AD297" s="294"/>
      <c r="AE297" s="294"/>
      <c r="AF297" s="294"/>
      <c r="AG297" s="294"/>
      <c r="AH297" s="294"/>
      <c r="AI297" s="294"/>
      <c r="AJ297" s="294"/>
      <c r="AK297" s="294"/>
      <c r="AL297" s="294"/>
      <c r="AM297" s="294" t="s">
        <v>2121</v>
      </c>
      <c r="AN297" s="294" t="s">
        <v>2122</v>
      </c>
      <c r="AO297" s="71" t="s">
        <v>219</v>
      </c>
      <c r="AP297" s="71" t="s">
        <v>90</v>
      </c>
      <c r="AQ297" s="71" t="s">
        <v>2178</v>
      </c>
      <c r="AR297" s="70" t="s">
        <v>2177</v>
      </c>
      <c r="AS297" s="253" t="s">
        <v>471</v>
      </c>
      <c r="AT297" s="535">
        <f t="shared" si="150"/>
        <v>0</v>
      </c>
      <c r="AU297" s="535">
        <f t="shared" si="150"/>
        <v>0</v>
      </c>
      <c r="AV297" s="536">
        <v>0</v>
      </c>
      <c r="AW297" s="536">
        <v>0</v>
      </c>
      <c r="AX297" s="536">
        <v>0</v>
      </c>
      <c r="AY297" s="536">
        <v>0</v>
      </c>
      <c r="AZ297" s="536">
        <v>0</v>
      </c>
      <c r="BA297" s="536">
        <v>0</v>
      </c>
      <c r="BB297" s="537">
        <v>0</v>
      </c>
      <c r="BC297" s="537">
        <v>0</v>
      </c>
      <c r="BD297" s="538">
        <f t="shared" si="151"/>
        <v>8577137.9300000016</v>
      </c>
      <c r="BE297" s="537">
        <v>8491366.5500000007</v>
      </c>
      <c r="BF297" s="537">
        <v>85771.38</v>
      </c>
      <c r="BG297" s="537">
        <v>0</v>
      </c>
      <c r="BH297" s="537">
        <v>0</v>
      </c>
      <c r="BI297" s="538">
        <f t="shared" si="152"/>
        <v>8577137.9300000016</v>
      </c>
      <c r="BJ297" s="537">
        <v>8491366.5500000007</v>
      </c>
      <c r="BK297" s="537">
        <v>85771.38</v>
      </c>
      <c r="BL297" s="537">
        <v>0</v>
      </c>
      <c r="BM297" s="537">
        <v>0</v>
      </c>
      <c r="BN297" s="538">
        <f t="shared" si="153"/>
        <v>8577137.9300000016</v>
      </c>
      <c r="BO297" s="537">
        <v>8491366.5500000007</v>
      </c>
      <c r="BP297" s="537">
        <v>85771.38</v>
      </c>
      <c r="BQ297" s="537">
        <v>0</v>
      </c>
      <c r="BR297" s="537">
        <v>0</v>
      </c>
      <c r="BS297" s="538">
        <f t="shared" si="149"/>
        <v>8577140</v>
      </c>
      <c r="BT297" s="537">
        <f>8491366.55+0.45</f>
        <v>8491367</v>
      </c>
      <c r="BU297" s="537">
        <f>85771.38+1.62</f>
        <v>85773</v>
      </c>
      <c r="BV297" s="537">
        <v>0</v>
      </c>
      <c r="BW297" s="537">
        <v>0</v>
      </c>
      <c r="BX297" s="538">
        <f t="shared" si="154"/>
        <v>0</v>
      </c>
      <c r="BY297" s="536">
        <v>0</v>
      </c>
      <c r="BZ297" s="536">
        <v>0</v>
      </c>
      <c r="CA297" s="536">
        <v>0</v>
      </c>
      <c r="CB297" s="537">
        <v>0</v>
      </c>
      <c r="CC297" s="538">
        <f t="shared" si="155"/>
        <v>8577137.9300000016</v>
      </c>
      <c r="CD297" s="537">
        <v>8491366.5500000007</v>
      </c>
      <c r="CE297" s="537">
        <v>85771.38</v>
      </c>
      <c r="CF297" s="537">
        <v>0</v>
      </c>
      <c r="CG297" s="537">
        <v>0</v>
      </c>
      <c r="CH297" s="538">
        <f t="shared" si="156"/>
        <v>8577137.9300000016</v>
      </c>
      <c r="CI297" s="537">
        <v>8491366.5500000007</v>
      </c>
      <c r="CJ297" s="537">
        <v>85771.38</v>
      </c>
      <c r="CK297" s="537">
        <v>0</v>
      </c>
      <c r="CL297" s="537">
        <v>0</v>
      </c>
      <c r="CM297" s="382" t="s">
        <v>91</v>
      </c>
      <c r="CN297" s="19" t="str">
        <f t="shared" si="157"/>
        <v>4040200360702нормативный</v>
      </c>
      <c r="CO297" s="103"/>
      <c r="CP297" s="103"/>
      <c r="CQ297" s="104"/>
      <c r="CR297" s="104">
        <f t="shared" si="142"/>
        <v>0</v>
      </c>
      <c r="CS297" s="104">
        <f t="shared" si="143"/>
        <v>0</v>
      </c>
      <c r="CT297" s="104">
        <f t="shared" si="144"/>
        <v>8.149072527885437E-10</v>
      </c>
      <c r="CU297" s="104">
        <f t="shared" si="145"/>
        <v>8.149072527885437E-10</v>
      </c>
      <c r="CV297" s="104">
        <f t="shared" si="146"/>
        <v>8.149072527885437E-10</v>
      </c>
      <c r="CW297" s="104">
        <f t="shared" si="147"/>
        <v>0</v>
      </c>
      <c r="CX297" s="104"/>
      <c r="CY297" s="211">
        <f t="shared" si="132"/>
        <v>0</v>
      </c>
      <c r="CZ297" s="211">
        <f t="shared" si="133"/>
        <v>0</v>
      </c>
      <c r="DA297" s="211">
        <f t="shared" si="134"/>
        <v>0</v>
      </c>
      <c r="DB297" s="211">
        <f t="shared" si="135"/>
        <v>0</v>
      </c>
      <c r="DC297" s="211">
        <f t="shared" si="136"/>
        <v>0</v>
      </c>
      <c r="DD297" s="211">
        <f t="shared" si="137"/>
        <v>0</v>
      </c>
      <c r="DE297" s="211">
        <f t="shared" si="138"/>
        <v>0</v>
      </c>
      <c r="DF297" s="211">
        <f t="shared" si="139"/>
        <v>0</v>
      </c>
      <c r="DG297" s="211">
        <f t="shared" si="140"/>
        <v>0</v>
      </c>
      <c r="DH297" s="211">
        <f t="shared" si="141"/>
        <v>0</v>
      </c>
    </row>
    <row r="298" spans="1:112" s="105" customFormat="1" ht="32.1" customHeight="1">
      <c r="A298" s="439">
        <v>606</v>
      </c>
      <c r="B298" s="289" t="s">
        <v>446</v>
      </c>
      <c r="C298" s="69">
        <v>404020036</v>
      </c>
      <c r="D298" s="58" t="s">
        <v>3511</v>
      </c>
      <c r="E298" s="290" t="s">
        <v>466</v>
      </c>
      <c r="F298" s="291"/>
      <c r="G298" s="291"/>
      <c r="H298" s="292">
        <v>1</v>
      </c>
      <c r="I298" s="291"/>
      <c r="J298" s="292">
        <v>9</v>
      </c>
      <c r="K298" s="292">
        <v>1</v>
      </c>
      <c r="L298" s="292" t="s">
        <v>1642</v>
      </c>
      <c r="M298" s="292"/>
      <c r="N298" s="292"/>
      <c r="O298" s="292"/>
      <c r="P298" s="294" t="s">
        <v>467</v>
      </c>
      <c r="Q298" s="294" t="s">
        <v>1640</v>
      </c>
      <c r="R298" s="292"/>
      <c r="S298" s="292"/>
      <c r="T298" s="292"/>
      <c r="U298" s="292"/>
      <c r="V298" s="292">
        <v>11</v>
      </c>
      <c r="W298" s="292">
        <v>1</v>
      </c>
      <c r="X298" s="292"/>
      <c r="Y298" s="292"/>
      <c r="Z298" s="292"/>
      <c r="AA298" s="292"/>
      <c r="AB298" s="294" t="s">
        <v>467</v>
      </c>
      <c r="AC298" s="294" t="s">
        <v>2120</v>
      </c>
      <c r="AD298" s="294"/>
      <c r="AE298" s="294"/>
      <c r="AF298" s="294"/>
      <c r="AG298" s="294"/>
      <c r="AH298" s="294"/>
      <c r="AI298" s="294"/>
      <c r="AJ298" s="294"/>
      <c r="AK298" s="294"/>
      <c r="AL298" s="294"/>
      <c r="AM298" s="294" t="s">
        <v>2121</v>
      </c>
      <c r="AN298" s="294" t="s">
        <v>2122</v>
      </c>
      <c r="AO298" s="71" t="s">
        <v>219</v>
      </c>
      <c r="AP298" s="71" t="s">
        <v>90</v>
      </c>
      <c r="AQ298" s="71" t="s">
        <v>2178</v>
      </c>
      <c r="AR298" s="70" t="s">
        <v>2177</v>
      </c>
      <c r="AS298" s="253" t="s">
        <v>472</v>
      </c>
      <c r="AT298" s="535">
        <f t="shared" si="150"/>
        <v>0</v>
      </c>
      <c r="AU298" s="535">
        <f t="shared" si="150"/>
        <v>0</v>
      </c>
      <c r="AV298" s="536">
        <v>0</v>
      </c>
      <c r="AW298" s="536">
        <v>0</v>
      </c>
      <c r="AX298" s="536">
        <v>0</v>
      </c>
      <c r="AY298" s="536">
        <v>0</v>
      </c>
      <c r="AZ298" s="536">
        <v>0</v>
      </c>
      <c r="BA298" s="536">
        <v>0</v>
      </c>
      <c r="BB298" s="537">
        <v>0</v>
      </c>
      <c r="BC298" s="537">
        <v>0</v>
      </c>
      <c r="BD298" s="538">
        <f t="shared" si="151"/>
        <v>760000</v>
      </c>
      <c r="BE298" s="537">
        <v>752400</v>
      </c>
      <c r="BF298" s="537">
        <v>7600</v>
      </c>
      <c r="BG298" s="537">
        <v>0</v>
      </c>
      <c r="BH298" s="537">
        <v>0</v>
      </c>
      <c r="BI298" s="538">
        <f t="shared" si="152"/>
        <v>760000</v>
      </c>
      <c r="BJ298" s="537">
        <v>752400</v>
      </c>
      <c r="BK298" s="537">
        <v>7600</v>
      </c>
      <c r="BL298" s="537">
        <v>0</v>
      </c>
      <c r="BM298" s="537">
        <v>0</v>
      </c>
      <c r="BN298" s="538">
        <f t="shared" si="153"/>
        <v>760000</v>
      </c>
      <c r="BO298" s="537">
        <v>752400</v>
      </c>
      <c r="BP298" s="537">
        <v>7600</v>
      </c>
      <c r="BQ298" s="537">
        <v>0</v>
      </c>
      <c r="BR298" s="537">
        <v>0</v>
      </c>
      <c r="BS298" s="538">
        <f t="shared" si="149"/>
        <v>760000</v>
      </c>
      <c r="BT298" s="537">
        <v>752400</v>
      </c>
      <c r="BU298" s="537">
        <v>7600</v>
      </c>
      <c r="BV298" s="537">
        <v>0</v>
      </c>
      <c r="BW298" s="537">
        <v>0</v>
      </c>
      <c r="BX298" s="538">
        <f t="shared" si="154"/>
        <v>0</v>
      </c>
      <c r="BY298" s="536">
        <v>0</v>
      </c>
      <c r="BZ298" s="536">
        <v>0</v>
      </c>
      <c r="CA298" s="536">
        <v>0</v>
      </c>
      <c r="CB298" s="537">
        <v>0</v>
      </c>
      <c r="CC298" s="538">
        <f t="shared" si="155"/>
        <v>760000</v>
      </c>
      <c r="CD298" s="537">
        <v>752400</v>
      </c>
      <c r="CE298" s="537">
        <v>7600</v>
      </c>
      <c r="CF298" s="537">
        <v>0</v>
      </c>
      <c r="CG298" s="537">
        <v>0</v>
      </c>
      <c r="CH298" s="538">
        <f t="shared" si="156"/>
        <v>760000</v>
      </c>
      <c r="CI298" s="537">
        <v>752400</v>
      </c>
      <c r="CJ298" s="537">
        <v>7600</v>
      </c>
      <c r="CK298" s="537">
        <v>0</v>
      </c>
      <c r="CL298" s="537">
        <v>0</v>
      </c>
      <c r="CM298" s="382" t="s">
        <v>91</v>
      </c>
      <c r="CN298" s="19" t="str">
        <f t="shared" si="157"/>
        <v>4040200360702нормативный</v>
      </c>
      <c r="CO298" s="103"/>
      <c r="CP298" s="103"/>
      <c r="CQ298" s="104"/>
      <c r="CR298" s="104">
        <f t="shared" si="142"/>
        <v>0</v>
      </c>
      <c r="CS298" s="104">
        <f t="shared" si="143"/>
        <v>0</v>
      </c>
      <c r="CT298" s="104">
        <f t="shared" si="144"/>
        <v>0</v>
      </c>
      <c r="CU298" s="104">
        <f t="shared" si="145"/>
        <v>0</v>
      </c>
      <c r="CV298" s="104">
        <f t="shared" si="146"/>
        <v>0</v>
      </c>
      <c r="CW298" s="104">
        <f t="shared" si="147"/>
        <v>0</v>
      </c>
      <c r="CX298" s="104"/>
      <c r="CY298" s="211">
        <f t="shared" si="132"/>
        <v>0</v>
      </c>
      <c r="CZ298" s="211">
        <f t="shared" si="133"/>
        <v>0</v>
      </c>
      <c r="DA298" s="211">
        <f t="shared" si="134"/>
        <v>0</v>
      </c>
      <c r="DB298" s="211">
        <f t="shared" si="135"/>
        <v>0</v>
      </c>
      <c r="DC298" s="211">
        <f t="shared" si="136"/>
        <v>0</v>
      </c>
      <c r="DD298" s="211">
        <f t="shared" si="137"/>
        <v>0</v>
      </c>
      <c r="DE298" s="211">
        <f t="shared" si="138"/>
        <v>0</v>
      </c>
      <c r="DF298" s="211">
        <f t="shared" si="139"/>
        <v>0</v>
      </c>
      <c r="DG298" s="211">
        <f t="shared" si="140"/>
        <v>0</v>
      </c>
      <c r="DH298" s="211">
        <f t="shared" si="141"/>
        <v>0</v>
      </c>
    </row>
    <row r="299" spans="1:112" s="105" customFormat="1" ht="32.1" customHeight="1">
      <c r="A299" s="439">
        <v>606</v>
      </c>
      <c r="B299" s="289" t="s">
        <v>446</v>
      </c>
      <c r="C299" s="69">
        <v>401000022</v>
      </c>
      <c r="D299" s="58" t="s">
        <v>1415</v>
      </c>
      <c r="E299" s="290" t="s">
        <v>466</v>
      </c>
      <c r="F299" s="291"/>
      <c r="G299" s="291"/>
      <c r="H299" s="292">
        <v>1</v>
      </c>
      <c r="I299" s="291"/>
      <c r="J299" s="292">
        <v>9</v>
      </c>
      <c r="K299" s="292">
        <v>1</v>
      </c>
      <c r="L299" s="292" t="s">
        <v>1639</v>
      </c>
      <c r="M299" s="292"/>
      <c r="N299" s="292"/>
      <c r="O299" s="292"/>
      <c r="P299" s="294" t="s">
        <v>467</v>
      </c>
      <c r="Q299" s="294" t="s">
        <v>1640</v>
      </c>
      <c r="R299" s="292"/>
      <c r="S299" s="292"/>
      <c r="T299" s="292"/>
      <c r="U299" s="292"/>
      <c r="V299" s="292">
        <v>11</v>
      </c>
      <c r="W299" s="292">
        <v>1</v>
      </c>
      <c r="X299" s="292"/>
      <c r="Y299" s="292"/>
      <c r="Z299" s="292"/>
      <c r="AA299" s="292"/>
      <c r="AB299" s="294" t="s">
        <v>467</v>
      </c>
      <c r="AC299" s="294" t="s">
        <v>2123</v>
      </c>
      <c r="AD299" s="294"/>
      <c r="AE299" s="294"/>
      <c r="AF299" s="294"/>
      <c r="AG299" s="294"/>
      <c r="AH299" s="294"/>
      <c r="AI299" s="294"/>
      <c r="AJ299" s="294"/>
      <c r="AK299" s="294"/>
      <c r="AL299" s="294"/>
      <c r="AM299" s="294" t="s">
        <v>2137</v>
      </c>
      <c r="AN299" s="294" t="s">
        <v>2122</v>
      </c>
      <c r="AO299" s="71" t="s">
        <v>219</v>
      </c>
      <c r="AP299" s="71" t="s">
        <v>90</v>
      </c>
      <c r="AQ299" s="71" t="s">
        <v>1645</v>
      </c>
      <c r="AR299" s="70" t="s">
        <v>174</v>
      </c>
      <c r="AS299" s="253" t="s">
        <v>463</v>
      </c>
      <c r="AT299" s="535">
        <f t="shared" si="150"/>
        <v>79592936.719999999</v>
      </c>
      <c r="AU299" s="535">
        <f t="shared" si="150"/>
        <v>79592936.719999999</v>
      </c>
      <c r="AV299" s="536">
        <v>0</v>
      </c>
      <c r="AW299" s="536">
        <v>0</v>
      </c>
      <c r="AX299" s="536">
        <v>0</v>
      </c>
      <c r="AY299" s="536">
        <v>0</v>
      </c>
      <c r="AZ299" s="536">
        <v>0</v>
      </c>
      <c r="BA299" s="536">
        <v>0</v>
      </c>
      <c r="BB299" s="537">
        <v>79592936.719999999</v>
      </c>
      <c r="BC299" s="537">
        <v>79592936.719999999</v>
      </c>
      <c r="BD299" s="538">
        <f t="shared" si="151"/>
        <v>60084068.479999997</v>
      </c>
      <c r="BE299" s="537">
        <v>0</v>
      </c>
      <c r="BF299" s="537">
        <v>0</v>
      </c>
      <c r="BG299" s="537">
        <v>0</v>
      </c>
      <c r="BH299" s="537">
        <v>60084068.479999997</v>
      </c>
      <c r="BI299" s="538">
        <f t="shared" si="152"/>
        <v>4931039.9800000004</v>
      </c>
      <c r="BJ299" s="537">
        <v>0</v>
      </c>
      <c r="BK299" s="537">
        <v>0</v>
      </c>
      <c r="BL299" s="537">
        <v>0</v>
      </c>
      <c r="BM299" s="537">
        <v>4931039.9800000004</v>
      </c>
      <c r="BN299" s="538">
        <f t="shared" si="153"/>
        <v>0</v>
      </c>
      <c r="BO299" s="537">
        <v>0</v>
      </c>
      <c r="BP299" s="537">
        <v>0</v>
      </c>
      <c r="BQ299" s="537">
        <v>0</v>
      </c>
      <c r="BR299" s="537">
        <v>0</v>
      </c>
      <c r="BS299" s="538">
        <f t="shared" si="149"/>
        <v>0</v>
      </c>
      <c r="BT299" s="537">
        <v>0</v>
      </c>
      <c r="BU299" s="537">
        <v>0</v>
      </c>
      <c r="BV299" s="537">
        <v>0</v>
      </c>
      <c r="BW299" s="537">
        <v>0</v>
      </c>
      <c r="BX299" s="538">
        <f t="shared" si="154"/>
        <v>79592936.719999999</v>
      </c>
      <c r="BY299" s="536">
        <v>0</v>
      </c>
      <c r="BZ299" s="536">
        <v>0</v>
      </c>
      <c r="CA299" s="536">
        <v>0</v>
      </c>
      <c r="CB299" s="537">
        <v>79592936.719999999</v>
      </c>
      <c r="CC299" s="538">
        <f t="shared" si="155"/>
        <v>60084068.479999997</v>
      </c>
      <c r="CD299" s="537">
        <v>0</v>
      </c>
      <c r="CE299" s="537">
        <v>0</v>
      </c>
      <c r="CF299" s="537">
        <v>0</v>
      </c>
      <c r="CG299" s="537">
        <v>60084068.479999997</v>
      </c>
      <c r="CH299" s="538">
        <f t="shared" si="156"/>
        <v>4931039.9800000004</v>
      </c>
      <c r="CI299" s="537">
        <v>0</v>
      </c>
      <c r="CJ299" s="537">
        <v>0</v>
      </c>
      <c r="CK299" s="537">
        <v>0</v>
      </c>
      <c r="CL299" s="537">
        <v>4931039.9800000004</v>
      </c>
      <c r="CM299" s="509" t="s">
        <v>92</v>
      </c>
      <c r="CN299" s="19" t="str">
        <f t="shared" si="157"/>
        <v>4010000220702плановый</v>
      </c>
      <c r="CO299" s="103"/>
      <c r="CP299" s="103"/>
      <c r="CQ299" s="104"/>
      <c r="CR299" s="104">
        <f t="shared" si="142"/>
        <v>0</v>
      </c>
      <c r="CS299" s="104">
        <f t="shared" si="143"/>
        <v>0</v>
      </c>
      <c r="CT299" s="104">
        <f t="shared" si="144"/>
        <v>0</v>
      </c>
      <c r="CU299" s="104">
        <f t="shared" si="145"/>
        <v>0</v>
      </c>
      <c r="CV299" s="104">
        <f t="shared" si="146"/>
        <v>0</v>
      </c>
      <c r="CW299" s="104">
        <f t="shared" si="147"/>
        <v>0</v>
      </c>
      <c r="CX299" s="104"/>
      <c r="CY299" s="211">
        <f t="shared" si="132"/>
        <v>0</v>
      </c>
      <c r="CZ299" s="211">
        <f t="shared" si="133"/>
        <v>0</v>
      </c>
      <c r="DA299" s="211">
        <f t="shared" si="134"/>
        <v>0</v>
      </c>
      <c r="DB299" s="211">
        <f t="shared" si="135"/>
        <v>0</v>
      </c>
      <c r="DC299" s="211">
        <f t="shared" si="136"/>
        <v>0</v>
      </c>
      <c r="DD299" s="211">
        <f t="shared" si="137"/>
        <v>0</v>
      </c>
      <c r="DE299" s="211">
        <f t="shared" si="138"/>
        <v>0</v>
      </c>
      <c r="DF299" s="211">
        <f t="shared" si="139"/>
        <v>0</v>
      </c>
      <c r="DG299" s="211">
        <f t="shared" si="140"/>
        <v>0</v>
      </c>
      <c r="DH299" s="211">
        <f t="shared" si="141"/>
        <v>0</v>
      </c>
    </row>
    <row r="300" spans="1:112" s="105" customFormat="1" ht="32.1" customHeight="1">
      <c r="A300" s="439">
        <v>606</v>
      </c>
      <c r="B300" s="289" t="s">
        <v>446</v>
      </c>
      <c r="C300" s="69">
        <v>401000022</v>
      </c>
      <c r="D300" s="58" t="s">
        <v>1415</v>
      </c>
      <c r="E300" s="290" t="s">
        <v>466</v>
      </c>
      <c r="F300" s="291"/>
      <c r="G300" s="291"/>
      <c r="H300" s="292">
        <v>1</v>
      </c>
      <c r="I300" s="291"/>
      <c r="J300" s="292">
        <v>9</v>
      </c>
      <c r="K300" s="292">
        <v>1</v>
      </c>
      <c r="L300" s="292" t="s">
        <v>1642</v>
      </c>
      <c r="M300" s="292"/>
      <c r="N300" s="292"/>
      <c r="O300" s="292"/>
      <c r="P300" s="294" t="s">
        <v>467</v>
      </c>
      <c r="Q300" s="294" t="s">
        <v>1640</v>
      </c>
      <c r="R300" s="292"/>
      <c r="S300" s="292"/>
      <c r="T300" s="292"/>
      <c r="U300" s="292"/>
      <c r="V300" s="292">
        <v>11</v>
      </c>
      <c r="W300" s="292">
        <v>1</v>
      </c>
      <c r="X300" s="292"/>
      <c r="Y300" s="292"/>
      <c r="Z300" s="292"/>
      <c r="AA300" s="292"/>
      <c r="AB300" s="294" t="s">
        <v>467</v>
      </c>
      <c r="AC300" s="294" t="s">
        <v>2123</v>
      </c>
      <c r="AD300" s="294"/>
      <c r="AE300" s="294"/>
      <c r="AF300" s="294"/>
      <c r="AG300" s="294"/>
      <c r="AH300" s="294"/>
      <c r="AI300" s="294"/>
      <c r="AJ300" s="294"/>
      <c r="AK300" s="294"/>
      <c r="AL300" s="294"/>
      <c r="AM300" s="294" t="s">
        <v>2179</v>
      </c>
      <c r="AN300" s="294" t="s">
        <v>2122</v>
      </c>
      <c r="AO300" s="71" t="s">
        <v>219</v>
      </c>
      <c r="AP300" s="71" t="s">
        <v>90</v>
      </c>
      <c r="AQ300" s="71" t="s">
        <v>2180</v>
      </c>
      <c r="AR300" s="70" t="s">
        <v>2181</v>
      </c>
      <c r="AS300" s="253" t="s">
        <v>463</v>
      </c>
      <c r="AT300" s="535">
        <f t="shared" si="150"/>
        <v>0</v>
      </c>
      <c r="AU300" s="535">
        <f t="shared" si="150"/>
        <v>0</v>
      </c>
      <c r="AV300" s="536">
        <v>0</v>
      </c>
      <c r="AW300" s="536">
        <v>0</v>
      </c>
      <c r="AX300" s="536">
        <v>0</v>
      </c>
      <c r="AY300" s="536">
        <v>0</v>
      </c>
      <c r="AZ300" s="536">
        <v>0</v>
      </c>
      <c r="BA300" s="536">
        <v>0</v>
      </c>
      <c r="BB300" s="537">
        <v>0</v>
      </c>
      <c r="BC300" s="537">
        <v>0</v>
      </c>
      <c r="BD300" s="538">
        <f t="shared" si="151"/>
        <v>0</v>
      </c>
      <c r="BE300" s="537">
        <v>0</v>
      </c>
      <c r="BF300" s="537">
        <v>0</v>
      </c>
      <c r="BG300" s="537">
        <v>0</v>
      </c>
      <c r="BH300" s="537">
        <v>0</v>
      </c>
      <c r="BI300" s="538">
        <f t="shared" si="152"/>
        <v>22231890</v>
      </c>
      <c r="BJ300" s="537">
        <v>20008705.260000002</v>
      </c>
      <c r="BK300" s="537">
        <v>1111594.74</v>
      </c>
      <c r="BL300" s="537">
        <v>0</v>
      </c>
      <c r="BM300" s="537">
        <v>1111590</v>
      </c>
      <c r="BN300" s="538">
        <f t="shared" si="153"/>
        <v>0</v>
      </c>
      <c r="BO300" s="537">
        <v>0</v>
      </c>
      <c r="BP300" s="537">
        <v>0</v>
      </c>
      <c r="BQ300" s="537">
        <v>0</v>
      </c>
      <c r="BR300" s="537">
        <v>0</v>
      </c>
      <c r="BS300" s="538">
        <f t="shared" si="149"/>
        <v>0</v>
      </c>
      <c r="BT300" s="537">
        <v>0</v>
      </c>
      <c r="BU300" s="537">
        <v>0</v>
      </c>
      <c r="BV300" s="537">
        <v>0</v>
      </c>
      <c r="BW300" s="537">
        <v>0</v>
      </c>
      <c r="BX300" s="538">
        <f t="shared" si="154"/>
        <v>0</v>
      </c>
      <c r="BY300" s="536">
        <v>0</v>
      </c>
      <c r="BZ300" s="536">
        <v>0</v>
      </c>
      <c r="CA300" s="536">
        <v>0</v>
      </c>
      <c r="CB300" s="537">
        <v>0</v>
      </c>
      <c r="CC300" s="538">
        <f t="shared" si="155"/>
        <v>0</v>
      </c>
      <c r="CD300" s="537">
        <v>0</v>
      </c>
      <c r="CE300" s="537">
        <v>0</v>
      </c>
      <c r="CF300" s="537">
        <v>0</v>
      </c>
      <c r="CG300" s="537">
        <v>0</v>
      </c>
      <c r="CH300" s="538">
        <f t="shared" si="156"/>
        <v>22231890</v>
      </c>
      <c r="CI300" s="537">
        <v>20008705.260000002</v>
      </c>
      <c r="CJ300" s="537">
        <v>1111594.74</v>
      </c>
      <c r="CK300" s="537">
        <v>0</v>
      </c>
      <c r="CL300" s="537">
        <v>1111590</v>
      </c>
      <c r="CM300" s="509" t="s">
        <v>92</v>
      </c>
      <c r="CN300" s="19" t="str">
        <f t="shared" si="157"/>
        <v>4010000220702плановый</v>
      </c>
      <c r="CO300" s="103"/>
      <c r="CP300" s="103"/>
      <c r="CQ300" s="104"/>
      <c r="CR300" s="104">
        <f t="shared" si="142"/>
        <v>0</v>
      </c>
      <c r="CS300" s="104">
        <f t="shared" si="143"/>
        <v>0</v>
      </c>
      <c r="CT300" s="104">
        <f t="shared" si="144"/>
        <v>0</v>
      </c>
      <c r="CU300" s="104">
        <f t="shared" si="145"/>
        <v>0</v>
      </c>
      <c r="CV300" s="104">
        <f t="shared" si="146"/>
        <v>0</v>
      </c>
      <c r="CW300" s="104">
        <f t="shared" si="147"/>
        <v>0</v>
      </c>
      <c r="CX300" s="104"/>
      <c r="CY300" s="211">
        <f t="shared" si="132"/>
        <v>0</v>
      </c>
      <c r="CZ300" s="211">
        <f t="shared" si="133"/>
        <v>0</v>
      </c>
      <c r="DA300" s="211">
        <f t="shared" si="134"/>
        <v>0</v>
      </c>
      <c r="DB300" s="211">
        <f t="shared" si="135"/>
        <v>0</v>
      </c>
      <c r="DC300" s="211">
        <f t="shared" si="136"/>
        <v>0</v>
      </c>
      <c r="DD300" s="211">
        <f t="shared" si="137"/>
        <v>0</v>
      </c>
      <c r="DE300" s="211">
        <f t="shared" si="138"/>
        <v>0</v>
      </c>
      <c r="DF300" s="211">
        <f t="shared" si="139"/>
        <v>0</v>
      </c>
      <c r="DG300" s="211">
        <f t="shared" si="140"/>
        <v>0</v>
      </c>
      <c r="DH300" s="211">
        <f t="shared" si="141"/>
        <v>0</v>
      </c>
    </row>
    <row r="301" spans="1:112" s="105" customFormat="1" ht="32.1" customHeight="1">
      <c r="A301" s="439">
        <v>606</v>
      </c>
      <c r="B301" s="289" t="s">
        <v>446</v>
      </c>
      <c r="C301" s="69">
        <v>401000022</v>
      </c>
      <c r="D301" s="58" t="s">
        <v>1415</v>
      </c>
      <c r="E301" s="290" t="s">
        <v>466</v>
      </c>
      <c r="F301" s="291"/>
      <c r="G301" s="291"/>
      <c r="H301" s="292">
        <v>1</v>
      </c>
      <c r="I301" s="291"/>
      <c r="J301" s="292">
        <v>9</v>
      </c>
      <c r="K301" s="292">
        <v>1</v>
      </c>
      <c r="L301" s="292" t="s">
        <v>1639</v>
      </c>
      <c r="M301" s="292"/>
      <c r="N301" s="292"/>
      <c r="O301" s="292"/>
      <c r="P301" s="294" t="s">
        <v>467</v>
      </c>
      <c r="Q301" s="294" t="s">
        <v>1640</v>
      </c>
      <c r="R301" s="292"/>
      <c r="S301" s="292"/>
      <c r="T301" s="292"/>
      <c r="U301" s="292"/>
      <c r="V301" s="292">
        <v>11</v>
      </c>
      <c r="W301" s="292">
        <v>1</v>
      </c>
      <c r="X301" s="292"/>
      <c r="Y301" s="292"/>
      <c r="Z301" s="292"/>
      <c r="AA301" s="292"/>
      <c r="AB301" s="294" t="s">
        <v>467</v>
      </c>
      <c r="AC301" s="294" t="s">
        <v>2123</v>
      </c>
      <c r="AD301" s="294"/>
      <c r="AE301" s="294"/>
      <c r="AF301" s="294"/>
      <c r="AG301" s="294"/>
      <c r="AH301" s="294"/>
      <c r="AI301" s="294"/>
      <c r="AJ301" s="294"/>
      <c r="AK301" s="294"/>
      <c r="AL301" s="294"/>
      <c r="AM301" s="294" t="s">
        <v>2137</v>
      </c>
      <c r="AN301" s="294" t="s">
        <v>2122</v>
      </c>
      <c r="AO301" s="71" t="s">
        <v>219</v>
      </c>
      <c r="AP301" s="71" t="s">
        <v>90</v>
      </c>
      <c r="AQ301" s="71" t="s">
        <v>1645</v>
      </c>
      <c r="AR301" s="70" t="s">
        <v>174</v>
      </c>
      <c r="AS301" s="253" t="s">
        <v>464</v>
      </c>
      <c r="AT301" s="535">
        <f t="shared" si="150"/>
        <v>278639.65999999997</v>
      </c>
      <c r="AU301" s="535">
        <f t="shared" si="150"/>
        <v>278639.65999999997</v>
      </c>
      <c r="AV301" s="536">
        <v>0</v>
      </c>
      <c r="AW301" s="536">
        <v>0</v>
      </c>
      <c r="AX301" s="536">
        <v>0</v>
      </c>
      <c r="AY301" s="536">
        <v>0</v>
      </c>
      <c r="AZ301" s="536">
        <v>0</v>
      </c>
      <c r="BA301" s="536">
        <v>0</v>
      </c>
      <c r="BB301" s="537">
        <v>278639.65999999997</v>
      </c>
      <c r="BC301" s="537">
        <v>278639.65999999997</v>
      </c>
      <c r="BD301" s="538">
        <f t="shared" si="151"/>
        <v>501113.5</v>
      </c>
      <c r="BE301" s="537">
        <v>0</v>
      </c>
      <c r="BF301" s="537">
        <v>0</v>
      </c>
      <c r="BG301" s="537">
        <v>0</v>
      </c>
      <c r="BH301" s="537">
        <v>501113.5</v>
      </c>
      <c r="BI301" s="538">
        <f t="shared" si="152"/>
        <v>681690</v>
      </c>
      <c r="BJ301" s="537">
        <v>0</v>
      </c>
      <c r="BK301" s="537">
        <v>0</v>
      </c>
      <c r="BL301" s="537">
        <v>0</v>
      </c>
      <c r="BM301" s="537">
        <v>681690</v>
      </c>
      <c r="BN301" s="538">
        <f t="shared" si="153"/>
        <v>0</v>
      </c>
      <c r="BO301" s="537">
        <v>0</v>
      </c>
      <c r="BP301" s="537">
        <v>0</v>
      </c>
      <c r="BQ301" s="537">
        <v>0</v>
      </c>
      <c r="BR301" s="537">
        <v>0</v>
      </c>
      <c r="BS301" s="538">
        <f t="shared" si="149"/>
        <v>0</v>
      </c>
      <c r="BT301" s="537">
        <v>0</v>
      </c>
      <c r="BU301" s="537">
        <v>0</v>
      </c>
      <c r="BV301" s="537">
        <v>0</v>
      </c>
      <c r="BW301" s="537">
        <v>0</v>
      </c>
      <c r="BX301" s="538">
        <f t="shared" si="154"/>
        <v>278639.65999999997</v>
      </c>
      <c r="BY301" s="536">
        <v>0</v>
      </c>
      <c r="BZ301" s="536">
        <v>0</v>
      </c>
      <c r="CA301" s="536">
        <v>0</v>
      </c>
      <c r="CB301" s="537">
        <v>278639.65999999997</v>
      </c>
      <c r="CC301" s="538">
        <f t="shared" si="155"/>
        <v>501113.5</v>
      </c>
      <c r="CD301" s="537">
        <v>0</v>
      </c>
      <c r="CE301" s="537">
        <v>0</v>
      </c>
      <c r="CF301" s="537">
        <v>0</v>
      </c>
      <c r="CG301" s="537">
        <v>501113.5</v>
      </c>
      <c r="CH301" s="538">
        <f t="shared" si="156"/>
        <v>681690</v>
      </c>
      <c r="CI301" s="537">
        <v>0</v>
      </c>
      <c r="CJ301" s="537">
        <v>0</v>
      </c>
      <c r="CK301" s="537">
        <v>0</v>
      </c>
      <c r="CL301" s="537">
        <v>681690</v>
      </c>
      <c r="CM301" s="509" t="s">
        <v>92</v>
      </c>
      <c r="CN301" s="19" t="str">
        <f t="shared" si="157"/>
        <v>4010000220702плановый</v>
      </c>
      <c r="CO301" s="103"/>
      <c r="CP301" s="103"/>
      <c r="CQ301" s="104"/>
      <c r="CR301" s="104">
        <f t="shared" si="142"/>
        <v>0</v>
      </c>
      <c r="CS301" s="104">
        <f t="shared" si="143"/>
        <v>0</v>
      </c>
      <c r="CT301" s="104">
        <f t="shared" si="144"/>
        <v>0</v>
      </c>
      <c r="CU301" s="104">
        <f t="shared" si="145"/>
        <v>0</v>
      </c>
      <c r="CV301" s="104">
        <f t="shared" si="146"/>
        <v>0</v>
      </c>
      <c r="CW301" s="104">
        <f t="shared" si="147"/>
        <v>0</v>
      </c>
      <c r="CX301" s="104"/>
      <c r="CY301" s="211">
        <f t="shared" ref="CY301:CY364" si="158">CC301-BD301</f>
        <v>0</v>
      </c>
      <c r="CZ301" s="211">
        <f t="shared" ref="CZ301:CZ364" si="159">CD301-BE301</f>
        <v>0</v>
      </c>
      <c r="DA301" s="211">
        <f t="shared" ref="DA301:DA364" si="160">CE301-BF301</f>
        <v>0</v>
      </c>
      <c r="DB301" s="211">
        <f t="shared" ref="DB301:DB364" si="161">CF301-BG301</f>
        <v>0</v>
      </c>
      <c r="DC301" s="211">
        <f t="shared" ref="DC301:DC364" si="162">CG301-BH301</f>
        <v>0</v>
      </c>
      <c r="DD301" s="211">
        <f t="shared" ref="DD301:DD364" si="163">CH301-BI301</f>
        <v>0</v>
      </c>
      <c r="DE301" s="211">
        <f t="shared" ref="DE301:DE364" si="164">CI301-BJ301</f>
        <v>0</v>
      </c>
      <c r="DF301" s="211">
        <f t="shared" ref="DF301:DF364" si="165">CJ301-BK301</f>
        <v>0</v>
      </c>
      <c r="DG301" s="211">
        <f t="shared" ref="DG301:DG364" si="166">CK301-BL301</f>
        <v>0</v>
      </c>
      <c r="DH301" s="211">
        <f t="shared" ref="DH301:DH364" si="167">CL301-BM301</f>
        <v>0</v>
      </c>
    </row>
    <row r="302" spans="1:112" s="105" customFormat="1" ht="32.1" customHeight="1">
      <c r="A302" s="439">
        <v>606</v>
      </c>
      <c r="B302" s="289" t="s">
        <v>446</v>
      </c>
      <c r="C302" s="69">
        <v>401000022</v>
      </c>
      <c r="D302" s="58" t="s">
        <v>1415</v>
      </c>
      <c r="E302" s="290" t="s">
        <v>1667</v>
      </c>
      <c r="F302" s="291"/>
      <c r="G302" s="291"/>
      <c r="H302" s="292" t="s">
        <v>955</v>
      </c>
      <c r="I302" s="291"/>
      <c r="J302" s="292" t="s">
        <v>1668</v>
      </c>
      <c r="K302" s="292" t="s">
        <v>1669</v>
      </c>
      <c r="L302" s="292" t="s">
        <v>1670</v>
      </c>
      <c r="M302" s="292"/>
      <c r="N302" s="292" t="s">
        <v>1671</v>
      </c>
      <c r="O302" s="292"/>
      <c r="P302" s="294" t="s">
        <v>1672</v>
      </c>
      <c r="Q302" s="294" t="s">
        <v>1640</v>
      </c>
      <c r="R302" s="292"/>
      <c r="S302" s="292"/>
      <c r="T302" s="292"/>
      <c r="U302" s="292"/>
      <c r="V302" s="292">
        <v>11</v>
      </c>
      <c r="W302" s="292">
        <v>1</v>
      </c>
      <c r="X302" s="292"/>
      <c r="Y302" s="292"/>
      <c r="Z302" s="292"/>
      <c r="AA302" s="292"/>
      <c r="AB302" s="294" t="s">
        <v>467</v>
      </c>
      <c r="AC302" s="294" t="s">
        <v>2123</v>
      </c>
      <c r="AD302" s="294"/>
      <c r="AE302" s="294"/>
      <c r="AF302" s="294"/>
      <c r="AG302" s="294"/>
      <c r="AH302" s="294"/>
      <c r="AI302" s="294"/>
      <c r="AJ302" s="294"/>
      <c r="AK302" s="294"/>
      <c r="AL302" s="294"/>
      <c r="AM302" s="294" t="s">
        <v>2138</v>
      </c>
      <c r="AN302" s="294" t="s">
        <v>2122</v>
      </c>
      <c r="AO302" s="71" t="s">
        <v>219</v>
      </c>
      <c r="AP302" s="71" t="s">
        <v>90</v>
      </c>
      <c r="AQ302" s="71" t="s">
        <v>1673</v>
      </c>
      <c r="AR302" s="70" t="s">
        <v>1674</v>
      </c>
      <c r="AS302" s="253" t="s">
        <v>463</v>
      </c>
      <c r="AT302" s="535">
        <f t="shared" si="150"/>
        <v>762885.53</v>
      </c>
      <c r="AU302" s="535">
        <f t="shared" si="150"/>
        <v>762885.53</v>
      </c>
      <c r="AV302" s="536">
        <v>0</v>
      </c>
      <c r="AW302" s="536">
        <v>0</v>
      </c>
      <c r="AX302" s="536">
        <v>0</v>
      </c>
      <c r="AY302" s="536">
        <v>0</v>
      </c>
      <c r="AZ302" s="536">
        <v>0</v>
      </c>
      <c r="BA302" s="536">
        <v>0</v>
      </c>
      <c r="BB302" s="537">
        <v>762885.53</v>
      </c>
      <c r="BC302" s="537">
        <v>762885.53</v>
      </c>
      <c r="BD302" s="538">
        <f t="shared" si="151"/>
        <v>798550</v>
      </c>
      <c r="BE302" s="537">
        <v>0</v>
      </c>
      <c r="BF302" s="537">
        <v>0</v>
      </c>
      <c r="BG302" s="537">
        <v>0</v>
      </c>
      <c r="BH302" s="537">
        <v>798550</v>
      </c>
      <c r="BI302" s="538">
        <f t="shared" si="152"/>
        <v>798550</v>
      </c>
      <c r="BJ302" s="537">
        <v>0</v>
      </c>
      <c r="BK302" s="537">
        <v>0</v>
      </c>
      <c r="BL302" s="537">
        <v>0</v>
      </c>
      <c r="BM302" s="537">
        <v>798550</v>
      </c>
      <c r="BN302" s="538">
        <f t="shared" si="153"/>
        <v>798550</v>
      </c>
      <c r="BO302" s="537">
        <v>0</v>
      </c>
      <c r="BP302" s="537">
        <v>0</v>
      </c>
      <c r="BQ302" s="537">
        <v>0</v>
      </c>
      <c r="BR302" s="537">
        <v>798550</v>
      </c>
      <c r="BS302" s="538">
        <f t="shared" si="149"/>
        <v>798550</v>
      </c>
      <c r="BT302" s="537">
        <v>0</v>
      </c>
      <c r="BU302" s="537">
        <v>0</v>
      </c>
      <c r="BV302" s="537">
        <v>0</v>
      </c>
      <c r="BW302" s="537">
        <v>798550</v>
      </c>
      <c r="BX302" s="538">
        <f t="shared" si="154"/>
        <v>762885.53</v>
      </c>
      <c r="BY302" s="536">
        <v>0</v>
      </c>
      <c r="BZ302" s="536">
        <v>0</v>
      </c>
      <c r="CA302" s="536">
        <v>0</v>
      </c>
      <c r="CB302" s="537">
        <v>762885.53</v>
      </c>
      <c r="CC302" s="538">
        <f t="shared" si="155"/>
        <v>798550</v>
      </c>
      <c r="CD302" s="537">
        <v>0</v>
      </c>
      <c r="CE302" s="537">
        <v>0</v>
      </c>
      <c r="CF302" s="537">
        <v>0</v>
      </c>
      <c r="CG302" s="537">
        <v>798550</v>
      </c>
      <c r="CH302" s="538">
        <f t="shared" si="156"/>
        <v>798550</v>
      </c>
      <c r="CI302" s="537">
        <v>0</v>
      </c>
      <c r="CJ302" s="537">
        <v>0</v>
      </c>
      <c r="CK302" s="537">
        <v>0</v>
      </c>
      <c r="CL302" s="537">
        <v>798550</v>
      </c>
      <c r="CM302" s="509" t="s">
        <v>92</v>
      </c>
      <c r="CN302" s="19" t="str">
        <f t="shared" si="157"/>
        <v>4010000220702плановый</v>
      </c>
      <c r="CO302" s="103"/>
      <c r="CP302" s="103"/>
      <c r="CQ302" s="104"/>
      <c r="CR302" s="104">
        <f t="shared" si="142"/>
        <v>0</v>
      </c>
      <c r="CS302" s="104">
        <f t="shared" si="143"/>
        <v>0</v>
      </c>
      <c r="CT302" s="104">
        <f t="shared" si="144"/>
        <v>0</v>
      </c>
      <c r="CU302" s="104">
        <f t="shared" si="145"/>
        <v>0</v>
      </c>
      <c r="CV302" s="104">
        <f t="shared" si="146"/>
        <v>0</v>
      </c>
      <c r="CW302" s="104">
        <f t="shared" si="147"/>
        <v>0</v>
      </c>
      <c r="CX302" s="104"/>
      <c r="CY302" s="211">
        <f t="shared" si="158"/>
        <v>0</v>
      </c>
      <c r="CZ302" s="211">
        <f t="shared" si="159"/>
        <v>0</v>
      </c>
      <c r="DA302" s="211">
        <f t="shared" si="160"/>
        <v>0</v>
      </c>
      <c r="DB302" s="211">
        <f t="shared" si="161"/>
        <v>0</v>
      </c>
      <c r="DC302" s="211">
        <f t="shared" si="162"/>
        <v>0</v>
      </c>
      <c r="DD302" s="211">
        <f t="shared" si="163"/>
        <v>0</v>
      </c>
      <c r="DE302" s="211">
        <f t="shared" si="164"/>
        <v>0</v>
      </c>
      <c r="DF302" s="211">
        <f t="shared" si="165"/>
        <v>0</v>
      </c>
      <c r="DG302" s="211">
        <f t="shared" si="166"/>
        <v>0</v>
      </c>
      <c r="DH302" s="211">
        <f t="shared" si="167"/>
        <v>0</v>
      </c>
    </row>
    <row r="303" spans="1:112" s="105" customFormat="1" ht="32.1" customHeight="1">
      <c r="A303" s="439">
        <v>606</v>
      </c>
      <c r="B303" s="289" t="s">
        <v>446</v>
      </c>
      <c r="C303" s="69">
        <v>401000022</v>
      </c>
      <c r="D303" s="58" t="s">
        <v>1415</v>
      </c>
      <c r="E303" s="290" t="s">
        <v>466</v>
      </c>
      <c r="F303" s="291"/>
      <c r="G303" s="291"/>
      <c r="H303" s="292">
        <v>1</v>
      </c>
      <c r="I303" s="291"/>
      <c r="J303" s="292">
        <v>9</v>
      </c>
      <c r="K303" s="292">
        <v>1</v>
      </c>
      <c r="L303" s="292" t="s">
        <v>1642</v>
      </c>
      <c r="M303" s="292"/>
      <c r="N303" s="292"/>
      <c r="O303" s="292"/>
      <c r="P303" s="294" t="s">
        <v>467</v>
      </c>
      <c r="Q303" s="294" t="s">
        <v>1640</v>
      </c>
      <c r="R303" s="292"/>
      <c r="S303" s="292"/>
      <c r="T303" s="292"/>
      <c r="U303" s="292"/>
      <c r="V303" s="292">
        <v>11</v>
      </c>
      <c r="W303" s="292">
        <v>1</v>
      </c>
      <c r="X303" s="292"/>
      <c r="Y303" s="292"/>
      <c r="Z303" s="292"/>
      <c r="AA303" s="292"/>
      <c r="AB303" s="294" t="s">
        <v>467</v>
      </c>
      <c r="AC303" s="294" t="s">
        <v>2123</v>
      </c>
      <c r="AD303" s="294"/>
      <c r="AE303" s="294"/>
      <c r="AF303" s="294"/>
      <c r="AG303" s="294"/>
      <c r="AH303" s="294"/>
      <c r="AI303" s="294"/>
      <c r="AJ303" s="294"/>
      <c r="AK303" s="294"/>
      <c r="AL303" s="294"/>
      <c r="AM303" s="294" t="s">
        <v>2182</v>
      </c>
      <c r="AN303" s="294" t="s">
        <v>2122</v>
      </c>
      <c r="AO303" s="71" t="s">
        <v>219</v>
      </c>
      <c r="AP303" s="71" t="s">
        <v>90</v>
      </c>
      <c r="AQ303" s="71" t="s">
        <v>433</v>
      </c>
      <c r="AR303" s="70" t="s">
        <v>434</v>
      </c>
      <c r="AS303" s="253" t="s">
        <v>463</v>
      </c>
      <c r="AT303" s="535">
        <f t="shared" si="150"/>
        <v>4225359.8600000003</v>
      </c>
      <c r="AU303" s="535">
        <f t="shared" si="150"/>
        <v>4225359.8600000003</v>
      </c>
      <c r="AV303" s="536">
        <v>0</v>
      </c>
      <c r="AW303" s="536">
        <v>0</v>
      </c>
      <c r="AX303" s="536">
        <v>0</v>
      </c>
      <c r="AY303" s="536">
        <v>0</v>
      </c>
      <c r="AZ303" s="536">
        <v>0</v>
      </c>
      <c r="BA303" s="536">
        <v>0</v>
      </c>
      <c r="BB303" s="537">
        <v>4225359.8600000003</v>
      </c>
      <c r="BC303" s="537">
        <v>4225359.8600000003</v>
      </c>
      <c r="BD303" s="538">
        <f t="shared" si="151"/>
        <v>4417329.58</v>
      </c>
      <c r="BE303" s="537">
        <v>0</v>
      </c>
      <c r="BF303" s="537">
        <v>0</v>
      </c>
      <c r="BG303" s="537">
        <v>0</v>
      </c>
      <c r="BH303" s="537">
        <v>4417329.58</v>
      </c>
      <c r="BI303" s="538">
        <f t="shared" si="152"/>
        <v>4467930</v>
      </c>
      <c r="BJ303" s="537">
        <v>0</v>
      </c>
      <c r="BK303" s="537">
        <v>0</v>
      </c>
      <c r="BL303" s="537">
        <v>0</v>
      </c>
      <c r="BM303" s="537">
        <v>4467930</v>
      </c>
      <c r="BN303" s="538">
        <f t="shared" si="153"/>
        <v>4467930</v>
      </c>
      <c r="BO303" s="537">
        <v>0</v>
      </c>
      <c r="BP303" s="537">
        <v>0</v>
      </c>
      <c r="BQ303" s="537">
        <v>0</v>
      </c>
      <c r="BR303" s="537">
        <v>4467930</v>
      </c>
      <c r="BS303" s="538">
        <f t="shared" si="149"/>
        <v>4467930</v>
      </c>
      <c r="BT303" s="537">
        <v>0</v>
      </c>
      <c r="BU303" s="537">
        <v>0</v>
      </c>
      <c r="BV303" s="537">
        <v>0</v>
      </c>
      <c r="BW303" s="537">
        <v>4467930</v>
      </c>
      <c r="BX303" s="538">
        <f t="shared" si="154"/>
        <v>4225359.8600000003</v>
      </c>
      <c r="BY303" s="536">
        <v>0</v>
      </c>
      <c r="BZ303" s="536">
        <v>0</v>
      </c>
      <c r="CA303" s="536">
        <v>0</v>
      </c>
      <c r="CB303" s="537">
        <v>4225359.8600000003</v>
      </c>
      <c r="CC303" s="538">
        <f t="shared" si="155"/>
        <v>13654906.6</v>
      </c>
      <c r="CD303" s="537">
        <v>0</v>
      </c>
      <c r="CE303" s="537">
        <v>0</v>
      </c>
      <c r="CF303" s="537">
        <v>0</v>
      </c>
      <c r="CG303" s="537">
        <f>4417329.58+9237577.02</f>
        <v>13654906.6</v>
      </c>
      <c r="CH303" s="538">
        <f t="shared" si="156"/>
        <v>13705507.02</v>
      </c>
      <c r="CI303" s="537">
        <v>0</v>
      </c>
      <c r="CJ303" s="537">
        <v>0</v>
      </c>
      <c r="CK303" s="537">
        <v>0</v>
      </c>
      <c r="CL303" s="537">
        <f>4467930+9237577.02</f>
        <v>13705507.02</v>
      </c>
      <c r="CM303" s="509" t="s">
        <v>92</v>
      </c>
      <c r="CN303" s="19" t="str">
        <f t="shared" si="157"/>
        <v>4010000220702плановый</v>
      </c>
      <c r="CO303" s="103"/>
      <c r="CP303" s="103"/>
      <c r="CQ303" s="104"/>
      <c r="CR303" s="104">
        <f t="shared" si="142"/>
        <v>0</v>
      </c>
      <c r="CS303" s="104">
        <f t="shared" si="143"/>
        <v>0</v>
      </c>
      <c r="CT303" s="104">
        <f t="shared" si="144"/>
        <v>0</v>
      </c>
      <c r="CU303" s="104">
        <f t="shared" si="145"/>
        <v>0</v>
      </c>
      <c r="CV303" s="104">
        <f t="shared" si="146"/>
        <v>0</v>
      </c>
      <c r="CW303" s="104">
        <f t="shared" si="147"/>
        <v>0</v>
      </c>
      <c r="CX303" s="104"/>
      <c r="CY303" s="211">
        <f t="shared" si="158"/>
        <v>9237577.0199999996</v>
      </c>
      <c r="CZ303" s="211">
        <f t="shared" si="159"/>
        <v>0</v>
      </c>
      <c r="DA303" s="211">
        <f t="shared" si="160"/>
        <v>0</v>
      </c>
      <c r="DB303" s="211">
        <f t="shared" si="161"/>
        <v>0</v>
      </c>
      <c r="DC303" s="211">
        <f t="shared" si="162"/>
        <v>9237577.0199999996</v>
      </c>
      <c r="DD303" s="211">
        <f t="shared" si="163"/>
        <v>9237577.0199999996</v>
      </c>
      <c r="DE303" s="211">
        <f t="shared" si="164"/>
        <v>0</v>
      </c>
      <c r="DF303" s="211">
        <f t="shared" si="165"/>
        <v>0</v>
      </c>
      <c r="DG303" s="211">
        <f t="shared" si="166"/>
        <v>0</v>
      </c>
      <c r="DH303" s="211">
        <f t="shared" si="167"/>
        <v>9237577.0199999996</v>
      </c>
    </row>
    <row r="304" spans="1:112" s="105" customFormat="1" ht="32.1" customHeight="1">
      <c r="A304" s="439">
        <v>606</v>
      </c>
      <c r="B304" s="289" t="s">
        <v>446</v>
      </c>
      <c r="C304" s="69">
        <v>401000022</v>
      </c>
      <c r="D304" s="58" t="s">
        <v>1415</v>
      </c>
      <c r="E304" s="290" t="s">
        <v>466</v>
      </c>
      <c r="F304" s="291"/>
      <c r="G304" s="291"/>
      <c r="H304" s="292">
        <v>1</v>
      </c>
      <c r="I304" s="291"/>
      <c r="J304" s="292">
        <v>9</v>
      </c>
      <c r="K304" s="292">
        <v>1</v>
      </c>
      <c r="L304" s="292" t="s">
        <v>1642</v>
      </c>
      <c r="M304" s="292"/>
      <c r="N304" s="292"/>
      <c r="O304" s="292"/>
      <c r="P304" s="294" t="s">
        <v>467</v>
      </c>
      <c r="Q304" s="294" t="s">
        <v>1640</v>
      </c>
      <c r="R304" s="292"/>
      <c r="S304" s="292"/>
      <c r="T304" s="292"/>
      <c r="U304" s="292"/>
      <c r="V304" s="292">
        <v>11</v>
      </c>
      <c r="W304" s="292">
        <v>1</v>
      </c>
      <c r="X304" s="292"/>
      <c r="Y304" s="292"/>
      <c r="Z304" s="292"/>
      <c r="AA304" s="292"/>
      <c r="AB304" s="294" t="s">
        <v>467</v>
      </c>
      <c r="AC304" s="294" t="s">
        <v>2123</v>
      </c>
      <c r="AD304" s="294"/>
      <c r="AE304" s="294"/>
      <c r="AF304" s="294"/>
      <c r="AG304" s="294"/>
      <c r="AH304" s="294"/>
      <c r="AI304" s="294"/>
      <c r="AJ304" s="294"/>
      <c r="AK304" s="294"/>
      <c r="AL304" s="294"/>
      <c r="AM304" s="294" t="s">
        <v>2182</v>
      </c>
      <c r="AN304" s="294" t="s">
        <v>2122</v>
      </c>
      <c r="AO304" s="71" t="s">
        <v>219</v>
      </c>
      <c r="AP304" s="71" t="s">
        <v>90</v>
      </c>
      <c r="AQ304" s="71" t="s">
        <v>433</v>
      </c>
      <c r="AR304" s="70" t="s">
        <v>434</v>
      </c>
      <c r="AS304" s="253" t="s">
        <v>464</v>
      </c>
      <c r="AT304" s="535">
        <f t="shared" si="150"/>
        <v>340850.35</v>
      </c>
      <c r="AU304" s="535">
        <f t="shared" si="150"/>
        <v>340850.35</v>
      </c>
      <c r="AV304" s="536">
        <v>0</v>
      </c>
      <c r="AW304" s="536">
        <v>0</v>
      </c>
      <c r="AX304" s="536">
        <v>0</v>
      </c>
      <c r="AY304" s="536">
        <v>0</v>
      </c>
      <c r="AZ304" s="536">
        <v>0</v>
      </c>
      <c r="BA304" s="536">
        <v>0</v>
      </c>
      <c r="BB304" s="537">
        <v>340850.35</v>
      </c>
      <c r="BC304" s="537">
        <v>340850.35</v>
      </c>
      <c r="BD304" s="538">
        <f t="shared" si="151"/>
        <v>150600.41999999998</v>
      </c>
      <c r="BE304" s="537">
        <v>0</v>
      </c>
      <c r="BF304" s="537">
        <v>0</v>
      </c>
      <c r="BG304" s="537">
        <v>0</v>
      </c>
      <c r="BH304" s="537">
        <v>150600.41999999998</v>
      </c>
      <c r="BI304" s="538">
        <f t="shared" si="152"/>
        <v>100000</v>
      </c>
      <c r="BJ304" s="537">
        <v>0</v>
      </c>
      <c r="BK304" s="537">
        <v>0</v>
      </c>
      <c r="BL304" s="537">
        <v>0</v>
      </c>
      <c r="BM304" s="537">
        <v>100000</v>
      </c>
      <c r="BN304" s="538">
        <f t="shared" si="153"/>
        <v>100000</v>
      </c>
      <c r="BO304" s="537">
        <v>0</v>
      </c>
      <c r="BP304" s="537">
        <v>0</v>
      </c>
      <c r="BQ304" s="537">
        <v>0</v>
      </c>
      <c r="BR304" s="537">
        <v>100000</v>
      </c>
      <c r="BS304" s="538">
        <f t="shared" si="149"/>
        <v>100000</v>
      </c>
      <c r="BT304" s="537">
        <v>0</v>
      </c>
      <c r="BU304" s="537">
        <v>0</v>
      </c>
      <c r="BV304" s="537">
        <v>0</v>
      </c>
      <c r="BW304" s="537">
        <v>100000</v>
      </c>
      <c r="BX304" s="538">
        <f t="shared" si="154"/>
        <v>340850.35</v>
      </c>
      <c r="BY304" s="536">
        <v>0</v>
      </c>
      <c r="BZ304" s="536">
        <v>0</v>
      </c>
      <c r="CA304" s="536">
        <v>0</v>
      </c>
      <c r="CB304" s="537">
        <v>340850.35</v>
      </c>
      <c r="CC304" s="538">
        <f t="shared" si="155"/>
        <v>150600.41999999998</v>
      </c>
      <c r="CD304" s="537">
        <v>0</v>
      </c>
      <c r="CE304" s="537">
        <v>0</v>
      </c>
      <c r="CF304" s="537">
        <v>0</v>
      </c>
      <c r="CG304" s="537">
        <v>150600.41999999998</v>
      </c>
      <c r="CH304" s="538">
        <f t="shared" si="156"/>
        <v>100000</v>
      </c>
      <c r="CI304" s="537">
        <v>0</v>
      </c>
      <c r="CJ304" s="537">
        <v>0</v>
      </c>
      <c r="CK304" s="537">
        <v>0</v>
      </c>
      <c r="CL304" s="537">
        <v>100000</v>
      </c>
      <c r="CM304" s="509" t="s">
        <v>92</v>
      </c>
      <c r="CN304" s="19" t="str">
        <f t="shared" si="157"/>
        <v>4010000220702плановый</v>
      </c>
      <c r="CO304" s="103"/>
      <c r="CP304" s="103"/>
      <c r="CQ304" s="104"/>
      <c r="CR304" s="104">
        <f t="shared" si="142"/>
        <v>0</v>
      </c>
      <c r="CS304" s="104">
        <f t="shared" si="143"/>
        <v>0</v>
      </c>
      <c r="CT304" s="104">
        <f t="shared" si="144"/>
        <v>0</v>
      </c>
      <c r="CU304" s="104">
        <f t="shared" si="145"/>
        <v>0</v>
      </c>
      <c r="CV304" s="104">
        <f t="shared" si="146"/>
        <v>0</v>
      </c>
      <c r="CW304" s="104">
        <f t="shared" si="147"/>
        <v>0</v>
      </c>
      <c r="CX304" s="104"/>
      <c r="CY304" s="211">
        <f t="shared" si="158"/>
        <v>0</v>
      </c>
      <c r="CZ304" s="211">
        <f t="shared" si="159"/>
        <v>0</v>
      </c>
      <c r="DA304" s="211">
        <f t="shared" si="160"/>
        <v>0</v>
      </c>
      <c r="DB304" s="211">
        <f t="shared" si="161"/>
        <v>0</v>
      </c>
      <c r="DC304" s="211">
        <f t="shared" si="162"/>
        <v>0</v>
      </c>
      <c r="DD304" s="211">
        <f t="shared" si="163"/>
        <v>0</v>
      </c>
      <c r="DE304" s="211">
        <f t="shared" si="164"/>
        <v>0</v>
      </c>
      <c r="DF304" s="211">
        <f t="shared" si="165"/>
        <v>0</v>
      </c>
      <c r="DG304" s="211">
        <f t="shared" si="166"/>
        <v>0</v>
      </c>
      <c r="DH304" s="211">
        <f t="shared" si="167"/>
        <v>0</v>
      </c>
    </row>
    <row r="305" spans="1:112" s="105" customFormat="1" ht="32.1" customHeight="1">
      <c r="A305" s="439">
        <v>606</v>
      </c>
      <c r="B305" s="289" t="s">
        <v>446</v>
      </c>
      <c r="C305" s="69">
        <v>401000022</v>
      </c>
      <c r="D305" s="58" t="s">
        <v>1415</v>
      </c>
      <c r="E305" s="290" t="s">
        <v>466</v>
      </c>
      <c r="F305" s="291"/>
      <c r="G305" s="291"/>
      <c r="H305" s="292">
        <v>1</v>
      </c>
      <c r="I305" s="291"/>
      <c r="J305" s="292">
        <v>9</v>
      </c>
      <c r="K305" s="292">
        <v>1</v>
      </c>
      <c r="L305" s="292" t="s">
        <v>1642</v>
      </c>
      <c r="M305" s="292"/>
      <c r="N305" s="292"/>
      <c r="O305" s="292"/>
      <c r="P305" s="294" t="s">
        <v>467</v>
      </c>
      <c r="Q305" s="294" t="s">
        <v>1640</v>
      </c>
      <c r="R305" s="292"/>
      <c r="S305" s="292"/>
      <c r="T305" s="292"/>
      <c r="U305" s="292"/>
      <c r="V305" s="292">
        <v>11</v>
      </c>
      <c r="W305" s="292">
        <v>1</v>
      </c>
      <c r="X305" s="292"/>
      <c r="Y305" s="292"/>
      <c r="Z305" s="292"/>
      <c r="AA305" s="292"/>
      <c r="AB305" s="294" t="s">
        <v>467</v>
      </c>
      <c r="AC305" s="294" t="s">
        <v>2123</v>
      </c>
      <c r="AD305" s="294"/>
      <c r="AE305" s="294"/>
      <c r="AF305" s="294"/>
      <c r="AG305" s="294"/>
      <c r="AH305" s="294"/>
      <c r="AI305" s="294"/>
      <c r="AJ305" s="294"/>
      <c r="AK305" s="294"/>
      <c r="AL305" s="294"/>
      <c r="AM305" s="294" t="s">
        <v>2138</v>
      </c>
      <c r="AN305" s="294" t="s">
        <v>2122</v>
      </c>
      <c r="AO305" s="71" t="s">
        <v>219</v>
      </c>
      <c r="AP305" s="71" t="s">
        <v>90</v>
      </c>
      <c r="AQ305" s="71" t="s">
        <v>241</v>
      </c>
      <c r="AR305" s="70" t="s">
        <v>243</v>
      </c>
      <c r="AS305" s="253" t="s">
        <v>463</v>
      </c>
      <c r="AT305" s="535">
        <f t="shared" si="150"/>
        <v>280150</v>
      </c>
      <c r="AU305" s="535">
        <f t="shared" si="150"/>
        <v>280150</v>
      </c>
      <c r="AV305" s="536">
        <v>0</v>
      </c>
      <c r="AW305" s="536">
        <v>0</v>
      </c>
      <c r="AX305" s="536">
        <v>0</v>
      </c>
      <c r="AY305" s="536">
        <v>0</v>
      </c>
      <c r="AZ305" s="536">
        <v>0</v>
      </c>
      <c r="BA305" s="536">
        <v>0</v>
      </c>
      <c r="BB305" s="536">
        <v>280150</v>
      </c>
      <c r="BC305" s="536">
        <v>280150</v>
      </c>
      <c r="BD305" s="538">
        <f t="shared" si="151"/>
        <v>1005400</v>
      </c>
      <c r="BE305" s="537">
        <v>0</v>
      </c>
      <c r="BF305" s="537">
        <v>0</v>
      </c>
      <c r="BG305" s="537">
        <v>0</v>
      </c>
      <c r="BH305" s="537">
        <v>1005400</v>
      </c>
      <c r="BI305" s="538">
        <f t="shared" si="152"/>
        <v>1067150</v>
      </c>
      <c r="BJ305" s="537">
        <v>0</v>
      </c>
      <c r="BK305" s="537">
        <v>0</v>
      </c>
      <c r="BL305" s="537">
        <v>0</v>
      </c>
      <c r="BM305" s="537">
        <v>1067150</v>
      </c>
      <c r="BN305" s="538">
        <f t="shared" si="153"/>
        <v>1067150</v>
      </c>
      <c r="BO305" s="537">
        <v>0</v>
      </c>
      <c r="BP305" s="537">
        <v>0</v>
      </c>
      <c r="BQ305" s="537">
        <v>0</v>
      </c>
      <c r="BR305" s="537">
        <v>1067150</v>
      </c>
      <c r="BS305" s="538">
        <f t="shared" si="149"/>
        <v>1067150</v>
      </c>
      <c r="BT305" s="537">
        <v>0</v>
      </c>
      <c r="BU305" s="537">
        <v>0</v>
      </c>
      <c r="BV305" s="537">
        <v>0</v>
      </c>
      <c r="BW305" s="537">
        <v>1067150</v>
      </c>
      <c r="BX305" s="538">
        <f t="shared" si="154"/>
        <v>280150</v>
      </c>
      <c r="BY305" s="536">
        <v>0</v>
      </c>
      <c r="BZ305" s="536">
        <v>0</v>
      </c>
      <c r="CA305" s="536">
        <v>0</v>
      </c>
      <c r="CB305" s="536">
        <v>280150</v>
      </c>
      <c r="CC305" s="538">
        <f t="shared" si="155"/>
        <v>1005400</v>
      </c>
      <c r="CD305" s="537">
        <v>0</v>
      </c>
      <c r="CE305" s="537">
        <v>0</v>
      </c>
      <c r="CF305" s="537">
        <v>0</v>
      </c>
      <c r="CG305" s="537">
        <v>1005400</v>
      </c>
      <c r="CH305" s="538">
        <f t="shared" si="156"/>
        <v>1067150</v>
      </c>
      <c r="CI305" s="537">
        <v>0</v>
      </c>
      <c r="CJ305" s="537">
        <v>0</v>
      </c>
      <c r="CK305" s="537">
        <v>0</v>
      </c>
      <c r="CL305" s="537">
        <v>1067150</v>
      </c>
      <c r="CM305" s="509" t="s">
        <v>92</v>
      </c>
      <c r="CN305" s="19" t="str">
        <f t="shared" si="157"/>
        <v>4010000220702плановый</v>
      </c>
      <c r="CO305" s="103"/>
      <c r="CP305" s="103"/>
      <c r="CQ305" s="104"/>
      <c r="CR305" s="104">
        <f t="shared" si="142"/>
        <v>0</v>
      </c>
      <c r="CS305" s="104">
        <f t="shared" si="143"/>
        <v>0</v>
      </c>
      <c r="CT305" s="104">
        <f t="shared" si="144"/>
        <v>0</v>
      </c>
      <c r="CU305" s="104">
        <f t="shared" si="145"/>
        <v>0</v>
      </c>
      <c r="CV305" s="104">
        <f t="shared" si="146"/>
        <v>0</v>
      </c>
      <c r="CW305" s="104">
        <f t="shared" si="147"/>
        <v>0</v>
      </c>
      <c r="CX305" s="104"/>
      <c r="CY305" s="211">
        <f t="shared" si="158"/>
        <v>0</v>
      </c>
      <c r="CZ305" s="211">
        <f t="shared" si="159"/>
        <v>0</v>
      </c>
      <c r="DA305" s="211">
        <f t="shared" si="160"/>
        <v>0</v>
      </c>
      <c r="DB305" s="211">
        <f t="shared" si="161"/>
        <v>0</v>
      </c>
      <c r="DC305" s="211">
        <f t="shared" si="162"/>
        <v>0</v>
      </c>
      <c r="DD305" s="211">
        <f t="shared" si="163"/>
        <v>0</v>
      </c>
      <c r="DE305" s="211">
        <f t="shared" si="164"/>
        <v>0</v>
      </c>
      <c r="DF305" s="211">
        <f t="shared" si="165"/>
        <v>0</v>
      </c>
      <c r="DG305" s="211">
        <f t="shared" si="166"/>
        <v>0</v>
      </c>
      <c r="DH305" s="211">
        <f t="shared" si="167"/>
        <v>0</v>
      </c>
    </row>
    <row r="306" spans="1:112" s="105" customFormat="1" ht="32.1" customHeight="1">
      <c r="A306" s="439">
        <v>606</v>
      </c>
      <c r="B306" s="289" t="s">
        <v>446</v>
      </c>
      <c r="C306" s="69">
        <v>401000022</v>
      </c>
      <c r="D306" s="58" t="s">
        <v>1415</v>
      </c>
      <c r="E306" s="290" t="s">
        <v>466</v>
      </c>
      <c r="F306" s="291"/>
      <c r="G306" s="291"/>
      <c r="H306" s="292">
        <v>1</v>
      </c>
      <c r="I306" s="291"/>
      <c r="J306" s="292">
        <v>9</v>
      </c>
      <c r="K306" s="292">
        <v>1</v>
      </c>
      <c r="L306" s="292" t="s">
        <v>1642</v>
      </c>
      <c r="M306" s="292"/>
      <c r="N306" s="292"/>
      <c r="O306" s="292"/>
      <c r="P306" s="294" t="s">
        <v>467</v>
      </c>
      <c r="Q306" s="294" t="s">
        <v>1640</v>
      </c>
      <c r="R306" s="292"/>
      <c r="S306" s="292"/>
      <c r="T306" s="292"/>
      <c r="U306" s="292"/>
      <c r="V306" s="292">
        <v>11</v>
      </c>
      <c r="W306" s="292">
        <v>1</v>
      </c>
      <c r="X306" s="292"/>
      <c r="Y306" s="292"/>
      <c r="Z306" s="292"/>
      <c r="AA306" s="292"/>
      <c r="AB306" s="294" t="s">
        <v>467</v>
      </c>
      <c r="AC306" s="294" t="s">
        <v>2123</v>
      </c>
      <c r="AD306" s="294"/>
      <c r="AE306" s="294"/>
      <c r="AF306" s="294"/>
      <c r="AG306" s="294"/>
      <c r="AH306" s="294"/>
      <c r="AI306" s="294"/>
      <c r="AJ306" s="294"/>
      <c r="AK306" s="294"/>
      <c r="AL306" s="294"/>
      <c r="AM306" s="294" t="s">
        <v>2138</v>
      </c>
      <c r="AN306" s="294" t="s">
        <v>2122</v>
      </c>
      <c r="AO306" s="71" t="s">
        <v>219</v>
      </c>
      <c r="AP306" s="71" t="s">
        <v>90</v>
      </c>
      <c r="AQ306" s="71" t="s">
        <v>241</v>
      </c>
      <c r="AR306" s="70" t="s">
        <v>243</v>
      </c>
      <c r="AS306" s="253" t="s">
        <v>464</v>
      </c>
      <c r="AT306" s="535">
        <f>AV306+AX306+AZ306+BB306</f>
        <v>0</v>
      </c>
      <c r="AU306" s="535">
        <f>AW306+AY306+BA306+BC306</f>
        <v>0</v>
      </c>
      <c r="AV306" s="536">
        <v>0</v>
      </c>
      <c r="AW306" s="536">
        <v>0</v>
      </c>
      <c r="AX306" s="536">
        <v>0</v>
      </c>
      <c r="AY306" s="536">
        <v>0</v>
      </c>
      <c r="AZ306" s="536">
        <v>0</v>
      </c>
      <c r="BA306" s="536">
        <v>0</v>
      </c>
      <c r="BB306" s="536">
        <v>0</v>
      </c>
      <c r="BC306" s="536">
        <v>0</v>
      </c>
      <c r="BD306" s="538">
        <f t="shared" si="151"/>
        <v>61750</v>
      </c>
      <c r="BE306" s="537">
        <v>0</v>
      </c>
      <c r="BF306" s="537">
        <v>0</v>
      </c>
      <c r="BG306" s="537">
        <v>0</v>
      </c>
      <c r="BH306" s="537">
        <v>61750</v>
      </c>
      <c r="BI306" s="538">
        <f t="shared" si="152"/>
        <v>0</v>
      </c>
      <c r="BJ306" s="537">
        <v>0</v>
      </c>
      <c r="BK306" s="537">
        <v>0</v>
      </c>
      <c r="BL306" s="537">
        <v>0</v>
      </c>
      <c r="BM306" s="537">
        <v>0</v>
      </c>
      <c r="BN306" s="538">
        <f t="shared" si="153"/>
        <v>0</v>
      </c>
      <c r="BO306" s="537">
        <v>0</v>
      </c>
      <c r="BP306" s="537">
        <v>0</v>
      </c>
      <c r="BQ306" s="537">
        <v>0</v>
      </c>
      <c r="BR306" s="537">
        <v>0</v>
      </c>
      <c r="BS306" s="538">
        <f t="shared" si="149"/>
        <v>0</v>
      </c>
      <c r="BT306" s="537">
        <v>0</v>
      </c>
      <c r="BU306" s="537">
        <v>0</v>
      </c>
      <c r="BV306" s="537">
        <v>0</v>
      </c>
      <c r="BW306" s="537">
        <v>0</v>
      </c>
      <c r="BX306" s="538">
        <f t="shared" si="154"/>
        <v>0</v>
      </c>
      <c r="BY306" s="536">
        <v>0</v>
      </c>
      <c r="BZ306" s="536">
        <v>0</v>
      </c>
      <c r="CA306" s="536">
        <v>0</v>
      </c>
      <c r="CB306" s="536">
        <v>0</v>
      </c>
      <c r="CC306" s="538">
        <f t="shared" si="155"/>
        <v>61750</v>
      </c>
      <c r="CD306" s="537">
        <v>0</v>
      </c>
      <c r="CE306" s="537">
        <v>0</v>
      </c>
      <c r="CF306" s="537">
        <v>0</v>
      </c>
      <c r="CG306" s="537">
        <v>61750</v>
      </c>
      <c r="CH306" s="538">
        <f t="shared" si="156"/>
        <v>0</v>
      </c>
      <c r="CI306" s="537">
        <v>0</v>
      </c>
      <c r="CJ306" s="537">
        <v>0</v>
      </c>
      <c r="CK306" s="537">
        <v>0</v>
      </c>
      <c r="CL306" s="537">
        <v>0</v>
      </c>
      <c r="CM306" s="509" t="s">
        <v>92</v>
      </c>
      <c r="CN306" s="19" t="str">
        <f t="shared" si="157"/>
        <v>4010000220702плановый</v>
      </c>
      <c r="CO306" s="103"/>
      <c r="CP306" s="103"/>
      <c r="CQ306" s="104"/>
      <c r="CR306" s="104">
        <f t="shared" si="142"/>
        <v>0</v>
      </c>
      <c r="CS306" s="104">
        <f t="shared" si="143"/>
        <v>0</v>
      </c>
      <c r="CT306" s="104">
        <f t="shared" si="144"/>
        <v>0</v>
      </c>
      <c r="CU306" s="104">
        <f t="shared" si="145"/>
        <v>0</v>
      </c>
      <c r="CV306" s="104">
        <f t="shared" si="146"/>
        <v>0</v>
      </c>
      <c r="CW306" s="104">
        <f t="shared" si="147"/>
        <v>0</v>
      </c>
      <c r="CX306" s="104"/>
      <c r="CY306" s="211">
        <f t="shared" si="158"/>
        <v>0</v>
      </c>
      <c r="CZ306" s="211">
        <f t="shared" si="159"/>
        <v>0</v>
      </c>
      <c r="DA306" s="211">
        <f t="shared" si="160"/>
        <v>0</v>
      </c>
      <c r="DB306" s="211">
        <f t="shared" si="161"/>
        <v>0</v>
      </c>
      <c r="DC306" s="211">
        <f t="shared" si="162"/>
        <v>0</v>
      </c>
      <c r="DD306" s="211">
        <f t="shared" si="163"/>
        <v>0</v>
      </c>
      <c r="DE306" s="211">
        <f t="shared" si="164"/>
        <v>0</v>
      </c>
      <c r="DF306" s="211">
        <f t="shared" si="165"/>
        <v>0</v>
      </c>
      <c r="DG306" s="211">
        <f t="shared" si="166"/>
        <v>0</v>
      </c>
      <c r="DH306" s="211">
        <f t="shared" si="167"/>
        <v>0</v>
      </c>
    </row>
    <row r="307" spans="1:112" s="105" customFormat="1" ht="32.1" customHeight="1">
      <c r="A307" s="439">
        <v>606</v>
      </c>
      <c r="B307" s="289" t="s">
        <v>446</v>
      </c>
      <c r="C307" s="69">
        <v>401000022</v>
      </c>
      <c r="D307" s="58" t="s">
        <v>1415</v>
      </c>
      <c r="E307" s="290" t="s">
        <v>466</v>
      </c>
      <c r="F307" s="291"/>
      <c r="G307" s="291"/>
      <c r="H307" s="292">
        <v>1</v>
      </c>
      <c r="I307" s="291"/>
      <c r="J307" s="292">
        <v>9</v>
      </c>
      <c r="K307" s="292">
        <v>1</v>
      </c>
      <c r="L307" s="292" t="s">
        <v>1642</v>
      </c>
      <c r="M307" s="292"/>
      <c r="N307" s="292"/>
      <c r="O307" s="292"/>
      <c r="P307" s="294" t="s">
        <v>467</v>
      </c>
      <c r="Q307" s="294" t="s">
        <v>1640</v>
      </c>
      <c r="R307" s="292"/>
      <c r="S307" s="292"/>
      <c r="T307" s="292"/>
      <c r="U307" s="292"/>
      <c r="V307" s="292">
        <v>11</v>
      </c>
      <c r="W307" s="292">
        <v>1</v>
      </c>
      <c r="X307" s="292"/>
      <c r="Y307" s="292"/>
      <c r="Z307" s="292"/>
      <c r="AA307" s="292"/>
      <c r="AB307" s="294" t="s">
        <v>467</v>
      </c>
      <c r="AC307" s="294" t="s">
        <v>2123</v>
      </c>
      <c r="AD307" s="294"/>
      <c r="AE307" s="294"/>
      <c r="AF307" s="294"/>
      <c r="AG307" s="294"/>
      <c r="AH307" s="294"/>
      <c r="AI307" s="294"/>
      <c r="AJ307" s="294"/>
      <c r="AK307" s="294"/>
      <c r="AL307" s="294"/>
      <c r="AM307" s="294" t="s">
        <v>2138</v>
      </c>
      <c r="AN307" s="294" t="s">
        <v>2122</v>
      </c>
      <c r="AO307" s="71" t="s">
        <v>219</v>
      </c>
      <c r="AP307" s="71" t="s">
        <v>90</v>
      </c>
      <c r="AQ307" s="71" t="s">
        <v>360</v>
      </c>
      <c r="AR307" s="70" t="s">
        <v>152</v>
      </c>
      <c r="AS307" s="253" t="s">
        <v>463</v>
      </c>
      <c r="AT307" s="535">
        <f t="shared" si="150"/>
        <v>0</v>
      </c>
      <c r="AU307" s="535">
        <f t="shared" si="150"/>
        <v>0</v>
      </c>
      <c r="AV307" s="536">
        <v>0</v>
      </c>
      <c r="AW307" s="536">
        <v>0</v>
      </c>
      <c r="AX307" s="536">
        <v>0</v>
      </c>
      <c r="AY307" s="536">
        <v>0</v>
      </c>
      <c r="AZ307" s="536">
        <v>0</v>
      </c>
      <c r="BA307" s="536">
        <v>0</v>
      </c>
      <c r="BB307" s="536">
        <v>0</v>
      </c>
      <c r="BC307" s="536">
        <v>0</v>
      </c>
      <c r="BD307" s="538">
        <f t="shared" si="151"/>
        <v>0</v>
      </c>
      <c r="BE307" s="537">
        <v>0</v>
      </c>
      <c r="BF307" s="537">
        <v>0</v>
      </c>
      <c r="BG307" s="537">
        <v>0</v>
      </c>
      <c r="BH307" s="537">
        <v>0</v>
      </c>
      <c r="BI307" s="538">
        <f t="shared" si="152"/>
        <v>0</v>
      </c>
      <c r="BJ307" s="537">
        <v>0</v>
      </c>
      <c r="BK307" s="537">
        <v>0</v>
      </c>
      <c r="BL307" s="537">
        <v>0</v>
      </c>
      <c r="BM307" s="537">
        <v>0</v>
      </c>
      <c r="BN307" s="538">
        <f t="shared" si="153"/>
        <v>0</v>
      </c>
      <c r="BO307" s="537">
        <v>0</v>
      </c>
      <c r="BP307" s="537">
        <v>0</v>
      </c>
      <c r="BQ307" s="537">
        <v>0</v>
      </c>
      <c r="BR307" s="537">
        <v>0</v>
      </c>
      <c r="BS307" s="538">
        <f t="shared" si="149"/>
        <v>0</v>
      </c>
      <c r="BT307" s="537">
        <v>0</v>
      </c>
      <c r="BU307" s="537">
        <v>0</v>
      </c>
      <c r="BV307" s="537">
        <v>0</v>
      </c>
      <c r="BW307" s="537">
        <v>0</v>
      </c>
      <c r="BX307" s="538">
        <f t="shared" si="154"/>
        <v>0</v>
      </c>
      <c r="BY307" s="536">
        <v>0</v>
      </c>
      <c r="BZ307" s="536">
        <v>0</v>
      </c>
      <c r="CA307" s="536">
        <v>0</v>
      </c>
      <c r="CB307" s="536">
        <v>0</v>
      </c>
      <c r="CC307" s="538">
        <f t="shared" si="155"/>
        <v>0</v>
      </c>
      <c r="CD307" s="537">
        <v>0</v>
      </c>
      <c r="CE307" s="537">
        <v>0</v>
      </c>
      <c r="CF307" s="537">
        <v>0</v>
      </c>
      <c r="CG307" s="537">
        <v>0</v>
      </c>
      <c r="CH307" s="538">
        <f t="shared" si="156"/>
        <v>0</v>
      </c>
      <c r="CI307" s="537">
        <v>0</v>
      </c>
      <c r="CJ307" s="537">
        <v>0</v>
      </c>
      <c r="CK307" s="537">
        <v>0</v>
      </c>
      <c r="CL307" s="537">
        <v>0</v>
      </c>
      <c r="CM307" s="509" t="s">
        <v>92</v>
      </c>
      <c r="CN307" s="19" t="str">
        <f t="shared" si="157"/>
        <v>4010000220702плановый</v>
      </c>
      <c r="CO307" s="103"/>
      <c r="CP307" s="103"/>
      <c r="CQ307" s="104"/>
      <c r="CR307" s="104">
        <f t="shared" si="142"/>
        <v>0</v>
      </c>
      <c r="CS307" s="104">
        <f t="shared" si="143"/>
        <v>0</v>
      </c>
      <c r="CT307" s="104">
        <f t="shared" si="144"/>
        <v>0</v>
      </c>
      <c r="CU307" s="104">
        <f t="shared" si="145"/>
        <v>0</v>
      </c>
      <c r="CV307" s="104">
        <f t="shared" si="146"/>
        <v>0</v>
      </c>
      <c r="CW307" s="104">
        <f t="shared" si="147"/>
        <v>0</v>
      </c>
      <c r="CX307" s="104"/>
      <c r="CY307" s="211">
        <f t="shared" si="158"/>
        <v>0</v>
      </c>
      <c r="CZ307" s="211">
        <f t="shared" si="159"/>
        <v>0</v>
      </c>
      <c r="DA307" s="211">
        <f t="shared" si="160"/>
        <v>0</v>
      </c>
      <c r="DB307" s="211">
        <f t="shared" si="161"/>
        <v>0</v>
      </c>
      <c r="DC307" s="211">
        <f t="shared" si="162"/>
        <v>0</v>
      </c>
      <c r="DD307" s="211">
        <f t="shared" si="163"/>
        <v>0</v>
      </c>
      <c r="DE307" s="211">
        <f t="shared" si="164"/>
        <v>0</v>
      </c>
      <c r="DF307" s="211">
        <f t="shared" si="165"/>
        <v>0</v>
      </c>
      <c r="DG307" s="211">
        <f t="shared" si="166"/>
        <v>0</v>
      </c>
      <c r="DH307" s="211">
        <f t="shared" si="167"/>
        <v>0</v>
      </c>
    </row>
    <row r="308" spans="1:112" s="105" customFormat="1" ht="32.1" customHeight="1">
      <c r="A308" s="439">
        <v>606</v>
      </c>
      <c r="B308" s="289" t="s">
        <v>446</v>
      </c>
      <c r="C308" s="69">
        <v>401000022</v>
      </c>
      <c r="D308" s="58" t="s">
        <v>1415</v>
      </c>
      <c r="E308" s="290" t="s">
        <v>466</v>
      </c>
      <c r="F308" s="291"/>
      <c r="G308" s="291"/>
      <c r="H308" s="292">
        <v>1</v>
      </c>
      <c r="I308" s="291"/>
      <c r="J308" s="292">
        <v>9</v>
      </c>
      <c r="K308" s="292">
        <v>1</v>
      </c>
      <c r="L308" s="292" t="s">
        <v>1642</v>
      </c>
      <c r="M308" s="292"/>
      <c r="N308" s="292"/>
      <c r="O308" s="292"/>
      <c r="P308" s="294" t="s">
        <v>467</v>
      </c>
      <c r="Q308" s="294" t="s">
        <v>1640</v>
      </c>
      <c r="R308" s="292"/>
      <c r="S308" s="292"/>
      <c r="T308" s="292"/>
      <c r="U308" s="292"/>
      <c r="V308" s="292">
        <v>11</v>
      </c>
      <c r="W308" s="292">
        <v>1</v>
      </c>
      <c r="X308" s="292"/>
      <c r="Y308" s="292"/>
      <c r="Z308" s="292"/>
      <c r="AA308" s="292"/>
      <c r="AB308" s="294" t="s">
        <v>467</v>
      </c>
      <c r="AC308" s="294" t="s">
        <v>2123</v>
      </c>
      <c r="AD308" s="294"/>
      <c r="AE308" s="294"/>
      <c r="AF308" s="294"/>
      <c r="AG308" s="294"/>
      <c r="AH308" s="294"/>
      <c r="AI308" s="294"/>
      <c r="AJ308" s="294"/>
      <c r="AK308" s="294"/>
      <c r="AL308" s="294"/>
      <c r="AM308" s="294" t="s">
        <v>2138</v>
      </c>
      <c r="AN308" s="294" t="s">
        <v>2122</v>
      </c>
      <c r="AO308" s="71" t="s">
        <v>219</v>
      </c>
      <c r="AP308" s="71" t="s">
        <v>90</v>
      </c>
      <c r="AQ308" s="71" t="s">
        <v>360</v>
      </c>
      <c r="AR308" s="70" t="s">
        <v>152</v>
      </c>
      <c r="AS308" s="253" t="s">
        <v>464</v>
      </c>
      <c r="AT308" s="535">
        <f t="shared" si="150"/>
        <v>0</v>
      </c>
      <c r="AU308" s="535">
        <f t="shared" si="150"/>
        <v>0</v>
      </c>
      <c r="AV308" s="536">
        <v>0</v>
      </c>
      <c r="AW308" s="536">
        <v>0</v>
      </c>
      <c r="AX308" s="536">
        <v>0</v>
      </c>
      <c r="AY308" s="536">
        <v>0</v>
      </c>
      <c r="AZ308" s="536">
        <v>0</v>
      </c>
      <c r="BA308" s="536">
        <v>0</v>
      </c>
      <c r="BB308" s="536">
        <v>0</v>
      </c>
      <c r="BC308" s="536">
        <v>0</v>
      </c>
      <c r="BD308" s="538">
        <f t="shared" si="151"/>
        <v>0</v>
      </c>
      <c r="BE308" s="537">
        <v>0</v>
      </c>
      <c r="BF308" s="537">
        <v>0</v>
      </c>
      <c r="BG308" s="537">
        <v>0</v>
      </c>
      <c r="BH308" s="537">
        <v>0</v>
      </c>
      <c r="BI308" s="538">
        <f t="shared" si="152"/>
        <v>0</v>
      </c>
      <c r="BJ308" s="537">
        <v>0</v>
      </c>
      <c r="BK308" s="537">
        <v>0</v>
      </c>
      <c r="BL308" s="537">
        <v>0</v>
      </c>
      <c r="BM308" s="537">
        <v>0</v>
      </c>
      <c r="BN308" s="538">
        <f t="shared" si="153"/>
        <v>0</v>
      </c>
      <c r="BO308" s="537">
        <v>0</v>
      </c>
      <c r="BP308" s="537">
        <v>0</v>
      </c>
      <c r="BQ308" s="537">
        <v>0</v>
      </c>
      <c r="BR308" s="537">
        <v>0</v>
      </c>
      <c r="BS308" s="538">
        <f t="shared" si="149"/>
        <v>0</v>
      </c>
      <c r="BT308" s="537">
        <v>0</v>
      </c>
      <c r="BU308" s="537">
        <v>0</v>
      </c>
      <c r="BV308" s="537">
        <v>0</v>
      </c>
      <c r="BW308" s="537">
        <v>0</v>
      </c>
      <c r="BX308" s="538">
        <f t="shared" si="154"/>
        <v>0</v>
      </c>
      <c r="BY308" s="536">
        <v>0</v>
      </c>
      <c r="BZ308" s="536">
        <v>0</v>
      </c>
      <c r="CA308" s="536">
        <v>0</v>
      </c>
      <c r="CB308" s="536">
        <v>0</v>
      </c>
      <c r="CC308" s="538">
        <f t="shared" si="155"/>
        <v>0</v>
      </c>
      <c r="CD308" s="537">
        <v>0</v>
      </c>
      <c r="CE308" s="537">
        <v>0</v>
      </c>
      <c r="CF308" s="537">
        <v>0</v>
      </c>
      <c r="CG308" s="537">
        <v>0</v>
      </c>
      <c r="CH308" s="538">
        <f t="shared" si="156"/>
        <v>0</v>
      </c>
      <c r="CI308" s="537">
        <v>0</v>
      </c>
      <c r="CJ308" s="537">
        <v>0</v>
      </c>
      <c r="CK308" s="537">
        <v>0</v>
      </c>
      <c r="CL308" s="537">
        <v>0</v>
      </c>
      <c r="CM308" s="509" t="s">
        <v>92</v>
      </c>
      <c r="CN308" s="19" t="str">
        <f t="shared" si="157"/>
        <v>4010000220702плановый</v>
      </c>
      <c r="CO308" s="103"/>
      <c r="CP308" s="103"/>
      <c r="CQ308" s="104"/>
      <c r="CR308" s="104">
        <f t="shared" si="142"/>
        <v>0</v>
      </c>
      <c r="CS308" s="104">
        <f t="shared" si="143"/>
        <v>0</v>
      </c>
      <c r="CT308" s="104">
        <f t="shared" si="144"/>
        <v>0</v>
      </c>
      <c r="CU308" s="104">
        <f t="shared" si="145"/>
        <v>0</v>
      </c>
      <c r="CV308" s="104">
        <f t="shared" si="146"/>
        <v>0</v>
      </c>
      <c r="CW308" s="104">
        <f t="shared" si="147"/>
        <v>0</v>
      </c>
      <c r="CX308" s="104"/>
      <c r="CY308" s="211">
        <f t="shared" si="158"/>
        <v>0</v>
      </c>
      <c r="CZ308" s="211">
        <f t="shared" si="159"/>
        <v>0</v>
      </c>
      <c r="DA308" s="211">
        <f t="shared" si="160"/>
        <v>0</v>
      </c>
      <c r="DB308" s="211">
        <f t="shared" si="161"/>
        <v>0</v>
      </c>
      <c r="DC308" s="211">
        <f t="shared" si="162"/>
        <v>0</v>
      </c>
      <c r="DD308" s="211">
        <f t="shared" si="163"/>
        <v>0</v>
      </c>
      <c r="DE308" s="211">
        <f t="shared" si="164"/>
        <v>0</v>
      </c>
      <c r="DF308" s="211">
        <f t="shared" si="165"/>
        <v>0</v>
      </c>
      <c r="DG308" s="211">
        <f t="shared" si="166"/>
        <v>0</v>
      </c>
      <c r="DH308" s="211">
        <f t="shared" si="167"/>
        <v>0</v>
      </c>
    </row>
    <row r="309" spans="1:112" s="105" customFormat="1" ht="32.1" customHeight="1">
      <c r="A309" s="439">
        <v>606</v>
      </c>
      <c r="B309" s="289" t="s">
        <v>446</v>
      </c>
      <c r="C309" s="69">
        <v>401000022</v>
      </c>
      <c r="D309" s="58" t="s">
        <v>1415</v>
      </c>
      <c r="E309" s="290" t="s">
        <v>466</v>
      </c>
      <c r="F309" s="291"/>
      <c r="G309" s="291"/>
      <c r="H309" s="292">
        <v>1</v>
      </c>
      <c r="I309" s="291"/>
      <c r="J309" s="292">
        <v>9</v>
      </c>
      <c r="K309" s="292">
        <v>1</v>
      </c>
      <c r="L309" s="292" t="s">
        <v>1642</v>
      </c>
      <c r="M309" s="292"/>
      <c r="N309" s="292"/>
      <c r="O309" s="292"/>
      <c r="P309" s="294" t="s">
        <v>467</v>
      </c>
      <c r="Q309" s="294" t="s">
        <v>1640</v>
      </c>
      <c r="R309" s="292"/>
      <c r="S309" s="292"/>
      <c r="T309" s="292"/>
      <c r="U309" s="292"/>
      <c r="V309" s="292">
        <v>11</v>
      </c>
      <c r="W309" s="292">
        <v>1</v>
      </c>
      <c r="X309" s="292"/>
      <c r="Y309" s="292"/>
      <c r="Z309" s="292"/>
      <c r="AA309" s="292"/>
      <c r="AB309" s="294" t="s">
        <v>467</v>
      </c>
      <c r="AC309" s="294" t="s">
        <v>2123</v>
      </c>
      <c r="AD309" s="294"/>
      <c r="AE309" s="294"/>
      <c r="AF309" s="294"/>
      <c r="AG309" s="294"/>
      <c r="AH309" s="294"/>
      <c r="AI309" s="294"/>
      <c r="AJ309" s="294"/>
      <c r="AK309" s="294"/>
      <c r="AL309" s="294"/>
      <c r="AM309" s="294" t="s">
        <v>2138</v>
      </c>
      <c r="AN309" s="294" t="s">
        <v>2122</v>
      </c>
      <c r="AO309" s="71" t="s">
        <v>219</v>
      </c>
      <c r="AP309" s="71" t="s">
        <v>90</v>
      </c>
      <c r="AQ309" s="71" t="s">
        <v>509</v>
      </c>
      <c r="AR309" s="70" t="s">
        <v>510</v>
      </c>
      <c r="AS309" s="253" t="s">
        <v>463</v>
      </c>
      <c r="AT309" s="535">
        <f t="shared" si="150"/>
        <v>45970851.039999999</v>
      </c>
      <c r="AU309" s="535">
        <f t="shared" si="150"/>
        <v>45970851.039999999</v>
      </c>
      <c r="AV309" s="536">
        <v>0</v>
      </c>
      <c r="AW309" s="536">
        <v>0</v>
      </c>
      <c r="AX309" s="536">
        <v>0</v>
      </c>
      <c r="AY309" s="536">
        <v>0</v>
      </c>
      <c r="AZ309" s="536">
        <v>0</v>
      </c>
      <c r="BA309" s="536">
        <v>0</v>
      </c>
      <c r="BB309" s="536">
        <v>45970851.039999999</v>
      </c>
      <c r="BC309" s="536">
        <v>45970851.039999999</v>
      </c>
      <c r="BD309" s="538">
        <f t="shared" si="151"/>
        <v>42811746.200000003</v>
      </c>
      <c r="BE309" s="537">
        <v>0</v>
      </c>
      <c r="BF309" s="537">
        <v>0</v>
      </c>
      <c r="BG309" s="537">
        <v>0</v>
      </c>
      <c r="BH309" s="537">
        <v>42811746.200000003</v>
      </c>
      <c r="BI309" s="538">
        <f t="shared" si="152"/>
        <v>43849162</v>
      </c>
      <c r="BJ309" s="537">
        <v>0</v>
      </c>
      <c r="BK309" s="537">
        <v>0</v>
      </c>
      <c r="BL309" s="537">
        <v>0</v>
      </c>
      <c r="BM309" s="537">
        <v>43849162</v>
      </c>
      <c r="BN309" s="538">
        <f t="shared" si="153"/>
        <v>43849162</v>
      </c>
      <c r="BO309" s="537">
        <v>0</v>
      </c>
      <c r="BP309" s="537">
        <v>0</v>
      </c>
      <c r="BQ309" s="537">
        <v>0</v>
      </c>
      <c r="BR309" s="537">
        <v>43849162</v>
      </c>
      <c r="BS309" s="538">
        <f t="shared" si="149"/>
        <v>43849162</v>
      </c>
      <c r="BT309" s="537">
        <v>0</v>
      </c>
      <c r="BU309" s="537">
        <v>0</v>
      </c>
      <c r="BV309" s="537">
        <v>0</v>
      </c>
      <c r="BW309" s="537">
        <v>43849162</v>
      </c>
      <c r="BX309" s="538">
        <f t="shared" si="154"/>
        <v>45970851.039999999</v>
      </c>
      <c r="BY309" s="536">
        <v>0</v>
      </c>
      <c r="BZ309" s="536">
        <v>0</v>
      </c>
      <c r="CA309" s="536">
        <v>0</v>
      </c>
      <c r="CB309" s="536">
        <v>45970851.039999999</v>
      </c>
      <c r="CC309" s="538">
        <f t="shared" si="155"/>
        <v>66783998.930000007</v>
      </c>
      <c r="CD309" s="537">
        <v>0</v>
      </c>
      <c r="CE309" s="537">
        <v>0</v>
      </c>
      <c r="CF309" s="537">
        <v>0</v>
      </c>
      <c r="CG309" s="537">
        <f>42811746.2+23972252.73</f>
        <v>66783998.930000007</v>
      </c>
      <c r="CH309" s="538">
        <f t="shared" si="156"/>
        <v>53735540.399999999</v>
      </c>
      <c r="CI309" s="537">
        <v>0</v>
      </c>
      <c r="CJ309" s="537">
        <v>0</v>
      </c>
      <c r="CK309" s="537">
        <v>0</v>
      </c>
      <c r="CL309" s="537">
        <f>43849162+9886378.4</f>
        <v>53735540.399999999</v>
      </c>
      <c r="CM309" s="509" t="s">
        <v>92</v>
      </c>
      <c r="CN309" s="19" t="str">
        <f t="shared" si="157"/>
        <v>4010000220702плановый</v>
      </c>
      <c r="CO309" s="103"/>
      <c r="CP309" s="103"/>
      <c r="CQ309" s="104"/>
      <c r="CR309" s="104">
        <f t="shared" si="142"/>
        <v>0</v>
      </c>
      <c r="CS309" s="104">
        <f t="shared" si="143"/>
        <v>0</v>
      </c>
      <c r="CT309" s="104">
        <f t="shared" si="144"/>
        <v>0</v>
      </c>
      <c r="CU309" s="104">
        <f t="shared" si="145"/>
        <v>0</v>
      </c>
      <c r="CV309" s="104">
        <f t="shared" si="146"/>
        <v>0</v>
      </c>
      <c r="CW309" s="104">
        <f t="shared" si="147"/>
        <v>0</v>
      </c>
      <c r="CX309" s="104"/>
      <c r="CY309" s="211">
        <f t="shared" si="158"/>
        <v>23972252.730000004</v>
      </c>
      <c r="CZ309" s="211">
        <f t="shared" si="159"/>
        <v>0</v>
      </c>
      <c r="DA309" s="211">
        <f t="shared" si="160"/>
        <v>0</v>
      </c>
      <c r="DB309" s="211">
        <f t="shared" si="161"/>
        <v>0</v>
      </c>
      <c r="DC309" s="211">
        <f t="shared" si="162"/>
        <v>23972252.730000004</v>
      </c>
      <c r="DD309" s="211">
        <f t="shared" si="163"/>
        <v>9886378.3999999985</v>
      </c>
      <c r="DE309" s="211">
        <f t="shared" si="164"/>
        <v>0</v>
      </c>
      <c r="DF309" s="211">
        <f t="shared" si="165"/>
        <v>0</v>
      </c>
      <c r="DG309" s="211">
        <f t="shared" si="166"/>
        <v>0</v>
      </c>
      <c r="DH309" s="211">
        <f t="shared" si="167"/>
        <v>9886378.3999999985</v>
      </c>
    </row>
    <row r="310" spans="1:112" s="105" customFormat="1" ht="32.1" customHeight="1">
      <c r="A310" s="439">
        <v>606</v>
      </c>
      <c r="B310" s="289" t="s">
        <v>446</v>
      </c>
      <c r="C310" s="69">
        <v>401000022</v>
      </c>
      <c r="D310" s="58" t="s">
        <v>1415</v>
      </c>
      <c r="E310" s="290" t="s">
        <v>466</v>
      </c>
      <c r="F310" s="291"/>
      <c r="G310" s="291"/>
      <c r="H310" s="292">
        <v>1</v>
      </c>
      <c r="I310" s="291"/>
      <c r="J310" s="292">
        <v>9</v>
      </c>
      <c r="K310" s="292">
        <v>1</v>
      </c>
      <c r="L310" s="292" t="s">
        <v>1642</v>
      </c>
      <c r="M310" s="292"/>
      <c r="N310" s="292"/>
      <c r="O310" s="292"/>
      <c r="P310" s="294" t="s">
        <v>467</v>
      </c>
      <c r="Q310" s="294" t="s">
        <v>1640</v>
      </c>
      <c r="R310" s="292"/>
      <c r="S310" s="292"/>
      <c r="T310" s="292"/>
      <c r="U310" s="292"/>
      <c r="V310" s="292">
        <v>11</v>
      </c>
      <c r="W310" s="292">
        <v>1</v>
      </c>
      <c r="X310" s="292"/>
      <c r="Y310" s="292"/>
      <c r="Z310" s="292"/>
      <c r="AA310" s="292"/>
      <c r="AB310" s="294" t="s">
        <v>467</v>
      </c>
      <c r="AC310" s="294" t="s">
        <v>2123</v>
      </c>
      <c r="AD310" s="294"/>
      <c r="AE310" s="294"/>
      <c r="AF310" s="294"/>
      <c r="AG310" s="294"/>
      <c r="AH310" s="294"/>
      <c r="AI310" s="294"/>
      <c r="AJ310" s="294"/>
      <c r="AK310" s="294"/>
      <c r="AL310" s="294"/>
      <c r="AM310" s="294" t="s">
        <v>2138</v>
      </c>
      <c r="AN310" s="294" t="s">
        <v>2122</v>
      </c>
      <c r="AO310" s="71" t="s">
        <v>219</v>
      </c>
      <c r="AP310" s="71" t="s">
        <v>90</v>
      </c>
      <c r="AQ310" s="71" t="s">
        <v>509</v>
      </c>
      <c r="AR310" s="70" t="s">
        <v>510</v>
      </c>
      <c r="AS310" s="253" t="s">
        <v>464</v>
      </c>
      <c r="AT310" s="535">
        <f t="shared" si="150"/>
        <v>3468386.4</v>
      </c>
      <c r="AU310" s="535">
        <f t="shared" si="150"/>
        <v>3468386.4</v>
      </c>
      <c r="AV310" s="536">
        <v>0</v>
      </c>
      <c r="AW310" s="536">
        <v>0</v>
      </c>
      <c r="AX310" s="536">
        <v>0</v>
      </c>
      <c r="AY310" s="536">
        <v>0</v>
      </c>
      <c r="AZ310" s="536">
        <v>0</v>
      </c>
      <c r="BA310" s="536">
        <v>0</v>
      </c>
      <c r="BB310" s="537">
        <v>3468386.4</v>
      </c>
      <c r="BC310" s="537">
        <v>3468386.4</v>
      </c>
      <c r="BD310" s="538">
        <f t="shared" si="151"/>
        <v>3317052</v>
      </c>
      <c r="BE310" s="537">
        <v>0</v>
      </c>
      <c r="BF310" s="537">
        <v>0</v>
      </c>
      <c r="BG310" s="537">
        <v>0</v>
      </c>
      <c r="BH310" s="537">
        <v>3317052</v>
      </c>
      <c r="BI310" s="538">
        <f t="shared" si="152"/>
        <v>3312498</v>
      </c>
      <c r="BJ310" s="537">
        <v>0</v>
      </c>
      <c r="BK310" s="537">
        <v>0</v>
      </c>
      <c r="BL310" s="537">
        <v>0</v>
      </c>
      <c r="BM310" s="537">
        <v>3312498</v>
      </c>
      <c r="BN310" s="538">
        <f t="shared" si="153"/>
        <v>3312498</v>
      </c>
      <c r="BO310" s="537">
        <v>0</v>
      </c>
      <c r="BP310" s="537">
        <v>0</v>
      </c>
      <c r="BQ310" s="537">
        <v>0</v>
      </c>
      <c r="BR310" s="537">
        <v>3312498</v>
      </c>
      <c r="BS310" s="538">
        <f t="shared" si="149"/>
        <v>3312498</v>
      </c>
      <c r="BT310" s="537">
        <v>0</v>
      </c>
      <c r="BU310" s="537">
        <v>0</v>
      </c>
      <c r="BV310" s="537">
        <v>0</v>
      </c>
      <c r="BW310" s="537">
        <v>3312498</v>
      </c>
      <c r="BX310" s="538">
        <f t="shared" si="154"/>
        <v>3468386.4</v>
      </c>
      <c r="BY310" s="536">
        <v>0</v>
      </c>
      <c r="BZ310" s="536">
        <v>0</v>
      </c>
      <c r="CA310" s="536">
        <v>0</v>
      </c>
      <c r="CB310" s="537">
        <v>3468386.4</v>
      </c>
      <c r="CC310" s="538">
        <f t="shared" si="155"/>
        <v>5307166.55</v>
      </c>
      <c r="CD310" s="537">
        <v>0</v>
      </c>
      <c r="CE310" s="537">
        <v>0</v>
      </c>
      <c r="CF310" s="537">
        <v>0</v>
      </c>
      <c r="CG310" s="537">
        <f>3317052+1990114.55</f>
        <v>5307166.55</v>
      </c>
      <c r="CH310" s="538">
        <f t="shared" si="156"/>
        <v>4001818.8</v>
      </c>
      <c r="CI310" s="537">
        <v>0</v>
      </c>
      <c r="CJ310" s="537">
        <v>0</v>
      </c>
      <c r="CK310" s="537">
        <v>0</v>
      </c>
      <c r="CL310" s="537">
        <f>3312498+689320.8</f>
        <v>4001818.8</v>
      </c>
      <c r="CM310" s="509" t="s">
        <v>92</v>
      </c>
      <c r="CN310" s="19" t="str">
        <f t="shared" si="157"/>
        <v>4010000220702плановый</v>
      </c>
      <c r="CO310" s="103"/>
      <c r="CP310" s="103"/>
      <c r="CQ310" s="104"/>
      <c r="CR310" s="104">
        <f t="shared" si="142"/>
        <v>0</v>
      </c>
      <c r="CS310" s="104">
        <f t="shared" si="143"/>
        <v>0</v>
      </c>
      <c r="CT310" s="104">
        <f t="shared" si="144"/>
        <v>0</v>
      </c>
      <c r="CU310" s="104">
        <f t="shared" si="145"/>
        <v>0</v>
      </c>
      <c r="CV310" s="104">
        <f t="shared" si="146"/>
        <v>0</v>
      </c>
      <c r="CW310" s="104">
        <f t="shared" si="147"/>
        <v>0</v>
      </c>
      <c r="CX310" s="104"/>
      <c r="CY310" s="211">
        <f t="shared" si="158"/>
        <v>1990114.5499999998</v>
      </c>
      <c r="CZ310" s="211">
        <f t="shared" si="159"/>
        <v>0</v>
      </c>
      <c r="DA310" s="211">
        <f t="shared" si="160"/>
        <v>0</v>
      </c>
      <c r="DB310" s="211">
        <f t="shared" si="161"/>
        <v>0</v>
      </c>
      <c r="DC310" s="211">
        <f t="shared" si="162"/>
        <v>1990114.5499999998</v>
      </c>
      <c r="DD310" s="211">
        <f t="shared" si="163"/>
        <v>689320.79999999981</v>
      </c>
      <c r="DE310" s="211">
        <f t="shared" si="164"/>
        <v>0</v>
      </c>
      <c r="DF310" s="211">
        <f t="shared" si="165"/>
        <v>0</v>
      </c>
      <c r="DG310" s="211">
        <f t="shared" si="166"/>
        <v>0</v>
      </c>
      <c r="DH310" s="211">
        <f t="shared" si="167"/>
        <v>689320.79999999981</v>
      </c>
    </row>
    <row r="311" spans="1:112" s="105" customFormat="1" ht="32.1" customHeight="1">
      <c r="A311" s="439">
        <v>606</v>
      </c>
      <c r="B311" s="289" t="s">
        <v>446</v>
      </c>
      <c r="C311" s="69">
        <v>401000022</v>
      </c>
      <c r="D311" s="58" t="s">
        <v>1415</v>
      </c>
      <c r="E311" s="290" t="s">
        <v>466</v>
      </c>
      <c r="F311" s="291"/>
      <c r="G311" s="291"/>
      <c r="H311" s="292">
        <v>1</v>
      </c>
      <c r="I311" s="291"/>
      <c r="J311" s="292">
        <v>9</v>
      </c>
      <c r="K311" s="292">
        <v>1</v>
      </c>
      <c r="L311" s="292" t="s">
        <v>1642</v>
      </c>
      <c r="M311" s="292"/>
      <c r="N311" s="292"/>
      <c r="O311" s="292"/>
      <c r="P311" s="294" t="s">
        <v>467</v>
      </c>
      <c r="Q311" s="294" t="s">
        <v>1675</v>
      </c>
      <c r="R311" s="292"/>
      <c r="S311" s="292"/>
      <c r="T311" s="292"/>
      <c r="U311" s="292"/>
      <c r="V311" s="292" t="s">
        <v>1676</v>
      </c>
      <c r="W311" s="292" t="s">
        <v>383</v>
      </c>
      <c r="X311" s="292" t="s">
        <v>1677</v>
      </c>
      <c r="Y311" s="292"/>
      <c r="Z311" s="292"/>
      <c r="AA311" s="292"/>
      <c r="AB311" s="294" t="s">
        <v>1678</v>
      </c>
      <c r="AC311" s="294" t="s">
        <v>2123</v>
      </c>
      <c r="AD311" s="294"/>
      <c r="AE311" s="294"/>
      <c r="AF311" s="294"/>
      <c r="AG311" s="294"/>
      <c r="AH311" s="294"/>
      <c r="AI311" s="294"/>
      <c r="AJ311" s="294"/>
      <c r="AK311" s="294"/>
      <c r="AL311" s="294"/>
      <c r="AM311" s="294" t="s">
        <v>2138</v>
      </c>
      <c r="AN311" s="294" t="s">
        <v>2122</v>
      </c>
      <c r="AO311" s="71" t="s">
        <v>219</v>
      </c>
      <c r="AP311" s="71" t="s">
        <v>90</v>
      </c>
      <c r="AQ311" s="71" t="s">
        <v>1679</v>
      </c>
      <c r="AR311" s="70" t="s">
        <v>1680</v>
      </c>
      <c r="AS311" s="253" t="s">
        <v>463</v>
      </c>
      <c r="AT311" s="535">
        <f t="shared" si="150"/>
        <v>12718557.890000001</v>
      </c>
      <c r="AU311" s="535">
        <f t="shared" si="150"/>
        <v>10270229.4</v>
      </c>
      <c r="AV311" s="536">
        <v>0</v>
      </c>
      <c r="AW311" s="536">
        <v>0</v>
      </c>
      <c r="AX311" s="536">
        <v>12082630</v>
      </c>
      <c r="AY311" s="536">
        <v>9756717.9299999997</v>
      </c>
      <c r="AZ311" s="536">
        <v>0</v>
      </c>
      <c r="BA311" s="536">
        <v>0</v>
      </c>
      <c r="BB311" s="537">
        <v>635927.89</v>
      </c>
      <c r="BC311" s="537">
        <v>513511.47</v>
      </c>
      <c r="BD311" s="538">
        <f t="shared" si="151"/>
        <v>0</v>
      </c>
      <c r="BE311" s="537">
        <v>0</v>
      </c>
      <c r="BF311" s="537">
        <v>0</v>
      </c>
      <c r="BG311" s="537">
        <v>0</v>
      </c>
      <c r="BH311" s="537">
        <v>0</v>
      </c>
      <c r="BI311" s="538">
        <f t="shared" si="152"/>
        <v>0</v>
      </c>
      <c r="BJ311" s="537">
        <v>0</v>
      </c>
      <c r="BK311" s="537">
        <v>0</v>
      </c>
      <c r="BL311" s="537">
        <v>0</v>
      </c>
      <c r="BM311" s="537">
        <v>0</v>
      </c>
      <c r="BN311" s="538">
        <f t="shared" si="153"/>
        <v>0</v>
      </c>
      <c r="BO311" s="537">
        <v>0</v>
      </c>
      <c r="BP311" s="537">
        <v>0</v>
      </c>
      <c r="BQ311" s="537">
        <v>0</v>
      </c>
      <c r="BR311" s="537">
        <v>0</v>
      </c>
      <c r="BS311" s="538">
        <f t="shared" si="149"/>
        <v>0</v>
      </c>
      <c r="BT311" s="537">
        <v>0</v>
      </c>
      <c r="BU311" s="537">
        <v>0</v>
      </c>
      <c r="BV311" s="537">
        <v>0</v>
      </c>
      <c r="BW311" s="537">
        <v>0</v>
      </c>
      <c r="BX311" s="538">
        <f t="shared" si="154"/>
        <v>10270229.4</v>
      </c>
      <c r="BY311" s="536">
        <v>0</v>
      </c>
      <c r="BZ311" s="536">
        <v>9756717.9299999997</v>
      </c>
      <c r="CA311" s="536">
        <v>0</v>
      </c>
      <c r="CB311" s="537">
        <v>513511.47</v>
      </c>
      <c r="CC311" s="538">
        <f t="shared" si="155"/>
        <v>0</v>
      </c>
      <c r="CD311" s="537">
        <v>0</v>
      </c>
      <c r="CE311" s="537">
        <v>0</v>
      </c>
      <c r="CF311" s="537">
        <v>0</v>
      </c>
      <c r="CG311" s="537">
        <v>0</v>
      </c>
      <c r="CH311" s="538">
        <f t="shared" si="156"/>
        <v>0</v>
      </c>
      <c r="CI311" s="537">
        <v>0</v>
      </c>
      <c r="CJ311" s="537">
        <v>0</v>
      </c>
      <c r="CK311" s="537">
        <v>0</v>
      </c>
      <c r="CL311" s="537">
        <v>0</v>
      </c>
      <c r="CM311" s="509" t="s">
        <v>92</v>
      </c>
      <c r="CN311" s="19" t="str">
        <f t="shared" si="157"/>
        <v>4010000220702плановый</v>
      </c>
      <c r="CO311" s="103"/>
      <c r="CP311" s="103"/>
      <c r="CQ311" s="104"/>
      <c r="CR311" s="104">
        <f t="shared" si="142"/>
        <v>0</v>
      </c>
      <c r="CS311" s="104">
        <f t="shared" si="143"/>
        <v>6.9849193096160889E-10</v>
      </c>
      <c r="CT311" s="104">
        <f t="shared" si="144"/>
        <v>0</v>
      </c>
      <c r="CU311" s="104">
        <f t="shared" si="145"/>
        <v>0</v>
      </c>
      <c r="CV311" s="104">
        <f t="shared" si="146"/>
        <v>0</v>
      </c>
      <c r="CW311" s="104">
        <f t="shared" si="147"/>
        <v>0</v>
      </c>
      <c r="CX311" s="104"/>
      <c r="CY311" s="211">
        <f t="shared" si="158"/>
        <v>0</v>
      </c>
      <c r="CZ311" s="211">
        <f t="shared" si="159"/>
        <v>0</v>
      </c>
      <c r="DA311" s="211">
        <f t="shared" si="160"/>
        <v>0</v>
      </c>
      <c r="DB311" s="211">
        <f t="shared" si="161"/>
        <v>0</v>
      </c>
      <c r="DC311" s="211">
        <f t="shared" si="162"/>
        <v>0</v>
      </c>
      <c r="DD311" s="211">
        <f t="shared" si="163"/>
        <v>0</v>
      </c>
      <c r="DE311" s="211">
        <f t="shared" si="164"/>
        <v>0</v>
      </c>
      <c r="DF311" s="211">
        <f t="shared" si="165"/>
        <v>0</v>
      </c>
      <c r="DG311" s="211">
        <f t="shared" si="166"/>
        <v>0</v>
      </c>
      <c r="DH311" s="211">
        <f t="shared" si="167"/>
        <v>0</v>
      </c>
    </row>
    <row r="312" spans="1:112" s="105" customFormat="1" ht="32.1" customHeight="1">
      <c r="A312" s="439">
        <v>606</v>
      </c>
      <c r="B312" s="289" t="s">
        <v>446</v>
      </c>
      <c r="C312" s="69">
        <v>401000022</v>
      </c>
      <c r="D312" s="58" t="s">
        <v>1415</v>
      </c>
      <c r="E312" s="290" t="s">
        <v>466</v>
      </c>
      <c r="F312" s="291"/>
      <c r="G312" s="291"/>
      <c r="H312" s="292">
        <v>1</v>
      </c>
      <c r="I312" s="291"/>
      <c r="J312" s="292">
        <v>9</v>
      </c>
      <c r="K312" s="292">
        <v>1</v>
      </c>
      <c r="L312" s="292" t="s">
        <v>1642</v>
      </c>
      <c r="M312" s="292"/>
      <c r="N312" s="292"/>
      <c r="O312" s="292"/>
      <c r="P312" s="294" t="s">
        <v>467</v>
      </c>
      <c r="Q312" s="294" t="s">
        <v>2183</v>
      </c>
      <c r="R312" s="292"/>
      <c r="S312" s="292"/>
      <c r="T312" s="292"/>
      <c r="U312" s="292"/>
      <c r="V312" s="292" t="s">
        <v>1676</v>
      </c>
      <c r="W312" s="292" t="s">
        <v>383</v>
      </c>
      <c r="X312" s="292" t="s">
        <v>1687</v>
      </c>
      <c r="Y312" s="292"/>
      <c r="Z312" s="292"/>
      <c r="AA312" s="292"/>
      <c r="AB312" s="294" t="s">
        <v>2184</v>
      </c>
      <c r="AC312" s="294" t="s">
        <v>2123</v>
      </c>
      <c r="AD312" s="294"/>
      <c r="AE312" s="294"/>
      <c r="AF312" s="294"/>
      <c r="AG312" s="294"/>
      <c r="AH312" s="294"/>
      <c r="AI312" s="294"/>
      <c r="AJ312" s="294"/>
      <c r="AK312" s="294"/>
      <c r="AL312" s="294"/>
      <c r="AM312" s="294" t="s">
        <v>2138</v>
      </c>
      <c r="AN312" s="294" t="s">
        <v>2122</v>
      </c>
      <c r="AO312" s="71" t="s">
        <v>219</v>
      </c>
      <c r="AP312" s="71" t="s">
        <v>90</v>
      </c>
      <c r="AQ312" s="541" t="s">
        <v>2185</v>
      </c>
      <c r="AR312" s="70" t="s">
        <v>2186</v>
      </c>
      <c r="AS312" s="253" t="s">
        <v>463</v>
      </c>
      <c r="AT312" s="535">
        <f t="shared" si="150"/>
        <v>0</v>
      </c>
      <c r="AU312" s="535">
        <f t="shared" si="150"/>
        <v>0</v>
      </c>
      <c r="AV312" s="536">
        <v>0</v>
      </c>
      <c r="AW312" s="536">
        <v>0</v>
      </c>
      <c r="AX312" s="536">
        <v>0</v>
      </c>
      <c r="AY312" s="536">
        <v>0</v>
      </c>
      <c r="AZ312" s="536">
        <v>0</v>
      </c>
      <c r="BA312" s="536">
        <v>0</v>
      </c>
      <c r="BB312" s="536">
        <v>0</v>
      </c>
      <c r="BC312" s="536">
        <v>0</v>
      </c>
      <c r="BD312" s="538">
        <f t="shared" si="151"/>
        <v>20344233.989999998</v>
      </c>
      <c r="BE312" s="537">
        <v>0</v>
      </c>
      <c r="BF312" s="537">
        <v>19327024.289999999</v>
      </c>
      <c r="BG312" s="537">
        <v>0</v>
      </c>
      <c r="BH312" s="537">
        <v>1017209.7</v>
      </c>
      <c r="BI312" s="538">
        <f t="shared" si="152"/>
        <v>0</v>
      </c>
      <c r="BJ312" s="537">
        <v>0</v>
      </c>
      <c r="BK312" s="537">
        <v>0</v>
      </c>
      <c r="BL312" s="537">
        <v>0</v>
      </c>
      <c r="BM312" s="537">
        <v>0</v>
      </c>
      <c r="BN312" s="538">
        <f t="shared" si="153"/>
        <v>0</v>
      </c>
      <c r="BO312" s="537">
        <v>0</v>
      </c>
      <c r="BP312" s="537">
        <v>0</v>
      </c>
      <c r="BQ312" s="537">
        <v>0</v>
      </c>
      <c r="BR312" s="537">
        <v>0</v>
      </c>
      <c r="BS312" s="538">
        <f t="shared" si="149"/>
        <v>0</v>
      </c>
      <c r="BT312" s="537">
        <v>0</v>
      </c>
      <c r="BU312" s="537">
        <v>0</v>
      </c>
      <c r="BV312" s="537">
        <v>0</v>
      </c>
      <c r="BW312" s="537">
        <v>0</v>
      </c>
      <c r="BX312" s="538">
        <f t="shared" si="154"/>
        <v>0</v>
      </c>
      <c r="BY312" s="536">
        <v>0</v>
      </c>
      <c r="BZ312" s="536">
        <v>0</v>
      </c>
      <c r="CA312" s="536">
        <v>0</v>
      </c>
      <c r="CB312" s="536">
        <v>0</v>
      </c>
      <c r="CC312" s="538">
        <f t="shared" si="155"/>
        <v>20344233.989999998</v>
      </c>
      <c r="CD312" s="537">
        <v>0</v>
      </c>
      <c r="CE312" s="537">
        <v>19327024.289999999</v>
      </c>
      <c r="CF312" s="537">
        <v>0</v>
      </c>
      <c r="CG312" s="537">
        <v>1017209.7</v>
      </c>
      <c r="CH312" s="538">
        <f t="shared" si="156"/>
        <v>0</v>
      </c>
      <c r="CI312" s="537">
        <v>0</v>
      </c>
      <c r="CJ312" s="537">
        <v>0</v>
      </c>
      <c r="CK312" s="537">
        <v>0</v>
      </c>
      <c r="CL312" s="537">
        <v>0</v>
      </c>
      <c r="CM312" s="509" t="s">
        <v>92</v>
      </c>
      <c r="CN312" s="19" t="str">
        <f t="shared" si="157"/>
        <v>4010000220702плановый</v>
      </c>
      <c r="CO312" s="103"/>
      <c r="CP312" s="103"/>
      <c r="CQ312" s="104"/>
      <c r="CR312" s="104">
        <f t="shared" si="142"/>
        <v>0</v>
      </c>
      <c r="CS312" s="104">
        <f t="shared" si="143"/>
        <v>0</v>
      </c>
      <c r="CT312" s="104">
        <f t="shared" si="144"/>
        <v>0</v>
      </c>
      <c r="CU312" s="104">
        <f t="shared" si="145"/>
        <v>0</v>
      </c>
      <c r="CV312" s="104">
        <f t="shared" si="146"/>
        <v>0</v>
      </c>
      <c r="CW312" s="104">
        <f t="shared" si="147"/>
        <v>0</v>
      </c>
      <c r="CX312" s="104"/>
      <c r="CY312" s="211">
        <f t="shared" si="158"/>
        <v>0</v>
      </c>
      <c r="CZ312" s="211">
        <f t="shared" si="159"/>
        <v>0</v>
      </c>
      <c r="DA312" s="211">
        <f t="shared" si="160"/>
        <v>0</v>
      </c>
      <c r="DB312" s="211">
        <f t="shared" si="161"/>
        <v>0</v>
      </c>
      <c r="DC312" s="211">
        <f t="shared" si="162"/>
        <v>0</v>
      </c>
      <c r="DD312" s="211">
        <f t="shared" si="163"/>
        <v>0</v>
      </c>
      <c r="DE312" s="211">
        <f t="shared" si="164"/>
        <v>0</v>
      </c>
      <c r="DF312" s="211">
        <f t="shared" si="165"/>
        <v>0</v>
      </c>
      <c r="DG312" s="211">
        <f t="shared" si="166"/>
        <v>0</v>
      </c>
      <c r="DH312" s="211">
        <f t="shared" si="167"/>
        <v>0</v>
      </c>
    </row>
    <row r="313" spans="1:112" s="105" customFormat="1" ht="32.1" customHeight="1">
      <c r="A313" s="439">
        <v>606</v>
      </c>
      <c r="B313" s="289" t="s">
        <v>446</v>
      </c>
      <c r="C313" s="69">
        <v>401000022</v>
      </c>
      <c r="D313" s="58" t="s">
        <v>1415</v>
      </c>
      <c r="E313" s="290" t="s">
        <v>2187</v>
      </c>
      <c r="F313" s="291"/>
      <c r="G313" s="291"/>
      <c r="H313" s="292" t="s">
        <v>1681</v>
      </c>
      <c r="I313" s="291"/>
      <c r="J313" s="292" t="s">
        <v>1682</v>
      </c>
      <c r="K313" s="292" t="s">
        <v>1683</v>
      </c>
      <c r="L313" s="292"/>
      <c r="M313" s="292"/>
      <c r="N313" s="292" t="s">
        <v>1649</v>
      </c>
      <c r="O313" s="292"/>
      <c r="P313" s="294" t="s">
        <v>1684</v>
      </c>
      <c r="Q313" s="294" t="s">
        <v>2188</v>
      </c>
      <c r="R313" s="292"/>
      <c r="S313" s="292"/>
      <c r="T313" s="292"/>
      <c r="U313" s="292"/>
      <c r="V313" s="292" t="s">
        <v>1685</v>
      </c>
      <c r="W313" s="292" t="s">
        <v>1652</v>
      </c>
      <c r="X313" s="292"/>
      <c r="Y313" s="292"/>
      <c r="Z313" s="292"/>
      <c r="AA313" s="292"/>
      <c r="AB313" s="294" t="s">
        <v>1686</v>
      </c>
      <c r="AC313" s="294" t="s">
        <v>2141</v>
      </c>
      <c r="AD313" s="294"/>
      <c r="AE313" s="294"/>
      <c r="AF313" s="294"/>
      <c r="AG313" s="294"/>
      <c r="AH313" s="294"/>
      <c r="AI313" s="294"/>
      <c r="AJ313" s="294" t="s">
        <v>383</v>
      </c>
      <c r="AK313" s="294" t="s">
        <v>2142</v>
      </c>
      <c r="AL313" s="294"/>
      <c r="AM313" s="294" t="s">
        <v>2143</v>
      </c>
      <c r="AN313" s="294" t="s">
        <v>2144</v>
      </c>
      <c r="AO313" s="71" t="s">
        <v>219</v>
      </c>
      <c r="AP313" s="71" t="s">
        <v>90</v>
      </c>
      <c r="AQ313" s="71" t="s">
        <v>519</v>
      </c>
      <c r="AR313" s="70" t="s">
        <v>520</v>
      </c>
      <c r="AS313" s="253" t="s">
        <v>463</v>
      </c>
      <c r="AT313" s="535">
        <f t="shared" si="150"/>
        <v>8079179.9299999997</v>
      </c>
      <c r="AU313" s="535">
        <f t="shared" si="150"/>
        <v>8079179.9299999997</v>
      </c>
      <c r="AV313" s="536">
        <v>0</v>
      </c>
      <c r="AW313" s="536">
        <v>0</v>
      </c>
      <c r="AX313" s="536">
        <v>0</v>
      </c>
      <c r="AY313" s="536">
        <v>0</v>
      </c>
      <c r="AZ313" s="536">
        <v>0</v>
      </c>
      <c r="BA313" s="536">
        <v>0</v>
      </c>
      <c r="BB313" s="536">
        <v>8079179.9299999997</v>
      </c>
      <c r="BC313" s="536">
        <v>8079179.9299999997</v>
      </c>
      <c r="BD313" s="538">
        <f t="shared" si="151"/>
        <v>2835530</v>
      </c>
      <c r="BE313" s="537">
        <v>0</v>
      </c>
      <c r="BF313" s="537">
        <v>0</v>
      </c>
      <c r="BG313" s="537">
        <v>0</v>
      </c>
      <c r="BH313" s="537">
        <v>2835530</v>
      </c>
      <c r="BI313" s="538">
        <f t="shared" si="152"/>
        <v>2620770</v>
      </c>
      <c r="BJ313" s="537">
        <v>0</v>
      </c>
      <c r="BK313" s="537">
        <v>0</v>
      </c>
      <c r="BL313" s="537">
        <v>0</v>
      </c>
      <c r="BM313" s="537">
        <v>2620770</v>
      </c>
      <c r="BN313" s="538">
        <f t="shared" si="153"/>
        <v>2620770</v>
      </c>
      <c r="BO313" s="537">
        <v>0</v>
      </c>
      <c r="BP313" s="537">
        <v>0</v>
      </c>
      <c r="BQ313" s="537">
        <v>0</v>
      </c>
      <c r="BR313" s="537">
        <v>2620770</v>
      </c>
      <c r="BS313" s="538">
        <f t="shared" si="149"/>
        <v>2620770</v>
      </c>
      <c r="BT313" s="537">
        <v>0</v>
      </c>
      <c r="BU313" s="537">
        <v>0</v>
      </c>
      <c r="BV313" s="537">
        <v>0</v>
      </c>
      <c r="BW313" s="537">
        <v>2620770</v>
      </c>
      <c r="BX313" s="538">
        <f t="shared" si="154"/>
        <v>8079179.9299999997</v>
      </c>
      <c r="BY313" s="536">
        <v>0</v>
      </c>
      <c r="BZ313" s="536">
        <v>0</v>
      </c>
      <c r="CA313" s="536">
        <v>0</v>
      </c>
      <c r="CB313" s="536">
        <v>8079179.9299999997</v>
      </c>
      <c r="CC313" s="538">
        <f t="shared" si="155"/>
        <v>2835530</v>
      </c>
      <c r="CD313" s="537">
        <v>0</v>
      </c>
      <c r="CE313" s="537">
        <v>0</v>
      </c>
      <c r="CF313" s="537">
        <v>0</v>
      </c>
      <c r="CG313" s="537">
        <v>2835530</v>
      </c>
      <c r="CH313" s="538">
        <f t="shared" si="156"/>
        <v>2620770</v>
      </c>
      <c r="CI313" s="537">
        <v>0</v>
      </c>
      <c r="CJ313" s="537">
        <v>0</v>
      </c>
      <c r="CK313" s="537">
        <v>0</v>
      </c>
      <c r="CL313" s="537">
        <v>2620770</v>
      </c>
      <c r="CM313" s="509" t="s">
        <v>92</v>
      </c>
      <c r="CN313" s="19" t="str">
        <f t="shared" si="157"/>
        <v>4010000220702плановый</v>
      </c>
      <c r="CO313" s="103"/>
      <c r="CP313" s="103"/>
      <c r="CQ313" s="104"/>
      <c r="CR313" s="104">
        <f t="shared" si="142"/>
        <v>0</v>
      </c>
      <c r="CS313" s="104">
        <f t="shared" si="143"/>
        <v>0</v>
      </c>
      <c r="CT313" s="104">
        <f t="shared" si="144"/>
        <v>0</v>
      </c>
      <c r="CU313" s="104">
        <f t="shared" si="145"/>
        <v>0</v>
      </c>
      <c r="CV313" s="104">
        <f t="shared" si="146"/>
        <v>0</v>
      </c>
      <c r="CW313" s="104">
        <f t="shared" si="147"/>
        <v>0</v>
      </c>
      <c r="CX313" s="104"/>
      <c r="CY313" s="211">
        <f t="shared" si="158"/>
        <v>0</v>
      </c>
      <c r="CZ313" s="211">
        <f t="shared" si="159"/>
        <v>0</v>
      </c>
      <c r="DA313" s="211">
        <f t="shared" si="160"/>
        <v>0</v>
      </c>
      <c r="DB313" s="211">
        <f t="shared" si="161"/>
        <v>0</v>
      </c>
      <c r="DC313" s="211">
        <f t="shared" si="162"/>
        <v>0</v>
      </c>
      <c r="DD313" s="211">
        <f t="shared" si="163"/>
        <v>0</v>
      </c>
      <c r="DE313" s="211">
        <f t="shared" si="164"/>
        <v>0</v>
      </c>
      <c r="DF313" s="211">
        <f t="shared" si="165"/>
        <v>0</v>
      </c>
      <c r="DG313" s="211">
        <f t="shared" si="166"/>
        <v>0</v>
      </c>
      <c r="DH313" s="211">
        <f t="shared" si="167"/>
        <v>0</v>
      </c>
    </row>
    <row r="314" spans="1:112" s="105" customFormat="1" ht="32.1" customHeight="1">
      <c r="A314" s="439">
        <v>606</v>
      </c>
      <c r="B314" s="289" t="s">
        <v>446</v>
      </c>
      <c r="C314" s="69">
        <v>401000022</v>
      </c>
      <c r="D314" s="58" t="s">
        <v>1415</v>
      </c>
      <c r="E314" s="290" t="s">
        <v>2189</v>
      </c>
      <c r="F314" s="291"/>
      <c r="G314" s="291"/>
      <c r="H314" s="292" t="s">
        <v>1681</v>
      </c>
      <c r="I314" s="291"/>
      <c r="J314" s="292" t="s">
        <v>1682</v>
      </c>
      <c r="K314" s="292" t="s">
        <v>1683</v>
      </c>
      <c r="L314" s="292"/>
      <c r="M314" s="292"/>
      <c r="N314" s="292" t="s">
        <v>1649</v>
      </c>
      <c r="O314" s="292"/>
      <c r="P314" s="294" t="s">
        <v>1684</v>
      </c>
      <c r="Q314" s="294" t="s">
        <v>2188</v>
      </c>
      <c r="R314" s="292"/>
      <c r="S314" s="292"/>
      <c r="T314" s="292"/>
      <c r="U314" s="292"/>
      <c r="V314" s="292" t="s">
        <v>1685</v>
      </c>
      <c r="W314" s="292" t="s">
        <v>1652</v>
      </c>
      <c r="X314" s="292"/>
      <c r="Y314" s="292"/>
      <c r="Z314" s="292"/>
      <c r="AA314" s="292"/>
      <c r="AB314" s="294" t="s">
        <v>1686</v>
      </c>
      <c r="AC314" s="294" t="s">
        <v>2141</v>
      </c>
      <c r="AD314" s="294"/>
      <c r="AE314" s="294"/>
      <c r="AF314" s="294"/>
      <c r="AG314" s="294"/>
      <c r="AH314" s="294"/>
      <c r="AI314" s="294"/>
      <c r="AJ314" s="294" t="s">
        <v>383</v>
      </c>
      <c r="AK314" s="294" t="s">
        <v>2142</v>
      </c>
      <c r="AL314" s="294"/>
      <c r="AM314" s="294" t="s">
        <v>2143</v>
      </c>
      <c r="AN314" s="294" t="s">
        <v>2144</v>
      </c>
      <c r="AO314" s="71" t="s">
        <v>219</v>
      </c>
      <c r="AP314" s="71" t="s">
        <v>90</v>
      </c>
      <c r="AQ314" s="71" t="s">
        <v>519</v>
      </c>
      <c r="AR314" s="70" t="s">
        <v>520</v>
      </c>
      <c r="AS314" s="253" t="s">
        <v>464</v>
      </c>
      <c r="AT314" s="535">
        <f t="shared" si="150"/>
        <v>876092.37</v>
      </c>
      <c r="AU314" s="535">
        <f t="shared" si="150"/>
        <v>876092.37</v>
      </c>
      <c r="AV314" s="536">
        <v>0</v>
      </c>
      <c r="AW314" s="536">
        <v>0</v>
      </c>
      <c r="AX314" s="536">
        <v>0</v>
      </c>
      <c r="AY314" s="536">
        <v>0</v>
      </c>
      <c r="AZ314" s="536">
        <v>0</v>
      </c>
      <c r="BA314" s="536">
        <v>0</v>
      </c>
      <c r="BB314" s="536">
        <v>876092.37</v>
      </c>
      <c r="BC314" s="536">
        <v>876092.37</v>
      </c>
      <c r="BD314" s="538">
        <f t="shared" si="151"/>
        <v>227600</v>
      </c>
      <c r="BE314" s="537">
        <v>0</v>
      </c>
      <c r="BF314" s="537">
        <v>0</v>
      </c>
      <c r="BG314" s="537">
        <v>0</v>
      </c>
      <c r="BH314" s="537">
        <v>227600</v>
      </c>
      <c r="BI314" s="538">
        <f t="shared" si="152"/>
        <v>227600</v>
      </c>
      <c r="BJ314" s="537">
        <v>0</v>
      </c>
      <c r="BK314" s="537">
        <v>0</v>
      </c>
      <c r="BL314" s="537">
        <v>0</v>
      </c>
      <c r="BM314" s="537">
        <v>227600</v>
      </c>
      <c r="BN314" s="538">
        <f t="shared" si="153"/>
        <v>227600</v>
      </c>
      <c r="BO314" s="537">
        <v>0</v>
      </c>
      <c r="BP314" s="537">
        <v>0</v>
      </c>
      <c r="BQ314" s="537">
        <v>0</v>
      </c>
      <c r="BR314" s="537">
        <v>227600</v>
      </c>
      <c r="BS314" s="538">
        <f t="shared" si="149"/>
        <v>227600</v>
      </c>
      <c r="BT314" s="537">
        <v>0</v>
      </c>
      <c r="BU314" s="537">
        <v>0</v>
      </c>
      <c r="BV314" s="537">
        <v>0</v>
      </c>
      <c r="BW314" s="537">
        <v>227600</v>
      </c>
      <c r="BX314" s="538">
        <f t="shared" si="154"/>
        <v>876092.37</v>
      </c>
      <c r="BY314" s="536">
        <v>0</v>
      </c>
      <c r="BZ314" s="536">
        <v>0</v>
      </c>
      <c r="CA314" s="536">
        <v>0</v>
      </c>
      <c r="CB314" s="536">
        <v>876092.37</v>
      </c>
      <c r="CC314" s="538">
        <f t="shared" si="155"/>
        <v>227600</v>
      </c>
      <c r="CD314" s="537">
        <v>0</v>
      </c>
      <c r="CE314" s="537">
        <v>0</v>
      </c>
      <c r="CF314" s="537">
        <v>0</v>
      </c>
      <c r="CG314" s="537">
        <v>227600</v>
      </c>
      <c r="CH314" s="538">
        <f t="shared" si="156"/>
        <v>227600</v>
      </c>
      <c r="CI314" s="537">
        <v>0</v>
      </c>
      <c r="CJ314" s="537">
        <v>0</v>
      </c>
      <c r="CK314" s="537">
        <v>0</v>
      </c>
      <c r="CL314" s="537">
        <v>227600</v>
      </c>
      <c r="CM314" s="509" t="s">
        <v>92</v>
      </c>
      <c r="CN314" s="19" t="str">
        <f t="shared" si="157"/>
        <v>4010000220702плановый</v>
      </c>
      <c r="CO314" s="103"/>
      <c r="CP314" s="103"/>
      <c r="CQ314" s="104"/>
      <c r="CR314" s="104">
        <f t="shared" si="142"/>
        <v>0</v>
      </c>
      <c r="CS314" s="104">
        <f t="shared" si="143"/>
        <v>0</v>
      </c>
      <c r="CT314" s="104">
        <f t="shared" si="144"/>
        <v>0</v>
      </c>
      <c r="CU314" s="104">
        <f t="shared" si="145"/>
        <v>0</v>
      </c>
      <c r="CV314" s="104">
        <f t="shared" si="146"/>
        <v>0</v>
      </c>
      <c r="CW314" s="104">
        <f t="shared" si="147"/>
        <v>0</v>
      </c>
      <c r="CX314" s="104"/>
      <c r="CY314" s="211">
        <f t="shared" si="158"/>
        <v>0</v>
      </c>
      <c r="CZ314" s="211">
        <f t="shared" si="159"/>
        <v>0</v>
      </c>
      <c r="DA314" s="211">
        <f t="shared" si="160"/>
        <v>0</v>
      </c>
      <c r="DB314" s="211">
        <f t="shared" si="161"/>
        <v>0</v>
      </c>
      <c r="DC314" s="211">
        <f t="shared" si="162"/>
        <v>0</v>
      </c>
      <c r="DD314" s="211">
        <f t="shared" si="163"/>
        <v>0</v>
      </c>
      <c r="DE314" s="211">
        <f t="shared" si="164"/>
        <v>0</v>
      </c>
      <c r="DF314" s="211">
        <f t="shared" si="165"/>
        <v>0</v>
      </c>
      <c r="DG314" s="211">
        <f t="shared" si="166"/>
        <v>0</v>
      </c>
      <c r="DH314" s="211">
        <f t="shared" si="167"/>
        <v>0</v>
      </c>
    </row>
    <row r="315" spans="1:112" s="105" customFormat="1" ht="32.1" customHeight="1">
      <c r="A315" s="439">
        <v>606</v>
      </c>
      <c r="B315" s="289" t="s">
        <v>446</v>
      </c>
      <c r="C315" s="69">
        <v>401000022</v>
      </c>
      <c r="D315" s="58" t="s">
        <v>1415</v>
      </c>
      <c r="E315" s="290" t="s">
        <v>466</v>
      </c>
      <c r="F315" s="291"/>
      <c r="G315" s="291"/>
      <c r="H315" s="292">
        <v>1</v>
      </c>
      <c r="I315" s="291"/>
      <c r="J315" s="292">
        <v>9</v>
      </c>
      <c r="K315" s="292">
        <v>1</v>
      </c>
      <c r="L315" s="292" t="s">
        <v>1642</v>
      </c>
      <c r="M315" s="292"/>
      <c r="N315" s="292"/>
      <c r="O315" s="292"/>
      <c r="P315" s="294" t="s">
        <v>467</v>
      </c>
      <c r="Q315" s="294" t="s">
        <v>2190</v>
      </c>
      <c r="R315" s="292"/>
      <c r="S315" s="292"/>
      <c r="T315" s="292"/>
      <c r="U315" s="292"/>
      <c r="V315" s="292" t="s">
        <v>1676</v>
      </c>
      <c r="W315" s="292" t="s">
        <v>383</v>
      </c>
      <c r="X315" s="292" t="s">
        <v>1687</v>
      </c>
      <c r="Y315" s="292"/>
      <c r="Z315" s="292"/>
      <c r="AA315" s="292"/>
      <c r="AB315" s="294" t="s">
        <v>2191</v>
      </c>
      <c r="AC315" s="294" t="s">
        <v>2123</v>
      </c>
      <c r="AD315" s="294"/>
      <c r="AE315" s="294"/>
      <c r="AF315" s="294"/>
      <c r="AG315" s="294"/>
      <c r="AH315" s="294"/>
      <c r="AI315" s="294"/>
      <c r="AJ315" s="294"/>
      <c r="AK315" s="294"/>
      <c r="AL315" s="294"/>
      <c r="AM315" s="294" t="s">
        <v>2179</v>
      </c>
      <c r="AN315" s="294" t="s">
        <v>2122</v>
      </c>
      <c r="AO315" s="71" t="s">
        <v>219</v>
      </c>
      <c r="AP315" s="71" t="s">
        <v>90</v>
      </c>
      <c r="AQ315" s="71" t="s">
        <v>2192</v>
      </c>
      <c r="AR315" s="70" t="s">
        <v>2193</v>
      </c>
      <c r="AS315" s="253" t="s">
        <v>463</v>
      </c>
      <c r="AT315" s="535">
        <f t="shared" si="150"/>
        <v>0</v>
      </c>
      <c r="AU315" s="535">
        <f t="shared" si="150"/>
        <v>0</v>
      </c>
      <c r="AV315" s="536">
        <v>0</v>
      </c>
      <c r="AW315" s="536">
        <v>0</v>
      </c>
      <c r="AX315" s="536">
        <v>0</v>
      </c>
      <c r="AY315" s="536">
        <v>0</v>
      </c>
      <c r="AZ315" s="536">
        <v>0</v>
      </c>
      <c r="BA315" s="536">
        <v>0</v>
      </c>
      <c r="BB315" s="537">
        <v>0</v>
      </c>
      <c r="BC315" s="537">
        <v>0</v>
      </c>
      <c r="BD315" s="538">
        <f t="shared" si="151"/>
        <v>10797600</v>
      </c>
      <c r="BE315" s="537">
        <v>0</v>
      </c>
      <c r="BF315" s="537">
        <v>10257720</v>
      </c>
      <c r="BG315" s="537">
        <v>0</v>
      </c>
      <c r="BH315" s="537">
        <v>539880</v>
      </c>
      <c r="BI315" s="538">
        <f t="shared" si="152"/>
        <v>0</v>
      </c>
      <c r="BJ315" s="537">
        <v>0</v>
      </c>
      <c r="BK315" s="537">
        <v>0</v>
      </c>
      <c r="BL315" s="537">
        <v>0</v>
      </c>
      <c r="BM315" s="537">
        <v>0</v>
      </c>
      <c r="BN315" s="538">
        <f t="shared" si="153"/>
        <v>0</v>
      </c>
      <c r="BO315" s="537">
        <v>0</v>
      </c>
      <c r="BP315" s="537">
        <v>0</v>
      </c>
      <c r="BQ315" s="537">
        <v>0</v>
      </c>
      <c r="BR315" s="537">
        <v>0</v>
      </c>
      <c r="BS315" s="538">
        <f t="shared" si="149"/>
        <v>0</v>
      </c>
      <c r="BT315" s="537">
        <v>0</v>
      </c>
      <c r="BU315" s="537">
        <v>0</v>
      </c>
      <c r="BV315" s="537">
        <v>0</v>
      </c>
      <c r="BW315" s="537">
        <v>0</v>
      </c>
      <c r="BX315" s="538">
        <f t="shared" si="154"/>
        <v>0</v>
      </c>
      <c r="BY315" s="536">
        <v>0</v>
      </c>
      <c r="BZ315" s="536">
        <v>0</v>
      </c>
      <c r="CA315" s="536">
        <v>0</v>
      </c>
      <c r="CB315" s="537">
        <v>0</v>
      </c>
      <c r="CC315" s="538">
        <f t="shared" si="155"/>
        <v>10797600</v>
      </c>
      <c r="CD315" s="537">
        <v>0</v>
      </c>
      <c r="CE315" s="537">
        <v>10257720</v>
      </c>
      <c r="CF315" s="537">
        <v>0</v>
      </c>
      <c r="CG315" s="537">
        <v>539880</v>
      </c>
      <c r="CH315" s="538">
        <f t="shared" si="156"/>
        <v>0</v>
      </c>
      <c r="CI315" s="537">
        <v>0</v>
      </c>
      <c r="CJ315" s="537">
        <v>0</v>
      </c>
      <c r="CK315" s="537">
        <v>0</v>
      </c>
      <c r="CL315" s="537">
        <v>0</v>
      </c>
      <c r="CM315" s="509" t="s">
        <v>92</v>
      </c>
      <c r="CN315" s="19" t="str">
        <f t="shared" si="157"/>
        <v>4010000220702плановый</v>
      </c>
      <c r="CO315" s="103"/>
      <c r="CP315" s="103"/>
      <c r="CQ315" s="104"/>
      <c r="CR315" s="104">
        <f t="shared" si="142"/>
        <v>0</v>
      </c>
      <c r="CS315" s="104">
        <f t="shared" si="143"/>
        <v>0</v>
      </c>
      <c r="CT315" s="104">
        <f t="shared" si="144"/>
        <v>0</v>
      </c>
      <c r="CU315" s="104">
        <f t="shared" si="145"/>
        <v>0</v>
      </c>
      <c r="CV315" s="104">
        <f t="shared" si="146"/>
        <v>0</v>
      </c>
      <c r="CW315" s="104">
        <f t="shared" si="147"/>
        <v>0</v>
      </c>
      <c r="CX315" s="104"/>
      <c r="CY315" s="211">
        <f t="shared" si="158"/>
        <v>0</v>
      </c>
      <c r="CZ315" s="211">
        <f t="shared" si="159"/>
        <v>0</v>
      </c>
      <c r="DA315" s="211">
        <f t="shared" si="160"/>
        <v>0</v>
      </c>
      <c r="DB315" s="211">
        <f t="shared" si="161"/>
        <v>0</v>
      </c>
      <c r="DC315" s="211">
        <f t="shared" si="162"/>
        <v>0</v>
      </c>
      <c r="DD315" s="211">
        <f t="shared" si="163"/>
        <v>0</v>
      </c>
      <c r="DE315" s="211">
        <f t="shared" si="164"/>
        <v>0</v>
      </c>
      <c r="DF315" s="211">
        <f t="shared" si="165"/>
        <v>0</v>
      </c>
      <c r="DG315" s="211">
        <f t="shared" si="166"/>
        <v>0</v>
      </c>
      <c r="DH315" s="211">
        <f t="shared" si="167"/>
        <v>0</v>
      </c>
    </row>
    <row r="316" spans="1:112" s="105" customFormat="1" ht="32.1" customHeight="1">
      <c r="A316" s="439">
        <v>606</v>
      </c>
      <c r="B316" s="289" t="s">
        <v>446</v>
      </c>
      <c r="C316" s="69">
        <v>401000022</v>
      </c>
      <c r="D316" s="58" t="s">
        <v>1415</v>
      </c>
      <c r="E316" s="290" t="s">
        <v>466</v>
      </c>
      <c r="F316" s="291"/>
      <c r="G316" s="291"/>
      <c r="H316" s="292">
        <v>1</v>
      </c>
      <c r="I316" s="291"/>
      <c r="J316" s="292">
        <v>9</v>
      </c>
      <c r="K316" s="292">
        <v>1</v>
      </c>
      <c r="L316" s="292" t="s">
        <v>1639</v>
      </c>
      <c r="M316" s="292"/>
      <c r="N316" s="292"/>
      <c r="O316" s="292"/>
      <c r="P316" s="294" t="s">
        <v>467</v>
      </c>
      <c r="Q316" s="294" t="s">
        <v>2194</v>
      </c>
      <c r="R316" s="292"/>
      <c r="S316" s="292"/>
      <c r="T316" s="292"/>
      <c r="U316" s="292"/>
      <c r="V316" s="292" t="s">
        <v>1676</v>
      </c>
      <c r="W316" s="292" t="s">
        <v>383</v>
      </c>
      <c r="X316" s="292" t="s">
        <v>1688</v>
      </c>
      <c r="Y316" s="292"/>
      <c r="Z316" s="292"/>
      <c r="AA316" s="292"/>
      <c r="AB316" s="294" t="s">
        <v>1689</v>
      </c>
      <c r="AC316" s="294" t="s">
        <v>2123</v>
      </c>
      <c r="AD316" s="294"/>
      <c r="AE316" s="294"/>
      <c r="AF316" s="294"/>
      <c r="AG316" s="294"/>
      <c r="AH316" s="294"/>
      <c r="AI316" s="294"/>
      <c r="AJ316" s="294"/>
      <c r="AK316" s="294"/>
      <c r="AL316" s="294"/>
      <c r="AM316" s="294" t="s">
        <v>2137</v>
      </c>
      <c r="AN316" s="294" t="s">
        <v>2122</v>
      </c>
      <c r="AO316" s="71" t="s">
        <v>219</v>
      </c>
      <c r="AP316" s="71" t="s">
        <v>90</v>
      </c>
      <c r="AQ316" s="541" t="s">
        <v>1690</v>
      </c>
      <c r="AR316" s="70" t="s">
        <v>1691</v>
      </c>
      <c r="AS316" s="253" t="s">
        <v>463</v>
      </c>
      <c r="AT316" s="535">
        <f t="shared" si="150"/>
        <v>25141135.77</v>
      </c>
      <c r="AU316" s="535">
        <f t="shared" si="150"/>
        <v>25141135.77</v>
      </c>
      <c r="AV316" s="537">
        <v>22689875.039999999</v>
      </c>
      <c r="AW316" s="537">
        <v>22689875.039999999</v>
      </c>
      <c r="AX316" s="536">
        <v>1194203.95</v>
      </c>
      <c r="AY316" s="536">
        <v>1194203.95</v>
      </c>
      <c r="AZ316" s="536">
        <v>0</v>
      </c>
      <c r="BA316" s="536">
        <v>0</v>
      </c>
      <c r="BB316" s="536">
        <v>1257056.78</v>
      </c>
      <c r="BC316" s="536">
        <v>1257056.78</v>
      </c>
      <c r="BD316" s="538">
        <f t="shared" si="151"/>
        <v>0</v>
      </c>
      <c r="BE316" s="537">
        <v>0</v>
      </c>
      <c r="BF316" s="537">
        <v>0</v>
      </c>
      <c r="BG316" s="537">
        <v>0</v>
      </c>
      <c r="BH316" s="537">
        <v>0</v>
      </c>
      <c r="BI316" s="538">
        <f t="shared" si="152"/>
        <v>0</v>
      </c>
      <c r="BJ316" s="537">
        <v>0</v>
      </c>
      <c r="BK316" s="537">
        <v>0</v>
      </c>
      <c r="BL316" s="537">
        <v>0</v>
      </c>
      <c r="BM316" s="537">
        <v>0</v>
      </c>
      <c r="BN316" s="538">
        <f t="shared" si="153"/>
        <v>0</v>
      </c>
      <c r="BO316" s="537">
        <v>0</v>
      </c>
      <c r="BP316" s="537">
        <v>0</v>
      </c>
      <c r="BQ316" s="537">
        <v>0</v>
      </c>
      <c r="BR316" s="537">
        <v>0</v>
      </c>
      <c r="BS316" s="538">
        <f t="shared" si="149"/>
        <v>0</v>
      </c>
      <c r="BT316" s="537">
        <v>0</v>
      </c>
      <c r="BU316" s="537">
        <v>0</v>
      </c>
      <c r="BV316" s="537">
        <v>0</v>
      </c>
      <c r="BW316" s="537">
        <v>0</v>
      </c>
      <c r="BX316" s="538">
        <f t="shared" si="154"/>
        <v>25141135.77</v>
      </c>
      <c r="BY316" s="537">
        <v>22689875.039999999</v>
      </c>
      <c r="BZ316" s="536">
        <v>1194203.95</v>
      </c>
      <c r="CA316" s="536">
        <v>0</v>
      </c>
      <c r="CB316" s="536">
        <v>1257056.78</v>
      </c>
      <c r="CC316" s="538">
        <f t="shared" si="155"/>
        <v>0</v>
      </c>
      <c r="CD316" s="537">
        <v>0</v>
      </c>
      <c r="CE316" s="537">
        <v>0</v>
      </c>
      <c r="CF316" s="537">
        <v>0</v>
      </c>
      <c r="CG316" s="537">
        <v>0</v>
      </c>
      <c r="CH316" s="538">
        <f t="shared" si="156"/>
        <v>0</v>
      </c>
      <c r="CI316" s="537">
        <v>0</v>
      </c>
      <c r="CJ316" s="537">
        <v>0</v>
      </c>
      <c r="CK316" s="537">
        <v>0</v>
      </c>
      <c r="CL316" s="537">
        <v>0</v>
      </c>
      <c r="CM316" s="509" t="s">
        <v>92</v>
      </c>
      <c r="CN316" s="19" t="str">
        <f t="shared" si="157"/>
        <v>4010000220702плановый</v>
      </c>
      <c r="CO316" s="103"/>
      <c r="CP316" s="103"/>
      <c r="CQ316" s="104"/>
      <c r="CR316" s="104">
        <f t="shared" si="142"/>
        <v>0</v>
      </c>
      <c r="CS316" s="104">
        <f t="shared" si="143"/>
        <v>0</v>
      </c>
      <c r="CT316" s="104">
        <f t="shared" si="144"/>
        <v>0</v>
      </c>
      <c r="CU316" s="104">
        <f t="shared" si="145"/>
        <v>0</v>
      </c>
      <c r="CV316" s="104">
        <f t="shared" si="146"/>
        <v>0</v>
      </c>
      <c r="CW316" s="104">
        <f t="shared" si="147"/>
        <v>0</v>
      </c>
      <c r="CX316" s="104"/>
      <c r="CY316" s="211">
        <f t="shared" si="158"/>
        <v>0</v>
      </c>
      <c r="CZ316" s="211">
        <f t="shared" si="159"/>
        <v>0</v>
      </c>
      <c r="DA316" s="211">
        <f t="shared" si="160"/>
        <v>0</v>
      </c>
      <c r="DB316" s="211">
        <f t="shared" si="161"/>
        <v>0</v>
      </c>
      <c r="DC316" s="211">
        <f t="shared" si="162"/>
        <v>0</v>
      </c>
      <c r="DD316" s="211">
        <f t="shared" si="163"/>
        <v>0</v>
      </c>
      <c r="DE316" s="211">
        <f t="shared" si="164"/>
        <v>0</v>
      </c>
      <c r="DF316" s="211">
        <f t="shared" si="165"/>
        <v>0</v>
      </c>
      <c r="DG316" s="211">
        <f t="shared" si="166"/>
        <v>0</v>
      </c>
      <c r="DH316" s="211">
        <f t="shared" si="167"/>
        <v>0</v>
      </c>
    </row>
    <row r="317" spans="1:112" s="105" customFormat="1" ht="32.1" customHeight="1">
      <c r="A317" s="439">
        <v>606</v>
      </c>
      <c r="B317" s="289" t="s">
        <v>446</v>
      </c>
      <c r="C317" s="69">
        <v>401000022</v>
      </c>
      <c r="D317" s="58" t="s">
        <v>1415</v>
      </c>
      <c r="E317" s="290" t="s">
        <v>466</v>
      </c>
      <c r="F317" s="291"/>
      <c r="G317" s="291"/>
      <c r="H317" s="292">
        <v>1</v>
      </c>
      <c r="I317" s="291"/>
      <c r="J317" s="292">
        <v>9</v>
      </c>
      <c r="K317" s="292">
        <v>1</v>
      </c>
      <c r="L317" s="292" t="s">
        <v>1639</v>
      </c>
      <c r="M317" s="292"/>
      <c r="N317" s="292"/>
      <c r="O317" s="292"/>
      <c r="P317" s="294" t="s">
        <v>467</v>
      </c>
      <c r="Q317" s="294" t="s">
        <v>2195</v>
      </c>
      <c r="R317" s="292"/>
      <c r="S317" s="292"/>
      <c r="T317" s="292"/>
      <c r="U317" s="292"/>
      <c r="V317" s="292" t="s">
        <v>1676</v>
      </c>
      <c r="W317" s="292" t="s">
        <v>383</v>
      </c>
      <c r="X317" s="292" t="s">
        <v>1688</v>
      </c>
      <c r="Y317" s="292"/>
      <c r="Z317" s="292"/>
      <c r="AA317" s="292"/>
      <c r="AB317" s="294" t="s">
        <v>2196</v>
      </c>
      <c r="AC317" s="294" t="s">
        <v>2123</v>
      </c>
      <c r="AD317" s="294"/>
      <c r="AE317" s="294"/>
      <c r="AF317" s="294"/>
      <c r="AG317" s="294"/>
      <c r="AH317" s="294"/>
      <c r="AI317" s="294"/>
      <c r="AJ317" s="294"/>
      <c r="AK317" s="294"/>
      <c r="AL317" s="294"/>
      <c r="AM317" s="294" t="s">
        <v>2137</v>
      </c>
      <c r="AN317" s="294" t="s">
        <v>2122</v>
      </c>
      <c r="AO317" s="71" t="s">
        <v>219</v>
      </c>
      <c r="AP317" s="71" t="s">
        <v>90</v>
      </c>
      <c r="AQ317" s="541" t="s">
        <v>1692</v>
      </c>
      <c r="AR317" s="70" t="s">
        <v>1693</v>
      </c>
      <c r="AS317" s="253" t="s">
        <v>463</v>
      </c>
      <c r="AT317" s="535">
        <f t="shared" si="150"/>
        <v>181943434.34999999</v>
      </c>
      <c r="AU317" s="535">
        <f t="shared" si="150"/>
        <v>181943434.34999999</v>
      </c>
      <c r="AV317" s="536">
        <v>171117800</v>
      </c>
      <c r="AW317" s="536">
        <v>171117800</v>
      </c>
      <c r="AX317" s="536">
        <v>9006200.0099999998</v>
      </c>
      <c r="AY317" s="536">
        <v>9006200.0099999998</v>
      </c>
      <c r="AZ317" s="536">
        <v>0</v>
      </c>
      <c r="BA317" s="536">
        <v>0</v>
      </c>
      <c r="BB317" s="537">
        <v>1819434.34</v>
      </c>
      <c r="BC317" s="537">
        <v>1819434.34</v>
      </c>
      <c r="BD317" s="538">
        <f t="shared" si="151"/>
        <v>1395807868.1400001</v>
      </c>
      <c r="BE317" s="537">
        <v>1312757300</v>
      </c>
      <c r="BF317" s="537">
        <v>69092489.460000008</v>
      </c>
      <c r="BG317" s="537">
        <v>0</v>
      </c>
      <c r="BH317" s="537">
        <v>13958078.68</v>
      </c>
      <c r="BI317" s="538">
        <f t="shared" si="152"/>
        <v>594954925.58000004</v>
      </c>
      <c r="BJ317" s="537">
        <v>547775000</v>
      </c>
      <c r="BK317" s="537">
        <v>41230376.32</v>
      </c>
      <c r="BL317" s="537">
        <v>0</v>
      </c>
      <c r="BM317" s="537">
        <v>5949549.2599999998</v>
      </c>
      <c r="BN317" s="538">
        <f t="shared" si="153"/>
        <v>594954925.57000005</v>
      </c>
      <c r="BO317" s="537">
        <v>547775000</v>
      </c>
      <c r="BP317" s="537">
        <v>41230376.32</v>
      </c>
      <c r="BQ317" s="537">
        <v>0</v>
      </c>
      <c r="BR317" s="537">
        <v>5949549.25</v>
      </c>
      <c r="BS317" s="538">
        <f t="shared" si="149"/>
        <v>0</v>
      </c>
      <c r="BT317" s="537">
        <v>0</v>
      </c>
      <c r="BU317" s="537">
        <v>0</v>
      </c>
      <c r="BV317" s="537">
        <v>0</v>
      </c>
      <c r="BW317" s="537">
        <v>0</v>
      </c>
      <c r="BX317" s="538">
        <f t="shared" si="154"/>
        <v>181943434.34999999</v>
      </c>
      <c r="BY317" s="536">
        <v>171117800</v>
      </c>
      <c r="BZ317" s="536">
        <v>9006200.0099999998</v>
      </c>
      <c r="CA317" s="536">
        <v>0</v>
      </c>
      <c r="CB317" s="537">
        <v>1819434.34</v>
      </c>
      <c r="CC317" s="538">
        <f t="shared" si="155"/>
        <v>1395807868.1400001</v>
      </c>
      <c r="CD317" s="537">
        <v>1312757300</v>
      </c>
      <c r="CE317" s="537">
        <v>69092489.460000008</v>
      </c>
      <c r="CF317" s="537">
        <v>0</v>
      </c>
      <c r="CG317" s="537">
        <v>13958078.68</v>
      </c>
      <c r="CH317" s="538">
        <f t="shared" si="156"/>
        <v>594954925.58000004</v>
      </c>
      <c r="CI317" s="537">
        <v>547775000</v>
      </c>
      <c r="CJ317" s="537">
        <v>41230376.32</v>
      </c>
      <c r="CK317" s="537">
        <v>0</v>
      </c>
      <c r="CL317" s="537">
        <v>5949549.2599999998</v>
      </c>
      <c r="CM317" s="509" t="s">
        <v>92</v>
      </c>
      <c r="CN317" s="19" t="str">
        <f t="shared" si="157"/>
        <v>4010000220702плановый</v>
      </c>
      <c r="CO317" s="103"/>
      <c r="CP317" s="103"/>
      <c r="CQ317" s="104"/>
      <c r="CR317" s="104">
        <f t="shared" si="142"/>
        <v>-5.8207660913467407E-9</v>
      </c>
      <c r="CS317" s="104">
        <f t="shared" si="143"/>
        <v>-5.8207660913467407E-9</v>
      </c>
      <c r="CT317" s="104">
        <f t="shared" si="144"/>
        <v>9.6857547760009766E-8</v>
      </c>
      <c r="CU317" s="104">
        <f t="shared" si="145"/>
        <v>4.2840838432312012E-8</v>
      </c>
      <c r="CV317" s="104">
        <f t="shared" si="146"/>
        <v>5.2154064178466797E-8</v>
      </c>
      <c r="CW317" s="104">
        <f t="shared" si="147"/>
        <v>0</v>
      </c>
      <c r="CX317" s="104"/>
      <c r="CY317" s="211">
        <f t="shared" si="158"/>
        <v>0</v>
      </c>
      <c r="CZ317" s="211">
        <f t="shared" si="159"/>
        <v>0</v>
      </c>
      <c r="DA317" s="211">
        <f t="shared" si="160"/>
        <v>0</v>
      </c>
      <c r="DB317" s="211">
        <f t="shared" si="161"/>
        <v>0</v>
      </c>
      <c r="DC317" s="211">
        <f t="shared" si="162"/>
        <v>0</v>
      </c>
      <c r="DD317" s="211">
        <f t="shared" si="163"/>
        <v>0</v>
      </c>
      <c r="DE317" s="211">
        <f t="shared" si="164"/>
        <v>0</v>
      </c>
      <c r="DF317" s="211">
        <f t="shared" si="165"/>
        <v>0</v>
      </c>
      <c r="DG317" s="211">
        <f t="shared" si="166"/>
        <v>0</v>
      </c>
      <c r="DH317" s="211">
        <f t="shared" si="167"/>
        <v>0</v>
      </c>
    </row>
    <row r="318" spans="1:112" s="105" customFormat="1" ht="32.1" customHeight="1">
      <c r="A318" s="439">
        <v>606</v>
      </c>
      <c r="B318" s="289" t="s">
        <v>446</v>
      </c>
      <c r="C318" s="69">
        <v>401000022</v>
      </c>
      <c r="D318" s="58" t="s">
        <v>1415</v>
      </c>
      <c r="E318" s="290" t="s">
        <v>466</v>
      </c>
      <c r="F318" s="291"/>
      <c r="G318" s="291"/>
      <c r="H318" s="292">
        <v>1</v>
      </c>
      <c r="I318" s="291"/>
      <c r="J318" s="292">
        <v>9</v>
      </c>
      <c r="K318" s="292">
        <v>1</v>
      </c>
      <c r="L318" s="292" t="s">
        <v>1639</v>
      </c>
      <c r="M318" s="292"/>
      <c r="N318" s="292"/>
      <c r="O318" s="292"/>
      <c r="P318" s="294" t="s">
        <v>467</v>
      </c>
      <c r="Q318" s="294" t="s">
        <v>2197</v>
      </c>
      <c r="R318" s="292"/>
      <c r="S318" s="292"/>
      <c r="T318" s="292"/>
      <c r="U318" s="292"/>
      <c r="V318" s="292" t="s">
        <v>1676</v>
      </c>
      <c r="W318" s="292" t="s">
        <v>383</v>
      </c>
      <c r="X318" s="292" t="s">
        <v>1687</v>
      </c>
      <c r="Y318" s="292"/>
      <c r="Z318" s="292"/>
      <c r="AA318" s="292"/>
      <c r="AB318" s="294" t="s">
        <v>1694</v>
      </c>
      <c r="AC318" s="294" t="s">
        <v>2123</v>
      </c>
      <c r="AD318" s="294"/>
      <c r="AE318" s="294"/>
      <c r="AF318" s="294"/>
      <c r="AG318" s="294"/>
      <c r="AH318" s="294"/>
      <c r="AI318" s="294"/>
      <c r="AJ318" s="294"/>
      <c r="AK318" s="294"/>
      <c r="AL318" s="294"/>
      <c r="AM318" s="294" t="s">
        <v>2137</v>
      </c>
      <c r="AN318" s="294" t="s">
        <v>2122</v>
      </c>
      <c r="AO318" s="71" t="s">
        <v>219</v>
      </c>
      <c r="AP318" s="71" t="s">
        <v>90</v>
      </c>
      <c r="AQ318" s="541" t="s">
        <v>1695</v>
      </c>
      <c r="AR318" s="70" t="s">
        <v>1696</v>
      </c>
      <c r="AS318" s="253" t="s">
        <v>463</v>
      </c>
      <c r="AT318" s="535">
        <f t="shared" si="150"/>
        <v>0</v>
      </c>
      <c r="AU318" s="535">
        <f t="shared" si="150"/>
        <v>0</v>
      </c>
      <c r="AV318" s="536">
        <v>0</v>
      </c>
      <c r="AW318" s="536">
        <v>0</v>
      </c>
      <c r="AX318" s="536">
        <v>0</v>
      </c>
      <c r="AY318" s="536">
        <v>0</v>
      </c>
      <c r="AZ318" s="536">
        <v>0</v>
      </c>
      <c r="BA318" s="536">
        <v>0</v>
      </c>
      <c r="BB318" s="536">
        <v>0</v>
      </c>
      <c r="BC318" s="536">
        <v>0</v>
      </c>
      <c r="BD318" s="538">
        <f t="shared" si="151"/>
        <v>624237259.38999999</v>
      </c>
      <c r="BE318" s="537">
        <v>0</v>
      </c>
      <c r="BF318" s="537">
        <v>617994886.75</v>
      </c>
      <c r="BG318" s="537">
        <v>0</v>
      </c>
      <c r="BH318" s="537">
        <v>6242372.6399999997</v>
      </c>
      <c r="BI318" s="538">
        <f t="shared" si="152"/>
        <v>0</v>
      </c>
      <c r="BJ318" s="537">
        <v>0</v>
      </c>
      <c r="BK318" s="537">
        <v>0</v>
      </c>
      <c r="BL318" s="537">
        <v>0</v>
      </c>
      <c r="BM318" s="537">
        <v>0</v>
      </c>
      <c r="BN318" s="538">
        <f t="shared" si="153"/>
        <v>0</v>
      </c>
      <c r="BO318" s="537">
        <v>0</v>
      </c>
      <c r="BP318" s="537">
        <v>0</v>
      </c>
      <c r="BQ318" s="537">
        <v>0</v>
      </c>
      <c r="BR318" s="537">
        <v>0</v>
      </c>
      <c r="BS318" s="538">
        <f t="shared" si="149"/>
        <v>0</v>
      </c>
      <c r="BT318" s="537">
        <v>0</v>
      </c>
      <c r="BU318" s="537">
        <v>0</v>
      </c>
      <c r="BV318" s="537">
        <v>0</v>
      </c>
      <c r="BW318" s="537">
        <v>0</v>
      </c>
      <c r="BX318" s="538">
        <f t="shared" si="154"/>
        <v>0</v>
      </c>
      <c r="BY318" s="536">
        <v>0</v>
      </c>
      <c r="BZ318" s="536">
        <v>0</v>
      </c>
      <c r="CA318" s="536">
        <v>0</v>
      </c>
      <c r="CB318" s="536">
        <v>0</v>
      </c>
      <c r="CC318" s="538">
        <f t="shared" si="155"/>
        <v>624237259.38999999</v>
      </c>
      <c r="CD318" s="537">
        <v>0</v>
      </c>
      <c r="CE318" s="537">
        <v>617994886.75</v>
      </c>
      <c r="CF318" s="537">
        <v>0</v>
      </c>
      <c r="CG318" s="537">
        <v>6242372.6399999997</v>
      </c>
      <c r="CH318" s="538">
        <f t="shared" si="156"/>
        <v>0</v>
      </c>
      <c r="CI318" s="537">
        <v>0</v>
      </c>
      <c r="CJ318" s="537">
        <v>0</v>
      </c>
      <c r="CK318" s="537">
        <v>0</v>
      </c>
      <c r="CL318" s="537">
        <v>0</v>
      </c>
      <c r="CM318" s="509" t="s">
        <v>92</v>
      </c>
      <c r="CN318" s="19" t="str">
        <f t="shared" si="157"/>
        <v>4010000220702плановый</v>
      </c>
      <c r="CO318" s="103"/>
      <c r="CP318" s="103"/>
      <c r="CQ318" s="104"/>
      <c r="CR318" s="104">
        <f t="shared" si="142"/>
        <v>0</v>
      </c>
      <c r="CS318" s="104">
        <f t="shared" si="143"/>
        <v>0</v>
      </c>
      <c r="CT318" s="104">
        <f t="shared" si="144"/>
        <v>-1.3969838619232178E-8</v>
      </c>
      <c r="CU318" s="104">
        <f t="shared" si="145"/>
        <v>0</v>
      </c>
      <c r="CV318" s="104">
        <f t="shared" si="146"/>
        <v>0</v>
      </c>
      <c r="CW318" s="104">
        <f t="shared" si="147"/>
        <v>0</v>
      </c>
      <c r="CX318" s="104"/>
      <c r="CY318" s="211">
        <f t="shared" si="158"/>
        <v>0</v>
      </c>
      <c r="CZ318" s="211">
        <f t="shared" si="159"/>
        <v>0</v>
      </c>
      <c r="DA318" s="211">
        <f t="shared" si="160"/>
        <v>0</v>
      </c>
      <c r="DB318" s="211">
        <f t="shared" si="161"/>
        <v>0</v>
      </c>
      <c r="DC318" s="211">
        <f t="shared" si="162"/>
        <v>0</v>
      </c>
      <c r="DD318" s="211">
        <f t="shared" si="163"/>
        <v>0</v>
      </c>
      <c r="DE318" s="211">
        <f t="shared" si="164"/>
        <v>0</v>
      </c>
      <c r="DF318" s="211">
        <f t="shared" si="165"/>
        <v>0</v>
      </c>
      <c r="DG318" s="211">
        <f t="shared" si="166"/>
        <v>0</v>
      </c>
      <c r="DH318" s="211">
        <f t="shared" si="167"/>
        <v>0</v>
      </c>
    </row>
    <row r="319" spans="1:112" s="105" customFormat="1" ht="32.1" customHeight="1">
      <c r="A319" s="439">
        <v>606</v>
      </c>
      <c r="B319" s="289" t="s">
        <v>446</v>
      </c>
      <c r="C319" s="69">
        <v>401000022</v>
      </c>
      <c r="D319" s="58" t="s">
        <v>1415</v>
      </c>
      <c r="E319" s="290" t="s">
        <v>466</v>
      </c>
      <c r="F319" s="291"/>
      <c r="G319" s="291"/>
      <c r="H319" s="292">
        <v>1</v>
      </c>
      <c r="I319" s="291"/>
      <c r="J319" s="292">
        <v>9</v>
      </c>
      <c r="K319" s="292">
        <v>1</v>
      </c>
      <c r="L319" s="292" t="s">
        <v>1639</v>
      </c>
      <c r="M319" s="292"/>
      <c r="N319" s="292"/>
      <c r="O319" s="292"/>
      <c r="P319" s="294" t="s">
        <v>467</v>
      </c>
      <c r="Q319" s="294" t="s">
        <v>2198</v>
      </c>
      <c r="R319" s="292"/>
      <c r="S319" s="292"/>
      <c r="T319" s="292"/>
      <c r="U319" s="292"/>
      <c r="V319" s="292" t="s">
        <v>1676</v>
      </c>
      <c r="W319" s="292" t="s">
        <v>383</v>
      </c>
      <c r="X319" s="292"/>
      <c r="Y319" s="292"/>
      <c r="Z319" s="292"/>
      <c r="AA319" s="292" t="s">
        <v>1697</v>
      </c>
      <c r="AB319" s="294" t="s">
        <v>1698</v>
      </c>
      <c r="AC319" s="294" t="s">
        <v>2199</v>
      </c>
      <c r="AD319" s="294"/>
      <c r="AE319" s="294"/>
      <c r="AF319" s="294"/>
      <c r="AG319" s="294"/>
      <c r="AH319" s="294"/>
      <c r="AI319" s="294"/>
      <c r="AJ319" s="294" t="s">
        <v>845</v>
      </c>
      <c r="AK319" s="294" t="s">
        <v>845</v>
      </c>
      <c r="AL319" s="294"/>
      <c r="AM319" s="294" t="s">
        <v>2200</v>
      </c>
      <c r="AN319" s="294" t="s">
        <v>2201</v>
      </c>
      <c r="AO319" s="71" t="s">
        <v>219</v>
      </c>
      <c r="AP319" s="71" t="s">
        <v>90</v>
      </c>
      <c r="AQ319" s="541" t="s">
        <v>529</v>
      </c>
      <c r="AR319" s="70" t="s">
        <v>530</v>
      </c>
      <c r="AS319" s="253" t="s">
        <v>463</v>
      </c>
      <c r="AT319" s="535">
        <f t="shared" si="150"/>
        <v>3856570</v>
      </c>
      <c r="AU319" s="535">
        <f t="shared" si="150"/>
        <v>3390346.04</v>
      </c>
      <c r="AV319" s="536">
        <v>0</v>
      </c>
      <c r="AW319" s="536">
        <v>0</v>
      </c>
      <c r="AX319" s="537">
        <v>3856570</v>
      </c>
      <c r="AY319" s="537">
        <v>3390346.04</v>
      </c>
      <c r="AZ319" s="536">
        <v>0</v>
      </c>
      <c r="BA319" s="536">
        <v>0</v>
      </c>
      <c r="BB319" s="536">
        <v>0</v>
      </c>
      <c r="BC319" s="536">
        <v>0</v>
      </c>
      <c r="BD319" s="538">
        <f t="shared" si="151"/>
        <v>0</v>
      </c>
      <c r="BE319" s="537">
        <v>0</v>
      </c>
      <c r="BF319" s="537">
        <v>0</v>
      </c>
      <c r="BG319" s="537">
        <v>0</v>
      </c>
      <c r="BH319" s="537">
        <v>0</v>
      </c>
      <c r="BI319" s="538">
        <f t="shared" si="152"/>
        <v>0</v>
      </c>
      <c r="BJ319" s="537">
        <v>0</v>
      </c>
      <c r="BK319" s="537">
        <v>0</v>
      </c>
      <c r="BL319" s="537">
        <v>0</v>
      </c>
      <c r="BM319" s="537">
        <v>0</v>
      </c>
      <c r="BN319" s="538">
        <f t="shared" si="153"/>
        <v>0</v>
      </c>
      <c r="BO319" s="537">
        <v>0</v>
      </c>
      <c r="BP319" s="537">
        <v>0</v>
      </c>
      <c r="BQ319" s="537">
        <v>0</v>
      </c>
      <c r="BR319" s="537">
        <v>0</v>
      </c>
      <c r="BS319" s="538">
        <f t="shared" si="149"/>
        <v>0</v>
      </c>
      <c r="BT319" s="537">
        <v>0</v>
      </c>
      <c r="BU319" s="537">
        <v>0</v>
      </c>
      <c r="BV319" s="537">
        <v>0</v>
      </c>
      <c r="BW319" s="537">
        <v>0</v>
      </c>
      <c r="BX319" s="538">
        <f t="shared" si="154"/>
        <v>3390346.04</v>
      </c>
      <c r="BY319" s="536">
        <v>0</v>
      </c>
      <c r="BZ319" s="537">
        <v>3390346.04</v>
      </c>
      <c r="CA319" s="536">
        <v>0</v>
      </c>
      <c r="CB319" s="536">
        <v>0</v>
      </c>
      <c r="CC319" s="538">
        <f t="shared" si="155"/>
        <v>0</v>
      </c>
      <c r="CD319" s="537">
        <v>0</v>
      </c>
      <c r="CE319" s="537">
        <v>0</v>
      </c>
      <c r="CF319" s="537">
        <v>0</v>
      </c>
      <c r="CG319" s="537">
        <v>0</v>
      </c>
      <c r="CH319" s="538">
        <f t="shared" si="156"/>
        <v>0</v>
      </c>
      <c r="CI319" s="537">
        <v>0</v>
      </c>
      <c r="CJ319" s="537">
        <v>0</v>
      </c>
      <c r="CK319" s="537">
        <v>0</v>
      </c>
      <c r="CL319" s="537">
        <v>0</v>
      </c>
      <c r="CM319" s="509" t="s">
        <v>92</v>
      </c>
      <c r="CN319" s="19" t="str">
        <f t="shared" si="157"/>
        <v>4010000220702плановый</v>
      </c>
      <c r="CO319" s="103"/>
      <c r="CP319" s="103"/>
      <c r="CQ319" s="104"/>
      <c r="CR319" s="104">
        <f t="shared" si="142"/>
        <v>0</v>
      </c>
      <c r="CS319" s="104">
        <f t="shared" si="143"/>
        <v>0</v>
      </c>
      <c r="CT319" s="104">
        <f t="shared" si="144"/>
        <v>0</v>
      </c>
      <c r="CU319" s="104">
        <f t="shared" si="145"/>
        <v>0</v>
      </c>
      <c r="CV319" s="104">
        <f t="shared" si="146"/>
        <v>0</v>
      </c>
      <c r="CW319" s="104">
        <f t="shared" si="147"/>
        <v>0</v>
      </c>
      <c r="CX319" s="104"/>
      <c r="CY319" s="211">
        <f t="shared" si="158"/>
        <v>0</v>
      </c>
      <c r="CZ319" s="211">
        <f t="shared" si="159"/>
        <v>0</v>
      </c>
      <c r="DA319" s="211">
        <f t="shared" si="160"/>
        <v>0</v>
      </c>
      <c r="DB319" s="211">
        <f t="shared" si="161"/>
        <v>0</v>
      </c>
      <c r="DC319" s="211">
        <f t="shared" si="162"/>
        <v>0</v>
      </c>
      <c r="DD319" s="211">
        <f t="shared" si="163"/>
        <v>0</v>
      </c>
      <c r="DE319" s="211">
        <f t="shared" si="164"/>
        <v>0</v>
      </c>
      <c r="DF319" s="211">
        <f t="shared" si="165"/>
        <v>0</v>
      </c>
      <c r="DG319" s="211">
        <f t="shared" si="166"/>
        <v>0</v>
      </c>
      <c r="DH319" s="211">
        <f t="shared" si="167"/>
        <v>0</v>
      </c>
    </row>
    <row r="320" spans="1:112" s="105" customFormat="1" ht="32.1" customHeight="1">
      <c r="A320" s="439">
        <v>606</v>
      </c>
      <c r="B320" s="289" t="s">
        <v>446</v>
      </c>
      <c r="C320" s="69">
        <v>401000022</v>
      </c>
      <c r="D320" s="58" t="s">
        <v>1415</v>
      </c>
      <c r="E320" s="290" t="s">
        <v>2202</v>
      </c>
      <c r="F320" s="291"/>
      <c r="G320" s="291"/>
      <c r="H320" s="292" t="s">
        <v>1658</v>
      </c>
      <c r="I320" s="291"/>
      <c r="J320" s="292" t="s">
        <v>1659</v>
      </c>
      <c r="K320" s="292" t="s">
        <v>383</v>
      </c>
      <c r="L320" s="292" t="s">
        <v>1699</v>
      </c>
      <c r="M320" s="292"/>
      <c r="N320" s="292"/>
      <c r="O320" s="292"/>
      <c r="P320" s="294" t="s">
        <v>1660</v>
      </c>
      <c r="Q320" s="294" t="s">
        <v>2203</v>
      </c>
      <c r="R320" s="292"/>
      <c r="S320" s="292"/>
      <c r="T320" s="292" t="s">
        <v>1048</v>
      </c>
      <c r="U320" s="292"/>
      <c r="V320" s="292" t="s">
        <v>1661</v>
      </c>
      <c r="W320" s="292" t="s">
        <v>1662</v>
      </c>
      <c r="X320" s="292" t="s">
        <v>1663</v>
      </c>
      <c r="Y320" s="292"/>
      <c r="Z320" s="292"/>
      <c r="AA320" s="292"/>
      <c r="AB320" s="294" t="s">
        <v>1664</v>
      </c>
      <c r="AC320" s="294" t="s">
        <v>2148</v>
      </c>
      <c r="AD320" s="294"/>
      <c r="AE320" s="294"/>
      <c r="AF320" s="294"/>
      <c r="AG320" s="294"/>
      <c r="AH320" s="294"/>
      <c r="AI320" s="294"/>
      <c r="AJ320" s="294"/>
      <c r="AK320" s="294"/>
      <c r="AL320" s="294"/>
      <c r="AM320" s="294" t="s">
        <v>2137</v>
      </c>
      <c r="AN320" s="294" t="s">
        <v>2122</v>
      </c>
      <c r="AO320" s="71" t="s">
        <v>219</v>
      </c>
      <c r="AP320" s="71" t="s">
        <v>90</v>
      </c>
      <c r="AQ320" s="71" t="s">
        <v>550</v>
      </c>
      <c r="AR320" s="70" t="s">
        <v>551</v>
      </c>
      <c r="AS320" s="253" t="s">
        <v>463</v>
      </c>
      <c r="AT320" s="535">
        <f t="shared" si="150"/>
        <v>1930884</v>
      </c>
      <c r="AU320" s="535">
        <f t="shared" si="150"/>
        <v>1930884</v>
      </c>
      <c r="AV320" s="536">
        <v>0</v>
      </c>
      <c r="AW320" s="536">
        <v>0</v>
      </c>
      <c r="AX320" s="536">
        <v>0</v>
      </c>
      <c r="AY320" s="536">
        <v>0</v>
      </c>
      <c r="AZ320" s="536">
        <v>0</v>
      </c>
      <c r="BA320" s="536">
        <v>0</v>
      </c>
      <c r="BB320" s="537">
        <v>1930884</v>
      </c>
      <c r="BC320" s="537">
        <v>1930884</v>
      </c>
      <c r="BD320" s="538">
        <f t="shared" si="151"/>
        <v>0</v>
      </c>
      <c r="BE320" s="537">
        <v>0</v>
      </c>
      <c r="BF320" s="537">
        <v>0</v>
      </c>
      <c r="BG320" s="537">
        <v>0</v>
      </c>
      <c r="BH320" s="537">
        <v>0</v>
      </c>
      <c r="BI320" s="538">
        <f t="shared" si="152"/>
        <v>0</v>
      </c>
      <c r="BJ320" s="537">
        <v>0</v>
      </c>
      <c r="BK320" s="537">
        <v>0</v>
      </c>
      <c r="BL320" s="537">
        <v>0</v>
      </c>
      <c r="BM320" s="537">
        <v>0</v>
      </c>
      <c r="BN320" s="538">
        <f t="shared" si="153"/>
        <v>0</v>
      </c>
      <c r="BO320" s="537">
        <v>0</v>
      </c>
      <c r="BP320" s="537">
        <v>0</v>
      </c>
      <c r="BQ320" s="537">
        <v>0</v>
      </c>
      <c r="BR320" s="537">
        <v>0</v>
      </c>
      <c r="BS320" s="538">
        <f t="shared" si="149"/>
        <v>0</v>
      </c>
      <c r="BT320" s="537">
        <v>0</v>
      </c>
      <c r="BU320" s="537">
        <v>0</v>
      </c>
      <c r="BV320" s="537">
        <v>0</v>
      </c>
      <c r="BW320" s="537">
        <v>0</v>
      </c>
      <c r="BX320" s="538">
        <f t="shared" si="154"/>
        <v>1930884</v>
      </c>
      <c r="BY320" s="536">
        <v>0</v>
      </c>
      <c r="BZ320" s="536">
        <v>0</v>
      </c>
      <c r="CA320" s="536">
        <v>0</v>
      </c>
      <c r="CB320" s="537">
        <v>1930884</v>
      </c>
      <c r="CC320" s="538">
        <f t="shared" si="155"/>
        <v>0</v>
      </c>
      <c r="CD320" s="537">
        <v>0</v>
      </c>
      <c r="CE320" s="537">
        <v>0</v>
      </c>
      <c r="CF320" s="537">
        <v>0</v>
      </c>
      <c r="CG320" s="537">
        <v>0</v>
      </c>
      <c r="CH320" s="538">
        <f t="shared" si="156"/>
        <v>0</v>
      </c>
      <c r="CI320" s="537">
        <v>0</v>
      </c>
      <c r="CJ320" s="537">
        <v>0</v>
      </c>
      <c r="CK320" s="537">
        <v>0</v>
      </c>
      <c r="CL320" s="537">
        <v>0</v>
      </c>
      <c r="CM320" s="509" t="s">
        <v>92</v>
      </c>
      <c r="CN320" s="19" t="str">
        <f t="shared" si="157"/>
        <v>4010000220702плановый</v>
      </c>
      <c r="CO320" s="103"/>
      <c r="CP320" s="103"/>
      <c r="CQ320" s="104"/>
      <c r="CR320" s="104">
        <f t="shared" si="142"/>
        <v>0</v>
      </c>
      <c r="CS320" s="104">
        <f t="shared" si="143"/>
        <v>0</v>
      </c>
      <c r="CT320" s="104">
        <f t="shared" si="144"/>
        <v>0</v>
      </c>
      <c r="CU320" s="104">
        <f t="shared" si="145"/>
        <v>0</v>
      </c>
      <c r="CV320" s="104">
        <f t="shared" si="146"/>
        <v>0</v>
      </c>
      <c r="CW320" s="104">
        <f t="shared" si="147"/>
        <v>0</v>
      </c>
      <c r="CX320" s="104"/>
      <c r="CY320" s="211">
        <f t="shared" si="158"/>
        <v>0</v>
      </c>
      <c r="CZ320" s="211">
        <f t="shared" si="159"/>
        <v>0</v>
      </c>
      <c r="DA320" s="211">
        <f t="shared" si="160"/>
        <v>0</v>
      </c>
      <c r="DB320" s="211">
        <f t="shared" si="161"/>
        <v>0</v>
      </c>
      <c r="DC320" s="211">
        <f t="shared" si="162"/>
        <v>0</v>
      </c>
      <c r="DD320" s="211">
        <f t="shared" si="163"/>
        <v>0</v>
      </c>
      <c r="DE320" s="211">
        <f t="shared" si="164"/>
        <v>0</v>
      </c>
      <c r="DF320" s="211">
        <f t="shared" si="165"/>
        <v>0</v>
      </c>
      <c r="DG320" s="211">
        <f t="shared" si="166"/>
        <v>0</v>
      </c>
      <c r="DH320" s="211">
        <f t="shared" si="167"/>
        <v>0</v>
      </c>
    </row>
    <row r="321" spans="1:112" s="105" customFormat="1" ht="32.1" customHeight="1">
      <c r="A321" s="439">
        <v>606</v>
      </c>
      <c r="B321" s="289" t="s">
        <v>446</v>
      </c>
      <c r="C321" s="69">
        <v>401000022</v>
      </c>
      <c r="D321" s="58" t="s">
        <v>1415</v>
      </c>
      <c r="E321" s="290" t="s">
        <v>2202</v>
      </c>
      <c r="F321" s="291"/>
      <c r="G321" s="291"/>
      <c r="H321" s="292" t="s">
        <v>1658</v>
      </c>
      <c r="I321" s="291"/>
      <c r="J321" s="292" t="s">
        <v>1659</v>
      </c>
      <c r="K321" s="292" t="s">
        <v>383</v>
      </c>
      <c r="L321" s="292" t="s">
        <v>1699</v>
      </c>
      <c r="M321" s="292"/>
      <c r="N321" s="292"/>
      <c r="O321" s="292"/>
      <c r="P321" s="294" t="s">
        <v>1660</v>
      </c>
      <c r="Q321" s="294" t="s">
        <v>2203</v>
      </c>
      <c r="R321" s="292"/>
      <c r="S321" s="292"/>
      <c r="T321" s="292" t="s">
        <v>1048</v>
      </c>
      <c r="U321" s="292"/>
      <c r="V321" s="292" t="s">
        <v>1661</v>
      </c>
      <c r="W321" s="292" t="s">
        <v>1662</v>
      </c>
      <c r="X321" s="292" t="s">
        <v>1663</v>
      </c>
      <c r="Y321" s="292"/>
      <c r="Z321" s="292"/>
      <c r="AA321" s="292"/>
      <c r="AB321" s="294" t="s">
        <v>1664</v>
      </c>
      <c r="AC321" s="294" t="s">
        <v>2148</v>
      </c>
      <c r="AD321" s="294"/>
      <c r="AE321" s="294"/>
      <c r="AF321" s="294"/>
      <c r="AG321" s="294"/>
      <c r="AH321" s="294"/>
      <c r="AI321" s="294"/>
      <c r="AJ321" s="294"/>
      <c r="AK321" s="294"/>
      <c r="AL321" s="294"/>
      <c r="AM321" s="294" t="s">
        <v>2137</v>
      </c>
      <c r="AN321" s="294" t="s">
        <v>2122</v>
      </c>
      <c r="AO321" s="71" t="s">
        <v>219</v>
      </c>
      <c r="AP321" s="71" t="s">
        <v>90</v>
      </c>
      <c r="AQ321" s="71" t="s">
        <v>550</v>
      </c>
      <c r="AR321" s="70" t="s">
        <v>551</v>
      </c>
      <c r="AS321" s="253" t="s">
        <v>464</v>
      </c>
      <c r="AT321" s="535">
        <f t="shared" si="150"/>
        <v>1069116</v>
      </c>
      <c r="AU321" s="535">
        <f t="shared" si="150"/>
        <v>1069116</v>
      </c>
      <c r="AV321" s="536">
        <v>0</v>
      </c>
      <c r="AW321" s="536">
        <v>0</v>
      </c>
      <c r="AX321" s="536">
        <v>0</v>
      </c>
      <c r="AY321" s="536">
        <v>0</v>
      </c>
      <c r="AZ321" s="536">
        <v>0</v>
      </c>
      <c r="BA321" s="536">
        <v>0</v>
      </c>
      <c r="BB321" s="537">
        <v>1069116</v>
      </c>
      <c r="BC321" s="537">
        <v>1069116</v>
      </c>
      <c r="BD321" s="538">
        <f t="shared" si="151"/>
        <v>0</v>
      </c>
      <c r="BE321" s="537">
        <v>0</v>
      </c>
      <c r="BF321" s="537">
        <v>0</v>
      </c>
      <c r="BG321" s="537">
        <v>0</v>
      </c>
      <c r="BH321" s="537">
        <v>0</v>
      </c>
      <c r="BI321" s="538">
        <f t="shared" si="152"/>
        <v>0</v>
      </c>
      <c r="BJ321" s="537">
        <v>0</v>
      </c>
      <c r="BK321" s="537">
        <v>0</v>
      </c>
      <c r="BL321" s="537">
        <v>0</v>
      </c>
      <c r="BM321" s="537">
        <v>0</v>
      </c>
      <c r="BN321" s="538">
        <f t="shared" si="153"/>
        <v>0</v>
      </c>
      <c r="BO321" s="537">
        <v>0</v>
      </c>
      <c r="BP321" s="537">
        <v>0</v>
      </c>
      <c r="BQ321" s="537">
        <v>0</v>
      </c>
      <c r="BR321" s="537">
        <v>0</v>
      </c>
      <c r="BS321" s="538">
        <f t="shared" si="149"/>
        <v>0</v>
      </c>
      <c r="BT321" s="537">
        <v>0</v>
      </c>
      <c r="BU321" s="537">
        <v>0</v>
      </c>
      <c r="BV321" s="537">
        <v>0</v>
      </c>
      <c r="BW321" s="537">
        <v>0</v>
      </c>
      <c r="BX321" s="538">
        <f t="shared" si="154"/>
        <v>1069116</v>
      </c>
      <c r="BY321" s="536">
        <v>0</v>
      </c>
      <c r="BZ321" s="536">
        <v>0</v>
      </c>
      <c r="CA321" s="536">
        <v>0</v>
      </c>
      <c r="CB321" s="537">
        <v>1069116</v>
      </c>
      <c r="CC321" s="538">
        <f t="shared" si="155"/>
        <v>0</v>
      </c>
      <c r="CD321" s="537">
        <v>0</v>
      </c>
      <c r="CE321" s="537">
        <v>0</v>
      </c>
      <c r="CF321" s="537">
        <v>0</v>
      </c>
      <c r="CG321" s="537">
        <v>0</v>
      </c>
      <c r="CH321" s="538">
        <f t="shared" si="156"/>
        <v>0</v>
      </c>
      <c r="CI321" s="537">
        <v>0</v>
      </c>
      <c r="CJ321" s="537">
        <v>0</v>
      </c>
      <c r="CK321" s="537">
        <v>0</v>
      </c>
      <c r="CL321" s="537">
        <v>0</v>
      </c>
      <c r="CM321" s="509" t="s">
        <v>92</v>
      </c>
      <c r="CN321" s="19" t="str">
        <f t="shared" si="157"/>
        <v>4010000220702плановый</v>
      </c>
      <c r="CO321" s="103"/>
      <c r="CP321" s="103"/>
      <c r="CQ321" s="104"/>
      <c r="CR321" s="104">
        <f t="shared" si="142"/>
        <v>0</v>
      </c>
      <c r="CS321" s="104">
        <f t="shared" si="143"/>
        <v>0</v>
      </c>
      <c r="CT321" s="104">
        <f t="shared" si="144"/>
        <v>0</v>
      </c>
      <c r="CU321" s="104">
        <f t="shared" si="145"/>
        <v>0</v>
      </c>
      <c r="CV321" s="104">
        <f t="shared" si="146"/>
        <v>0</v>
      </c>
      <c r="CW321" s="104">
        <f t="shared" si="147"/>
        <v>0</v>
      </c>
      <c r="CX321" s="104"/>
      <c r="CY321" s="211">
        <f t="shared" si="158"/>
        <v>0</v>
      </c>
      <c r="CZ321" s="211">
        <f t="shared" si="159"/>
        <v>0</v>
      </c>
      <c r="DA321" s="211">
        <f t="shared" si="160"/>
        <v>0</v>
      </c>
      <c r="DB321" s="211">
        <f t="shared" si="161"/>
        <v>0</v>
      </c>
      <c r="DC321" s="211">
        <f t="shared" si="162"/>
        <v>0</v>
      </c>
      <c r="DD321" s="211">
        <f t="shared" si="163"/>
        <v>0</v>
      </c>
      <c r="DE321" s="211">
        <f t="shared" si="164"/>
        <v>0</v>
      </c>
      <c r="DF321" s="211">
        <f t="shared" si="165"/>
        <v>0</v>
      </c>
      <c r="DG321" s="211">
        <f t="shared" si="166"/>
        <v>0</v>
      </c>
      <c r="DH321" s="211">
        <f t="shared" si="167"/>
        <v>0</v>
      </c>
    </row>
    <row r="322" spans="1:112" s="105" customFormat="1" ht="32.1" customHeight="1">
      <c r="A322" s="439">
        <v>606</v>
      </c>
      <c r="B322" s="289" t="s">
        <v>446</v>
      </c>
      <c r="C322" s="69">
        <v>401000022</v>
      </c>
      <c r="D322" s="58" t="s">
        <v>1415</v>
      </c>
      <c r="E322" s="290" t="s">
        <v>466</v>
      </c>
      <c r="F322" s="291"/>
      <c r="G322" s="291"/>
      <c r="H322" s="292">
        <v>1</v>
      </c>
      <c r="I322" s="291"/>
      <c r="J322" s="292">
        <v>9</v>
      </c>
      <c r="K322" s="292">
        <v>1</v>
      </c>
      <c r="L322" s="292" t="s">
        <v>1642</v>
      </c>
      <c r="M322" s="292"/>
      <c r="N322" s="292"/>
      <c r="O322" s="292"/>
      <c r="P322" s="294" t="s">
        <v>467</v>
      </c>
      <c r="Q322" s="294" t="s">
        <v>1640</v>
      </c>
      <c r="R322" s="292"/>
      <c r="S322" s="292"/>
      <c r="T322" s="292"/>
      <c r="U322" s="292"/>
      <c r="V322" s="292" t="s">
        <v>1700</v>
      </c>
      <c r="W322" s="292">
        <v>4</v>
      </c>
      <c r="X322" s="292"/>
      <c r="Y322" s="292"/>
      <c r="Z322" s="292"/>
      <c r="AA322" s="292"/>
      <c r="AB322" s="294" t="s">
        <v>467</v>
      </c>
      <c r="AC322" s="294" t="s">
        <v>2123</v>
      </c>
      <c r="AD322" s="294"/>
      <c r="AE322" s="294"/>
      <c r="AF322" s="294"/>
      <c r="AG322" s="294"/>
      <c r="AH322" s="294"/>
      <c r="AI322" s="294"/>
      <c r="AJ322" s="294"/>
      <c r="AK322" s="294"/>
      <c r="AL322" s="294"/>
      <c r="AM322" s="294" t="s">
        <v>2138</v>
      </c>
      <c r="AN322" s="294" t="s">
        <v>2122</v>
      </c>
      <c r="AO322" s="71" t="s">
        <v>219</v>
      </c>
      <c r="AP322" s="71" t="s">
        <v>90</v>
      </c>
      <c r="AQ322" s="71" t="s">
        <v>1701</v>
      </c>
      <c r="AR322" s="70" t="s">
        <v>1702</v>
      </c>
      <c r="AS322" s="253" t="s">
        <v>463</v>
      </c>
      <c r="AT322" s="535">
        <f t="shared" si="150"/>
        <v>91800</v>
      </c>
      <c r="AU322" s="535">
        <f t="shared" si="150"/>
        <v>91800</v>
      </c>
      <c r="AV322" s="536">
        <v>0</v>
      </c>
      <c r="AW322" s="536">
        <v>0</v>
      </c>
      <c r="AX322" s="536">
        <v>0</v>
      </c>
      <c r="AY322" s="536">
        <v>0</v>
      </c>
      <c r="AZ322" s="536">
        <v>0</v>
      </c>
      <c r="BA322" s="536">
        <v>0</v>
      </c>
      <c r="BB322" s="537">
        <v>91800</v>
      </c>
      <c r="BC322" s="537">
        <v>91800</v>
      </c>
      <c r="BD322" s="538">
        <f t="shared" si="151"/>
        <v>91800</v>
      </c>
      <c r="BE322" s="537">
        <v>0</v>
      </c>
      <c r="BF322" s="537">
        <v>0</v>
      </c>
      <c r="BG322" s="537">
        <v>0</v>
      </c>
      <c r="BH322" s="537">
        <v>91800</v>
      </c>
      <c r="BI322" s="538">
        <f t="shared" si="152"/>
        <v>91800</v>
      </c>
      <c r="BJ322" s="537">
        <v>0</v>
      </c>
      <c r="BK322" s="537">
        <v>0</v>
      </c>
      <c r="BL322" s="537">
        <v>0</v>
      </c>
      <c r="BM322" s="537">
        <v>91800</v>
      </c>
      <c r="BN322" s="538">
        <f t="shared" si="153"/>
        <v>91800</v>
      </c>
      <c r="BO322" s="537">
        <v>0</v>
      </c>
      <c r="BP322" s="537">
        <v>0</v>
      </c>
      <c r="BQ322" s="537">
        <v>0</v>
      </c>
      <c r="BR322" s="537">
        <v>91800</v>
      </c>
      <c r="BS322" s="538">
        <f t="shared" si="149"/>
        <v>91800</v>
      </c>
      <c r="BT322" s="537">
        <v>0</v>
      </c>
      <c r="BU322" s="537">
        <v>0</v>
      </c>
      <c r="BV322" s="537">
        <v>0</v>
      </c>
      <c r="BW322" s="537">
        <v>91800</v>
      </c>
      <c r="BX322" s="538">
        <f t="shared" si="154"/>
        <v>91800</v>
      </c>
      <c r="BY322" s="536">
        <v>0</v>
      </c>
      <c r="BZ322" s="536">
        <v>0</v>
      </c>
      <c r="CA322" s="536">
        <v>0</v>
      </c>
      <c r="CB322" s="537">
        <v>91800</v>
      </c>
      <c r="CC322" s="538">
        <f t="shared" si="155"/>
        <v>91800</v>
      </c>
      <c r="CD322" s="537">
        <v>0</v>
      </c>
      <c r="CE322" s="537">
        <v>0</v>
      </c>
      <c r="CF322" s="537">
        <v>0</v>
      </c>
      <c r="CG322" s="537">
        <v>91800</v>
      </c>
      <c r="CH322" s="538">
        <f t="shared" si="156"/>
        <v>91800</v>
      </c>
      <c r="CI322" s="537">
        <v>0</v>
      </c>
      <c r="CJ322" s="537">
        <v>0</v>
      </c>
      <c r="CK322" s="537">
        <v>0</v>
      </c>
      <c r="CL322" s="537">
        <v>91800</v>
      </c>
      <c r="CM322" s="509" t="s">
        <v>92</v>
      </c>
      <c r="CN322" s="19" t="str">
        <f t="shared" si="157"/>
        <v>4010000220702плановый</v>
      </c>
      <c r="CO322" s="103"/>
      <c r="CP322" s="103"/>
      <c r="CQ322" s="104"/>
      <c r="CR322" s="104">
        <f t="shared" si="142"/>
        <v>0</v>
      </c>
      <c r="CS322" s="104">
        <f t="shared" si="143"/>
        <v>0</v>
      </c>
      <c r="CT322" s="104">
        <f t="shared" si="144"/>
        <v>0</v>
      </c>
      <c r="CU322" s="104">
        <f t="shared" si="145"/>
        <v>0</v>
      </c>
      <c r="CV322" s="104">
        <f t="shared" si="146"/>
        <v>0</v>
      </c>
      <c r="CW322" s="104">
        <f t="shared" si="147"/>
        <v>0</v>
      </c>
      <c r="CX322" s="104"/>
      <c r="CY322" s="211">
        <f t="shared" si="158"/>
        <v>0</v>
      </c>
      <c r="CZ322" s="211">
        <f t="shared" si="159"/>
        <v>0</v>
      </c>
      <c r="DA322" s="211">
        <f t="shared" si="160"/>
        <v>0</v>
      </c>
      <c r="DB322" s="211">
        <f t="shared" si="161"/>
        <v>0</v>
      </c>
      <c r="DC322" s="211">
        <f t="shared" si="162"/>
        <v>0</v>
      </c>
      <c r="DD322" s="211">
        <f t="shared" si="163"/>
        <v>0</v>
      </c>
      <c r="DE322" s="211">
        <f t="shared" si="164"/>
        <v>0</v>
      </c>
      <c r="DF322" s="211">
        <f t="shared" si="165"/>
        <v>0</v>
      </c>
      <c r="DG322" s="211">
        <f t="shared" si="166"/>
        <v>0</v>
      </c>
      <c r="DH322" s="211">
        <f t="shared" si="167"/>
        <v>0</v>
      </c>
    </row>
    <row r="323" spans="1:112" s="105" customFormat="1" ht="32.1" customHeight="1">
      <c r="A323" s="439">
        <v>606</v>
      </c>
      <c r="B323" s="289" t="s">
        <v>446</v>
      </c>
      <c r="C323" s="69">
        <v>401000022</v>
      </c>
      <c r="D323" s="58" t="s">
        <v>1415</v>
      </c>
      <c r="E323" s="290" t="s">
        <v>466</v>
      </c>
      <c r="F323" s="291"/>
      <c r="G323" s="291"/>
      <c r="H323" s="292">
        <v>1</v>
      </c>
      <c r="I323" s="291"/>
      <c r="J323" s="292">
        <v>9</v>
      </c>
      <c r="K323" s="292">
        <v>1</v>
      </c>
      <c r="L323" s="292" t="s">
        <v>1642</v>
      </c>
      <c r="M323" s="292"/>
      <c r="N323" s="292"/>
      <c r="O323" s="292"/>
      <c r="P323" s="294" t="s">
        <v>467</v>
      </c>
      <c r="Q323" s="294" t="s">
        <v>2204</v>
      </c>
      <c r="R323" s="292"/>
      <c r="S323" s="292"/>
      <c r="T323" s="292"/>
      <c r="U323" s="292"/>
      <c r="V323" s="292"/>
      <c r="W323" s="292"/>
      <c r="X323" s="292" t="s">
        <v>2205</v>
      </c>
      <c r="Y323" s="292"/>
      <c r="Z323" s="292"/>
      <c r="AA323" s="292" t="s">
        <v>1703</v>
      </c>
      <c r="AB323" s="294" t="s">
        <v>2206</v>
      </c>
      <c r="AC323" s="294" t="s">
        <v>2123</v>
      </c>
      <c r="AD323" s="294"/>
      <c r="AE323" s="294"/>
      <c r="AF323" s="294"/>
      <c r="AG323" s="294"/>
      <c r="AH323" s="294"/>
      <c r="AI323" s="294"/>
      <c r="AJ323" s="294"/>
      <c r="AK323" s="294"/>
      <c r="AL323" s="294"/>
      <c r="AM323" s="294" t="s">
        <v>2138</v>
      </c>
      <c r="AN323" s="294" t="s">
        <v>2122</v>
      </c>
      <c r="AO323" s="71" t="s">
        <v>219</v>
      </c>
      <c r="AP323" s="71" t="s">
        <v>90</v>
      </c>
      <c r="AQ323" s="71" t="s">
        <v>1704</v>
      </c>
      <c r="AR323" s="70" t="s">
        <v>1705</v>
      </c>
      <c r="AS323" s="253" t="s">
        <v>463</v>
      </c>
      <c r="AT323" s="535">
        <f t="shared" si="150"/>
        <v>18046500</v>
      </c>
      <c r="AU323" s="535">
        <f t="shared" si="150"/>
        <v>18046500</v>
      </c>
      <c r="AV323" s="536">
        <v>0</v>
      </c>
      <c r="AW323" s="536">
        <v>0</v>
      </c>
      <c r="AX323" s="536">
        <v>18046500</v>
      </c>
      <c r="AY323" s="536">
        <v>18046500</v>
      </c>
      <c r="AZ323" s="536">
        <v>0</v>
      </c>
      <c r="BA323" s="536">
        <v>0</v>
      </c>
      <c r="BB323" s="536">
        <v>0</v>
      </c>
      <c r="BC323" s="536">
        <v>0</v>
      </c>
      <c r="BD323" s="538">
        <f t="shared" si="151"/>
        <v>0</v>
      </c>
      <c r="BE323" s="537">
        <v>0</v>
      </c>
      <c r="BF323" s="537">
        <v>0</v>
      </c>
      <c r="BG323" s="537">
        <v>0</v>
      </c>
      <c r="BH323" s="537">
        <v>0</v>
      </c>
      <c r="BI323" s="538">
        <f t="shared" si="152"/>
        <v>0</v>
      </c>
      <c r="BJ323" s="537">
        <v>0</v>
      </c>
      <c r="BK323" s="537">
        <v>0</v>
      </c>
      <c r="BL323" s="537">
        <v>0</v>
      </c>
      <c r="BM323" s="537">
        <v>0</v>
      </c>
      <c r="BN323" s="538">
        <f t="shared" si="153"/>
        <v>0</v>
      </c>
      <c r="BO323" s="537">
        <v>0</v>
      </c>
      <c r="BP323" s="537">
        <v>0</v>
      </c>
      <c r="BQ323" s="537">
        <v>0</v>
      </c>
      <c r="BR323" s="537">
        <v>0</v>
      </c>
      <c r="BS323" s="538">
        <f t="shared" si="149"/>
        <v>0</v>
      </c>
      <c r="BT323" s="537">
        <v>0</v>
      </c>
      <c r="BU323" s="537">
        <v>0</v>
      </c>
      <c r="BV323" s="537">
        <v>0</v>
      </c>
      <c r="BW323" s="537">
        <v>0</v>
      </c>
      <c r="BX323" s="538">
        <f t="shared" si="154"/>
        <v>18046500</v>
      </c>
      <c r="BY323" s="536">
        <v>0</v>
      </c>
      <c r="BZ323" s="536">
        <v>18046500</v>
      </c>
      <c r="CA323" s="536">
        <v>0</v>
      </c>
      <c r="CB323" s="536">
        <v>0</v>
      </c>
      <c r="CC323" s="538">
        <f t="shared" si="155"/>
        <v>0</v>
      </c>
      <c r="CD323" s="537">
        <v>0</v>
      </c>
      <c r="CE323" s="537">
        <v>0</v>
      </c>
      <c r="CF323" s="537">
        <v>0</v>
      </c>
      <c r="CG323" s="537">
        <v>0</v>
      </c>
      <c r="CH323" s="538">
        <f t="shared" si="156"/>
        <v>0</v>
      </c>
      <c r="CI323" s="537">
        <v>0</v>
      </c>
      <c r="CJ323" s="537">
        <v>0</v>
      </c>
      <c r="CK323" s="537">
        <v>0</v>
      </c>
      <c r="CL323" s="537">
        <v>0</v>
      </c>
      <c r="CM323" s="509" t="s">
        <v>92</v>
      </c>
      <c r="CN323" s="19" t="str">
        <f t="shared" si="157"/>
        <v>4010000220702плановый</v>
      </c>
      <c r="CO323" s="103"/>
      <c r="CP323" s="103"/>
      <c r="CQ323" s="104"/>
      <c r="CR323" s="104">
        <f t="shared" si="142"/>
        <v>0</v>
      </c>
      <c r="CS323" s="104">
        <f t="shared" si="143"/>
        <v>0</v>
      </c>
      <c r="CT323" s="104">
        <f t="shared" si="144"/>
        <v>0</v>
      </c>
      <c r="CU323" s="104">
        <f t="shared" si="145"/>
        <v>0</v>
      </c>
      <c r="CV323" s="104">
        <f t="shared" si="146"/>
        <v>0</v>
      </c>
      <c r="CW323" s="104">
        <f t="shared" si="147"/>
        <v>0</v>
      </c>
      <c r="CX323" s="104"/>
      <c r="CY323" s="211">
        <f t="shared" si="158"/>
        <v>0</v>
      </c>
      <c r="CZ323" s="211">
        <f t="shared" si="159"/>
        <v>0</v>
      </c>
      <c r="DA323" s="211">
        <f t="shared" si="160"/>
        <v>0</v>
      </c>
      <c r="DB323" s="211">
        <f t="shared" si="161"/>
        <v>0</v>
      </c>
      <c r="DC323" s="211">
        <f t="shared" si="162"/>
        <v>0</v>
      </c>
      <c r="DD323" s="211">
        <f t="shared" si="163"/>
        <v>0</v>
      </c>
      <c r="DE323" s="211">
        <f t="shared" si="164"/>
        <v>0</v>
      </c>
      <c r="DF323" s="211">
        <f t="shared" si="165"/>
        <v>0</v>
      </c>
      <c r="DG323" s="211">
        <f t="shared" si="166"/>
        <v>0</v>
      </c>
      <c r="DH323" s="211">
        <f t="shared" si="167"/>
        <v>0</v>
      </c>
    </row>
    <row r="324" spans="1:112" s="105" customFormat="1" ht="32.1" customHeight="1">
      <c r="A324" s="439">
        <v>606</v>
      </c>
      <c r="B324" s="289" t="s">
        <v>446</v>
      </c>
      <c r="C324" s="69">
        <v>401000022</v>
      </c>
      <c r="D324" s="58" t="s">
        <v>1415</v>
      </c>
      <c r="E324" s="290" t="s">
        <v>466</v>
      </c>
      <c r="F324" s="291"/>
      <c r="G324" s="291"/>
      <c r="H324" s="292">
        <v>1</v>
      </c>
      <c r="I324" s="291"/>
      <c r="J324" s="292">
        <v>9</v>
      </c>
      <c r="K324" s="292">
        <v>1</v>
      </c>
      <c r="L324" s="292" t="s">
        <v>1642</v>
      </c>
      <c r="M324" s="292"/>
      <c r="N324" s="292"/>
      <c r="O324" s="292"/>
      <c r="P324" s="294" t="s">
        <v>467</v>
      </c>
      <c r="Q324" s="294" t="s">
        <v>2204</v>
      </c>
      <c r="R324" s="292"/>
      <c r="S324" s="292"/>
      <c r="T324" s="292"/>
      <c r="U324" s="292"/>
      <c r="V324" s="292"/>
      <c r="W324" s="292"/>
      <c r="X324" s="292" t="s">
        <v>2205</v>
      </c>
      <c r="Y324" s="292"/>
      <c r="Z324" s="292"/>
      <c r="AA324" s="292" t="s">
        <v>1703</v>
      </c>
      <c r="AB324" s="294" t="s">
        <v>2206</v>
      </c>
      <c r="AC324" s="294" t="s">
        <v>2123</v>
      </c>
      <c r="AD324" s="294"/>
      <c r="AE324" s="294"/>
      <c r="AF324" s="294"/>
      <c r="AG324" s="294"/>
      <c r="AH324" s="294"/>
      <c r="AI324" s="294"/>
      <c r="AJ324" s="294"/>
      <c r="AK324" s="294"/>
      <c r="AL324" s="294"/>
      <c r="AM324" s="294" t="s">
        <v>2138</v>
      </c>
      <c r="AN324" s="294" t="s">
        <v>2122</v>
      </c>
      <c r="AO324" s="71" t="s">
        <v>219</v>
      </c>
      <c r="AP324" s="71" t="s">
        <v>90</v>
      </c>
      <c r="AQ324" s="71" t="s">
        <v>1704</v>
      </c>
      <c r="AR324" s="70" t="s">
        <v>1705</v>
      </c>
      <c r="AS324" s="253" t="s">
        <v>464</v>
      </c>
      <c r="AT324" s="535">
        <f t="shared" si="150"/>
        <v>1424250</v>
      </c>
      <c r="AU324" s="535">
        <f t="shared" si="150"/>
        <v>1424250</v>
      </c>
      <c r="AV324" s="536">
        <v>0</v>
      </c>
      <c r="AW324" s="536">
        <v>0</v>
      </c>
      <c r="AX324" s="536">
        <v>1424250</v>
      </c>
      <c r="AY324" s="536">
        <v>1424250</v>
      </c>
      <c r="AZ324" s="536">
        <v>0</v>
      </c>
      <c r="BA324" s="536">
        <v>0</v>
      </c>
      <c r="BB324" s="536">
        <v>0</v>
      </c>
      <c r="BC324" s="536">
        <v>0</v>
      </c>
      <c r="BD324" s="538">
        <f t="shared" si="151"/>
        <v>0</v>
      </c>
      <c r="BE324" s="537">
        <v>0</v>
      </c>
      <c r="BF324" s="537">
        <v>0</v>
      </c>
      <c r="BG324" s="537">
        <v>0</v>
      </c>
      <c r="BH324" s="537">
        <v>0</v>
      </c>
      <c r="BI324" s="538">
        <f t="shared" si="152"/>
        <v>0</v>
      </c>
      <c r="BJ324" s="537">
        <v>0</v>
      </c>
      <c r="BK324" s="537">
        <v>0</v>
      </c>
      <c r="BL324" s="537">
        <v>0</v>
      </c>
      <c r="BM324" s="537">
        <v>0</v>
      </c>
      <c r="BN324" s="538">
        <f t="shared" si="153"/>
        <v>0</v>
      </c>
      <c r="BO324" s="537">
        <v>0</v>
      </c>
      <c r="BP324" s="537">
        <v>0</v>
      </c>
      <c r="BQ324" s="537">
        <v>0</v>
      </c>
      <c r="BR324" s="537">
        <v>0</v>
      </c>
      <c r="BS324" s="538">
        <f t="shared" si="149"/>
        <v>0</v>
      </c>
      <c r="BT324" s="537">
        <v>0</v>
      </c>
      <c r="BU324" s="537">
        <v>0</v>
      </c>
      <c r="BV324" s="537">
        <v>0</v>
      </c>
      <c r="BW324" s="537">
        <v>0</v>
      </c>
      <c r="BX324" s="538">
        <f t="shared" si="154"/>
        <v>1424250</v>
      </c>
      <c r="BY324" s="536">
        <v>0</v>
      </c>
      <c r="BZ324" s="536">
        <v>1424250</v>
      </c>
      <c r="CA324" s="536">
        <v>0</v>
      </c>
      <c r="CB324" s="536">
        <v>0</v>
      </c>
      <c r="CC324" s="538">
        <f t="shared" si="155"/>
        <v>0</v>
      </c>
      <c r="CD324" s="537">
        <v>0</v>
      </c>
      <c r="CE324" s="537">
        <v>0</v>
      </c>
      <c r="CF324" s="537">
        <v>0</v>
      </c>
      <c r="CG324" s="537">
        <v>0</v>
      </c>
      <c r="CH324" s="538">
        <f t="shared" si="156"/>
        <v>0</v>
      </c>
      <c r="CI324" s="537">
        <v>0</v>
      </c>
      <c r="CJ324" s="537">
        <v>0</v>
      </c>
      <c r="CK324" s="537">
        <v>0</v>
      </c>
      <c r="CL324" s="537">
        <v>0</v>
      </c>
      <c r="CM324" s="509" t="s">
        <v>92</v>
      </c>
      <c r="CN324" s="19" t="str">
        <f t="shared" si="157"/>
        <v>4010000220702плановый</v>
      </c>
      <c r="CO324" s="103"/>
      <c r="CP324" s="103"/>
      <c r="CQ324" s="104"/>
      <c r="CR324" s="104">
        <f t="shared" si="142"/>
        <v>0</v>
      </c>
      <c r="CS324" s="104">
        <f t="shared" si="143"/>
        <v>0</v>
      </c>
      <c r="CT324" s="104">
        <f t="shared" si="144"/>
        <v>0</v>
      </c>
      <c r="CU324" s="104">
        <f t="shared" si="145"/>
        <v>0</v>
      </c>
      <c r="CV324" s="104">
        <f t="shared" si="146"/>
        <v>0</v>
      </c>
      <c r="CW324" s="104">
        <f t="shared" si="147"/>
        <v>0</v>
      </c>
      <c r="CX324" s="104"/>
      <c r="CY324" s="211">
        <f t="shared" si="158"/>
        <v>0</v>
      </c>
      <c r="CZ324" s="211">
        <f t="shared" si="159"/>
        <v>0</v>
      </c>
      <c r="DA324" s="211">
        <f t="shared" si="160"/>
        <v>0</v>
      </c>
      <c r="DB324" s="211">
        <f t="shared" si="161"/>
        <v>0</v>
      </c>
      <c r="DC324" s="211">
        <f t="shared" si="162"/>
        <v>0</v>
      </c>
      <c r="DD324" s="211">
        <f t="shared" si="163"/>
        <v>0</v>
      </c>
      <c r="DE324" s="211">
        <f t="shared" si="164"/>
        <v>0</v>
      </c>
      <c r="DF324" s="211">
        <f t="shared" si="165"/>
        <v>0</v>
      </c>
      <c r="DG324" s="211">
        <f t="shared" si="166"/>
        <v>0</v>
      </c>
      <c r="DH324" s="211">
        <f t="shared" si="167"/>
        <v>0</v>
      </c>
    </row>
    <row r="325" spans="1:112" s="105" customFormat="1" ht="32.1" customHeight="1">
      <c r="A325" s="439">
        <v>606</v>
      </c>
      <c r="B325" s="289" t="s">
        <v>446</v>
      </c>
      <c r="C325" s="69">
        <v>401000022</v>
      </c>
      <c r="D325" s="58" t="s">
        <v>1415</v>
      </c>
      <c r="E325" s="290" t="s">
        <v>466</v>
      </c>
      <c r="F325" s="291"/>
      <c r="G325" s="291"/>
      <c r="H325" s="292">
        <v>1</v>
      </c>
      <c r="I325" s="291"/>
      <c r="J325" s="292">
        <v>9</v>
      </c>
      <c r="K325" s="292">
        <v>1</v>
      </c>
      <c r="L325" s="292" t="s">
        <v>1642</v>
      </c>
      <c r="M325" s="292"/>
      <c r="N325" s="292"/>
      <c r="O325" s="292"/>
      <c r="P325" s="294" t="s">
        <v>467</v>
      </c>
      <c r="Q325" s="294" t="s">
        <v>1640</v>
      </c>
      <c r="R325" s="292"/>
      <c r="S325" s="292"/>
      <c r="T325" s="292"/>
      <c r="U325" s="292"/>
      <c r="V325" s="292">
        <v>11</v>
      </c>
      <c r="W325" s="292">
        <v>1</v>
      </c>
      <c r="X325" s="292"/>
      <c r="Y325" s="292"/>
      <c r="Z325" s="292"/>
      <c r="AA325" s="292"/>
      <c r="AB325" s="294" t="s">
        <v>467</v>
      </c>
      <c r="AC325" s="294" t="s">
        <v>2123</v>
      </c>
      <c r="AD325" s="294"/>
      <c r="AE325" s="294"/>
      <c r="AF325" s="294"/>
      <c r="AG325" s="294"/>
      <c r="AH325" s="294"/>
      <c r="AI325" s="294"/>
      <c r="AJ325" s="294"/>
      <c r="AK325" s="294"/>
      <c r="AL325" s="294"/>
      <c r="AM325" s="294" t="s">
        <v>2138</v>
      </c>
      <c r="AN325" s="294" t="s">
        <v>2122</v>
      </c>
      <c r="AO325" s="71" t="s">
        <v>219</v>
      </c>
      <c r="AP325" s="71" t="s">
        <v>90</v>
      </c>
      <c r="AQ325" s="71" t="s">
        <v>2207</v>
      </c>
      <c r="AR325" s="70" t="s">
        <v>2208</v>
      </c>
      <c r="AS325" s="253" t="s">
        <v>463</v>
      </c>
      <c r="AT325" s="535">
        <f t="shared" si="150"/>
        <v>0</v>
      </c>
      <c r="AU325" s="535">
        <f t="shared" si="150"/>
        <v>0</v>
      </c>
      <c r="AV325" s="536">
        <v>0</v>
      </c>
      <c r="AW325" s="536">
        <v>0</v>
      </c>
      <c r="AX325" s="536">
        <v>0</v>
      </c>
      <c r="AY325" s="536">
        <v>0</v>
      </c>
      <c r="AZ325" s="536">
        <v>0</v>
      </c>
      <c r="BA325" s="536">
        <v>0</v>
      </c>
      <c r="BB325" s="537">
        <v>0</v>
      </c>
      <c r="BC325" s="537">
        <v>0</v>
      </c>
      <c r="BD325" s="538">
        <f t="shared" si="151"/>
        <v>132077484</v>
      </c>
      <c r="BE325" s="537">
        <v>132077484</v>
      </c>
      <c r="BF325" s="537">
        <v>0</v>
      </c>
      <c r="BG325" s="537">
        <v>0</v>
      </c>
      <c r="BH325" s="537">
        <v>0</v>
      </c>
      <c r="BI325" s="538">
        <f t="shared" si="152"/>
        <v>132077484</v>
      </c>
      <c r="BJ325" s="537">
        <v>132077484</v>
      </c>
      <c r="BK325" s="537">
        <v>0</v>
      </c>
      <c r="BL325" s="537">
        <v>0</v>
      </c>
      <c r="BM325" s="537">
        <v>0</v>
      </c>
      <c r="BN325" s="538">
        <f t="shared" si="153"/>
        <v>132077484</v>
      </c>
      <c r="BO325" s="537">
        <v>132077484</v>
      </c>
      <c r="BP325" s="537">
        <v>0</v>
      </c>
      <c r="BQ325" s="537">
        <v>0</v>
      </c>
      <c r="BR325" s="537">
        <v>0</v>
      </c>
      <c r="BS325" s="538">
        <f t="shared" si="149"/>
        <v>132077484</v>
      </c>
      <c r="BT325" s="537">
        <v>132077484</v>
      </c>
      <c r="BU325" s="537">
        <v>0</v>
      </c>
      <c r="BV325" s="537">
        <v>0</v>
      </c>
      <c r="BW325" s="537">
        <v>0</v>
      </c>
      <c r="BX325" s="538">
        <f t="shared" si="154"/>
        <v>0</v>
      </c>
      <c r="BY325" s="536">
        <v>0</v>
      </c>
      <c r="BZ325" s="536">
        <v>0</v>
      </c>
      <c r="CA325" s="536">
        <v>0</v>
      </c>
      <c r="CB325" s="537">
        <v>0</v>
      </c>
      <c r="CC325" s="538">
        <f t="shared" si="155"/>
        <v>132077484</v>
      </c>
      <c r="CD325" s="537">
        <v>132077484</v>
      </c>
      <c r="CE325" s="537">
        <v>0</v>
      </c>
      <c r="CF325" s="537">
        <v>0</v>
      </c>
      <c r="CG325" s="537">
        <v>0</v>
      </c>
      <c r="CH325" s="538">
        <f t="shared" si="156"/>
        <v>132077484</v>
      </c>
      <c r="CI325" s="537">
        <v>132077484</v>
      </c>
      <c r="CJ325" s="537">
        <v>0</v>
      </c>
      <c r="CK325" s="537">
        <v>0</v>
      </c>
      <c r="CL325" s="537">
        <v>0</v>
      </c>
      <c r="CM325" s="382" t="s">
        <v>91</v>
      </c>
      <c r="CN325" s="19" t="str">
        <f t="shared" si="157"/>
        <v>4010000220702нормативный</v>
      </c>
      <c r="CO325" s="103"/>
      <c r="CP325" s="103"/>
      <c r="CQ325" s="104"/>
      <c r="CR325" s="104">
        <f t="shared" si="142"/>
        <v>0</v>
      </c>
      <c r="CS325" s="104">
        <f t="shared" si="143"/>
        <v>0</v>
      </c>
      <c r="CT325" s="104">
        <f t="shared" si="144"/>
        <v>0</v>
      </c>
      <c r="CU325" s="104">
        <f t="shared" si="145"/>
        <v>0</v>
      </c>
      <c r="CV325" s="104">
        <f t="shared" si="146"/>
        <v>0</v>
      </c>
      <c r="CW325" s="104">
        <f t="shared" si="147"/>
        <v>0</v>
      </c>
      <c r="CX325" s="104"/>
      <c r="CY325" s="211">
        <f t="shared" si="158"/>
        <v>0</v>
      </c>
      <c r="CZ325" s="211">
        <f t="shared" si="159"/>
        <v>0</v>
      </c>
      <c r="DA325" s="211">
        <f t="shared" si="160"/>
        <v>0</v>
      </c>
      <c r="DB325" s="211">
        <f t="shared" si="161"/>
        <v>0</v>
      </c>
      <c r="DC325" s="211">
        <f t="shared" si="162"/>
        <v>0</v>
      </c>
      <c r="DD325" s="211">
        <f t="shared" si="163"/>
        <v>0</v>
      </c>
      <c r="DE325" s="211">
        <f t="shared" si="164"/>
        <v>0</v>
      </c>
      <c r="DF325" s="211">
        <f t="shared" si="165"/>
        <v>0</v>
      </c>
      <c r="DG325" s="211">
        <f t="shared" si="166"/>
        <v>0</v>
      </c>
      <c r="DH325" s="211">
        <f t="shared" si="167"/>
        <v>0</v>
      </c>
    </row>
    <row r="326" spans="1:112" s="105" customFormat="1" ht="32.1" customHeight="1">
      <c r="A326" s="439">
        <v>606</v>
      </c>
      <c r="B326" s="289" t="s">
        <v>446</v>
      </c>
      <c r="C326" s="69">
        <v>401000022</v>
      </c>
      <c r="D326" s="58" t="s">
        <v>1415</v>
      </c>
      <c r="E326" s="290" t="s">
        <v>466</v>
      </c>
      <c r="F326" s="291"/>
      <c r="G326" s="291"/>
      <c r="H326" s="292">
        <v>1</v>
      </c>
      <c r="I326" s="291"/>
      <c r="J326" s="292">
        <v>9</v>
      </c>
      <c r="K326" s="292">
        <v>1</v>
      </c>
      <c r="L326" s="292" t="s">
        <v>1642</v>
      </c>
      <c r="M326" s="292"/>
      <c r="N326" s="292"/>
      <c r="O326" s="292"/>
      <c r="P326" s="294" t="s">
        <v>467</v>
      </c>
      <c r="Q326" s="294" t="s">
        <v>1640</v>
      </c>
      <c r="R326" s="292"/>
      <c r="S326" s="292"/>
      <c r="T326" s="292"/>
      <c r="U326" s="292"/>
      <c r="V326" s="292">
        <v>11</v>
      </c>
      <c r="W326" s="292">
        <v>1</v>
      </c>
      <c r="X326" s="292"/>
      <c r="Y326" s="292"/>
      <c r="Z326" s="292"/>
      <c r="AA326" s="292"/>
      <c r="AB326" s="294" t="s">
        <v>467</v>
      </c>
      <c r="AC326" s="294" t="s">
        <v>2123</v>
      </c>
      <c r="AD326" s="294"/>
      <c r="AE326" s="294"/>
      <c r="AF326" s="294"/>
      <c r="AG326" s="294"/>
      <c r="AH326" s="294"/>
      <c r="AI326" s="294"/>
      <c r="AJ326" s="294"/>
      <c r="AK326" s="294"/>
      <c r="AL326" s="294"/>
      <c r="AM326" s="294" t="s">
        <v>2138</v>
      </c>
      <c r="AN326" s="294" t="s">
        <v>2122</v>
      </c>
      <c r="AO326" s="71" t="s">
        <v>219</v>
      </c>
      <c r="AP326" s="71" t="s">
        <v>90</v>
      </c>
      <c r="AQ326" s="71" t="s">
        <v>2207</v>
      </c>
      <c r="AR326" s="70" t="s">
        <v>2208</v>
      </c>
      <c r="AS326" s="253" t="s">
        <v>464</v>
      </c>
      <c r="AT326" s="535">
        <f t="shared" si="150"/>
        <v>0</v>
      </c>
      <c r="AU326" s="535">
        <f t="shared" si="150"/>
        <v>0</v>
      </c>
      <c r="AV326" s="536">
        <v>0</v>
      </c>
      <c r="AW326" s="536">
        <v>0</v>
      </c>
      <c r="AX326" s="536">
        <v>0</v>
      </c>
      <c r="AY326" s="536">
        <v>0</v>
      </c>
      <c r="AZ326" s="536">
        <v>0</v>
      </c>
      <c r="BA326" s="536">
        <v>0</v>
      </c>
      <c r="BB326" s="537">
        <v>0</v>
      </c>
      <c r="BC326" s="537">
        <v>0</v>
      </c>
      <c r="BD326" s="538">
        <f t="shared" si="151"/>
        <v>12342960</v>
      </c>
      <c r="BE326" s="537">
        <v>12342960</v>
      </c>
      <c r="BF326" s="537">
        <v>0</v>
      </c>
      <c r="BG326" s="537">
        <v>0</v>
      </c>
      <c r="BH326" s="537">
        <v>0</v>
      </c>
      <c r="BI326" s="538">
        <f t="shared" si="152"/>
        <v>12342960</v>
      </c>
      <c r="BJ326" s="537">
        <v>12342960</v>
      </c>
      <c r="BK326" s="537">
        <v>0</v>
      </c>
      <c r="BL326" s="537">
        <v>0</v>
      </c>
      <c r="BM326" s="537">
        <v>0</v>
      </c>
      <c r="BN326" s="538">
        <f t="shared" si="153"/>
        <v>12342960</v>
      </c>
      <c r="BO326" s="537">
        <v>12342960</v>
      </c>
      <c r="BP326" s="537">
        <v>0</v>
      </c>
      <c r="BQ326" s="537">
        <v>0</v>
      </c>
      <c r="BR326" s="537">
        <v>0</v>
      </c>
      <c r="BS326" s="538">
        <f t="shared" si="149"/>
        <v>12342960</v>
      </c>
      <c r="BT326" s="537">
        <v>12342960</v>
      </c>
      <c r="BU326" s="537">
        <v>0</v>
      </c>
      <c r="BV326" s="537">
        <v>0</v>
      </c>
      <c r="BW326" s="537">
        <v>0</v>
      </c>
      <c r="BX326" s="538">
        <f t="shared" si="154"/>
        <v>0</v>
      </c>
      <c r="BY326" s="536">
        <v>0</v>
      </c>
      <c r="BZ326" s="536">
        <v>0</v>
      </c>
      <c r="CA326" s="536">
        <v>0</v>
      </c>
      <c r="CB326" s="537">
        <v>0</v>
      </c>
      <c r="CC326" s="538">
        <f t="shared" si="155"/>
        <v>12342960</v>
      </c>
      <c r="CD326" s="537">
        <v>12342960</v>
      </c>
      <c r="CE326" s="537">
        <v>0</v>
      </c>
      <c r="CF326" s="537">
        <v>0</v>
      </c>
      <c r="CG326" s="537">
        <v>0</v>
      </c>
      <c r="CH326" s="538">
        <f t="shared" si="156"/>
        <v>12342960</v>
      </c>
      <c r="CI326" s="537">
        <v>12342960</v>
      </c>
      <c r="CJ326" s="537">
        <v>0</v>
      </c>
      <c r="CK326" s="537">
        <v>0</v>
      </c>
      <c r="CL326" s="537">
        <v>0</v>
      </c>
      <c r="CM326" s="382" t="s">
        <v>91</v>
      </c>
      <c r="CN326" s="19" t="str">
        <f t="shared" si="157"/>
        <v>4010000220702нормативный</v>
      </c>
      <c r="CO326" s="103"/>
      <c r="CP326" s="103"/>
      <c r="CQ326" s="104"/>
      <c r="CR326" s="104">
        <f t="shared" si="142"/>
        <v>0</v>
      </c>
      <c r="CS326" s="104">
        <f t="shared" si="143"/>
        <v>0</v>
      </c>
      <c r="CT326" s="104">
        <f t="shared" si="144"/>
        <v>0</v>
      </c>
      <c r="CU326" s="104">
        <f t="shared" si="145"/>
        <v>0</v>
      </c>
      <c r="CV326" s="104">
        <f t="shared" si="146"/>
        <v>0</v>
      </c>
      <c r="CW326" s="104">
        <f t="shared" si="147"/>
        <v>0</v>
      </c>
      <c r="CX326" s="104"/>
      <c r="CY326" s="211">
        <f t="shared" si="158"/>
        <v>0</v>
      </c>
      <c r="CZ326" s="211">
        <f t="shared" si="159"/>
        <v>0</v>
      </c>
      <c r="DA326" s="211">
        <f t="shared" si="160"/>
        <v>0</v>
      </c>
      <c r="DB326" s="211">
        <f t="shared" si="161"/>
        <v>0</v>
      </c>
      <c r="DC326" s="211">
        <f t="shared" si="162"/>
        <v>0</v>
      </c>
      <c r="DD326" s="211">
        <f t="shared" si="163"/>
        <v>0</v>
      </c>
      <c r="DE326" s="211">
        <f t="shared" si="164"/>
        <v>0</v>
      </c>
      <c r="DF326" s="211">
        <f t="shared" si="165"/>
        <v>0</v>
      </c>
      <c r="DG326" s="211">
        <f t="shared" si="166"/>
        <v>0</v>
      </c>
      <c r="DH326" s="211">
        <f t="shared" si="167"/>
        <v>0</v>
      </c>
    </row>
    <row r="327" spans="1:112" s="105" customFormat="1" ht="32.1" customHeight="1">
      <c r="A327" s="439">
        <v>606</v>
      </c>
      <c r="B327" s="289" t="s">
        <v>446</v>
      </c>
      <c r="C327" s="69">
        <v>401000022</v>
      </c>
      <c r="D327" s="58" t="s">
        <v>1415</v>
      </c>
      <c r="E327" s="290" t="s">
        <v>466</v>
      </c>
      <c r="F327" s="291"/>
      <c r="G327" s="291"/>
      <c r="H327" s="292">
        <v>1</v>
      </c>
      <c r="I327" s="291"/>
      <c r="J327" s="292">
        <v>9</v>
      </c>
      <c r="K327" s="292">
        <v>1</v>
      </c>
      <c r="L327" s="292" t="s">
        <v>1642</v>
      </c>
      <c r="M327" s="292"/>
      <c r="N327" s="292"/>
      <c r="O327" s="292"/>
      <c r="P327" s="294" t="s">
        <v>467</v>
      </c>
      <c r="Q327" s="294" t="s">
        <v>1640</v>
      </c>
      <c r="R327" s="292"/>
      <c r="S327" s="292"/>
      <c r="T327" s="292"/>
      <c r="U327" s="292"/>
      <c r="V327" s="292">
        <v>11</v>
      </c>
      <c r="W327" s="292">
        <v>1</v>
      </c>
      <c r="X327" s="292"/>
      <c r="Y327" s="292"/>
      <c r="Z327" s="292"/>
      <c r="AA327" s="292"/>
      <c r="AB327" s="294" t="s">
        <v>467</v>
      </c>
      <c r="AC327" s="294" t="s">
        <v>2123</v>
      </c>
      <c r="AD327" s="294"/>
      <c r="AE327" s="294"/>
      <c r="AF327" s="294"/>
      <c r="AG327" s="294"/>
      <c r="AH327" s="294"/>
      <c r="AI327" s="294"/>
      <c r="AJ327" s="294"/>
      <c r="AK327" s="294"/>
      <c r="AL327" s="294"/>
      <c r="AM327" s="294" t="s">
        <v>2138</v>
      </c>
      <c r="AN327" s="294" t="s">
        <v>2122</v>
      </c>
      <c r="AO327" s="71" t="s">
        <v>219</v>
      </c>
      <c r="AP327" s="71" t="s">
        <v>90</v>
      </c>
      <c r="AQ327" s="541" t="s">
        <v>1706</v>
      </c>
      <c r="AR327" s="70" t="s">
        <v>1707</v>
      </c>
      <c r="AS327" s="253" t="s">
        <v>463</v>
      </c>
      <c r="AT327" s="535">
        <f t="shared" si="150"/>
        <v>138833877.09999999</v>
      </c>
      <c r="AU327" s="535">
        <f t="shared" si="150"/>
        <v>134920163.81</v>
      </c>
      <c r="AV327" s="536">
        <v>138833877.09999999</v>
      </c>
      <c r="AW327" s="536">
        <v>134920163.81</v>
      </c>
      <c r="AX327" s="536">
        <v>0</v>
      </c>
      <c r="AY327" s="536">
        <v>0</v>
      </c>
      <c r="AZ327" s="536">
        <v>0</v>
      </c>
      <c r="BA327" s="536">
        <v>0</v>
      </c>
      <c r="BB327" s="536">
        <v>0</v>
      </c>
      <c r="BC327" s="536">
        <v>0</v>
      </c>
      <c r="BD327" s="538">
        <f t="shared" si="151"/>
        <v>0</v>
      </c>
      <c r="BE327" s="537">
        <v>0</v>
      </c>
      <c r="BF327" s="537">
        <v>0</v>
      </c>
      <c r="BG327" s="537">
        <v>0</v>
      </c>
      <c r="BH327" s="537">
        <v>0</v>
      </c>
      <c r="BI327" s="538">
        <f t="shared" si="152"/>
        <v>0</v>
      </c>
      <c r="BJ327" s="537">
        <v>0</v>
      </c>
      <c r="BK327" s="537">
        <v>0</v>
      </c>
      <c r="BL327" s="537">
        <v>0</v>
      </c>
      <c r="BM327" s="537">
        <v>0</v>
      </c>
      <c r="BN327" s="538">
        <f t="shared" si="153"/>
        <v>0</v>
      </c>
      <c r="BO327" s="537">
        <v>0</v>
      </c>
      <c r="BP327" s="537">
        <v>0</v>
      </c>
      <c r="BQ327" s="537">
        <v>0</v>
      </c>
      <c r="BR327" s="537">
        <v>0</v>
      </c>
      <c r="BS327" s="538">
        <f t="shared" si="149"/>
        <v>0</v>
      </c>
      <c r="BT327" s="537">
        <v>0</v>
      </c>
      <c r="BU327" s="537">
        <v>0</v>
      </c>
      <c r="BV327" s="537">
        <v>0</v>
      </c>
      <c r="BW327" s="537">
        <v>0</v>
      </c>
      <c r="BX327" s="538">
        <f t="shared" ref="BX327:BX390" si="168">SUM(BY327:CB327)</f>
        <v>134920163.81</v>
      </c>
      <c r="BY327" s="536">
        <v>134920163.81</v>
      </c>
      <c r="BZ327" s="536">
        <v>0</v>
      </c>
      <c r="CA327" s="536">
        <v>0</v>
      </c>
      <c r="CB327" s="536">
        <v>0</v>
      </c>
      <c r="CC327" s="538">
        <f t="shared" si="155"/>
        <v>0</v>
      </c>
      <c r="CD327" s="537">
        <v>0</v>
      </c>
      <c r="CE327" s="537">
        <v>0</v>
      </c>
      <c r="CF327" s="537">
        <v>0</v>
      </c>
      <c r="CG327" s="537">
        <v>0</v>
      </c>
      <c r="CH327" s="538">
        <f t="shared" si="156"/>
        <v>0</v>
      </c>
      <c r="CI327" s="537">
        <v>0</v>
      </c>
      <c r="CJ327" s="537">
        <v>0</v>
      </c>
      <c r="CK327" s="537">
        <v>0</v>
      </c>
      <c r="CL327" s="537">
        <v>0</v>
      </c>
      <c r="CM327" s="382" t="s">
        <v>91</v>
      </c>
      <c r="CN327" s="19" t="str">
        <f t="shared" si="157"/>
        <v>4010000220702нормативный</v>
      </c>
      <c r="CO327" s="103"/>
      <c r="CP327" s="103"/>
      <c r="CQ327" s="104"/>
      <c r="CR327" s="104">
        <f t="shared" si="142"/>
        <v>0</v>
      </c>
      <c r="CS327" s="104">
        <f t="shared" si="143"/>
        <v>0</v>
      </c>
      <c r="CT327" s="104">
        <f t="shared" si="144"/>
        <v>0</v>
      </c>
      <c r="CU327" s="104">
        <f t="shared" si="145"/>
        <v>0</v>
      </c>
      <c r="CV327" s="104">
        <f t="shared" si="146"/>
        <v>0</v>
      </c>
      <c r="CW327" s="104">
        <f t="shared" si="147"/>
        <v>0</v>
      </c>
      <c r="CX327" s="104"/>
      <c r="CY327" s="211">
        <f t="shared" si="158"/>
        <v>0</v>
      </c>
      <c r="CZ327" s="211">
        <f t="shared" si="159"/>
        <v>0</v>
      </c>
      <c r="DA327" s="211">
        <f t="shared" si="160"/>
        <v>0</v>
      </c>
      <c r="DB327" s="211">
        <f t="shared" si="161"/>
        <v>0</v>
      </c>
      <c r="DC327" s="211">
        <f t="shared" si="162"/>
        <v>0</v>
      </c>
      <c r="DD327" s="211">
        <f t="shared" si="163"/>
        <v>0</v>
      </c>
      <c r="DE327" s="211">
        <f t="shared" si="164"/>
        <v>0</v>
      </c>
      <c r="DF327" s="211">
        <f t="shared" si="165"/>
        <v>0</v>
      </c>
      <c r="DG327" s="211">
        <f t="shared" si="166"/>
        <v>0</v>
      </c>
      <c r="DH327" s="211">
        <f t="shared" si="167"/>
        <v>0</v>
      </c>
    </row>
    <row r="328" spans="1:112" s="105" customFormat="1" ht="32.1" customHeight="1">
      <c r="A328" s="439">
        <v>606</v>
      </c>
      <c r="B328" s="289" t="s">
        <v>446</v>
      </c>
      <c r="C328" s="69">
        <v>401000022</v>
      </c>
      <c r="D328" s="58" t="s">
        <v>1415</v>
      </c>
      <c r="E328" s="290" t="s">
        <v>466</v>
      </c>
      <c r="F328" s="291"/>
      <c r="G328" s="291"/>
      <c r="H328" s="292">
        <v>1</v>
      </c>
      <c r="I328" s="291"/>
      <c r="J328" s="292">
        <v>9</v>
      </c>
      <c r="K328" s="292">
        <v>1</v>
      </c>
      <c r="L328" s="292" t="s">
        <v>1642</v>
      </c>
      <c r="M328" s="292"/>
      <c r="N328" s="292"/>
      <c r="O328" s="292"/>
      <c r="P328" s="294" t="s">
        <v>467</v>
      </c>
      <c r="Q328" s="294" t="s">
        <v>1640</v>
      </c>
      <c r="R328" s="292"/>
      <c r="S328" s="292"/>
      <c r="T328" s="292"/>
      <c r="U328" s="292"/>
      <c r="V328" s="292">
        <v>11</v>
      </c>
      <c r="W328" s="292">
        <v>1</v>
      </c>
      <c r="X328" s="292"/>
      <c r="Y328" s="292"/>
      <c r="Z328" s="292"/>
      <c r="AA328" s="292"/>
      <c r="AB328" s="294" t="s">
        <v>467</v>
      </c>
      <c r="AC328" s="294" t="s">
        <v>2123</v>
      </c>
      <c r="AD328" s="294"/>
      <c r="AE328" s="294"/>
      <c r="AF328" s="294"/>
      <c r="AG328" s="294"/>
      <c r="AH328" s="294"/>
      <c r="AI328" s="294"/>
      <c r="AJ328" s="294"/>
      <c r="AK328" s="294"/>
      <c r="AL328" s="294"/>
      <c r="AM328" s="294" t="s">
        <v>2138</v>
      </c>
      <c r="AN328" s="294" t="s">
        <v>2122</v>
      </c>
      <c r="AO328" s="71" t="s">
        <v>219</v>
      </c>
      <c r="AP328" s="71" t="s">
        <v>90</v>
      </c>
      <c r="AQ328" s="541" t="s">
        <v>1706</v>
      </c>
      <c r="AR328" s="70" t="s">
        <v>1708</v>
      </c>
      <c r="AS328" s="253" t="s">
        <v>464</v>
      </c>
      <c r="AT328" s="535">
        <f t="shared" si="150"/>
        <v>11703362.9</v>
      </c>
      <c r="AU328" s="535">
        <f t="shared" si="150"/>
        <v>11703362.9</v>
      </c>
      <c r="AV328" s="536">
        <v>11703362.9</v>
      </c>
      <c r="AW328" s="536">
        <v>11703362.9</v>
      </c>
      <c r="AX328" s="536">
        <v>0</v>
      </c>
      <c r="AY328" s="536">
        <v>0</v>
      </c>
      <c r="AZ328" s="536">
        <v>0</v>
      </c>
      <c r="BA328" s="536">
        <v>0</v>
      </c>
      <c r="BB328" s="536">
        <v>0</v>
      </c>
      <c r="BC328" s="536">
        <v>0</v>
      </c>
      <c r="BD328" s="538">
        <f t="shared" si="151"/>
        <v>0</v>
      </c>
      <c r="BE328" s="537">
        <v>0</v>
      </c>
      <c r="BF328" s="537">
        <v>0</v>
      </c>
      <c r="BG328" s="537">
        <v>0</v>
      </c>
      <c r="BH328" s="537">
        <v>0</v>
      </c>
      <c r="BI328" s="538">
        <f t="shared" si="152"/>
        <v>0</v>
      </c>
      <c r="BJ328" s="537">
        <v>0</v>
      </c>
      <c r="BK328" s="537">
        <v>0</v>
      </c>
      <c r="BL328" s="537">
        <v>0</v>
      </c>
      <c r="BM328" s="537">
        <v>0</v>
      </c>
      <c r="BN328" s="538">
        <f t="shared" si="153"/>
        <v>0</v>
      </c>
      <c r="BO328" s="537">
        <v>0</v>
      </c>
      <c r="BP328" s="537">
        <v>0</v>
      </c>
      <c r="BQ328" s="537">
        <v>0</v>
      </c>
      <c r="BR328" s="537">
        <v>0</v>
      </c>
      <c r="BS328" s="538">
        <f t="shared" ref="BS328:BS387" si="169">SUM(BT328:BW328)</f>
        <v>0</v>
      </c>
      <c r="BT328" s="537">
        <v>0</v>
      </c>
      <c r="BU328" s="537">
        <v>0</v>
      </c>
      <c r="BV328" s="537">
        <v>0</v>
      </c>
      <c r="BW328" s="537">
        <v>0</v>
      </c>
      <c r="BX328" s="538">
        <f t="shared" si="168"/>
        <v>11703362.9</v>
      </c>
      <c r="BY328" s="536">
        <v>11703362.9</v>
      </c>
      <c r="BZ328" s="536">
        <v>0</v>
      </c>
      <c r="CA328" s="536">
        <v>0</v>
      </c>
      <c r="CB328" s="536">
        <v>0</v>
      </c>
      <c r="CC328" s="538">
        <f t="shared" si="155"/>
        <v>0</v>
      </c>
      <c r="CD328" s="537">
        <v>0</v>
      </c>
      <c r="CE328" s="537">
        <v>0</v>
      </c>
      <c r="CF328" s="537">
        <v>0</v>
      </c>
      <c r="CG328" s="537">
        <v>0</v>
      </c>
      <c r="CH328" s="538">
        <f t="shared" si="156"/>
        <v>0</v>
      </c>
      <c r="CI328" s="537">
        <v>0</v>
      </c>
      <c r="CJ328" s="537">
        <v>0</v>
      </c>
      <c r="CK328" s="537">
        <v>0</v>
      </c>
      <c r="CL328" s="537">
        <v>0</v>
      </c>
      <c r="CM328" s="382" t="s">
        <v>91</v>
      </c>
      <c r="CN328" s="19" t="str">
        <f t="shared" si="157"/>
        <v>4010000220702нормативный</v>
      </c>
      <c r="CO328" s="103"/>
      <c r="CP328" s="103"/>
      <c r="CQ328" s="104"/>
      <c r="CR328" s="104">
        <f t="shared" si="142"/>
        <v>0</v>
      </c>
      <c r="CS328" s="104">
        <f t="shared" si="143"/>
        <v>0</v>
      </c>
      <c r="CT328" s="104">
        <f t="shared" si="144"/>
        <v>0</v>
      </c>
      <c r="CU328" s="104">
        <f t="shared" si="145"/>
        <v>0</v>
      </c>
      <c r="CV328" s="104">
        <f t="shared" si="146"/>
        <v>0</v>
      </c>
      <c r="CW328" s="104">
        <f t="shared" si="147"/>
        <v>0</v>
      </c>
      <c r="CX328" s="104"/>
      <c r="CY328" s="211">
        <f t="shared" si="158"/>
        <v>0</v>
      </c>
      <c r="CZ328" s="211">
        <f t="shared" si="159"/>
        <v>0</v>
      </c>
      <c r="DA328" s="211">
        <f t="shared" si="160"/>
        <v>0</v>
      </c>
      <c r="DB328" s="211">
        <f t="shared" si="161"/>
        <v>0</v>
      </c>
      <c r="DC328" s="211">
        <f t="shared" si="162"/>
        <v>0</v>
      </c>
      <c r="DD328" s="211">
        <f t="shared" si="163"/>
        <v>0</v>
      </c>
      <c r="DE328" s="211">
        <f t="shared" si="164"/>
        <v>0</v>
      </c>
      <c r="DF328" s="211">
        <f t="shared" si="165"/>
        <v>0</v>
      </c>
      <c r="DG328" s="211">
        <f t="shared" si="166"/>
        <v>0</v>
      </c>
      <c r="DH328" s="211">
        <f t="shared" si="167"/>
        <v>0</v>
      </c>
    </row>
    <row r="329" spans="1:112" s="105" customFormat="1" ht="32.1" customHeight="1">
      <c r="A329" s="439">
        <v>606</v>
      </c>
      <c r="B329" s="289" t="s">
        <v>446</v>
      </c>
      <c r="C329" s="69">
        <v>401000022</v>
      </c>
      <c r="D329" s="58" t="s">
        <v>1415</v>
      </c>
      <c r="E329" s="290" t="s">
        <v>466</v>
      </c>
      <c r="F329" s="291"/>
      <c r="G329" s="291"/>
      <c r="H329" s="292">
        <v>11</v>
      </c>
      <c r="I329" s="291"/>
      <c r="J329" s="292">
        <v>79</v>
      </c>
      <c r="K329" s="292">
        <v>7</v>
      </c>
      <c r="L329" s="292"/>
      <c r="M329" s="292"/>
      <c r="N329" s="292"/>
      <c r="O329" s="292"/>
      <c r="P329" s="294" t="s">
        <v>467</v>
      </c>
      <c r="Q329" s="294" t="s">
        <v>1640</v>
      </c>
      <c r="R329" s="292"/>
      <c r="S329" s="292"/>
      <c r="T329" s="292"/>
      <c r="U329" s="292"/>
      <c r="V329" s="292">
        <v>15</v>
      </c>
      <c r="W329" s="292">
        <v>1</v>
      </c>
      <c r="X329" s="292"/>
      <c r="Y329" s="292"/>
      <c r="Z329" s="292"/>
      <c r="AA329" s="292"/>
      <c r="AB329" s="294" t="s">
        <v>467</v>
      </c>
      <c r="AC329" s="294" t="s">
        <v>2209</v>
      </c>
      <c r="AD329" s="294"/>
      <c r="AE329" s="294"/>
      <c r="AF329" s="294"/>
      <c r="AG329" s="294"/>
      <c r="AH329" s="294"/>
      <c r="AI329" s="294"/>
      <c r="AJ329" s="542" t="s">
        <v>2210</v>
      </c>
      <c r="AK329" s="294"/>
      <c r="AL329" s="294"/>
      <c r="AM329" s="294" t="s">
        <v>2211</v>
      </c>
      <c r="AN329" s="294" t="s">
        <v>2212</v>
      </c>
      <c r="AO329" s="71" t="s">
        <v>303</v>
      </c>
      <c r="AP329" s="71" t="s">
        <v>137</v>
      </c>
      <c r="AQ329" s="71" t="s">
        <v>1709</v>
      </c>
      <c r="AR329" s="70" t="s">
        <v>1710</v>
      </c>
      <c r="AS329" s="253" t="s">
        <v>168</v>
      </c>
      <c r="AT329" s="535">
        <f t="shared" ref="AT329:AU388" si="170">AV329+AX329+AZ329+BB329</f>
        <v>2056118.17</v>
      </c>
      <c r="AU329" s="535">
        <f t="shared" si="170"/>
        <v>1994245.98</v>
      </c>
      <c r="AV329" s="536">
        <v>0</v>
      </c>
      <c r="AW329" s="536">
        <v>0</v>
      </c>
      <c r="AX329" s="536">
        <v>0</v>
      </c>
      <c r="AY329" s="536">
        <v>0</v>
      </c>
      <c r="AZ329" s="536">
        <v>0</v>
      </c>
      <c r="BA329" s="536">
        <v>0</v>
      </c>
      <c r="BB329" s="537">
        <v>2056118.17</v>
      </c>
      <c r="BC329" s="537">
        <v>1994245.98</v>
      </c>
      <c r="BD329" s="538">
        <f t="shared" ref="BD329:BD392" si="171">SUM(BE329:BH329)</f>
        <v>1577770</v>
      </c>
      <c r="BE329" s="537">
        <v>0</v>
      </c>
      <c r="BF329" s="537">
        <v>0</v>
      </c>
      <c r="BG329" s="537">
        <v>0</v>
      </c>
      <c r="BH329" s="537">
        <v>1577770</v>
      </c>
      <c r="BI329" s="538">
        <f t="shared" ref="BI329:BI392" si="172">SUM(BJ329:BM329)</f>
        <v>1577770</v>
      </c>
      <c r="BJ329" s="537">
        <v>0</v>
      </c>
      <c r="BK329" s="537">
        <v>0</v>
      </c>
      <c r="BL329" s="537">
        <v>0</v>
      </c>
      <c r="BM329" s="537">
        <v>1577770</v>
      </c>
      <c r="BN329" s="538">
        <f t="shared" ref="BN329:BN392" si="173">SUM(BO329:BR329)</f>
        <v>1577770</v>
      </c>
      <c r="BO329" s="537">
        <v>0</v>
      </c>
      <c r="BP329" s="537">
        <v>0</v>
      </c>
      <c r="BQ329" s="537">
        <v>0</v>
      </c>
      <c r="BR329" s="537">
        <v>1577770</v>
      </c>
      <c r="BS329" s="538">
        <f t="shared" si="169"/>
        <v>1577770</v>
      </c>
      <c r="BT329" s="537">
        <v>0</v>
      </c>
      <c r="BU329" s="537">
        <v>0</v>
      </c>
      <c r="BV329" s="537">
        <v>0</v>
      </c>
      <c r="BW329" s="537">
        <v>1577770</v>
      </c>
      <c r="BX329" s="538">
        <f t="shared" si="168"/>
        <v>1994245.98</v>
      </c>
      <c r="BY329" s="536">
        <v>0</v>
      </c>
      <c r="BZ329" s="536">
        <v>0</v>
      </c>
      <c r="CA329" s="536">
        <v>0</v>
      </c>
      <c r="CB329" s="537">
        <v>1994245.98</v>
      </c>
      <c r="CC329" s="538">
        <f t="shared" ref="CC329:CC392" si="174">SUM(CD329:CG329)</f>
        <v>1577770</v>
      </c>
      <c r="CD329" s="537">
        <v>0</v>
      </c>
      <c r="CE329" s="537">
        <v>0</v>
      </c>
      <c r="CF329" s="537">
        <v>0</v>
      </c>
      <c r="CG329" s="537">
        <v>1577770</v>
      </c>
      <c r="CH329" s="538">
        <f t="shared" ref="CH329:CH392" si="175">SUM(CI329:CL329)</f>
        <v>1577770</v>
      </c>
      <c r="CI329" s="537">
        <v>0</v>
      </c>
      <c r="CJ329" s="537">
        <v>0</v>
      </c>
      <c r="CK329" s="537">
        <v>0</v>
      </c>
      <c r="CL329" s="537">
        <v>1577770</v>
      </c>
      <c r="CM329" s="382" t="s">
        <v>91</v>
      </c>
      <c r="CN329" s="19" t="str">
        <f t="shared" si="157"/>
        <v>4010000221004нормативный</v>
      </c>
      <c r="CO329" s="103"/>
      <c r="CP329" s="103"/>
      <c r="CQ329" s="104"/>
      <c r="CR329" s="104">
        <f t="shared" si="142"/>
        <v>0</v>
      </c>
      <c r="CS329" s="104">
        <f t="shared" si="143"/>
        <v>0</v>
      </c>
      <c r="CT329" s="104">
        <f t="shared" si="144"/>
        <v>0</v>
      </c>
      <c r="CU329" s="104">
        <f t="shared" si="145"/>
        <v>0</v>
      </c>
      <c r="CV329" s="104">
        <f t="shared" si="146"/>
        <v>0</v>
      </c>
      <c r="CW329" s="104">
        <f t="shared" si="147"/>
        <v>0</v>
      </c>
      <c r="CX329" s="104"/>
      <c r="CY329" s="211">
        <f t="shared" si="158"/>
        <v>0</v>
      </c>
      <c r="CZ329" s="211">
        <f t="shared" si="159"/>
        <v>0</v>
      </c>
      <c r="DA329" s="211">
        <f t="shared" si="160"/>
        <v>0</v>
      </c>
      <c r="DB329" s="211">
        <f t="shared" si="161"/>
        <v>0</v>
      </c>
      <c r="DC329" s="211">
        <f t="shared" si="162"/>
        <v>0</v>
      </c>
      <c r="DD329" s="211">
        <f t="shared" si="163"/>
        <v>0</v>
      </c>
      <c r="DE329" s="211">
        <f t="shared" si="164"/>
        <v>0</v>
      </c>
      <c r="DF329" s="211">
        <f t="shared" si="165"/>
        <v>0</v>
      </c>
      <c r="DG329" s="211">
        <f t="shared" si="166"/>
        <v>0</v>
      </c>
      <c r="DH329" s="211">
        <f t="shared" si="167"/>
        <v>0</v>
      </c>
    </row>
    <row r="330" spans="1:112" s="105" customFormat="1" ht="32.1" customHeight="1">
      <c r="A330" s="439">
        <v>606</v>
      </c>
      <c r="B330" s="289" t="s">
        <v>446</v>
      </c>
      <c r="C330" s="69">
        <v>401000022</v>
      </c>
      <c r="D330" s="58" t="s">
        <v>1415</v>
      </c>
      <c r="E330" s="290" t="s">
        <v>466</v>
      </c>
      <c r="F330" s="291"/>
      <c r="G330" s="291"/>
      <c r="H330" s="292">
        <v>1</v>
      </c>
      <c r="I330" s="291"/>
      <c r="J330" s="292">
        <v>9</v>
      </c>
      <c r="K330" s="292">
        <v>1</v>
      </c>
      <c r="L330" s="292" t="s">
        <v>1642</v>
      </c>
      <c r="M330" s="292"/>
      <c r="N330" s="292"/>
      <c r="O330" s="292"/>
      <c r="P330" s="294" t="s">
        <v>467</v>
      </c>
      <c r="Q330" s="294" t="s">
        <v>1640</v>
      </c>
      <c r="R330" s="292"/>
      <c r="S330" s="292"/>
      <c r="T330" s="292"/>
      <c r="U330" s="292"/>
      <c r="V330" s="292">
        <v>11</v>
      </c>
      <c r="W330" s="292">
        <v>1</v>
      </c>
      <c r="X330" s="292"/>
      <c r="Y330" s="292"/>
      <c r="Z330" s="292"/>
      <c r="AA330" s="292"/>
      <c r="AB330" s="294" t="s">
        <v>467</v>
      </c>
      <c r="AC330" s="294" t="s">
        <v>2120</v>
      </c>
      <c r="AD330" s="294"/>
      <c r="AE330" s="294"/>
      <c r="AF330" s="294"/>
      <c r="AG330" s="294"/>
      <c r="AH330" s="294"/>
      <c r="AI330" s="294"/>
      <c r="AJ330" s="294"/>
      <c r="AK330" s="294"/>
      <c r="AL330" s="294"/>
      <c r="AM330" s="294" t="s">
        <v>2121</v>
      </c>
      <c r="AN330" s="294" t="s">
        <v>2122</v>
      </c>
      <c r="AO330" s="71" t="s">
        <v>219</v>
      </c>
      <c r="AP330" s="71" t="s">
        <v>90</v>
      </c>
      <c r="AQ330" s="71" t="s">
        <v>1711</v>
      </c>
      <c r="AR330" s="70" t="s">
        <v>126</v>
      </c>
      <c r="AS330" s="253" t="s">
        <v>471</v>
      </c>
      <c r="AT330" s="535">
        <f t="shared" si="170"/>
        <v>5932415.7999999998</v>
      </c>
      <c r="AU330" s="535">
        <f t="shared" si="170"/>
        <v>5932415.7999999998</v>
      </c>
      <c r="AV330" s="536">
        <v>0</v>
      </c>
      <c r="AW330" s="536">
        <v>0</v>
      </c>
      <c r="AX330" s="536">
        <v>5932415.7999999998</v>
      </c>
      <c r="AY330" s="536">
        <v>5932415.7999999998</v>
      </c>
      <c r="AZ330" s="536">
        <v>0</v>
      </c>
      <c r="BA330" s="536">
        <v>0</v>
      </c>
      <c r="BB330" s="536">
        <v>0</v>
      </c>
      <c r="BC330" s="536">
        <v>0</v>
      </c>
      <c r="BD330" s="538">
        <f t="shared" si="171"/>
        <v>0</v>
      </c>
      <c r="BE330" s="537">
        <v>0</v>
      </c>
      <c r="BF330" s="537">
        <v>0</v>
      </c>
      <c r="BG330" s="537">
        <v>0</v>
      </c>
      <c r="BH330" s="537">
        <v>0</v>
      </c>
      <c r="BI330" s="538">
        <f t="shared" si="172"/>
        <v>0</v>
      </c>
      <c r="BJ330" s="537">
        <v>0</v>
      </c>
      <c r="BK330" s="537">
        <v>0</v>
      </c>
      <c r="BL330" s="537">
        <v>0</v>
      </c>
      <c r="BM330" s="537">
        <v>0</v>
      </c>
      <c r="BN330" s="538">
        <f t="shared" si="173"/>
        <v>0</v>
      </c>
      <c r="BO330" s="537">
        <v>0</v>
      </c>
      <c r="BP330" s="537">
        <v>0</v>
      </c>
      <c r="BQ330" s="537">
        <v>0</v>
      </c>
      <c r="BR330" s="537">
        <v>0</v>
      </c>
      <c r="BS330" s="538">
        <f t="shared" si="169"/>
        <v>0</v>
      </c>
      <c r="BT330" s="537">
        <v>0</v>
      </c>
      <c r="BU330" s="537">
        <v>0</v>
      </c>
      <c r="BV330" s="537">
        <v>0</v>
      </c>
      <c r="BW330" s="537">
        <v>0</v>
      </c>
      <c r="BX330" s="538">
        <f t="shared" si="168"/>
        <v>5932415.7999999998</v>
      </c>
      <c r="BY330" s="536">
        <v>0</v>
      </c>
      <c r="BZ330" s="536">
        <v>5932415.7999999998</v>
      </c>
      <c r="CA330" s="536">
        <v>0</v>
      </c>
      <c r="CB330" s="536">
        <v>0</v>
      </c>
      <c r="CC330" s="538">
        <f t="shared" si="174"/>
        <v>0</v>
      </c>
      <c r="CD330" s="537">
        <v>0</v>
      </c>
      <c r="CE330" s="537">
        <v>0</v>
      </c>
      <c r="CF330" s="537">
        <v>0</v>
      </c>
      <c r="CG330" s="537">
        <v>0</v>
      </c>
      <c r="CH330" s="538">
        <f t="shared" si="175"/>
        <v>0</v>
      </c>
      <c r="CI330" s="537">
        <v>0</v>
      </c>
      <c r="CJ330" s="537">
        <v>0</v>
      </c>
      <c r="CK330" s="537">
        <v>0</v>
      </c>
      <c r="CL330" s="537">
        <v>0</v>
      </c>
      <c r="CM330" s="382" t="s">
        <v>91</v>
      </c>
      <c r="CN330" s="19" t="str">
        <f t="shared" si="157"/>
        <v>4010000220702нормативный</v>
      </c>
      <c r="CO330" s="103"/>
      <c r="CP330" s="103"/>
      <c r="CQ330" s="104"/>
      <c r="CR330" s="104">
        <f t="shared" ref="CR330:CR393" si="176">AT330-AV330-AX330-AZ330-BB330</f>
        <v>0</v>
      </c>
      <c r="CS330" s="104">
        <f t="shared" ref="CS330:CS393" si="177">AU330-AW330-AY330-BA330-BC330</f>
        <v>0</v>
      </c>
      <c r="CT330" s="104">
        <f t="shared" ref="CT330:CT393" si="178">BD330-BE330-BF330-BG330-BH330</f>
        <v>0</v>
      </c>
      <c r="CU330" s="104">
        <f t="shared" ref="CU330:CU393" si="179">BI330-BJ330-BK330-BL330-BM330</f>
        <v>0</v>
      </c>
      <c r="CV330" s="104">
        <f t="shared" ref="CV330:CV393" si="180">BN330-BO330-BP330-BQ330-BR330</f>
        <v>0</v>
      </c>
      <c r="CW330" s="104">
        <f t="shared" ref="CW330:CW393" si="181">BS330-BT330-BU330-BV330-BW330</f>
        <v>0</v>
      </c>
      <c r="CX330" s="104"/>
      <c r="CY330" s="211">
        <f t="shared" si="158"/>
        <v>0</v>
      </c>
      <c r="CZ330" s="211">
        <f t="shared" si="159"/>
        <v>0</v>
      </c>
      <c r="DA330" s="211">
        <f t="shared" si="160"/>
        <v>0</v>
      </c>
      <c r="DB330" s="211">
        <f t="shared" si="161"/>
        <v>0</v>
      </c>
      <c r="DC330" s="211">
        <f t="shared" si="162"/>
        <v>0</v>
      </c>
      <c r="DD330" s="211">
        <f t="shared" si="163"/>
        <v>0</v>
      </c>
      <c r="DE330" s="211">
        <f t="shared" si="164"/>
        <v>0</v>
      </c>
      <c r="DF330" s="211">
        <f t="shared" si="165"/>
        <v>0</v>
      </c>
      <c r="DG330" s="211">
        <f t="shared" si="166"/>
        <v>0</v>
      </c>
      <c r="DH330" s="211">
        <f t="shared" si="167"/>
        <v>0</v>
      </c>
    </row>
    <row r="331" spans="1:112" s="105" customFormat="1" ht="32.1" customHeight="1">
      <c r="A331" s="439">
        <v>606</v>
      </c>
      <c r="B331" s="289" t="s">
        <v>446</v>
      </c>
      <c r="C331" s="69">
        <v>401000022</v>
      </c>
      <c r="D331" s="58" t="s">
        <v>1415</v>
      </c>
      <c r="E331" s="290" t="s">
        <v>466</v>
      </c>
      <c r="F331" s="291"/>
      <c r="G331" s="291"/>
      <c r="H331" s="292">
        <v>1</v>
      </c>
      <c r="I331" s="291"/>
      <c r="J331" s="292">
        <v>9</v>
      </c>
      <c r="K331" s="292">
        <v>1</v>
      </c>
      <c r="L331" s="292" t="s">
        <v>1642</v>
      </c>
      <c r="M331" s="292"/>
      <c r="N331" s="292"/>
      <c r="O331" s="292"/>
      <c r="P331" s="294" t="s">
        <v>467</v>
      </c>
      <c r="Q331" s="294" t="s">
        <v>1640</v>
      </c>
      <c r="R331" s="292"/>
      <c r="S331" s="292"/>
      <c r="T331" s="292"/>
      <c r="U331" s="292"/>
      <c r="V331" s="292">
        <v>11</v>
      </c>
      <c r="W331" s="292">
        <v>1</v>
      </c>
      <c r="X331" s="292"/>
      <c r="Y331" s="292"/>
      <c r="Z331" s="292"/>
      <c r="AA331" s="292"/>
      <c r="AB331" s="294" t="s">
        <v>467</v>
      </c>
      <c r="AC331" s="294" t="s">
        <v>2120</v>
      </c>
      <c r="AD331" s="294"/>
      <c r="AE331" s="294"/>
      <c r="AF331" s="294"/>
      <c r="AG331" s="294"/>
      <c r="AH331" s="294"/>
      <c r="AI331" s="294"/>
      <c r="AJ331" s="294"/>
      <c r="AK331" s="294"/>
      <c r="AL331" s="294"/>
      <c r="AM331" s="294" t="s">
        <v>2121</v>
      </c>
      <c r="AN331" s="294" t="s">
        <v>2122</v>
      </c>
      <c r="AO331" s="71" t="s">
        <v>219</v>
      </c>
      <c r="AP331" s="71" t="s">
        <v>90</v>
      </c>
      <c r="AQ331" s="71" t="s">
        <v>1711</v>
      </c>
      <c r="AR331" s="70" t="s">
        <v>126</v>
      </c>
      <c r="AS331" s="253" t="s">
        <v>472</v>
      </c>
      <c r="AT331" s="535">
        <f t="shared" si="170"/>
        <v>445092.48</v>
      </c>
      <c r="AU331" s="535">
        <f t="shared" si="170"/>
        <v>445092.48</v>
      </c>
      <c r="AV331" s="536">
        <v>0</v>
      </c>
      <c r="AW331" s="536">
        <v>0</v>
      </c>
      <c r="AX331" s="536">
        <v>445092.48</v>
      </c>
      <c r="AY331" s="536">
        <v>445092.48</v>
      </c>
      <c r="AZ331" s="536">
        <v>0</v>
      </c>
      <c r="BA331" s="536">
        <v>0</v>
      </c>
      <c r="BB331" s="536">
        <v>0</v>
      </c>
      <c r="BC331" s="536">
        <v>0</v>
      </c>
      <c r="BD331" s="538">
        <f t="shared" si="171"/>
        <v>0</v>
      </c>
      <c r="BE331" s="537">
        <v>0</v>
      </c>
      <c r="BF331" s="537">
        <v>0</v>
      </c>
      <c r="BG331" s="537">
        <v>0</v>
      </c>
      <c r="BH331" s="537">
        <v>0</v>
      </c>
      <c r="BI331" s="538">
        <f t="shared" si="172"/>
        <v>0</v>
      </c>
      <c r="BJ331" s="537">
        <v>0</v>
      </c>
      <c r="BK331" s="537">
        <v>0</v>
      </c>
      <c r="BL331" s="537">
        <v>0</v>
      </c>
      <c r="BM331" s="537">
        <v>0</v>
      </c>
      <c r="BN331" s="538">
        <f t="shared" si="173"/>
        <v>0</v>
      </c>
      <c r="BO331" s="537">
        <v>0</v>
      </c>
      <c r="BP331" s="537">
        <v>0</v>
      </c>
      <c r="BQ331" s="537">
        <v>0</v>
      </c>
      <c r="BR331" s="537">
        <v>0</v>
      </c>
      <c r="BS331" s="538">
        <f t="shared" si="169"/>
        <v>0</v>
      </c>
      <c r="BT331" s="537">
        <v>0</v>
      </c>
      <c r="BU331" s="537">
        <v>0</v>
      </c>
      <c r="BV331" s="537">
        <v>0</v>
      </c>
      <c r="BW331" s="537">
        <v>0</v>
      </c>
      <c r="BX331" s="538">
        <f t="shared" si="168"/>
        <v>445092.48</v>
      </c>
      <c r="BY331" s="536">
        <v>0</v>
      </c>
      <c r="BZ331" s="536">
        <v>445092.48</v>
      </c>
      <c r="CA331" s="536">
        <v>0</v>
      </c>
      <c r="CB331" s="536">
        <v>0</v>
      </c>
      <c r="CC331" s="538">
        <f t="shared" si="174"/>
        <v>0</v>
      </c>
      <c r="CD331" s="537">
        <v>0</v>
      </c>
      <c r="CE331" s="537">
        <v>0</v>
      </c>
      <c r="CF331" s="537">
        <v>0</v>
      </c>
      <c r="CG331" s="537">
        <v>0</v>
      </c>
      <c r="CH331" s="538">
        <f t="shared" si="175"/>
        <v>0</v>
      </c>
      <c r="CI331" s="537">
        <v>0</v>
      </c>
      <c r="CJ331" s="537">
        <v>0</v>
      </c>
      <c r="CK331" s="537">
        <v>0</v>
      </c>
      <c r="CL331" s="537">
        <v>0</v>
      </c>
      <c r="CM331" s="382" t="s">
        <v>91</v>
      </c>
      <c r="CN331" s="19" t="str">
        <f t="shared" si="157"/>
        <v>4010000220702нормативный</v>
      </c>
      <c r="CO331" s="103"/>
      <c r="CP331" s="103"/>
      <c r="CQ331" s="104"/>
      <c r="CR331" s="104">
        <f t="shared" si="176"/>
        <v>0</v>
      </c>
      <c r="CS331" s="104">
        <f t="shared" si="177"/>
        <v>0</v>
      </c>
      <c r="CT331" s="104">
        <f t="shared" si="178"/>
        <v>0</v>
      </c>
      <c r="CU331" s="104">
        <f t="shared" si="179"/>
        <v>0</v>
      </c>
      <c r="CV331" s="104">
        <f t="shared" si="180"/>
        <v>0</v>
      </c>
      <c r="CW331" s="104">
        <f t="shared" si="181"/>
        <v>0</v>
      </c>
      <c r="CX331" s="104"/>
      <c r="CY331" s="211">
        <f t="shared" si="158"/>
        <v>0</v>
      </c>
      <c r="CZ331" s="211">
        <f t="shared" si="159"/>
        <v>0</v>
      </c>
      <c r="DA331" s="211">
        <f t="shared" si="160"/>
        <v>0</v>
      </c>
      <c r="DB331" s="211">
        <f t="shared" si="161"/>
        <v>0</v>
      </c>
      <c r="DC331" s="211">
        <f t="shared" si="162"/>
        <v>0</v>
      </c>
      <c r="DD331" s="211">
        <f t="shared" si="163"/>
        <v>0</v>
      </c>
      <c r="DE331" s="211">
        <f t="shared" si="164"/>
        <v>0</v>
      </c>
      <c r="DF331" s="211">
        <f t="shared" si="165"/>
        <v>0</v>
      </c>
      <c r="DG331" s="211">
        <f t="shared" si="166"/>
        <v>0</v>
      </c>
      <c r="DH331" s="211">
        <f t="shared" si="167"/>
        <v>0</v>
      </c>
    </row>
    <row r="332" spans="1:112" s="105" customFormat="1" ht="32.1" customHeight="1">
      <c r="A332" s="439">
        <v>606</v>
      </c>
      <c r="B332" s="289" t="s">
        <v>446</v>
      </c>
      <c r="C332" s="69">
        <v>401000024</v>
      </c>
      <c r="D332" s="58" t="s">
        <v>482</v>
      </c>
      <c r="E332" s="290" t="s">
        <v>466</v>
      </c>
      <c r="F332" s="291"/>
      <c r="G332" s="291"/>
      <c r="H332" s="292">
        <v>1</v>
      </c>
      <c r="I332" s="291"/>
      <c r="J332" s="292">
        <v>9</v>
      </c>
      <c r="K332" s="292">
        <v>1</v>
      </c>
      <c r="L332" s="292" t="s">
        <v>1712</v>
      </c>
      <c r="M332" s="292"/>
      <c r="N332" s="292"/>
      <c r="O332" s="292"/>
      <c r="P332" s="294" t="s">
        <v>467</v>
      </c>
      <c r="Q332" s="294" t="s">
        <v>1640</v>
      </c>
      <c r="R332" s="292"/>
      <c r="S332" s="292"/>
      <c r="T332" s="292"/>
      <c r="U332" s="292"/>
      <c r="V332" s="292">
        <v>11</v>
      </c>
      <c r="W332" s="292">
        <v>1</v>
      </c>
      <c r="X332" s="292"/>
      <c r="Y332" s="292"/>
      <c r="Z332" s="292"/>
      <c r="AA332" s="292"/>
      <c r="AB332" s="294" t="s">
        <v>467</v>
      </c>
      <c r="AC332" s="294" t="s">
        <v>2120</v>
      </c>
      <c r="AD332" s="294"/>
      <c r="AE332" s="294"/>
      <c r="AF332" s="294"/>
      <c r="AG332" s="294"/>
      <c r="AH332" s="294"/>
      <c r="AI332" s="294"/>
      <c r="AJ332" s="294"/>
      <c r="AK332" s="294"/>
      <c r="AL332" s="294"/>
      <c r="AM332" s="294" t="s">
        <v>2121</v>
      </c>
      <c r="AN332" s="294" t="s">
        <v>2122</v>
      </c>
      <c r="AO332" s="71" t="s">
        <v>219</v>
      </c>
      <c r="AP332" s="71" t="s">
        <v>74</v>
      </c>
      <c r="AQ332" s="71" t="s">
        <v>1713</v>
      </c>
      <c r="AR332" s="70" t="s">
        <v>174</v>
      </c>
      <c r="AS332" s="253" t="s">
        <v>471</v>
      </c>
      <c r="AT332" s="535">
        <f t="shared" si="170"/>
        <v>105406571.57000001</v>
      </c>
      <c r="AU332" s="535">
        <f t="shared" si="170"/>
        <v>105406571.57000001</v>
      </c>
      <c r="AV332" s="536">
        <v>0</v>
      </c>
      <c r="AW332" s="536">
        <v>0</v>
      </c>
      <c r="AX332" s="536">
        <v>0</v>
      </c>
      <c r="AY332" s="536">
        <v>0</v>
      </c>
      <c r="AZ332" s="536">
        <v>0</v>
      </c>
      <c r="BA332" s="536">
        <v>0</v>
      </c>
      <c r="BB332" s="537">
        <v>105406571.57000001</v>
      </c>
      <c r="BC332" s="537">
        <v>105406571.57000001</v>
      </c>
      <c r="BD332" s="538">
        <f t="shared" si="171"/>
        <v>104721937.97</v>
      </c>
      <c r="BE332" s="537">
        <v>0</v>
      </c>
      <c r="BF332" s="537">
        <v>0</v>
      </c>
      <c r="BG332" s="537">
        <v>0</v>
      </c>
      <c r="BH332" s="537">
        <v>104721937.97</v>
      </c>
      <c r="BI332" s="538">
        <f t="shared" si="172"/>
        <v>104078230</v>
      </c>
      <c r="BJ332" s="537">
        <v>0</v>
      </c>
      <c r="BK332" s="537">
        <v>0</v>
      </c>
      <c r="BL332" s="537">
        <v>0</v>
      </c>
      <c r="BM332" s="537">
        <v>104078230</v>
      </c>
      <c r="BN332" s="538">
        <f t="shared" si="173"/>
        <v>104216840</v>
      </c>
      <c r="BO332" s="537">
        <v>0</v>
      </c>
      <c r="BP332" s="537">
        <v>0</v>
      </c>
      <c r="BQ332" s="537">
        <v>0</v>
      </c>
      <c r="BR332" s="537">
        <v>104216840</v>
      </c>
      <c r="BS332" s="538">
        <f t="shared" si="169"/>
        <v>104216840</v>
      </c>
      <c r="BT332" s="537">
        <v>0</v>
      </c>
      <c r="BU332" s="537">
        <v>0</v>
      </c>
      <c r="BV332" s="537">
        <v>0</v>
      </c>
      <c r="BW332" s="537">
        <v>104216840</v>
      </c>
      <c r="BX332" s="538">
        <f t="shared" si="168"/>
        <v>105406571.57000001</v>
      </c>
      <c r="BY332" s="536">
        <v>0</v>
      </c>
      <c r="BZ332" s="536">
        <v>0</v>
      </c>
      <c r="CA332" s="536">
        <v>0</v>
      </c>
      <c r="CB332" s="537">
        <v>105406571.57000001</v>
      </c>
      <c r="CC332" s="538">
        <f t="shared" si="174"/>
        <v>105129557.97</v>
      </c>
      <c r="CD332" s="537">
        <v>0</v>
      </c>
      <c r="CE332" s="537">
        <v>0</v>
      </c>
      <c r="CF332" s="537">
        <v>0</v>
      </c>
      <c r="CG332" s="537">
        <f>104721937.97+407620</f>
        <v>105129557.97</v>
      </c>
      <c r="CH332" s="538">
        <f t="shared" si="175"/>
        <v>104485850</v>
      </c>
      <c r="CI332" s="537">
        <v>0</v>
      </c>
      <c r="CJ332" s="537">
        <v>0</v>
      </c>
      <c r="CK332" s="537">
        <v>0</v>
      </c>
      <c r="CL332" s="537">
        <f>104078230+407620</f>
        <v>104485850</v>
      </c>
      <c r="CM332" s="382" t="s">
        <v>91</v>
      </c>
      <c r="CN332" s="19" t="str">
        <f t="shared" si="157"/>
        <v>4010000240703нормативный</v>
      </c>
      <c r="CO332" s="103"/>
      <c r="CP332" s="103"/>
      <c r="CQ332" s="104"/>
      <c r="CR332" s="104">
        <f t="shared" si="176"/>
        <v>0</v>
      </c>
      <c r="CS332" s="104">
        <f t="shared" si="177"/>
        <v>0</v>
      </c>
      <c r="CT332" s="104">
        <f t="shared" si="178"/>
        <v>0</v>
      </c>
      <c r="CU332" s="104">
        <f t="shared" si="179"/>
        <v>0</v>
      </c>
      <c r="CV332" s="104">
        <f t="shared" si="180"/>
        <v>0</v>
      </c>
      <c r="CW332" s="104">
        <f t="shared" si="181"/>
        <v>0</v>
      </c>
      <c r="CX332" s="104"/>
      <c r="CY332" s="211">
        <f t="shared" si="158"/>
        <v>407620</v>
      </c>
      <c r="CZ332" s="211">
        <f t="shared" si="159"/>
        <v>0</v>
      </c>
      <c r="DA332" s="211">
        <f t="shared" si="160"/>
        <v>0</v>
      </c>
      <c r="DB332" s="211">
        <f t="shared" si="161"/>
        <v>0</v>
      </c>
      <c r="DC332" s="211">
        <f t="shared" si="162"/>
        <v>407620</v>
      </c>
      <c r="DD332" s="211">
        <f t="shared" si="163"/>
        <v>407620</v>
      </c>
      <c r="DE332" s="211">
        <f t="shared" si="164"/>
        <v>0</v>
      </c>
      <c r="DF332" s="211">
        <f t="shared" si="165"/>
        <v>0</v>
      </c>
      <c r="DG332" s="211">
        <f t="shared" si="166"/>
        <v>0</v>
      </c>
      <c r="DH332" s="211">
        <f t="shared" si="167"/>
        <v>407620</v>
      </c>
    </row>
    <row r="333" spans="1:112" s="105" customFormat="1" ht="32.1" customHeight="1">
      <c r="A333" s="439">
        <v>606</v>
      </c>
      <c r="B333" s="289" t="s">
        <v>446</v>
      </c>
      <c r="C333" s="69">
        <v>401000024</v>
      </c>
      <c r="D333" s="58" t="s">
        <v>482</v>
      </c>
      <c r="E333" s="290" t="s">
        <v>466</v>
      </c>
      <c r="F333" s="291"/>
      <c r="G333" s="291"/>
      <c r="H333" s="292">
        <v>1</v>
      </c>
      <c r="I333" s="291"/>
      <c r="J333" s="292">
        <v>9</v>
      </c>
      <c r="K333" s="292">
        <v>1</v>
      </c>
      <c r="L333" s="292" t="s">
        <v>1712</v>
      </c>
      <c r="M333" s="292"/>
      <c r="N333" s="292"/>
      <c r="O333" s="292"/>
      <c r="P333" s="294" t="s">
        <v>467</v>
      </c>
      <c r="Q333" s="294" t="s">
        <v>1640</v>
      </c>
      <c r="R333" s="292"/>
      <c r="S333" s="292"/>
      <c r="T333" s="292"/>
      <c r="U333" s="292"/>
      <c r="V333" s="292">
        <v>11</v>
      </c>
      <c r="W333" s="292">
        <v>1</v>
      </c>
      <c r="X333" s="292"/>
      <c r="Y333" s="292"/>
      <c r="Z333" s="292"/>
      <c r="AA333" s="292"/>
      <c r="AB333" s="294" t="s">
        <v>467</v>
      </c>
      <c r="AC333" s="294" t="s">
        <v>2120</v>
      </c>
      <c r="AD333" s="294"/>
      <c r="AE333" s="294"/>
      <c r="AF333" s="294"/>
      <c r="AG333" s="294"/>
      <c r="AH333" s="294"/>
      <c r="AI333" s="294"/>
      <c r="AJ333" s="294"/>
      <c r="AK333" s="294"/>
      <c r="AL333" s="294"/>
      <c r="AM333" s="294" t="s">
        <v>2121</v>
      </c>
      <c r="AN333" s="294" t="s">
        <v>2122</v>
      </c>
      <c r="AO333" s="71" t="s">
        <v>219</v>
      </c>
      <c r="AP333" s="71" t="s">
        <v>74</v>
      </c>
      <c r="AQ333" s="71" t="s">
        <v>1713</v>
      </c>
      <c r="AR333" s="70" t="s">
        <v>174</v>
      </c>
      <c r="AS333" s="253" t="s">
        <v>472</v>
      </c>
      <c r="AT333" s="535">
        <f t="shared" si="170"/>
        <v>148003057.55000001</v>
      </c>
      <c r="AU333" s="535">
        <f t="shared" si="170"/>
        <v>148003057.55000001</v>
      </c>
      <c r="AV333" s="536">
        <v>0</v>
      </c>
      <c r="AW333" s="536">
        <v>0</v>
      </c>
      <c r="AX333" s="536">
        <v>0</v>
      </c>
      <c r="AY333" s="536">
        <v>0</v>
      </c>
      <c r="AZ333" s="536">
        <v>0</v>
      </c>
      <c r="BA333" s="536">
        <v>0</v>
      </c>
      <c r="BB333" s="537">
        <v>148003057.55000001</v>
      </c>
      <c r="BC333" s="537">
        <v>148003057.55000001</v>
      </c>
      <c r="BD333" s="538">
        <f t="shared" si="171"/>
        <v>151789242.76999998</v>
      </c>
      <c r="BE333" s="537">
        <v>0</v>
      </c>
      <c r="BF333" s="537">
        <v>0</v>
      </c>
      <c r="BG333" s="537">
        <v>0</v>
      </c>
      <c r="BH333" s="537">
        <v>151789242.76999998</v>
      </c>
      <c r="BI333" s="538">
        <f t="shared" si="172"/>
        <v>157445350</v>
      </c>
      <c r="BJ333" s="537">
        <v>0</v>
      </c>
      <c r="BK333" s="537">
        <v>0</v>
      </c>
      <c r="BL333" s="537">
        <v>0</v>
      </c>
      <c r="BM333" s="537">
        <v>157445350</v>
      </c>
      <c r="BN333" s="538">
        <f t="shared" si="173"/>
        <v>157729380</v>
      </c>
      <c r="BO333" s="537">
        <v>0</v>
      </c>
      <c r="BP333" s="537">
        <v>0</v>
      </c>
      <c r="BQ333" s="537">
        <v>0</v>
      </c>
      <c r="BR333" s="537">
        <v>157729380</v>
      </c>
      <c r="BS333" s="538">
        <f t="shared" si="169"/>
        <v>157729380</v>
      </c>
      <c r="BT333" s="537">
        <v>0</v>
      </c>
      <c r="BU333" s="537">
        <v>0</v>
      </c>
      <c r="BV333" s="537">
        <v>0</v>
      </c>
      <c r="BW333" s="537">
        <v>157729380</v>
      </c>
      <c r="BX333" s="538">
        <f t="shared" si="168"/>
        <v>148003057.55000001</v>
      </c>
      <c r="BY333" s="536">
        <v>0</v>
      </c>
      <c r="BZ333" s="536">
        <v>0</v>
      </c>
      <c r="CA333" s="536">
        <v>0</v>
      </c>
      <c r="CB333" s="537">
        <v>148003057.55000001</v>
      </c>
      <c r="CC333" s="538">
        <f t="shared" si="174"/>
        <v>152103552.77000001</v>
      </c>
      <c r="CD333" s="537">
        <v>0</v>
      </c>
      <c r="CE333" s="537">
        <v>0</v>
      </c>
      <c r="CF333" s="537">
        <v>0</v>
      </c>
      <c r="CG333" s="537">
        <f>151789242.77+314310</f>
        <v>152103552.77000001</v>
      </c>
      <c r="CH333" s="538">
        <f t="shared" si="175"/>
        <v>157759660</v>
      </c>
      <c r="CI333" s="537">
        <v>0</v>
      </c>
      <c r="CJ333" s="537">
        <v>0</v>
      </c>
      <c r="CK333" s="537">
        <v>0</v>
      </c>
      <c r="CL333" s="537">
        <f>157445350+314310</f>
        <v>157759660</v>
      </c>
      <c r="CM333" s="382" t="s">
        <v>91</v>
      </c>
      <c r="CN333" s="19" t="str">
        <f t="shared" si="157"/>
        <v>4010000240703нормативный</v>
      </c>
      <c r="CO333" s="103"/>
      <c r="CP333" s="103"/>
      <c r="CQ333" s="104"/>
      <c r="CR333" s="104">
        <f t="shared" si="176"/>
        <v>0</v>
      </c>
      <c r="CS333" s="104">
        <f t="shared" si="177"/>
        <v>0</v>
      </c>
      <c r="CT333" s="104">
        <f t="shared" si="178"/>
        <v>0</v>
      </c>
      <c r="CU333" s="104">
        <f t="shared" si="179"/>
        <v>0</v>
      </c>
      <c r="CV333" s="104">
        <f t="shared" si="180"/>
        <v>0</v>
      </c>
      <c r="CW333" s="104">
        <f t="shared" si="181"/>
        <v>0</v>
      </c>
      <c r="CX333" s="104"/>
      <c r="CY333" s="211">
        <f t="shared" si="158"/>
        <v>314310.0000000298</v>
      </c>
      <c r="CZ333" s="211">
        <f t="shared" si="159"/>
        <v>0</v>
      </c>
      <c r="DA333" s="211">
        <f t="shared" si="160"/>
        <v>0</v>
      </c>
      <c r="DB333" s="211">
        <f t="shared" si="161"/>
        <v>0</v>
      </c>
      <c r="DC333" s="211">
        <f t="shared" si="162"/>
        <v>314310.0000000298</v>
      </c>
      <c r="DD333" s="211">
        <f t="shared" si="163"/>
        <v>314310</v>
      </c>
      <c r="DE333" s="211">
        <f t="shared" si="164"/>
        <v>0</v>
      </c>
      <c r="DF333" s="211">
        <f t="shared" si="165"/>
        <v>0</v>
      </c>
      <c r="DG333" s="211">
        <f t="shared" si="166"/>
        <v>0</v>
      </c>
      <c r="DH333" s="211">
        <f t="shared" si="167"/>
        <v>314310</v>
      </c>
    </row>
    <row r="334" spans="1:112" s="105" customFormat="1" ht="32.1" customHeight="1">
      <c r="A334" s="439">
        <v>606</v>
      </c>
      <c r="B334" s="289" t="s">
        <v>446</v>
      </c>
      <c r="C334" s="69">
        <v>401000024</v>
      </c>
      <c r="D334" s="58" t="s">
        <v>482</v>
      </c>
      <c r="E334" s="290" t="s">
        <v>466</v>
      </c>
      <c r="F334" s="291"/>
      <c r="G334" s="291"/>
      <c r="H334" s="292">
        <v>1</v>
      </c>
      <c r="I334" s="291"/>
      <c r="J334" s="292">
        <v>9</v>
      </c>
      <c r="K334" s="292">
        <v>1</v>
      </c>
      <c r="L334" s="292" t="s">
        <v>1712</v>
      </c>
      <c r="M334" s="292"/>
      <c r="N334" s="292"/>
      <c r="O334" s="292"/>
      <c r="P334" s="294" t="s">
        <v>467</v>
      </c>
      <c r="Q334" s="294" t="s">
        <v>1640</v>
      </c>
      <c r="R334" s="292"/>
      <c r="S334" s="292"/>
      <c r="T334" s="292"/>
      <c r="U334" s="292"/>
      <c r="V334" s="292">
        <v>11</v>
      </c>
      <c r="W334" s="292">
        <v>1</v>
      </c>
      <c r="X334" s="292"/>
      <c r="Y334" s="292"/>
      <c r="Z334" s="292"/>
      <c r="AA334" s="292"/>
      <c r="AB334" s="294" t="s">
        <v>467</v>
      </c>
      <c r="AC334" s="294" t="s">
        <v>2120</v>
      </c>
      <c r="AD334" s="294"/>
      <c r="AE334" s="294"/>
      <c r="AF334" s="294"/>
      <c r="AG334" s="294"/>
      <c r="AH334" s="294"/>
      <c r="AI334" s="294"/>
      <c r="AJ334" s="294"/>
      <c r="AK334" s="294"/>
      <c r="AL334" s="294"/>
      <c r="AM334" s="294" t="s">
        <v>2121</v>
      </c>
      <c r="AN334" s="294" t="s">
        <v>2122</v>
      </c>
      <c r="AO334" s="71" t="s">
        <v>219</v>
      </c>
      <c r="AP334" s="71" t="s">
        <v>74</v>
      </c>
      <c r="AQ334" s="71" t="s">
        <v>1714</v>
      </c>
      <c r="AR334" s="70" t="s">
        <v>488</v>
      </c>
      <c r="AS334" s="253" t="s">
        <v>471</v>
      </c>
      <c r="AT334" s="535">
        <f t="shared" si="170"/>
        <v>3226042.24</v>
      </c>
      <c r="AU334" s="535">
        <f t="shared" si="170"/>
        <v>3226042.24</v>
      </c>
      <c r="AV334" s="536">
        <v>0</v>
      </c>
      <c r="AW334" s="536">
        <v>0</v>
      </c>
      <c r="AX334" s="536">
        <v>3226042.24</v>
      </c>
      <c r="AY334" s="536">
        <v>3226042.24</v>
      </c>
      <c r="AZ334" s="536">
        <v>0</v>
      </c>
      <c r="BA334" s="536">
        <v>0</v>
      </c>
      <c r="BB334" s="536">
        <v>0</v>
      </c>
      <c r="BC334" s="536">
        <v>0</v>
      </c>
      <c r="BD334" s="538">
        <f t="shared" si="171"/>
        <v>0</v>
      </c>
      <c r="BE334" s="537">
        <v>0</v>
      </c>
      <c r="BF334" s="537">
        <v>0</v>
      </c>
      <c r="BG334" s="537">
        <v>0</v>
      </c>
      <c r="BH334" s="537">
        <v>0</v>
      </c>
      <c r="BI334" s="538">
        <f t="shared" si="172"/>
        <v>0</v>
      </c>
      <c r="BJ334" s="537">
        <v>0</v>
      </c>
      <c r="BK334" s="537">
        <v>0</v>
      </c>
      <c r="BL334" s="537">
        <v>0</v>
      </c>
      <c r="BM334" s="537">
        <v>0</v>
      </c>
      <c r="BN334" s="538">
        <f t="shared" si="173"/>
        <v>0</v>
      </c>
      <c r="BO334" s="537">
        <v>0</v>
      </c>
      <c r="BP334" s="537">
        <v>0</v>
      </c>
      <c r="BQ334" s="537">
        <v>0</v>
      </c>
      <c r="BR334" s="537">
        <v>0</v>
      </c>
      <c r="BS334" s="538">
        <f t="shared" si="169"/>
        <v>0</v>
      </c>
      <c r="BT334" s="537">
        <v>0</v>
      </c>
      <c r="BU334" s="537">
        <v>0</v>
      </c>
      <c r="BV334" s="537">
        <v>0</v>
      </c>
      <c r="BW334" s="537">
        <v>0</v>
      </c>
      <c r="BX334" s="538">
        <f t="shared" si="168"/>
        <v>3226042.24</v>
      </c>
      <c r="BY334" s="536">
        <v>0</v>
      </c>
      <c r="BZ334" s="536">
        <v>3226042.24</v>
      </c>
      <c r="CA334" s="536">
        <v>0</v>
      </c>
      <c r="CB334" s="536">
        <v>0</v>
      </c>
      <c r="CC334" s="538">
        <f t="shared" si="174"/>
        <v>0</v>
      </c>
      <c r="CD334" s="537">
        <v>0</v>
      </c>
      <c r="CE334" s="537">
        <v>0</v>
      </c>
      <c r="CF334" s="537">
        <v>0</v>
      </c>
      <c r="CG334" s="537">
        <v>0</v>
      </c>
      <c r="CH334" s="538">
        <f t="shared" si="175"/>
        <v>0</v>
      </c>
      <c r="CI334" s="537">
        <v>0</v>
      </c>
      <c r="CJ334" s="537">
        <v>0</v>
      </c>
      <c r="CK334" s="537">
        <v>0</v>
      </c>
      <c r="CL334" s="537">
        <v>0</v>
      </c>
      <c r="CM334" s="382" t="s">
        <v>91</v>
      </c>
      <c r="CN334" s="19" t="str">
        <f t="shared" si="157"/>
        <v>4010000240703нормативный</v>
      </c>
      <c r="CO334" s="103"/>
      <c r="CP334" s="103"/>
      <c r="CQ334" s="104"/>
      <c r="CR334" s="104">
        <f t="shared" si="176"/>
        <v>0</v>
      </c>
      <c r="CS334" s="104">
        <f t="shared" si="177"/>
        <v>0</v>
      </c>
      <c r="CT334" s="104">
        <f t="shared" si="178"/>
        <v>0</v>
      </c>
      <c r="CU334" s="104">
        <f t="shared" si="179"/>
        <v>0</v>
      </c>
      <c r="CV334" s="104">
        <f t="shared" si="180"/>
        <v>0</v>
      </c>
      <c r="CW334" s="104">
        <f t="shared" si="181"/>
        <v>0</v>
      </c>
      <c r="CX334" s="104"/>
      <c r="CY334" s="211">
        <f t="shared" si="158"/>
        <v>0</v>
      </c>
      <c r="CZ334" s="211">
        <f t="shared" si="159"/>
        <v>0</v>
      </c>
      <c r="DA334" s="211">
        <f t="shared" si="160"/>
        <v>0</v>
      </c>
      <c r="DB334" s="211">
        <f t="shared" si="161"/>
        <v>0</v>
      </c>
      <c r="DC334" s="211">
        <f t="shared" si="162"/>
        <v>0</v>
      </c>
      <c r="DD334" s="211">
        <f t="shared" si="163"/>
        <v>0</v>
      </c>
      <c r="DE334" s="211">
        <f t="shared" si="164"/>
        <v>0</v>
      </c>
      <c r="DF334" s="211">
        <f t="shared" si="165"/>
        <v>0</v>
      </c>
      <c r="DG334" s="211">
        <f t="shared" si="166"/>
        <v>0</v>
      </c>
      <c r="DH334" s="211">
        <f t="shared" si="167"/>
        <v>0</v>
      </c>
    </row>
    <row r="335" spans="1:112" s="105" customFormat="1" ht="32.1" customHeight="1">
      <c r="A335" s="439">
        <v>606</v>
      </c>
      <c r="B335" s="289" t="s">
        <v>446</v>
      </c>
      <c r="C335" s="69">
        <v>401000024</v>
      </c>
      <c r="D335" s="58" t="s">
        <v>482</v>
      </c>
      <c r="E335" s="290" t="s">
        <v>466</v>
      </c>
      <c r="F335" s="291"/>
      <c r="G335" s="291"/>
      <c r="H335" s="292">
        <v>1</v>
      </c>
      <c r="I335" s="291"/>
      <c r="J335" s="292">
        <v>9</v>
      </c>
      <c r="K335" s="292">
        <v>1</v>
      </c>
      <c r="L335" s="292" t="s">
        <v>1712</v>
      </c>
      <c r="M335" s="292"/>
      <c r="N335" s="292"/>
      <c r="O335" s="292"/>
      <c r="P335" s="294" t="s">
        <v>467</v>
      </c>
      <c r="Q335" s="294" t="s">
        <v>1640</v>
      </c>
      <c r="R335" s="292"/>
      <c r="S335" s="292"/>
      <c r="T335" s="292"/>
      <c r="U335" s="292"/>
      <c r="V335" s="292">
        <v>11</v>
      </c>
      <c r="W335" s="292">
        <v>1</v>
      </c>
      <c r="X335" s="292"/>
      <c r="Y335" s="292"/>
      <c r="Z335" s="292"/>
      <c r="AA335" s="292"/>
      <c r="AB335" s="294" t="s">
        <v>467</v>
      </c>
      <c r="AC335" s="294" t="s">
        <v>2120</v>
      </c>
      <c r="AD335" s="294"/>
      <c r="AE335" s="294"/>
      <c r="AF335" s="294"/>
      <c r="AG335" s="294"/>
      <c r="AH335" s="294"/>
      <c r="AI335" s="294"/>
      <c r="AJ335" s="294"/>
      <c r="AK335" s="294"/>
      <c r="AL335" s="294"/>
      <c r="AM335" s="294" t="s">
        <v>2121</v>
      </c>
      <c r="AN335" s="294" t="s">
        <v>2122</v>
      </c>
      <c r="AO335" s="71" t="s">
        <v>219</v>
      </c>
      <c r="AP335" s="71" t="s">
        <v>74</v>
      </c>
      <c r="AQ335" s="71" t="s">
        <v>1714</v>
      </c>
      <c r="AR335" s="70" t="s">
        <v>488</v>
      </c>
      <c r="AS335" s="253" t="s">
        <v>472</v>
      </c>
      <c r="AT335" s="535">
        <f t="shared" si="170"/>
        <v>7082920.6299999999</v>
      </c>
      <c r="AU335" s="535">
        <f t="shared" si="170"/>
        <v>7082920.6299999999</v>
      </c>
      <c r="AV335" s="536">
        <v>0</v>
      </c>
      <c r="AW335" s="536">
        <v>0</v>
      </c>
      <c r="AX335" s="536">
        <v>7082920.6299999999</v>
      </c>
      <c r="AY335" s="536">
        <v>7082920.6299999999</v>
      </c>
      <c r="AZ335" s="536">
        <v>0</v>
      </c>
      <c r="BA335" s="536">
        <v>0</v>
      </c>
      <c r="BB335" s="536">
        <v>0</v>
      </c>
      <c r="BC335" s="536">
        <v>0</v>
      </c>
      <c r="BD335" s="538">
        <f t="shared" si="171"/>
        <v>0</v>
      </c>
      <c r="BE335" s="537">
        <v>0</v>
      </c>
      <c r="BF335" s="537">
        <v>0</v>
      </c>
      <c r="BG335" s="537">
        <v>0</v>
      </c>
      <c r="BH335" s="537">
        <v>0</v>
      </c>
      <c r="BI335" s="538">
        <f t="shared" si="172"/>
        <v>0</v>
      </c>
      <c r="BJ335" s="537">
        <v>0</v>
      </c>
      <c r="BK335" s="537">
        <v>0</v>
      </c>
      <c r="BL335" s="537">
        <v>0</v>
      </c>
      <c r="BM335" s="537">
        <v>0</v>
      </c>
      <c r="BN335" s="538">
        <f t="shared" si="173"/>
        <v>0</v>
      </c>
      <c r="BO335" s="537">
        <v>0</v>
      </c>
      <c r="BP335" s="537">
        <v>0</v>
      </c>
      <c r="BQ335" s="537">
        <v>0</v>
      </c>
      <c r="BR335" s="537">
        <v>0</v>
      </c>
      <c r="BS335" s="538">
        <f t="shared" si="169"/>
        <v>0</v>
      </c>
      <c r="BT335" s="537">
        <v>0</v>
      </c>
      <c r="BU335" s="537">
        <v>0</v>
      </c>
      <c r="BV335" s="537">
        <v>0</v>
      </c>
      <c r="BW335" s="537">
        <v>0</v>
      </c>
      <c r="BX335" s="538">
        <f t="shared" si="168"/>
        <v>7082920.6299999999</v>
      </c>
      <c r="BY335" s="536">
        <v>0</v>
      </c>
      <c r="BZ335" s="536">
        <v>7082920.6299999999</v>
      </c>
      <c r="CA335" s="536">
        <v>0</v>
      </c>
      <c r="CB335" s="536">
        <v>0</v>
      </c>
      <c r="CC335" s="538">
        <f t="shared" si="174"/>
        <v>0</v>
      </c>
      <c r="CD335" s="537">
        <v>0</v>
      </c>
      <c r="CE335" s="537">
        <v>0</v>
      </c>
      <c r="CF335" s="537">
        <v>0</v>
      </c>
      <c r="CG335" s="537">
        <v>0</v>
      </c>
      <c r="CH335" s="538">
        <f t="shared" si="175"/>
        <v>0</v>
      </c>
      <c r="CI335" s="537">
        <v>0</v>
      </c>
      <c r="CJ335" s="537">
        <v>0</v>
      </c>
      <c r="CK335" s="537">
        <v>0</v>
      </c>
      <c r="CL335" s="537">
        <v>0</v>
      </c>
      <c r="CM335" s="382" t="s">
        <v>91</v>
      </c>
      <c r="CN335" s="19" t="str">
        <f t="shared" si="157"/>
        <v>4010000240703нормативный</v>
      </c>
      <c r="CO335" s="103"/>
      <c r="CP335" s="103"/>
      <c r="CQ335" s="104"/>
      <c r="CR335" s="104">
        <f t="shared" si="176"/>
        <v>0</v>
      </c>
      <c r="CS335" s="104">
        <f t="shared" si="177"/>
        <v>0</v>
      </c>
      <c r="CT335" s="104">
        <f t="shared" si="178"/>
        <v>0</v>
      </c>
      <c r="CU335" s="104">
        <f t="shared" si="179"/>
        <v>0</v>
      </c>
      <c r="CV335" s="104">
        <f t="shared" si="180"/>
        <v>0</v>
      </c>
      <c r="CW335" s="104">
        <f t="shared" si="181"/>
        <v>0</v>
      </c>
      <c r="CX335" s="104"/>
      <c r="CY335" s="211">
        <f t="shared" si="158"/>
        <v>0</v>
      </c>
      <c r="CZ335" s="211">
        <f t="shared" si="159"/>
        <v>0</v>
      </c>
      <c r="DA335" s="211">
        <f t="shared" si="160"/>
        <v>0</v>
      </c>
      <c r="DB335" s="211">
        <f t="shared" si="161"/>
        <v>0</v>
      </c>
      <c r="DC335" s="211">
        <f t="shared" si="162"/>
        <v>0</v>
      </c>
      <c r="DD335" s="211">
        <f t="shared" si="163"/>
        <v>0</v>
      </c>
      <c r="DE335" s="211">
        <f t="shared" si="164"/>
        <v>0</v>
      </c>
      <c r="DF335" s="211">
        <f t="shared" si="165"/>
        <v>0</v>
      </c>
      <c r="DG335" s="211">
        <f t="shared" si="166"/>
        <v>0</v>
      </c>
      <c r="DH335" s="211">
        <f t="shared" si="167"/>
        <v>0</v>
      </c>
    </row>
    <row r="336" spans="1:112" s="105" customFormat="1" ht="32.1" customHeight="1">
      <c r="A336" s="439">
        <v>606</v>
      </c>
      <c r="B336" s="289" t="s">
        <v>446</v>
      </c>
      <c r="C336" s="69">
        <v>401000024</v>
      </c>
      <c r="D336" s="58" t="s">
        <v>482</v>
      </c>
      <c r="E336" s="290" t="s">
        <v>466</v>
      </c>
      <c r="F336" s="291"/>
      <c r="G336" s="291"/>
      <c r="H336" s="292">
        <v>1</v>
      </c>
      <c r="I336" s="291"/>
      <c r="J336" s="292">
        <v>9</v>
      </c>
      <c r="K336" s="292">
        <v>1</v>
      </c>
      <c r="L336" s="292" t="s">
        <v>1712</v>
      </c>
      <c r="M336" s="292"/>
      <c r="N336" s="292"/>
      <c r="O336" s="292"/>
      <c r="P336" s="294" t="s">
        <v>467</v>
      </c>
      <c r="Q336" s="294" t="s">
        <v>1640</v>
      </c>
      <c r="R336" s="292"/>
      <c r="S336" s="292"/>
      <c r="T336" s="292"/>
      <c r="U336" s="292"/>
      <c r="V336" s="292">
        <v>11</v>
      </c>
      <c r="W336" s="292">
        <v>1</v>
      </c>
      <c r="X336" s="292"/>
      <c r="Y336" s="292"/>
      <c r="Z336" s="292"/>
      <c r="AA336" s="292"/>
      <c r="AB336" s="294" t="s">
        <v>467</v>
      </c>
      <c r="AC336" s="294" t="s">
        <v>2120</v>
      </c>
      <c r="AD336" s="294"/>
      <c r="AE336" s="294"/>
      <c r="AF336" s="294"/>
      <c r="AG336" s="294"/>
      <c r="AH336" s="294"/>
      <c r="AI336" s="294"/>
      <c r="AJ336" s="294"/>
      <c r="AK336" s="294"/>
      <c r="AL336" s="294"/>
      <c r="AM336" s="294" t="s">
        <v>2121</v>
      </c>
      <c r="AN336" s="294" t="s">
        <v>2122</v>
      </c>
      <c r="AO336" s="71" t="s">
        <v>219</v>
      </c>
      <c r="AP336" s="71" t="s">
        <v>74</v>
      </c>
      <c r="AQ336" s="71" t="s">
        <v>2213</v>
      </c>
      <c r="AR336" s="70" t="s">
        <v>1957</v>
      </c>
      <c r="AS336" s="253" t="s">
        <v>471</v>
      </c>
      <c r="AT336" s="535">
        <f t="shared" si="170"/>
        <v>738855.6</v>
      </c>
      <c r="AU336" s="535">
        <f t="shared" si="170"/>
        <v>738855.6</v>
      </c>
      <c r="AV336" s="536">
        <v>0</v>
      </c>
      <c r="AW336" s="536">
        <v>0</v>
      </c>
      <c r="AX336" s="536">
        <v>738855.6</v>
      </c>
      <c r="AY336" s="536">
        <v>738855.6</v>
      </c>
      <c r="AZ336" s="536">
        <v>0</v>
      </c>
      <c r="BA336" s="536">
        <v>0</v>
      </c>
      <c r="BB336" s="536">
        <v>0</v>
      </c>
      <c r="BC336" s="536">
        <v>0</v>
      </c>
      <c r="BD336" s="538">
        <f t="shared" si="171"/>
        <v>0</v>
      </c>
      <c r="BE336" s="537">
        <v>0</v>
      </c>
      <c r="BF336" s="537">
        <v>0</v>
      </c>
      <c r="BG336" s="537">
        <v>0</v>
      </c>
      <c r="BH336" s="537">
        <v>0</v>
      </c>
      <c r="BI336" s="538">
        <f t="shared" si="172"/>
        <v>0</v>
      </c>
      <c r="BJ336" s="537">
        <v>0</v>
      </c>
      <c r="BK336" s="537">
        <v>0</v>
      </c>
      <c r="BL336" s="537">
        <v>0</v>
      </c>
      <c r="BM336" s="537">
        <v>0</v>
      </c>
      <c r="BN336" s="538">
        <f t="shared" si="173"/>
        <v>0</v>
      </c>
      <c r="BO336" s="537">
        <v>0</v>
      </c>
      <c r="BP336" s="537">
        <v>0</v>
      </c>
      <c r="BQ336" s="537">
        <v>0</v>
      </c>
      <c r="BR336" s="537">
        <v>0</v>
      </c>
      <c r="BS336" s="538">
        <f t="shared" si="169"/>
        <v>0</v>
      </c>
      <c r="BT336" s="537">
        <v>0</v>
      </c>
      <c r="BU336" s="537">
        <v>0</v>
      </c>
      <c r="BV336" s="537">
        <v>0</v>
      </c>
      <c r="BW336" s="537">
        <v>0</v>
      </c>
      <c r="BX336" s="538">
        <f t="shared" si="168"/>
        <v>738855.6</v>
      </c>
      <c r="BY336" s="536">
        <v>0</v>
      </c>
      <c r="BZ336" s="536">
        <v>738855.6</v>
      </c>
      <c r="CA336" s="536">
        <v>0</v>
      </c>
      <c r="CB336" s="536">
        <v>0</v>
      </c>
      <c r="CC336" s="538">
        <f t="shared" si="174"/>
        <v>0</v>
      </c>
      <c r="CD336" s="537">
        <v>0</v>
      </c>
      <c r="CE336" s="537">
        <v>0</v>
      </c>
      <c r="CF336" s="537">
        <v>0</v>
      </c>
      <c r="CG336" s="537">
        <v>0</v>
      </c>
      <c r="CH336" s="538">
        <f t="shared" si="175"/>
        <v>0</v>
      </c>
      <c r="CI336" s="537">
        <v>0</v>
      </c>
      <c r="CJ336" s="537">
        <v>0</v>
      </c>
      <c r="CK336" s="537">
        <v>0</v>
      </c>
      <c r="CL336" s="537">
        <v>0</v>
      </c>
      <c r="CM336" s="382" t="s">
        <v>91</v>
      </c>
      <c r="CN336" s="19" t="str">
        <f t="shared" si="157"/>
        <v>4010000240703нормативный</v>
      </c>
      <c r="CO336" s="103"/>
      <c r="CP336" s="103"/>
      <c r="CQ336" s="104"/>
      <c r="CR336" s="104">
        <f t="shared" si="176"/>
        <v>0</v>
      </c>
      <c r="CS336" s="104">
        <f t="shared" si="177"/>
        <v>0</v>
      </c>
      <c r="CT336" s="104">
        <f t="shared" si="178"/>
        <v>0</v>
      </c>
      <c r="CU336" s="104">
        <f t="shared" si="179"/>
        <v>0</v>
      </c>
      <c r="CV336" s="104">
        <f t="shared" si="180"/>
        <v>0</v>
      </c>
      <c r="CW336" s="104">
        <f t="shared" si="181"/>
        <v>0</v>
      </c>
      <c r="CX336" s="104"/>
      <c r="CY336" s="211">
        <f t="shared" si="158"/>
        <v>0</v>
      </c>
      <c r="CZ336" s="211">
        <f t="shared" si="159"/>
        <v>0</v>
      </c>
      <c r="DA336" s="211">
        <f t="shared" si="160"/>
        <v>0</v>
      </c>
      <c r="DB336" s="211">
        <f t="shared" si="161"/>
        <v>0</v>
      </c>
      <c r="DC336" s="211">
        <f t="shared" si="162"/>
        <v>0</v>
      </c>
      <c r="DD336" s="211">
        <f t="shared" si="163"/>
        <v>0</v>
      </c>
      <c r="DE336" s="211">
        <f t="shared" si="164"/>
        <v>0</v>
      </c>
      <c r="DF336" s="211">
        <f t="shared" si="165"/>
        <v>0</v>
      </c>
      <c r="DG336" s="211">
        <f t="shared" si="166"/>
        <v>0</v>
      </c>
      <c r="DH336" s="211">
        <f t="shared" si="167"/>
        <v>0</v>
      </c>
    </row>
    <row r="337" spans="1:112" s="105" customFormat="1" ht="32.1" customHeight="1">
      <c r="A337" s="439">
        <v>606</v>
      </c>
      <c r="B337" s="289" t="s">
        <v>446</v>
      </c>
      <c r="C337" s="69">
        <v>401000024</v>
      </c>
      <c r="D337" s="58" t="s">
        <v>482</v>
      </c>
      <c r="E337" s="290" t="s">
        <v>466</v>
      </c>
      <c r="F337" s="291"/>
      <c r="G337" s="291"/>
      <c r="H337" s="292">
        <v>1</v>
      </c>
      <c r="I337" s="291"/>
      <c r="J337" s="292">
        <v>9</v>
      </c>
      <c r="K337" s="292">
        <v>1</v>
      </c>
      <c r="L337" s="292" t="s">
        <v>1712</v>
      </c>
      <c r="M337" s="292"/>
      <c r="N337" s="292"/>
      <c r="O337" s="292"/>
      <c r="P337" s="294" t="s">
        <v>467</v>
      </c>
      <c r="Q337" s="294" t="s">
        <v>1640</v>
      </c>
      <c r="R337" s="292"/>
      <c r="S337" s="292"/>
      <c r="T337" s="292"/>
      <c r="U337" s="292"/>
      <c r="V337" s="292">
        <v>11</v>
      </c>
      <c r="W337" s="292">
        <v>1</v>
      </c>
      <c r="X337" s="292"/>
      <c r="Y337" s="292"/>
      <c r="Z337" s="292"/>
      <c r="AA337" s="292"/>
      <c r="AB337" s="294" t="s">
        <v>467</v>
      </c>
      <c r="AC337" s="294" t="s">
        <v>2120</v>
      </c>
      <c r="AD337" s="294"/>
      <c r="AE337" s="294"/>
      <c r="AF337" s="294"/>
      <c r="AG337" s="294"/>
      <c r="AH337" s="294"/>
      <c r="AI337" s="294"/>
      <c r="AJ337" s="294"/>
      <c r="AK337" s="294"/>
      <c r="AL337" s="294"/>
      <c r="AM337" s="294" t="s">
        <v>2121</v>
      </c>
      <c r="AN337" s="294" t="s">
        <v>2122</v>
      </c>
      <c r="AO337" s="71" t="s">
        <v>219</v>
      </c>
      <c r="AP337" s="71" t="s">
        <v>74</v>
      </c>
      <c r="AQ337" s="71" t="s">
        <v>2213</v>
      </c>
      <c r="AR337" s="70" t="s">
        <v>1957</v>
      </c>
      <c r="AS337" s="253" t="s">
        <v>472</v>
      </c>
      <c r="AT337" s="535">
        <f t="shared" si="170"/>
        <v>1187895.3600000001</v>
      </c>
      <c r="AU337" s="535">
        <f t="shared" si="170"/>
        <v>1187895.3600000001</v>
      </c>
      <c r="AV337" s="536">
        <v>0</v>
      </c>
      <c r="AW337" s="536">
        <v>0</v>
      </c>
      <c r="AX337" s="536">
        <v>1187895.3600000001</v>
      </c>
      <c r="AY337" s="536">
        <v>1187895.3600000001</v>
      </c>
      <c r="AZ337" s="536">
        <v>0</v>
      </c>
      <c r="BA337" s="536">
        <v>0</v>
      </c>
      <c r="BB337" s="536">
        <v>0</v>
      </c>
      <c r="BC337" s="536">
        <v>0</v>
      </c>
      <c r="BD337" s="538">
        <f t="shared" si="171"/>
        <v>0</v>
      </c>
      <c r="BE337" s="537">
        <v>0</v>
      </c>
      <c r="BF337" s="537">
        <v>0</v>
      </c>
      <c r="BG337" s="537">
        <v>0</v>
      </c>
      <c r="BH337" s="537">
        <v>0</v>
      </c>
      <c r="BI337" s="538">
        <f t="shared" si="172"/>
        <v>0</v>
      </c>
      <c r="BJ337" s="537">
        <v>0</v>
      </c>
      <c r="BK337" s="537">
        <v>0</v>
      </c>
      <c r="BL337" s="537">
        <v>0</v>
      </c>
      <c r="BM337" s="537">
        <v>0</v>
      </c>
      <c r="BN337" s="538">
        <f t="shared" si="173"/>
        <v>0</v>
      </c>
      <c r="BO337" s="537">
        <v>0</v>
      </c>
      <c r="BP337" s="537">
        <v>0</v>
      </c>
      <c r="BQ337" s="537">
        <v>0</v>
      </c>
      <c r="BR337" s="537">
        <v>0</v>
      </c>
      <c r="BS337" s="538">
        <f t="shared" si="169"/>
        <v>0</v>
      </c>
      <c r="BT337" s="537">
        <v>0</v>
      </c>
      <c r="BU337" s="537">
        <v>0</v>
      </c>
      <c r="BV337" s="537">
        <v>0</v>
      </c>
      <c r="BW337" s="537">
        <v>0</v>
      </c>
      <c r="BX337" s="538">
        <f t="shared" si="168"/>
        <v>1187895.3600000001</v>
      </c>
      <c r="BY337" s="536">
        <v>0</v>
      </c>
      <c r="BZ337" s="536">
        <v>1187895.3600000001</v>
      </c>
      <c r="CA337" s="536">
        <v>0</v>
      </c>
      <c r="CB337" s="536">
        <v>0</v>
      </c>
      <c r="CC337" s="538">
        <f t="shared" si="174"/>
        <v>0</v>
      </c>
      <c r="CD337" s="537">
        <v>0</v>
      </c>
      <c r="CE337" s="537">
        <v>0</v>
      </c>
      <c r="CF337" s="537">
        <v>0</v>
      </c>
      <c r="CG337" s="537">
        <v>0</v>
      </c>
      <c r="CH337" s="538">
        <f t="shared" si="175"/>
        <v>0</v>
      </c>
      <c r="CI337" s="537">
        <v>0</v>
      </c>
      <c r="CJ337" s="537">
        <v>0</v>
      </c>
      <c r="CK337" s="537">
        <v>0</v>
      </c>
      <c r="CL337" s="537">
        <v>0</v>
      </c>
      <c r="CM337" s="382" t="s">
        <v>91</v>
      </c>
      <c r="CN337" s="19" t="str">
        <f t="shared" ref="CN337:CN400" si="182">CONCATENATE(C337,AO337,AP337,CM337)</f>
        <v>4010000240703нормативный</v>
      </c>
      <c r="CO337" s="103"/>
      <c r="CP337" s="103"/>
      <c r="CQ337" s="104"/>
      <c r="CR337" s="104">
        <f t="shared" si="176"/>
        <v>0</v>
      </c>
      <c r="CS337" s="104">
        <f t="shared" si="177"/>
        <v>0</v>
      </c>
      <c r="CT337" s="104">
        <f t="shared" si="178"/>
        <v>0</v>
      </c>
      <c r="CU337" s="104">
        <f t="shared" si="179"/>
        <v>0</v>
      </c>
      <c r="CV337" s="104">
        <f t="shared" si="180"/>
        <v>0</v>
      </c>
      <c r="CW337" s="104">
        <f t="shared" si="181"/>
        <v>0</v>
      </c>
      <c r="CX337" s="104"/>
      <c r="CY337" s="211">
        <f t="shared" si="158"/>
        <v>0</v>
      </c>
      <c r="CZ337" s="211">
        <f t="shared" si="159"/>
        <v>0</v>
      </c>
      <c r="DA337" s="211">
        <f t="shared" si="160"/>
        <v>0</v>
      </c>
      <c r="DB337" s="211">
        <f t="shared" si="161"/>
        <v>0</v>
      </c>
      <c r="DC337" s="211">
        <f t="shared" si="162"/>
        <v>0</v>
      </c>
      <c r="DD337" s="211">
        <f t="shared" si="163"/>
        <v>0</v>
      </c>
      <c r="DE337" s="211">
        <f t="shared" si="164"/>
        <v>0</v>
      </c>
      <c r="DF337" s="211">
        <f t="shared" si="165"/>
        <v>0</v>
      </c>
      <c r="DG337" s="211">
        <f t="shared" si="166"/>
        <v>0</v>
      </c>
      <c r="DH337" s="211">
        <f t="shared" si="167"/>
        <v>0</v>
      </c>
    </row>
    <row r="338" spans="1:112" s="105" customFormat="1" ht="32.1" customHeight="1">
      <c r="A338" s="439">
        <v>606</v>
      </c>
      <c r="B338" s="289" t="s">
        <v>446</v>
      </c>
      <c r="C338" s="69">
        <v>401000024</v>
      </c>
      <c r="D338" s="58" t="s">
        <v>482</v>
      </c>
      <c r="E338" s="290" t="s">
        <v>466</v>
      </c>
      <c r="F338" s="291"/>
      <c r="G338" s="291"/>
      <c r="H338" s="292">
        <v>1</v>
      </c>
      <c r="I338" s="291"/>
      <c r="J338" s="292">
        <v>9</v>
      </c>
      <c r="K338" s="292">
        <v>1</v>
      </c>
      <c r="L338" s="292" t="s">
        <v>1712</v>
      </c>
      <c r="M338" s="292"/>
      <c r="N338" s="292"/>
      <c r="O338" s="292"/>
      <c r="P338" s="294" t="s">
        <v>467</v>
      </c>
      <c r="Q338" s="294" t="s">
        <v>1640</v>
      </c>
      <c r="R338" s="292"/>
      <c r="S338" s="292"/>
      <c r="T338" s="292"/>
      <c r="U338" s="292"/>
      <c r="V338" s="292">
        <v>11</v>
      </c>
      <c r="W338" s="292">
        <v>1</v>
      </c>
      <c r="X338" s="292"/>
      <c r="Y338" s="292"/>
      <c r="Z338" s="292"/>
      <c r="AA338" s="292"/>
      <c r="AB338" s="294" t="s">
        <v>467</v>
      </c>
      <c r="AC338" s="294" t="s">
        <v>2120</v>
      </c>
      <c r="AD338" s="294"/>
      <c r="AE338" s="294"/>
      <c r="AF338" s="294"/>
      <c r="AG338" s="294"/>
      <c r="AH338" s="294"/>
      <c r="AI338" s="294"/>
      <c r="AJ338" s="294"/>
      <c r="AK338" s="294"/>
      <c r="AL338" s="294"/>
      <c r="AM338" s="294" t="s">
        <v>2121</v>
      </c>
      <c r="AN338" s="294" t="s">
        <v>2122</v>
      </c>
      <c r="AO338" s="71" t="s">
        <v>219</v>
      </c>
      <c r="AP338" s="71" t="s">
        <v>74</v>
      </c>
      <c r="AQ338" s="71" t="s">
        <v>1715</v>
      </c>
      <c r="AR338" s="70" t="s">
        <v>126</v>
      </c>
      <c r="AS338" s="253" t="s">
        <v>471</v>
      </c>
      <c r="AT338" s="535">
        <f t="shared" si="170"/>
        <v>523795.42</v>
      </c>
      <c r="AU338" s="535">
        <f t="shared" si="170"/>
        <v>523795.42</v>
      </c>
      <c r="AV338" s="536">
        <v>0</v>
      </c>
      <c r="AW338" s="536">
        <v>0</v>
      </c>
      <c r="AX338" s="536">
        <v>523795.42</v>
      </c>
      <c r="AY338" s="536">
        <v>523795.42</v>
      </c>
      <c r="AZ338" s="536">
        <v>0</v>
      </c>
      <c r="BA338" s="536">
        <v>0</v>
      </c>
      <c r="BB338" s="536">
        <v>0</v>
      </c>
      <c r="BC338" s="536">
        <v>0</v>
      </c>
      <c r="BD338" s="538">
        <f t="shared" si="171"/>
        <v>0</v>
      </c>
      <c r="BE338" s="537">
        <v>0</v>
      </c>
      <c r="BF338" s="537">
        <v>0</v>
      </c>
      <c r="BG338" s="537">
        <v>0</v>
      </c>
      <c r="BH338" s="537">
        <v>0</v>
      </c>
      <c r="BI338" s="538">
        <f t="shared" si="172"/>
        <v>0</v>
      </c>
      <c r="BJ338" s="537">
        <v>0</v>
      </c>
      <c r="BK338" s="537">
        <v>0</v>
      </c>
      <c r="BL338" s="537">
        <v>0</v>
      </c>
      <c r="BM338" s="537">
        <v>0</v>
      </c>
      <c r="BN338" s="538">
        <f t="shared" si="173"/>
        <v>0</v>
      </c>
      <c r="BO338" s="537">
        <v>0</v>
      </c>
      <c r="BP338" s="537">
        <v>0</v>
      </c>
      <c r="BQ338" s="537">
        <v>0</v>
      </c>
      <c r="BR338" s="537">
        <v>0</v>
      </c>
      <c r="BS338" s="538">
        <f t="shared" si="169"/>
        <v>0</v>
      </c>
      <c r="BT338" s="537">
        <v>0</v>
      </c>
      <c r="BU338" s="537">
        <v>0</v>
      </c>
      <c r="BV338" s="537">
        <v>0</v>
      </c>
      <c r="BW338" s="537">
        <v>0</v>
      </c>
      <c r="BX338" s="538">
        <f t="shared" si="168"/>
        <v>523795.42</v>
      </c>
      <c r="BY338" s="536">
        <v>0</v>
      </c>
      <c r="BZ338" s="536">
        <v>523795.42</v>
      </c>
      <c r="CA338" s="536">
        <v>0</v>
      </c>
      <c r="CB338" s="536">
        <v>0</v>
      </c>
      <c r="CC338" s="538">
        <f t="shared" si="174"/>
        <v>0</v>
      </c>
      <c r="CD338" s="537">
        <v>0</v>
      </c>
      <c r="CE338" s="537">
        <v>0</v>
      </c>
      <c r="CF338" s="537">
        <v>0</v>
      </c>
      <c r="CG338" s="537">
        <v>0</v>
      </c>
      <c r="CH338" s="538">
        <f t="shared" si="175"/>
        <v>0</v>
      </c>
      <c r="CI338" s="537">
        <v>0</v>
      </c>
      <c r="CJ338" s="537">
        <v>0</v>
      </c>
      <c r="CK338" s="537">
        <v>0</v>
      </c>
      <c r="CL338" s="537">
        <v>0</v>
      </c>
      <c r="CM338" s="382" t="s">
        <v>91</v>
      </c>
      <c r="CN338" s="19" t="str">
        <f t="shared" si="182"/>
        <v>4010000240703нормативный</v>
      </c>
      <c r="CO338" s="103"/>
      <c r="CP338" s="103"/>
      <c r="CQ338" s="104"/>
      <c r="CR338" s="104">
        <f t="shared" si="176"/>
        <v>0</v>
      </c>
      <c r="CS338" s="104">
        <f t="shared" si="177"/>
        <v>0</v>
      </c>
      <c r="CT338" s="104">
        <f t="shared" si="178"/>
        <v>0</v>
      </c>
      <c r="CU338" s="104">
        <f t="shared" si="179"/>
        <v>0</v>
      </c>
      <c r="CV338" s="104">
        <f t="shared" si="180"/>
        <v>0</v>
      </c>
      <c r="CW338" s="104">
        <f t="shared" si="181"/>
        <v>0</v>
      </c>
      <c r="CX338" s="104"/>
      <c r="CY338" s="211">
        <f t="shared" si="158"/>
        <v>0</v>
      </c>
      <c r="CZ338" s="211">
        <f t="shared" si="159"/>
        <v>0</v>
      </c>
      <c r="DA338" s="211">
        <f t="shared" si="160"/>
        <v>0</v>
      </c>
      <c r="DB338" s="211">
        <f t="shared" si="161"/>
        <v>0</v>
      </c>
      <c r="DC338" s="211">
        <f t="shared" si="162"/>
        <v>0</v>
      </c>
      <c r="DD338" s="211">
        <f t="shared" si="163"/>
        <v>0</v>
      </c>
      <c r="DE338" s="211">
        <f t="shared" si="164"/>
        <v>0</v>
      </c>
      <c r="DF338" s="211">
        <f t="shared" si="165"/>
        <v>0</v>
      </c>
      <c r="DG338" s="211">
        <f t="shared" si="166"/>
        <v>0</v>
      </c>
      <c r="DH338" s="211">
        <f t="shared" si="167"/>
        <v>0</v>
      </c>
    </row>
    <row r="339" spans="1:112" s="105" customFormat="1" ht="32.1" customHeight="1">
      <c r="A339" s="439">
        <v>606</v>
      </c>
      <c r="B339" s="289" t="s">
        <v>446</v>
      </c>
      <c r="C339" s="69">
        <v>401000024</v>
      </c>
      <c r="D339" s="58" t="s">
        <v>482</v>
      </c>
      <c r="E339" s="290" t="s">
        <v>466</v>
      </c>
      <c r="F339" s="291"/>
      <c r="G339" s="291"/>
      <c r="H339" s="292">
        <v>1</v>
      </c>
      <c r="I339" s="291"/>
      <c r="J339" s="292">
        <v>9</v>
      </c>
      <c r="K339" s="292">
        <v>1</v>
      </c>
      <c r="L339" s="292" t="s">
        <v>1712</v>
      </c>
      <c r="M339" s="292"/>
      <c r="N339" s="292"/>
      <c r="O339" s="292"/>
      <c r="P339" s="294" t="s">
        <v>467</v>
      </c>
      <c r="Q339" s="294" t="s">
        <v>1640</v>
      </c>
      <c r="R339" s="292"/>
      <c r="S339" s="292"/>
      <c r="T339" s="292"/>
      <c r="U339" s="292"/>
      <c r="V339" s="292">
        <v>11</v>
      </c>
      <c r="W339" s="292">
        <v>1</v>
      </c>
      <c r="X339" s="292"/>
      <c r="Y339" s="292"/>
      <c r="Z339" s="292"/>
      <c r="AA339" s="292"/>
      <c r="AB339" s="294" t="s">
        <v>467</v>
      </c>
      <c r="AC339" s="294" t="s">
        <v>2120</v>
      </c>
      <c r="AD339" s="294"/>
      <c r="AE339" s="294"/>
      <c r="AF339" s="294"/>
      <c r="AG339" s="294"/>
      <c r="AH339" s="294"/>
      <c r="AI339" s="294"/>
      <c r="AJ339" s="294"/>
      <c r="AK339" s="294"/>
      <c r="AL339" s="294"/>
      <c r="AM339" s="294" t="s">
        <v>2121</v>
      </c>
      <c r="AN339" s="294" t="s">
        <v>2122</v>
      </c>
      <c r="AO339" s="71" t="s">
        <v>219</v>
      </c>
      <c r="AP339" s="71" t="s">
        <v>74</v>
      </c>
      <c r="AQ339" s="71" t="s">
        <v>1715</v>
      </c>
      <c r="AR339" s="70" t="s">
        <v>126</v>
      </c>
      <c r="AS339" s="253" t="s">
        <v>472</v>
      </c>
      <c r="AT339" s="535">
        <f t="shared" si="170"/>
        <v>856463.44</v>
      </c>
      <c r="AU339" s="535">
        <f t="shared" si="170"/>
        <v>856463.44</v>
      </c>
      <c r="AV339" s="536">
        <v>0</v>
      </c>
      <c r="AW339" s="536">
        <v>0</v>
      </c>
      <c r="AX339" s="536">
        <v>856463.44</v>
      </c>
      <c r="AY339" s="536">
        <v>856463.44</v>
      </c>
      <c r="AZ339" s="536">
        <v>0</v>
      </c>
      <c r="BA339" s="536">
        <v>0</v>
      </c>
      <c r="BB339" s="536">
        <v>0</v>
      </c>
      <c r="BC339" s="536">
        <v>0</v>
      </c>
      <c r="BD339" s="538">
        <f t="shared" si="171"/>
        <v>0</v>
      </c>
      <c r="BE339" s="537">
        <v>0</v>
      </c>
      <c r="BF339" s="537">
        <v>0</v>
      </c>
      <c r="BG339" s="537">
        <v>0</v>
      </c>
      <c r="BH339" s="537">
        <v>0</v>
      </c>
      <c r="BI339" s="538">
        <f t="shared" si="172"/>
        <v>0</v>
      </c>
      <c r="BJ339" s="537">
        <v>0</v>
      </c>
      <c r="BK339" s="537">
        <v>0</v>
      </c>
      <c r="BL339" s="537">
        <v>0</v>
      </c>
      <c r="BM339" s="537">
        <v>0</v>
      </c>
      <c r="BN339" s="538">
        <f t="shared" si="173"/>
        <v>0</v>
      </c>
      <c r="BO339" s="537">
        <v>0</v>
      </c>
      <c r="BP339" s="537">
        <v>0</v>
      </c>
      <c r="BQ339" s="537">
        <v>0</v>
      </c>
      <c r="BR339" s="537">
        <v>0</v>
      </c>
      <c r="BS339" s="538">
        <f t="shared" si="169"/>
        <v>0</v>
      </c>
      <c r="BT339" s="537">
        <v>0</v>
      </c>
      <c r="BU339" s="537">
        <v>0</v>
      </c>
      <c r="BV339" s="537">
        <v>0</v>
      </c>
      <c r="BW339" s="537">
        <v>0</v>
      </c>
      <c r="BX339" s="538">
        <f t="shared" si="168"/>
        <v>856463.44</v>
      </c>
      <c r="BY339" s="536">
        <v>0</v>
      </c>
      <c r="BZ339" s="536">
        <v>856463.44</v>
      </c>
      <c r="CA339" s="536">
        <v>0</v>
      </c>
      <c r="CB339" s="536">
        <v>0</v>
      </c>
      <c r="CC339" s="538">
        <f t="shared" si="174"/>
        <v>0</v>
      </c>
      <c r="CD339" s="537">
        <v>0</v>
      </c>
      <c r="CE339" s="537">
        <v>0</v>
      </c>
      <c r="CF339" s="537">
        <v>0</v>
      </c>
      <c r="CG339" s="537">
        <v>0</v>
      </c>
      <c r="CH339" s="538">
        <f t="shared" si="175"/>
        <v>0</v>
      </c>
      <c r="CI339" s="537">
        <v>0</v>
      </c>
      <c r="CJ339" s="537">
        <v>0</v>
      </c>
      <c r="CK339" s="537">
        <v>0</v>
      </c>
      <c r="CL339" s="537">
        <v>0</v>
      </c>
      <c r="CM339" s="382" t="s">
        <v>91</v>
      </c>
      <c r="CN339" s="19" t="str">
        <f t="shared" si="182"/>
        <v>4010000240703нормативный</v>
      </c>
      <c r="CO339" s="103"/>
      <c r="CP339" s="103"/>
      <c r="CQ339" s="104"/>
      <c r="CR339" s="104">
        <f t="shared" si="176"/>
        <v>0</v>
      </c>
      <c r="CS339" s="104">
        <f t="shared" si="177"/>
        <v>0</v>
      </c>
      <c r="CT339" s="104">
        <f t="shared" si="178"/>
        <v>0</v>
      </c>
      <c r="CU339" s="104">
        <f t="shared" si="179"/>
        <v>0</v>
      </c>
      <c r="CV339" s="104">
        <f t="shared" si="180"/>
        <v>0</v>
      </c>
      <c r="CW339" s="104">
        <f t="shared" si="181"/>
        <v>0</v>
      </c>
      <c r="CX339" s="104"/>
      <c r="CY339" s="211">
        <f t="shared" si="158"/>
        <v>0</v>
      </c>
      <c r="CZ339" s="211">
        <f t="shared" si="159"/>
        <v>0</v>
      </c>
      <c r="DA339" s="211">
        <f t="shared" si="160"/>
        <v>0</v>
      </c>
      <c r="DB339" s="211">
        <f t="shared" si="161"/>
        <v>0</v>
      </c>
      <c r="DC339" s="211">
        <f t="shared" si="162"/>
        <v>0</v>
      </c>
      <c r="DD339" s="211">
        <f t="shared" si="163"/>
        <v>0</v>
      </c>
      <c r="DE339" s="211">
        <f t="shared" si="164"/>
        <v>0</v>
      </c>
      <c r="DF339" s="211">
        <f t="shared" si="165"/>
        <v>0</v>
      </c>
      <c r="DG339" s="211">
        <f t="shared" si="166"/>
        <v>0</v>
      </c>
      <c r="DH339" s="211">
        <f t="shared" si="167"/>
        <v>0</v>
      </c>
    </row>
    <row r="340" spans="1:112" s="105" customFormat="1" ht="32.1" customHeight="1">
      <c r="A340" s="439">
        <v>606</v>
      </c>
      <c r="B340" s="289" t="s">
        <v>446</v>
      </c>
      <c r="C340" s="69">
        <v>401000024</v>
      </c>
      <c r="D340" s="58" t="s">
        <v>482</v>
      </c>
      <c r="E340" s="290" t="s">
        <v>466</v>
      </c>
      <c r="F340" s="291"/>
      <c r="G340" s="291"/>
      <c r="H340" s="292">
        <v>1</v>
      </c>
      <c r="I340" s="291"/>
      <c r="J340" s="292">
        <v>9</v>
      </c>
      <c r="K340" s="292">
        <v>1</v>
      </c>
      <c r="L340" s="292" t="s">
        <v>1400</v>
      </c>
      <c r="M340" s="292"/>
      <c r="N340" s="292"/>
      <c r="O340" s="292"/>
      <c r="P340" s="294" t="s">
        <v>467</v>
      </c>
      <c r="Q340" s="294" t="s">
        <v>1640</v>
      </c>
      <c r="R340" s="292"/>
      <c r="S340" s="292"/>
      <c r="T340" s="292"/>
      <c r="U340" s="292"/>
      <c r="V340" s="292">
        <v>11</v>
      </c>
      <c r="W340" s="292">
        <v>1</v>
      </c>
      <c r="X340" s="292"/>
      <c r="Y340" s="292"/>
      <c r="Z340" s="292"/>
      <c r="AA340" s="292"/>
      <c r="AB340" s="294" t="s">
        <v>467</v>
      </c>
      <c r="AC340" s="294" t="s">
        <v>2123</v>
      </c>
      <c r="AD340" s="294"/>
      <c r="AE340" s="294"/>
      <c r="AF340" s="294"/>
      <c r="AG340" s="294"/>
      <c r="AH340" s="294"/>
      <c r="AI340" s="294"/>
      <c r="AJ340" s="294"/>
      <c r="AK340" s="294"/>
      <c r="AL340" s="294"/>
      <c r="AM340" s="294" t="s">
        <v>2137</v>
      </c>
      <c r="AN340" s="294" t="s">
        <v>2122</v>
      </c>
      <c r="AO340" s="71" t="s">
        <v>219</v>
      </c>
      <c r="AP340" s="71" t="s">
        <v>74</v>
      </c>
      <c r="AQ340" s="71" t="s">
        <v>1645</v>
      </c>
      <c r="AR340" s="70" t="s">
        <v>174</v>
      </c>
      <c r="AS340" s="253" t="s">
        <v>463</v>
      </c>
      <c r="AT340" s="535">
        <f t="shared" si="170"/>
        <v>1774847.4</v>
      </c>
      <c r="AU340" s="535">
        <f t="shared" si="170"/>
        <v>1774847.4</v>
      </c>
      <c r="AV340" s="536">
        <v>0</v>
      </c>
      <c r="AW340" s="536">
        <v>0</v>
      </c>
      <c r="AX340" s="536">
        <v>0</v>
      </c>
      <c r="AY340" s="536">
        <v>0</v>
      </c>
      <c r="AZ340" s="536">
        <v>0</v>
      </c>
      <c r="BA340" s="536">
        <v>0</v>
      </c>
      <c r="BB340" s="537">
        <v>1774847.4</v>
      </c>
      <c r="BC340" s="537">
        <v>1774847.4</v>
      </c>
      <c r="BD340" s="538">
        <f t="shared" si="171"/>
        <v>3294150</v>
      </c>
      <c r="BE340" s="537">
        <v>0</v>
      </c>
      <c r="BF340" s="537">
        <v>0</v>
      </c>
      <c r="BG340" s="537">
        <v>0</v>
      </c>
      <c r="BH340" s="537">
        <v>3294150</v>
      </c>
      <c r="BI340" s="538">
        <f t="shared" si="172"/>
        <v>0</v>
      </c>
      <c r="BJ340" s="537">
        <v>0</v>
      </c>
      <c r="BK340" s="537">
        <v>0</v>
      </c>
      <c r="BL340" s="537">
        <v>0</v>
      </c>
      <c r="BM340" s="537">
        <v>0</v>
      </c>
      <c r="BN340" s="538">
        <f t="shared" si="173"/>
        <v>0</v>
      </c>
      <c r="BO340" s="537">
        <v>0</v>
      </c>
      <c r="BP340" s="537">
        <v>0</v>
      </c>
      <c r="BQ340" s="537">
        <v>0</v>
      </c>
      <c r="BR340" s="537">
        <v>0</v>
      </c>
      <c r="BS340" s="538">
        <f t="shared" si="169"/>
        <v>0</v>
      </c>
      <c r="BT340" s="537">
        <v>0</v>
      </c>
      <c r="BU340" s="537">
        <v>0</v>
      </c>
      <c r="BV340" s="537">
        <v>0</v>
      </c>
      <c r="BW340" s="537">
        <v>0</v>
      </c>
      <c r="BX340" s="538">
        <f t="shared" si="168"/>
        <v>1774847.4</v>
      </c>
      <c r="BY340" s="536">
        <v>0</v>
      </c>
      <c r="BZ340" s="536">
        <v>0</v>
      </c>
      <c r="CA340" s="536">
        <v>0</v>
      </c>
      <c r="CB340" s="537">
        <v>1774847.4</v>
      </c>
      <c r="CC340" s="538">
        <f t="shared" si="174"/>
        <v>3294150</v>
      </c>
      <c r="CD340" s="537">
        <v>0</v>
      </c>
      <c r="CE340" s="537">
        <v>0</v>
      </c>
      <c r="CF340" s="537">
        <v>0</v>
      </c>
      <c r="CG340" s="537">
        <v>3294150</v>
      </c>
      <c r="CH340" s="538">
        <f t="shared" si="175"/>
        <v>0</v>
      </c>
      <c r="CI340" s="537">
        <v>0</v>
      </c>
      <c r="CJ340" s="537">
        <v>0</v>
      </c>
      <c r="CK340" s="537">
        <v>0</v>
      </c>
      <c r="CL340" s="537">
        <v>0</v>
      </c>
      <c r="CM340" s="509" t="s">
        <v>92</v>
      </c>
      <c r="CN340" s="19" t="str">
        <f t="shared" si="182"/>
        <v>4010000240703плановый</v>
      </c>
      <c r="CO340" s="103"/>
      <c r="CP340" s="103"/>
      <c r="CQ340" s="104"/>
      <c r="CR340" s="104">
        <f t="shared" si="176"/>
        <v>0</v>
      </c>
      <c r="CS340" s="104">
        <f t="shared" si="177"/>
        <v>0</v>
      </c>
      <c r="CT340" s="104">
        <f t="shared" si="178"/>
        <v>0</v>
      </c>
      <c r="CU340" s="104">
        <f t="shared" si="179"/>
        <v>0</v>
      </c>
      <c r="CV340" s="104">
        <f t="shared" si="180"/>
        <v>0</v>
      </c>
      <c r="CW340" s="104">
        <f t="shared" si="181"/>
        <v>0</v>
      </c>
      <c r="CX340" s="104"/>
      <c r="CY340" s="211">
        <f t="shared" si="158"/>
        <v>0</v>
      </c>
      <c r="CZ340" s="211">
        <f t="shared" si="159"/>
        <v>0</v>
      </c>
      <c r="DA340" s="211">
        <f t="shared" si="160"/>
        <v>0</v>
      </c>
      <c r="DB340" s="211">
        <f t="shared" si="161"/>
        <v>0</v>
      </c>
      <c r="DC340" s="211">
        <f t="shared" si="162"/>
        <v>0</v>
      </c>
      <c r="DD340" s="211">
        <f t="shared" si="163"/>
        <v>0</v>
      </c>
      <c r="DE340" s="211">
        <f t="shared" si="164"/>
        <v>0</v>
      </c>
      <c r="DF340" s="211">
        <f t="shared" si="165"/>
        <v>0</v>
      </c>
      <c r="DG340" s="211">
        <f t="shared" si="166"/>
        <v>0</v>
      </c>
      <c r="DH340" s="211">
        <f t="shared" si="167"/>
        <v>0</v>
      </c>
    </row>
    <row r="341" spans="1:112" s="105" customFormat="1" ht="32.1" customHeight="1">
      <c r="A341" s="439">
        <v>606</v>
      </c>
      <c r="B341" s="289" t="s">
        <v>446</v>
      </c>
      <c r="C341" s="69">
        <v>401000024</v>
      </c>
      <c r="D341" s="58" t="s">
        <v>482</v>
      </c>
      <c r="E341" s="290" t="s">
        <v>466</v>
      </c>
      <c r="F341" s="291"/>
      <c r="G341" s="291"/>
      <c r="H341" s="292">
        <v>1</v>
      </c>
      <c r="I341" s="291"/>
      <c r="J341" s="292">
        <v>9</v>
      </c>
      <c r="K341" s="292">
        <v>1</v>
      </c>
      <c r="L341" s="292" t="s">
        <v>1400</v>
      </c>
      <c r="M341" s="292"/>
      <c r="N341" s="292"/>
      <c r="O341" s="292"/>
      <c r="P341" s="294" t="s">
        <v>467</v>
      </c>
      <c r="Q341" s="294" t="s">
        <v>1640</v>
      </c>
      <c r="R341" s="292"/>
      <c r="S341" s="292"/>
      <c r="T341" s="292"/>
      <c r="U341" s="292"/>
      <c r="V341" s="292">
        <v>11</v>
      </c>
      <c r="W341" s="292">
        <v>1</v>
      </c>
      <c r="X341" s="292"/>
      <c r="Y341" s="292"/>
      <c r="Z341" s="292"/>
      <c r="AA341" s="292"/>
      <c r="AB341" s="294" t="s">
        <v>467</v>
      </c>
      <c r="AC341" s="294" t="s">
        <v>2123</v>
      </c>
      <c r="AD341" s="294"/>
      <c r="AE341" s="294"/>
      <c r="AF341" s="294"/>
      <c r="AG341" s="294"/>
      <c r="AH341" s="294"/>
      <c r="AI341" s="294"/>
      <c r="AJ341" s="294"/>
      <c r="AK341" s="294"/>
      <c r="AL341" s="294"/>
      <c r="AM341" s="294" t="s">
        <v>2137</v>
      </c>
      <c r="AN341" s="294" t="s">
        <v>2122</v>
      </c>
      <c r="AO341" s="71" t="s">
        <v>219</v>
      </c>
      <c r="AP341" s="71" t="s">
        <v>74</v>
      </c>
      <c r="AQ341" s="71" t="s">
        <v>1645</v>
      </c>
      <c r="AR341" s="70" t="s">
        <v>174</v>
      </c>
      <c r="AS341" s="253" t="s">
        <v>464</v>
      </c>
      <c r="AT341" s="535">
        <f t="shared" si="170"/>
        <v>15236902.710000001</v>
      </c>
      <c r="AU341" s="535">
        <f t="shared" si="170"/>
        <v>15236902.710000001</v>
      </c>
      <c r="AV341" s="536">
        <v>0</v>
      </c>
      <c r="AW341" s="536">
        <v>0</v>
      </c>
      <c r="AX341" s="536">
        <v>0</v>
      </c>
      <c r="AY341" s="536">
        <v>0</v>
      </c>
      <c r="AZ341" s="536">
        <v>0</v>
      </c>
      <c r="BA341" s="536">
        <v>0</v>
      </c>
      <c r="BB341" s="537">
        <v>15236902.710000001</v>
      </c>
      <c r="BC341" s="537">
        <v>15236902.710000001</v>
      </c>
      <c r="BD341" s="538">
        <f t="shared" si="171"/>
        <v>178821</v>
      </c>
      <c r="BE341" s="537">
        <v>0</v>
      </c>
      <c r="BF341" s="537">
        <v>0</v>
      </c>
      <c r="BG341" s="537">
        <v>0</v>
      </c>
      <c r="BH341" s="537">
        <v>178821</v>
      </c>
      <c r="BI341" s="538">
        <f t="shared" si="172"/>
        <v>169290</v>
      </c>
      <c r="BJ341" s="537">
        <v>0</v>
      </c>
      <c r="BK341" s="537">
        <v>0</v>
      </c>
      <c r="BL341" s="537">
        <v>0</v>
      </c>
      <c r="BM341" s="537">
        <v>169290</v>
      </c>
      <c r="BN341" s="538">
        <f t="shared" si="173"/>
        <v>0</v>
      </c>
      <c r="BO341" s="537">
        <v>0</v>
      </c>
      <c r="BP341" s="537">
        <v>0</v>
      </c>
      <c r="BQ341" s="537">
        <v>0</v>
      </c>
      <c r="BR341" s="537">
        <v>0</v>
      </c>
      <c r="BS341" s="538">
        <f t="shared" si="169"/>
        <v>0</v>
      </c>
      <c r="BT341" s="537">
        <v>0</v>
      </c>
      <c r="BU341" s="537">
        <v>0</v>
      </c>
      <c r="BV341" s="537">
        <v>0</v>
      </c>
      <c r="BW341" s="537">
        <v>0</v>
      </c>
      <c r="BX341" s="538">
        <f t="shared" si="168"/>
        <v>15236902.710000001</v>
      </c>
      <c r="BY341" s="536">
        <v>0</v>
      </c>
      <c r="BZ341" s="536">
        <v>0</v>
      </c>
      <c r="CA341" s="536">
        <v>0</v>
      </c>
      <c r="CB341" s="537">
        <v>15236902.710000001</v>
      </c>
      <c r="CC341" s="538">
        <f t="shared" si="174"/>
        <v>178821</v>
      </c>
      <c r="CD341" s="537">
        <v>0</v>
      </c>
      <c r="CE341" s="537">
        <v>0</v>
      </c>
      <c r="CF341" s="537">
        <v>0</v>
      </c>
      <c r="CG341" s="537">
        <v>178821</v>
      </c>
      <c r="CH341" s="538">
        <f t="shared" si="175"/>
        <v>169290</v>
      </c>
      <c r="CI341" s="537">
        <v>0</v>
      </c>
      <c r="CJ341" s="537">
        <v>0</v>
      </c>
      <c r="CK341" s="537">
        <v>0</v>
      </c>
      <c r="CL341" s="537">
        <v>169290</v>
      </c>
      <c r="CM341" s="509" t="s">
        <v>92</v>
      </c>
      <c r="CN341" s="19" t="str">
        <f t="shared" si="182"/>
        <v>4010000240703плановый</v>
      </c>
      <c r="CO341" s="103"/>
      <c r="CP341" s="103"/>
      <c r="CQ341" s="104"/>
      <c r="CR341" s="104">
        <f t="shared" si="176"/>
        <v>0</v>
      </c>
      <c r="CS341" s="104">
        <f t="shared" si="177"/>
        <v>0</v>
      </c>
      <c r="CT341" s="104">
        <f t="shared" si="178"/>
        <v>0</v>
      </c>
      <c r="CU341" s="104">
        <f t="shared" si="179"/>
        <v>0</v>
      </c>
      <c r="CV341" s="104">
        <f t="shared" si="180"/>
        <v>0</v>
      </c>
      <c r="CW341" s="104">
        <f t="shared" si="181"/>
        <v>0</v>
      </c>
      <c r="CX341" s="104"/>
      <c r="CY341" s="211">
        <f t="shared" si="158"/>
        <v>0</v>
      </c>
      <c r="CZ341" s="211">
        <f t="shared" si="159"/>
        <v>0</v>
      </c>
      <c r="DA341" s="211">
        <f t="shared" si="160"/>
        <v>0</v>
      </c>
      <c r="DB341" s="211">
        <f t="shared" si="161"/>
        <v>0</v>
      </c>
      <c r="DC341" s="211">
        <f t="shared" si="162"/>
        <v>0</v>
      </c>
      <c r="DD341" s="211">
        <f t="shared" si="163"/>
        <v>0</v>
      </c>
      <c r="DE341" s="211">
        <f t="shared" si="164"/>
        <v>0</v>
      </c>
      <c r="DF341" s="211">
        <f t="shared" si="165"/>
        <v>0</v>
      </c>
      <c r="DG341" s="211">
        <f t="shared" si="166"/>
        <v>0</v>
      </c>
      <c r="DH341" s="211">
        <f t="shared" si="167"/>
        <v>0</v>
      </c>
    </row>
    <row r="342" spans="1:112" s="105" customFormat="1" ht="32.1" customHeight="1">
      <c r="A342" s="439">
        <v>606</v>
      </c>
      <c r="B342" s="289" t="s">
        <v>446</v>
      </c>
      <c r="C342" s="69">
        <v>401000024</v>
      </c>
      <c r="D342" s="58" t="s">
        <v>482</v>
      </c>
      <c r="E342" s="290" t="s">
        <v>466</v>
      </c>
      <c r="F342" s="291"/>
      <c r="G342" s="291"/>
      <c r="H342" s="292">
        <v>1</v>
      </c>
      <c r="I342" s="291"/>
      <c r="J342" s="292">
        <v>9</v>
      </c>
      <c r="K342" s="292">
        <v>1</v>
      </c>
      <c r="L342" s="292" t="s">
        <v>1712</v>
      </c>
      <c r="M342" s="292"/>
      <c r="N342" s="292"/>
      <c r="O342" s="292"/>
      <c r="P342" s="294" t="s">
        <v>467</v>
      </c>
      <c r="Q342" s="294" t="s">
        <v>1640</v>
      </c>
      <c r="R342" s="292"/>
      <c r="S342" s="292"/>
      <c r="T342" s="292"/>
      <c r="U342" s="292"/>
      <c r="V342" s="292">
        <v>11</v>
      </c>
      <c r="W342" s="292">
        <v>1</v>
      </c>
      <c r="X342" s="292"/>
      <c r="Y342" s="292"/>
      <c r="Z342" s="292"/>
      <c r="AA342" s="292"/>
      <c r="AB342" s="294" t="s">
        <v>467</v>
      </c>
      <c r="AC342" s="294" t="s">
        <v>2123</v>
      </c>
      <c r="AD342" s="294"/>
      <c r="AE342" s="294"/>
      <c r="AF342" s="294"/>
      <c r="AG342" s="294"/>
      <c r="AH342" s="294"/>
      <c r="AI342" s="294"/>
      <c r="AJ342" s="294"/>
      <c r="AK342" s="294"/>
      <c r="AL342" s="294"/>
      <c r="AM342" s="294" t="s">
        <v>2138</v>
      </c>
      <c r="AN342" s="294" t="s">
        <v>2122</v>
      </c>
      <c r="AO342" s="71" t="s">
        <v>219</v>
      </c>
      <c r="AP342" s="71" t="s">
        <v>74</v>
      </c>
      <c r="AQ342" s="71" t="s">
        <v>509</v>
      </c>
      <c r="AR342" s="70" t="s">
        <v>510</v>
      </c>
      <c r="AS342" s="253" t="s">
        <v>463</v>
      </c>
      <c r="AT342" s="535">
        <f t="shared" si="170"/>
        <v>4166403</v>
      </c>
      <c r="AU342" s="535">
        <f t="shared" si="170"/>
        <v>4166403</v>
      </c>
      <c r="AV342" s="536">
        <v>0</v>
      </c>
      <c r="AW342" s="536">
        <v>0</v>
      </c>
      <c r="AX342" s="536">
        <v>0</v>
      </c>
      <c r="AY342" s="536">
        <v>0</v>
      </c>
      <c r="AZ342" s="536">
        <v>0</v>
      </c>
      <c r="BA342" s="536">
        <v>0</v>
      </c>
      <c r="BB342" s="537">
        <v>4166403</v>
      </c>
      <c r="BC342" s="537">
        <v>4166403</v>
      </c>
      <c r="BD342" s="538">
        <f t="shared" si="171"/>
        <v>3803504</v>
      </c>
      <c r="BE342" s="537">
        <v>0</v>
      </c>
      <c r="BF342" s="537">
        <v>0</v>
      </c>
      <c r="BG342" s="537">
        <v>0</v>
      </c>
      <c r="BH342" s="537">
        <v>3803504</v>
      </c>
      <c r="BI342" s="538">
        <f t="shared" si="172"/>
        <v>3797697</v>
      </c>
      <c r="BJ342" s="537">
        <v>0</v>
      </c>
      <c r="BK342" s="537">
        <v>0</v>
      </c>
      <c r="BL342" s="537">
        <v>0</v>
      </c>
      <c r="BM342" s="537">
        <v>3797697</v>
      </c>
      <c r="BN342" s="538">
        <f t="shared" si="173"/>
        <v>3797697</v>
      </c>
      <c r="BO342" s="537">
        <v>0</v>
      </c>
      <c r="BP342" s="537">
        <v>0</v>
      </c>
      <c r="BQ342" s="537">
        <v>0</v>
      </c>
      <c r="BR342" s="537">
        <v>3797697</v>
      </c>
      <c r="BS342" s="538">
        <f t="shared" si="169"/>
        <v>3797697</v>
      </c>
      <c r="BT342" s="537">
        <v>0</v>
      </c>
      <c r="BU342" s="537">
        <v>0</v>
      </c>
      <c r="BV342" s="537">
        <v>0</v>
      </c>
      <c r="BW342" s="537">
        <v>3797697</v>
      </c>
      <c r="BX342" s="538">
        <f t="shared" si="168"/>
        <v>4166403</v>
      </c>
      <c r="BY342" s="536">
        <v>0</v>
      </c>
      <c r="BZ342" s="536">
        <v>0</v>
      </c>
      <c r="CA342" s="536">
        <v>0</v>
      </c>
      <c r="CB342" s="537">
        <v>4166403</v>
      </c>
      <c r="CC342" s="538">
        <f t="shared" si="174"/>
        <v>4768505.5999999996</v>
      </c>
      <c r="CD342" s="537">
        <v>0</v>
      </c>
      <c r="CE342" s="537">
        <v>0</v>
      </c>
      <c r="CF342" s="537">
        <v>0</v>
      </c>
      <c r="CG342" s="537">
        <f>3803504+965001.6</f>
        <v>4768505.5999999996</v>
      </c>
      <c r="CH342" s="538">
        <f t="shared" si="175"/>
        <v>4773498.5999999996</v>
      </c>
      <c r="CI342" s="537">
        <v>0</v>
      </c>
      <c r="CJ342" s="537">
        <v>0</v>
      </c>
      <c r="CK342" s="537">
        <v>0</v>
      </c>
      <c r="CL342" s="537">
        <f>3797697+975801.6</f>
        <v>4773498.5999999996</v>
      </c>
      <c r="CM342" s="509" t="s">
        <v>92</v>
      </c>
      <c r="CN342" s="19" t="str">
        <f t="shared" si="182"/>
        <v>4010000240703плановый</v>
      </c>
      <c r="CO342" s="103"/>
      <c r="CP342" s="103"/>
      <c r="CQ342" s="104"/>
      <c r="CR342" s="104">
        <f t="shared" si="176"/>
        <v>0</v>
      </c>
      <c r="CS342" s="104">
        <f t="shared" si="177"/>
        <v>0</v>
      </c>
      <c r="CT342" s="104">
        <f t="shared" si="178"/>
        <v>0</v>
      </c>
      <c r="CU342" s="104">
        <f t="shared" si="179"/>
        <v>0</v>
      </c>
      <c r="CV342" s="104">
        <f t="shared" si="180"/>
        <v>0</v>
      </c>
      <c r="CW342" s="104">
        <f t="shared" si="181"/>
        <v>0</v>
      </c>
      <c r="CX342" s="104"/>
      <c r="CY342" s="211">
        <f t="shared" si="158"/>
        <v>965001.59999999963</v>
      </c>
      <c r="CZ342" s="211">
        <f t="shared" si="159"/>
        <v>0</v>
      </c>
      <c r="DA342" s="211">
        <f t="shared" si="160"/>
        <v>0</v>
      </c>
      <c r="DB342" s="211">
        <f t="shared" si="161"/>
        <v>0</v>
      </c>
      <c r="DC342" s="211">
        <f t="shared" si="162"/>
        <v>965001.59999999963</v>
      </c>
      <c r="DD342" s="211">
        <f t="shared" si="163"/>
        <v>975801.59999999963</v>
      </c>
      <c r="DE342" s="211">
        <f t="shared" si="164"/>
        <v>0</v>
      </c>
      <c r="DF342" s="211">
        <f t="shared" si="165"/>
        <v>0</v>
      </c>
      <c r="DG342" s="211">
        <f t="shared" si="166"/>
        <v>0</v>
      </c>
      <c r="DH342" s="211">
        <f t="shared" si="167"/>
        <v>975801.59999999963</v>
      </c>
    </row>
    <row r="343" spans="1:112" s="105" customFormat="1" ht="32.1" customHeight="1">
      <c r="A343" s="439">
        <v>606</v>
      </c>
      <c r="B343" s="289" t="s">
        <v>446</v>
      </c>
      <c r="C343" s="69">
        <v>401000024</v>
      </c>
      <c r="D343" s="58" t="s">
        <v>482</v>
      </c>
      <c r="E343" s="290" t="s">
        <v>466</v>
      </c>
      <c r="F343" s="291"/>
      <c r="G343" s="291"/>
      <c r="H343" s="292">
        <v>1</v>
      </c>
      <c r="I343" s="291"/>
      <c r="J343" s="292">
        <v>9</v>
      </c>
      <c r="K343" s="292">
        <v>1</v>
      </c>
      <c r="L343" s="292" t="s">
        <v>1712</v>
      </c>
      <c r="M343" s="292"/>
      <c r="N343" s="292"/>
      <c r="O343" s="292"/>
      <c r="P343" s="294" t="s">
        <v>467</v>
      </c>
      <c r="Q343" s="294" t="s">
        <v>1640</v>
      </c>
      <c r="R343" s="292"/>
      <c r="S343" s="292"/>
      <c r="T343" s="292"/>
      <c r="U343" s="292"/>
      <c r="V343" s="292">
        <v>11</v>
      </c>
      <c r="W343" s="292">
        <v>1</v>
      </c>
      <c r="X343" s="292"/>
      <c r="Y343" s="292"/>
      <c r="Z343" s="292"/>
      <c r="AA343" s="292"/>
      <c r="AB343" s="294" t="s">
        <v>467</v>
      </c>
      <c r="AC343" s="294" t="s">
        <v>2123</v>
      </c>
      <c r="AD343" s="294"/>
      <c r="AE343" s="294"/>
      <c r="AF343" s="294"/>
      <c r="AG343" s="294"/>
      <c r="AH343" s="294"/>
      <c r="AI343" s="294"/>
      <c r="AJ343" s="294"/>
      <c r="AK343" s="294"/>
      <c r="AL343" s="294"/>
      <c r="AM343" s="294" t="s">
        <v>2138</v>
      </c>
      <c r="AN343" s="294" t="s">
        <v>2122</v>
      </c>
      <c r="AO343" s="71" t="s">
        <v>219</v>
      </c>
      <c r="AP343" s="71" t="s">
        <v>74</v>
      </c>
      <c r="AQ343" s="71" t="s">
        <v>509</v>
      </c>
      <c r="AR343" s="70" t="s">
        <v>510</v>
      </c>
      <c r="AS343" s="253" t="s">
        <v>464</v>
      </c>
      <c r="AT343" s="535">
        <f t="shared" si="170"/>
        <v>2271456</v>
      </c>
      <c r="AU343" s="535">
        <f t="shared" si="170"/>
        <v>2271456</v>
      </c>
      <c r="AV343" s="536">
        <v>0</v>
      </c>
      <c r="AW343" s="536">
        <v>0</v>
      </c>
      <c r="AX343" s="536">
        <v>0</v>
      </c>
      <c r="AY343" s="536">
        <v>0</v>
      </c>
      <c r="AZ343" s="536">
        <v>0</v>
      </c>
      <c r="BA343" s="536">
        <v>0</v>
      </c>
      <c r="BB343" s="536">
        <v>2271456</v>
      </c>
      <c r="BC343" s="536">
        <v>2271456</v>
      </c>
      <c r="BD343" s="538">
        <f t="shared" si="171"/>
        <v>2515836</v>
      </c>
      <c r="BE343" s="537">
        <v>0</v>
      </c>
      <c r="BF343" s="537">
        <v>0</v>
      </c>
      <c r="BG343" s="537">
        <v>0</v>
      </c>
      <c r="BH343" s="537">
        <v>2515836</v>
      </c>
      <c r="BI343" s="538">
        <f t="shared" si="172"/>
        <v>2521643</v>
      </c>
      <c r="BJ343" s="537">
        <v>0</v>
      </c>
      <c r="BK343" s="537">
        <v>0</v>
      </c>
      <c r="BL343" s="537">
        <v>0</v>
      </c>
      <c r="BM343" s="537">
        <v>2521643</v>
      </c>
      <c r="BN343" s="538">
        <f t="shared" si="173"/>
        <v>2521643</v>
      </c>
      <c r="BO343" s="537">
        <v>0</v>
      </c>
      <c r="BP343" s="537">
        <v>0</v>
      </c>
      <c r="BQ343" s="537">
        <v>0</v>
      </c>
      <c r="BR343" s="537">
        <v>2521643</v>
      </c>
      <c r="BS343" s="538">
        <f t="shared" si="169"/>
        <v>2521643</v>
      </c>
      <c r="BT343" s="537">
        <v>0</v>
      </c>
      <c r="BU343" s="537">
        <v>0</v>
      </c>
      <c r="BV343" s="537">
        <v>0</v>
      </c>
      <c r="BW343" s="537">
        <v>2521643</v>
      </c>
      <c r="BX343" s="538">
        <f t="shared" si="168"/>
        <v>2271456</v>
      </c>
      <c r="BY343" s="536">
        <v>0</v>
      </c>
      <c r="BZ343" s="536">
        <v>0</v>
      </c>
      <c r="CA343" s="536">
        <v>0</v>
      </c>
      <c r="CB343" s="536">
        <v>2271456</v>
      </c>
      <c r="CC343" s="538">
        <f t="shared" si="174"/>
        <v>3095030.4</v>
      </c>
      <c r="CD343" s="537">
        <v>0</v>
      </c>
      <c r="CE343" s="537">
        <v>0</v>
      </c>
      <c r="CF343" s="537">
        <v>0</v>
      </c>
      <c r="CG343" s="537">
        <f>2515836+579194.4</f>
        <v>3095030.4</v>
      </c>
      <c r="CH343" s="538">
        <f t="shared" si="175"/>
        <v>3106777.4</v>
      </c>
      <c r="CI343" s="537">
        <v>0</v>
      </c>
      <c r="CJ343" s="537">
        <v>0</v>
      </c>
      <c r="CK343" s="537">
        <v>0</v>
      </c>
      <c r="CL343" s="537">
        <f>2521643+585134.4</f>
        <v>3106777.4</v>
      </c>
      <c r="CM343" s="509" t="s">
        <v>92</v>
      </c>
      <c r="CN343" s="19" t="str">
        <f t="shared" si="182"/>
        <v>4010000240703плановый</v>
      </c>
      <c r="CO343" s="103"/>
      <c r="CP343" s="103"/>
      <c r="CQ343" s="104"/>
      <c r="CR343" s="104">
        <f t="shared" si="176"/>
        <v>0</v>
      </c>
      <c r="CS343" s="104">
        <f t="shared" si="177"/>
        <v>0</v>
      </c>
      <c r="CT343" s="104">
        <f t="shared" si="178"/>
        <v>0</v>
      </c>
      <c r="CU343" s="104">
        <f t="shared" si="179"/>
        <v>0</v>
      </c>
      <c r="CV343" s="104">
        <f t="shared" si="180"/>
        <v>0</v>
      </c>
      <c r="CW343" s="104">
        <f t="shared" si="181"/>
        <v>0</v>
      </c>
      <c r="CX343" s="104"/>
      <c r="CY343" s="211">
        <f t="shared" si="158"/>
        <v>579194.39999999991</v>
      </c>
      <c r="CZ343" s="211">
        <f t="shared" si="159"/>
        <v>0</v>
      </c>
      <c r="DA343" s="211">
        <f t="shared" si="160"/>
        <v>0</v>
      </c>
      <c r="DB343" s="211">
        <f t="shared" si="161"/>
        <v>0</v>
      </c>
      <c r="DC343" s="211">
        <f t="shared" si="162"/>
        <v>579194.39999999991</v>
      </c>
      <c r="DD343" s="211">
        <f t="shared" si="163"/>
        <v>585134.39999999991</v>
      </c>
      <c r="DE343" s="211">
        <f t="shared" si="164"/>
        <v>0</v>
      </c>
      <c r="DF343" s="211">
        <f t="shared" si="165"/>
        <v>0</v>
      </c>
      <c r="DG343" s="211">
        <f t="shared" si="166"/>
        <v>0</v>
      </c>
      <c r="DH343" s="211">
        <f t="shared" si="167"/>
        <v>585134.39999999991</v>
      </c>
    </row>
    <row r="344" spans="1:112" s="105" customFormat="1" ht="32.1" customHeight="1">
      <c r="A344" s="439">
        <v>606</v>
      </c>
      <c r="B344" s="289" t="s">
        <v>446</v>
      </c>
      <c r="C344" s="69">
        <v>401000024</v>
      </c>
      <c r="D344" s="58" t="s">
        <v>482</v>
      </c>
      <c r="E344" s="290" t="s">
        <v>466</v>
      </c>
      <c r="F344" s="291"/>
      <c r="G344" s="291"/>
      <c r="H344" s="292">
        <v>1</v>
      </c>
      <c r="I344" s="291"/>
      <c r="J344" s="292">
        <v>9</v>
      </c>
      <c r="K344" s="292">
        <v>1</v>
      </c>
      <c r="L344" s="292" t="s">
        <v>1712</v>
      </c>
      <c r="M344" s="292"/>
      <c r="N344" s="292"/>
      <c r="O344" s="292"/>
      <c r="P344" s="294" t="s">
        <v>467</v>
      </c>
      <c r="Q344" s="294" t="s">
        <v>1640</v>
      </c>
      <c r="R344" s="292"/>
      <c r="S344" s="292"/>
      <c r="T344" s="292"/>
      <c r="U344" s="292"/>
      <c r="V344" s="292">
        <v>11</v>
      </c>
      <c r="W344" s="292">
        <v>1</v>
      </c>
      <c r="X344" s="292"/>
      <c r="Y344" s="292"/>
      <c r="Z344" s="292"/>
      <c r="AA344" s="292"/>
      <c r="AB344" s="294" t="s">
        <v>467</v>
      </c>
      <c r="AC344" s="294" t="s">
        <v>2123</v>
      </c>
      <c r="AD344" s="294"/>
      <c r="AE344" s="294"/>
      <c r="AF344" s="294"/>
      <c r="AG344" s="294"/>
      <c r="AH344" s="294"/>
      <c r="AI344" s="294"/>
      <c r="AJ344" s="294"/>
      <c r="AK344" s="294"/>
      <c r="AL344" s="294"/>
      <c r="AM344" s="294" t="s">
        <v>2138</v>
      </c>
      <c r="AN344" s="294" t="s">
        <v>2122</v>
      </c>
      <c r="AO344" s="71" t="s">
        <v>219</v>
      </c>
      <c r="AP344" s="71" t="s">
        <v>74</v>
      </c>
      <c r="AQ344" s="71" t="s">
        <v>360</v>
      </c>
      <c r="AR344" s="70" t="s">
        <v>152</v>
      </c>
      <c r="AS344" s="253" t="s">
        <v>464</v>
      </c>
      <c r="AT344" s="535">
        <f t="shared" si="170"/>
        <v>0</v>
      </c>
      <c r="AU344" s="535">
        <f t="shared" si="170"/>
        <v>0</v>
      </c>
      <c r="AV344" s="536">
        <v>0</v>
      </c>
      <c r="AW344" s="536">
        <v>0</v>
      </c>
      <c r="AX344" s="536">
        <v>0</v>
      </c>
      <c r="AY344" s="536">
        <v>0</v>
      </c>
      <c r="AZ344" s="536">
        <v>0</v>
      </c>
      <c r="BA344" s="536">
        <v>0</v>
      </c>
      <c r="BB344" s="536">
        <v>0</v>
      </c>
      <c r="BC344" s="536">
        <v>0</v>
      </c>
      <c r="BD344" s="538">
        <f t="shared" si="171"/>
        <v>0</v>
      </c>
      <c r="BE344" s="537">
        <v>0</v>
      </c>
      <c r="BF344" s="537">
        <v>0</v>
      </c>
      <c r="BG344" s="537">
        <v>0</v>
      </c>
      <c r="BH344" s="537">
        <v>0</v>
      </c>
      <c r="BI344" s="538">
        <f t="shared" si="172"/>
        <v>0</v>
      </c>
      <c r="BJ344" s="537">
        <v>0</v>
      </c>
      <c r="BK344" s="537">
        <v>0</v>
      </c>
      <c r="BL344" s="537">
        <v>0</v>
      </c>
      <c r="BM344" s="537">
        <v>0</v>
      </c>
      <c r="BN344" s="538">
        <f t="shared" si="173"/>
        <v>0</v>
      </c>
      <c r="BO344" s="537">
        <v>0</v>
      </c>
      <c r="BP344" s="537">
        <v>0</v>
      </c>
      <c r="BQ344" s="537">
        <v>0</v>
      </c>
      <c r="BR344" s="537">
        <v>0</v>
      </c>
      <c r="BS344" s="538">
        <f t="shared" si="169"/>
        <v>0</v>
      </c>
      <c r="BT344" s="537">
        <v>0</v>
      </c>
      <c r="BU344" s="537">
        <v>0</v>
      </c>
      <c r="BV344" s="537">
        <v>0</v>
      </c>
      <c r="BW344" s="537">
        <v>0</v>
      </c>
      <c r="BX344" s="538">
        <f t="shared" si="168"/>
        <v>0</v>
      </c>
      <c r="BY344" s="536">
        <v>0</v>
      </c>
      <c r="BZ344" s="536">
        <v>0</v>
      </c>
      <c r="CA344" s="536">
        <v>0</v>
      </c>
      <c r="CB344" s="536">
        <v>0</v>
      </c>
      <c r="CC344" s="538">
        <f t="shared" si="174"/>
        <v>0</v>
      </c>
      <c r="CD344" s="537">
        <v>0</v>
      </c>
      <c r="CE344" s="537">
        <v>0</v>
      </c>
      <c r="CF344" s="537">
        <v>0</v>
      </c>
      <c r="CG344" s="537">
        <v>0</v>
      </c>
      <c r="CH344" s="538">
        <f t="shared" si="175"/>
        <v>0</v>
      </c>
      <c r="CI344" s="537">
        <v>0</v>
      </c>
      <c r="CJ344" s="537">
        <v>0</v>
      </c>
      <c r="CK344" s="537">
        <v>0</v>
      </c>
      <c r="CL344" s="537">
        <v>0</v>
      </c>
      <c r="CM344" s="509" t="s">
        <v>92</v>
      </c>
      <c r="CN344" s="19" t="str">
        <f t="shared" si="182"/>
        <v>4010000240703плановый</v>
      </c>
      <c r="CO344" s="103"/>
      <c r="CP344" s="103"/>
      <c r="CQ344" s="104"/>
      <c r="CR344" s="104">
        <f t="shared" si="176"/>
        <v>0</v>
      </c>
      <c r="CS344" s="104">
        <f t="shared" si="177"/>
        <v>0</v>
      </c>
      <c r="CT344" s="104">
        <f t="shared" si="178"/>
        <v>0</v>
      </c>
      <c r="CU344" s="104">
        <f t="shared" si="179"/>
        <v>0</v>
      </c>
      <c r="CV344" s="104">
        <f t="shared" si="180"/>
        <v>0</v>
      </c>
      <c r="CW344" s="104">
        <f t="shared" si="181"/>
        <v>0</v>
      </c>
      <c r="CX344" s="104"/>
      <c r="CY344" s="211">
        <f t="shared" si="158"/>
        <v>0</v>
      </c>
      <c r="CZ344" s="211">
        <f t="shared" si="159"/>
        <v>0</v>
      </c>
      <c r="DA344" s="211">
        <f t="shared" si="160"/>
        <v>0</v>
      </c>
      <c r="DB344" s="211">
        <f t="shared" si="161"/>
        <v>0</v>
      </c>
      <c r="DC344" s="211">
        <f t="shared" si="162"/>
        <v>0</v>
      </c>
      <c r="DD344" s="211">
        <f t="shared" si="163"/>
        <v>0</v>
      </c>
      <c r="DE344" s="211">
        <f t="shared" si="164"/>
        <v>0</v>
      </c>
      <c r="DF344" s="211">
        <f t="shared" si="165"/>
        <v>0</v>
      </c>
      <c r="DG344" s="211">
        <f t="shared" si="166"/>
        <v>0</v>
      </c>
      <c r="DH344" s="211">
        <f t="shared" si="167"/>
        <v>0</v>
      </c>
    </row>
    <row r="345" spans="1:112" s="105" customFormat="1" ht="32.1" customHeight="1">
      <c r="A345" s="439">
        <v>606</v>
      </c>
      <c r="B345" s="289" t="s">
        <v>446</v>
      </c>
      <c r="C345" s="69">
        <v>401000024</v>
      </c>
      <c r="D345" s="58" t="s">
        <v>482</v>
      </c>
      <c r="E345" s="290" t="s">
        <v>466</v>
      </c>
      <c r="F345" s="291"/>
      <c r="G345" s="291"/>
      <c r="H345" s="292">
        <v>1</v>
      </c>
      <c r="I345" s="291"/>
      <c r="J345" s="292">
        <v>9</v>
      </c>
      <c r="K345" s="292">
        <v>1</v>
      </c>
      <c r="L345" s="292" t="s">
        <v>1712</v>
      </c>
      <c r="M345" s="292"/>
      <c r="N345" s="292"/>
      <c r="O345" s="292"/>
      <c r="P345" s="294" t="s">
        <v>467</v>
      </c>
      <c r="Q345" s="294" t="s">
        <v>1640</v>
      </c>
      <c r="R345" s="292"/>
      <c r="S345" s="292"/>
      <c r="T345" s="292"/>
      <c r="U345" s="292"/>
      <c r="V345" s="292">
        <v>11</v>
      </c>
      <c r="W345" s="292">
        <v>1</v>
      </c>
      <c r="X345" s="292"/>
      <c r="Y345" s="292"/>
      <c r="Z345" s="292"/>
      <c r="AA345" s="292"/>
      <c r="AB345" s="294" t="s">
        <v>467</v>
      </c>
      <c r="AC345" s="294" t="s">
        <v>2123</v>
      </c>
      <c r="AD345" s="294"/>
      <c r="AE345" s="294"/>
      <c r="AF345" s="294"/>
      <c r="AG345" s="294"/>
      <c r="AH345" s="294"/>
      <c r="AI345" s="294"/>
      <c r="AJ345" s="294"/>
      <c r="AK345" s="294"/>
      <c r="AL345" s="294"/>
      <c r="AM345" s="294" t="s">
        <v>2182</v>
      </c>
      <c r="AN345" s="294" t="s">
        <v>2122</v>
      </c>
      <c r="AO345" s="71" t="s">
        <v>219</v>
      </c>
      <c r="AP345" s="71" t="s">
        <v>74</v>
      </c>
      <c r="AQ345" s="71" t="s">
        <v>433</v>
      </c>
      <c r="AR345" s="70" t="s">
        <v>434</v>
      </c>
      <c r="AS345" s="253" t="s">
        <v>463</v>
      </c>
      <c r="AT345" s="535">
        <f t="shared" si="170"/>
        <v>100000</v>
      </c>
      <c r="AU345" s="535">
        <f t="shared" si="170"/>
        <v>100000</v>
      </c>
      <c r="AV345" s="536">
        <v>0</v>
      </c>
      <c r="AW345" s="536">
        <v>0</v>
      </c>
      <c r="AX345" s="536">
        <v>0</v>
      </c>
      <c r="AY345" s="536">
        <v>0</v>
      </c>
      <c r="AZ345" s="536">
        <v>0</v>
      </c>
      <c r="BA345" s="536">
        <v>0</v>
      </c>
      <c r="BB345" s="536">
        <v>100000</v>
      </c>
      <c r="BC345" s="536">
        <v>100000</v>
      </c>
      <c r="BD345" s="538">
        <f t="shared" si="171"/>
        <v>0</v>
      </c>
      <c r="BE345" s="537">
        <v>0</v>
      </c>
      <c r="BF345" s="537">
        <v>0</v>
      </c>
      <c r="BG345" s="537">
        <v>0</v>
      </c>
      <c r="BH345" s="537">
        <v>0</v>
      </c>
      <c r="BI345" s="538">
        <f t="shared" si="172"/>
        <v>0</v>
      </c>
      <c r="BJ345" s="537">
        <v>0</v>
      </c>
      <c r="BK345" s="537">
        <v>0</v>
      </c>
      <c r="BL345" s="537">
        <v>0</v>
      </c>
      <c r="BM345" s="537">
        <v>0</v>
      </c>
      <c r="BN345" s="538">
        <f t="shared" si="173"/>
        <v>0</v>
      </c>
      <c r="BO345" s="537">
        <v>0</v>
      </c>
      <c r="BP345" s="537">
        <v>0</v>
      </c>
      <c r="BQ345" s="537">
        <v>0</v>
      </c>
      <c r="BR345" s="537">
        <v>0</v>
      </c>
      <c r="BS345" s="538">
        <f t="shared" si="169"/>
        <v>0</v>
      </c>
      <c r="BT345" s="537">
        <v>0</v>
      </c>
      <c r="BU345" s="537">
        <v>0</v>
      </c>
      <c r="BV345" s="537">
        <v>0</v>
      </c>
      <c r="BW345" s="537">
        <v>0</v>
      </c>
      <c r="BX345" s="538">
        <f t="shared" si="168"/>
        <v>100000</v>
      </c>
      <c r="BY345" s="536">
        <v>0</v>
      </c>
      <c r="BZ345" s="536">
        <v>0</v>
      </c>
      <c r="CA345" s="536">
        <v>0</v>
      </c>
      <c r="CB345" s="536">
        <v>100000</v>
      </c>
      <c r="CC345" s="538">
        <f t="shared" si="174"/>
        <v>0</v>
      </c>
      <c r="CD345" s="537">
        <v>0</v>
      </c>
      <c r="CE345" s="537">
        <v>0</v>
      </c>
      <c r="CF345" s="537">
        <v>0</v>
      </c>
      <c r="CG345" s="537">
        <v>0</v>
      </c>
      <c r="CH345" s="538">
        <f t="shared" si="175"/>
        <v>0</v>
      </c>
      <c r="CI345" s="537">
        <v>0</v>
      </c>
      <c r="CJ345" s="537">
        <v>0</v>
      </c>
      <c r="CK345" s="537">
        <v>0</v>
      </c>
      <c r="CL345" s="537">
        <v>0</v>
      </c>
      <c r="CM345" s="509" t="s">
        <v>92</v>
      </c>
      <c r="CN345" s="19" t="str">
        <f t="shared" si="182"/>
        <v>4010000240703плановый</v>
      </c>
      <c r="CO345" s="103"/>
      <c r="CP345" s="103"/>
      <c r="CQ345" s="104"/>
      <c r="CR345" s="104">
        <f t="shared" si="176"/>
        <v>0</v>
      </c>
      <c r="CS345" s="104">
        <f t="shared" si="177"/>
        <v>0</v>
      </c>
      <c r="CT345" s="104">
        <f t="shared" si="178"/>
        <v>0</v>
      </c>
      <c r="CU345" s="104">
        <f t="shared" si="179"/>
        <v>0</v>
      </c>
      <c r="CV345" s="104">
        <f t="shared" si="180"/>
        <v>0</v>
      </c>
      <c r="CW345" s="104">
        <f t="shared" si="181"/>
        <v>0</v>
      </c>
      <c r="CX345" s="104"/>
      <c r="CY345" s="211">
        <f t="shared" si="158"/>
        <v>0</v>
      </c>
      <c r="CZ345" s="211">
        <f t="shared" si="159"/>
        <v>0</v>
      </c>
      <c r="DA345" s="211">
        <f t="shared" si="160"/>
        <v>0</v>
      </c>
      <c r="DB345" s="211">
        <f t="shared" si="161"/>
        <v>0</v>
      </c>
      <c r="DC345" s="211">
        <f t="shared" si="162"/>
        <v>0</v>
      </c>
      <c r="DD345" s="211">
        <f t="shared" si="163"/>
        <v>0</v>
      </c>
      <c r="DE345" s="211">
        <f t="shared" si="164"/>
        <v>0</v>
      </c>
      <c r="DF345" s="211">
        <f t="shared" si="165"/>
        <v>0</v>
      </c>
      <c r="DG345" s="211">
        <f t="shared" si="166"/>
        <v>0</v>
      </c>
      <c r="DH345" s="211">
        <f t="shared" si="167"/>
        <v>0</v>
      </c>
    </row>
    <row r="346" spans="1:112" s="105" customFormat="1" ht="32.1" customHeight="1">
      <c r="A346" s="439">
        <v>606</v>
      </c>
      <c r="B346" s="289" t="s">
        <v>446</v>
      </c>
      <c r="C346" s="69">
        <v>401000024</v>
      </c>
      <c r="D346" s="58" t="s">
        <v>482</v>
      </c>
      <c r="E346" s="290" t="s">
        <v>466</v>
      </c>
      <c r="F346" s="291"/>
      <c r="G346" s="291"/>
      <c r="H346" s="292">
        <v>1</v>
      </c>
      <c r="I346" s="291"/>
      <c r="J346" s="292">
        <v>9</v>
      </c>
      <c r="K346" s="292">
        <v>1</v>
      </c>
      <c r="L346" s="292" t="s">
        <v>1712</v>
      </c>
      <c r="M346" s="292"/>
      <c r="N346" s="292"/>
      <c r="O346" s="292"/>
      <c r="P346" s="294" t="s">
        <v>467</v>
      </c>
      <c r="Q346" s="294" t="s">
        <v>1640</v>
      </c>
      <c r="R346" s="292"/>
      <c r="S346" s="292"/>
      <c r="T346" s="292"/>
      <c r="U346" s="292"/>
      <c r="V346" s="292">
        <v>11</v>
      </c>
      <c r="W346" s="292">
        <v>1</v>
      </c>
      <c r="X346" s="292"/>
      <c r="Y346" s="292"/>
      <c r="Z346" s="292"/>
      <c r="AA346" s="292"/>
      <c r="AB346" s="294" t="s">
        <v>467</v>
      </c>
      <c r="AC346" s="294" t="s">
        <v>2123</v>
      </c>
      <c r="AD346" s="294"/>
      <c r="AE346" s="294"/>
      <c r="AF346" s="294"/>
      <c r="AG346" s="294"/>
      <c r="AH346" s="294"/>
      <c r="AI346" s="294"/>
      <c r="AJ346" s="294"/>
      <c r="AK346" s="294"/>
      <c r="AL346" s="294"/>
      <c r="AM346" s="294" t="s">
        <v>2182</v>
      </c>
      <c r="AN346" s="294" t="s">
        <v>2122</v>
      </c>
      <c r="AO346" s="71" t="s">
        <v>219</v>
      </c>
      <c r="AP346" s="71" t="s">
        <v>74</v>
      </c>
      <c r="AQ346" s="71" t="s">
        <v>433</v>
      </c>
      <c r="AR346" s="70" t="s">
        <v>434</v>
      </c>
      <c r="AS346" s="253" t="s">
        <v>464</v>
      </c>
      <c r="AT346" s="535">
        <f t="shared" si="170"/>
        <v>0</v>
      </c>
      <c r="AU346" s="535">
        <f t="shared" si="170"/>
        <v>0</v>
      </c>
      <c r="AV346" s="536">
        <v>0</v>
      </c>
      <c r="AW346" s="536">
        <v>0</v>
      </c>
      <c r="AX346" s="536">
        <v>0</v>
      </c>
      <c r="AY346" s="536">
        <v>0</v>
      </c>
      <c r="AZ346" s="536">
        <v>0</v>
      </c>
      <c r="BA346" s="536">
        <v>0</v>
      </c>
      <c r="BB346" s="536">
        <v>0</v>
      </c>
      <c r="BC346" s="536">
        <v>0</v>
      </c>
      <c r="BD346" s="538">
        <f t="shared" si="171"/>
        <v>100000</v>
      </c>
      <c r="BE346" s="537">
        <v>0</v>
      </c>
      <c r="BF346" s="537">
        <v>0</v>
      </c>
      <c r="BG346" s="537">
        <v>0</v>
      </c>
      <c r="BH346" s="537">
        <v>100000</v>
      </c>
      <c r="BI346" s="538">
        <f t="shared" si="172"/>
        <v>100000</v>
      </c>
      <c r="BJ346" s="537">
        <v>0</v>
      </c>
      <c r="BK346" s="537">
        <v>0</v>
      </c>
      <c r="BL346" s="537">
        <v>0</v>
      </c>
      <c r="BM346" s="537">
        <v>100000</v>
      </c>
      <c r="BN346" s="538">
        <f t="shared" si="173"/>
        <v>100000</v>
      </c>
      <c r="BO346" s="537">
        <v>0</v>
      </c>
      <c r="BP346" s="537">
        <v>0</v>
      </c>
      <c r="BQ346" s="537">
        <v>0</v>
      </c>
      <c r="BR346" s="537">
        <v>100000</v>
      </c>
      <c r="BS346" s="538">
        <f t="shared" si="169"/>
        <v>100000</v>
      </c>
      <c r="BT346" s="537">
        <v>0</v>
      </c>
      <c r="BU346" s="537">
        <v>0</v>
      </c>
      <c r="BV346" s="537">
        <v>0</v>
      </c>
      <c r="BW346" s="537">
        <v>100000</v>
      </c>
      <c r="BX346" s="538">
        <f t="shared" si="168"/>
        <v>0</v>
      </c>
      <c r="BY346" s="536">
        <v>0</v>
      </c>
      <c r="BZ346" s="536">
        <v>0</v>
      </c>
      <c r="CA346" s="536">
        <v>0</v>
      </c>
      <c r="CB346" s="536">
        <v>0</v>
      </c>
      <c r="CC346" s="538">
        <f t="shared" si="174"/>
        <v>100000</v>
      </c>
      <c r="CD346" s="537">
        <v>0</v>
      </c>
      <c r="CE346" s="537">
        <v>0</v>
      </c>
      <c r="CF346" s="537">
        <v>0</v>
      </c>
      <c r="CG346" s="537">
        <v>100000</v>
      </c>
      <c r="CH346" s="538">
        <f t="shared" si="175"/>
        <v>100000</v>
      </c>
      <c r="CI346" s="537">
        <v>0</v>
      </c>
      <c r="CJ346" s="537">
        <v>0</v>
      </c>
      <c r="CK346" s="537">
        <v>0</v>
      </c>
      <c r="CL346" s="537">
        <v>100000</v>
      </c>
      <c r="CM346" s="509" t="s">
        <v>92</v>
      </c>
      <c r="CN346" s="19" t="str">
        <f t="shared" si="182"/>
        <v>4010000240703плановый</v>
      </c>
      <c r="CO346" s="103"/>
      <c r="CP346" s="103"/>
      <c r="CQ346" s="104"/>
      <c r="CR346" s="104">
        <f t="shared" si="176"/>
        <v>0</v>
      </c>
      <c r="CS346" s="104">
        <f t="shared" si="177"/>
        <v>0</v>
      </c>
      <c r="CT346" s="104">
        <f t="shared" si="178"/>
        <v>0</v>
      </c>
      <c r="CU346" s="104">
        <f t="shared" si="179"/>
        <v>0</v>
      </c>
      <c r="CV346" s="104">
        <f t="shared" si="180"/>
        <v>0</v>
      </c>
      <c r="CW346" s="104">
        <f t="shared" si="181"/>
        <v>0</v>
      </c>
      <c r="CX346" s="104"/>
      <c r="CY346" s="211">
        <f t="shared" si="158"/>
        <v>0</v>
      </c>
      <c r="CZ346" s="211">
        <f t="shared" si="159"/>
        <v>0</v>
      </c>
      <c r="DA346" s="211">
        <f t="shared" si="160"/>
        <v>0</v>
      </c>
      <c r="DB346" s="211">
        <f t="shared" si="161"/>
        <v>0</v>
      </c>
      <c r="DC346" s="211">
        <f t="shared" si="162"/>
        <v>0</v>
      </c>
      <c r="DD346" s="211">
        <f t="shared" si="163"/>
        <v>0</v>
      </c>
      <c r="DE346" s="211">
        <f t="shared" si="164"/>
        <v>0</v>
      </c>
      <c r="DF346" s="211">
        <f t="shared" si="165"/>
        <v>0</v>
      </c>
      <c r="DG346" s="211">
        <f t="shared" si="166"/>
        <v>0</v>
      </c>
      <c r="DH346" s="211">
        <f t="shared" si="167"/>
        <v>0</v>
      </c>
    </row>
    <row r="347" spans="1:112" s="105" customFormat="1" ht="32.1" customHeight="1">
      <c r="A347" s="439">
        <v>606</v>
      </c>
      <c r="B347" s="289" t="s">
        <v>446</v>
      </c>
      <c r="C347" s="69">
        <v>401000024</v>
      </c>
      <c r="D347" s="58" t="s">
        <v>482</v>
      </c>
      <c r="E347" s="290" t="s">
        <v>466</v>
      </c>
      <c r="F347" s="291"/>
      <c r="G347" s="291"/>
      <c r="H347" s="292">
        <v>1</v>
      </c>
      <c r="I347" s="291"/>
      <c r="J347" s="292">
        <v>9</v>
      </c>
      <c r="K347" s="292">
        <v>1</v>
      </c>
      <c r="L347" s="292" t="s">
        <v>1712</v>
      </c>
      <c r="M347" s="292"/>
      <c r="N347" s="292"/>
      <c r="O347" s="292"/>
      <c r="P347" s="294" t="s">
        <v>467</v>
      </c>
      <c r="Q347" s="294" t="s">
        <v>1640</v>
      </c>
      <c r="R347" s="292"/>
      <c r="S347" s="292"/>
      <c r="T347" s="292"/>
      <c r="U347" s="292"/>
      <c r="V347" s="292">
        <v>11</v>
      </c>
      <c r="W347" s="292">
        <v>1</v>
      </c>
      <c r="X347" s="292"/>
      <c r="Y347" s="292"/>
      <c r="Z347" s="292"/>
      <c r="AA347" s="292"/>
      <c r="AB347" s="294" t="s">
        <v>467</v>
      </c>
      <c r="AC347" s="294" t="s">
        <v>2123</v>
      </c>
      <c r="AD347" s="294"/>
      <c r="AE347" s="294"/>
      <c r="AF347" s="294"/>
      <c r="AG347" s="294"/>
      <c r="AH347" s="294"/>
      <c r="AI347" s="294"/>
      <c r="AJ347" s="294"/>
      <c r="AK347" s="294"/>
      <c r="AL347" s="294"/>
      <c r="AM347" s="294" t="s">
        <v>2138</v>
      </c>
      <c r="AN347" s="294" t="s">
        <v>2122</v>
      </c>
      <c r="AO347" s="71" t="s">
        <v>219</v>
      </c>
      <c r="AP347" s="71" t="s">
        <v>74</v>
      </c>
      <c r="AQ347" s="71" t="s">
        <v>241</v>
      </c>
      <c r="AR347" s="70" t="s">
        <v>243</v>
      </c>
      <c r="AS347" s="253" t="s">
        <v>463</v>
      </c>
      <c r="AT347" s="535">
        <f t="shared" si="170"/>
        <v>10000</v>
      </c>
      <c r="AU347" s="535">
        <f t="shared" si="170"/>
        <v>10000</v>
      </c>
      <c r="AV347" s="536">
        <v>0</v>
      </c>
      <c r="AW347" s="536">
        <v>0</v>
      </c>
      <c r="AX347" s="536">
        <v>0</v>
      </c>
      <c r="AY347" s="536">
        <v>0</v>
      </c>
      <c r="AZ347" s="536">
        <v>0</v>
      </c>
      <c r="BA347" s="536">
        <v>0</v>
      </c>
      <c r="BB347" s="536">
        <v>10000</v>
      </c>
      <c r="BC347" s="536">
        <v>10000</v>
      </c>
      <c r="BD347" s="538">
        <f t="shared" si="171"/>
        <v>10000</v>
      </c>
      <c r="BE347" s="537">
        <v>0</v>
      </c>
      <c r="BF347" s="537">
        <v>0</v>
      </c>
      <c r="BG347" s="537">
        <v>0</v>
      </c>
      <c r="BH347" s="537">
        <v>10000</v>
      </c>
      <c r="BI347" s="538">
        <f t="shared" si="172"/>
        <v>10000</v>
      </c>
      <c r="BJ347" s="537">
        <v>0</v>
      </c>
      <c r="BK347" s="537">
        <v>0</v>
      </c>
      <c r="BL347" s="537">
        <v>0</v>
      </c>
      <c r="BM347" s="537">
        <v>10000</v>
      </c>
      <c r="BN347" s="538">
        <f t="shared" si="173"/>
        <v>10000</v>
      </c>
      <c r="BO347" s="537">
        <v>0</v>
      </c>
      <c r="BP347" s="537">
        <v>0</v>
      </c>
      <c r="BQ347" s="537">
        <v>0</v>
      </c>
      <c r="BR347" s="537">
        <v>10000</v>
      </c>
      <c r="BS347" s="538">
        <f t="shared" si="169"/>
        <v>10000</v>
      </c>
      <c r="BT347" s="537">
        <v>0</v>
      </c>
      <c r="BU347" s="537">
        <v>0</v>
      </c>
      <c r="BV347" s="537">
        <v>0</v>
      </c>
      <c r="BW347" s="537">
        <v>10000</v>
      </c>
      <c r="BX347" s="538">
        <f t="shared" si="168"/>
        <v>10000</v>
      </c>
      <c r="BY347" s="536">
        <v>0</v>
      </c>
      <c r="BZ347" s="536">
        <v>0</v>
      </c>
      <c r="CA347" s="536">
        <v>0</v>
      </c>
      <c r="CB347" s="536">
        <v>10000</v>
      </c>
      <c r="CC347" s="538">
        <f t="shared" si="174"/>
        <v>10000</v>
      </c>
      <c r="CD347" s="537">
        <v>0</v>
      </c>
      <c r="CE347" s="537">
        <v>0</v>
      </c>
      <c r="CF347" s="537">
        <v>0</v>
      </c>
      <c r="CG347" s="537">
        <v>10000</v>
      </c>
      <c r="CH347" s="538">
        <f t="shared" si="175"/>
        <v>10000</v>
      </c>
      <c r="CI347" s="537">
        <v>0</v>
      </c>
      <c r="CJ347" s="537">
        <v>0</v>
      </c>
      <c r="CK347" s="537">
        <v>0</v>
      </c>
      <c r="CL347" s="537">
        <v>10000</v>
      </c>
      <c r="CM347" s="509" t="s">
        <v>92</v>
      </c>
      <c r="CN347" s="19" t="str">
        <f t="shared" si="182"/>
        <v>4010000240703плановый</v>
      </c>
      <c r="CO347" s="103"/>
      <c r="CP347" s="103"/>
      <c r="CQ347" s="104"/>
      <c r="CR347" s="104">
        <f t="shared" si="176"/>
        <v>0</v>
      </c>
      <c r="CS347" s="104">
        <f t="shared" si="177"/>
        <v>0</v>
      </c>
      <c r="CT347" s="104">
        <f t="shared" si="178"/>
        <v>0</v>
      </c>
      <c r="CU347" s="104">
        <f t="shared" si="179"/>
        <v>0</v>
      </c>
      <c r="CV347" s="104">
        <f t="shared" si="180"/>
        <v>0</v>
      </c>
      <c r="CW347" s="104">
        <f t="shared" si="181"/>
        <v>0</v>
      </c>
      <c r="CX347" s="104"/>
      <c r="CY347" s="211">
        <f t="shared" si="158"/>
        <v>0</v>
      </c>
      <c r="CZ347" s="211">
        <f t="shared" si="159"/>
        <v>0</v>
      </c>
      <c r="DA347" s="211">
        <f t="shared" si="160"/>
        <v>0</v>
      </c>
      <c r="DB347" s="211">
        <f t="shared" si="161"/>
        <v>0</v>
      </c>
      <c r="DC347" s="211">
        <f t="shared" si="162"/>
        <v>0</v>
      </c>
      <c r="DD347" s="211">
        <f t="shared" si="163"/>
        <v>0</v>
      </c>
      <c r="DE347" s="211">
        <f t="shared" si="164"/>
        <v>0</v>
      </c>
      <c r="DF347" s="211">
        <f t="shared" si="165"/>
        <v>0</v>
      </c>
      <c r="DG347" s="211">
        <f t="shared" si="166"/>
        <v>0</v>
      </c>
      <c r="DH347" s="211">
        <f t="shared" si="167"/>
        <v>0</v>
      </c>
    </row>
    <row r="348" spans="1:112" s="105" customFormat="1" ht="32.1" customHeight="1">
      <c r="A348" s="439">
        <v>606</v>
      </c>
      <c r="B348" s="289" t="s">
        <v>446</v>
      </c>
      <c r="C348" s="69">
        <v>401000024</v>
      </c>
      <c r="D348" s="58" t="s">
        <v>482</v>
      </c>
      <c r="E348" s="290" t="s">
        <v>466</v>
      </c>
      <c r="F348" s="291"/>
      <c r="G348" s="291"/>
      <c r="H348" s="292">
        <v>1</v>
      </c>
      <c r="I348" s="291"/>
      <c r="J348" s="292">
        <v>9</v>
      </c>
      <c r="K348" s="292">
        <v>1</v>
      </c>
      <c r="L348" s="292" t="s">
        <v>1712</v>
      </c>
      <c r="M348" s="292"/>
      <c r="N348" s="292"/>
      <c r="O348" s="292"/>
      <c r="P348" s="294" t="s">
        <v>467</v>
      </c>
      <c r="Q348" s="294" t="s">
        <v>1640</v>
      </c>
      <c r="R348" s="292"/>
      <c r="S348" s="292"/>
      <c r="T348" s="292"/>
      <c r="U348" s="292"/>
      <c r="V348" s="292">
        <v>11</v>
      </c>
      <c r="W348" s="292">
        <v>1</v>
      </c>
      <c r="X348" s="292"/>
      <c r="Y348" s="292"/>
      <c r="Z348" s="292"/>
      <c r="AA348" s="292"/>
      <c r="AB348" s="294" t="s">
        <v>467</v>
      </c>
      <c r="AC348" s="294" t="s">
        <v>2123</v>
      </c>
      <c r="AD348" s="294"/>
      <c r="AE348" s="294"/>
      <c r="AF348" s="294"/>
      <c r="AG348" s="294"/>
      <c r="AH348" s="294"/>
      <c r="AI348" s="294"/>
      <c r="AJ348" s="294"/>
      <c r="AK348" s="294"/>
      <c r="AL348" s="294"/>
      <c r="AM348" s="294" t="s">
        <v>2138</v>
      </c>
      <c r="AN348" s="294" t="s">
        <v>2122</v>
      </c>
      <c r="AO348" s="71" t="s">
        <v>219</v>
      </c>
      <c r="AP348" s="71" t="s">
        <v>74</v>
      </c>
      <c r="AQ348" s="71" t="s">
        <v>241</v>
      </c>
      <c r="AR348" s="70" t="s">
        <v>243</v>
      </c>
      <c r="AS348" s="253" t="s">
        <v>464</v>
      </c>
      <c r="AT348" s="535">
        <f t="shared" si="170"/>
        <v>10000</v>
      </c>
      <c r="AU348" s="535">
        <f t="shared" si="170"/>
        <v>10000</v>
      </c>
      <c r="AV348" s="536">
        <v>0</v>
      </c>
      <c r="AW348" s="536">
        <v>0</v>
      </c>
      <c r="AX348" s="536">
        <v>0</v>
      </c>
      <c r="AY348" s="536">
        <v>0</v>
      </c>
      <c r="AZ348" s="536">
        <v>0</v>
      </c>
      <c r="BA348" s="536">
        <v>0</v>
      </c>
      <c r="BB348" s="536">
        <v>10000</v>
      </c>
      <c r="BC348" s="536">
        <v>10000</v>
      </c>
      <c r="BD348" s="538">
        <f t="shared" si="171"/>
        <v>10000</v>
      </c>
      <c r="BE348" s="537">
        <v>0</v>
      </c>
      <c r="BF348" s="537">
        <v>0</v>
      </c>
      <c r="BG348" s="537">
        <v>0</v>
      </c>
      <c r="BH348" s="537">
        <v>10000</v>
      </c>
      <c r="BI348" s="538">
        <f t="shared" si="172"/>
        <v>10000</v>
      </c>
      <c r="BJ348" s="537">
        <v>0</v>
      </c>
      <c r="BK348" s="537">
        <v>0</v>
      </c>
      <c r="BL348" s="537">
        <v>0</v>
      </c>
      <c r="BM348" s="537">
        <v>10000</v>
      </c>
      <c r="BN348" s="538">
        <f t="shared" si="173"/>
        <v>10000</v>
      </c>
      <c r="BO348" s="537">
        <v>0</v>
      </c>
      <c r="BP348" s="537">
        <v>0</v>
      </c>
      <c r="BQ348" s="537">
        <v>0</v>
      </c>
      <c r="BR348" s="537">
        <v>10000</v>
      </c>
      <c r="BS348" s="538">
        <f t="shared" si="169"/>
        <v>10000</v>
      </c>
      <c r="BT348" s="537">
        <v>0</v>
      </c>
      <c r="BU348" s="537">
        <v>0</v>
      </c>
      <c r="BV348" s="537">
        <v>0</v>
      </c>
      <c r="BW348" s="537">
        <v>10000</v>
      </c>
      <c r="BX348" s="538">
        <f t="shared" si="168"/>
        <v>10000</v>
      </c>
      <c r="BY348" s="536">
        <v>0</v>
      </c>
      <c r="BZ348" s="536">
        <v>0</v>
      </c>
      <c r="CA348" s="536">
        <v>0</v>
      </c>
      <c r="CB348" s="536">
        <v>10000</v>
      </c>
      <c r="CC348" s="538">
        <f t="shared" si="174"/>
        <v>10000</v>
      </c>
      <c r="CD348" s="537">
        <v>0</v>
      </c>
      <c r="CE348" s="537">
        <v>0</v>
      </c>
      <c r="CF348" s="537">
        <v>0</v>
      </c>
      <c r="CG348" s="537">
        <v>10000</v>
      </c>
      <c r="CH348" s="538">
        <f t="shared" si="175"/>
        <v>10000</v>
      </c>
      <c r="CI348" s="537">
        <v>0</v>
      </c>
      <c r="CJ348" s="537">
        <v>0</v>
      </c>
      <c r="CK348" s="537">
        <v>0</v>
      </c>
      <c r="CL348" s="537">
        <v>10000</v>
      </c>
      <c r="CM348" s="509" t="s">
        <v>92</v>
      </c>
      <c r="CN348" s="19" t="str">
        <f t="shared" si="182"/>
        <v>4010000240703плановый</v>
      </c>
      <c r="CO348" s="103"/>
      <c r="CP348" s="103"/>
      <c r="CQ348" s="104"/>
      <c r="CR348" s="104">
        <f t="shared" si="176"/>
        <v>0</v>
      </c>
      <c r="CS348" s="104">
        <f t="shared" si="177"/>
        <v>0</v>
      </c>
      <c r="CT348" s="104">
        <f t="shared" si="178"/>
        <v>0</v>
      </c>
      <c r="CU348" s="104">
        <f t="shared" si="179"/>
        <v>0</v>
      </c>
      <c r="CV348" s="104">
        <f t="shared" si="180"/>
        <v>0</v>
      </c>
      <c r="CW348" s="104">
        <f t="shared" si="181"/>
        <v>0</v>
      </c>
      <c r="CX348" s="104"/>
      <c r="CY348" s="211">
        <f t="shared" si="158"/>
        <v>0</v>
      </c>
      <c r="CZ348" s="211">
        <f t="shared" si="159"/>
        <v>0</v>
      </c>
      <c r="DA348" s="211">
        <f t="shared" si="160"/>
        <v>0</v>
      </c>
      <c r="DB348" s="211">
        <f t="shared" si="161"/>
        <v>0</v>
      </c>
      <c r="DC348" s="211">
        <f t="shared" si="162"/>
        <v>0</v>
      </c>
      <c r="DD348" s="211">
        <f t="shared" si="163"/>
        <v>0</v>
      </c>
      <c r="DE348" s="211">
        <f t="shared" si="164"/>
        <v>0</v>
      </c>
      <c r="DF348" s="211">
        <f t="shared" si="165"/>
        <v>0</v>
      </c>
      <c r="DG348" s="211">
        <f t="shared" si="166"/>
        <v>0</v>
      </c>
      <c r="DH348" s="211">
        <f t="shared" si="167"/>
        <v>0</v>
      </c>
    </row>
    <row r="349" spans="1:112" s="105" customFormat="1" ht="32.1" customHeight="1">
      <c r="A349" s="439">
        <v>606</v>
      </c>
      <c r="B349" s="289" t="s">
        <v>446</v>
      </c>
      <c r="C349" s="69">
        <v>401000024</v>
      </c>
      <c r="D349" s="58" t="s">
        <v>482</v>
      </c>
      <c r="E349" s="290" t="s">
        <v>2214</v>
      </c>
      <c r="F349" s="291"/>
      <c r="G349" s="291"/>
      <c r="H349" s="292" t="s">
        <v>1681</v>
      </c>
      <c r="I349" s="291"/>
      <c r="J349" s="292" t="s">
        <v>1682</v>
      </c>
      <c r="K349" s="292" t="s">
        <v>1716</v>
      </c>
      <c r="L349" s="292" t="s">
        <v>1717</v>
      </c>
      <c r="M349" s="292"/>
      <c r="N349" s="292" t="s">
        <v>1649</v>
      </c>
      <c r="O349" s="292"/>
      <c r="P349" s="294" t="s">
        <v>1684</v>
      </c>
      <c r="Q349" s="294" t="s">
        <v>2140</v>
      </c>
      <c r="R349" s="292"/>
      <c r="S349" s="292"/>
      <c r="T349" s="292"/>
      <c r="U349" s="292"/>
      <c r="V349" s="292" t="s">
        <v>1685</v>
      </c>
      <c r="W349" s="292" t="s">
        <v>1652</v>
      </c>
      <c r="X349" s="292"/>
      <c r="Y349" s="292"/>
      <c r="Z349" s="292"/>
      <c r="AA349" s="292"/>
      <c r="AB349" s="294" t="s">
        <v>1686</v>
      </c>
      <c r="AC349" s="294" t="s">
        <v>2141</v>
      </c>
      <c r="AD349" s="294"/>
      <c r="AE349" s="294"/>
      <c r="AF349" s="294"/>
      <c r="AG349" s="294"/>
      <c r="AH349" s="294"/>
      <c r="AI349" s="294"/>
      <c r="AJ349" s="294" t="s">
        <v>383</v>
      </c>
      <c r="AK349" s="294" t="s">
        <v>2142</v>
      </c>
      <c r="AL349" s="294"/>
      <c r="AM349" s="294" t="s">
        <v>2143</v>
      </c>
      <c r="AN349" s="294" t="s">
        <v>2215</v>
      </c>
      <c r="AO349" s="71" t="s">
        <v>219</v>
      </c>
      <c r="AP349" s="71" t="s">
        <v>74</v>
      </c>
      <c r="AQ349" s="71" t="s">
        <v>519</v>
      </c>
      <c r="AR349" s="70" t="s">
        <v>520</v>
      </c>
      <c r="AS349" s="253" t="s">
        <v>463</v>
      </c>
      <c r="AT349" s="535">
        <f t="shared" si="170"/>
        <v>1402601.18</v>
      </c>
      <c r="AU349" s="535">
        <f t="shared" si="170"/>
        <v>1402601.18</v>
      </c>
      <c r="AV349" s="536">
        <v>0</v>
      </c>
      <c r="AW349" s="536">
        <v>0</v>
      </c>
      <c r="AX349" s="536">
        <v>0</v>
      </c>
      <c r="AY349" s="536">
        <v>0</v>
      </c>
      <c r="AZ349" s="536">
        <v>0</v>
      </c>
      <c r="BA349" s="536">
        <v>0</v>
      </c>
      <c r="BB349" s="536">
        <v>1402601.18</v>
      </c>
      <c r="BC349" s="536">
        <v>1402601.18</v>
      </c>
      <c r="BD349" s="538">
        <f t="shared" si="171"/>
        <v>1077400</v>
      </c>
      <c r="BE349" s="537">
        <v>0</v>
      </c>
      <c r="BF349" s="537">
        <v>0</v>
      </c>
      <c r="BG349" s="537">
        <v>0</v>
      </c>
      <c r="BH349" s="537">
        <v>1077400</v>
      </c>
      <c r="BI349" s="538">
        <f t="shared" si="172"/>
        <v>1077400</v>
      </c>
      <c r="BJ349" s="537">
        <v>0</v>
      </c>
      <c r="BK349" s="537">
        <v>0</v>
      </c>
      <c r="BL349" s="537">
        <v>0</v>
      </c>
      <c r="BM349" s="537">
        <v>1077400</v>
      </c>
      <c r="BN349" s="538">
        <f t="shared" si="173"/>
        <v>1077400</v>
      </c>
      <c r="BO349" s="537">
        <v>0</v>
      </c>
      <c r="BP349" s="537">
        <v>0</v>
      </c>
      <c r="BQ349" s="537">
        <v>0</v>
      </c>
      <c r="BR349" s="537">
        <v>1077400</v>
      </c>
      <c r="BS349" s="538">
        <f t="shared" si="169"/>
        <v>1077400</v>
      </c>
      <c r="BT349" s="537">
        <v>0</v>
      </c>
      <c r="BU349" s="537">
        <v>0</v>
      </c>
      <c r="BV349" s="537">
        <v>0</v>
      </c>
      <c r="BW349" s="537">
        <v>1077400</v>
      </c>
      <c r="BX349" s="538">
        <f t="shared" si="168"/>
        <v>1402601.18</v>
      </c>
      <c r="BY349" s="536">
        <v>0</v>
      </c>
      <c r="BZ349" s="536">
        <v>0</v>
      </c>
      <c r="CA349" s="536">
        <v>0</v>
      </c>
      <c r="CB349" s="536">
        <v>1402601.18</v>
      </c>
      <c r="CC349" s="538">
        <f t="shared" si="174"/>
        <v>1077400</v>
      </c>
      <c r="CD349" s="537">
        <v>0</v>
      </c>
      <c r="CE349" s="537">
        <v>0</v>
      </c>
      <c r="CF349" s="537">
        <v>0</v>
      </c>
      <c r="CG349" s="537">
        <v>1077400</v>
      </c>
      <c r="CH349" s="538">
        <f t="shared" si="175"/>
        <v>1077400</v>
      </c>
      <c r="CI349" s="537">
        <v>0</v>
      </c>
      <c r="CJ349" s="537">
        <v>0</v>
      </c>
      <c r="CK349" s="537">
        <v>0</v>
      </c>
      <c r="CL349" s="537">
        <v>1077400</v>
      </c>
      <c r="CM349" s="509" t="s">
        <v>92</v>
      </c>
      <c r="CN349" s="19" t="str">
        <f t="shared" si="182"/>
        <v>4010000240703плановый</v>
      </c>
      <c r="CO349" s="103"/>
      <c r="CP349" s="103"/>
      <c r="CQ349" s="104"/>
      <c r="CR349" s="104">
        <f t="shared" si="176"/>
        <v>0</v>
      </c>
      <c r="CS349" s="104">
        <f t="shared" si="177"/>
        <v>0</v>
      </c>
      <c r="CT349" s="104">
        <f t="shared" si="178"/>
        <v>0</v>
      </c>
      <c r="CU349" s="104">
        <f t="shared" si="179"/>
        <v>0</v>
      </c>
      <c r="CV349" s="104">
        <f t="shared" si="180"/>
        <v>0</v>
      </c>
      <c r="CW349" s="104">
        <f t="shared" si="181"/>
        <v>0</v>
      </c>
      <c r="CX349" s="104"/>
      <c r="CY349" s="211">
        <f t="shared" si="158"/>
        <v>0</v>
      </c>
      <c r="CZ349" s="211">
        <f t="shared" si="159"/>
        <v>0</v>
      </c>
      <c r="DA349" s="211">
        <f t="shared" si="160"/>
        <v>0</v>
      </c>
      <c r="DB349" s="211">
        <f t="shared" si="161"/>
        <v>0</v>
      </c>
      <c r="DC349" s="211">
        <f t="shared" si="162"/>
        <v>0</v>
      </c>
      <c r="DD349" s="211">
        <f t="shared" si="163"/>
        <v>0</v>
      </c>
      <c r="DE349" s="211">
        <f t="shared" si="164"/>
        <v>0</v>
      </c>
      <c r="DF349" s="211">
        <f t="shared" si="165"/>
        <v>0</v>
      </c>
      <c r="DG349" s="211">
        <f t="shared" si="166"/>
        <v>0</v>
      </c>
      <c r="DH349" s="211">
        <f t="shared" si="167"/>
        <v>0</v>
      </c>
    </row>
    <row r="350" spans="1:112" s="105" customFormat="1" ht="32.1" customHeight="1">
      <c r="A350" s="439">
        <v>606</v>
      </c>
      <c r="B350" s="289" t="s">
        <v>446</v>
      </c>
      <c r="C350" s="69">
        <v>401000024</v>
      </c>
      <c r="D350" s="58" t="s">
        <v>482</v>
      </c>
      <c r="E350" s="290" t="s">
        <v>2216</v>
      </c>
      <c r="F350" s="291"/>
      <c r="G350" s="291"/>
      <c r="H350" s="292" t="s">
        <v>1681</v>
      </c>
      <c r="I350" s="291"/>
      <c r="J350" s="292" t="s">
        <v>1682</v>
      </c>
      <c r="K350" s="292" t="s">
        <v>1683</v>
      </c>
      <c r="L350" s="292"/>
      <c r="M350" s="292"/>
      <c r="N350" s="292" t="s">
        <v>1649</v>
      </c>
      <c r="O350" s="292"/>
      <c r="P350" s="294" t="s">
        <v>1684</v>
      </c>
      <c r="Q350" s="294" t="s">
        <v>2217</v>
      </c>
      <c r="R350" s="292"/>
      <c r="S350" s="292"/>
      <c r="T350" s="292"/>
      <c r="U350" s="292"/>
      <c r="V350" s="292" t="s">
        <v>1685</v>
      </c>
      <c r="W350" s="292" t="s">
        <v>1652</v>
      </c>
      <c r="X350" s="292"/>
      <c r="Y350" s="292"/>
      <c r="Z350" s="292"/>
      <c r="AA350" s="292"/>
      <c r="AB350" s="294" t="s">
        <v>1686</v>
      </c>
      <c r="AC350" s="294" t="s">
        <v>2141</v>
      </c>
      <c r="AD350" s="294"/>
      <c r="AE350" s="294"/>
      <c r="AF350" s="294"/>
      <c r="AG350" s="294"/>
      <c r="AH350" s="294"/>
      <c r="AI350" s="294"/>
      <c r="AJ350" s="294" t="s">
        <v>383</v>
      </c>
      <c r="AK350" s="294" t="s">
        <v>2142</v>
      </c>
      <c r="AL350" s="294"/>
      <c r="AM350" s="294" t="s">
        <v>2143</v>
      </c>
      <c r="AN350" s="294" t="s">
        <v>2215</v>
      </c>
      <c r="AO350" s="71" t="s">
        <v>219</v>
      </c>
      <c r="AP350" s="71" t="s">
        <v>74</v>
      </c>
      <c r="AQ350" s="71" t="s">
        <v>519</v>
      </c>
      <c r="AR350" s="70" t="s">
        <v>520</v>
      </c>
      <c r="AS350" s="253" t="s">
        <v>464</v>
      </c>
      <c r="AT350" s="535">
        <f t="shared" si="170"/>
        <v>745077.59</v>
      </c>
      <c r="AU350" s="535">
        <f t="shared" si="170"/>
        <v>745077.59</v>
      </c>
      <c r="AV350" s="536">
        <v>0</v>
      </c>
      <c r="AW350" s="536">
        <v>0</v>
      </c>
      <c r="AX350" s="536">
        <v>0</v>
      </c>
      <c r="AY350" s="536">
        <v>0</v>
      </c>
      <c r="AZ350" s="536">
        <v>0</v>
      </c>
      <c r="BA350" s="536">
        <v>0</v>
      </c>
      <c r="BB350" s="536">
        <v>745077.59</v>
      </c>
      <c r="BC350" s="536">
        <v>745077.59</v>
      </c>
      <c r="BD350" s="538">
        <f t="shared" si="171"/>
        <v>5136098.0199999996</v>
      </c>
      <c r="BE350" s="537">
        <v>0</v>
      </c>
      <c r="BF350" s="537">
        <v>0</v>
      </c>
      <c r="BG350" s="537">
        <v>0</v>
      </c>
      <c r="BH350" s="537">
        <v>5136098.0199999996</v>
      </c>
      <c r="BI350" s="538">
        <f t="shared" si="172"/>
        <v>266800</v>
      </c>
      <c r="BJ350" s="537">
        <v>0</v>
      </c>
      <c r="BK350" s="537">
        <v>0</v>
      </c>
      <c r="BL350" s="537">
        <v>0</v>
      </c>
      <c r="BM350" s="537">
        <v>266800</v>
      </c>
      <c r="BN350" s="538">
        <f t="shared" si="173"/>
        <v>266800</v>
      </c>
      <c r="BO350" s="537">
        <v>0</v>
      </c>
      <c r="BP350" s="537">
        <v>0</v>
      </c>
      <c r="BQ350" s="537">
        <v>0</v>
      </c>
      <c r="BR350" s="537">
        <v>266800</v>
      </c>
      <c r="BS350" s="538">
        <f t="shared" si="169"/>
        <v>266800</v>
      </c>
      <c r="BT350" s="537">
        <v>0</v>
      </c>
      <c r="BU350" s="537">
        <v>0</v>
      </c>
      <c r="BV350" s="537">
        <v>0</v>
      </c>
      <c r="BW350" s="537">
        <v>266800</v>
      </c>
      <c r="BX350" s="538">
        <f t="shared" si="168"/>
        <v>745077.59</v>
      </c>
      <c r="BY350" s="536">
        <v>0</v>
      </c>
      <c r="BZ350" s="536">
        <v>0</v>
      </c>
      <c r="CA350" s="536">
        <v>0</v>
      </c>
      <c r="CB350" s="536">
        <v>745077.59</v>
      </c>
      <c r="CC350" s="538">
        <f t="shared" si="174"/>
        <v>5136098.0199999996</v>
      </c>
      <c r="CD350" s="537">
        <v>0</v>
      </c>
      <c r="CE350" s="537">
        <v>0</v>
      </c>
      <c r="CF350" s="537">
        <v>0</v>
      </c>
      <c r="CG350" s="537">
        <v>5136098.0199999996</v>
      </c>
      <c r="CH350" s="538">
        <f t="shared" si="175"/>
        <v>266800</v>
      </c>
      <c r="CI350" s="537">
        <v>0</v>
      </c>
      <c r="CJ350" s="537">
        <v>0</v>
      </c>
      <c r="CK350" s="537">
        <v>0</v>
      </c>
      <c r="CL350" s="537">
        <v>266800</v>
      </c>
      <c r="CM350" s="509" t="s">
        <v>92</v>
      </c>
      <c r="CN350" s="19" t="str">
        <f t="shared" si="182"/>
        <v>4010000240703плановый</v>
      </c>
      <c r="CO350" s="103"/>
      <c r="CP350" s="103"/>
      <c r="CQ350" s="104"/>
      <c r="CR350" s="104">
        <f t="shared" si="176"/>
        <v>0</v>
      </c>
      <c r="CS350" s="104">
        <f t="shared" si="177"/>
        <v>0</v>
      </c>
      <c r="CT350" s="104">
        <f t="shared" si="178"/>
        <v>0</v>
      </c>
      <c r="CU350" s="104">
        <f t="shared" si="179"/>
        <v>0</v>
      </c>
      <c r="CV350" s="104">
        <f t="shared" si="180"/>
        <v>0</v>
      </c>
      <c r="CW350" s="104">
        <f t="shared" si="181"/>
        <v>0</v>
      </c>
      <c r="CX350" s="104"/>
      <c r="CY350" s="211">
        <f t="shared" si="158"/>
        <v>0</v>
      </c>
      <c r="CZ350" s="211">
        <f t="shared" si="159"/>
        <v>0</v>
      </c>
      <c r="DA350" s="211">
        <f t="shared" si="160"/>
        <v>0</v>
      </c>
      <c r="DB350" s="211">
        <f t="shared" si="161"/>
        <v>0</v>
      </c>
      <c r="DC350" s="211">
        <f t="shared" si="162"/>
        <v>0</v>
      </c>
      <c r="DD350" s="211">
        <f t="shared" si="163"/>
        <v>0</v>
      </c>
      <c r="DE350" s="211">
        <f t="shared" si="164"/>
        <v>0</v>
      </c>
      <c r="DF350" s="211">
        <f t="shared" si="165"/>
        <v>0</v>
      </c>
      <c r="DG350" s="211">
        <f t="shared" si="166"/>
        <v>0</v>
      </c>
      <c r="DH350" s="211">
        <f t="shared" si="167"/>
        <v>0</v>
      </c>
    </row>
    <row r="351" spans="1:112" s="105" customFormat="1" ht="32.1" customHeight="1">
      <c r="A351" s="439">
        <v>606</v>
      </c>
      <c r="B351" s="289" t="s">
        <v>446</v>
      </c>
      <c r="C351" s="69">
        <v>401000025</v>
      </c>
      <c r="D351" s="58" t="s">
        <v>608</v>
      </c>
      <c r="E351" s="290" t="s">
        <v>456</v>
      </c>
      <c r="F351" s="291"/>
      <c r="G351" s="291"/>
      <c r="H351" s="292">
        <v>2</v>
      </c>
      <c r="I351" s="291"/>
      <c r="J351" s="439" t="s">
        <v>457</v>
      </c>
      <c r="K351" s="292"/>
      <c r="L351" s="292">
        <v>3</v>
      </c>
      <c r="M351" s="292"/>
      <c r="N351" s="292"/>
      <c r="O351" s="292"/>
      <c r="P351" s="294" t="s">
        <v>458</v>
      </c>
      <c r="Q351" s="294" t="s">
        <v>2218</v>
      </c>
      <c r="R351" s="292"/>
      <c r="S351" s="292"/>
      <c r="T351" s="292"/>
      <c r="U351" s="292"/>
      <c r="V351" s="292" t="s">
        <v>1718</v>
      </c>
      <c r="W351" s="292" t="s">
        <v>2219</v>
      </c>
      <c r="X351" s="292" t="s">
        <v>2220</v>
      </c>
      <c r="Y351" s="292"/>
      <c r="Z351" s="292"/>
      <c r="AA351" s="292"/>
      <c r="AB351" s="294" t="s">
        <v>460</v>
      </c>
      <c r="AC351" s="294" t="s">
        <v>2221</v>
      </c>
      <c r="AD351" s="294"/>
      <c r="AE351" s="294"/>
      <c r="AF351" s="294"/>
      <c r="AG351" s="294"/>
      <c r="AH351" s="294"/>
      <c r="AI351" s="294"/>
      <c r="AJ351" s="294" t="s">
        <v>2222</v>
      </c>
      <c r="AK351" s="294"/>
      <c r="AL351" s="294"/>
      <c r="AM351" s="294" t="s">
        <v>2223</v>
      </c>
      <c r="AN351" s="294" t="s">
        <v>2224</v>
      </c>
      <c r="AO351" s="71" t="s">
        <v>219</v>
      </c>
      <c r="AP351" s="71" t="s">
        <v>219</v>
      </c>
      <c r="AQ351" s="71" t="s">
        <v>1719</v>
      </c>
      <c r="AR351" s="70" t="s">
        <v>1720</v>
      </c>
      <c r="AS351" s="253" t="s">
        <v>471</v>
      </c>
      <c r="AT351" s="535">
        <f t="shared" si="170"/>
        <v>5442575.5999999996</v>
      </c>
      <c r="AU351" s="535">
        <f t="shared" si="170"/>
        <v>5442575.5999999996</v>
      </c>
      <c r="AV351" s="536">
        <v>0</v>
      </c>
      <c r="AW351" s="536">
        <v>0</v>
      </c>
      <c r="AX351" s="536">
        <v>0</v>
      </c>
      <c r="AY351" s="536">
        <v>0</v>
      </c>
      <c r="AZ351" s="536">
        <v>0</v>
      </c>
      <c r="BA351" s="536">
        <v>0</v>
      </c>
      <c r="BB351" s="536">
        <v>5442575.5999999996</v>
      </c>
      <c r="BC351" s="536">
        <v>5442575.5999999996</v>
      </c>
      <c r="BD351" s="538">
        <f t="shared" si="171"/>
        <v>0</v>
      </c>
      <c r="BE351" s="537">
        <v>0</v>
      </c>
      <c r="BF351" s="537">
        <v>0</v>
      </c>
      <c r="BG351" s="537">
        <v>0</v>
      </c>
      <c r="BH351" s="537">
        <v>0</v>
      </c>
      <c r="BI351" s="538">
        <f t="shared" si="172"/>
        <v>0</v>
      </c>
      <c r="BJ351" s="537">
        <v>0</v>
      </c>
      <c r="BK351" s="537">
        <v>0</v>
      </c>
      <c r="BL351" s="537">
        <v>0</v>
      </c>
      <c r="BM351" s="537">
        <v>0</v>
      </c>
      <c r="BN351" s="538">
        <f t="shared" si="173"/>
        <v>0</v>
      </c>
      <c r="BO351" s="537">
        <v>0</v>
      </c>
      <c r="BP351" s="537">
        <v>0</v>
      </c>
      <c r="BQ351" s="537">
        <v>0</v>
      </c>
      <c r="BR351" s="537">
        <v>0</v>
      </c>
      <c r="BS351" s="538">
        <f t="shared" si="169"/>
        <v>0</v>
      </c>
      <c r="BT351" s="537">
        <v>0</v>
      </c>
      <c r="BU351" s="537">
        <v>0</v>
      </c>
      <c r="BV351" s="537">
        <v>0</v>
      </c>
      <c r="BW351" s="537">
        <v>0</v>
      </c>
      <c r="BX351" s="538">
        <f t="shared" si="168"/>
        <v>5442575.5999999996</v>
      </c>
      <c r="BY351" s="536">
        <v>0</v>
      </c>
      <c r="BZ351" s="536">
        <v>0</v>
      </c>
      <c r="CA351" s="536">
        <v>0</v>
      </c>
      <c r="CB351" s="536">
        <v>5442575.5999999996</v>
      </c>
      <c r="CC351" s="538">
        <f t="shared" si="174"/>
        <v>0</v>
      </c>
      <c r="CD351" s="537">
        <v>0</v>
      </c>
      <c r="CE351" s="537">
        <v>0</v>
      </c>
      <c r="CF351" s="537">
        <v>0</v>
      </c>
      <c r="CG351" s="537">
        <v>0</v>
      </c>
      <c r="CH351" s="538">
        <f t="shared" si="175"/>
        <v>0</v>
      </c>
      <c r="CI351" s="537">
        <v>0</v>
      </c>
      <c r="CJ351" s="537">
        <v>0</v>
      </c>
      <c r="CK351" s="537">
        <v>0</v>
      </c>
      <c r="CL351" s="537">
        <v>0</v>
      </c>
      <c r="CM351" s="382" t="s">
        <v>91</v>
      </c>
      <c r="CN351" s="19" t="str">
        <f t="shared" si="182"/>
        <v>4010000250707нормативный</v>
      </c>
      <c r="CO351" s="103"/>
      <c r="CP351" s="103"/>
      <c r="CQ351" s="104"/>
      <c r="CR351" s="104">
        <f t="shared" si="176"/>
        <v>0</v>
      </c>
      <c r="CS351" s="104">
        <f t="shared" si="177"/>
        <v>0</v>
      </c>
      <c r="CT351" s="104">
        <f t="shared" si="178"/>
        <v>0</v>
      </c>
      <c r="CU351" s="104">
        <f t="shared" si="179"/>
        <v>0</v>
      </c>
      <c r="CV351" s="104">
        <f t="shared" si="180"/>
        <v>0</v>
      </c>
      <c r="CW351" s="104">
        <f t="shared" si="181"/>
        <v>0</v>
      </c>
      <c r="CX351" s="104"/>
      <c r="CY351" s="211">
        <f t="shared" si="158"/>
        <v>0</v>
      </c>
      <c r="CZ351" s="211">
        <f t="shared" si="159"/>
        <v>0</v>
      </c>
      <c r="DA351" s="211">
        <f t="shared" si="160"/>
        <v>0</v>
      </c>
      <c r="DB351" s="211">
        <f t="shared" si="161"/>
        <v>0</v>
      </c>
      <c r="DC351" s="211">
        <f t="shared" si="162"/>
        <v>0</v>
      </c>
      <c r="DD351" s="211">
        <f t="shared" si="163"/>
        <v>0</v>
      </c>
      <c r="DE351" s="211">
        <f t="shared" si="164"/>
        <v>0</v>
      </c>
      <c r="DF351" s="211">
        <f t="shared" si="165"/>
        <v>0</v>
      </c>
      <c r="DG351" s="211">
        <f t="shared" si="166"/>
        <v>0</v>
      </c>
      <c r="DH351" s="211">
        <f t="shared" si="167"/>
        <v>0</v>
      </c>
    </row>
    <row r="352" spans="1:112" s="105" customFormat="1" ht="32.1" customHeight="1">
      <c r="A352" s="439">
        <v>606</v>
      </c>
      <c r="B352" s="289" t="s">
        <v>446</v>
      </c>
      <c r="C352" s="69">
        <v>401000025</v>
      </c>
      <c r="D352" s="58" t="s">
        <v>608</v>
      </c>
      <c r="E352" s="290" t="s">
        <v>456</v>
      </c>
      <c r="F352" s="291"/>
      <c r="G352" s="291"/>
      <c r="H352" s="292">
        <v>2</v>
      </c>
      <c r="I352" s="291"/>
      <c r="J352" s="439" t="s">
        <v>457</v>
      </c>
      <c r="K352" s="292"/>
      <c r="L352" s="292">
        <v>3</v>
      </c>
      <c r="M352" s="292"/>
      <c r="N352" s="292"/>
      <c r="O352" s="292"/>
      <c r="P352" s="294" t="s">
        <v>458</v>
      </c>
      <c r="Q352" s="294" t="s">
        <v>2218</v>
      </c>
      <c r="R352" s="292"/>
      <c r="S352" s="292"/>
      <c r="T352" s="292"/>
      <c r="U352" s="292"/>
      <c r="V352" s="292" t="s">
        <v>1718</v>
      </c>
      <c r="W352" s="292" t="s">
        <v>2225</v>
      </c>
      <c r="X352" s="292" t="s">
        <v>2220</v>
      </c>
      <c r="Y352" s="292"/>
      <c r="Z352" s="292"/>
      <c r="AA352" s="292"/>
      <c r="AB352" s="294" t="s">
        <v>460</v>
      </c>
      <c r="AC352" s="294" t="s">
        <v>2221</v>
      </c>
      <c r="AD352" s="294"/>
      <c r="AE352" s="294"/>
      <c r="AF352" s="294"/>
      <c r="AG352" s="294"/>
      <c r="AH352" s="294"/>
      <c r="AI352" s="294"/>
      <c r="AJ352" s="294" t="s">
        <v>2222</v>
      </c>
      <c r="AK352" s="294"/>
      <c r="AL352" s="294"/>
      <c r="AM352" s="294" t="s">
        <v>2223</v>
      </c>
      <c r="AN352" s="294" t="s">
        <v>2224</v>
      </c>
      <c r="AO352" s="71" t="s">
        <v>219</v>
      </c>
      <c r="AP352" s="71" t="s">
        <v>219</v>
      </c>
      <c r="AQ352" s="71" t="s">
        <v>1719</v>
      </c>
      <c r="AR352" s="70" t="s">
        <v>1720</v>
      </c>
      <c r="AS352" s="253" t="s">
        <v>472</v>
      </c>
      <c r="AT352" s="535">
        <f t="shared" si="170"/>
        <v>1028370</v>
      </c>
      <c r="AU352" s="535">
        <f t="shared" si="170"/>
        <v>1028370</v>
      </c>
      <c r="AV352" s="536">
        <v>0</v>
      </c>
      <c r="AW352" s="536">
        <v>0</v>
      </c>
      <c r="AX352" s="536">
        <v>0</v>
      </c>
      <c r="AY352" s="536">
        <v>0</v>
      </c>
      <c r="AZ352" s="536">
        <v>0</v>
      </c>
      <c r="BA352" s="536">
        <v>0</v>
      </c>
      <c r="BB352" s="536">
        <v>1028370</v>
      </c>
      <c r="BC352" s="536">
        <v>1028370</v>
      </c>
      <c r="BD352" s="538">
        <f t="shared" si="171"/>
        <v>0</v>
      </c>
      <c r="BE352" s="537">
        <v>0</v>
      </c>
      <c r="BF352" s="537">
        <v>0</v>
      </c>
      <c r="BG352" s="537">
        <v>0</v>
      </c>
      <c r="BH352" s="537">
        <v>0</v>
      </c>
      <c r="BI352" s="538">
        <f t="shared" si="172"/>
        <v>0</v>
      </c>
      <c r="BJ352" s="537">
        <v>0</v>
      </c>
      <c r="BK352" s="537">
        <v>0</v>
      </c>
      <c r="BL352" s="537">
        <v>0</v>
      </c>
      <c r="BM352" s="537">
        <v>0</v>
      </c>
      <c r="BN352" s="538">
        <f t="shared" si="173"/>
        <v>0</v>
      </c>
      <c r="BO352" s="537">
        <v>0</v>
      </c>
      <c r="BP352" s="537">
        <v>0</v>
      </c>
      <c r="BQ352" s="537">
        <v>0</v>
      </c>
      <c r="BR352" s="537">
        <v>0</v>
      </c>
      <c r="BS352" s="538">
        <f t="shared" si="169"/>
        <v>0</v>
      </c>
      <c r="BT352" s="537">
        <v>0</v>
      </c>
      <c r="BU352" s="537">
        <v>0</v>
      </c>
      <c r="BV352" s="537">
        <v>0</v>
      </c>
      <c r="BW352" s="537">
        <v>0</v>
      </c>
      <c r="BX352" s="538">
        <f t="shared" si="168"/>
        <v>1028370</v>
      </c>
      <c r="BY352" s="536">
        <v>0</v>
      </c>
      <c r="BZ352" s="536">
        <v>0</v>
      </c>
      <c r="CA352" s="536">
        <v>0</v>
      </c>
      <c r="CB352" s="536">
        <v>1028370</v>
      </c>
      <c r="CC352" s="538">
        <f t="shared" si="174"/>
        <v>0</v>
      </c>
      <c r="CD352" s="537">
        <v>0</v>
      </c>
      <c r="CE352" s="537">
        <v>0</v>
      </c>
      <c r="CF352" s="537">
        <v>0</v>
      </c>
      <c r="CG352" s="537">
        <v>0</v>
      </c>
      <c r="CH352" s="538">
        <f t="shared" si="175"/>
        <v>0</v>
      </c>
      <c r="CI352" s="537">
        <v>0</v>
      </c>
      <c r="CJ352" s="537">
        <v>0</v>
      </c>
      <c r="CK352" s="537">
        <v>0</v>
      </c>
      <c r="CL352" s="537">
        <v>0</v>
      </c>
      <c r="CM352" s="382" t="s">
        <v>91</v>
      </c>
      <c r="CN352" s="19" t="str">
        <f t="shared" si="182"/>
        <v>4010000250707нормативный</v>
      </c>
      <c r="CO352" s="103"/>
      <c r="CP352" s="103"/>
      <c r="CQ352" s="104"/>
      <c r="CR352" s="104">
        <f t="shared" si="176"/>
        <v>0</v>
      </c>
      <c r="CS352" s="104">
        <f t="shared" si="177"/>
        <v>0</v>
      </c>
      <c r="CT352" s="104">
        <f t="shared" si="178"/>
        <v>0</v>
      </c>
      <c r="CU352" s="104">
        <f t="shared" si="179"/>
        <v>0</v>
      </c>
      <c r="CV352" s="104">
        <f t="shared" si="180"/>
        <v>0</v>
      </c>
      <c r="CW352" s="104">
        <f t="shared" si="181"/>
        <v>0</v>
      </c>
      <c r="CX352" s="104"/>
      <c r="CY352" s="211">
        <f t="shared" si="158"/>
        <v>0</v>
      </c>
      <c r="CZ352" s="211">
        <f t="shared" si="159"/>
        <v>0</v>
      </c>
      <c r="DA352" s="211">
        <f t="shared" si="160"/>
        <v>0</v>
      </c>
      <c r="DB352" s="211">
        <f t="shared" si="161"/>
        <v>0</v>
      </c>
      <c r="DC352" s="211">
        <f t="shared" si="162"/>
        <v>0</v>
      </c>
      <c r="DD352" s="211">
        <f t="shared" si="163"/>
        <v>0</v>
      </c>
      <c r="DE352" s="211">
        <f t="shared" si="164"/>
        <v>0</v>
      </c>
      <c r="DF352" s="211">
        <f t="shared" si="165"/>
        <v>0</v>
      </c>
      <c r="DG352" s="211">
        <f t="shared" si="166"/>
        <v>0</v>
      </c>
      <c r="DH352" s="211">
        <f t="shared" si="167"/>
        <v>0</v>
      </c>
    </row>
    <row r="353" spans="1:112" s="105" customFormat="1" ht="32.1" customHeight="1">
      <c r="A353" s="439">
        <v>606</v>
      </c>
      <c r="B353" s="289" t="s">
        <v>446</v>
      </c>
      <c r="C353" s="69">
        <v>401000025</v>
      </c>
      <c r="D353" s="58" t="s">
        <v>608</v>
      </c>
      <c r="E353" s="290" t="s">
        <v>2226</v>
      </c>
      <c r="F353" s="291"/>
      <c r="G353" s="291"/>
      <c r="H353" s="292" t="s">
        <v>2227</v>
      </c>
      <c r="I353" s="291"/>
      <c r="J353" s="439" t="s">
        <v>2228</v>
      </c>
      <c r="K353" s="292" t="s">
        <v>2229</v>
      </c>
      <c r="L353" s="292" t="s">
        <v>381</v>
      </c>
      <c r="M353" s="292"/>
      <c r="N353" s="292"/>
      <c r="O353" s="292"/>
      <c r="P353" s="294" t="s">
        <v>2230</v>
      </c>
      <c r="Q353" s="543" t="s">
        <v>1637</v>
      </c>
      <c r="R353" s="544"/>
      <c r="S353" s="544"/>
      <c r="T353" s="544">
        <v>3</v>
      </c>
      <c r="U353" s="544"/>
      <c r="V353" s="544">
        <v>9</v>
      </c>
      <c r="W353" s="544">
        <v>1</v>
      </c>
      <c r="X353" s="544"/>
      <c r="Y353" s="544"/>
      <c r="Z353" s="544"/>
      <c r="AA353" s="544"/>
      <c r="AB353" s="543" t="s">
        <v>142</v>
      </c>
      <c r="AC353" s="543" t="s">
        <v>2231</v>
      </c>
      <c r="AD353" s="543"/>
      <c r="AE353" s="543"/>
      <c r="AF353" s="543"/>
      <c r="AG353" s="543"/>
      <c r="AH353" s="543"/>
      <c r="AI353" s="543"/>
      <c r="AJ353" s="543" t="s">
        <v>2232</v>
      </c>
      <c r="AK353" s="545" t="s">
        <v>1228</v>
      </c>
      <c r="AL353" s="543"/>
      <c r="AM353" s="543" t="s">
        <v>2233</v>
      </c>
      <c r="AN353" s="543" t="s">
        <v>2234</v>
      </c>
      <c r="AO353" s="546" t="s">
        <v>219</v>
      </c>
      <c r="AP353" s="546" t="s">
        <v>1007</v>
      </c>
      <c r="AQ353" s="71" t="s">
        <v>1719</v>
      </c>
      <c r="AR353" s="70" t="s">
        <v>2235</v>
      </c>
      <c r="AS353" s="547" t="s">
        <v>471</v>
      </c>
      <c r="AT353" s="535">
        <f t="shared" si="170"/>
        <v>0</v>
      </c>
      <c r="AU353" s="535">
        <f t="shared" si="170"/>
        <v>0</v>
      </c>
      <c r="AV353" s="536">
        <v>0</v>
      </c>
      <c r="AW353" s="536">
        <v>0</v>
      </c>
      <c r="AX353" s="536">
        <v>0</v>
      </c>
      <c r="AY353" s="536">
        <v>0</v>
      </c>
      <c r="AZ353" s="536">
        <v>0</v>
      </c>
      <c r="BA353" s="536">
        <v>0</v>
      </c>
      <c r="BB353" s="537">
        <v>0</v>
      </c>
      <c r="BC353" s="537">
        <v>0</v>
      </c>
      <c r="BD353" s="538">
        <f t="shared" si="171"/>
        <v>5442580</v>
      </c>
      <c r="BE353" s="537">
        <v>0</v>
      </c>
      <c r="BF353" s="537">
        <v>0</v>
      </c>
      <c r="BG353" s="537">
        <v>0</v>
      </c>
      <c r="BH353" s="537">
        <v>5442580</v>
      </c>
      <c r="BI353" s="538">
        <f t="shared" si="172"/>
        <v>5442580</v>
      </c>
      <c r="BJ353" s="537">
        <v>0</v>
      </c>
      <c r="BK353" s="537">
        <v>0</v>
      </c>
      <c r="BL353" s="537">
        <v>0</v>
      </c>
      <c r="BM353" s="537">
        <v>5442580</v>
      </c>
      <c r="BN353" s="538">
        <f t="shared" si="173"/>
        <v>5442580</v>
      </c>
      <c r="BO353" s="537">
        <v>0</v>
      </c>
      <c r="BP353" s="537">
        <v>0</v>
      </c>
      <c r="BQ353" s="537">
        <v>0</v>
      </c>
      <c r="BR353" s="537">
        <v>5442580</v>
      </c>
      <c r="BS353" s="538">
        <f t="shared" si="169"/>
        <v>5442580</v>
      </c>
      <c r="BT353" s="537">
        <v>0</v>
      </c>
      <c r="BU353" s="537">
        <v>0</v>
      </c>
      <c r="BV353" s="537">
        <v>0</v>
      </c>
      <c r="BW353" s="537">
        <v>5442580</v>
      </c>
      <c r="BX353" s="538">
        <f t="shared" si="168"/>
        <v>0</v>
      </c>
      <c r="BY353" s="536">
        <v>0</v>
      </c>
      <c r="BZ353" s="536">
        <v>0</v>
      </c>
      <c r="CA353" s="536">
        <v>0</v>
      </c>
      <c r="CB353" s="537">
        <v>0</v>
      </c>
      <c r="CC353" s="538">
        <f t="shared" si="174"/>
        <v>5442580</v>
      </c>
      <c r="CD353" s="537">
        <v>0</v>
      </c>
      <c r="CE353" s="537">
        <v>0</v>
      </c>
      <c r="CF353" s="537">
        <v>0</v>
      </c>
      <c r="CG353" s="537">
        <v>5442580</v>
      </c>
      <c r="CH353" s="538">
        <f t="shared" si="175"/>
        <v>5442580</v>
      </c>
      <c r="CI353" s="537">
        <v>0</v>
      </c>
      <c r="CJ353" s="537">
        <v>0</v>
      </c>
      <c r="CK353" s="537">
        <v>0</v>
      </c>
      <c r="CL353" s="537">
        <v>5442580</v>
      </c>
      <c r="CM353" s="382" t="s">
        <v>91</v>
      </c>
      <c r="CN353" s="19" t="str">
        <f t="shared" si="182"/>
        <v>4010000250709нормативный</v>
      </c>
      <c r="CO353" s="103"/>
      <c r="CP353" s="103"/>
      <c r="CQ353" s="104"/>
      <c r="CR353" s="104">
        <f t="shared" si="176"/>
        <v>0</v>
      </c>
      <c r="CS353" s="104">
        <f t="shared" si="177"/>
        <v>0</v>
      </c>
      <c r="CT353" s="104">
        <f t="shared" si="178"/>
        <v>0</v>
      </c>
      <c r="CU353" s="104">
        <f t="shared" si="179"/>
        <v>0</v>
      </c>
      <c r="CV353" s="104">
        <f t="shared" si="180"/>
        <v>0</v>
      </c>
      <c r="CW353" s="104">
        <f t="shared" si="181"/>
        <v>0</v>
      </c>
      <c r="CX353" s="104"/>
      <c r="CY353" s="211">
        <f t="shared" si="158"/>
        <v>0</v>
      </c>
      <c r="CZ353" s="211">
        <f t="shared" si="159"/>
        <v>0</v>
      </c>
      <c r="DA353" s="211">
        <f t="shared" si="160"/>
        <v>0</v>
      </c>
      <c r="DB353" s="211">
        <f t="shared" si="161"/>
        <v>0</v>
      </c>
      <c r="DC353" s="211">
        <f t="shared" si="162"/>
        <v>0</v>
      </c>
      <c r="DD353" s="211">
        <f t="shared" si="163"/>
        <v>0</v>
      </c>
      <c r="DE353" s="211">
        <f t="shared" si="164"/>
        <v>0</v>
      </c>
      <c r="DF353" s="211">
        <f t="shared" si="165"/>
        <v>0</v>
      </c>
      <c r="DG353" s="211">
        <f t="shared" si="166"/>
        <v>0</v>
      </c>
      <c r="DH353" s="211">
        <f t="shared" si="167"/>
        <v>0</v>
      </c>
    </row>
    <row r="354" spans="1:112" s="105" customFormat="1" ht="32.1" customHeight="1">
      <c r="A354" s="439">
        <v>606</v>
      </c>
      <c r="B354" s="289" t="s">
        <v>446</v>
      </c>
      <c r="C354" s="69">
        <v>401000025</v>
      </c>
      <c r="D354" s="58" t="s">
        <v>608</v>
      </c>
      <c r="E354" s="290" t="s">
        <v>2226</v>
      </c>
      <c r="F354" s="291"/>
      <c r="G354" s="291"/>
      <c r="H354" s="292" t="s">
        <v>2227</v>
      </c>
      <c r="I354" s="291"/>
      <c r="J354" s="439" t="s">
        <v>2228</v>
      </c>
      <c r="K354" s="292" t="s">
        <v>2229</v>
      </c>
      <c r="L354" s="292" t="s">
        <v>381</v>
      </c>
      <c r="M354" s="292"/>
      <c r="N354" s="292"/>
      <c r="O354" s="292"/>
      <c r="P354" s="294" t="s">
        <v>2230</v>
      </c>
      <c r="Q354" s="543" t="s">
        <v>1637</v>
      </c>
      <c r="R354" s="544"/>
      <c r="S354" s="544"/>
      <c r="T354" s="544">
        <v>3</v>
      </c>
      <c r="U354" s="544"/>
      <c r="V354" s="544">
        <v>9</v>
      </c>
      <c r="W354" s="544">
        <v>1</v>
      </c>
      <c r="X354" s="544"/>
      <c r="Y354" s="544"/>
      <c r="Z354" s="544"/>
      <c r="AA354" s="544"/>
      <c r="AB354" s="543" t="s">
        <v>142</v>
      </c>
      <c r="AC354" s="543" t="s">
        <v>2231</v>
      </c>
      <c r="AD354" s="543"/>
      <c r="AE354" s="543"/>
      <c r="AF354" s="543"/>
      <c r="AG354" s="543"/>
      <c r="AH354" s="543"/>
      <c r="AI354" s="543"/>
      <c r="AJ354" s="543" t="s">
        <v>2232</v>
      </c>
      <c r="AK354" s="545" t="s">
        <v>1228</v>
      </c>
      <c r="AL354" s="543"/>
      <c r="AM354" s="543" t="s">
        <v>2233</v>
      </c>
      <c r="AN354" s="543" t="s">
        <v>2234</v>
      </c>
      <c r="AO354" s="546" t="s">
        <v>219</v>
      </c>
      <c r="AP354" s="546" t="s">
        <v>1007</v>
      </c>
      <c r="AQ354" s="71" t="s">
        <v>1719</v>
      </c>
      <c r="AR354" s="70" t="s">
        <v>2235</v>
      </c>
      <c r="AS354" s="547" t="s">
        <v>472</v>
      </c>
      <c r="AT354" s="535">
        <f t="shared" si="170"/>
        <v>0</v>
      </c>
      <c r="AU354" s="535">
        <f t="shared" si="170"/>
        <v>0</v>
      </c>
      <c r="AV354" s="536">
        <v>0</v>
      </c>
      <c r="AW354" s="536">
        <v>0</v>
      </c>
      <c r="AX354" s="536">
        <v>0</v>
      </c>
      <c r="AY354" s="536">
        <v>0</v>
      </c>
      <c r="AZ354" s="536">
        <v>0</v>
      </c>
      <c r="BA354" s="536">
        <v>0</v>
      </c>
      <c r="BB354" s="537">
        <v>0</v>
      </c>
      <c r="BC354" s="537">
        <v>0</v>
      </c>
      <c r="BD354" s="538">
        <f t="shared" si="171"/>
        <v>1067530</v>
      </c>
      <c r="BE354" s="537">
        <v>0</v>
      </c>
      <c r="BF354" s="537">
        <v>0</v>
      </c>
      <c r="BG354" s="537">
        <v>0</v>
      </c>
      <c r="BH354" s="537">
        <v>1067530</v>
      </c>
      <c r="BI354" s="538">
        <f t="shared" si="172"/>
        <v>1067530</v>
      </c>
      <c r="BJ354" s="537">
        <v>0</v>
      </c>
      <c r="BK354" s="537">
        <v>0</v>
      </c>
      <c r="BL354" s="537">
        <v>0</v>
      </c>
      <c r="BM354" s="537">
        <v>1067530</v>
      </c>
      <c r="BN354" s="538">
        <f t="shared" si="173"/>
        <v>1067530</v>
      </c>
      <c r="BO354" s="537">
        <v>0</v>
      </c>
      <c r="BP354" s="537">
        <v>0</v>
      </c>
      <c r="BQ354" s="537">
        <v>0</v>
      </c>
      <c r="BR354" s="537">
        <v>1067530</v>
      </c>
      <c r="BS354" s="538">
        <f t="shared" si="169"/>
        <v>1067530</v>
      </c>
      <c r="BT354" s="537">
        <v>0</v>
      </c>
      <c r="BU354" s="537">
        <v>0</v>
      </c>
      <c r="BV354" s="537">
        <v>0</v>
      </c>
      <c r="BW354" s="537">
        <v>1067530</v>
      </c>
      <c r="BX354" s="538">
        <f t="shared" si="168"/>
        <v>0</v>
      </c>
      <c r="BY354" s="536">
        <v>0</v>
      </c>
      <c r="BZ354" s="536">
        <v>0</v>
      </c>
      <c r="CA354" s="536">
        <v>0</v>
      </c>
      <c r="CB354" s="537">
        <v>0</v>
      </c>
      <c r="CC354" s="538">
        <f t="shared" si="174"/>
        <v>1067530</v>
      </c>
      <c r="CD354" s="537">
        <v>0</v>
      </c>
      <c r="CE354" s="537">
        <v>0</v>
      </c>
      <c r="CF354" s="537">
        <v>0</v>
      </c>
      <c r="CG354" s="537">
        <v>1067530</v>
      </c>
      <c r="CH354" s="538">
        <f t="shared" si="175"/>
        <v>1067530</v>
      </c>
      <c r="CI354" s="537">
        <v>0</v>
      </c>
      <c r="CJ354" s="537">
        <v>0</v>
      </c>
      <c r="CK354" s="537">
        <v>0</v>
      </c>
      <c r="CL354" s="537">
        <v>1067530</v>
      </c>
      <c r="CM354" s="382" t="s">
        <v>91</v>
      </c>
      <c r="CN354" s="19" t="str">
        <f t="shared" si="182"/>
        <v>4010000250709нормативный</v>
      </c>
      <c r="CO354" s="103"/>
      <c r="CP354" s="103"/>
      <c r="CQ354" s="104"/>
      <c r="CR354" s="104">
        <f t="shared" si="176"/>
        <v>0</v>
      </c>
      <c r="CS354" s="104">
        <f t="shared" si="177"/>
        <v>0</v>
      </c>
      <c r="CT354" s="104">
        <f t="shared" si="178"/>
        <v>0</v>
      </c>
      <c r="CU354" s="104">
        <f t="shared" si="179"/>
        <v>0</v>
      </c>
      <c r="CV354" s="104">
        <f t="shared" si="180"/>
        <v>0</v>
      </c>
      <c r="CW354" s="104">
        <f t="shared" si="181"/>
        <v>0</v>
      </c>
      <c r="CX354" s="104"/>
      <c r="CY354" s="211">
        <f t="shared" si="158"/>
        <v>0</v>
      </c>
      <c r="CZ354" s="211">
        <f t="shared" si="159"/>
        <v>0</v>
      </c>
      <c r="DA354" s="211">
        <f t="shared" si="160"/>
        <v>0</v>
      </c>
      <c r="DB354" s="211">
        <f t="shared" si="161"/>
        <v>0</v>
      </c>
      <c r="DC354" s="211">
        <f t="shared" si="162"/>
        <v>0</v>
      </c>
      <c r="DD354" s="211">
        <f t="shared" si="163"/>
        <v>0</v>
      </c>
      <c r="DE354" s="211">
        <f t="shared" si="164"/>
        <v>0</v>
      </c>
      <c r="DF354" s="211">
        <f t="shared" si="165"/>
        <v>0</v>
      </c>
      <c r="DG354" s="211">
        <f t="shared" si="166"/>
        <v>0</v>
      </c>
      <c r="DH354" s="211">
        <f t="shared" si="167"/>
        <v>0</v>
      </c>
    </row>
    <row r="355" spans="1:112" s="105" customFormat="1" ht="32.1" customHeight="1">
      <c r="A355" s="439">
        <v>606</v>
      </c>
      <c r="B355" s="548" t="s">
        <v>446</v>
      </c>
      <c r="C355" s="549">
        <v>401000026</v>
      </c>
      <c r="D355" s="550" t="s">
        <v>1721</v>
      </c>
      <c r="E355" s="551" t="s">
        <v>329</v>
      </c>
      <c r="F355" s="552"/>
      <c r="G355" s="552"/>
      <c r="H355" s="544">
        <v>3</v>
      </c>
      <c r="I355" s="552"/>
      <c r="J355" s="544">
        <v>17</v>
      </c>
      <c r="K355" s="544">
        <v>1</v>
      </c>
      <c r="L355" s="544">
        <v>3</v>
      </c>
      <c r="M355" s="544"/>
      <c r="N355" s="544"/>
      <c r="O355" s="544"/>
      <c r="P355" s="543" t="s">
        <v>134</v>
      </c>
      <c r="Q355" s="543" t="s">
        <v>1637</v>
      </c>
      <c r="R355" s="544"/>
      <c r="S355" s="544"/>
      <c r="T355" s="544">
        <v>3</v>
      </c>
      <c r="U355" s="544"/>
      <c r="V355" s="544">
        <v>9</v>
      </c>
      <c r="W355" s="544">
        <v>1</v>
      </c>
      <c r="X355" s="544"/>
      <c r="Y355" s="544"/>
      <c r="Z355" s="544"/>
      <c r="AA355" s="544"/>
      <c r="AB355" s="543" t="s">
        <v>142</v>
      </c>
      <c r="AC355" s="294" t="s">
        <v>2123</v>
      </c>
      <c r="AD355" s="294"/>
      <c r="AE355" s="294"/>
      <c r="AF355" s="294"/>
      <c r="AG355" s="294"/>
      <c r="AH355" s="294"/>
      <c r="AI355" s="294"/>
      <c r="AJ355" s="294"/>
      <c r="AK355" s="294"/>
      <c r="AL355" s="294"/>
      <c r="AM355" s="294" t="s">
        <v>2138</v>
      </c>
      <c r="AN355" s="294" t="s">
        <v>2122</v>
      </c>
      <c r="AO355" s="546" t="s">
        <v>219</v>
      </c>
      <c r="AP355" s="546" t="s">
        <v>1007</v>
      </c>
      <c r="AQ355" s="553">
        <v>110821780</v>
      </c>
      <c r="AR355" s="554" t="s">
        <v>1638</v>
      </c>
      <c r="AS355" s="547" t="s">
        <v>73</v>
      </c>
      <c r="AT355" s="535">
        <f t="shared" si="170"/>
        <v>410000</v>
      </c>
      <c r="AU355" s="535">
        <f t="shared" si="170"/>
        <v>410000</v>
      </c>
      <c r="AV355" s="536">
        <v>0</v>
      </c>
      <c r="AW355" s="536">
        <v>0</v>
      </c>
      <c r="AX355" s="536">
        <v>0</v>
      </c>
      <c r="AY355" s="536">
        <v>0</v>
      </c>
      <c r="AZ355" s="536">
        <v>0</v>
      </c>
      <c r="BA355" s="536">
        <v>0</v>
      </c>
      <c r="BB355" s="537">
        <v>410000</v>
      </c>
      <c r="BC355" s="537">
        <v>410000</v>
      </c>
      <c r="BD355" s="538">
        <f t="shared" si="171"/>
        <v>0</v>
      </c>
      <c r="BE355" s="537">
        <v>0</v>
      </c>
      <c r="BF355" s="537">
        <v>0</v>
      </c>
      <c r="BG355" s="537">
        <v>0</v>
      </c>
      <c r="BH355" s="537">
        <v>0</v>
      </c>
      <c r="BI355" s="538">
        <f t="shared" si="172"/>
        <v>0</v>
      </c>
      <c r="BJ355" s="537">
        <v>0</v>
      </c>
      <c r="BK355" s="537">
        <v>0</v>
      </c>
      <c r="BL355" s="537">
        <v>0</v>
      </c>
      <c r="BM355" s="537">
        <v>0</v>
      </c>
      <c r="BN355" s="538">
        <f t="shared" si="173"/>
        <v>410000</v>
      </c>
      <c r="BO355" s="537">
        <v>0</v>
      </c>
      <c r="BP355" s="537">
        <v>0</v>
      </c>
      <c r="BQ355" s="537">
        <v>0</v>
      </c>
      <c r="BR355" s="537">
        <v>410000</v>
      </c>
      <c r="BS355" s="538">
        <f t="shared" si="169"/>
        <v>0</v>
      </c>
      <c r="BT355" s="537">
        <v>0</v>
      </c>
      <c r="BU355" s="537">
        <v>0</v>
      </c>
      <c r="BV355" s="537">
        <v>0</v>
      </c>
      <c r="BW355" s="537">
        <v>0</v>
      </c>
      <c r="BX355" s="538">
        <f t="shared" si="168"/>
        <v>410000</v>
      </c>
      <c r="BY355" s="536">
        <v>0</v>
      </c>
      <c r="BZ355" s="536">
        <v>0</v>
      </c>
      <c r="CA355" s="536">
        <v>0</v>
      </c>
      <c r="CB355" s="537">
        <v>410000</v>
      </c>
      <c r="CC355" s="538">
        <f t="shared" si="174"/>
        <v>850000</v>
      </c>
      <c r="CD355" s="537">
        <v>0</v>
      </c>
      <c r="CE355" s="537">
        <v>0</v>
      </c>
      <c r="CF355" s="537">
        <v>0</v>
      </c>
      <c r="CG355" s="537">
        <v>850000</v>
      </c>
      <c r="CH355" s="538">
        <f t="shared" si="175"/>
        <v>0</v>
      </c>
      <c r="CI355" s="537">
        <v>0</v>
      </c>
      <c r="CJ355" s="537">
        <v>0</v>
      </c>
      <c r="CK355" s="537">
        <v>0</v>
      </c>
      <c r="CL355" s="537">
        <v>0</v>
      </c>
      <c r="CM355" s="509" t="s">
        <v>92</v>
      </c>
      <c r="CN355" s="19" t="str">
        <f t="shared" si="182"/>
        <v>4010000260709плановый</v>
      </c>
      <c r="CO355" s="103"/>
      <c r="CP355" s="103"/>
      <c r="CQ355" s="104"/>
      <c r="CR355" s="104">
        <f t="shared" si="176"/>
        <v>0</v>
      </c>
      <c r="CS355" s="104">
        <f t="shared" si="177"/>
        <v>0</v>
      </c>
      <c r="CT355" s="104">
        <f t="shared" si="178"/>
        <v>0</v>
      </c>
      <c r="CU355" s="104">
        <f t="shared" si="179"/>
        <v>0</v>
      </c>
      <c r="CV355" s="104">
        <f t="shared" si="180"/>
        <v>0</v>
      </c>
      <c r="CW355" s="104">
        <f t="shared" si="181"/>
        <v>0</v>
      </c>
      <c r="CX355" s="104"/>
      <c r="CY355" s="211">
        <f t="shared" si="158"/>
        <v>850000</v>
      </c>
      <c r="CZ355" s="211">
        <f t="shared" si="159"/>
        <v>0</v>
      </c>
      <c r="DA355" s="211">
        <f t="shared" si="160"/>
        <v>0</v>
      </c>
      <c r="DB355" s="211">
        <f t="shared" si="161"/>
        <v>0</v>
      </c>
      <c r="DC355" s="211">
        <f t="shared" si="162"/>
        <v>850000</v>
      </c>
      <c r="DD355" s="211">
        <f t="shared" si="163"/>
        <v>0</v>
      </c>
      <c r="DE355" s="211">
        <f t="shared" si="164"/>
        <v>0</v>
      </c>
      <c r="DF355" s="211">
        <f t="shared" si="165"/>
        <v>0</v>
      </c>
      <c r="DG355" s="211">
        <f t="shared" si="166"/>
        <v>0</v>
      </c>
      <c r="DH355" s="211">
        <f t="shared" si="167"/>
        <v>0</v>
      </c>
    </row>
    <row r="356" spans="1:112" s="105" customFormat="1" ht="32.1" customHeight="1">
      <c r="A356" s="439">
        <v>606</v>
      </c>
      <c r="B356" s="548" t="s">
        <v>446</v>
      </c>
      <c r="C356" s="549">
        <v>401000026</v>
      </c>
      <c r="D356" s="550" t="s">
        <v>1721</v>
      </c>
      <c r="E356" s="551" t="s">
        <v>329</v>
      </c>
      <c r="F356" s="552"/>
      <c r="G356" s="552"/>
      <c r="H356" s="544">
        <v>3</v>
      </c>
      <c r="I356" s="552"/>
      <c r="J356" s="544">
        <v>17</v>
      </c>
      <c r="K356" s="544">
        <v>1</v>
      </c>
      <c r="L356" s="544">
        <v>9</v>
      </c>
      <c r="M356" s="544"/>
      <c r="N356" s="544"/>
      <c r="O356" s="544"/>
      <c r="P356" s="543" t="s">
        <v>134</v>
      </c>
      <c r="Q356" s="543" t="s">
        <v>1637</v>
      </c>
      <c r="R356" s="544"/>
      <c r="S356" s="544"/>
      <c r="T356" s="544">
        <v>3</v>
      </c>
      <c r="U356" s="544"/>
      <c r="V356" s="544">
        <v>9</v>
      </c>
      <c r="W356" s="544">
        <v>1</v>
      </c>
      <c r="X356" s="544"/>
      <c r="Y356" s="544"/>
      <c r="Z356" s="544"/>
      <c r="AA356" s="544"/>
      <c r="AB356" s="543" t="s">
        <v>142</v>
      </c>
      <c r="AC356" s="294" t="s">
        <v>2236</v>
      </c>
      <c r="AD356" s="294"/>
      <c r="AE356" s="294"/>
      <c r="AF356" s="294"/>
      <c r="AG356" s="294"/>
      <c r="AH356" s="294"/>
      <c r="AI356" s="294"/>
      <c r="AJ356" s="291" t="s">
        <v>2237</v>
      </c>
      <c r="AK356" s="294"/>
      <c r="AL356" s="294"/>
      <c r="AM356" s="294" t="s">
        <v>2238</v>
      </c>
      <c r="AN356" s="294" t="s">
        <v>2239</v>
      </c>
      <c r="AO356" s="546" t="s">
        <v>219</v>
      </c>
      <c r="AP356" s="546" t="s">
        <v>1007</v>
      </c>
      <c r="AQ356" s="553" t="s">
        <v>2240</v>
      </c>
      <c r="AR356" s="554" t="s">
        <v>2241</v>
      </c>
      <c r="AS356" s="547" t="s">
        <v>539</v>
      </c>
      <c r="AT356" s="535">
        <f t="shared" si="170"/>
        <v>0</v>
      </c>
      <c r="AU356" s="535">
        <f t="shared" si="170"/>
        <v>0</v>
      </c>
      <c r="AV356" s="536">
        <v>0</v>
      </c>
      <c r="AW356" s="536">
        <v>0</v>
      </c>
      <c r="AX356" s="536">
        <v>0</v>
      </c>
      <c r="AY356" s="536">
        <v>0</v>
      </c>
      <c r="AZ356" s="536">
        <v>0</v>
      </c>
      <c r="BA356" s="536">
        <v>0</v>
      </c>
      <c r="BB356" s="537">
        <v>0</v>
      </c>
      <c r="BC356" s="537">
        <v>0</v>
      </c>
      <c r="BD356" s="538">
        <f t="shared" si="171"/>
        <v>2300000</v>
      </c>
      <c r="BE356" s="537">
        <v>0</v>
      </c>
      <c r="BF356" s="537">
        <v>0</v>
      </c>
      <c r="BG356" s="537">
        <v>0</v>
      </c>
      <c r="BH356" s="537">
        <v>2300000</v>
      </c>
      <c r="BI356" s="538">
        <f t="shared" si="172"/>
        <v>0</v>
      </c>
      <c r="BJ356" s="537">
        <v>0</v>
      </c>
      <c r="BK356" s="537">
        <v>0</v>
      </c>
      <c r="BL356" s="537">
        <v>0</v>
      </c>
      <c r="BM356" s="537">
        <v>0</v>
      </c>
      <c r="BN356" s="538">
        <f t="shared" si="173"/>
        <v>0</v>
      </c>
      <c r="BO356" s="537">
        <v>0</v>
      </c>
      <c r="BP356" s="537">
        <v>0</v>
      </c>
      <c r="BQ356" s="537">
        <v>0</v>
      </c>
      <c r="BR356" s="537">
        <v>0</v>
      </c>
      <c r="BS356" s="538">
        <f t="shared" si="169"/>
        <v>0</v>
      </c>
      <c r="BT356" s="537">
        <v>0</v>
      </c>
      <c r="BU356" s="537">
        <v>0</v>
      </c>
      <c r="BV356" s="537">
        <v>0</v>
      </c>
      <c r="BW356" s="537">
        <v>0</v>
      </c>
      <c r="BX356" s="538">
        <f t="shared" si="168"/>
        <v>0</v>
      </c>
      <c r="BY356" s="536">
        <v>0</v>
      </c>
      <c r="BZ356" s="536">
        <v>0</v>
      </c>
      <c r="CA356" s="536">
        <v>0</v>
      </c>
      <c r="CB356" s="537">
        <v>0</v>
      </c>
      <c r="CC356" s="538">
        <f t="shared" si="174"/>
        <v>2300000</v>
      </c>
      <c r="CD356" s="537">
        <v>0</v>
      </c>
      <c r="CE356" s="537">
        <v>0</v>
      </c>
      <c r="CF356" s="537">
        <v>0</v>
      </c>
      <c r="CG356" s="537">
        <v>2300000</v>
      </c>
      <c r="CH356" s="538">
        <f t="shared" si="175"/>
        <v>0</v>
      </c>
      <c r="CI356" s="537">
        <v>0</v>
      </c>
      <c r="CJ356" s="537">
        <v>0</v>
      </c>
      <c r="CK356" s="537">
        <v>0</v>
      </c>
      <c r="CL356" s="537">
        <v>0</v>
      </c>
      <c r="CM356" s="382" t="s">
        <v>91</v>
      </c>
      <c r="CN356" s="19" t="str">
        <f t="shared" si="182"/>
        <v>4010000260709нормативный</v>
      </c>
      <c r="CO356" s="103"/>
      <c r="CP356" s="103"/>
      <c r="CQ356" s="104"/>
      <c r="CR356" s="104">
        <f t="shared" si="176"/>
        <v>0</v>
      </c>
      <c r="CS356" s="104">
        <f t="shared" si="177"/>
        <v>0</v>
      </c>
      <c r="CT356" s="104">
        <f t="shared" si="178"/>
        <v>0</v>
      </c>
      <c r="CU356" s="104">
        <f t="shared" si="179"/>
        <v>0</v>
      </c>
      <c r="CV356" s="104">
        <f t="shared" si="180"/>
        <v>0</v>
      </c>
      <c r="CW356" s="104">
        <f t="shared" si="181"/>
        <v>0</v>
      </c>
      <c r="CX356" s="104"/>
      <c r="CY356" s="211">
        <f t="shared" si="158"/>
        <v>0</v>
      </c>
      <c r="CZ356" s="211">
        <f t="shared" si="159"/>
        <v>0</v>
      </c>
      <c r="DA356" s="211">
        <f t="shared" si="160"/>
        <v>0</v>
      </c>
      <c r="DB356" s="211">
        <f t="shared" si="161"/>
        <v>0</v>
      </c>
      <c r="DC356" s="211">
        <f t="shared" si="162"/>
        <v>0</v>
      </c>
      <c r="DD356" s="211">
        <f t="shared" si="163"/>
        <v>0</v>
      </c>
      <c r="DE356" s="211">
        <f t="shared" si="164"/>
        <v>0</v>
      </c>
      <c r="DF356" s="211">
        <f t="shared" si="165"/>
        <v>0</v>
      </c>
      <c r="DG356" s="211">
        <f t="shared" si="166"/>
        <v>0</v>
      </c>
      <c r="DH356" s="211">
        <f t="shared" si="167"/>
        <v>0</v>
      </c>
    </row>
    <row r="357" spans="1:112" s="105" customFormat="1" ht="32.1" customHeight="1">
      <c r="A357" s="439">
        <v>606</v>
      </c>
      <c r="B357" s="289" t="s">
        <v>446</v>
      </c>
      <c r="C357" s="69">
        <v>401000026</v>
      </c>
      <c r="D357" s="58" t="s">
        <v>1721</v>
      </c>
      <c r="E357" s="290" t="s">
        <v>466</v>
      </c>
      <c r="F357" s="291"/>
      <c r="G357" s="291"/>
      <c r="H357" s="292">
        <v>1</v>
      </c>
      <c r="I357" s="291"/>
      <c r="J357" s="292">
        <v>9</v>
      </c>
      <c r="K357" s="292">
        <v>1</v>
      </c>
      <c r="L357" s="292" t="s">
        <v>1639</v>
      </c>
      <c r="M357" s="292"/>
      <c r="N357" s="292"/>
      <c r="O357" s="292"/>
      <c r="P357" s="294" t="s">
        <v>467</v>
      </c>
      <c r="Q357" s="294" t="s">
        <v>1640</v>
      </c>
      <c r="R357" s="292"/>
      <c r="S357" s="292"/>
      <c r="T357" s="292"/>
      <c r="U357" s="292"/>
      <c r="V357" s="292">
        <v>11</v>
      </c>
      <c r="W357" s="292">
        <v>1</v>
      </c>
      <c r="X357" s="292"/>
      <c r="Y357" s="292"/>
      <c r="Z357" s="292"/>
      <c r="AA357" s="292"/>
      <c r="AB357" s="294" t="s">
        <v>467</v>
      </c>
      <c r="AC357" s="294" t="s">
        <v>2120</v>
      </c>
      <c r="AD357" s="294"/>
      <c r="AE357" s="294"/>
      <c r="AF357" s="294"/>
      <c r="AG357" s="294"/>
      <c r="AH357" s="294"/>
      <c r="AI357" s="294"/>
      <c r="AJ357" s="294"/>
      <c r="AK357" s="294"/>
      <c r="AL357" s="294"/>
      <c r="AM357" s="294" t="s">
        <v>2121</v>
      </c>
      <c r="AN357" s="294" t="s">
        <v>2122</v>
      </c>
      <c r="AO357" s="71" t="s">
        <v>219</v>
      </c>
      <c r="AP357" s="71" t="s">
        <v>1007</v>
      </c>
      <c r="AQ357" s="71" t="s">
        <v>1722</v>
      </c>
      <c r="AR357" s="70" t="s">
        <v>174</v>
      </c>
      <c r="AS357" s="253" t="s">
        <v>471</v>
      </c>
      <c r="AT357" s="535">
        <f t="shared" si="170"/>
        <v>12285535.42</v>
      </c>
      <c r="AU357" s="535">
        <f t="shared" si="170"/>
        <v>12285535.42</v>
      </c>
      <c r="AV357" s="536">
        <v>0</v>
      </c>
      <c r="AW357" s="536">
        <v>0</v>
      </c>
      <c r="AX357" s="536">
        <v>0</v>
      </c>
      <c r="AY357" s="536">
        <v>0</v>
      </c>
      <c r="AZ357" s="536">
        <v>0</v>
      </c>
      <c r="BA357" s="536">
        <v>0</v>
      </c>
      <c r="BB357" s="537">
        <v>12285535.42</v>
      </c>
      <c r="BC357" s="537">
        <v>12285535.42</v>
      </c>
      <c r="BD357" s="538">
        <f t="shared" si="171"/>
        <v>12869304.6</v>
      </c>
      <c r="BE357" s="537">
        <v>0</v>
      </c>
      <c r="BF357" s="537">
        <v>0</v>
      </c>
      <c r="BG357" s="537">
        <v>0</v>
      </c>
      <c r="BH357" s="537">
        <v>12869304.6</v>
      </c>
      <c r="BI357" s="538">
        <f t="shared" si="172"/>
        <v>13100310</v>
      </c>
      <c r="BJ357" s="537">
        <v>0</v>
      </c>
      <c r="BK357" s="537">
        <v>0</v>
      </c>
      <c r="BL357" s="537">
        <v>0</v>
      </c>
      <c r="BM357" s="537">
        <v>13100310</v>
      </c>
      <c r="BN357" s="538">
        <f t="shared" si="173"/>
        <v>13100310</v>
      </c>
      <c r="BO357" s="537">
        <v>0</v>
      </c>
      <c r="BP357" s="537">
        <v>0</v>
      </c>
      <c r="BQ357" s="537">
        <v>0</v>
      </c>
      <c r="BR357" s="537">
        <v>13100310</v>
      </c>
      <c r="BS357" s="538">
        <f t="shared" si="169"/>
        <v>13100310</v>
      </c>
      <c r="BT357" s="537">
        <v>0</v>
      </c>
      <c r="BU357" s="537">
        <v>0</v>
      </c>
      <c r="BV357" s="537">
        <v>0</v>
      </c>
      <c r="BW357" s="537">
        <v>13100310</v>
      </c>
      <c r="BX357" s="538">
        <f t="shared" si="168"/>
        <v>12285535.42</v>
      </c>
      <c r="BY357" s="536">
        <v>0</v>
      </c>
      <c r="BZ357" s="536">
        <v>0</v>
      </c>
      <c r="CA357" s="536">
        <v>0</v>
      </c>
      <c r="CB357" s="537">
        <v>12285535.42</v>
      </c>
      <c r="CC357" s="538">
        <f t="shared" si="174"/>
        <v>12869304.6</v>
      </c>
      <c r="CD357" s="537">
        <v>0</v>
      </c>
      <c r="CE357" s="537">
        <v>0</v>
      </c>
      <c r="CF357" s="537">
        <v>0</v>
      </c>
      <c r="CG357" s="537">
        <v>12869304.6</v>
      </c>
      <c r="CH357" s="538">
        <f t="shared" si="175"/>
        <v>13100310</v>
      </c>
      <c r="CI357" s="537">
        <v>0</v>
      </c>
      <c r="CJ357" s="537">
        <v>0</v>
      </c>
      <c r="CK357" s="537">
        <v>0</v>
      </c>
      <c r="CL357" s="537">
        <v>13100310</v>
      </c>
      <c r="CM357" s="382" t="s">
        <v>91</v>
      </c>
      <c r="CN357" s="19" t="str">
        <f t="shared" si="182"/>
        <v>4010000260709нормативный</v>
      </c>
      <c r="CO357" s="103"/>
      <c r="CP357" s="103"/>
      <c r="CQ357" s="104"/>
      <c r="CR357" s="104">
        <f t="shared" si="176"/>
        <v>0</v>
      </c>
      <c r="CS357" s="104">
        <f t="shared" si="177"/>
        <v>0</v>
      </c>
      <c r="CT357" s="104">
        <f t="shared" si="178"/>
        <v>0</v>
      </c>
      <c r="CU357" s="104">
        <f t="shared" si="179"/>
        <v>0</v>
      </c>
      <c r="CV357" s="104">
        <f t="shared" si="180"/>
        <v>0</v>
      </c>
      <c r="CW357" s="104">
        <f t="shared" si="181"/>
        <v>0</v>
      </c>
      <c r="CX357" s="104"/>
      <c r="CY357" s="211">
        <f t="shared" si="158"/>
        <v>0</v>
      </c>
      <c r="CZ357" s="211">
        <f t="shared" si="159"/>
        <v>0</v>
      </c>
      <c r="DA357" s="211">
        <f t="shared" si="160"/>
        <v>0</v>
      </c>
      <c r="DB357" s="211">
        <f t="shared" si="161"/>
        <v>0</v>
      </c>
      <c r="DC357" s="211">
        <f t="shared" si="162"/>
        <v>0</v>
      </c>
      <c r="DD357" s="211">
        <f t="shared" si="163"/>
        <v>0</v>
      </c>
      <c r="DE357" s="211">
        <f t="shared" si="164"/>
        <v>0</v>
      </c>
      <c r="DF357" s="211">
        <f t="shared" si="165"/>
        <v>0</v>
      </c>
      <c r="DG357" s="211">
        <f t="shared" si="166"/>
        <v>0</v>
      </c>
      <c r="DH357" s="211">
        <f t="shared" si="167"/>
        <v>0</v>
      </c>
    </row>
    <row r="358" spans="1:112" s="105" customFormat="1" ht="32.1" customHeight="1">
      <c r="A358" s="439">
        <v>606</v>
      </c>
      <c r="B358" s="289" t="s">
        <v>446</v>
      </c>
      <c r="C358" s="69">
        <v>401000026</v>
      </c>
      <c r="D358" s="58" t="s">
        <v>1721</v>
      </c>
      <c r="E358" s="290" t="s">
        <v>466</v>
      </c>
      <c r="F358" s="291"/>
      <c r="G358" s="291"/>
      <c r="H358" s="292">
        <v>1</v>
      </c>
      <c r="I358" s="291"/>
      <c r="J358" s="292">
        <v>9</v>
      </c>
      <c r="K358" s="292">
        <v>1</v>
      </c>
      <c r="L358" s="292">
        <v>7</v>
      </c>
      <c r="M358" s="292"/>
      <c r="N358" s="292"/>
      <c r="O358" s="292"/>
      <c r="P358" s="294" t="s">
        <v>467</v>
      </c>
      <c r="Q358" s="294" t="s">
        <v>1640</v>
      </c>
      <c r="R358" s="292"/>
      <c r="S358" s="292"/>
      <c r="T358" s="292"/>
      <c r="U358" s="292"/>
      <c r="V358" s="292">
        <v>11</v>
      </c>
      <c r="W358" s="292">
        <v>1</v>
      </c>
      <c r="X358" s="292"/>
      <c r="Y358" s="292"/>
      <c r="Z358" s="292"/>
      <c r="AA358" s="292"/>
      <c r="AB358" s="294" t="s">
        <v>467</v>
      </c>
      <c r="AC358" s="294" t="s">
        <v>2120</v>
      </c>
      <c r="AD358" s="294"/>
      <c r="AE358" s="294"/>
      <c r="AF358" s="294"/>
      <c r="AG358" s="294"/>
      <c r="AH358" s="294"/>
      <c r="AI358" s="294"/>
      <c r="AJ358" s="294"/>
      <c r="AK358" s="294"/>
      <c r="AL358" s="294"/>
      <c r="AM358" s="294" t="s">
        <v>2121</v>
      </c>
      <c r="AN358" s="294" t="s">
        <v>2122</v>
      </c>
      <c r="AO358" s="71" t="s">
        <v>219</v>
      </c>
      <c r="AP358" s="71" t="s">
        <v>1007</v>
      </c>
      <c r="AQ358" s="71" t="s">
        <v>2242</v>
      </c>
      <c r="AR358" s="70" t="s">
        <v>1957</v>
      </c>
      <c r="AS358" s="253" t="s">
        <v>471</v>
      </c>
      <c r="AT358" s="535">
        <f t="shared" si="170"/>
        <v>41785.08</v>
      </c>
      <c r="AU358" s="535">
        <f t="shared" si="170"/>
        <v>28989.02</v>
      </c>
      <c r="AV358" s="536">
        <v>0</v>
      </c>
      <c r="AW358" s="536">
        <v>0</v>
      </c>
      <c r="AX358" s="536">
        <v>41785.08</v>
      </c>
      <c r="AY358" s="536">
        <v>28989.02</v>
      </c>
      <c r="AZ358" s="536">
        <v>0</v>
      </c>
      <c r="BA358" s="536">
        <v>0</v>
      </c>
      <c r="BB358" s="536">
        <v>0</v>
      </c>
      <c r="BC358" s="536">
        <v>0</v>
      </c>
      <c r="BD358" s="538">
        <f t="shared" si="171"/>
        <v>0</v>
      </c>
      <c r="BE358" s="537">
        <v>0</v>
      </c>
      <c r="BF358" s="537">
        <v>0</v>
      </c>
      <c r="BG358" s="537">
        <v>0</v>
      </c>
      <c r="BH358" s="537">
        <v>0</v>
      </c>
      <c r="BI358" s="538">
        <f t="shared" si="172"/>
        <v>0</v>
      </c>
      <c r="BJ358" s="537">
        <v>0</v>
      </c>
      <c r="BK358" s="537">
        <v>0</v>
      </c>
      <c r="BL358" s="537">
        <v>0</v>
      </c>
      <c r="BM358" s="537">
        <v>0</v>
      </c>
      <c r="BN358" s="538">
        <f t="shared" si="173"/>
        <v>0</v>
      </c>
      <c r="BO358" s="537">
        <v>0</v>
      </c>
      <c r="BP358" s="537">
        <v>0</v>
      </c>
      <c r="BQ358" s="537">
        <v>0</v>
      </c>
      <c r="BR358" s="537">
        <v>0</v>
      </c>
      <c r="BS358" s="538">
        <f t="shared" si="169"/>
        <v>0</v>
      </c>
      <c r="BT358" s="537">
        <v>0</v>
      </c>
      <c r="BU358" s="537">
        <v>0</v>
      </c>
      <c r="BV358" s="537">
        <v>0</v>
      </c>
      <c r="BW358" s="537">
        <v>0</v>
      </c>
      <c r="BX358" s="538">
        <f t="shared" si="168"/>
        <v>28989.02</v>
      </c>
      <c r="BY358" s="536">
        <v>0</v>
      </c>
      <c r="BZ358" s="536">
        <v>28989.02</v>
      </c>
      <c r="CA358" s="536">
        <v>0</v>
      </c>
      <c r="CB358" s="536">
        <v>0</v>
      </c>
      <c r="CC358" s="538">
        <f t="shared" si="174"/>
        <v>0</v>
      </c>
      <c r="CD358" s="537">
        <v>0</v>
      </c>
      <c r="CE358" s="537">
        <v>0</v>
      </c>
      <c r="CF358" s="537">
        <v>0</v>
      </c>
      <c r="CG358" s="537">
        <v>0</v>
      </c>
      <c r="CH358" s="538">
        <f t="shared" si="175"/>
        <v>0</v>
      </c>
      <c r="CI358" s="537">
        <v>0</v>
      </c>
      <c r="CJ358" s="537">
        <v>0</v>
      </c>
      <c r="CK358" s="537">
        <v>0</v>
      </c>
      <c r="CL358" s="537">
        <v>0</v>
      </c>
      <c r="CM358" s="382" t="s">
        <v>91</v>
      </c>
      <c r="CN358" s="19" t="str">
        <f t="shared" si="182"/>
        <v>4010000260709нормативный</v>
      </c>
      <c r="CO358" s="103"/>
      <c r="CP358" s="103"/>
      <c r="CQ358" s="104"/>
      <c r="CR358" s="104">
        <f t="shared" si="176"/>
        <v>0</v>
      </c>
      <c r="CS358" s="104">
        <f t="shared" si="177"/>
        <v>0</v>
      </c>
      <c r="CT358" s="104">
        <f t="shared" si="178"/>
        <v>0</v>
      </c>
      <c r="CU358" s="104">
        <f t="shared" si="179"/>
        <v>0</v>
      </c>
      <c r="CV358" s="104">
        <f t="shared" si="180"/>
        <v>0</v>
      </c>
      <c r="CW358" s="104">
        <f t="shared" si="181"/>
        <v>0</v>
      </c>
      <c r="CX358" s="104"/>
      <c r="CY358" s="211">
        <f t="shared" si="158"/>
        <v>0</v>
      </c>
      <c r="CZ358" s="211">
        <f t="shared" si="159"/>
        <v>0</v>
      </c>
      <c r="DA358" s="211">
        <f t="shared" si="160"/>
        <v>0</v>
      </c>
      <c r="DB358" s="211">
        <f t="shared" si="161"/>
        <v>0</v>
      </c>
      <c r="DC358" s="211">
        <f t="shared" si="162"/>
        <v>0</v>
      </c>
      <c r="DD358" s="211">
        <f t="shared" si="163"/>
        <v>0</v>
      </c>
      <c r="DE358" s="211">
        <f t="shared" si="164"/>
        <v>0</v>
      </c>
      <c r="DF358" s="211">
        <f t="shared" si="165"/>
        <v>0</v>
      </c>
      <c r="DG358" s="211">
        <f t="shared" si="166"/>
        <v>0</v>
      </c>
      <c r="DH358" s="211">
        <f t="shared" si="167"/>
        <v>0</v>
      </c>
    </row>
    <row r="359" spans="1:112" s="105" customFormat="1" ht="32.1" customHeight="1">
      <c r="A359" s="439">
        <v>606</v>
      </c>
      <c r="B359" s="289" t="s">
        <v>446</v>
      </c>
      <c r="C359" s="69">
        <v>401000026</v>
      </c>
      <c r="D359" s="58" t="s">
        <v>1721</v>
      </c>
      <c r="E359" s="290" t="s">
        <v>466</v>
      </c>
      <c r="F359" s="291"/>
      <c r="G359" s="291"/>
      <c r="H359" s="292">
        <v>1</v>
      </c>
      <c r="I359" s="291"/>
      <c r="J359" s="292">
        <v>9</v>
      </c>
      <c r="K359" s="292">
        <v>1</v>
      </c>
      <c r="L359" s="292">
        <v>7</v>
      </c>
      <c r="M359" s="292"/>
      <c r="N359" s="292"/>
      <c r="O359" s="292"/>
      <c r="P359" s="294" t="s">
        <v>467</v>
      </c>
      <c r="Q359" s="294" t="s">
        <v>1640</v>
      </c>
      <c r="R359" s="292"/>
      <c r="S359" s="292"/>
      <c r="T359" s="292"/>
      <c r="U359" s="292"/>
      <c r="V359" s="292">
        <v>11</v>
      </c>
      <c r="W359" s="292">
        <v>1</v>
      </c>
      <c r="X359" s="292"/>
      <c r="Y359" s="292"/>
      <c r="Z359" s="292"/>
      <c r="AA359" s="292"/>
      <c r="AB359" s="294" t="s">
        <v>467</v>
      </c>
      <c r="AC359" s="294" t="s">
        <v>2120</v>
      </c>
      <c r="AD359" s="294"/>
      <c r="AE359" s="294"/>
      <c r="AF359" s="294"/>
      <c r="AG359" s="294"/>
      <c r="AH359" s="294"/>
      <c r="AI359" s="294"/>
      <c r="AJ359" s="294"/>
      <c r="AK359" s="294"/>
      <c r="AL359" s="294"/>
      <c r="AM359" s="294" t="s">
        <v>2121</v>
      </c>
      <c r="AN359" s="294" t="s">
        <v>2122</v>
      </c>
      <c r="AO359" s="71" t="s">
        <v>219</v>
      </c>
      <c r="AP359" s="71" t="s">
        <v>1007</v>
      </c>
      <c r="AQ359" s="71" t="s">
        <v>1723</v>
      </c>
      <c r="AR359" s="70" t="s">
        <v>126</v>
      </c>
      <c r="AS359" s="253" t="s">
        <v>471</v>
      </c>
      <c r="AT359" s="535">
        <f t="shared" si="170"/>
        <v>332067.40999999997</v>
      </c>
      <c r="AU359" s="535">
        <f t="shared" si="170"/>
        <v>332067.40999999997</v>
      </c>
      <c r="AV359" s="536">
        <v>0</v>
      </c>
      <c r="AW359" s="536">
        <v>0</v>
      </c>
      <c r="AX359" s="536">
        <v>332067.40999999997</v>
      </c>
      <c r="AY359" s="536">
        <v>332067.40999999997</v>
      </c>
      <c r="AZ359" s="536">
        <v>0</v>
      </c>
      <c r="BA359" s="536">
        <v>0</v>
      </c>
      <c r="BB359" s="536">
        <v>0</v>
      </c>
      <c r="BC359" s="536">
        <v>0</v>
      </c>
      <c r="BD359" s="538">
        <f t="shared" si="171"/>
        <v>0</v>
      </c>
      <c r="BE359" s="537">
        <v>0</v>
      </c>
      <c r="BF359" s="537">
        <v>0</v>
      </c>
      <c r="BG359" s="537">
        <v>0</v>
      </c>
      <c r="BH359" s="537">
        <v>0</v>
      </c>
      <c r="BI359" s="538">
        <f t="shared" si="172"/>
        <v>0</v>
      </c>
      <c r="BJ359" s="537">
        <v>0</v>
      </c>
      <c r="BK359" s="537">
        <v>0</v>
      </c>
      <c r="BL359" s="537">
        <v>0</v>
      </c>
      <c r="BM359" s="537">
        <v>0</v>
      </c>
      <c r="BN359" s="538">
        <f t="shared" si="173"/>
        <v>0</v>
      </c>
      <c r="BO359" s="537">
        <v>0</v>
      </c>
      <c r="BP359" s="537">
        <v>0</v>
      </c>
      <c r="BQ359" s="537">
        <v>0</v>
      </c>
      <c r="BR359" s="537">
        <v>0</v>
      </c>
      <c r="BS359" s="538">
        <f t="shared" si="169"/>
        <v>0</v>
      </c>
      <c r="BT359" s="537">
        <v>0</v>
      </c>
      <c r="BU359" s="537">
        <v>0</v>
      </c>
      <c r="BV359" s="537">
        <v>0</v>
      </c>
      <c r="BW359" s="537">
        <v>0</v>
      </c>
      <c r="BX359" s="538">
        <f t="shared" si="168"/>
        <v>332067.40999999997</v>
      </c>
      <c r="BY359" s="536">
        <v>0</v>
      </c>
      <c r="BZ359" s="536">
        <v>332067.40999999997</v>
      </c>
      <c r="CA359" s="536">
        <v>0</v>
      </c>
      <c r="CB359" s="536">
        <v>0</v>
      </c>
      <c r="CC359" s="538">
        <f t="shared" si="174"/>
        <v>0</v>
      </c>
      <c r="CD359" s="537">
        <v>0</v>
      </c>
      <c r="CE359" s="537">
        <v>0</v>
      </c>
      <c r="CF359" s="537">
        <v>0</v>
      </c>
      <c r="CG359" s="537">
        <v>0</v>
      </c>
      <c r="CH359" s="538">
        <f t="shared" si="175"/>
        <v>0</v>
      </c>
      <c r="CI359" s="537">
        <v>0</v>
      </c>
      <c r="CJ359" s="537">
        <v>0</v>
      </c>
      <c r="CK359" s="537">
        <v>0</v>
      </c>
      <c r="CL359" s="537">
        <v>0</v>
      </c>
      <c r="CM359" s="382" t="s">
        <v>91</v>
      </c>
      <c r="CN359" s="19" t="str">
        <f t="shared" si="182"/>
        <v>4010000260709нормативный</v>
      </c>
      <c r="CO359" s="103"/>
      <c r="CP359" s="103"/>
      <c r="CQ359" s="104"/>
      <c r="CR359" s="104">
        <f t="shared" si="176"/>
        <v>0</v>
      </c>
      <c r="CS359" s="104">
        <f t="shared" si="177"/>
        <v>0</v>
      </c>
      <c r="CT359" s="104">
        <f t="shared" si="178"/>
        <v>0</v>
      </c>
      <c r="CU359" s="104">
        <f t="shared" si="179"/>
        <v>0</v>
      </c>
      <c r="CV359" s="104">
        <f t="shared" si="180"/>
        <v>0</v>
      </c>
      <c r="CW359" s="104">
        <f t="shared" si="181"/>
        <v>0</v>
      </c>
      <c r="CX359" s="104"/>
      <c r="CY359" s="211">
        <f t="shared" si="158"/>
        <v>0</v>
      </c>
      <c r="CZ359" s="211">
        <f t="shared" si="159"/>
        <v>0</v>
      </c>
      <c r="DA359" s="211">
        <f t="shared" si="160"/>
        <v>0</v>
      </c>
      <c r="DB359" s="211">
        <f t="shared" si="161"/>
        <v>0</v>
      </c>
      <c r="DC359" s="211">
        <f t="shared" si="162"/>
        <v>0</v>
      </c>
      <c r="DD359" s="211">
        <f t="shared" si="163"/>
        <v>0</v>
      </c>
      <c r="DE359" s="211">
        <f t="shared" si="164"/>
        <v>0</v>
      </c>
      <c r="DF359" s="211">
        <f t="shared" si="165"/>
        <v>0</v>
      </c>
      <c r="DG359" s="211">
        <f t="shared" si="166"/>
        <v>0</v>
      </c>
      <c r="DH359" s="211">
        <f t="shared" si="167"/>
        <v>0</v>
      </c>
    </row>
    <row r="360" spans="1:112" s="105" customFormat="1" ht="32.1" customHeight="1">
      <c r="A360" s="439">
        <v>606</v>
      </c>
      <c r="B360" s="289" t="s">
        <v>446</v>
      </c>
      <c r="C360" s="69">
        <v>401000026</v>
      </c>
      <c r="D360" s="58" t="s">
        <v>1721</v>
      </c>
      <c r="E360" s="290" t="s">
        <v>466</v>
      </c>
      <c r="F360" s="291"/>
      <c r="G360" s="291"/>
      <c r="H360" s="292">
        <v>1</v>
      </c>
      <c r="I360" s="291"/>
      <c r="J360" s="292">
        <v>9</v>
      </c>
      <c r="K360" s="292">
        <v>1</v>
      </c>
      <c r="L360" s="292">
        <v>7</v>
      </c>
      <c r="M360" s="292"/>
      <c r="N360" s="292"/>
      <c r="O360" s="292"/>
      <c r="P360" s="294" t="s">
        <v>467</v>
      </c>
      <c r="Q360" s="294" t="s">
        <v>1640</v>
      </c>
      <c r="R360" s="292"/>
      <c r="S360" s="292"/>
      <c r="T360" s="292"/>
      <c r="U360" s="292"/>
      <c r="V360" s="292">
        <v>11</v>
      </c>
      <c r="W360" s="292">
        <v>1</v>
      </c>
      <c r="X360" s="292"/>
      <c r="Y360" s="292"/>
      <c r="Z360" s="292"/>
      <c r="AA360" s="292"/>
      <c r="AB360" s="294" t="s">
        <v>467</v>
      </c>
      <c r="AC360" s="294" t="s">
        <v>2123</v>
      </c>
      <c r="AD360" s="294"/>
      <c r="AE360" s="294"/>
      <c r="AF360" s="294"/>
      <c r="AG360" s="294"/>
      <c r="AH360" s="294"/>
      <c r="AI360" s="294"/>
      <c r="AJ360" s="294"/>
      <c r="AK360" s="294"/>
      <c r="AL360" s="294"/>
      <c r="AM360" s="294" t="s">
        <v>2138</v>
      </c>
      <c r="AN360" s="294" t="s">
        <v>2122</v>
      </c>
      <c r="AO360" s="71" t="s">
        <v>219</v>
      </c>
      <c r="AP360" s="71" t="s">
        <v>1007</v>
      </c>
      <c r="AQ360" s="541" t="s">
        <v>509</v>
      </c>
      <c r="AR360" s="70" t="s">
        <v>510</v>
      </c>
      <c r="AS360" s="253" t="s">
        <v>463</v>
      </c>
      <c r="AT360" s="535">
        <f t="shared" si="170"/>
        <v>608270</v>
      </c>
      <c r="AU360" s="535">
        <f t="shared" si="170"/>
        <v>608270</v>
      </c>
      <c r="AV360" s="536">
        <v>0</v>
      </c>
      <c r="AW360" s="536">
        <v>0</v>
      </c>
      <c r="AX360" s="536">
        <v>0</v>
      </c>
      <c r="AY360" s="536">
        <v>0</v>
      </c>
      <c r="AZ360" s="536">
        <v>0</v>
      </c>
      <c r="BA360" s="536">
        <v>0</v>
      </c>
      <c r="BB360" s="537">
        <v>608270</v>
      </c>
      <c r="BC360" s="537">
        <v>608270</v>
      </c>
      <c r="BD360" s="538">
        <f t="shared" si="171"/>
        <v>0</v>
      </c>
      <c r="BE360" s="537">
        <v>0</v>
      </c>
      <c r="BF360" s="537">
        <v>0</v>
      </c>
      <c r="BG360" s="537">
        <v>0</v>
      </c>
      <c r="BH360" s="537">
        <v>0</v>
      </c>
      <c r="BI360" s="538">
        <f t="shared" si="172"/>
        <v>0</v>
      </c>
      <c r="BJ360" s="537">
        <v>0</v>
      </c>
      <c r="BK360" s="537">
        <v>0</v>
      </c>
      <c r="BL360" s="537">
        <v>0</v>
      </c>
      <c r="BM360" s="537">
        <v>0</v>
      </c>
      <c r="BN360" s="538">
        <f t="shared" si="173"/>
        <v>0</v>
      </c>
      <c r="BO360" s="537">
        <v>0</v>
      </c>
      <c r="BP360" s="537">
        <v>0</v>
      </c>
      <c r="BQ360" s="537">
        <v>0</v>
      </c>
      <c r="BR360" s="537">
        <v>0</v>
      </c>
      <c r="BS360" s="538">
        <f t="shared" si="169"/>
        <v>0</v>
      </c>
      <c r="BT360" s="537">
        <v>0</v>
      </c>
      <c r="BU360" s="537">
        <v>0</v>
      </c>
      <c r="BV360" s="537">
        <v>0</v>
      </c>
      <c r="BW360" s="537">
        <v>0</v>
      </c>
      <c r="BX360" s="538">
        <f t="shared" si="168"/>
        <v>608270</v>
      </c>
      <c r="BY360" s="536">
        <v>0</v>
      </c>
      <c r="BZ360" s="536">
        <v>0</v>
      </c>
      <c r="CA360" s="536">
        <v>0</v>
      </c>
      <c r="CB360" s="537">
        <v>608270</v>
      </c>
      <c r="CC360" s="538">
        <f t="shared" si="174"/>
        <v>0</v>
      </c>
      <c r="CD360" s="537">
        <v>0</v>
      </c>
      <c r="CE360" s="537">
        <v>0</v>
      </c>
      <c r="CF360" s="537">
        <v>0</v>
      </c>
      <c r="CG360" s="537">
        <v>0</v>
      </c>
      <c r="CH360" s="538">
        <f t="shared" si="175"/>
        <v>0</v>
      </c>
      <c r="CI360" s="537">
        <v>0</v>
      </c>
      <c r="CJ360" s="537">
        <v>0</v>
      </c>
      <c r="CK360" s="537">
        <v>0</v>
      </c>
      <c r="CL360" s="537">
        <v>0</v>
      </c>
      <c r="CM360" s="509" t="s">
        <v>92</v>
      </c>
      <c r="CN360" s="19" t="str">
        <f t="shared" si="182"/>
        <v>4010000260709плановый</v>
      </c>
      <c r="CO360" s="103"/>
      <c r="CP360" s="103"/>
      <c r="CQ360" s="104"/>
      <c r="CR360" s="104">
        <f t="shared" si="176"/>
        <v>0</v>
      </c>
      <c r="CS360" s="104">
        <f t="shared" si="177"/>
        <v>0</v>
      </c>
      <c r="CT360" s="104">
        <f t="shared" si="178"/>
        <v>0</v>
      </c>
      <c r="CU360" s="104">
        <f t="shared" si="179"/>
        <v>0</v>
      </c>
      <c r="CV360" s="104">
        <f t="shared" si="180"/>
        <v>0</v>
      </c>
      <c r="CW360" s="104">
        <f t="shared" si="181"/>
        <v>0</v>
      </c>
      <c r="CX360" s="104"/>
      <c r="CY360" s="211">
        <f t="shared" si="158"/>
        <v>0</v>
      </c>
      <c r="CZ360" s="211">
        <f t="shared" si="159"/>
        <v>0</v>
      </c>
      <c r="DA360" s="211">
        <f t="shared" si="160"/>
        <v>0</v>
      </c>
      <c r="DB360" s="211">
        <f t="shared" si="161"/>
        <v>0</v>
      </c>
      <c r="DC360" s="211">
        <f t="shared" si="162"/>
        <v>0</v>
      </c>
      <c r="DD360" s="211">
        <f t="shared" si="163"/>
        <v>0</v>
      </c>
      <c r="DE360" s="211">
        <f t="shared" si="164"/>
        <v>0</v>
      </c>
      <c r="DF360" s="211">
        <f t="shared" si="165"/>
        <v>0</v>
      </c>
      <c r="DG360" s="211">
        <f t="shared" si="166"/>
        <v>0</v>
      </c>
      <c r="DH360" s="211">
        <f t="shared" si="167"/>
        <v>0</v>
      </c>
    </row>
    <row r="361" spans="1:112" s="105" customFormat="1" ht="32.1" customHeight="1">
      <c r="A361" s="439">
        <v>606</v>
      </c>
      <c r="B361" s="289" t="s">
        <v>446</v>
      </c>
      <c r="C361" s="69">
        <v>401000026</v>
      </c>
      <c r="D361" s="58" t="s">
        <v>1721</v>
      </c>
      <c r="E361" s="290" t="s">
        <v>2243</v>
      </c>
      <c r="F361" s="291"/>
      <c r="G361" s="291"/>
      <c r="H361" s="292" t="s">
        <v>1681</v>
      </c>
      <c r="I361" s="291"/>
      <c r="J361" s="292" t="s">
        <v>1682</v>
      </c>
      <c r="K361" s="292" t="s">
        <v>1683</v>
      </c>
      <c r="L361" s="292"/>
      <c r="M361" s="292"/>
      <c r="N361" s="292" t="s">
        <v>1649</v>
      </c>
      <c r="O361" s="292"/>
      <c r="P361" s="294" t="s">
        <v>1684</v>
      </c>
      <c r="Q361" s="294" t="s">
        <v>2140</v>
      </c>
      <c r="R361" s="292"/>
      <c r="S361" s="292"/>
      <c r="T361" s="292"/>
      <c r="U361" s="292"/>
      <c r="V361" s="292" t="s">
        <v>1685</v>
      </c>
      <c r="W361" s="292" t="s">
        <v>1652</v>
      </c>
      <c r="X361" s="292"/>
      <c r="Y361" s="292"/>
      <c r="Z361" s="292"/>
      <c r="AA361" s="292"/>
      <c r="AB361" s="294" t="s">
        <v>1686</v>
      </c>
      <c r="AC361" s="294" t="s">
        <v>2141</v>
      </c>
      <c r="AD361" s="294"/>
      <c r="AE361" s="294"/>
      <c r="AF361" s="294"/>
      <c r="AG361" s="294"/>
      <c r="AH361" s="294"/>
      <c r="AI361" s="294"/>
      <c r="AJ361" s="294" t="s">
        <v>383</v>
      </c>
      <c r="AK361" s="294" t="s">
        <v>2142</v>
      </c>
      <c r="AL361" s="294"/>
      <c r="AM361" s="294" t="s">
        <v>2143</v>
      </c>
      <c r="AN361" s="294" t="s">
        <v>2144</v>
      </c>
      <c r="AO361" s="71" t="s">
        <v>219</v>
      </c>
      <c r="AP361" s="71" t="s">
        <v>1007</v>
      </c>
      <c r="AQ361" s="71" t="s">
        <v>519</v>
      </c>
      <c r="AR361" s="70" t="s">
        <v>520</v>
      </c>
      <c r="AS361" s="253" t="s">
        <v>463</v>
      </c>
      <c r="AT361" s="535">
        <f t="shared" si="170"/>
        <v>12000</v>
      </c>
      <c r="AU361" s="535">
        <f t="shared" si="170"/>
        <v>12000</v>
      </c>
      <c r="AV361" s="536">
        <v>0</v>
      </c>
      <c r="AW361" s="536">
        <v>0</v>
      </c>
      <c r="AX361" s="536">
        <v>0</v>
      </c>
      <c r="AY361" s="536">
        <v>0</v>
      </c>
      <c r="AZ361" s="536">
        <v>0</v>
      </c>
      <c r="BA361" s="536">
        <v>0</v>
      </c>
      <c r="BB361" s="537">
        <v>12000</v>
      </c>
      <c r="BC361" s="537">
        <v>12000</v>
      </c>
      <c r="BD361" s="538">
        <f t="shared" si="171"/>
        <v>0</v>
      </c>
      <c r="BE361" s="537">
        <v>0</v>
      </c>
      <c r="BF361" s="537">
        <v>0</v>
      </c>
      <c r="BG361" s="537">
        <v>0</v>
      </c>
      <c r="BH361" s="537">
        <v>0</v>
      </c>
      <c r="BI361" s="538">
        <f t="shared" si="172"/>
        <v>0</v>
      </c>
      <c r="BJ361" s="537">
        <v>0</v>
      </c>
      <c r="BK361" s="537">
        <v>0</v>
      </c>
      <c r="BL361" s="537">
        <v>0</v>
      </c>
      <c r="BM361" s="537">
        <v>0</v>
      </c>
      <c r="BN361" s="538">
        <f t="shared" si="173"/>
        <v>0</v>
      </c>
      <c r="BO361" s="537">
        <v>0</v>
      </c>
      <c r="BP361" s="537">
        <v>0</v>
      </c>
      <c r="BQ361" s="537">
        <v>0</v>
      </c>
      <c r="BR361" s="537">
        <v>0</v>
      </c>
      <c r="BS361" s="538">
        <f t="shared" si="169"/>
        <v>0</v>
      </c>
      <c r="BT361" s="537">
        <v>0</v>
      </c>
      <c r="BU361" s="537">
        <v>0</v>
      </c>
      <c r="BV361" s="537">
        <v>0</v>
      </c>
      <c r="BW361" s="537">
        <v>0</v>
      </c>
      <c r="BX361" s="538">
        <f t="shared" si="168"/>
        <v>12000</v>
      </c>
      <c r="BY361" s="536">
        <v>0</v>
      </c>
      <c r="BZ361" s="536">
        <v>0</v>
      </c>
      <c r="CA361" s="536">
        <v>0</v>
      </c>
      <c r="CB361" s="537">
        <v>12000</v>
      </c>
      <c r="CC361" s="538">
        <f t="shared" si="174"/>
        <v>0</v>
      </c>
      <c r="CD361" s="537">
        <v>0</v>
      </c>
      <c r="CE361" s="537">
        <v>0</v>
      </c>
      <c r="CF361" s="537">
        <v>0</v>
      </c>
      <c r="CG361" s="537">
        <v>0</v>
      </c>
      <c r="CH361" s="538">
        <f t="shared" si="175"/>
        <v>0</v>
      </c>
      <c r="CI361" s="537">
        <v>0</v>
      </c>
      <c r="CJ361" s="537">
        <v>0</v>
      </c>
      <c r="CK361" s="537">
        <v>0</v>
      </c>
      <c r="CL361" s="537">
        <v>0</v>
      </c>
      <c r="CM361" s="509" t="s">
        <v>92</v>
      </c>
      <c r="CN361" s="19" t="str">
        <f t="shared" si="182"/>
        <v>4010000260709плановый</v>
      </c>
      <c r="CO361" s="103"/>
      <c r="CP361" s="103"/>
      <c r="CQ361" s="104"/>
      <c r="CR361" s="104">
        <f t="shared" si="176"/>
        <v>0</v>
      </c>
      <c r="CS361" s="104">
        <f t="shared" si="177"/>
        <v>0</v>
      </c>
      <c r="CT361" s="104">
        <f t="shared" si="178"/>
        <v>0</v>
      </c>
      <c r="CU361" s="104">
        <f t="shared" si="179"/>
        <v>0</v>
      </c>
      <c r="CV361" s="104">
        <f t="shared" si="180"/>
        <v>0</v>
      </c>
      <c r="CW361" s="104">
        <f t="shared" si="181"/>
        <v>0</v>
      </c>
      <c r="CX361" s="104"/>
      <c r="CY361" s="211">
        <f t="shared" si="158"/>
        <v>0</v>
      </c>
      <c r="CZ361" s="211">
        <f t="shared" si="159"/>
        <v>0</v>
      </c>
      <c r="DA361" s="211">
        <f t="shared" si="160"/>
        <v>0</v>
      </c>
      <c r="DB361" s="211">
        <f t="shared" si="161"/>
        <v>0</v>
      </c>
      <c r="DC361" s="211">
        <f t="shared" si="162"/>
        <v>0</v>
      </c>
      <c r="DD361" s="211">
        <f t="shared" si="163"/>
        <v>0</v>
      </c>
      <c r="DE361" s="211">
        <f t="shared" si="164"/>
        <v>0</v>
      </c>
      <c r="DF361" s="211">
        <f t="shared" si="165"/>
        <v>0</v>
      </c>
      <c r="DG361" s="211">
        <f t="shared" si="166"/>
        <v>0</v>
      </c>
      <c r="DH361" s="211">
        <f t="shared" si="167"/>
        <v>0</v>
      </c>
    </row>
    <row r="362" spans="1:112" s="105" customFormat="1" ht="32.1" customHeight="1">
      <c r="A362" s="439">
        <v>606</v>
      </c>
      <c r="B362" s="289" t="s">
        <v>446</v>
      </c>
      <c r="C362" s="69">
        <v>401000026</v>
      </c>
      <c r="D362" s="58" t="s">
        <v>1721</v>
      </c>
      <c r="E362" s="290" t="s">
        <v>329</v>
      </c>
      <c r="F362" s="291"/>
      <c r="G362" s="291"/>
      <c r="H362" s="292">
        <v>3</v>
      </c>
      <c r="I362" s="291"/>
      <c r="J362" s="292">
        <v>17</v>
      </c>
      <c r="K362" s="292">
        <v>1</v>
      </c>
      <c r="L362" s="292">
        <v>3</v>
      </c>
      <c r="M362" s="292"/>
      <c r="N362" s="292"/>
      <c r="O362" s="292"/>
      <c r="P362" s="294" t="s">
        <v>134</v>
      </c>
      <c r="Q362" s="294" t="s">
        <v>1637</v>
      </c>
      <c r="R362" s="292"/>
      <c r="S362" s="292"/>
      <c r="T362" s="292">
        <v>3</v>
      </c>
      <c r="U362" s="292"/>
      <c r="V362" s="292">
        <v>12</v>
      </c>
      <c r="W362" s="292">
        <v>1</v>
      </c>
      <c r="X362" s="292">
        <v>3</v>
      </c>
      <c r="Y362" s="292"/>
      <c r="Z362" s="292"/>
      <c r="AA362" s="292"/>
      <c r="AB362" s="294" t="s">
        <v>142</v>
      </c>
      <c r="AC362" s="294" t="s">
        <v>2123</v>
      </c>
      <c r="AD362" s="294"/>
      <c r="AE362" s="294"/>
      <c r="AF362" s="294"/>
      <c r="AG362" s="294"/>
      <c r="AH362" s="294"/>
      <c r="AI362" s="294"/>
      <c r="AJ362" s="294"/>
      <c r="AK362" s="294"/>
      <c r="AL362" s="294"/>
      <c r="AM362" s="294" t="s">
        <v>2138</v>
      </c>
      <c r="AN362" s="294" t="s">
        <v>2122</v>
      </c>
      <c r="AO362" s="71" t="s">
        <v>219</v>
      </c>
      <c r="AP362" s="71" t="s">
        <v>1007</v>
      </c>
      <c r="AQ362" s="71" t="s">
        <v>1724</v>
      </c>
      <c r="AR362" s="70" t="s">
        <v>174</v>
      </c>
      <c r="AS362" s="253" t="s">
        <v>175</v>
      </c>
      <c r="AT362" s="535">
        <f t="shared" si="170"/>
        <v>5672203.9299999997</v>
      </c>
      <c r="AU362" s="535">
        <f t="shared" si="170"/>
        <v>5672203.9299999997</v>
      </c>
      <c r="AV362" s="536">
        <v>0</v>
      </c>
      <c r="AW362" s="536">
        <v>0</v>
      </c>
      <c r="AX362" s="536">
        <v>0</v>
      </c>
      <c r="AY362" s="536">
        <v>0</v>
      </c>
      <c r="AZ362" s="536">
        <v>0</v>
      </c>
      <c r="BA362" s="536">
        <v>0</v>
      </c>
      <c r="BB362" s="537">
        <v>5672203.9299999997</v>
      </c>
      <c r="BC362" s="537">
        <v>5672203.9299999997</v>
      </c>
      <c r="BD362" s="538">
        <f t="shared" si="171"/>
        <v>6129265</v>
      </c>
      <c r="BE362" s="537">
        <v>0</v>
      </c>
      <c r="BF362" s="537">
        <v>0</v>
      </c>
      <c r="BG362" s="537">
        <v>0</v>
      </c>
      <c r="BH362" s="537">
        <v>6129265</v>
      </c>
      <c r="BI362" s="538">
        <f t="shared" si="172"/>
        <v>6129265</v>
      </c>
      <c r="BJ362" s="537">
        <v>0</v>
      </c>
      <c r="BK362" s="537">
        <v>0</v>
      </c>
      <c r="BL362" s="537">
        <v>0</v>
      </c>
      <c r="BM362" s="537">
        <v>6129265</v>
      </c>
      <c r="BN362" s="538">
        <f t="shared" si="173"/>
        <v>6129265</v>
      </c>
      <c r="BO362" s="537">
        <v>0</v>
      </c>
      <c r="BP362" s="537">
        <v>0</v>
      </c>
      <c r="BQ362" s="537">
        <v>0</v>
      </c>
      <c r="BR362" s="537">
        <v>6129265</v>
      </c>
      <c r="BS362" s="538">
        <f t="shared" si="169"/>
        <v>6129265</v>
      </c>
      <c r="BT362" s="537">
        <v>0</v>
      </c>
      <c r="BU362" s="537">
        <v>0</v>
      </c>
      <c r="BV362" s="537">
        <v>0</v>
      </c>
      <c r="BW362" s="537">
        <v>6129265</v>
      </c>
      <c r="BX362" s="538">
        <f t="shared" si="168"/>
        <v>5672203.9299999997</v>
      </c>
      <c r="BY362" s="536">
        <v>0</v>
      </c>
      <c r="BZ362" s="536">
        <v>0</v>
      </c>
      <c r="CA362" s="536">
        <v>0</v>
      </c>
      <c r="CB362" s="537">
        <v>5672203.9299999997</v>
      </c>
      <c r="CC362" s="538">
        <f t="shared" si="174"/>
        <v>6129265</v>
      </c>
      <c r="CD362" s="537">
        <v>0</v>
      </c>
      <c r="CE362" s="537">
        <v>0</v>
      </c>
      <c r="CF362" s="537">
        <v>0</v>
      </c>
      <c r="CG362" s="537">
        <v>6129265</v>
      </c>
      <c r="CH362" s="538">
        <f t="shared" si="175"/>
        <v>6129265</v>
      </c>
      <c r="CI362" s="537">
        <v>0</v>
      </c>
      <c r="CJ362" s="537">
        <v>0</v>
      </c>
      <c r="CK362" s="537">
        <v>0</v>
      </c>
      <c r="CL362" s="537">
        <v>6129265</v>
      </c>
      <c r="CM362" s="509" t="s">
        <v>92</v>
      </c>
      <c r="CN362" s="19" t="str">
        <f t="shared" si="182"/>
        <v>4010000260709плановый</v>
      </c>
      <c r="CO362" s="103"/>
      <c r="CP362" s="103"/>
      <c r="CQ362" s="104"/>
      <c r="CR362" s="104">
        <f t="shared" si="176"/>
        <v>0</v>
      </c>
      <c r="CS362" s="104">
        <f t="shared" si="177"/>
        <v>0</v>
      </c>
      <c r="CT362" s="104">
        <f t="shared" si="178"/>
        <v>0</v>
      </c>
      <c r="CU362" s="104">
        <f t="shared" si="179"/>
        <v>0</v>
      </c>
      <c r="CV362" s="104">
        <f t="shared" si="180"/>
        <v>0</v>
      </c>
      <c r="CW362" s="104">
        <f t="shared" si="181"/>
        <v>0</v>
      </c>
      <c r="CX362" s="104"/>
      <c r="CY362" s="211">
        <f t="shared" si="158"/>
        <v>0</v>
      </c>
      <c r="CZ362" s="211">
        <f t="shared" si="159"/>
        <v>0</v>
      </c>
      <c r="DA362" s="211">
        <f t="shared" si="160"/>
        <v>0</v>
      </c>
      <c r="DB362" s="211">
        <f t="shared" si="161"/>
        <v>0</v>
      </c>
      <c r="DC362" s="211">
        <f t="shared" si="162"/>
        <v>0</v>
      </c>
      <c r="DD362" s="211">
        <f t="shared" si="163"/>
        <v>0</v>
      </c>
      <c r="DE362" s="211">
        <f t="shared" si="164"/>
        <v>0</v>
      </c>
      <c r="DF362" s="211">
        <f t="shared" si="165"/>
        <v>0</v>
      </c>
      <c r="DG362" s="211">
        <f t="shared" si="166"/>
        <v>0</v>
      </c>
      <c r="DH362" s="211">
        <f t="shared" si="167"/>
        <v>0</v>
      </c>
    </row>
    <row r="363" spans="1:112" s="105" customFormat="1" ht="32.1" customHeight="1">
      <c r="A363" s="439">
        <v>606</v>
      </c>
      <c r="B363" s="289" t="s">
        <v>446</v>
      </c>
      <c r="C363" s="69">
        <v>401000026</v>
      </c>
      <c r="D363" s="58" t="s">
        <v>1721</v>
      </c>
      <c r="E363" s="290" t="s">
        <v>329</v>
      </c>
      <c r="F363" s="291"/>
      <c r="G363" s="291"/>
      <c r="H363" s="292">
        <v>3</v>
      </c>
      <c r="I363" s="291"/>
      <c r="J363" s="292">
        <v>17</v>
      </c>
      <c r="K363" s="292">
        <v>1</v>
      </c>
      <c r="L363" s="292">
        <v>3</v>
      </c>
      <c r="M363" s="292"/>
      <c r="N363" s="292"/>
      <c r="O363" s="292"/>
      <c r="P363" s="294" t="s">
        <v>134</v>
      </c>
      <c r="Q363" s="294" t="s">
        <v>1637</v>
      </c>
      <c r="R363" s="292"/>
      <c r="S363" s="292"/>
      <c r="T363" s="292">
        <v>3</v>
      </c>
      <c r="U363" s="292"/>
      <c r="V363" s="292">
        <v>12</v>
      </c>
      <c r="W363" s="292">
        <v>1</v>
      </c>
      <c r="X363" s="292">
        <v>3</v>
      </c>
      <c r="Y363" s="292"/>
      <c r="Z363" s="292"/>
      <c r="AA363" s="292"/>
      <c r="AB363" s="294" t="s">
        <v>142</v>
      </c>
      <c r="AC363" s="294" t="s">
        <v>2123</v>
      </c>
      <c r="AD363" s="294"/>
      <c r="AE363" s="294"/>
      <c r="AF363" s="294"/>
      <c r="AG363" s="294"/>
      <c r="AH363" s="294"/>
      <c r="AI363" s="294"/>
      <c r="AJ363" s="294"/>
      <c r="AK363" s="294"/>
      <c r="AL363" s="294"/>
      <c r="AM363" s="294" t="s">
        <v>2138</v>
      </c>
      <c r="AN363" s="294" t="s">
        <v>2122</v>
      </c>
      <c r="AO363" s="71" t="s">
        <v>219</v>
      </c>
      <c r="AP363" s="71" t="s">
        <v>1007</v>
      </c>
      <c r="AQ363" s="71" t="s">
        <v>1724</v>
      </c>
      <c r="AR363" s="70" t="s">
        <v>174</v>
      </c>
      <c r="AS363" s="253" t="s">
        <v>183</v>
      </c>
      <c r="AT363" s="535">
        <f t="shared" si="170"/>
        <v>156.66999999999999</v>
      </c>
      <c r="AU363" s="535">
        <f t="shared" si="170"/>
        <v>156.66999999999999</v>
      </c>
      <c r="AV363" s="536">
        <v>0</v>
      </c>
      <c r="AW363" s="536">
        <v>0</v>
      </c>
      <c r="AX363" s="536">
        <v>0</v>
      </c>
      <c r="AY363" s="536">
        <v>0</v>
      </c>
      <c r="AZ363" s="536">
        <v>0</v>
      </c>
      <c r="BA363" s="536">
        <v>0</v>
      </c>
      <c r="BB363" s="537">
        <v>156.66999999999999</v>
      </c>
      <c r="BC363" s="537">
        <v>156.66999999999999</v>
      </c>
      <c r="BD363" s="538">
        <f t="shared" si="171"/>
        <v>0</v>
      </c>
      <c r="BE363" s="537">
        <v>0</v>
      </c>
      <c r="BF363" s="537">
        <v>0</v>
      </c>
      <c r="BG363" s="537">
        <v>0</v>
      </c>
      <c r="BH363" s="537">
        <v>0</v>
      </c>
      <c r="BI363" s="538">
        <f t="shared" si="172"/>
        <v>0</v>
      </c>
      <c r="BJ363" s="537">
        <v>0</v>
      </c>
      <c r="BK363" s="537">
        <v>0</v>
      </c>
      <c r="BL363" s="537">
        <v>0</v>
      </c>
      <c r="BM363" s="537">
        <v>0</v>
      </c>
      <c r="BN363" s="538">
        <f t="shared" si="173"/>
        <v>0</v>
      </c>
      <c r="BO363" s="537">
        <v>0</v>
      </c>
      <c r="BP363" s="537">
        <v>0</v>
      </c>
      <c r="BQ363" s="537">
        <v>0</v>
      </c>
      <c r="BR363" s="537">
        <v>0</v>
      </c>
      <c r="BS363" s="538">
        <f t="shared" si="169"/>
        <v>0</v>
      </c>
      <c r="BT363" s="537">
        <v>0</v>
      </c>
      <c r="BU363" s="537">
        <v>0</v>
      </c>
      <c r="BV363" s="537">
        <v>0</v>
      </c>
      <c r="BW363" s="537">
        <v>0</v>
      </c>
      <c r="BX363" s="538">
        <f t="shared" si="168"/>
        <v>156.66999999999999</v>
      </c>
      <c r="BY363" s="536">
        <v>0</v>
      </c>
      <c r="BZ363" s="536">
        <v>0</v>
      </c>
      <c r="CA363" s="536">
        <v>0</v>
      </c>
      <c r="CB363" s="537">
        <v>156.66999999999999</v>
      </c>
      <c r="CC363" s="538">
        <f t="shared" si="174"/>
        <v>0</v>
      </c>
      <c r="CD363" s="537">
        <v>0</v>
      </c>
      <c r="CE363" s="537">
        <v>0</v>
      </c>
      <c r="CF363" s="537">
        <v>0</v>
      </c>
      <c r="CG363" s="537">
        <v>0</v>
      </c>
      <c r="CH363" s="538">
        <f t="shared" si="175"/>
        <v>0</v>
      </c>
      <c r="CI363" s="537">
        <v>0</v>
      </c>
      <c r="CJ363" s="537">
        <v>0</v>
      </c>
      <c r="CK363" s="537">
        <v>0</v>
      </c>
      <c r="CL363" s="537">
        <v>0</v>
      </c>
      <c r="CM363" s="509" t="s">
        <v>92</v>
      </c>
      <c r="CN363" s="19" t="str">
        <f t="shared" si="182"/>
        <v>4010000260709плановый</v>
      </c>
      <c r="CO363" s="103"/>
      <c r="CP363" s="103"/>
      <c r="CQ363" s="104"/>
      <c r="CR363" s="104">
        <f t="shared" si="176"/>
        <v>0</v>
      </c>
      <c r="CS363" s="104">
        <f t="shared" si="177"/>
        <v>0</v>
      </c>
      <c r="CT363" s="104">
        <f t="shared" si="178"/>
        <v>0</v>
      </c>
      <c r="CU363" s="104">
        <f t="shared" si="179"/>
        <v>0</v>
      </c>
      <c r="CV363" s="104">
        <f t="shared" si="180"/>
        <v>0</v>
      </c>
      <c r="CW363" s="104">
        <f t="shared" si="181"/>
        <v>0</v>
      </c>
      <c r="CX363" s="104"/>
      <c r="CY363" s="211">
        <f t="shared" si="158"/>
        <v>0</v>
      </c>
      <c r="CZ363" s="211">
        <f t="shared" si="159"/>
        <v>0</v>
      </c>
      <c r="DA363" s="211">
        <f t="shared" si="160"/>
        <v>0</v>
      </c>
      <c r="DB363" s="211">
        <f t="shared" si="161"/>
        <v>0</v>
      </c>
      <c r="DC363" s="211">
        <f t="shared" si="162"/>
        <v>0</v>
      </c>
      <c r="DD363" s="211">
        <f t="shared" si="163"/>
        <v>0</v>
      </c>
      <c r="DE363" s="211">
        <f t="shared" si="164"/>
        <v>0</v>
      </c>
      <c r="DF363" s="211">
        <f t="shared" si="165"/>
        <v>0</v>
      </c>
      <c r="DG363" s="211">
        <f t="shared" si="166"/>
        <v>0</v>
      </c>
      <c r="DH363" s="211">
        <f t="shared" si="167"/>
        <v>0</v>
      </c>
    </row>
    <row r="364" spans="1:112" s="105" customFormat="1" ht="32.1" customHeight="1">
      <c r="A364" s="439">
        <v>606</v>
      </c>
      <c r="B364" s="289" t="s">
        <v>446</v>
      </c>
      <c r="C364" s="69">
        <v>401000026</v>
      </c>
      <c r="D364" s="58" t="s">
        <v>1721</v>
      </c>
      <c r="E364" s="290" t="s">
        <v>329</v>
      </c>
      <c r="F364" s="291"/>
      <c r="G364" s="291"/>
      <c r="H364" s="292">
        <v>3</v>
      </c>
      <c r="I364" s="291"/>
      <c r="J364" s="292">
        <v>17</v>
      </c>
      <c r="K364" s="292">
        <v>1</v>
      </c>
      <c r="L364" s="292">
        <v>3</v>
      </c>
      <c r="M364" s="292"/>
      <c r="N364" s="292"/>
      <c r="O364" s="292"/>
      <c r="P364" s="294" t="s">
        <v>134</v>
      </c>
      <c r="Q364" s="294" t="s">
        <v>1637</v>
      </c>
      <c r="R364" s="292"/>
      <c r="S364" s="292"/>
      <c r="T364" s="292">
        <v>3</v>
      </c>
      <c r="U364" s="292"/>
      <c r="V364" s="292">
        <v>12</v>
      </c>
      <c r="W364" s="292">
        <v>1</v>
      </c>
      <c r="X364" s="292">
        <v>3</v>
      </c>
      <c r="Y364" s="292"/>
      <c r="Z364" s="292"/>
      <c r="AA364" s="292"/>
      <c r="AB364" s="294" t="s">
        <v>142</v>
      </c>
      <c r="AC364" s="294" t="s">
        <v>2123</v>
      </c>
      <c r="AD364" s="294"/>
      <c r="AE364" s="294"/>
      <c r="AF364" s="294"/>
      <c r="AG364" s="294"/>
      <c r="AH364" s="294"/>
      <c r="AI364" s="294"/>
      <c r="AJ364" s="294"/>
      <c r="AK364" s="294"/>
      <c r="AL364" s="294"/>
      <c r="AM364" s="294" t="s">
        <v>2138</v>
      </c>
      <c r="AN364" s="294" t="s">
        <v>2122</v>
      </c>
      <c r="AO364" s="71" t="s">
        <v>219</v>
      </c>
      <c r="AP364" s="71" t="s">
        <v>1007</v>
      </c>
      <c r="AQ364" s="71" t="s">
        <v>1724</v>
      </c>
      <c r="AR364" s="70" t="s">
        <v>174</v>
      </c>
      <c r="AS364" s="253" t="s">
        <v>179</v>
      </c>
      <c r="AT364" s="535">
        <f t="shared" si="170"/>
        <v>1695438.37</v>
      </c>
      <c r="AU364" s="535">
        <f t="shared" si="170"/>
        <v>1695438.37</v>
      </c>
      <c r="AV364" s="536">
        <v>0</v>
      </c>
      <c r="AW364" s="536">
        <v>0</v>
      </c>
      <c r="AX364" s="536">
        <v>0</v>
      </c>
      <c r="AY364" s="536">
        <v>0</v>
      </c>
      <c r="AZ364" s="536">
        <v>0</v>
      </c>
      <c r="BA364" s="536">
        <v>0</v>
      </c>
      <c r="BB364" s="536">
        <v>1695438.37</v>
      </c>
      <c r="BC364" s="536">
        <v>1695438.37</v>
      </c>
      <c r="BD364" s="538">
        <f t="shared" si="171"/>
        <v>1698303.37</v>
      </c>
      <c r="BE364" s="537">
        <v>0</v>
      </c>
      <c r="BF364" s="537">
        <v>0</v>
      </c>
      <c r="BG364" s="537">
        <v>0</v>
      </c>
      <c r="BH364" s="537">
        <v>1698303.37</v>
      </c>
      <c r="BI364" s="538">
        <f t="shared" si="172"/>
        <v>1851035</v>
      </c>
      <c r="BJ364" s="537">
        <v>0</v>
      </c>
      <c r="BK364" s="537">
        <v>0</v>
      </c>
      <c r="BL364" s="537">
        <v>0</v>
      </c>
      <c r="BM364" s="537">
        <v>1851035</v>
      </c>
      <c r="BN364" s="538">
        <f t="shared" si="173"/>
        <v>1851035</v>
      </c>
      <c r="BO364" s="537">
        <v>0</v>
      </c>
      <c r="BP364" s="537">
        <v>0</v>
      </c>
      <c r="BQ364" s="537">
        <v>0</v>
      </c>
      <c r="BR364" s="537">
        <v>1851035</v>
      </c>
      <c r="BS364" s="538">
        <f t="shared" si="169"/>
        <v>1851035</v>
      </c>
      <c r="BT364" s="537">
        <v>0</v>
      </c>
      <c r="BU364" s="537">
        <v>0</v>
      </c>
      <c r="BV364" s="537">
        <v>0</v>
      </c>
      <c r="BW364" s="537">
        <v>1851035</v>
      </c>
      <c r="BX364" s="538">
        <f t="shared" si="168"/>
        <v>1695438.37</v>
      </c>
      <c r="BY364" s="536">
        <v>0</v>
      </c>
      <c r="BZ364" s="536">
        <v>0</v>
      </c>
      <c r="CA364" s="536">
        <v>0</v>
      </c>
      <c r="CB364" s="536">
        <v>1695438.37</v>
      </c>
      <c r="CC364" s="538">
        <f t="shared" si="174"/>
        <v>1698303.37</v>
      </c>
      <c r="CD364" s="537">
        <v>0</v>
      </c>
      <c r="CE364" s="537">
        <v>0</v>
      </c>
      <c r="CF364" s="537">
        <v>0</v>
      </c>
      <c r="CG364" s="537">
        <v>1698303.37</v>
      </c>
      <c r="CH364" s="538">
        <f t="shared" si="175"/>
        <v>1851035</v>
      </c>
      <c r="CI364" s="537">
        <v>0</v>
      </c>
      <c r="CJ364" s="537">
        <v>0</v>
      </c>
      <c r="CK364" s="537">
        <v>0</v>
      </c>
      <c r="CL364" s="537">
        <v>1851035</v>
      </c>
      <c r="CM364" s="509" t="s">
        <v>92</v>
      </c>
      <c r="CN364" s="19" t="str">
        <f t="shared" si="182"/>
        <v>4010000260709плановый</v>
      </c>
      <c r="CO364" s="103"/>
      <c r="CP364" s="103"/>
      <c r="CQ364" s="104"/>
      <c r="CR364" s="104">
        <f t="shared" si="176"/>
        <v>0</v>
      </c>
      <c r="CS364" s="104">
        <f t="shared" si="177"/>
        <v>0</v>
      </c>
      <c r="CT364" s="104">
        <f t="shared" si="178"/>
        <v>0</v>
      </c>
      <c r="CU364" s="104">
        <f t="shared" si="179"/>
        <v>0</v>
      </c>
      <c r="CV364" s="104">
        <f t="shared" si="180"/>
        <v>0</v>
      </c>
      <c r="CW364" s="104">
        <f t="shared" si="181"/>
        <v>0</v>
      </c>
      <c r="CX364" s="104"/>
      <c r="CY364" s="211">
        <f t="shared" si="158"/>
        <v>0</v>
      </c>
      <c r="CZ364" s="211">
        <f t="shared" si="159"/>
        <v>0</v>
      </c>
      <c r="DA364" s="211">
        <f t="shared" si="160"/>
        <v>0</v>
      </c>
      <c r="DB364" s="211">
        <f t="shared" si="161"/>
        <v>0</v>
      </c>
      <c r="DC364" s="211">
        <f t="shared" si="162"/>
        <v>0</v>
      </c>
      <c r="DD364" s="211">
        <f t="shared" si="163"/>
        <v>0</v>
      </c>
      <c r="DE364" s="211">
        <f t="shared" si="164"/>
        <v>0</v>
      </c>
      <c r="DF364" s="211">
        <f t="shared" si="165"/>
        <v>0</v>
      </c>
      <c r="DG364" s="211">
        <f t="shared" si="166"/>
        <v>0</v>
      </c>
      <c r="DH364" s="211">
        <f t="shared" si="167"/>
        <v>0</v>
      </c>
    </row>
    <row r="365" spans="1:112" s="105" customFormat="1" ht="32.1" customHeight="1">
      <c r="A365" s="439">
        <v>606</v>
      </c>
      <c r="B365" s="289" t="s">
        <v>446</v>
      </c>
      <c r="C365" s="69">
        <v>401000026</v>
      </c>
      <c r="D365" s="58" t="s">
        <v>1721</v>
      </c>
      <c r="E365" s="290" t="s">
        <v>329</v>
      </c>
      <c r="F365" s="291"/>
      <c r="G365" s="291"/>
      <c r="H365" s="292">
        <v>3</v>
      </c>
      <c r="I365" s="291"/>
      <c r="J365" s="292">
        <v>17</v>
      </c>
      <c r="K365" s="292">
        <v>1</v>
      </c>
      <c r="L365" s="292">
        <v>3</v>
      </c>
      <c r="M365" s="292"/>
      <c r="N365" s="292"/>
      <c r="O365" s="292"/>
      <c r="P365" s="294" t="s">
        <v>134</v>
      </c>
      <c r="Q365" s="294" t="s">
        <v>1637</v>
      </c>
      <c r="R365" s="292"/>
      <c r="S365" s="292"/>
      <c r="T365" s="292">
        <v>3</v>
      </c>
      <c r="U365" s="292"/>
      <c r="V365" s="292">
        <v>12</v>
      </c>
      <c r="W365" s="292">
        <v>1</v>
      </c>
      <c r="X365" s="292">
        <v>3</v>
      </c>
      <c r="Y365" s="292"/>
      <c r="Z365" s="292"/>
      <c r="AA365" s="292"/>
      <c r="AB365" s="294" t="s">
        <v>142</v>
      </c>
      <c r="AC365" s="294" t="s">
        <v>2123</v>
      </c>
      <c r="AD365" s="294"/>
      <c r="AE365" s="294"/>
      <c r="AF365" s="294"/>
      <c r="AG365" s="294"/>
      <c r="AH365" s="294"/>
      <c r="AI365" s="294"/>
      <c r="AJ365" s="294"/>
      <c r="AK365" s="294"/>
      <c r="AL365" s="294"/>
      <c r="AM365" s="294" t="s">
        <v>2138</v>
      </c>
      <c r="AN365" s="294" t="s">
        <v>2122</v>
      </c>
      <c r="AO365" s="71" t="s">
        <v>219</v>
      </c>
      <c r="AP365" s="71" t="s">
        <v>1007</v>
      </c>
      <c r="AQ365" s="71" t="s">
        <v>2244</v>
      </c>
      <c r="AR365" s="70" t="s">
        <v>1957</v>
      </c>
      <c r="AS365" s="253" t="s">
        <v>175</v>
      </c>
      <c r="AT365" s="535">
        <f t="shared" si="170"/>
        <v>7421.67</v>
      </c>
      <c r="AU365" s="535">
        <f t="shared" si="170"/>
        <v>7421.67</v>
      </c>
      <c r="AV365" s="536">
        <v>0</v>
      </c>
      <c r="AW365" s="536">
        <v>0</v>
      </c>
      <c r="AX365" s="536">
        <v>7421.67</v>
      </c>
      <c r="AY365" s="536">
        <v>7421.67</v>
      </c>
      <c r="AZ365" s="536">
        <v>0</v>
      </c>
      <c r="BA365" s="536">
        <v>0</v>
      </c>
      <c r="BB365" s="536">
        <v>0</v>
      </c>
      <c r="BC365" s="536">
        <v>0</v>
      </c>
      <c r="BD365" s="538">
        <f t="shared" si="171"/>
        <v>0</v>
      </c>
      <c r="BE365" s="537">
        <v>0</v>
      </c>
      <c r="BF365" s="537">
        <v>0</v>
      </c>
      <c r="BG365" s="537">
        <v>0</v>
      </c>
      <c r="BH365" s="537">
        <v>0</v>
      </c>
      <c r="BI365" s="538">
        <f t="shared" si="172"/>
        <v>0</v>
      </c>
      <c r="BJ365" s="537">
        <v>0</v>
      </c>
      <c r="BK365" s="537">
        <v>0</v>
      </c>
      <c r="BL365" s="537">
        <v>0</v>
      </c>
      <c r="BM365" s="537">
        <v>0</v>
      </c>
      <c r="BN365" s="538">
        <f t="shared" si="173"/>
        <v>0</v>
      </c>
      <c r="BO365" s="537">
        <v>0</v>
      </c>
      <c r="BP365" s="537">
        <v>0</v>
      </c>
      <c r="BQ365" s="537">
        <v>0</v>
      </c>
      <c r="BR365" s="537">
        <v>0</v>
      </c>
      <c r="BS365" s="538">
        <f t="shared" si="169"/>
        <v>0</v>
      </c>
      <c r="BT365" s="537">
        <v>0</v>
      </c>
      <c r="BU365" s="537">
        <v>0</v>
      </c>
      <c r="BV365" s="537">
        <v>0</v>
      </c>
      <c r="BW365" s="537">
        <v>0</v>
      </c>
      <c r="BX365" s="538">
        <f t="shared" si="168"/>
        <v>7421.67</v>
      </c>
      <c r="BY365" s="536">
        <v>0</v>
      </c>
      <c r="BZ365" s="536">
        <v>7421.67</v>
      </c>
      <c r="CA365" s="536">
        <v>0</v>
      </c>
      <c r="CB365" s="536">
        <v>0</v>
      </c>
      <c r="CC365" s="538">
        <f t="shared" si="174"/>
        <v>0</v>
      </c>
      <c r="CD365" s="537">
        <v>0</v>
      </c>
      <c r="CE365" s="537">
        <v>0</v>
      </c>
      <c r="CF365" s="537">
        <v>0</v>
      </c>
      <c r="CG365" s="537">
        <v>0</v>
      </c>
      <c r="CH365" s="538">
        <f t="shared" si="175"/>
        <v>0</v>
      </c>
      <c r="CI365" s="537">
        <v>0</v>
      </c>
      <c r="CJ365" s="537">
        <v>0</v>
      </c>
      <c r="CK365" s="537">
        <v>0</v>
      </c>
      <c r="CL365" s="537">
        <v>0</v>
      </c>
      <c r="CM365" s="509" t="s">
        <v>92</v>
      </c>
      <c r="CN365" s="19" t="str">
        <f t="shared" si="182"/>
        <v>4010000260709плановый</v>
      </c>
      <c r="CO365" s="103"/>
      <c r="CP365" s="103"/>
      <c r="CQ365" s="104"/>
      <c r="CR365" s="104">
        <f t="shared" si="176"/>
        <v>0</v>
      </c>
      <c r="CS365" s="104">
        <f t="shared" si="177"/>
        <v>0</v>
      </c>
      <c r="CT365" s="104">
        <f t="shared" si="178"/>
        <v>0</v>
      </c>
      <c r="CU365" s="104">
        <f t="shared" si="179"/>
        <v>0</v>
      </c>
      <c r="CV365" s="104">
        <f t="shared" si="180"/>
        <v>0</v>
      </c>
      <c r="CW365" s="104">
        <f t="shared" si="181"/>
        <v>0</v>
      </c>
      <c r="CX365" s="104"/>
      <c r="CY365" s="211">
        <f t="shared" ref="CY365:CY428" si="183">CC365-BD365</f>
        <v>0</v>
      </c>
      <c r="CZ365" s="211">
        <f t="shared" ref="CZ365:CZ428" si="184">CD365-BE365</f>
        <v>0</v>
      </c>
      <c r="DA365" s="211">
        <f t="shared" ref="DA365:DA428" si="185">CE365-BF365</f>
        <v>0</v>
      </c>
      <c r="DB365" s="211">
        <f t="shared" ref="DB365:DB428" si="186">CF365-BG365</f>
        <v>0</v>
      </c>
      <c r="DC365" s="211">
        <f t="shared" ref="DC365:DC428" si="187">CG365-BH365</f>
        <v>0</v>
      </c>
      <c r="DD365" s="211">
        <f t="shared" ref="DD365:DD428" si="188">CH365-BI365</f>
        <v>0</v>
      </c>
      <c r="DE365" s="211">
        <f t="shared" ref="DE365:DE428" si="189">CI365-BJ365</f>
        <v>0</v>
      </c>
      <c r="DF365" s="211">
        <f t="shared" ref="DF365:DF428" si="190">CJ365-BK365</f>
        <v>0</v>
      </c>
      <c r="DG365" s="211">
        <f t="shared" ref="DG365:DG428" si="191">CK365-BL365</f>
        <v>0</v>
      </c>
      <c r="DH365" s="211">
        <f t="shared" ref="DH365:DH428" si="192">CL365-BM365</f>
        <v>0</v>
      </c>
    </row>
    <row r="366" spans="1:112" s="105" customFormat="1" ht="32.1" customHeight="1">
      <c r="A366" s="439">
        <v>606</v>
      </c>
      <c r="B366" s="289" t="s">
        <v>446</v>
      </c>
      <c r="C366" s="69">
        <v>401000026</v>
      </c>
      <c r="D366" s="58" t="s">
        <v>1721</v>
      </c>
      <c r="E366" s="290" t="s">
        <v>329</v>
      </c>
      <c r="F366" s="291"/>
      <c r="G366" s="291"/>
      <c r="H366" s="292">
        <v>3</v>
      </c>
      <c r="I366" s="291"/>
      <c r="J366" s="292">
        <v>17</v>
      </c>
      <c r="K366" s="292">
        <v>1</v>
      </c>
      <c r="L366" s="292">
        <v>3</v>
      </c>
      <c r="M366" s="292"/>
      <c r="N366" s="292"/>
      <c r="O366" s="292"/>
      <c r="P366" s="294" t="s">
        <v>134</v>
      </c>
      <c r="Q366" s="294" t="s">
        <v>1637</v>
      </c>
      <c r="R366" s="292"/>
      <c r="S366" s="292"/>
      <c r="T366" s="292">
        <v>3</v>
      </c>
      <c r="U366" s="292"/>
      <c r="V366" s="292">
        <v>12</v>
      </c>
      <c r="W366" s="292">
        <v>1</v>
      </c>
      <c r="X366" s="292">
        <v>3</v>
      </c>
      <c r="Y366" s="292"/>
      <c r="Z366" s="292"/>
      <c r="AA366" s="292"/>
      <c r="AB366" s="294" t="s">
        <v>142</v>
      </c>
      <c r="AC366" s="294" t="s">
        <v>2123</v>
      </c>
      <c r="AD366" s="294"/>
      <c r="AE366" s="294"/>
      <c r="AF366" s="294"/>
      <c r="AG366" s="294"/>
      <c r="AH366" s="294"/>
      <c r="AI366" s="294"/>
      <c r="AJ366" s="294"/>
      <c r="AK366" s="294"/>
      <c r="AL366" s="294"/>
      <c r="AM366" s="294" t="s">
        <v>2138</v>
      </c>
      <c r="AN366" s="294" t="s">
        <v>2122</v>
      </c>
      <c r="AO366" s="71" t="s">
        <v>219</v>
      </c>
      <c r="AP366" s="71" t="s">
        <v>1007</v>
      </c>
      <c r="AQ366" s="71" t="s">
        <v>2244</v>
      </c>
      <c r="AR366" s="70" t="s">
        <v>1957</v>
      </c>
      <c r="AS366" s="253" t="s">
        <v>179</v>
      </c>
      <c r="AT366" s="535">
        <f t="shared" si="170"/>
        <v>2241.35</v>
      </c>
      <c r="AU366" s="535">
        <f t="shared" si="170"/>
        <v>2241.35</v>
      </c>
      <c r="AV366" s="536">
        <v>0</v>
      </c>
      <c r="AW366" s="536">
        <v>0</v>
      </c>
      <c r="AX366" s="536">
        <v>2241.35</v>
      </c>
      <c r="AY366" s="536">
        <v>2241.35</v>
      </c>
      <c r="AZ366" s="536">
        <v>0</v>
      </c>
      <c r="BA366" s="536">
        <v>0</v>
      </c>
      <c r="BB366" s="536">
        <v>0</v>
      </c>
      <c r="BC366" s="536">
        <v>0</v>
      </c>
      <c r="BD366" s="538">
        <f t="shared" si="171"/>
        <v>0</v>
      </c>
      <c r="BE366" s="537">
        <v>0</v>
      </c>
      <c r="BF366" s="537">
        <v>0</v>
      </c>
      <c r="BG366" s="537">
        <v>0</v>
      </c>
      <c r="BH366" s="537">
        <v>0</v>
      </c>
      <c r="BI366" s="538">
        <f t="shared" si="172"/>
        <v>0</v>
      </c>
      <c r="BJ366" s="537">
        <v>0</v>
      </c>
      <c r="BK366" s="537">
        <v>0</v>
      </c>
      <c r="BL366" s="537">
        <v>0</v>
      </c>
      <c r="BM366" s="537">
        <v>0</v>
      </c>
      <c r="BN366" s="538">
        <f t="shared" si="173"/>
        <v>0</v>
      </c>
      <c r="BO366" s="537">
        <v>0</v>
      </c>
      <c r="BP366" s="537">
        <v>0</v>
      </c>
      <c r="BQ366" s="537">
        <v>0</v>
      </c>
      <c r="BR366" s="537">
        <v>0</v>
      </c>
      <c r="BS366" s="538">
        <f t="shared" si="169"/>
        <v>0</v>
      </c>
      <c r="BT366" s="537">
        <v>0</v>
      </c>
      <c r="BU366" s="537">
        <v>0</v>
      </c>
      <c r="BV366" s="537">
        <v>0</v>
      </c>
      <c r="BW366" s="537">
        <v>0</v>
      </c>
      <c r="BX366" s="538">
        <f t="shared" si="168"/>
        <v>2241.35</v>
      </c>
      <c r="BY366" s="536">
        <v>0</v>
      </c>
      <c r="BZ366" s="536">
        <v>2241.35</v>
      </c>
      <c r="CA366" s="536">
        <v>0</v>
      </c>
      <c r="CB366" s="536">
        <v>0</v>
      </c>
      <c r="CC366" s="538">
        <f t="shared" si="174"/>
        <v>0</v>
      </c>
      <c r="CD366" s="537">
        <v>0</v>
      </c>
      <c r="CE366" s="537">
        <v>0</v>
      </c>
      <c r="CF366" s="537">
        <v>0</v>
      </c>
      <c r="CG366" s="537">
        <v>0</v>
      </c>
      <c r="CH366" s="538">
        <f t="shared" si="175"/>
        <v>0</v>
      </c>
      <c r="CI366" s="537">
        <v>0</v>
      </c>
      <c r="CJ366" s="537">
        <v>0</v>
      </c>
      <c r="CK366" s="537">
        <v>0</v>
      </c>
      <c r="CL366" s="537">
        <v>0</v>
      </c>
      <c r="CM366" s="509" t="s">
        <v>92</v>
      </c>
      <c r="CN366" s="19" t="str">
        <f t="shared" si="182"/>
        <v>4010000260709плановый</v>
      </c>
      <c r="CO366" s="103"/>
      <c r="CP366" s="103"/>
      <c r="CQ366" s="104"/>
      <c r="CR366" s="104">
        <f t="shared" si="176"/>
        <v>0</v>
      </c>
      <c r="CS366" s="104">
        <f t="shared" si="177"/>
        <v>0</v>
      </c>
      <c r="CT366" s="104">
        <f t="shared" si="178"/>
        <v>0</v>
      </c>
      <c r="CU366" s="104">
        <f t="shared" si="179"/>
        <v>0</v>
      </c>
      <c r="CV366" s="104">
        <f t="shared" si="180"/>
        <v>0</v>
      </c>
      <c r="CW366" s="104">
        <f t="shared" si="181"/>
        <v>0</v>
      </c>
      <c r="CX366" s="104"/>
      <c r="CY366" s="211">
        <f t="shared" si="183"/>
        <v>0</v>
      </c>
      <c r="CZ366" s="211">
        <f t="shared" si="184"/>
        <v>0</v>
      </c>
      <c r="DA366" s="211">
        <f t="shared" si="185"/>
        <v>0</v>
      </c>
      <c r="DB366" s="211">
        <f t="shared" si="186"/>
        <v>0</v>
      </c>
      <c r="DC366" s="211">
        <f t="shared" si="187"/>
        <v>0</v>
      </c>
      <c r="DD366" s="211">
        <f t="shared" si="188"/>
        <v>0</v>
      </c>
      <c r="DE366" s="211">
        <f t="shared" si="189"/>
        <v>0</v>
      </c>
      <c r="DF366" s="211">
        <f t="shared" si="190"/>
        <v>0</v>
      </c>
      <c r="DG366" s="211">
        <f t="shared" si="191"/>
        <v>0</v>
      </c>
      <c r="DH366" s="211">
        <f t="shared" si="192"/>
        <v>0</v>
      </c>
    </row>
    <row r="367" spans="1:112" s="105" customFormat="1" ht="32.1" customHeight="1">
      <c r="A367" s="439">
        <v>606</v>
      </c>
      <c r="B367" s="289" t="s">
        <v>446</v>
      </c>
      <c r="C367" s="69">
        <v>401000026</v>
      </c>
      <c r="D367" s="58" t="s">
        <v>1721</v>
      </c>
      <c r="E367" s="290" t="s">
        <v>329</v>
      </c>
      <c r="F367" s="291"/>
      <c r="G367" s="291"/>
      <c r="H367" s="292">
        <v>3</v>
      </c>
      <c r="I367" s="291"/>
      <c r="J367" s="292">
        <v>17</v>
      </c>
      <c r="K367" s="292">
        <v>1</v>
      </c>
      <c r="L367" s="292">
        <v>3</v>
      </c>
      <c r="M367" s="292"/>
      <c r="N367" s="292"/>
      <c r="O367" s="292"/>
      <c r="P367" s="294" t="s">
        <v>134</v>
      </c>
      <c r="Q367" s="294" t="s">
        <v>1637</v>
      </c>
      <c r="R367" s="292"/>
      <c r="S367" s="292"/>
      <c r="T367" s="292">
        <v>3</v>
      </c>
      <c r="U367" s="292"/>
      <c r="V367" s="292">
        <v>12</v>
      </c>
      <c r="W367" s="292">
        <v>1</v>
      </c>
      <c r="X367" s="292">
        <v>3</v>
      </c>
      <c r="Y367" s="292"/>
      <c r="Z367" s="292"/>
      <c r="AA367" s="292"/>
      <c r="AB367" s="294" t="s">
        <v>142</v>
      </c>
      <c r="AC367" s="294" t="s">
        <v>2123</v>
      </c>
      <c r="AD367" s="294"/>
      <c r="AE367" s="294"/>
      <c r="AF367" s="294"/>
      <c r="AG367" s="294"/>
      <c r="AH367" s="294"/>
      <c r="AI367" s="294"/>
      <c r="AJ367" s="294"/>
      <c r="AK367" s="294"/>
      <c r="AL367" s="294"/>
      <c r="AM367" s="294" t="s">
        <v>2138</v>
      </c>
      <c r="AN367" s="294" t="s">
        <v>2122</v>
      </c>
      <c r="AO367" s="71" t="s">
        <v>219</v>
      </c>
      <c r="AP367" s="71" t="s">
        <v>1007</v>
      </c>
      <c r="AQ367" s="71" t="s">
        <v>1725</v>
      </c>
      <c r="AR367" s="70" t="s">
        <v>126</v>
      </c>
      <c r="AS367" s="253" t="s">
        <v>175</v>
      </c>
      <c r="AT367" s="535">
        <f t="shared" si="170"/>
        <v>174909.77</v>
      </c>
      <c r="AU367" s="535">
        <f t="shared" si="170"/>
        <v>174909.77</v>
      </c>
      <c r="AV367" s="536">
        <v>0</v>
      </c>
      <c r="AW367" s="536">
        <v>0</v>
      </c>
      <c r="AX367" s="536">
        <v>174909.77</v>
      </c>
      <c r="AY367" s="536">
        <v>174909.77</v>
      </c>
      <c r="AZ367" s="536">
        <v>0</v>
      </c>
      <c r="BA367" s="536">
        <v>0</v>
      </c>
      <c r="BB367" s="536">
        <v>0</v>
      </c>
      <c r="BC367" s="536">
        <v>0</v>
      </c>
      <c r="BD367" s="538">
        <f t="shared" si="171"/>
        <v>0</v>
      </c>
      <c r="BE367" s="537">
        <v>0</v>
      </c>
      <c r="BF367" s="537">
        <v>0</v>
      </c>
      <c r="BG367" s="537">
        <v>0</v>
      </c>
      <c r="BH367" s="537">
        <v>0</v>
      </c>
      <c r="BI367" s="538">
        <f t="shared" si="172"/>
        <v>0</v>
      </c>
      <c r="BJ367" s="537">
        <v>0</v>
      </c>
      <c r="BK367" s="537">
        <v>0</v>
      </c>
      <c r="BL367" s="537">
        <v>0</v>
      </c>
      <c r="BM367" s="537">
        <v>0</v>
      </c>
      <c r="BN367" s="538">
        <f t="shared" si="173"/>
        <v>0</v>
      </c>
      <c r="BO367" s="537">
        <v>0</v>
      </c>
      <c r="BP367" s="537">
        <v>0</v>
      </c>
      <c r="BQ367" s="537">
        <v>0</v>
      </c>
      <c r="BR367" s="537">
        <v>0</v>
      </c>
      <c r="BS367" s="538">
        <f t="shared" si="169"/>
        <v>0</v>
      </c>
      <c r="BT367" s="537">
        <v>0</v>
      </c>
      <c r="BU367" s="537">
        <v>0</v>
      </c>
      <c r="BV367" s="537">
        <v>0</v>
      </c>
      <c r="BW367" s="537">
        <v>0</v>
      </c>
      <c r="BX367" s="538">
        <f t="shared" si="168"/>
        <v>174909.77</v>
      </c>
      <c r="BY367" s="536">
        <v>0</v>
      </c>
      <c r="BZ367" s="536">
        <v>174909.77</v>
      </c>
      <c r="CA367" s="536">
        <v>0</v>
      </c>
      <c r="CB367" s="536">
        <v>0</v>
      </c>
      <c r="CC367" s="538">
        <f t="shared" si="174"/>
        <v>0</v>
      </c>
      <c r="CD367" s="537">
        <v>0</v>
      </c>
      <c r="CE367" s="537">
        <v>0</v>
      </c>
      <c r="CF367" s="537">
        <v>0</v>
      </c>
      <c r="CG367" s="537">
        <v>0</v>
      </c>
      <c r="CH367" s="538">
        <f t="shared" si="175"/>
        <v>0</v>
      </c>
      <c r="CI367" s="537">
        <v>0</v>
      </c>
      <c r="CJ367" s="537">
        <v>0</v>
      </c>
      <c r="CK367" s="537">
        <v>0</v>
      </c>
      <c r="CL367" s="537">
        <v>0</v>
      </c>
      <c r="CM367" s="509" t="s">
        <v>92</v>
      </c>
      <c r="CN367" s="19" t="str">
        <f t="shared" si="182"/>
        <v>4010000260709плановый</v>
      </c>
      <c r="CO367" s="103"/>
      <c r="CP367" s="103"/>
      <c r="CQ367" s="104"/>
      <c r="CR367" s="104">
        <f t="shared" si="176"/>
        <v>0</v>
      </c>
      <c r="CS367" s="104">
        <f t="shared" si="177"/>
        <v>0</v>
      </c>
      <c r="CT367" s="104">
        <f t="shared" si="178"/>
        <v>0</v>
      </c>
      <c r="CU367" s="104">
        <f t="shared" si="179"/>
        <v>0</v>
      </c>
      <c r="CV367" s="104">
        <f t="shared" si="180"/>
        <v>0</v>
      </c>
      <c r="CW367" s="104">
        <f t="shared" si="181"/>
        <v>0</v>
      </c>
      <c r="CX367" s="104"/>
      <c r="CY367" s="211">
        <f t="shared" si="183"/>
        <v>0</v>
      </c>
      <c r="CZ367" s="211">
        <f t="shared" si="184"/>
        <v>0</v>
      </c>
      <c r="DA367" s="211">
        <f t="shared" si="185"/>
        <v>0</v>
      </c>
      <c r="DB367" s="211">
        <f t="shared" si="186"/>
        <v>0</v>
      </c>
      <c r="DC367" s="211">
        <f t="shared" si="187"/>
        <v>0</v>
      </c>
      <c r="DD367" s="211">
        <f t="shared" si="188"/>
        <v>0</v>
      </c>
      <c r="DE367" s="211">
        <f t="shared" si="189"/>
        <v>0</v>
      </c>
      <c r="DF367" s="211">
        <f t="shared" si="190"/>
        <v>0</v>
      </c>
      <c r="DG367" s="211">
        <f t="shared" si="191"/>
        <v>0</v>
      </c>
      <c r="DH367" s="211">
        <f t="shared" si="192"/>
        <v>0</v>
      </c>
    </row>
    <row r="368" spans="1:112" s="105" customFormat="1" ht="32.1" customHeight="1">
      <c r="A368" s="439">
        <v>606</v>
      </c>
      <c r="B368" s="289" t="s">
        <v>446</v>
      </c>
      <c r="C368" s="69">
        <v>401000026</v>
      </c>
      <c r="D368" s="58" t="s">
        <v>1721</v>
      </c>
      <c r="E368" s="290" t="s">
        <v>329</v>
      </c>
      <c r="F368" s="291"/>
      <c r="G368" s="291"/>
      <c r="H368" s="292">
        <v>3</v>
      </c>
      <c r="I368" s="291"/>
      <c r="J368" s="292">
        <v>17</v>
      </c>
      <c r="K368" s="292">
        <v>1</v>
      </c>
      <c r="L368" s="292">
        <v>3</v>
      </c>
      <c r="M368" s="292"/>
      <c r="N368" s="292"/>
      <c r="O368" s="292"/>
      <c r="P368" s="294" t="s">
        <v>134</v>
      </c>
      <c r="Q368" s="294" t="s">
        <v>1637</v>
      </c>
      <c r="R368" s="292"/>
      <c r="S368" s="292"/>
      <c r="T368" s="292">
        <v>3</v>
      </c>
      <c r="U368" s="292"/>
      <c r="V368" s="292">
        <v>12</v>
      </c>
      <c r="W368" s="292">
        <v>1</v>
      </c>
      <c r="X368" s="292">
        <v>3</v>
      </c>
      <c r="Y368" s="292"/>
      <c r="Z368" s="292"/>
      <c r="AA368" s="292"/>
      <c r="AB368" s="294" t="s">
        <v>142</v>
      </c>
      <c r="AC368" s="294" t="s">
        <v>2123</v>
      </c>
      <c r="AD368" s="294"/>
      <c r="AE368" s="294"/>
      <c r="AF368" s="294"/>
      <c r="AG368" s="294"/>
      <c r="AH368" s="294"/>
      <c r="AI368" s="294"/>
      <c r="AJ368" s="294"/>
      <c r="AK368" s="294"/>
      <c r="AL368" s="294"/>
      <c r="AM368" s="294" t="s">
        <v>2138</v>
      </c>
      <c r="AN368" s="294" t="s">
        <v>2122</v>
      </c>
      <c r="AO368" s="71" t="s">
        <v>219</v>
      </c>
      <c r="AP368" s="71" t="s">
        <v>1007</v>
      </c>
      <c r="AQ368" s="71" t="s">
        <v>1725</v>
      </c>
      <c r="AR368" s="70" t="s">
        <v>126</v>
      </c>
      <c r="AS368" s="253" t="s">
        <v>179</v>
      </c>
      <c r="AT368" s="535">
        <f t="shared" si="170"/>
        <v>52822.75</v>
      </c>
      <c r="AU368" s="535">
        <f t="shared" si="170"/>
        <v>52822.75</v>
      </c>
      <c r="AV368" s="536">
        <v>0</v>
      </c>
      <c r="AW368" s="536">
        <v>0</v>
      </c>
      <c r="AX368" s="536">
        <v>52822.75</v>
      </c>
      <c r="AY368" s="536">
        <v>52822.75</v>
      </c>
      <c r="AZ368" s="536">
        <v>0</v>
      </c>
      <c r="BA368" s="536">
        <v>0</v>
      </c>
      <c r="BB368" s="536">
        <v>0</v>
      </c>
      <c r="BC368" s="536">
        <v>0</v>
      </c>
      <c r="BD368" s="538">
        <f t="shared" si="171"/>
        <v>0</v>
      </c>
      <c r="BE368" s="537">
        <v>0</v>
      </c>
      <c r="BF368" s="537">
        <v>0</v>
      </c>
      <c r="BG368" s="537">
        <v>0</v>
      </c>
      <c r="BH368" s="537">
        <v>0</v>
      </c>
      <c r="BI368" s="538">
        <f t="shared" si="172"/>
        <v>0</v>
      </c>
      <c r="BJ368" s="537">
        <v>0</v>
      </c>
      <c r="BK368" s="537">
        <v>0</v>
      </c>
      <c r="BL368" s="537">
        <v>0</v>
      </c>
      <c r="BM368" s="537">
        <v>0</v>
      </c>
      <c r="BN368" s="538">
        <f t="shared" si="173"/>
        <v>0</v>
      </c>
      <c r="BO368" s="537">
        <v>0</v>
      </c>
      <c r="BP368" s="537">
        <v>0</v>
      </c>
      <c r="BQ368" s="537">
        <v>0</v>
      </c>
      <c r="BR368" s="537">
        <v>0</v>
      </c>
      <c r="BS368" s="538">
        <f t="shared" si="169"/>
        <v>0</v>
      </c>
      <c r="BT368" s="537">
        <v>0</v>
      </c>
      <c r="BU368" s="537">
        <v>0</v>
      </c>
      <c r="BV368" s="537">
        <v>0</v>
      </c>
      <c r="BW368" s="537">
        <v>0</v>
      </c>
      <c r="BX368" s="538">
        <f t="shared" si="168"/>
        <v>52822.75</v>
      </c>
      <c r="BY368" s="536">
        <v>0</v>
      </c>
      <c r="BZ368" s="536">
        <v>52822.75</v>
      </c>
      <c r="CA368" s="536">
        <v>0</v>
      </c>
      <c r="CB368" s="536">
        <v>0</v>
      </c>
      <c r="CC368" s="538">
        <f t="shared" si="174"/>
        <v>0</v>
      </c>
      <c r="CD368" s="537">
        <v>0</v>
      </c>
      <c r="CE368" s="537">
        <v>0</v>
      </c>
      <c r="CF368" s="537">
        <v>0</v>
      </c>
      <c r="CG368" s="537">
        <v>0</v>
      </c>
      <c r="CH368" s="538">
        <f t="shared" si="175"/>
        <v>0</v>
      </c>
      <c r="CI368" s="537">
        <v>0</v>
      </c>
      <c r="CJ368" s="537">
        <v>0</v>
      </c>
      <c r="CK368" s="537">
        <v>0</v>
      </c>
      <c r="CL368" s="537">
        <v>0</v>
      </c>
      <c r="CM368" s="509" t="s">
        <v>92</v>
      </c>
      <c r="CN368" s="19" t="str">
        <f t="shared" si="182"/>
        <v>4010000260709плановый</v>
      </c>
      <c r="CO368" s="103"/>
      <c r="CP368" s="103"/>
      <c r="CQ368" s="104"/>
      <c r="CR368" s="104">
        <f t="shared" si="176"/>
        <v>0</v>
      </c>
      <c r="CS368" s="104">
        <f t="shared" si="177"/>
        <v>0</v>
      </c>
      <c r="CT368" s="104">
        <f t="shared" si="178"/>
        <v>0</v>
      </c>
      <c r="CU368" s="104">
        <f t="shared" si="179"/>
        <v>0</v>
      </c>
      <c r="CV368" s="104">
        <f t="shared" si="180"/>
        <v>0</v>
      </c>
      <c r="CW368" s="104">
        <f t="shared" si="181"/>
        <v>0</v>
      </c>
      <c r="CX368" s="104"/>
      <c r="CY368" s="211">
        <f t="shared" si="183"/>
        <v>0</v>
      </c>
      <c r="CZ368" s="211">
        <f t="shared" si="184"/>
        <v>0</v>
      </c>
      <c r="DA368" s="211">
        <f t="shared" si="185"/>
        <v>0</v>
      </c>
      <c r="DB368" s="211">
        <f t="shared" si="186"/>
        <v>0</v>
      </c>
      <c r="DC368" s="211">
        <f t="shared" si="187"/>
        <v>0</v>
      </c>
      <c r="DD368" s="211">
        <f t="shared" si="188"/>
        <v>0</v>
      </c>
      <c r="DE368" s="211">
        <f t="shared" si="189"/>
        <v>0</v>
      </c>
      <c r="DF368" s="211">
        <f t="shared" si="190"/>
        <v>0</v>
      </c>
      <c r="DG368" s="211">
        <f t="shared" si="191"/>
        <v>0</v>
      </c>
      <c r="DH368" s="211">
        <f t="shared" si="192"/>
        <v>0</v>
      </c>
    </row>
    <row r="369" spans="1:112" s="105" customFormat="1" ht="32.1" customHeight="1">
      <c r="A369" s="439">
        <v>606</v>
      </c>
      <c r="B369" s="289" t="s">
        <v>446</v>
      </c>
      <c r="C369" s="69">
        <v>401000026</v>
      </c>
      <c r="D369" s="58" t="s">
        <v>1721</v>
      </c>
      <c r="E369" s="290" t="s">
        <v>329</v>
      </c>
      <c r="F369" s="291"/>
      <c r="G369" s="291"/>
      <c r="H369" s="292">
        <v>3</v>
      </c>
      <c r="I369" s="291"/>
      <c r="J369" s="292">
        <v>17</v>
      </c>
      <c r="K369" s="292">
        <v>1</v>
      </c>
      <c r="L369" s="292">
        <v>3</v>
      </c>
      <c r="M369" s="292"/>
      <c r="N369" s="292"/>
      <c r="O369" s="292"/>
      <c r="P369" s="294" t="s">
        <v>134</v>
      </c>
      <c r="Q369" s="294" t="s">
        <v>1637</v>
      </c>
      <c r="R369" s="292"/>
      <c r="S369" s="292"/>
      <c r="T369" s="292">
        <v>3</v>
      </c>
      <c r="U369" s="292"/>
      <c r="V369" s="292">
        <v>12</v>
      </c>
      <c r="W369" s="292">
        <v>1</v>
      </c>
      <c r="X369" s="292">
        <v>3</v>
      </c>
      <c r="Y369" s="292"/>
      <c r="Z369" s="292"/>
      <c r="AA369" s="292"/>
      <c r="AB369" s="294" t="s">
        <v>142</v>
      </c>
      <c r="AC369" s="294" t="s">
        <v>2123</v>
      </c>
      <c r="AD369" s="294"/>
      <c r="AE369" s="294"/>
      <c r="AF369" s="294"/>
      <c r="AG369" s="294"/>
      <c r="AH369" s="294"/>
      <c r="AI369" s="294"/>
      <c r="AJ369" s="294"/>
      <c r="AK369" s="294"/>
      <c r="AL369" s="294"/>
      <c r="AM369" s="294" t="s">
        <v>2138</v>
      </c>
      <c r="AN369" s="294" t="s">
        <v>2122</v>
      </c>
      <c r="AO369" s="71" t="s">
        <v>219</v>
      </c>
      <c r="AP369" s="71" t="s">
        <v>1007</v>
      </c>
      <c r="AQ369" s="71" t="s">
        <v>1724</v>
      </c>
      <c r="AR369" s="70" t="s">
        <v>174</v>
      </c>
      <c r="AS369" s="253" t="s">
        <v>73</v>
      </c>
      <c r="AT369" s="535">
        <f t="shared" si="170"/>
        <v>376230</v>
      </c>
      <c r="AU369" s="535">
        <f t="shared" si="170"/>
        <v>376230</v>
      </c>
      <c r="AV369" s="536">
        <v>0</v>
      </c>
      <c r="AW369" s="536">
        <v>0</v>
      </c>
      <c r="AX369" s="536">
        <v>0</v>
      </c>
      <c r="AY369" s="536">
        <v>0</v>
      </c>
      <c r="AZ369" s="536">
        <v>0</v>
      </c>
      <c r="BA369" s="536">
        <v>0</v>
      </c>
      <c r="BB369" s="537">
        <v>376230</v>
      </c>
      <c r="BC369" s="537">
        <v>376230</v>
      </c>
      <c r="BD369" s="538">
        <f t="shared" si="171"/>
        <v>354000</v>
      </c>
      <c r="BE369" s="537">
        <v>0</v>
      </c>
      <c r="BF369" s="537">
        <v>0</v>
      </c>
      <c r="BG369" s="537">
        <v>0</v>
      </c>
      <c r="BH369" s="537">
        <v>354000</v>
      </c>
      <c r="BI369" s="538">
        <f t="shared" si="172"/>
        <v>354000</v>
      </c>
      <c r="BJ369" s="537">
        <v>0</v>
      </c>
      <c r="BK369" s="537">
        <v>0</v>
      </c>
      <c r="BL369" s="537">
        <v>0</v>
      </c>
      <c r="BM369" s="537">
        <v>354000</v>
      </c>
      <c r="BN369" s="538">
        <f t="shared" si="173"/>
        <v>354000</v>
      </c>
      <c r="BO369" s="537">
        <v>0</v>
      </c>
      <c r="BP369" s="537">
        <v>0</v>
      </c>
      <c r="BQ369" s="537">
        <v>0</v>
      </c>
      <c r="BR369" s="537">
        <v>354000</v>
      </c>
      <c r="BS369" s="538">
        <f t="shared" si="169"/>
        <v>354000</v>
      </c>
      <c r="BT369" s="537">
        <v>0</v>
      </c>
      <c r="BU369" s="537">
        <v>0</v>
      </c>
      <c r="BV369" s="537">
        <v>0</v>
      </c>
      <c r="BW369" s="537">
        <v>354000</v>
      </c>
      <c r="BX369" s="538">
        <f t="shared" si="168"/>
        <v>376230</v>
      </c>
      <c r="BY369" s="536">
        <v>0</v>
      </c>
      <c r="BZ369" s="536">
        <v>0</v>
      </c>
      <c r="CA369" s="536">
        <v>0</v>
      </c>
      <c r="CB369" s="537">
        <v>376230</v>
      </c>
      <c r="CC369" s="538">
        <f t="shared" si="174"/>
        <v>354000</v>
      </c>
      <c r="CD369" s="537">
        <v>0</v>
      </c>
      <c r="CE369" s="537">
        <v>0</v>
      </c>
      <c r="CF369" s="537">
        <v>0</v>
      </c>
      <c r="CG369" s="537">
        <v>354000</v>
      </c>
      <c r="CH369" s="538">
        <f t="shared" si="175"/>
        <v>354000</v>
      </c>
      <c r="CI369" s="537">
        <v>0</v>
      </c>
      <c r="CJ369" s="537">
        <v>0</v>
      </c>
      <c r="CK369" s="537">
        <v>0</v>
      </c>
      <c r="CL369" s="537">
        <v>354000</v>
      </c>
      <c r="CM369" s="509" t="s">
        <v>92</v>
      </c>
      <c r="CN369" s="19" t="str">
        <f t="shared" si="182"/>
        <v>4010000260709плановый</v>
      </c>
      <c r="CO369" s="103"/>
      <c r="CP369" s="103"/>
      <c r="CQ369" s="104"/>
      <c r="CR369" s="104">
        <f t="shared" si="176"/>
        <v>0</v>
      </c>
      <c r="CS369" s="104">
        <f t="shared" si="177"/>
        <v>0</v>
      </c>
      <c r="CT369" s="104">
        <f t="shared" si="178"/>
        <v>0</v>
      </c>
      <c r="CU369" s="104">
        <f t="shared" si="179"/>
        <v>0</v>
      </c>
      <c r="CV369" s="104">
        <f t="shared" si="180"/>
        <v>0</v>
      </c>
      <c r="CW369" s="104">
        <f t="shared" si="181"/>
        <v>0</v>
      </c>
      <c r="CX369" s="104"/>
      <c r="CY369" s="211">
        <f t="shared" si="183"/>
        <v>0</v>
      </c>
      <c r="CZ369" s="211">
        <f t="shared" si="184"/>
        <v>0</v>
      </c>
      <c r="DA369" s="211">
        <f t="shared" si="185"/>
        <v>0</v>
      </c>
      <c r="DB369" s="211">
        <f t="shared" si="186"/>
        <v>0</v>
      </c>
      <c r="DC369" s="211">
        <f t="shared" si="187"/>
        <v>0</v>
      </c>
      <c r="DD369" s="211">
        <f t="shared" si="188"/>
        <v>0</v>
      </c>
      <c r="DE369" s="211">
        <f t="shared" si="189"/>
        <v>0</v>
      </c>
      <c r="DF369" s="211">
        <f t="shared" si="190"/>
        <v>0</v>
      </c>
      <c r="DG369" s="211">
        <f t="shared" si="191"/>
        <v>0</v>
      </c>
      <c r="DH369" s="211">
        <f t="shared" si="192"/>
        <v>0</v>
      </c>
    </row>
    <row r="370" spans="1:112" s="105" customFormat="1" ht="32.1" customHeight="1">
      <c r="A370" s="439">
        <v>606</v>
      </c>
      <c r="B370" s="289" t="s">
        <v>446</v>
      </c>
      <c r="C370" s="69">
        <v>401000026</v>
      </c>
      <c r="D370" s="58" t="s">
        <v>1721</v>
      </c>
      <c r="E370" s="290" t="s">
        <v>329</v>
      </c>
      <c r="F370" s="291"/>
      <c r="G370" s="291"/>
      <c r="H370" s="292">
        <v>3</v>
      </c>
      <c r="I370" s="291"/>
      <c r="J370" s="292">
        <v>17</v>
      </c>
      <c r="K370" s="292">
        <v>1</v>
      </c>
      <c r="L370" s="292">
        <v>3</v>
      </c>
      <c r="M370" s="292"/>
      <c r="N370" s="292"/>
      <c r="O370" s="292"/>
      <c r="P370" s="294" t="s">
        <v>134</v>
      </c>
      <c r="Q370" s="294" t="s">
        <v>1637</v>
      </c>
      <c r="R370" s="292"/>
      <c r="S370" s="292"/>
      <c r="T370" s="292">
        <v>3</v>
      </c>
      <c r="U370" s="292"/>
      <c r="V370" s="292">
        <v>12</v>
      </c>
      <c r="W370" s="292">
        <v>1</v>
      </c>
      <c r="X370" s="292">
        <v>3</v>
      </c>
      <c r="Y370" s="292"/>
      <c r="Z370" s="292"/>
      <c r="AA370" s="292"/>
      <c r="AB370" s="294" t="s">
        <v>142</v>
      </c>
      <c r="AC370" s="294" t="s">
        <v>2123</v>
      </c>
      <c r="AD370" s="294"/>
      <c r="AE370" s="294"/>
      <c r="AF370" s="294"/>
      <c r="AG370" s="294"/>
      <c r="AH370" s="294"/>
      <c r="AI370" s="294"/>
      <c r="AJ370" s="294"/>
      <c r="AK370" s="294"/>
      <c r="AL370" s="294"/>
      <c r="AM370" s="294" t="s">
        <v>2138</v>
      </c>
      <c r="AN370" s="294" t="s">
        <v>2122</v>
      </c>
      <c r="AO370" s="71" t="s">
        <v>219</v>
      </c>
      <c r="AP370" s="71" t="s">
        <v>1007</v>
      </c>
      <c r="AQ370" s="71" t="s">
        <v>1724</v>
      </c>
      <c r="AR370" s="70" t="s">
        <v>174</v>
      </c>
      <c r="AS370" s="253" t="s">
        <v>118</v>
      </c>
      <c r="AT370" s="535">
        <f t="shared" si="170"/>
        <v>0</v>
      </c>
      <c r="AU370" s="535">
        <f t="shared" si="170"/>
        <v>0</v>
      </c>
      <c r="AV370" s="536">
        <v>0</v>
      </c>
      <c r="AW370" s="536">
        <v>0</v>
      </c>
      <c r="AX370" s="536">
        <v>0</v>
      </c>
      <c r="AY370" s="536">
        <v>0</v>
      </c>
      <c r="AZ370" s="536">
        <v>0</v>
      </c>
      <c r="BA370" s="536">
        <v>0</v>
      </c>
      <c r="BB370" s="536">
        <v>0</v>
      </c>
      <c r="BC370" s="536">
        <v>0</v>
      </c>
      <c r="BD370" s="538">
        <f t="shared" si="171"/>
        <v>22950</v>
      </c>
      <c r="BE370" s="537">
        <v>0</v>
      </c>
      <c r="BF370" s="537">
        <v>0</v>
      </c>
      <c r="BG370" s="537">
        <v>0</v>
      </c>
      <c r="BH370" s="537">
        <v>22950</v>
      </c>
      <c r="BI370" s="538">
        <f t="shared" si="172"/>
        <v>23870</v>
      </c>
      <c r="BJ370" s="537">
        <v>0</v>
      </c>
      <c r="BK370" s="537">
        <v>0</v>
      </c>
      <c r="BL370" s="537">
        <v>0</v>
      </c>
      <c r="BM370" s="537">
        <v>23870</v>
      </c>
      <c r="BN370" s="538">
        <f t="shared" si="173"/>
        <v>24820</v>
      </c>
      <c r="BO370" s="537">
        <v>0</v>
      </c>
      <c r="BP370" s="537">
        <v>0</v>
      </c>
      <c r="BQ370" s="537">
        <v>0</v>
      </c>
      <c r="BR370" s="537">
        <v>24820</v>
      </c>
      <c r="BS370" s="538">
        <f t="shared" si="169"/>
        <v>24820</v>
      </c>
      <c r="BT370" s="537">
        <v>0</v>
      </c>
      <c r="BU370" s="537">
        <v>0</v>
      </c>
      <c r="BV370" s="537">
        <v>0</v>
      </c>
      <c r="BW370" s="537">
        <v>24820</v>
      </c>
      <c r="BX370" s="538">
        <f t="shared" si="168"/>
        <v>0</v>
      </c>
      <c r="BY370" s="536">
        <v>0</v>
      </c>
      <c r="BZ370" s="536">
        <v>0</v>
      </c>
      <c r="CA370" s="536">
        <v>0</v>
      </c>
      <c r="CB370" s="536">
        <v>0</v>
      </c>
      <c r="CC370" s="538">
        <f t="shared" si="174"/>
        <v>22950</v>
      </c>
      <c r="CD370" s="537">
        <v>0</v>
      </c>
      <c r="CE370" s="537">
        <v>0</v>
      </c>
      <c r="CF370" s="537">
        <v>0</v>
      </c>
      <c r="CG370" s="537">
        <v>22950</v>
      </c>
      <c r="CH370" s="538">
        <f t="shared" si="175"/>
        <v>23870</v>
      </c>
      <c r="CI370" s="537">
        <v>0</v>
      </c>
      <c r="CJ370" s="537">
        <v>0</v>
      </c>
      <c r="CK370" s="537">
        <v>0</v>
      </c>
      <c r="CL370" s="537">
        <v>23870</v>
      </c>
      <c r="CM370" s="311" t="s">
        <v>1257</v>
      </c>
      <c r="CN370" s="19" t="str">
        <f t="shared" si="182"/>
        <v>4010000260709индексации</v>
      </c>
      <c r="CO370" s="103"/>
      <c r="CP370" s="103"/>
      <c r="CQ370" s="104"/>
      <c r="CR370" s="104">
        <f t="shared" si="176"/>
        <v>0</v>
      </c>
      <c r="CS370" s="104">
        <f t="shared" si="177"/>
        <v>0</v>
      </c>
      <c r="CT370" s="104">
        <f t="shared" si="178"/>
        <v>0</v>
      </c>
      <c r="CU370" s="104">
        <f t="shared" si="179"/>
        <v>0</v>
      </c>
      <c r="CV370" s="104">
        <f t="shared" si="180"/>
        <v>0</v>
      </c>
      <c r="CW370" s="104">
        <f t="shared" si="181"/>
        <v>0</v>
      </c>
      <c r="CX370" s="104"/>
      <c r="CY370" s="211">
        <f t="shared" si="183"/>
        <v>0</v>
      </c>
      <c r="CZ370" s="211">
        <f t="shared" si="184"/>
        <v>0</v>
      </c>
      <c r="DA370" s="211">
        <f t="shared" si="185"/>
        <v>0</v>
      </c>
      <c r="DB370" s="211">
        <f t="shared" si="186"/>
        <v>0</v>
      </c>
      <c r="DC370" s="211">
        <f t="shared" si="187"/>
        <v>0</v>
      </c>
      <c r="DD370" s="211">
        <f t="shared" si="188"/>
        <v>0</v>
      </c>
      <c r="DE370" s="211">
        <f t="shared" si="189"/>
        <v>0</v>
      </c>
      <c r="DF370" s="211">
        <f t="shared" si="190"/>
        <v>0</v>
      </c>
      <c r="DG370" s="211">
        <f t="shared" si="191"/>
        <v>0</v>
      </c>
      <c r="DH370" s="211">
        <f t="shared" si="192"/>
        <v>0</v>
      </c>
    </row>
    <row r="371" spans="1:112" s="105" customFormat="1" ht="32.1" customHeight="1">
      <c r="A371" s="439">
        <v>606</v>
      </c>
      <c r="B371" s="289" t="s">
        <v>446</v>
      </c>
      <c r="C371" s="69">
        <v>401000054</v>
      </c>
      <c r="D371" s="58" t="s">
        <v>238</v>
      </c>
      <c r="E371" s="290" t="s">
        <v>466</v>
      </c>
      <c r="F371" s="291"/>
      <c r="G371" s="291"/>
      <c r="H371" s="292">
        <v>1</v>
      </c>
      <c r="I371" s="291"/>
      <c r="J371" s="292">
        <v>9</v>
      </c>
      <c r="K371" s="292" t="s">
        <v>1214</v>
      </c>
      <c r="L371" s="292"/>
      <c r="M371" s="292"/>
      <c r="N371" s="292"/>
      <c r="O371" s="292"/>
      <c r="P371" s="294" t="s">
        <v>467</v>
      </c>
      <c r="Q371" s="294" t="s">
        <v>1640</v>
      </c>
      <c r="R371" s="292"/>
      <c r="S371" s="292"/>
      <c r="T371" s="292"/>
      <c r="U371" s="292"/>
      <c r="V371" s="292">
        <v>11</v>
      </c>
      <c r="W371" s="292">
        <v>1</v>
      </c>
      <c r="X371" s="292"/>
      <c r="Y371" s="292"/>
      <c r="Z371" s="292"/>
      <c r="AA371" s="292"/>
      <c r="AB371" s="294" t="s">
        <v>467</v>
      </c>
      <c r="AC371" s="294" t="s">
        <v>2123</v>
      </c>
      <c r="AD371" s="294"/>
      <c r="AE371" s="294"/>
      <c r="AF371" s="294"/>
      <c r="AG371" s="294"/>
      <c r="AH371" s="294"/>
      <c r="AI371" s="294"/>
      <c r="AJ371" s="294"/>
      <c r="AK371" s="294"/>
      <c r="AL371" s="294"/>
      <c r="AM371" s="294" t="s">
        <v>2245</v>
      </c>
      <c r="AN371" s="294" t="s">
        <v>2122</v>
      </c>
      <c r="AO371" s="71" t="s">
        <v>219</v>
      </c>
      <c r="AP371" s="71" t="s">
        <v>219</v>
      </c>
      <c r="AQ371" s="71" t="s">
        <v>565</v>
      </c>
      <c r="AR371" s="70" t="s">
        <v>566</v>
      </c>
      <c r="AS371" s="253" t="s">
        <v>464</v>
      </c>
      <c r="AT371" s="535">
        <f t="shared" si="170"/>
        <v>0</v>
      </c>
      <c r="AU371" s="535">
        <f t="shared" si="170"/>
        <v>0</v>
      </c>
      <c r="AV371" s="536">
        <v>0</v>
      </c>
      <c r="AW371" s="536">
        <v>0</v>
      </c>
      <c r="AX371" s="536">
        <v>0</v>
      </c>
      <c r="AY371" s="536">
        <v>0</v>
      </c>
      <c r="AZ371" s="536">
        <v>0</v>
      </c>
      <c r="BA371" s="536">
        <v>0</v>
      </c>
      <c r="BB371" s="537">
        <v>0</v>
      </c>
      <c r="BC371" s="537">
        <v>0</v>
      </c>
      <c r="BD371" s="538">
        <f t="shared" si="171"/>
        <v>2179800</v>
      </c>
      <c r="BE371" s="537">
        <v>0</v>
      </c>
      <c r="BF371" s="537">
        <v>0</v>
      </c>
      <c r="BG371" s="537">
        <v>0</v>
      </c>
      <c r="BH371" s="537">
        <v>2179800</v>
      </c>
      <c r="BI371" s="538">
        <f t="shared" si="172"/>
        <v>0</v>
      </c>
      <c r="BJ371" s="537">
        <v>0</v>
      </c>
      <c r="BK371" s="537">
        <v>0</v>
      </c>
      <c r="BL371" s="537">
        <v>0</v>
      </c>
      <c r="BM371" s="537">
        <v>0</v>
      </c>
      <c r="BN371" s="538">
        <f t="shared" si="173"/>
        <v>0</v>
      </c>
      <c r="BO371" s="537">
        <v>0</v>
      </c>
      <c r="BP371" s="537">
        <v>0</v>
      </c>
      <c r="BQ371" s="537">
        <v>0</v>
      </c>
      <c r="BR371" s="537">
        <v>0</v>
      </c>
      <c r="BS371" s="538">
        <f t="shared" si="169"/>
        <v>0</v>
      </c>
      <c r="BT371" s="537">
        <v>0</v>
      </c>
      <c r="BU371" s="537">
        <v>0</v>
      </c>
      <c r="BV371" s="537">
        <v>0</v>
      </c>
      <c r="BW371" s="537">
        <v>0</v>
      </c>
      <c r="BX371" s="538">
        <f t="shared" si="168"/>
        <v>0</v>
      </c>
      <c r="BY371" s="536">
        <v>0</v>
      </c>
      <c r="BZ371" s="536">
        <v>0</v>
      </c>
      <c r="CA371" s="536">
        <v>0</v>
      </c>
      <c r="CB371" s="537">
        <v>0</v>
      </c>
      <c r="CC371" s="538">
        <f t="shared" si="174"/>
        <v>2179800</v>
      </c>
      <c r="CD371" s="537">
        <v>0</v>
      </c>
      <c r="CE371" s="537">
        <v>0</v>
      </c>
      <c r="CF371" s="537">
        <v>0</v>
      </c>
      <c r="CG371" s="537">
        <v>2179800</v>
      </c>
      <c r="CH371" s="538">
        <f t="shared" si="175"/>
        <v>0</v>
      </c>
      <c r="CI371" s="537">
        <v>0</v>
      </c>
      <c r="CJ371" s="537">
        <v>0</v>
      </c>
      <c r="CK371" s="537">
        <v>0</v>
      </c>
      <c r="CL371" s="537">
        <v>0</v>
      </c>
      <c r="CM371" s="509" t="s">
        <v>92</v>
      </c>
      <c r="CN371" s="19" t="str">
        <f t="shared" si="182"/>
        <v>4010000540707плановый</v>
      </c>
      <c r="CO371" s="103"/>
      <c r="CP371" s="103"/>
      <c r="CQ371" s="104"/>
      <c r="CR371" s="104">
        <f t="shared" si="176"/>
        <v>0</v>
      </c>
      <c r="CS371" s="104">
        <f t="shared" si="177"/>
        <v>0</v>
      </c>
      <c r="CT371" s="104">
        <f t="shared" si="178"/>
        <v>0</v>
      </c>
      <c r="CU371" s="104">
        <f t="shared" si="179"/>
        <v>0</v>
      </c>
      <c r="CV371" s="104">
        <f t="shared" si="180"/>
        <v>0</v>
      </c>
      <c r="CW371" s="104">
        <f t="shared" si="181"/>
        <v>0</v>
      </c>
      <c r="CX371" s="104"/>
      <c r="CY371" s="211">
        <f t="shared" si="183"/>
        <v>0</v>
      </c>
      <c r="CZ371" s="211">
        <f t="shared" si="184"/>
        <v>0</v>
      </c>
      <c r="DA371" s="211">
        <f t="shared" si="185"/>
        <v>0</v>
      </c>
      <c r="DB371" s="211">
        <f t="shared" si="186"/>
        <v>0</v>
      </c>
      <c r="DC371" s="211">
        <f t="shared" si="187"/>
        <v>0</v>
      </c>
      <c r="DD371" s="211">
        <f t="shared" si="188"/>
        <v>0</v>
      </c>
      <c r="DE371" s="211">
        <f t="shared" si="189"/>
        <v>0</v>
      </c>
      <c r="DF371" s="211">
        <f t="shared" si="190"/>
        <v>0</v>
      </c>
      <c r="DG371" s="211">
        <f t="shared" si="191"/>
        <v>0</v>
      </c>
      <c r="DH371" s="211">
        <f t="shared" si="192"/>
        <v>0</v>
      </c>
    </row>
    <row r="372" spans="1:112" s="105" customFormat="1" ht="32.1" customHeight="1">
      <c r="A372" s="439">
        <v>606</v>
      </c>
      <c r="B372" s="289" t="s">
        <v>446</v>
      </c>
      <c r="C372" s="69">
        <v>401000054</v>
      </c>
      <c r="D372" s="58" t="s">
        <v>238</v>
      </c>
      <c r="E372" s="290" t="s">
        <v>466</v>
      </c>
      <c r="F372" s="291"/>
      <c r="G372" s="291"/>
      <c r="H372" s="292">
        <v>1</v>
      </c>
      <c r="I372" s="291"/>
      <c r="J372" s="292">
        <v>9</v>
      </c>
      <c r="K372" s="292">
        <v>1</v>
      </c>
      <c r="L372" s="292">
        <v>7</v>
      </c>
      <c r="M372" s="292"/>
      <c r="N372" s="292"/>
      <c r="O372" s="292"/>
      <c r="P372" s="294" t="s">
        <v>467</v>
      </c>
      <c r="Q372" s="294" t="s">
        <v>1640</v>
      </c>
      <c r="R372" s="292"/>
      <c r="S372" s="292"/>
      <c r="T372" s="292"/>
      <c r="U372" s="292"/>
      <c r="V372" s="292">
        <v>11</v>
      </c>
      <c r="W372" s="292">
        <v>1</v>
      </c>
      <c r="X372" s="292"/>
      <c r="Y372" s="292"/>
      <c r="Z372" s="292"/>
      <c r="AA372" s="292"/>
      <c r="AB372" s="294" t="s">
        <v>467</v>
      </c>
      <c r="AC372" s="294" t="s">
        <v>2123</v>
      </c>
      <c r="AD372" s="294"/>
      <c r="AE372" s="294"/>
      <c r="AF372" s="294"/>
      <c r="AG372" s="294"/>
      <c r="AH372" s="294"/>
      <c r="AI372" s="294"/>
      <c r="AJ372" s="294"/>
      <c r="AK372" s="294"/>
      <c r="AL372" s="294"/>
      <c r="AM372" s="294" t="s">
        <v>2245</v>
      </c>
      <c r="AN372" s="294" t="s">
        <v>2122</v>
      </c>
      <c r="AO372" s="71" t="s">
        <v>219</v>
      </c>
      <c r="AP372" s="71" t="s">
        <v>1007</v>
      </c>
      <c r="AQ372" s="71" t="s">
        <v>1726</v>
      </c>
      <c r="AR372" s="70" t="s">
        <v>1727</v>
      </c>
      <c r="AS372" s="253" t="s">
        <v>463</v>
      </c>
      <c r="AT372" s="535">
        <f t="shared" si="170"/>
        <v>7164321.3799999999</v>
      </c>
      <c r="AU372" s="535">
        <f t="shared" si="170"/>
        <v>7164321.3799999999</v>
      </c>
      <c r="AV372" s="536">
        <v>0</v>
      </c>
      <c r="AW372" s="536">
        <v>0</v>
      </c>
      <c r="AX372" s="536">
        <v>0</v>
      </c>
      <c r="AY372" s="536">
        <v>0</v>
      </c>
      <c r="AZ372" s="536">
        <v>0</v>
      </c>
      <c r="BA372" s="536">
        <v>0</v>
      </c>
      <c r="BB372" s="537">
        <v>7164321.3799999999</v>
      </c>
      <c r="BC372" s="537">
        <v>7164321.3799999999</v>
      </c>
      <c r="BD372" s="538">
        <f t="shared" si="171"/>
        <v>7703060</v>
      </c>
      <c r="BE372" s="537">
        <v>0</v>
      </c>
      <c r="BF372" s="537">
        <v>0</v>
      </c>
      <c r="BG372" s="537">
        <v>0</v>
      </c>
      <c r="BH372" s="537">
        <v>7703060</v>
      </c>
      <c r="BI372" s="538">
        <f t="shared" si="172"/>
        <v>7733760</v>
      </c>
      <c r="BJ372" s="537">
        <v>0</v>
      </c>
      <c r="BK372" s="537">
        <v>0</v>
      </c>
      <c r="BL372" s="537">
        <v>0</v>
      </c>
      <c r="BM372" s="537">
        <v>7733760</v>
      </c>
      <c r="BN372" s="538">
        <f t="shared" si="173"/>
        <v>7733760</v>
      </c>
      <c r="BO372" s="537">
        <v>0</v>
      </c>
      <c r="BP372" s="537">
        <v>0</v>
      </c>
      <c r="BQ372" s="537">
        <v>0</v>
      </c>
      <c r="BR372" s="537">
        <v>7733760</v>
      </c>
      <c r="BS372" s="538">
        <f t="shared" si="169"/>
        <v>8039760</v>
      </c>
      <c r="BT372" s="537">
        <v>0</v>
      </c>
      <c r="BU372" s="537">
        <v>0</v>
      </c>
      <c r="BV372" s="537">
        <v>0</v>
      </c>
      <c r="BW372" s="537">
        <f>7733760+306000</f>
        <v>8039760</v>
      </c>
      <c r="BX372" s="538">
        <f t="shared" si="168"/>
        <v>7164321.3799999999</v>
      </c>
      <c r="BY372" s="536">
        <v>0</v>
      </c>
      <c r="BZ372" s="536">
        <v>0</v>
      </c>
      <c r="CA372" s="536">
        <v>0</v>
      </c>
      <c r="CB372" s="537">
        <v>7164321.3799999999</v>
      </c>
      <c r="CC372" s="538">
        <f t="shared" si="174"/>
        <v>7703060</v>
      </c>
      <c r="CD372" s="537">
        <v>0</v>
      </c>
      <c r="CE372" s="537">
        <v>0</v>
      </c>
      <c r="CF372" s="537">
        <v>0</v>
      </c>
      <c r="CG372" s="537">
        <v>7703060</v>
      </c>
      <c r="CH372" s="538">
        <f t="shared" si="175"/>
        <v>7733760</v>
      </c>
      <c r="CI372" s="537">
        <v>0</v>
      </c>
      <c r="CJ372" s="537">
        <v>0</v>
      </c>
      <c r="CK372" s="537">
        <v>0</v>
      </c>
      <c r="CL372" s="537">
        <v>7733760</v>
      </c>
      <c r="CM372" s="509" t="s">
        <v>92</v>
      </c>
      <c r="CN372" s="19" t="str">
        <f t="shared" si="182"/>
        <v>4010000540709плановый</v>
      </c>
      <c r="CO372" s="103"/>
      <c r="CP372" s="103"/>
      <c r="CQ372" s="104"/>
      <c r="CR372" s="104">
        <f t="shared" si="176"/>
        <v>0</v>
      </c>
      <c r="CS372" s="104">
        <f t="shared" si="177"/>
        <v>0</v>
      </c>
      <c r="CT372" s="104">
        <f t="shared" si="178"/>
        <v>0</v>
      </c>
      <c r="CU372" s="104">
        <f t="shared" si="179"/>
        <v>0</v>
      </c>
      <c r="CV372" s="104">
        <f t="shared" si="180"/>
        <v>0</v>
      </c>
      <c r="CW372" s="104">
        <f t="shared" si="181"/>
        <v>0</v>
      </c>
      <c r="CX372" s="104"/>
      <c r="CY372" s="211">
        <f t="shared" si="183"/>
        <v>0</v>
      </c>
      <c r="CZ372" s="211">
        <f t="shared" si="184"/>
        <v>0</v>
      </c>
      <c r="DA372" s="211">
        <f t="shared" si="185"/>
        <v>0</v>
      </c>
      <c r="DB372" s="211">
        <f t="shared" si="186"/>
        <v>0</v>
      </c>
      <c r="DC372" s="211">
        <f t="shared" si="187"/>
        <v>0</v>
      </c>
      <c r="DD372" s="211">
        <f t="shared" si="188"/>
        <v>0</v>
      </c>
      <c r="DE372" s="211">
        <f t="shared" si="189"/>
        <v>0</v>
      </c>
      <c r="DF372" s="211">
        <f t="shared" si="190"/>
        <v>0</v>
      </c>
      <c r="DG372" s="211">
        <f t="shared" si="191"/>
        <v>0</v>
      </c>
      <c r="DH372" s="211">
        <f t="shared" si="192"/>
        <v>0</v>
      </c>
    </row>
    <row r="373" spans="1:112" s="105" customFormat="1" ht="32.1" customHeight="1">
      <c r="A373" s="439">
        <v>606</v>
      </c>
      <c r="B373" s="289" t="s">
        <v>446</v>
      </c>
      <c r="C373" s="69">
        <v>401000054</v>
      </c>
      <c r="D373" s="58" t="s">
        <v>238</v>
      </c>
      <c r="E373" s="290" t="s">
        <v>466</v>
      </c>
      <c r="F373" s="291"/>
      <c r="G373" s="291"/>
      <c r="H373" s="292">
        <v>1</v>
      </c>
      <c r="I373" s="291"/>
      <c r="J373" s="292">
        <v>9</v>
      </c>
      <c r="K373" s="292">
        <v>1</v>
      </c>
      <c r="L373" s="292">
        <v>7</v>
      </c>
      <c r="M373" s="292"/>
      <c r="N373" s="292"/>
      <c r="O373" s="292"/>
      <c r="P373" s="294" t="s">
        <v>467</v>
      </c>
      <c r="Q373" s="294" t="s">
        <v>1640</v>
      </c>
      <c r="R373" s="292"/>
      <c r="S373" s="292"/>
      <c r="T373" s="292"/>
      <c r="U373" s="292"/>
      <c r="V373" s="292">
        <v>11</v>
      </c>
      <c r="W373" s="292">
        <v>1</v>
      </c>
      <c r="X373" s="292"/>
      <c r="Y373" s="292"/>
      <c r="Z373" s="292"/>
      <c r="AA373" s="292"/>
      <c r="AB373" s="294" t="s">
        <v>467</v>
      </c>
      <c r="AC373" s="294" t="s">
        <v>2123</v>
      </c>
      <c r="AD373" s="294"/>
      <c r="AE373" s="294"/>
      <c r="AF373" s="294"/>
      <c r="AG373" s="294"/>
      <c r="AH373" s="294"/>
      <c r="AI373" s="294"/>
      <c r="AJ373" s="294"/>
      <c r="AK373" s="294"/>
      <c r="AL373" s="294"/>
      <c r="AM373" s="294" t="s">
        <v>2245</v>
      </c>
      <c r="AN373" s="294" t="s">
        <v>2122</v>
      </c>
      <c r="AO373" s="71" t="s">
        <v>219</v>
      </c>
      <c r="AP373" s="71" t="s">
        <v>1007</v>
      </c>
      <c r="AQ373" s="71" t="s">
        <v>1726</v>
      </c>
      <c r="AR373" s="70" t="s">
        <v>1727</v>
      </c>
      <c r="AS373" s="253" t="s">
        <v>464</v>
      </c>
      <c r="AT373" s="535">
        <f t="shared" si="170"/>
        <v>970932.11</v>
      </c>
      <c r="AU373" s="535">
        <f t="shared" si="170"/>
        <v>970932.11</v>
      </c>
      <c r="AV373" s="536">
        <v>0</v>
      </c>
      <c r="AW373" s="536">
        <v>0</v>
      </c>
      <c r="AX373" s="536">
        <v>0</v>
      </c>
      <c r="AY373" s="536">
        <v>0</v>
      </c>
      <c r="AZ373" s="536">
        <v>0</v>
      </c>
      <c r="BA373" s="536">
        <v>0</v>
      </c>
      <c r="BB373" s="537">
        <v>970932.11</v>
      </c>
      <c r="BC373" s="537">
        <v>970932.11</v>
      </c>
      <c r="BD373" s="538">
        <f t="shared" si="171"/>
        <v>485990</v>
      </c>
      <c r="BE373" s="537">
        <v>0</v>
      </c>
      <c r="BF373" s="537">
        <v>0</v>
      </c>
      <c r="BG373" s="537">
        <v>0</v>
      </c>
      <c r="BH373" s="537">
        <v>485990</v>
      </c>
      <c r="BI373" s="538">
        <f t="shared" si="172"/>
        <v>345290</v>
      </c>
      <c r="BJ373" s="537">
        <v>0</v>
      </c>
      <c r="BK373" s="537">
        <v>0</v>
      </c>
      <c r="BL373" s="537">
        <v>0</v>
      </c>
      <c r="BM373" s="537">
        <v>345290</v>
      </c>
      <c r="BN373" s="538">
        <f t="shared" si="173"/>
        <v>345290</v>
      </c>
      <c r="BO373" s="537">
        <v>0</v>
      </c>
      <c r="BP373" s="537">
        <v>0</v>
      </c>
      <c r="BQ373" s="537">
        <v>0</v>
      </c>
      <c r="BR373" s="537">
        <v>345290</v>
      </c>
      <c r="BS373" s="538">
        <f t="shared" si="169"/>
        <v>345290</v>
      </c>
      <c r="BT373" s="537">
        <v>0</v>
      </c>
      <c r="BU373" s="537">
        <v>0</v>
      </c>
      <c r="BV373" s="537">
        <v>0</v>
      </c>
      <c r="BW373" s="537">
        <v>345290</v>
      </c>
      <c r="BX373" s="538">
        <f t="shared" si="168"/>
        <v>970932.11</v>
      </c>
      <c r="BY373" s="536">
        <v>0</v>
      </c>
      <c r="BZ373" s="536">
        <v>0</v>
      </c>
      <c r="CA373" s="536">
        <v>0</v>
      </c>
      <c r="CB373" s="537">
        <v>970932.11</v>
      </c>
      <c r="CC373" s="538">
        <f t="shared" si="174"/>
        <v>485990</v>
      </c>
      <c r="CD373" s="537">
        <v>0</v>
      </c>
      <c r="CE373" s="537">
        <v>0</v>
      </c>
      <c r="CF373" s="537">
        <v>0</v>
      </c>
      <c r="CG373" s="537">
        <v>485990</v>
      </c>
      <c r="CH373" s="538">
        <f t="shared" si="175"/>
        <v>345290</v>
      </c>
      <c r="CI373" s="537">
        <v>0</v>
      </c>
      <c r="CJ373" s="537">
        <v>0</v>
      </c>
      <c r="CK373" s="537">
        <v>0</v>
      </c>
      <c r="CL373" s="537">
        <v>345290</v>
      </c>
      <c r="CM373" s="509" t="s">
        <v>92</v>
      </c>
      <c r="CN373" s="19" t="str">
        <f t="shared" si="182"/>
        <v>4010000540709плановый</v>
      </c>
      <c r="CO373" s="103"/>
      <c r="CP373" s="103"/>
      <c r="CQ373" s="104"/>
      <c r="CR373" s="104">
        <f t="shared" si="176"/>
        <v>0</v>
      </c>
      <c r="CS373" s="104">
        <f t="shared" si="177"/>
        <v>0</v>
      </c>
      <c r="CT373" s="104">
        <f t="shared" si="178"/>
        <v>0</v>
      </c>
      <c r="CU373" s="104">
        <f t="shared" si="179"/>
        <v>0</v>
      </c>
      <c r="CV373" s="104">
        <f t="shared" si="180"/>
        <v>0</v>
      </c>
      <c r="CW373" s="104">
        <f t="shared" si="181"/>
        <v>0</v>
      </c>
      <c r="CX373" s="104"/>
      <c r="CY373" s="211">
        <f t="shared" si="183"/>
        <v>0</v>
      </c>
      <c r="CZ373" s="211">
        <f t="shared" si="184"/>
        <v>0</v>
      </c>
      <c r="DA373" s="211">
        <f t="shared" si="185"/>
        <v>0</v>
      </c>
      <c r="DB373" s="211">
        <f t="shared" si="186"/>
        <v>0</v>
      </c>
      <c r="DC373" s="211">
        <f t="shared" si="187"/>
        <v>0</v>
      </c>
      <c r="DD373" s="211">
        <f t="shared" si="188"/>
        <v>0</v>
      </c>
      <c r="DE373" s="211">
        <f t="shared" si="189"/>
        <v>0</v>
      </c>
      <c r="DF373" s="211">
        <f t="shared" si="190"/>
        <v>0</v>
      </c>
      <c r="DG373" s="211">
        <f t="shared" si="191"/>
        <v>0</v>
      </c>
      <c r="DH373" s="211">
        <f t="shared" si="192"/>
        <v>0</v>
      </c>
    </row>
    <row r="374" spans="1:112" s="105" customFormat="1" ht="32.1" customHeight="1">
      <c r="A374" s="439">
        <v>606</v>
      </c>
      <c r="B374" s="289" t="s">
        <v>446</v>
      </c>
      <c r="C374" s="69">
        <v>402000001</v>
      </c>
      <c r="D374" s="58" t="s">
        <v>67</v>
      </c>
      <c r="E374" s="290" t="s">
        <v>1535</v>
      </c>
      <c r="F374" s="291"/>
      <c r="G374" s="291"/>
      <c r="H374" s="292">
        <v>6</v>
      </c>
      <c r="I374" s="291"/>
      <c r="J374" s="292">
        <v>23</v>
      </c>
      <c r="K374" s="292">
        <v>1</v>
      </c>
      <c r="L374" s="292">
        <v>3</v>
      </c>
      <c r="M374" s="292"/>
      <c r="N374" s="292"/>
      <c r="O374" s="292"/>
      <c r="P374" s="294" t="s">
        <v>154</v>
      </c>
      <c r="Q374" s="294" t="s">
        <v>423</v>
      </c>
      <c r="R374" s="292"/>
      <c r="S374" s="292"/>
      <c r="T374" s="292"/>
      <c r="U374" s="292"/>
      <c r="V374" s="292">
        <v>11</v>
      </c>
      <c r="W374" s="292">
        <v>1</v>
      </c>
      <c r="X374" s="292" t="s">
        <v>106</v>
      </c>
      <c r="Y374" s="292"/>
      <c r="Z374" s="292"/>
      <c r="AA374" s="292"/>
      <c r="AB374" s="294" t="s">
        <v>166</v>
      </c>
      <c r="AC374" s="294" t="s">
        <v>2246</v>
      </c>
      <c r="AD374" s="294"/>
      <c r="AE374" s="294"/>
      <c r="AF374" s="294"/>
      <c r="AG374" s="294"/>
      <c r="AH374" s="294"/>
      <c r="AI374" s="294"/>
      <c r="AJ374" s="294"/>
      <c r="AK374" s="294"/>
      <c r="AL374" s="294"/>
      <c r="AM374" s="294" t="s">
        <v>2247</v>
      </c>
      <c r="AN374" s="294" t="s">
        <v>1871</v>
      </c>
      <c r="AO374" s="71" t="s">
        <v>219</v>
      </c>
      <c r="AP374" s="71" t="s">
        <v>1007</v>
      </c>
      <c r="AQ374" s="71" t="s">
        <v>1729</v>
      </c>
      <c r="AR374" s="70" t="s">
        <v>76</v>
      </c>
      <c r="AS374" s="253">
        <v>122</v>
      </c>
      <c r="AT374" s="535">
        <f t="shared" si="170"/>
        <v>503139.19</v>
      </c>
      <c r="AU374" s="535">
        <f t="shared" si="170"/>
        <v>503139.19</v>
      </c>
      <c r="AV374" s="536">
        <v>0</v>
      </c>
      <c r="AW374" s="536">
        <v>0</v>
      </c>
      <c r="AX374" s="536">
        <v>0</v>
      </c>
      <c r="AY374" s="536">
        <v>0</v>
      </c>
      <c r="AZ374" s="536">
        <v>0</v>
      </c>
      <c r="BA374" s="536">
        <v>0</v>
      </c>
      <c r="BB374" s="537">
        <v>503139.19</v>
      </c>
      <c r="BC374" s="537">
        <v>503139.19</v>
      </c>
      <c r="BD374" s="538">
        <f t="shared" si="171"/>
        <v>541092</v>
      </c>
      <c r="BE374" s="537">
        <v>0</v>
      </c>
      <c r="BF374" s="537">
        <v>0</v>
      </c>
      <c r="BG374" s="537">
        <v>0</v>
      </c>
      <c r="BH374" s="537">
        <v>541092</v>
      </c>
      <c r="BI374" s="538">
        <f t="shared" si="172"/>
        <v>512728</v>
      </c>
      <c r="BJ374" s="537">
        <v>0</v>
      </c>
      <c r="BK374" s="537">
        <v>0</v>
      </c>
      <c r="BL374" s="537">
        <v>0</v>
      </c>
      <c r="BM374" s="537">
        <v>512728</v>
      </c>
      <c r="BN374" s="538">
        <f t="shared" si="173"/>
        <v>512728</v>
      </c>
      <c r="BO374" s="537">
        <v>0</v>
      </c>
      <c r="BP374" s="537">
        <v>0</v>
      </c>
      <c r="BQ374" s="537">
        <v>0</v>
      </c>
      <c r="BR374" s="537">
        <v>512728</v>
      </c>
      <c r="BS374" s="538">
        <f t="shared" si="169"/>
        <v>512728</v>
      </c>
      <c r="BT374" s="537">
        <v>0</v>
      </c>
      <c r="BU374" s="537">
        <v>0</v>
      </c>
      <c r="BV374" s="537">
        <v>0</v>
      </c>
      <c r="BW374" s="537">
        <v>512728</v>
      </c>
      <c r="BX374" s="538">
        <f t="shared" si="168"/>
        <v>503139.19</v>
      </c>
      <c r="BY374" s="536">
        <v>0</v>
      </c>
      <c r="BZ374" s="536">
        <v>0</v>
      </c>
      <c r="CA374" s="536">
        <v>0</v>
      </c>
      <c r="CB374" s="537">
        <v>503139.19</v>
      </c>
      <c r="CC374" s="538">
        <f t="shared" si="174"/>
        <v>541092</v>
      </c>
      <c r="CD374" s="537">
        <v>0</v>
      </c>
      <c r="CE374" s="537">
        <v>0</v>
      </c>
      <c r="CF374" s="537">
        <v>0</v>
      </c>
      <c r="CG374" s="537">
        <v>541092</v>
      </c>
      <c r="CH374" s="538">
        <f t="shared" si="175"/>
        <v>512728</v>
      </c>
      <c r="CI374" s="537">
        <v>0</v>
      </c>
      <c r="CJ374" s="537">
        <v>0</v>
      </c>
      <c r="CK374" s="537">
        <v>0</v>
      </c>
      <c r="CL374" s="537">
        <v>512728</v>
      </c>
      <c r="CM374" s="509" t="s">
        <v>92</v>
      </c>
      <c r="CN374" s="19" t="str">
        <f t="shared" si="182"/>
        <v>4020000010709плановый</v>
      </c>
      <c r="CO374" s="103"/>
      <c r="CP374" s="103"/>
      <c r="CQ374" s="104"/>
      <c r="CR374" s="104">
        <f t="shared" si="176"/>
        <v>0</v>
      </c>
      <c r="CS374" s="104">
        <f t="shared" si="177"/>
        <v>0</v>
      </c>
      <c r="CT374" s="104">
        <f t="shared" si="178"/>
        <v>0</v>
      </c>
      <c r="CU374" s="104">
        <f t="shared" si="179"/>
        <v>0</v>
      </c>
      <c r="CV374" s="104">
        <f t="shared" si="180"/>
        <v>0</v>
      </c>
      <c r="CW374" s="104">
        <f t="shared" si="181"/>
        <v>0</v>
      </c>
      <c r="CX374" s="104"/>
      <c r="CY374" s="211">
        <f t="shared" si="183"/>
        <v>0</v>
      </c>
      <c r="CZ374" s="211">
        <f t="shared" si="184"/>
        <v>0</v>
      </c>
      <c r="DA374" s="211">
        <f t="shared" si="185"/>
        <v>0</v>
      </c>
      <c r="DB374" s="211">
        <f t="shared" si="186"/>
        <v>0</v>
      </c>
      <c r="DC374" s="211">
        <f t="shared" si="187"/>
        <v>0</v>
      </c>
      <c r="DD374" s="211">
        <f t="shared" si="188"/>
        <v>0</v>
      </c>
      <c r="DE374" s="211">
        <f t="shared" si="189"/>
        <v>0</v>
      </c>
      <c r="DF374" s="211">
        <f t="shared" si="190"/>
        <v>0</v>
      </c>
      <c r="DG374" s="211">
        <f t="shared" si="191"/>
        <v>0</v>
      </c>
      <c r="DH374" s="211">
        <f t="shared" si="192"/>
        <v>0</v>
      </c>
    </row>
    <row r="375" spans="1:112" s="105" customFormat="1" ht="32.1" customHeight="1">
      <c r="A375" s="439">
        <v>606</v>
      </c>
      <c r="B375" s="289" t="s">
        <v>446</v>
      </c>
      <c r="C375" s="69">
        <v>402000001</v>
      </c>
      <c r="D375" s="58" t="s">
        <v>1728</v>
      </c>
      <c r="E375" s="290" t="s">
        <v>1535</v>
      </c>
      <c r="F375" s="291"/>
      <c r="G375" s="291"/>
      <c r="H375" s="292">
        <v>6</v>
      </c>
      <c r="I375" s="291"/>
      <c r="J375" s="292">
        <v>23</v>
      </c>
      <c r="K375" s="292">
        <v>1</v>
      </c>
      <c r="L375" s="292">
        <v>3</v>
      </c>
      <c r="M375" s="292"/>
      <c r="N375" s="292"/>
      <c r="O375" s="292"/>
      <c r="P375" s="294" t="s">
        <v>154</v>
      </c>
      <c r="Q375" s="294" t="s">
        <v>423</v>
      </c>
      <c r="R375" s="292"/>
      <c r="S375" s="292"/>
      <c r="T375" s="292"/>
      <c r="U375" s="292"/>
      <c r="V375" s="292">
        <v>11</v>
      </c>
      <c r="W375" s="292">
        <v>1</v>
      </c>
      <c r="X375" s="292" t="s">
        <v>106</v>
      </c>
      <c r="Y375" s="292"/>
      <c r="Z375" s="292"/>
      <c r="AA375" s="292"/>
      <c r="AB375" s="294" t="s">
        <v>166</v>
      </c>
      <c r="AC375" s="294" t="s">
        <v>2246</v>
      </c>
      <c r="AD375" s="294"/>
      <c r="AE375" s="294"/>
      <c r="AF375" s="294"/>
      <c r="AG375" s="294"/>
      <c r="AH375" s="294"/>
      <c r="AI375" s="294"/>
      <c r="AJ375" s="294"/>
      <c r="AK375" s="294"/>
      <c r="AL375" s="294"/>
      <c r="AM375" s="294" t="s">
        <v>2247</v>
      </c>
      <c r="AN375" s="294" t="s">
        <v>1871</v>
      </c>
      <c r="AO375" s="71" t="s">
        <v>219</v>
      </c>
      <c r="AP375" s="71" t="s">
        <v>1007</v>
      </c>
      <c r="AQ375" s="71" t="s">
        <v>1729</v>
      </c>
      <c r="AR375" s="70" t="s">
        <v>76</v>
      </c>
      <c r="AS375" s="253" t="s">
        <v>79</v>
      </c>
      <c r="AT375" s="535">
        <f t="shared" si="170"/>
        <v>151948.01999999999</v>
      </c>
      <c r="AU375" s="535">
        <f t="shared" si="170"/>
        <v>151948.01999999999</v>
      </c>
      <c r="AV375" s="536">
        <v>0</v>
      </c>
      <c r="AW375" s="536">
        <v>0</v>
      </c>
      <c r="AX375" s="536">
        <v>0</v>
      </c>
      <c r="AY375" s="536">
        <v>0</v>
      </c>
      <c r="AZ375" s="536">
        <v>0</v>
      </c>
      <c r="BA375" s="536">
        <v>0</v>
      </c>
      <c r="BB375" s="537">
        <v>151948.01999999999</v>
      </c>
      <c r="BC375" s="537">
        <v>151948.01999999999</v>
      </c>
      <c r="BD375" s="538">
        <f t="shared" si="171"/>
        <v>163408</v>
      </c>
      <c r="BE375" s="537">
        <v>0</v>
      </c>
      <c r="BF375" s="537">
        <v>0</v>
      </c>
      <c r="BG375" s="537">
        <v>0</v>
      </c>
      <c r="BH375" s="537">
        <v>163408</v>
      </c>
      <c r="BI375" s="538">
        <f t="shared" si="172"/>
        <v>154842</v>
      </c>
      <c r="BJ375" s="537">
        <v>0</v>
      </c>
      <c r="BK375" s="537">
        <v>0</v>
      </c>
      <c r="BL375" s="537">
        <v>0</v>
      </c>
      <c r="BM375" s="537">
        <v>154842</v>
      </c>
      <c r="BN375" s="538">
        <f t="shared" si="173"/>
        <v>154842</v>
      </c>
      <c r="BO375" s="537">
        <v>0</v>
      </c>
      <c r="BP375" s="537">
        <v>0</v>
      </c>
      <c r="BQ375" s="537">
        <v>0</v>
      </c>
      <c r="BR375" s="537">
        <v>154842</v>
      </c>
      <c r="BS375" s="538">
        <f t="shared" si="169"/>
        <v>154842</v>
      </c>
      <c r="BT375" s="537">
        <v>0</v>
      </c>
      <c r="BU375" s="537">
        <v>0</v>
      </c>
      <c r="BV375" s="537">
        <v>0</v>
      </c>
      <c r="BW375" s="537">
        <v>154842</v>
      </c>
      <c r="BX375" s="538">
        <f t="shared" si="168"/>
        <v>151948.01999999999</v>
      </c>
      <c r="BY375" s="536">
        <v>0</v>
      </c>
      <c r="BZ375" s="536">
        <v>0</v>
      </c>
      <c r="CA375" s="536">
        <v>0</v>
      </c>
      <c r="CB375" s="537">
        <v>151948.01999999999</v>
      </c>
      <c r="CC375" s="538">
        <f t="shared" si="174"/>
        <v>163408</v>
      </c>
      <c r="CD375" s="537">
        <v>0</v>
      </c>
      <c r="CE375" s="537">
        <v>0</v>
      </c>
      <c r="CF375" s="537">
        <v>0</v>
      </c>
      <c r="CG375" s="537">
        <v>163408</v>
      </c>
      <c r="CH375" s="538">
        <f t="shared" si="175"/>
        <v>154842</v>
      </c>
      <c r="CI375" s="537">
        <v>0</v>
      </c>
      <c r="CJ375" s="537">
        <v>0</v>
      </c>
      <c r="CK375" s="537">
        <v>0</v>
      </c>
      <c r="CL375" s="537">
        <v>154842</v>
      </c>
      <c r="CM375" s="509" t="s">
        <v>92</v>
      </c>
      <c r="CN375" s="19" t="str">
        <f t="shared" si="182"/>
        <v>4020000010709плановый</v>
      </c>
      <c r="CO375" s="103"/>
      <c r="CP375" s="103"/>
      <c r="CQ375" s="104"/>
      <c r="CR375" s="104">
        <f t="shared" si="176"/>
        <v>0</v>
      </c>
      <c r="CS375" s="104">
        <f t="shared" si="177"/>
        <v>0</v>
      </c>
      <c r="CT375" s="104">
        <f t="shared" si="178"/>
        <v>0</v>
      </c>
      <c r="CU375" s="104">
        <f t="shared" si="179"/>
        <v>0</v>
      </c>
      <c r="CV375" s="104">
        <f t="shared" si="180"/>
        <v>0</v>
      </c>
      <c r="CW375" s="104">
        <f t="shared" si="181"/>
        <v>0</v>
      </c>
      <c r="CX375" s="104"/>
      <c r="CY375" s="211">
        <f t="shared" si="183"/>
        <v>0</v>
      </c>
      <c r="CZ375" s="211">
        <f t="shared" si="184"/>
        <v>0</v>
      </c>
      <c r="DA375" s="211">
        <f t="shared" si="185"/>
        <v>0</v>
      </c>
      <c r="DB375" s="211">
        <f t="shared" si="186"/>
        <v>0</v>
      </c>
      <c r="DC375" s="211">
        <f t="shared" si="187"/>
        <v>0</v>
      </c>
      <c r="DD375" s="211">
        <f t="shared" si="188"/>
        <v>0</v>
      </c>
      <c r="DE375" s="211">
        <f t="shared" si="189"/>
        <v>0</v>
      </c>
      <c r="DF375" s="211">
        <f t="shared" si="190"/>
        <v>0</v>
      </c>
      <c r="DG375" s="211">
        <f t="shared" si="191"/>
        <v>0</v>
      </c>
      <c r="DH375" s="211">
        <f t="shared" si="192"/>
        <v>0</v>
      </c>
    </row>
    <row r="376" spans="1:112" s="105" customFormat="1" ht="32.1" customHeight="1">
      <c r="A376" s="439">
        <v>606</v>
      </c>
      <c r="B376" s="289" t="s">
        <v>446</v>
      </c>
      <c r="C376" s="69">
        <v>402000001</v>
      </c>
      <c r="D376" s="58" t="s">
        <v>1728</v>
      </c>
      <c r="E376" s="290" t="s">
        <v>329</v>
      </c>
      <c r="F376" s="291"/>
      <c r="G376" s="291"/>
      <c r="H376" s="292">
        <v>3</v>
      </c>
      <c r="I376" s="291"/>
      <c r="J376" s="292">
        <v>17</v>
      </c>
      <c r="K376" s="292">
        <v>1</v>
      </c>
      <c r="L376" s="292">
        <v>3</v>
      </c>
      <c r="M376" s="292"/>
      <c r="N376" s="292"/>
      <c r="O376" s="292"/>
      <c r="P376" s="294" t="s">
        <v>134</v>
      </c>
      <c r="Q376" s="294" t="s">
        <v>1637</v>
      </c>
      <c r="R376" s="292"/>
      <c r="S376" s="292"/>
      <c r="T376" s="292">
        <v>3</v>
      </c>
      <c r="U376" s="292"/>
      <c r="V376" s="292">
        <v>9</v>
      </c>
      <c r="W376" s="292">
        <v>1</v>
      </c>
      <c r="X376" s="292"/>
      <c r="Y376" s="292"/>
      <c r="Z376" s="292"/>
      <c r="AA376" s="292"/>
      <c r="AB376" s="294" t="s">
        <v>142</v>
      </c>
      <c r="AC376" s="294" t="s">
        <v>2248</v>
      </c>
      <c r="AD376" s="294"/>
      <c r="AE376" s="294"/>
      <c r="AF376" s="294"/>
      <c r="AG376" s="294"/>
      <c r="AH376" s="294"/>
      <c r="AI376" s="294"/>
      <c r="AJ376" s="294"/>
      <c r="AK376" s="294"/>
      <c r="AL376" s="294"/>
      <c r="AM376" s="294" t="s">
        <v>2249</v>
      </c>
      <c r="AN376" s="294" t="s">
        <v>1859</v>
      </c>
      <c r="AO376" s="71" t="s">
        <v>219</v>
      </c>
      <c r="AP376" s="71" t="s">
        <v>1007</v>
      </c>
      <c r="AQ376" s="71" t="s">
        <v>1729</v>
      </c>
      <c r="AR376" s="70" t="s">
        <v>76</v>
      </c>
      <c r="AS376" s="253" t="s">
        <v>73</v>
      </c>
      <c r="AT376" s="535">
        <f t="shared" si="170"/>
        <v>6862222.6500000004</v>
      </c>
      <c r="AU376" s="535">
        <f t="shared" si="170"/>
        <v>6862222.6500000004</v>
      </c>
      <c r="AV376" s="536">
        <v>0</v>
      </c>
      <c r="AW376" s="536">
        <v>0</v>
      </c>
      <c r="AX376" s="536">
        <v>0</v>
      </c>
      <c r="AY376" s="536">
        <v>0</v>
      </c>
      <c r="AZ376" s="536">
        <v>0</v>
      </c>
      <c r="BA376" s="536">
        <v>0</v>
      </c>
      <c r="BB376" s="537">
        <v>6862222.6500000004</v>
      </c>
      <c r="BC376" s="537">
        <v>6862222.6500000004</v>
      </c>
      <c r="BD376" s="538">
        <f t="shared" si="171"/>
        <v>9232203.4499999993</v>
      </c>
      <c r="BE376" s="537">
        <v>0</v>
      </c>
      <c r="BF376" s="537">
        <v>0</v>
      </c>
      <c r="BG376" s="537">
        <v>0</v>
      </c>
      <c r="BH376" s="537">
        <v>9232203.4499999993</v>
      </c>
      <c r="BI376" s="538">
        <f t="shared" si="172"/>
        <v>8049870</v>
      </c>
      <c r="BJ376" s="537">
        <v>0</v>
      </c>
      <c r="BK376" s="537">
        <v>0</v>
      </c>
      <c r="BL376" s="537">
        <v>0</v>
      </c>
      <c r="BM376" s="537">
        <v>8049870</v>
      </c>
      <c r="BN376" s="538">
        <f t="shared" si="173"/>
        <v>8049870</v>
      </c>
      <c r="BO376" s="537">
        <v>0</v>
      </c>
      <c r="BP376" s="537">
        <v>0</v>
      </c>
      <c r="BQ376" s="537">
        <v>0</v>
      </c>
      <c r="BR376" s="537">
        <v>8049870</v>
      </c>
      <c r="BS376" s="538">
        <f t="shared" si="169"/>
        <v>8049870</v>
      </c>
      <c r="BT376" s="537">
        <v>0</v>
      </c>
      <c r="BU376" s="537">
        <v>0</v>
      </c>
      <c r="BV376" s="537">
        <v>0</v>
      </c>
      <c r="BW376" s="537">
        <v>8049870</v>
      </c>
      <c r="BX376" s="538">
        <f t="shared" si="168"/>
        <v>6862222.6500000004</v>
      </c>
      <c r="BY376" s="536">
        <v>0</v>
      </c>
      <c r="BZ376" s="536">
        <v>0</v>
      </c>
      <c r="CA376" s="536">
        <v>0</v>
      </c>
      <c r="CB376" s="537">
        <v>6862222.6500000004</v>
      </c>
      <c r="CC376" s="538">
        <f t="shared" si="174"/>
        <v>9232203.4499999993</v>
      </c>
      <c r="CD376" s="537">
        <v>0</v>
      </c>
      <c r="CE376" s="537">
        <v>0</v>
      </c>
      <c r="CF376" s="537">
        <v>0</v>
      </c>
      <c r="CG376" s="537">
        <v>9232203.4499999993</v>
      </c>
      <c r="CH376" s="538">
        <f t="shared" si="175"/>
        <v>8049870</v>
      </c>
      <c r="CI376" s="537">
        <v>0</v>
      </c>
      <c r="CJ376" s="537">
        <v>0</v>
      </c>
      <c r="CK376" s="537">
        <v>0</v>
      </c>
      <c r="CL376" s="537">
        <v>8049870</v>
      </c>
      <c r="CM376" s="509" t="s">
        <v>92</v>
      </c>
      <c r="CN376" s="19" t="str">
        <f t="shared" si="182"/>
        <v>4020000010709плановый</v>
      </c>
      <c r="CO376" s="103"/>
      <c r="CP376" s="103"/>
      <c r="CQ376" s="104"/>
      <c r="CR376" s="104">
        <f t="shared" si="176"/>
        <v>0</v>
      </c>
      <c r="CS376" s="104">
        <f t="shared" si="177"/>
        <v>0</v>
      </c>
      <c r="CT376" s="104">
        <f t="shared" si="178"/>
        <v>0</v>
      </c>
      <c r="CU376" s="104">
        <f t="shared" si="179"/>
        <v>0</v>
      </c>
      <c r="CV376" s="104">
        <f t="shared" si="180"/>
        <v>0</v>
      </c>
      <c r="CW376" s="104">
        <f t="shared" si="181"/>
        <v>0</v>
      </c>
      <c r="CX376" s="104"/>
      <c r="CY376" s="211">
        <f t="shared" si="183"/>
        <v>0</v>
      </c>
      <c r="CZ376" s="211">
        <f t="shared" si="184"/>
        <v>0</v>
      </c>
      <c r="DA376" s="211">
        <f t="shared" si="185"/>
        <v>0</v>
      </c>
      <c r="DB376" s="211">
        <f t="shared" si="186"/>
        <v>0</v>
      </c>
      <c r="DC376" s="211">
        <f t="shared" si="187"/>
        <v>0</v>
      </c>
      <c r="DD376" s="211">
        <f t="shared" si="188"/>
        <v>0</v>
      </c>
      <c r="DE376" s="211">
        <f t="shared" si="189"/>
        <v>0</v>
      </c>
      <c r="DF376" s="211">
        <f t="shared" si="190"/>
        <v>0</v>
      </c>
      <c r="DG376" s="211">
        <f t="shared" si="191"/>
        <v>0</v>
      </c>
      <c r="DH376" s="211">
        <f t="shared" si="192"/>
        <v>0</v>
      </c>
    </row>
    <row r="377" spans="1:112" s="105" customFormat="1" ht="32.1" customHeight="1">
      <c r="A377" s="439">
        <v>606</v>
      </c>
      <c r="B377" s="289" t="s">
        <v>446</v>
      </c>
      <c r="C377" s="69">
        <v>402000001</v>
      </c>
      <c r="D377" s="58" t="s">
        <v>1728</v>
      </c>
      <c r="E377" s="290" t="s">
        <v>329</v>
      </c>
      <c r="F377" s="291"/>
      <c r="G377" s="291"/>
      <c r="H377" s="292">
        <v>3</v>
      </c>
      <c r="I377" s="291"/>
      <c r="J377" s="292">
        <v>17</v>
      </c>
      <c r="K377" s="292">
        <v>1</v>
      </c>
      <c r="L377" s="292">
        <v>3</v>
      </c>
      <c r="M377" s="292"/>
      <c r="N377" s="292"/>
      <c r="O377" s="292"/>
      <c r="P377" s="294" t="s">
        <v>134</v>
      </c>
      <c r="Q377" s="294" t="s">
        <v>1637</v>
      </c>
      <c r="R377" s="292"/>
      <c r="S377" s="292"/>
      <c r="T377" s="292">
        <v>3</v>
      </c>
      <c r="U377" s="292"/>
      <c r="V377" s="292">
        <v>9</v>
      </c>
      <c r="W377" s="292">
        <v>1</v>
      </c>
      <c r="X377" s="292"/>
      <c r="Y377" s="292"/>
      <c r="Z377" s="292"/>
      <c r="AA377" s="292"/>
      <c r="AB377" s="294" t="s">
        <v>142</v>
      </c>
      <c r="AC377" s="294" t="s">
        <v>2248</v>
      </c>
      <c r="AD377" s="294"/>
      <c r="AE377" s="294"/>
      <c r="AF377" s="294"/>
      <c r="AG377" s="294"/>
      <c r="AH377" s="294"/>
      <c r="AI377" s="294"/>
      <c r="AJ377" s="294"/>
      <c r="AK377" s="294"/>
      <c r="AL377" s="294"/>
      <c r="AM377" s="294" t="s">
        <v>2250</v>
      </c>
      <c r="AN377" s="294" t="s">
        <v>1859</v>
      </c>
      <c r="AO377" s="71" t="s">
        <v>219</v>
      </c>
      <c r="AP377" s="71" t="s">
        <v>1007</v>
      </c>
      <c r="AQ377" s="71" t="s">
        <v>1729</v>
      </c>
      <c r="AR377" s="70" t="s">
        <v>76</v>
      </c>
      <c r="AS377" s="253" t="s">
        <v>118</v>
      </c>
      <c r="AT377" s="535">
        <f t="shared" si="170"/>
        <v>387468.35</v>
      </c>
      <c r="AU377" s="535">
        <f t="shared" si="170"/>
        <v>387468.35</v>
      </c>
      <c r="AV377" s="536">
        <v>0</v>
      </c>
      <c r="AW377" s="536">
        <v>0</v>
      </c>
      <c r="AX377" s="536">
        <v>0</v>
      </c>
      <c r="AY377" s="536">
        <v>0</v>
      </c>
      <c r="AZ377" s="536">
        <v>0</v>
      </c>
      <c r="BA377" s="536">
        <v>0</v>
      </c>
      <c r="BB377" s="537">
        <v>387468.35</v>
      </c>
      <c r="BC377" s="537">
        <v>387468.35</v>
      </c>
      <c r="BD377" s="538">
        <f t="shared" si="171"/>
        <v>0</v>
      </c>
      <c r="BE377" s="537">
        <v>0</v>
      </c>
      <c r="BF377" s="537">
        <v>0</v>
      </c>
      <c r="BG377" s="537">
        <v>0</v>
      </c>
      <c r="BH377" s="537">
        <v>0</v>
      </c>
      <c r="BI377" s="538">
        <f t="shared" si="172"/>
        <v>1272960</v>
      </c>
      <c r="BJ377" s="537">
        <v>0</v>
      </c>
      <c r="BK377" s="537">
        <v>0</v>
      </c>
      <c r="BL377" s="537">
        <v>0</v>
      </c>
      <c r="BM377" s="537">
        <v>1272960</v>
      </c>
      <c r="BN377" s="538">
        <f t="shared" si="173"/>
        <v>1295230</v>
      </c>
      <c r="BO377" s="537">
        <v>0</v>
      </c>
      <c r="BP377" s="537">
        <v>0</v>
      </c>
      <c r="BQ377" s="537">
        <v>0</v>
      </c>
      <c r="BR377" s="537">
        <v>1295230</v>
      </c>
      <c r="BS377" s="538">
        <f t="shared" si="169"/>
        <v>1295230</v>
      </c>
      <c r="BT377" s="537">
        <v>0</v>
      </c>
      <c r="BU377" s="537">
        <v>0</v>
      </c>
      <c r="BV377" s="537">
        <v>0</v>
      </c>
      <c r="BW377" s="537">
        <v>1295230</v>
      </c>
      <c r="BX377" s="538">
        <f t="shared" si="168"/>
        <v>387468.35</v>
      </c>
      <c r="BY377" s="536">
        <v>0</v>
      </c>
      <c r="BZ377" s="536">
        <v>0</v>
      </c>
      <c r="CA377" s="536">
        <v>0</v>
      </c>
      <c r="CB377" s="537">
        <v>387468.35</v>
      </c>
      <c r="CC377" s="538">
        <f t="shared" si="174"/>
        <v>0</v>
      </c>
      <c r="CD377" s="537">
        <v>0</v>
      </c>
      <c r="CE377" s="537">
        <v>0</v>
      </c>
      <c r="CF377" s="537">
        <v>0</v>
      </c>
      <c r="CG377" s="537">
        <v>0</v>
      </c>
      <c r="CH377" s="538">
        <f t="shared" si="175"/>
        <v>1272960</v>
      </c>
      <c r="CI377" s="537">
        <v>0</v>
      </c>
      <c r="CJ377" s="537">
        <v>0</v>
      </c>
      <c r="CK377" s="537">
        <v>0</v>
      </c>
      <c r="CL377" s="537">
        <v>1272960</v>
      </c>
      <c r="CM377" s="311" t="s">
        <v>1257</v>
      </c>
      <c r="CN377" s="19" t="str">
        <f t="shared" si="182"/>
        <v>4020000010709индексации</v>
      </c>
      <c r="CO377" s="103"/>
      <c r="CP377" s="103"/>
      <c r="CQ377" s="104"/>
      <c r="CR377" s="104">
        <f t="shared" si="176"/>
        <v>0</v>
      </c>
      <c r="CS377" s="104">
        <f t="shared" si="177"/>
        <v>0</v>
      </c>
      <c r="CT377" s="104">
        <f t="shared" si="178"/>
        <v>0</v>
      </c>
      <c r="CU377" s="104">
        <f t="shared" si="179"/>
        <v>0</v>
      </c>
      <c r="CV377" s="104">
        <f t="shared" si="180"/>
        <v>0</v>
      </c>
      <c r="CW377" s="104">
        <f t="shared" si="181"/>
        <v>0</v>
      </c>
      <c r="CX377" s="104"/>
      <c r="CY377" s="211">
        <f t="shared" si="183"/>
        <v>0</v>
      </c>
      <c r="CZ377" s="211">
        <f t="shared" si="184"/>
        <v>0</v>
      </c>
      <c r="DA377" s="211">
        <f t="shared" si="185"/>
        <v>0</v>
      </c>
      <c r="DB377" s="211">
        <f t="shared" si="186"/>
        <v>0</v>
      </c>
      <c r="DC377" s="211">
        <f t="shared" si="187"/>
        <v>0</v>
      </c>
      <c r="DD377" s="211">
        <f t="shared" si="188"/>
        <v>0</v>
      </c>
      <c r="DE377" s="211">
        <f t="shared" si="189"/>
        <v>0</v>
      </c>
      <c r="DF377" s="211">
        <f t="shared" si="190"/>
        <v>0</v>
      </c>
      <c r="DG377" s="211">
        <f t="shared" si="191"/>
        <v>0</v>
      </c>
      <c r="DH377" s="211">
        <f t="shared" si="192"/>
        <v>0</v>
      </c>
    </row>
    <row r="378" spans="1:112" s="105" customFormat="1" ht="32.1" customHeight="1">
      <c r="A378" s="439">
        <v>606</v>
      </c>
      <c r="B378" s="289" t="s">
        <v>446</v>
      </c>
      <c r="C378" s="69">
        <v>402000001</v>
      </c>
      <c r="D378" s="58" t="s">
        <v>1728</v>
      </c>
      <c r="E378" s="290" t="s">
        <v>329</v>
      </c>
      <c r="F378" s="291"/>
      <c r="G378" s="291"/>
      <c r="H378" s="292">
        <v>3</v>
      </c>
      <c r="I378" s="291"/>
      <c r="J378" s="292">
        <v>17</v>
      </c>
      <c r="K378" s="292">
        <v>1</v>
      </c>
      <c r="L378" s="292">
        <v>3</v>
      </c>
      <c r="M378" s="292"/>
      <c r="N378" s="292"/>
      <c r="O378" s="292"/>
      <c r="P378" s="294" t="s">
        <v>134</v>
      </c>
      <c r="Q378" s="294" t="s">
        <v>1637</v>
      </c>
      <c r="R378" s="292"/>
      <c r="S378" s="292"/>
      <c r="T378" s="292">
        <v>3</v>
      </c>
      <c r="U378" s="292"/>
      <c r="V378" s="292">
        <v>9</v>
      </c>
      <c r="W378" s="292">
        <v>1</v>
      </c>
      <c r="X378" s="292"/>
      <c r="Y378" s="292"/>
      <c r="Z378" s="292"/>
      <c r="AA378" s="292"/>
      <c r="AB378" s="294" t="s">
        <v>142</v>
      </c>
      <c r="AC378" s="294" t="s">
        <v>2248</v>
      </c>
      <c r="AD378" s="294"/>
      <c r="AE378" s="294"/>
      <c r="AF378" s="294"/>
      <c r="AG378" s="294"/>
      <c r="AH378" s="294"/>
      <c r="AI378" s="294"/>
      <c r="AJ378" s="294"/>
      <c r="AK378" s="294"/>
      <c r="AL378" s="294"/>
      <c r="AM378" s="294" t="s">
        <v>2250</v>
      </c>
      <c r="AN378" s="294" t="s">
        <v>1859</v>
      </c>
      <c r="AO378" s="71" t="s">
        <v>219</v>
      </c>
      <c r="AP378" s="71" t="s">
        <v>1007</v>
      </c>
      <c r="AQ378" s="71" t="s">
        <v>1729</v>
      </c>
      <c r="AR378" s="70" t="s">
        <v>76</v>
      </c>
      <c r="AS378" s="253" t="s">
        <v>80</v>
      </c>
      <c r="AT378" s="535">
        <f t="shared" si="170"/>
        <v>46915</v>
      </c>
      <c r="AU378" s="535">
        <f t="shared" si="170"/>
        <v>46915</v>
      </c>
      <c r="AV378" s="536">
        <v>0</v>
      </c>
      <c r="AW378" s="536">
        <v>0</v>
      </c>
      <c r="AX378" s="536">
        <v>0</v>
      </c>
      <c r="AY378" s="536">
        <v>0</v>
      </c>
      <c r="AZ378" s="536">
        <v>0</v>
      </c>
      <c r="BA378" s="536">
        <v>0</v>
      </c>
      <c r="BB378" s="537">
        <v>46915</v>
      </c>
      <c r="BC378" s="537">
        <v>46915</v>
      </c>
      <c r="BD378" s="538">
        <f t="shared" si="171"/>
        <v>81666.55</v>
      </c>
      <c r="BE378" s="537">
        <v>0</v>
      </c>
      <c r="BF378" s="537">
        <v>0</v>
      </c>
      <c r="BG378" s="537">
        <v>0</v>
      </c>
      <c r="BH378" s="537">
        <v>81666.55</v>
      </c>
      <c r="BI378" s="538">
        <f t="shared" si="172"/>
        <v>40000</v>
      </c>
      <c r="BJ378" s="537">
        <v>0</v>
      </c>
      <c r="BK378" s="537">
        <v>0</v>
      </c>
      <c r="BL378" s="537">
        <v>0</v>
      </c>
      <c r="BM378" s="537">
        <v>40000</v>
      </c>
      <c r="BN378" s="538">
        <f t="shared" si="173"/>
        <v>40000</v>
      </c>
      <c r="BO378" s="537">
        <v>0</v>
      </c>
      <c r="BP378" s="537">
        <v>0</v>
      </c>
      <c r="BQ378" s="537">
        <v>0</v>
      </c>
      <c r="BR378" s="537">
        <v>40000</v>
      </c>
      <c r="BS378" s="538">
        <f t="shared" si="169"/>
        <v>40000</v>
      </c>
      <c r="BT378" s="537">
        <v>0</v>
      </c>
      <c r="BU378" s="537">
        <v>0</v>
      </c>
      <c r="BV378" s="537">
        <v>0</v>
      </c>
      <c r="BW378" s="537">
        <v>40000</v>
      </c>
      <c r="BX378" s="538">
        <f t="shared" si="168"/>
        <v>46915</v>
      </c>
      <c r="BY378" s="536">
        <v>0</v>
      </c>
      <c r="BZ378" s="536">
        <v>0</v>
      </c>
      <c r="CA378" s="536">
        <v>0</v>
      </c>
      <c r="CB378" s="537">
        <v>46915</v>
      </c>
      <c r="CC378" s="538">
        <f t="shared" si="174"/>
        <v>81666.55</v>
      </c>
      <c r="CD378" s="537">
        <v>0</v>
      </c>
      <c r="CE378" s="537">
        <v>0</v>
      </c>
      <c r="CF378" s="537">
        <v>0</v>
      </c>
      <c r="CG378" s="537">
        <v>81666.55</v>
      </c>
      <c r="CH378" s="538">
        <f t="shared" si="175"/>
        <v>40000</v>
      </c>
      <c r="CI378" s="537">
        <v>0</v>
      </c>
      <c r="CJ378" s="537">
        <v>0</v>
      </c>
      <c r="CK378" s="537">
        <v>0</v>
      </c>
      <c r="CL378" s="537">
        <v>40000</v>
      </c>
      <c r="CM378" s="509" t="s">
        <v>92</v>
      </c>
      <c r="CN378" s="19" t="str">
        <f t="shared" si="182"/>
        <v>4020000010709плановый</v>
      </c>
      <c r="CO378" s="103"/>
      <c r="CP378" s="103"/>
      <c r="CQ378" s="104"/>
      <c r="CR378" s="104">
        <f t="shared" si="176"/>
        <v>0</v>
      </c>
      <c r="CS378" s="104">
        <f t="shared" si="177"/>
        <v>0</v>
      </c>
      <c r="CT378" s="104">
        <f t="shared" si="178"/>
        <v>0</v>
      </c>
      <c r="CU378" s="104">
        <f t="shared" si="179"/>
        <v>0</v>
      </c>
      <c r="CV378" s="104">
        <f t="shared" si="180"/>
        <v>0</v>
      </c>
      <c r="CW378" s="104">
        <f t="shared" si="181"/>
        <v>0</v>
      </c>
      <c r="CX378" s="104"/>
      <c r="CY378" s="211">
        <f t="shared" si="183"/>
        <v>0</v>
      </c>
      <c r="CZ378" s="211">
        <f t="shared" si="184"/>
        <v>0</v>
      </c>
      <c r="DA378" s="211">
        <f t="shared" si="185"/>
        <v>0</v>
      </c>
      <c r="DB378" s="211">
        <f t="shared" si="186"/>
        <v>0</v>
      </c>
      <c r="DC378" s="211">
        <f t="shared" si="187"/>
        <v>0</v>
      </c>
      <c r="DD378" s="211">
        <f t="shared" si="188"/>
        <v>0</v>
      </c>
      <c r="DE378" s="211">
        <f t="shared" si="189"/>
        <v>0</v>
      </c>
      <c r="DF378" s="211">
        <f t="shared" si="190"/>
        <v>0</v>
      </c>
      <c r="DG378" s="211">
        <f t="shared" si="191"/>
        <v>0</v>
      </c>
      <c r="DH378" s="211">
        <f t="shared" si="192"/>
        <v>0</v>
      </c>
    </row>
    <row r="379" spans="1:112" s="105" customFormat="1" ht="32.1" customHeight="1">
      <c r="A379" s="439">
        <v>606</v>
      </c>
      <c r="B379" s="289" t="s">
        <v>446</v>
      </c>
      <c r="C379" s="69">
        <v>402000001</v>
      </c>
      <c r="D379" s="58" t="s">
        <v>1728</v>
      </c>
      <c r="E379" s="290" t="s">
        <v>329</v>
      </c>
      <c r="F379" s="291"/>
      <c r="G379" s="291"/>
      <c r="H379" s="292">
        <v>3</v>
      </c>
      <c r="I379" s="291"/>
      <c r="J379" s="292">
        <v>17</v>
      </c>
      <c r="K379" s="292">
        <v>1</v>
      </c>
      <c r="L379" s="292">
        <v>3</v>
      </c>
      <c r="M379" s="292"/>
      <c r="N379" s="292"/>
      <c r="O379" s="292"/>
      <c r="P379" s="294" t="s">
        <v>134</v>
      </c>
      <c r="Q379" s="294" t="s">
        <v>1637</v>
      </c>
      <c r="R379" s="292"/>
      <c r="S379" s="292"/>
      <c r="T379" s="292">
        <v>3</v>
      </c>
      <c r="U379" s="292"/>
      <c r="V379" s="292">
        <v>9</v>
      </c>
      <c r="W379" s="292">
        <v>1</v>
      </c>
      <c r="X379" s="292"/>
      <c r="Y379" s="292"/>
      <c r="Z379" s="292"/>
      <c r="AA379" s="292"/>
      <c r="AB379" s="294" t="s">
        <v>142</v>
      </c>
      <c r="AC379" s="294" t="s">
        <v>2248</v>
      </c>
      <c r="AD379" s="294"/>
      <c r="AE379" s="294"/>
      <c r="AF379" s="294"/>
      <c r="AG379" s="294"/>
      <c r="AH379" s="294"/>
      <c r="AI379" s="294"/>
      <c r="AJ379" s="294"/>
      <c r="AK379" s="294"/>
      <c r="AL379" s="294"/>
      <c r="AM379" s="294" t="s">
        <v>2250</v>
      </c>
      <c r="AN379" s="294" t="s">
        <v>1859</v>
      </c>
      <c r="AO379" s="71" t="s">
        <v>219</v>
      </c>
      <c r="AP379" s="71" t="s">
        <v>1007</v>
      </c>
      <c r="AQ379" s="71" t="s">
        <v>1729</v>
      </c>
      <c r="AR379" s="70" t="s">
        <v>76</v>
      </c>
      <c r="AS379" s="253" t="s">
        <v>81</v>
      </c>
      <c r="AT379" s="535">
        <f t="shared" si="170"/>
        <v>1713</v>
      </c>
      <c r="AU379" s="535">
        <f t="shared" si="170"/>
        <v>1713</v>
      </c>
      <c r="AV379" s="536">
        <v>0</v>
      </c>
      <c r="AW379" s="536">
        <v>0</v>
      </c>
      <c r="AX379" s="536">
        <v>0</v>
      </c>
      <c r="AY379" s="536">
        <v>0</v>
      </c>
      <c r="AZ379" s="536">
        <v>0</v>
      </c>
      <c r="BA379" s="536">
        <v>0</v>
      </c>
      <c r="BB379" s="537">
        <v>1713</v>
      </c>
      <c r="BC379" s="537">
        <v>1713</v>
      </c>
      <c r="BD379" s="538">
        <f t="shared" si="171"/>
        <v>2000</v>
      </c>
      <c r="BE379" s="537">
        <v>0</v>
      </c>
      <c r="BF379" s="537">
        <v>0</v>
      </c>
      <c r="BG379" s="537">
        <v>0</v>
      </c>
      <c r="BH379" s="537">
        <v>2000</v>
      </c>
      <c r="BI379" s="538">
        <f t="shared" si="172"/>
        <v>2000</v>
      </c>
      <c r="BJ379" s="537">
        <v>0</v>
      </c>
      <c r="BK379" s="537">
        <v>0</v>
      </c>
      <c r="BL379" s="537">
        <v>0</v>
      </c>
      <c r="BM379" s="537">
        <v>2000</v>
      </c>
      <c r="BN379" s="538">
        <f t="shared" si="173"/>
        <v>2000</v>
      </c>
      <c r="BO379" s="537">
        <v>0</v>
      </c>
      <c r="BP379" s="537">
        <v>0</v>
      </c>
      <c r="BQ379" s="537">
        <v>0</v>
      </c>
      <c r="BR379" s="537">
        <v>2000</v>
      </c>
      <c r="BS379" s="538">
        <f t="shared" si="169"/>
        <v>2000</v>
      </c>
      <c r="BT379" s="537">
        <v>0</v>
      </c>
      <c r="BU379" s="537">
        <v>0</v>
      </c>
      <c r="BV379" s="537">
        <v>0</v>
      </c>
      <c r="BW379" s="537">
        <v>2000</v>
      </c>
      <c r="BX379" s="538">
        <f t="shared" si="168"/>
        <v>1713</v>
      </c>
      <c r="BY379" s="536">
        <v>0</v>
      </c>
      <c r="BZ379" s="536">
        <v>0</v>
      </c>
      <c r="CA379" s="536">
        <v>0</v>
      </c>
      <c r="CB379" s="537">
        <v>1713</v>
      </c>
      <c r="CC379" s="538">
        <f t="shared" si="174"/>
        <v>2000</v>
      </c>
      <c r="CD379" s="537">
        <v>0</v>
      </c>
      <c r="CE379" s="537">
        <v>0</v>
      </c>
      <c r="CF379" s="537">
        <v>0</v>
      </c>
      <c r="CG379" s="537">
        <v>2000</v>
      </c>
      <c r="CH379" s="538">
        <f t="shared" si="175"/>
        <v>2000</v>
      </c>
      <c r="CI379" s="537">
        <v>0</v>
      </c>
      <c r="CJ379" s="537">
        <v>0</v>
      </c>
      <c r="CK379" s="537">
        <v>0</v>
      </c>
      <c r="CL379" s="537">
        <v>2000</v>
      </c>
      <c r="CM379" s="509" t="s">
        <v>92</v>
      </c>
      <c r="CN379" s="19" t="str">
        <f t="shared" si="182"/>
        <v>4020000010709плановый</v>
      </c>
      <c r="CO379" s="103"/>
      <c r="CP379" s="103"/>
      <c r="CQ379" s="104"/>
      <c r="CR379" s="104">
        <f t="shared" si="176"/>
        <v>0</v>
      </c>
      <c r="CS379" s="104">
        <f t="shared" si="177"/>
        <v>0</v>
      </c>
      <c r="CT379" s="104">
        <f t="shared" si="178"/>
        <v>0</v>
      </c>
      <c r="CU379" s="104">
        <f t="shared" si="179"/>
        <v>0</v>
      </c>
      <c r="CV379" s="104">
        <f t="shared" si="180"/>
        <v>0</v>
      </c>
      <c r="CW379" s="104">
        <f t="shared" si="181"/>
        <v>0</v>
      </c>
      <c r="CX379" s="104"/>
      <c r="CY379" s="211">
        <f t="shared" si="183"/>
        <v>0</v>
      </c>
      <c r="CZ379" s="211">
        <f t="shared" si="184"/>
        <v>0</v>
      </c>
      <c r="DA379" s="211">
        <f t="shared" si="185"/>
        <v>0</v>
      </c>
      <c r="DB379" s="211">
        <f t="shared" si="186"/>
        <v>0</v>
      </c>
      <c r="DC379" s="211">
        <f t="shared" si="187"/>
        <v>0</v>
      </c>
      <c r="DD379" s="211">
        <f t="shared" si="188"/>
        <v>0</v>
      </c>
      <c r="DE379" s="211">
        <f t="shared" si="189"/>
        <v>0</v>
      </c>
      <c r="DF379" s="211">
        <f t="shared" si="190"/>
        <v>0</v>
      </c>
      <c r="DG379" s="211">
        <f t="shared" si="191"/>
        <v>0</v>
      </c>
      <c r="DH379" s="211">
        <f t="shared" si="192"/>
        <v>0</v>
      </c>
    </row>
    <row r="380" spans="1:112" s="105" customFormat="1" ht="32.1" customHeight="1">
      <c r="A380" s="439">
        <v>606</v>
      </c>
      <c r="B380" s="289" t="s">
        <v>446</v>
      </c>
      <c r="C380" s="69">
        <v>402000001</v>
      </c>
      <c r="D380" s="58" t="s">
        <v>1728</v>
      </c>
      <c r="E380" s="290" t="s">
        <v>2251</v>
      </c>
      <c r="F380" s="291"/>
      <c r="G380" s="291"/>
      <c r="H380" s="292" t="s">
        <v>1730</v>
      </c>
      <c r="I380" s="291"/>
      <c r="J380" s="292" t="s">
        <v>1731</v>
      </c>
      <c r="K380" s="292" t="s">
        <v>845</v>
      </c>
      <c r="L380" s="292" t="s">
        <v>1048</v>
      </c>
      <c r="M380" s="292"/>
      <c r="N380" s="292"/>
      <c r="O380" s="292"/>
      <c r="P380" s="294" t="s">
        <v>1732</v>
      </c>
      <c r="Q380" s="294" t="s">
        <v>2252</v>
      </c>
      <c r="R380" s="292"/>
      <c r="S380" s="292"/>
      <c r="T380" s="292" t="s">
        <v>1048</v>
      </c>
      <c r="U380" s="292"/>
      <c r="V380" s="292" t="s">
        <v>2253</v>
      </c>
      <c r="W380" s="292" t="s">
        <v>845</v>
      </c>
      <c r="X380" s="292" t="s">
        <v>1048</v>
      </c>
      <c r="Y380" s="292"/>
      <c r="Z380" s="292"/>
      <c r="AA380" s="292"/>
      <c r="AB380" s="294" t="s">
        <v>1733</v>
      </c>
      <c r="AC380" s="294" t="s">
        <v>2254</v>
      </c>
      <c r="AD380" s="294"/>
      <c r="AE380" s="294"/>
      <c r="AF380" s="294"/>
      <c r="AG380" s="294"/>
      <c r="AH380" s="294"/>
      <c r="AI380" s="294"/>
      <c r="AJ380" s="294" t="s">
        <v>2255</v>
      </c>
      <c r="AK380" s="294"/>
      <c r="AL380" s="294"/>
      <c r="AM380" s="294"/>
      <c r="AN380" s="294" t="s">
        <v>2256</v>
      </c>
      <c r="AO380" s="71" t="s">
        <v>219</v>
      </c>
      <c r="AP380" s="71" t="s">
        <v>1007</v>
      </c>
      <c r="AQ380" s="71" t="s">
        <v>1734</v>
      </c>
      <c r="AR380" s="70" t="s">
        <v>116</v>
      </c>
      <c r="AS380" s="253" t="s">
        <v>79</v>
      </c>
      <c r="AT380" s="535">
        <f t="shared" si="170"/>
        <v>6512712.9800000004</v>
      </c>
      <c r="AU380" s="535">
        <f t="shared" si="170"/>
        <v>6512712.9800000004</v>
      </c>
      <c r="AV380" s="536">
        <v>0</v>
      </c>
      <c r="AW380" s="536">
        <v>0</v>
      </c>
      <c r="AX380" s="536">
        <v>0</v>
      </c>
      <c r="AY380" s="536">
        <v>0</v>
      </c>
      <c r="AZ380" s="536">
        <v>0</v>
      </c>
      <c r="BA380" s="536">
        <v>0</v>
      </c>
      <c r="BB380" s="537">
        <v>6512712.9800000004</v>
      </c>
      <c r="BC380" s="537">
        <v>6512712.9800000004</v>
      </c>
      <c r="BD380" s="538">
        <f t="shared" si="171"/>
        <v>7436230</v>
      </c>
      <c r="BE380" s="537">
        <v>0</v>
      </c>
      <c r="BF380" s="537">
        <v>0</v>
      </c>
      <c r="BG380" s="537">
        <v>0</v>
      </c>
      <c r="BH380" s="537">
        <v>7436230</v>
      </c>
      <c r="BI380" s="538">
        <f t="shared" si="172"/>
        <v>7113940</v>
      </c>
      <c r="BJ380" s="537">
        <v>0</v>
      </c>
      <c r="BK380" s="537">
        <v>0</v>
      </c>
      <c r="BL380" s="537">
        <v>0</v>
      </c>
      <c r="BM380" s="537">
        <v>7113940</v>
      </c>
      <c r="BN380" s="538">
        <f t="shared" si="173"/>
        <v>7113940</v>
      </c>
      <c r="BO380" s="537">
        <v>0</v>
      </c>
      <c r="BP380" s="537">
        <v>0</v>
      </c>
      <c r="BQ380" s="537">
        <v>0</v>
      </c>
      <c r="BR380" s="537">
        <v>7113940</v>
      </c>
      <c r="BS380" s="538">
        <f t="shared" si="169"/>
        <v>7113940</v>
      </c>
      <c r="BT380" s="537">
        <v>0</v>
      </c>
      <c r="BU380" s="537">
        <v>0</v>
      </c>
      <c r="BV380" s="537">
        <v>0</v>
      </c>
      <c r="BW380" s="537">
        <v>7113940</v>
      </c>
      <c r="BX380" s="538">
        <f t="shared" si="168"/>
        <v>6512712.9800000004</v>
      </c>
      <c r="BY380" s="536">
        <v>0</v>
      </c>
      <c r="BZ380" s="536">
        <v>0</v>
      </c>
      <c r="CA380" s="536">
        <v>0</v>
      </c>
      <c r="CB380" s="537">
        <v>6512712.9800000004</v>
      </c>
      <c r="CC380" s="538">
        <f t="shared" si="174"/>
        <v>7436230</v>
      </c>
      <c r="CD380" s="537">
        <v>0</v>
      </c>
      <c r="CE380" s="537">
        <v>0</v>
      </c>
      <c r="CF380" s="537">
        <v>0</v>
      </c>
      <c r="CG380" s="537">
        <v>7436230</v>
      </c>
      <c r="CH380" s="538">
        <f t="shared" si="175"/>
        <v>7113940</v>
      </c>
      <c r="CI380" s="537">
        <v>0</v>
      </c>
      <c r="CJ380" s="537">
        <v>0</v>
      </c>
      <c r="CK380" s="537">
        <v>0</v>
      </c>
      <c r="CL380" s="537">
        <v>7113940</v>
      </c>
      <c r="CM380" s="509" t="s">
        <v>92</v>
      </c>
      <c r="CN380" s="19" t="str">
        <f t="shared" si="182"/>
        <v>4020000010709плановый</v>
      </c>
      <c r="CO380" s="103"/>
      <c r="CP380" s="103"/>
      <c r="CQ380" s="104"/>
      <c r="CR380" s="104">
        <f t="shared" si="176"/>
        <v>0</v>
      </c>
      <c r="CS380" s="104">
        <f t="shared" si="177"/>
        <v>0</v>
      </c>
      <c r="CT380" s="104">
        <f t="shared" si="178"/>
        <v>0</v>
      </c>
      <c r="CU380" s="104">
        <f t="shared" si="179"/>
        <v>0</v>
      </c>
      <c r="CV380" s="104">
        <f t="shared" si="180"/>
        <v>0</v>
      </c>
      <c r="CW380" s="104">
        <f t="shared" si="181"/>
        <v>0</v>
      </c>
      <c r="CX380" s="104"/>
      <c r="CY380" s="211">
        <f t="shared" si="183"/>
        <v>0</v>
      </c>
      <c r="CZ380" s="211">
        <f t="shared" si="184"/>
        <v>0</v>
      </c>
      <c r="DA380" s="211">
        <f t="shared" si="185"/>
        <v>0</v>
      </c>
      <c r="DB380" s="211">
        <f t="shared" si="186"/>
        <v>0</v>
      </c>
      <c r="DC380" s="211">
        <f t="shared" si="187"/>
        <v>0</v>
      </c>
      <c r="DD380" s="211">
        <f t="shared" si="188"/>
        <v>0</v>
      </c>
      <c r="DE380" s="211">
        <f t="shared" si="189"/>
        <v>0</v>
      </c>
      <c r="DF380" s="211">
        <f t="shared" si="190"/>
        <v>0</v>
      </c>
      <c r="DG380" s="211">
        <f t="shared" si="191"/>
        <v>0</v>
      </c>
      <c r="DH380" s="211">
        <f t="shared" si="192"/>
        <v>0</v>
      </c>
    </row>
    <row r="381" spans="1:112" s="105" customFormat="1" ht="32.1" customHeight="1">
      <c r="A381" s="439">
        <v>606</v>
      </c>
      <c r="B381" s="289" t="s">
        <v>446</v>
      </c>
      <c r="C381" s="69">
        <v>402000001</v>
      </c>
      <c r="D381" s="58" t="s">
        <v>1728</v>
      </c>
      <c r="E381" s="290" t="s">
        <v>2251</v>
      </c>
      <c r="F381" s="291"/>
      <c r="G381" s="291"/>
      <c r="H381" s="292" t="s">
        <v>1730</v>
      </c>
      <c r="I381" s="291"/>
      <c r="J381" s="292" t="s">
        <v>1731</v>
      </c>
      <c r="K381" s="292" t="s">
        <v>845</v>
      </c>
      <c r="L381" s="292" t="s">
        <v>1048</v>
      </c>
      <c r="M381" s="292"/>
      <c r="N381" s="292"/>
      <c r="O381" s="292"/>
      <c r="P381" s="294" t="s">
        <v>1732</v>
      </c>
      <c r="Q381" s="294" t="s">
        <v>2252</v>
      </c>
      <c r="R381" s="292"/>
      <c r="S381" s="292"/>
      <c r="T381" s="292" t="s">
        <v>1048</v>
      </c>
      <c r="U381" s="292"/>
      <c r="V381" s="292" t="s">
        <v>2253</v>
      </c>
      <c r="W381" s="292" t="s">
        <v>845</v>
      </c>
      <c r="X381" s="292" t="s">
        <v>1048</v>
      </c>
      <c r="Y381" s="292"/>
      <c r="Z381" s="292"/>
      <c r="AA381" s="292"/>
      <c r="AB381" s="294" t="s">
        <v>1733</v>
      </c>
      <c r="AC381" s="294" t="s">
        <v>2254</v>
      </c>
      <c r="AD381" s="294"/>
      <c r="AE381" s="294"/>
      <c r="AF381" s="294"/>
      <c r="AG381" s="294"/>
      <c r="AH381" s="294"/>
      <c r="AI381" s="294"/>
      <c r="AJ381" s="294" t="s">
        <v>2255</v>
      </c>
      <c r="AK381" s="294"/>
      <c r="AL381" s="294"/>
      <c r="AM381" s="294"/>
      <c r="AN381" s="294" t="s">
        <v>2256</v>
      </c>
      <c r="AO381" s="71" t="s">
        <v>219</v>
      </c>
      <c r="AP381" s="71" t="s">
        <v>1007</v>
      </c>
      <c r="AQ381" s="71" t="s">
        <v>1734</v>
      </c>
      <c r="AR381" s="70" t="s">
        <v>116</v>
      </c>
      <c r="AS381" s="253" t="s">
        <v>168</v>
      </c>
      <c r="AT381" s="535">
        <f t="shared" si="170"/>
        <v>0</v>
      </c>
      <c r="AU381" s="535">
        <f t="shared" si="170"/>
        <v>0</v>
      </c>
      <c r="AV381" s="536">
        <v>0</v>
      </c>
      <c r="AW381" s="536">
        <v>0</v>
      </c>
      <c r="AX381" s="536">
        <v>0</v>
      </c>
      <c r="AY381" s="536">
        <v>0</v>
      </c>
      <c r="AZ381" s="536">
        <v>0</v>
      </c>
      <c r="BA381" s="536">
        <v>0</v>
      </c>
      <c r="BB381" s="537">
        <v>0</v>
      </c>
      <c r="BC381" s="537">
        <v>0</v>
      </c>
      <c r="BD381" s="538">
        <f t="shared" si="171"/>
        <v>2124.21</v>
      </c>
      <c r="BE381" s="537">
        <v>0</v>
      </c>
      <c r="BF381" s="537">
        <v>0</v>
      </c>
      <c r="BG381" s="537">
        <v>0</v>
      </c>
      <c r="BH381" s="537">
        <v>2124.21</v>
      </c>
      <c r="BI381" s="538">
        <f t="shared" si="172"/>
        <v>0</v>
      </c>
      <c r="BJ381" s="537">
        <v>0</v>
      </c>
      <c r="BK381" s="537">
        <v>0</v>
      </c>
      <c r="BL381" s="537">
        <v>0</v>
      </c>
      <c r="BM381" s="537">
        <v>0</v>
      </c>
      <c r="BN381" s="538">
        <f t="shared" si="173"/>
        <v>0</v>
      </c>
      <c r="BO381" s="537">
        <v>0</v>
      </c>
      <c r="BP381" s="537">
        <v>0</v>
      </c>
      <c r="BQ381" s="537">
        <v>0</v>
      </c>
      <c r="BR381" s="537">
        <v>0</v>
      </c>
      <c r="BS381" s="538">
        <f t="shared" si="169"/>
        <v>0</v>
      </c>
      <c r="BT381" s="537">
        <v>0</v>
      </c>
      <c r="BU381" s="537">
        <v>0</v>
      </c>
      <c r="BV381" s="537">
        <v>0</v>
      </c>
      <c r="BW381" s="537">
        <v>0</v>
      </c>
      <c r="BX381" s="538">
        <f t="shared" si="168"/>
        <v>0</v>
      </c>
      <c r="BY381" s="536">
        <v>0</v>
      </c>
      <c r="BZ381" s="536">
        <v>0</v>
      </c>
      <c r="CA381" s="536">
        <v>0</v>
      </c>
      <c r="CB381" s="537">
        <v>0</v>
      </c>
      <c r="CC381" s="538">
        <f t="shared" si="174"/>
        <v>2124.21</v>
      </c>
      <c r="CD381" s="537">
        <v>0</v>
      </c>
      <c r="CE381" s="537">
        <v>0</v>
      </c>
      <c r="CF381" s="537">
        <v>0</v>
      </c>
      <c r="CG381" s="537">
        <v>2124.21</v>
      </c>
      <c r="CH381" s="538">
        <f t="shared" si="175"/>
        <v>0</v>
      </c>
      <c r="CI381" s="537">
        <v>0</v>
      </c>
      <c r="CJ381" s="537">
        <v>0</v>
      </c>
      <c r="CK381" s="537">
        <v>0</v>
      </c>
      <c r="CL381" s="537">
        <v>0</v>
      </c>
      <c r="CM381" s="382" t="s">
        <v>91</v>
      </c>
      <c r="CN381" s="19" t="str">
        <f t="shared" si="182"/>
        <v>4020000010709нормативный</v>
      </c>
      <c r="CO381" s="103"/>
      <c r="CP381" s="103"/>
      <c r="CQ381" s="104"/>
      <c r="CR381" s="104">
        <f t="shared" si="176"/>
        <v>0</v>
      </c>
      <c r="CS381" s="104">
        <f t="shared" si="177"/>
        <v>0</v>
      </c>
      <c r="CT381" s="104">
        <f t="shared" si="178"/>
        <v>0</v>
      </c>
      <c r="CU381" s="104">
        <f t="shared" si="179"/>
        <v>0</v>
      </c>
      <c r="CV381" s="104">
        <f t="shared" si="180"/>
        <v>0</v>
      </c>
      <c r="CW381" s="104">
        <f t="shared" si="181"/>
        <v>0</v>
      </c>
      <c r="CX381" s="104"/>
      <c r="CY381" s="211">
        <f t="shared" si="183"/>
        <v>0</v>
      </c>
      <c r="CZ381" s="211">
        <f t="shared" si="184"/>
        <v>0</v>
      </c>
      <c r="DA381" s="211">
        <f t="shared" si="185"/>
        <v>0</v>
      </c>
      <c r="DB381" s="211">
        <f t="shared" si="186"/>
        <v>0</v>
      </c>
      <c r="DC381" s="211">
        <f t="shared" si="187"/>
        <v>0</v>
      </c>
      <c r="DD381" s="211">
        <f t="shared" si="188"/>
        <v>0</v>
      </c>
      <c r="DE381" s="211">
        <f t="shared" si="189"/>
        <v>0</v>
      </c>
      <c r="DF381" s="211">
        <f t="shared" si="190"/>
        <v>0</v>
      </c>
      <c r="DG381" s="211">
        <f t="shared" si="191"/>
        <v>0</v>
      </c>
      <c r="DH381" s="211">
        <f t="shared" si="192"/>
        <v>0</v>
      </c>
    </row>
    <row r="382" spans="1:112" s="105" customFormat="1" ht="32.1" customHeight="1">
      <c r="A382" s="439">
        <v>606</v>
      </c>
      <c r="B382" s="289" t="s">
        <v>446</v>
      </c>
      <c r="C382" s="69">
        <v>402000001</v>
      </c>
      <c r="D382" s="58" t="s">
        <v>1728</v>
      </c>
      <c r="E382" s="290" t="s">
        <v>2251</v>
      </c>
      <c r="F382" s="291"/>
      <c r="G382" s="291"/>
      <c r="H382" s="292" t="s">
        <v>1730</v>
      </c>
      <c r="I382" s="291"/>
      <c r="J382" s="292" t="s">
        <v>1731</v>
      </c>
      <c r="K382" s="292" t="s">
        <v>845</v>
      </c>
      <c r="L382" s="292" t="s">
        <v>1048</v>
      </c>
      <c r="M382" s="292"/>
      <c r="N382" s="292"/>
      <c r="O382" s="292"/>
      <c r="P382" s="294" t="s">
        <v>1732</v>
      </c>
      <c r="Q382" s="294" t="s">
        <v>2252</v>
      </c>
      <c r="R382" s="292"/>
      <c r="S382" s="292"/>
      <c r="T382" s="292" t="s">
        <v>1048</v>
      </c>
      <c r="U382" s="292"/>
      <c r="V382" s="292" t="s">
        <v>2253</v>
      </c>
      <c r="W382" s="292" t="s">
        <v>845</v>
      </c>
      <c r="X382" s="292" t="s">
        <v>1048</v>
      </c>
      <c r="Y382" s="292"/>
      <c r="Z382" s="292"/>
      <c r="AA382" s="292"/>
      <c r="AB382" s="294" t="s">
        <v>1733</v>
      </c>
      <c r="AC382" s="294" t="s">
        <v>2254</v>
      </c>
      <c r="AD382" s="294"/>
      <c r="AE382" s="294"/>
      <c r="AF382" s="294"/>
      <c r="AG382" s="294"/>
      <c r="AH382" s="294"/>
      <c r="AI382" s="294"/>
      <c r="AJ382" s="294" t="s">
        <v>2255</v>
      </c>
      <c r="AK382" s="294"/>
      <c r="AL382" s="294"/>
      <c r="AM382" s="294"/>
      <c r="AN382" s="294" t="s">
        <v>2256</v>
      </c>
      <c r="AO382" s="71" t="s">
        <v>219</v>
      </c>
      <c r="AP382" s="71" t="s">
        <v>1007</v>
      </c>
      <c r="AQ382" s="71" t="s">
        <v>1725</v>
      </c>
      <c r="AR382" s="70" t="s">
        <v>126</v>
      </c>
      <c r="AS382" s="253" t="s">
        <v>79</v>
      </c>
      <c r="AT382" s="535">
        <f t="shared" si="170"/>
        <v>335949.16</v>
      </c>
      <c r="AU382" s="535">
        <f t="shared" si="170"/>
        <v>335949.16</v>
      </c>
      <c r="AV382" s="536">
        <v>0</v>
      </c>
      <c r="AW382" s="536">
        <v>0</v>
      </c>
      <c r="AX382" s="536">
        <v>335949.16</v>
      </c>
      <c r="AY382" s="536">
        <v>335949.16</v>
      </c>
      <c r="AZ382" s="536">
        <v>0</v>
      </c>
      <c r="BA382" s="536">
        <v>0</v>
      </c>
      <c r="BB382" s="536">
        <v>0</v>
      </c>
      <c r="BC382" s="536">
        <v>0</v>
      </c>
      <c r="BD382" s="538">
        <f t="shared" si="171"/>
        <v>0</v>
      </c>
      <c r="BE382" s="537">
        <v>0</v>
      </c>
      <c r="BF382" s="537">
        <v>0</v>
      </c>
      <c r="BG382" s="537">
        <v>0</v>
      </c>
      <c r="BH382" s="537">
        <v>0</v>
      </c>
      <c r="BI382" s="538">
        <f t="shared" si="172"/>
        <v>0</v>
      </c>
      <c r="BJ382" s="537">
        <v>0</v>
      </c>
      <c r="BK382" s="537">
        <v>0</v>
      </c>
      <c r="BL382" s="537">
        <v>0</v>
      </c>
      <c r="BM382" s="537">
        <v>0</v>
      </c>
      <c r="BN382" s="538">
        <f t="shared" si="173"/>
        <v>0</v>
      </c>
      <c r="BO382" s="537">
        <v>0</v>
      </c>
      <c r="BP382" s="537">
        <v>0</v>
      </c>
      <c r="BQ382" s="537">
        <v>0</v>
      </c>
      <c r="BR382" s="537">
        <v>0</v>
      </c>
      <c r="BS382" s="538">
        <f t="shared" si="169"/>
        <v>0</v>
      </c>
      <c r="BT382" s="537">
        <v>0</v>
      </c>
      <c r="BU382" s="537">
        <v>0</v>
      </c>
      <c r="BV382" s="537">
        <v>0</v>
      </c>
      <c r="BW382" s="537">
        <v>0</v>
      </c>
      <c r="BX382" s="538">
        <f t="shared" si="168"/>
        <v>335949.16</v>
      </c>
      <c r="BY382" s="536">
        <v>0</v>
      </c>
      <c r="BZ382" s="536">
        <v>335949.16</v>
      </c>
      <c r="CA382" s="536">
        <v>0</v>
      </c>
      <c r="CB382" s="536">
        <v>0</v>
      </c>
      <c r="CC382" s="538">
        <f t="shared" si="174"/>
        <v>0</v>
      </c>
      <c r="CD382" s="537">
        <v>0</v>
      </c>
      <c r="CE382" s="537">
        <v>0</v>
      </c>
      <c r="CF382" s="537">
        <v>0</v>
      </c>
      <c r="CG382" s="537">
        <v>0</v>
      </c>
      <c r="CH382" s="538">
        <f t="shared" si="175"/>
        <v>0</v>
      </c>
      <c r="CI382" s="537">
        <v>0</v>
      </c>
      <c r="CJ382" s="537">
        <v>0</v>
      </c>
      <c r="CK382" s="537">
        <v>0</v>
      </c>
      <c r="CL382" s="537">
        <v>0</v>
      </c>
      <c r="CM382" s="509" t="s">
        <v>92</v>
      </c>
      <c r="CN382" s="19" t="str">
        <f t="shared" si="182"/>
        <v>4020000010709плановый</v>
      </c>
      <c r="CO382" s="103"/>
      <c r="CP382" s="103"/>
      <c r="CQ382" s="104"/>
      <c r="CR382" s="104">
        <f t="shared" si="176"/>
        <v>0</v>
      </c>
      <c r="CS382" s="104">
        <f t="shared" si="177"/>
        <v>0</v>
      </c>
      <c r="CT382" s="104">
        <f t="shared" si="178"/>
        <v>0</v>
      </c>
      <c r="CU382" s="104">
        <f t="shared" si="179"/>
        <v>0</v>
      </c>
      <c r="CV382" s="104">
        <f t="shared" si="180"/>
        <v>0</v>
      </c>
      <c r="CW382" s="104">
        <f t="shared" si="181"/>
        <v>0</v>
      </c>
      <c r="CX382" s="104"/>
      <c r="CY382" s="211">
        <f t="shared" si="183"/>
        <v>0</v>
      </c>
      <c r="CZ382" s="211">
        <f t="shared" si="184"/>
        <v>0</v>
      </c>
      <c r="DA382" s="211">
        <f t="shared" si="185"/>
        <v>0</v>
      </c>
      <c r="DB382" s="211">
        <f t="shared" si="186"/>
        <v>0</v>
      </c>
      <c r="DC382" s="211">
        <f t="shared" si="187"/>
        <v>0</v>
      </c>
      <c r="DD382" s="211">
        <f t="shared" si="188"/>
        <v>0</v>
      </c>
      <c r="DE382" s="211">
        <f t="shared" si="189"/>
        <v>0</v>
      </c>
      <c r="DF382" s="211">
        <f t="shared" si="190"/>
        <v>0</v>
      </c>
      <c r="DG382" s="211">
        <f t="shared" si="191"/>
        <v>0</v>
      </c>
      <c r="DH382" s="211">
        <f t="shared" si="192"/>
        <v>0</v>
      </c>
    </row>
    <row r="383" spans="1:112" s="105" customFormat="1" ht="32.1" customHeight="1">
      <c r="A383" s="439">
        <v>606</v>
      </c>
      <c r="B383" s="289" t="s">
        <v>446</v>
      </c>
      <c r="C383" s="69">
        <v>402000002</v>
      </c>
      <c r="D383" s="58" t="s">
        <v>69</v>
      </c>
      <c r="E383" s="290" t="s">
        <v>2251</v>
      </c>
      <c r="F383" s="291"/>
      <c r="G383" s="291"/>
      <c r="H383" s="292" t="s">
        <v>1730</v>
      </c>
      <c r="I383" s="291"/>
      <c r="J383" s="292" t="s">
        <v>1735</v>
      </c>
      <c r="K383" s="292" t="s">
        <v>1652</v>
      </c>
      <c r="L383" s="292" t="s">
        <v>1048</v>
      </c>
      <c r="M383" s="292"/>
      <c r="N383" s="292"/>
      <c r="O383" s="292"/>
      <c r="P383" s="294" t="s">
        <v>1732</v>
      </c>
      <c r="Q383" s="294" t="s">
        <v>2252</v>
      </c>
      <c r="R383" s="292"/>
      <c r="S383" s="292"/>
      <c r="T383" s="292" t="s">
        <v>1048</v>
      </c>
      <c r="U383" s="292"/>
      <c r="V383" s="292" t="s">
        <v>2253</v>
      </c>
      <c r="W383" s="292" t="s">
        <v>845</v>
      </c>
      <c r="X383" s="292" t="s">
        <v>1048</v>
      </c>
      <c r="Y383" s="292"/>
      <c r="Z383" s="292"/>
      <c r="AA383" s="292"/>
      <c r="AB383" s="294" t="s">
        <v>1733</v>
      </c>
      <c r="AC383" s="294" t="s">
        <v>2257</v>
      </c>
      <c r="AD383" s="294"/>
      <c r="AE383" s="294"/>
      <c r="AF383" s="294"/>
      <c r="AG383" s="294"/>
      <c r="AH383" s="294"/>
      <c r="AI383" s="294"/>
      <c r="AJ383" s="294" t="s">
        <v>2258</v>
      </c>
      <c r="AK383" s="294"/>
      <c r="AL383" s="294"/>
      <c r="AM383" s="294"/>
      <c r="AN383" s="294" t="s">
        <v>2256</v>
      </c>
      <c r="AO383" s="71" t="s">
        <v>219</v>
      </c>
      <c r="AP383" s="71" t="s">
        <v>1007</v>
      </c>
      <c r="AQ383" s="71" t="s">
        <v>1734</v>
      </c>
      <c r="AR383" s="70" t="s">
        <v>116</v>
      </c>
      <c r="AS383" s="253">
        <v>121</v>
      </c>
      <c r="AT383" s="535">
        <f t="shared" si="170"/>
        <v>21924421.949999999</v>
      </c>
      <c r="AU383" s="535">
        <f t="shared" si="170"/>
        <v>21924421.949999999</v>
      </c>
      <c r="AV383" s="536">
        <v>0</v>
      </c>
      <c r="AW383" s="536">
        <v>0</v>
      </c>
      <c r="AX383" s="536">
        <v>0</v>
      </c>
      <c r="AY383" s="536">
        <v>0</v>
      </c>
      <c r="AZ383" s="536">
        <v>0</v>
      </c>
      <c r="BA383" s="536">
        <v>0</v>
      </c>
      <c r="BB383" s="536">
        <v>21924421.949999999</v>
      </c>
      <c r="BC383" s="536">
        <v>21924421.949999999</v>
      </c>
      <c r="BD383" s="538">
        <f t="shared" si="171"/>
        <v>26893065.789999999</v>
      </c>
      <c r="BE383" s="537">
        <v>0</v>
      </c>
      <c r="BF383" s="537">
        <v>0</v>
      </c>
      <c r="BG383" s="537">
        <v>0</v>
      </c>
      <c r="BH383" s="537">
        <v>26893065.789999999</v>
      </c>
      <c r="BI383" s="538">
        <f t="shared" si="172"/>
        <v>23556090</v>
      </c>
      <c r="BJ383" s="537">
        <v>0</v>
      </c>
      <c r="BK383" s="537">
        <v>0</v>
      </c>
      <c r="BL383" s="537">
        <v>0</v>
      </c>
      <c r="BM383" s="537">
        <v>23556090</v>
      </c>
      <c r="BN383" s="538">
        <f t="shared" si="173"/>
        <v>23556090</v>
      </c>
      <c r="BO383" s="537">
        <v>0</v>
      </c>
      <c r="BP383" s="537">
        <v>0</v>
      </c>
      <c r="BQ383" s="537">
        <v>0</v>
      </c>
      <c r="BR383" s="537">
        <v>23556090</v>
      </c>
      <c r="BS383" s="538">
        <f t="shared" si="169"/>
        <v>23556090</v>
      </c>
      <c r="BT383" s="537">
        <v>0</v>
      </c>
      <c r="BU383" s="537">
        <v>0</v>
      </c>
      <c r="BV383" s="537">
        <v>0</v>
      </c>
      <c r="BW383" s="537">
        <v>23556090</v>
      </c>
      <c r="BX383" s="538">
        <f t="shared" si="168"/>
        <v>21924421.949999999</v>
      </c>
      <c r="BY383" s="536">
        <v>0</v>
      </c>
      <c r="BZ383" s="536">
        <v>0</v>
      </c>
      <c r="CA383" s="536">
        <v>0</v>
      </c>
      <c r="CB383" s="536">
        <v>21924421.949999999</v>
      </c>
      <c r="CC383" s="538">
        <f t="shared" si="174"/>
        <v>26893065.789999999</v>
      </c>
      <c r="CD383" s="537">
        <v>0</v>
      </c>
      <c r="CE383" s="537">
        <v>0</v>
      </c>
      <c r="CF383" s="537">
        <v>0</v>
      </c>
      <c r="CG383" s="537">
        <v>26893065.789999999</v>
      </c>
      <c r="CH383" s="538">
        <f t="shared" si="175"/>
        <v>23556090</v>
      </c>
      <c r="CI383" s="537">
        <v>0</v>
      </c>
      <c r="CJ383" s="537">
        <v>0</v>
      </c>
      <c r="CK383" s="537">
        <v>0</v>
      </c>
      <c r="CL383" s="537">
        <v>23556090</v>
      </c>
      <c r="CM383" s="509" t="s">
        <v>92</v>
      </c>
      <c r="CN383" s="19" t="str">
        <f t="shared" si="182"/>
        <v>4020000020709плановый</v>
      </c>
      <c r="CO383" s="103"/>
      <c r="CP383" s="103"/>
      <c r="CQ383" s="104"/>
      <c r="CR383" s="104">
        <f t="shared" si="176"/>
        <v>0</v>
      </c>
      <c r="CS383" s="104">
        <f t="shared" si="177"/>
        <v>0</v>
      </c>
      <c r="CT383" s="104">
        <f t="shared" si="178"/>
        <v>0</v>
      </c>
      <c r="CU383" s="104">
        <f t="shared" si="179"/>
        <v>0</v>
      </c>
      <c r="CV383" s="104">
        <f t="shared" si="180"/>
        <v>0</v>
      </c>
      <c r="CW383" s="104">
        <f t="shared" si="181"/>
        <v>0</v>
      </c>
      <c r="CX383" s="104"/>
      <c r="CY383" s="211">
        <f t="shared" si="183"/>
        <v>0</v>
      </c>
      <c r="CZ383" s="211">
        <f t="shared" si="184"/>
        <v>0</v>
      </c>
      <c r="DA383" s="211">
        <f t="shared" si="185"/>
        <v>0</v>
      </c>
      <c r="DB383" s="211">
        <f t="shared" si="186"/>
        <v>0</v>
      </c>
      <c r="DC383" s="211">
        <f t="shared" si="187"/>
        <v>0</v>
      </c>
      <c r="DD383" s="211">
        <f t="shared" si="188"/>
        <v>0</v>
      </c>
      <c r="DE383" s="211">
        <f t="shared" si="189"/>
        <v>0</v>
      </c>
      <c r="DF383" s="211">
        <f t="shared" si="190"/>
        <v>0</v>
      </c>
      <c r="DG383" s="211">
        <f t="shared" si="191"/>
        <v>0</v>
      </c>
      <c r="DH383" s="211">
        <f t="shared" si="192"/>
        <v>0</v>
      </c>
    </row>
    <row r="384" spans="1:112" s="105" customFormat="1" ht="32.1" customHeight="1">
      <c r="A384" s="439">
        <v>606</v>
      </c>
      <c r="B384" s="289" t="s">
        <v>446</v>
      </c>
      <c r="C384" s="69">
        <v>402000002</v>
      </c>
      <c r="D384" s="58" t="s">
        <v>69</v>
      </c>
      <c r="E384" s="290" t="s">
        <v>2251</v>
      </c>
      <c r="F384" s="291"/>
      <c r="G384" s="291"/>
      <c r="H384" s="292" t="s">
        <v>1730</v>
      </c>
      <c r="I384" s="291"/>
      <c r="J384" s="292" t="s">
        <v>1735</v>
      </c>
      <c r="K384" s="292" t="s">
        <v>1652</v>
      </c>
      <c r="L384" s="292" t="s">
        <v>1048</v>
      </c>
      <c r="M384" s="292"/>
      <c r="N384" s="292"/>
      <c r="O384" s="292"/>
      <c r="P384" s="294" t="s">
        <v>1732</v>
      </c>
      <c r="Q384" s="294" t="s">
        <v>2252</v>
      </c>
      <c r="R384" s="292"/>
      <c r="S384" s="292"/>
      <c r="T384" s="292" t="s">
        <v>1048</v>
      </c>
      <c r="U384" s="292"/>
      <c r="V384" s="292" t="s">
        <v>2253</v>
      </c>
      <c r="W384" s="292" t="s">
        <v>845</v>
      </c>
      <c r="X384" s="292" t="s">
        <v>1048</v>
      </c>
      <c r="Y384" s="292"/>
      <c r="Z384" s="292"/>
      <c r="AA384" s="292"/>
      <c r="AB384" s="294" t="s">
        <v>1733</v>
      </c>
      <c r="AC384" s="294" t="s">
        <v>2259</v>
      </c>
      <c r="AD384" s="294"/>
      <c r="AE384" s="294"/>
      <c r="AF384" s="294"/>
      <c r="AG384" s="294"/>
      <c r="AH384" s="294"/>
      <c r="AI384" s="294"/>
      <c r="AJ384" s="294" t="s">
        <v>2258</v>
      </c>
      <c r="AK384" s="294"/>
      <c r="AL384" s="294"/>
      <c r="AM384" s="294"/>
      <c r="AN384" s="294" t="s">
        <v>2256</v>
      </c>
      <c r="AO384" s="71" t="s">
        <v>219</v>
      </c>
      <c r="AP384" s="71" t="s">
        <v>1007</v>
      </c>
      <c r="AQ384" s="71" t="s">
        <v>1725</v>
      </c>
      <c r="AR384" s="70" t="s">
        <v>126</v>
      </c>
      <c r="AS384" s="253" t="s">
        <v>87</v>
      </c>
      <c r="AT384" s="535">
        <f t="shared" si="170"/>
        <v>1112414.44</v>
      </c>
      <c r="AU384" s="535">
        <f t="shared" si="170"/>
        <v>1112414.44</v>
      </c>
      <c r="AV384" s="536">
        <v>0</v>
      </c>
      <c r="AW384" s="536">
        <v>0</v>
      </c>
      <c r="AX384" s="537">
        <v>1112414.44</v>
      </c>
      <c r="AY384" s="537">
        <v>1112414.44</v>
      </c>
      <c r="AZ384" s="536">
        <v>0</v>
      </c>
      <c r="BA384" s="536">
        <v>0</v>
      </c>
      <c r="BB384" s="536">
        <v>0</v>
      </c>
      <c r="BC384" s="536">
        <v>0</v>
      </c>
      <c r="BD384" s="538">
        <f t="shared" si="171"/>
        <v>0</v>
      </c>
      <c r="BE384" s="537">
        <v>0</v>
      </c>
      <c r="BF384" s="537">
        <v>0</v>
      </c>
      <c r="BG384" s="537">
        <v>0</v>
      </c>
      <c r="BH384" s="537">
        <v>0</v>
      </c>
      <c r="BI384" s="538">
        <f t="shared" si="172"/>
        <v>0</v>
      </c>
      <c r="BJ384" s="537">
        <v>0</v>
      </c>
      <c r="BK384" s="537">
        <v>0</v>
      </c>
      <c r="BL384" s="537">
        <v>0</v>
      </c>
      <c r="BM384" s="537">
        <v>0</v>
      </c>
      <c r="BN384" s="538">
        <f t="shared" si="173"/>
        <v>0</v>
      </c>
      <c r="BO384" s="537">
        <v>0</v>
      </c>
      <c r="BP384" s="537">
        <v>0</v>
      </c>
      <c r="BQ384" s="537">
        <v>0</v>
      </c>
      <c r="BR384" s="537">
        <v>0</v>
      </c>
      <c r="BS384" s="538">
        <f t="shared" si="169"/>
        <v>0</v>
      </c>
      <c r="BT384" s="537">
        <v>0</v>
      </c>
      <c r="BU384" s="537">
        <v>0</v>
      </c>
      <c r="BV384" s="537">
        <v>0</v>
      </c>
      <c r="BW384" s="537">
        <v>0</v>
      </c>
      <c r="BX384" s="538">
        <f t="shared" si="168"/>
        <v>1112414.44</v>
      </c>
      <c r="BY384" s="536">
        <v>0</v>
      </c>
      <c r="BZ384" s="537">
        <v>1112414.44</v>
      </c>
      <c r="CA384" s="536">
        <v>0</v>
      </c>
      <c r="CB384" s="536">
        <v>0</v>
      </c>
      <c r="CC384" s="538">
        <f t="shared" si="174"/>
        <v>0</v>
      </c>
      <c r="CD384" s="537">
        <v>0</v>
      </c>
      <c r="CE384" s="537">
        <v>0</v>
      </c>
      <c r="CF384" s="537">
        <v>0</v>
      </c>
      <c r="CG384" s="537">
        <v>0</v>
      </c>
      <c r="CH384" s="538">
        <f t="shared" si="175"/>
        <v>0</v>
      </c>
      <c r="CI384" s="537">
        <v>0</v>
      </c>
      <c r="CJ384" s="537">
        <v>0</v>
      </c>
      <c r="CK384" s="537">
        <v>0</v>
      </c>
      <c r="CL384" s="537">
        <v>0</v>
      </c>
      <c r="CM384" s="509" t="s">
        <v>92</v>
      </c>
      <c r="CN384" s="19" t="str">
        <f t="shared" si="182"/>
        <v>4020000020709плановый</v>
      </c>
      <c r="CO384" s="103"/>
      <c r="CP384" s="103"/>
      <c r="CQ384" s="104"/>
      <c r="CR384" s="104">
        <f t="shared" si="176"/>
        <v>0</v>
      </c>
      <c r="CS384" s="104">
        <f t="shared" si="177"/>
        <v>0</v>
      </c>
      <c r="CT384" s="104">
        <f t="shared" si="178"/>
        <v>0</v>
      </c>
      <c r="CU384" s="104">
        <f t="shared" si="179"/>
        <v>0</v>
      </c>
      <c r="CV384" s="104">
        <f t="shared" si="180"/>
        <v>0</v>
      </c>
      <c r="CW384" s="104">
        <f t="shared" si="181"/>
        <v>0</v>
      </c>
      <c r="CX384" s="104"/>
      <c r="CY384" s="211">
        <f t="shared" si="183"/>
        <v>0</v>
      </c>
      <c r="CZ384" s="211">
        <f t="shared" si="184"/>
        <v>0</v>
      </c>
      <c r="DA384" s="211">
        <f t="shared" si="185"/>
        <v>0</v>
      </c>
      <c r="DB384" s="211">
        <f t="shared" si="186"/>
        <v>0</v>
      </c>
      <c r="DC384" s="211">
        <f t="shared" si="187"/>
        <v>0</v>
      </c>
      <c r="DD384" s="211">
        <f t="shared" si="188"/>
        <v>0</v>
      </c>
      <c r="DE384" s="211">
        <f t="shared" si="189"/>
        <v>0</v>
      </c>
      <c r="DF384" s="211">
        <f t="shared" si="190"/>
        <v>0</v>
      </c>
      <c r="DG384" s="211">
        <f t="shared" si="191"/>
        <v>0</v>
      </c>
      <c r="DH384" s="211">
        <f t="shared" si="192"/>
        <v>0</v>
      </c>
    </row>
    <row r="385" spans="1:112" s="105" customFormat="1" ht="32.1" customHeight="1">
      <c r="A385" s="439">
        <v>606</v>
      </c>
      <c r="B385" s="289" t="s">
        <v>446</v>
      </c>
      <c r="C385" s="69">
        <v>402000024</v>
      </c>
      <c r="D385" s="58" t="s">
        <v>1736</v>
      </c>
      <c r="E385" s="290" t="s">
        <v>466</v>
      </c>
      <c r="F385" s="291"/>
      <c r="G385" s="291"/>
      <c r="H385" s="292" t="s">
        <v>1737</v>
      </c>
      <c r="I385" s="291"/>
      <c r="J385" s="292" t="s">
        <v>1738</v>
      </c>
      <c r="K385" s="292" t="s">
        <v>1739</v>
      </c>
      <c r="L385" s="292" t="s">
        <v>1740</v>
      </c>
      <c r="M385" s="292"/>
      <c r="N385" s="292"/>
      <c r="O385" s="292"/>
      <c r="P385" s="294" t="s">
        <v>467</v>
      </c>
      <c r="Q385" s="294" t="s">
        <v>2260</v>
      </c>
      <c r="R385" s="292"/>
      <c r="S385" s="292"/>
      <c r="T385" s="292"/>
      <c r="U385" s="292"/>
      <c r="V385" s="292" t="s">
        <v>1741</v>
      </c>
      <c r="W385" s="292" t="s">
        <v>1742</v>
      </c>
      <c r="X385" s="292" t="s">
        <v>1743</v>
      </c>
      <c r="Y385" s="292"/>
      <c r="Z385" s="292"/>
      <c r="AA385" s="292"/>
      <c r="AB385" s="294" t="s">
        <v>2261</v>
      </c>
      <c r="AC385" s="294" t="s">
        <v>2123</v>
      </c>
      <c r="AD385" s="294"/>
      <c r="AE385" s="294"/>
      <c r="AF385" s="294"/>
      <c r="AG385" s="294"/>
      <c r="AH385" s="294"/>
      <c r="AI385" s="294"/>
      <c r="AJ385" s="294"/>
      <c r="AK385" s="294"/>
      <c r="AL385" s="294"/>
      <c r="AM385" s="294" t="s">
        <v>2262</v>
      </c>
      <c r="AN385" s="294" t="s">
        <v>2122</v>
      </c>
      <c r="AO385" s="71" t="s">
        <v>219</v>
      </c>
      <c r="AP385" s="71" t="s">
        <v>90</v>
      </c>
      <c r="AQ385" s="541" t="s">
        <v>1744</v>
      </c>
      <c r="AR385" s="70" t="s">
        <v>1745</v>
      </c>
      <c r="AS385" s="253" t="s">
        <v>463</v>
      </c>
      <c r="AT385" s="535">
        <f t="shared" si="170"/>
        <v>255392120.61000001</v>
      </c>
      <c r="AU385" s="535">
        <f t="shared" si="170"/>
        <v>245890795.15000001</v>
      </c>
      <c r="AV385" s="536">
        <v>230491388.84999999</v>
      </c>
      <c r="AW385" s="536">
        <v>221916442.61000001</v>
      </c>
      <c r="AX385" s="536">
        <v>12131125.710000001</v>
      </c>
      <c r="AY385" s="536">
        <v>11679812.76</v>
      </c>
      <c r="AZ385" s="536">
        <v>0</v>
      </c>
      <c r="BA385" s="536">
        <v>0</v>
      </c>
      <c r="BB385" s="537">
        <v>12769606.050000001</v>
      </c>
      <c r="BC385" s="537">
        <v>12294539.779999999</v>
      </c>
      <c r="BD385" s="538">
        <f t="shared" si="171"/>
        <v>284094611.62999994</v>
      </c>
      <c r="BE385" s="537">
        <v>256376818.76999998</v>
      </c>
      <c r="BF385" s="537">
        <v>13493516.779999999</v>
      </c>
      <c r="BG385" s="537">
        <v>0</v>
      </c>
      <c r="BH385" s="537">
        <v>14224276.08</v>
      </c>
      <c r="BI385" s="538">
        <f t="shared" si="172"/>
        <v>284094611.62999994</v>
      </c>
      <c r="BJ385" s="537">
        <v>256376818.76999998</v>
      </c>
      <c r="BK385" s="537">
        <v>13493516.779999999</v>
      </c>
      <c r="BL385" s="537">
        <v>0</v>
      </c>
      <c r="BM385" s="537">
        <v>14224276.08</v>
      </c>
      <c r="BN385" s="538">
        <f t="shared" si="173"/>
        <v>284094611.62999994</v>
      </c>
      <c r="BO385" s="537">
        <v>250979403.05999997</v>
      </c>
      <c r="BP385" s="537">
        <v>18890932.489999998</v>
      </c>
      <c r="BQ385" s="537">
        <v>0</v>
      </c>
      <c r="BR385" s="537">
        <v>14224276.08</v>
      </c>
      <c r="BS385" s="538">
        <f t="shared" si="169"/>
        <v>284094611.62999994</v>
      </c>
      <c r="BT385" s="537">
        <v>250979403.05999997</v>
      </c>
      <c r="BU385" s="537">
        <v>18890932.489999998</v>
      </c>
      <c r="BV385" s="537">
        <v>0</v>
      </c>
      <c r="BW385" s="537">
        <v>14224276.08</v>
      </c>
      <c r="BX385" s="538">
        <f t="shared" si="168"/>
        <v>245890795.15000001</v>
      </c>
      <c r="BY385" s="536">
        <v>221916442.61000001</v>
      </c>
      <c r="BZ385" s="536">
        <v>11679812.76</v>
      </c>
      <c r="CA385" s="536">
        <v>0</v>
      </c>
      <c r="CB385" s="537">
        <v>12294539.779999999</v>
      </c>
      <c r="CC385" s="538">
        <f t="shared" si="174"/>
        <v>284094611.62999994</v>
      </c>
      <c r="CD385" s="537">
        <v>256376818.76999998</v>
      </c>
      <c r="CE385" s="537">
        <v>13493516.779999999</v>
      </c>
      <c r="CF385" s="537">
        <v>0</v>
      </c>
      <c r="CG385" s="537">
        <v>14224276.08</v>
      </c>
      <c r="CH385" s="538">
        <f t="shared" si="175"/>
        <v>284094611.62999994</v>
      </c>
      <c r="CI385" s="537">
        <v>256376818.76999998</v>
      </c>
      <c r="CJ385" s="537">
        <v>13493516.779999999</v>
      </c>
      <c r="CK385" s="537">
        <v>0</v>
      </c>
      <c r="CL385" s="537">
        <v>14224276.08</v>
      </c>
      <c r="CM385" s="382" t="s">
        <v>91</v>
      </c>
      <c r="CN385" s="19" t="str">
        <f t="shared" si="182"/>
        <v>4020000240702нормативный</v>
      </c>
      <c r="CO385" s="103"/>
      <c r="CP385" s="103"/>
      <c r="CQ385" s="104"/>
      <c r="CR385" s="104">
        <f t="shared" si="176"/>
        <v>1.862645149230957E-8</v>
      </c>
      <c r="CS385" s="104">
        <f t="shared" si="177"/>
        <v>0</v>
      </c>
      <c r="CT385" s="104">
        <f t="shared" si="178"/>
        <v>-4.4703483581542969E-8</v>
      </c>
      <c r="CU385" s="104">
        <f t="shared" si="179"/>
        <v>-4.4703483581542969E-8</v>
      </c>
      <c r="CV385" s="104">
        <f t="shared" si="180"/>
        <v>-3.5390257835388184E-8</v>
      </c>
      <c r="CW385" s="104">
        <f t="shared" si="181"/>
        <v>-3.5390257835388184E-8</v>
      </c>
      <c r="CX385" s="104"/>
      <c r="CY385" s="211">
        <f t="shared" si="183"/>
        <v>0</v>
      </c>
      <c r="CZ385" s="211">
        <f t="shared" si="184"/>
        <v>0</v>
      </c>
      <c r="DA385" s="211">
        <f t="shared" si="185"/>
        <v>0</v>
      </c>
      <c r="DB385" s="211">
        <f t="shared" si="186"/>
        <v>0</v>
      </c>
      <c r="DC385" s="211">
        <f t="shared" si="187"/>
        <v>0</v>
      </c>
      <c r="DD385" s="211">
        <f t="shared" si="188"/>
        <v>0</v>
      </c>
      <c r="DE385" s="211">
        <f t="shared" si="189"/>
        <v>0</v>
      </c>
      <c r="DF385" s="211">
        <f t="shared" si="190"/>
        <v>0</v>
      </c>
      <c r="DG385" s="211">
        <f t="shared" si="191"/>
        <v>0</v>
      </c>
      <c r="DH385" s="211">
        <f t="shared" si="192"/>
        <v>0</v>
      </c>
    </row>
    <row r="386" spans="1:112" s="105" customFormat="1" ht="32.1" customHeight="1">
      <c r="A386" s="439">
        <v>606</v>
      </c>
      <c r="B386" s="289" t="s">
        <v>446</v>
      </c>
      <c r="C386" s="69">
        <v>402000024</v>
      </c>
      <c r="D386" s="58" t="s">
        <v>1736</v>
      </c>
      <c r="E386" s="290" t="s">
        <v>466</v>
      </c>
      <c r="F386" s="291"/>
      <c r="G386" s="291"/>
      <c r="H386" s="292" t="s">
        <v>1737</v>
      </c>
      <c r="I386" s="291"/>
      <c r="J386" s="292" t="s">
        <v>1738</v>
      </c>
      <c r="K386" s="292" t="s">
        <v>1739</v>
      </c>
      <c r="L386" s="292" t="s">
        <v>1740</v>
      </c>
      <c r="M386" s="292"/>
      <c r="N386" s="292"/>
      <c r="O386" s="292"/>
      <c r="P386" s="294" t="s">
        <v>467</v>
      </c>
      <c r="Q386" s="294" t="s">
        <v>2260</v>
      </c>
      <c r="R386" s="292"/>
      <c r="S386" s="292"/>
      <c r="T386" s="292"/>
      <c r="U386" s="292"/>
      <c r="V386" s="292" t="s">
        <v>1741</v>
      </c>
      <c r="W386" s="292" t="s">
        <v>1742</v>
      </c>
      <c r="X386" s="292" t="s">
        <v>1743</v>
      </c>
      <c r="Y386" s="292"/>
      <c r="Z386" s="292"/>
      <c r="AA386" s="292"/>
      <c r="AB386" s="294" t="s">
        <v>2261</v>
      </c>
      <c r="AC386" s="294" t="s">
        <v>2123</v>
      </c>
      <c r="AD386" s="294"/>
      <c r="AE386" s="294"/>
      <c r="AF386" s="294"/>
      <c r="AG386" s="294"/>
      <c r="AH386" s="294"/>
      <c r="AI386" s="294"/>
      <c r="AJ386" s="294"/>
      <c r="AK386" s="294"/>
      <c r="AL386" s="294"/>
      <c r="AM386" s="294" t="s">
        <v>2262</v>
      </c>
      <c r="AN386" s="294" t="s">
        <v>2122</v>
      </c>
      <c r="AO386" s="71" t="s">
        <v>219</v>
      </c>
      <c r="AP386" s="71" t="s">
        <v>90</v>
      </c>
      <c r="AQ386" s="541" t="s">
        <v>1744</v>
      </c>
      <c r="AR386" s="70" t="s">
        <v>1745</v>
      </c>
      <c r="AS386" s="253" t="s">
        <v>464</v>
      </c>
      <c r="AT386" s="535">
        <f t="shared" si="170"/>
        <v>19903105.440000001</v>
      </c>
      <c r="AU386" s="535">
        <f t="shared" si="170"/>
        <v>19903105.440000001</v>
      </c>
      <c r="AV386" s="536">
        <v>17962552.66</v>
      </c>
      <c r="AW386" s="536">
        <v>17962552.66</v>
      </c>
      <c r="AX386" s="536">
        <v>945397.53</v>
      </c>
      <c r="AY386" s="536">
        <v>945397.53</v>
      </c>
      <c r="AZ386" s="536">
        <v>0</v>
      </c>
      <c r="BA386" s="536">
        <v>0</v>
      </c>
      <c r="BB386" s="537">
        <v>995155.25</v>
      </c>
      <c r="BC386" s="537">
        <v>995155.25</v>
      </c>
      <c r="BD386" s="538">
        <f t="shared" si="171"/>
        <v>19487910</v>
      </c>
      <c r="BE386" s="537">
        <v>17606407</v>
      </c>
      <c r="BF386" s="537">
        <v>926653</v>
      </c>
      <c r="BG386" s="537">
        <v>0</v>
      </c>
      <c r="BH386" s="537">
        <v>954850</v>
      </c>
      <c r="BI386" s="538">
        <f t="shared" si="172"/>
        <v>19487910</v>
      </c>
      <c r="BJ386" s="537">
        <v>17606407</v>
      </c>
      <c r="BK386" s="537">
        <v>926653</v>
      </c>
      <c r="BL386" s="537">
        <v>0</v>
      </c>
      <c r="BM386" s="537">
        <v>954850</v>
      </c>
      <c r="BN386" s="538">
        <f t="shared" si="173"/>
        <v>19487910</v>
      </c>
      <c r="BO386" s="537">
        <v>17235754.800000001</v>
      </c>
      <c r="BP386" s="537">
        <v>1297305.2</v>
      </c>
      <c r="BQ386" s="537">
        <v>0</v>
      </c>
      <c r="BR386" s="537">
        <v>954850</v>
      </c>
      <c r="BS386" s="538">
        <f t="shared" si="169"/>
        <v>19487910</v>
      </c>
      <c r="BT386" s="537">
        <v>17235754.800000001</v>
      </c>
      <c r="BU386" s="537">
        <v>1297305.2</v>
      </c>
      <c r="BV386" s="537">
        <v>0</v>
      </c>
      <c r="BW386" s="537">
        <v>954850</v>
      </c>
      <c r="BX386" s="538">
        <f t="shared" si="168"/>
        <v>19903105.440000001</v>
      </c>
      <c r="BY386" s="536">
        <v>17962552.66</v>
      </c>
      <c r="BZ386" s="536">
        <v>945397.53</v>
      </c>
      <c r="CA386" s="536">
        <v>0</v>
      </c>
      <c r="CB386" s="537">
        <v>995155.25</v>
      </c>
      <c r="CC386" s="538">
        <f t="shared" si="174"/>
        <v>19487910</v>
      </c>
      <c r="CD386" s="537">
        <v>17606407</v>
      </c>
      <c r="CE386" s="537">
        <v>926653</v>
      </c>
      <c r="CF386" s="537">
        <v>0</v>
      </c>
      <c r="CG386" s="537">
        <v>954850</v>
      </c>
      <c r="CH386" s="538">
        <f t="shared" si="175"/>
        <v>19487910</v>
      </c>
      <c r="CI386" s="537">
        <v>17606407</v>
      </c>
      <c r="CJ386" s="537">
        <v>926653</v>
      </c>
      <c r="CK386" s="537">
        <v>0</v>
      </c>
      <c r="CL386" s="537">
        <v>954850</v>
      </c>
      <c r="CM386" s="382" t="s">
        <v>91</v>
      </c>
      <c r="CN386" s="19" t="str">
        <f t="shared" si="182"/>
        <v>4020000240702нормативный</v>
      </c>
      <c r="CO386" s="103"/>
      <c r="CP386" s="103"/>
      <c r="CQ386" s="104"/>
      <c r="CR386" s="104">
        <f t="shared" si="176"/>
        <v>1.1641532182693481E-9</v>
      </c>
      <c r="CS386" s="104">
        <f t="shared" si="177"/>
        <v>1.1641532182693481E-9</v>
      </c>
      <c r="CT386" s="104">
        <f t="shared" si="178"/>
        <v>0</v>
      </c>
      <c r="CU386" s="104">
        <f t="shared" si="179"/>
        <v>0</v>
      </c>
      <c r="CV386" s="104">
        <f t="shared" si="180"/>
        <v>0</v>
      </c>
      <c r="CW386" s="104">
        <f t="shared" si="181"/>
        <v>0</v>
      </c>
      <c r="CX386" s="104"/>
      <c r="CY386" s="211">
        <f t="shared" si="183"/>
        <v>0</v>
      </c>
      <c r="CZ386" s="211">
        <f t="shared" si="184"/>
        <v>0</v>
      </c>
      <c r="DA386" s="211">
        <f t="shared" si="185"/>
        <v>0</v>
      </c>
      <c r="DB386" s="211">
        <f t="shared" si="186"/>
        <v>0</v>
      </c>
      <c r="DC386" s="211">
        <f t="shared" si="187"/>
        <v>0</v>
      </c>
      <c r="DD386" s="211">
        <f t="shared" si="188"/>
        <v>0</v>
      </c>
      <c r="DE386" s="211">
        <f t="shared" si="189"/>
        <v>0</v>
      </c>
      <c r="DF386" s="211">
        <f t="shared" si="190"/>
        <v>0</v>
      </c>
      <c r="DG386" s="211">
        <f t="shared" si="191"/>
        <v>0</v>
      </c>
      <c r="DH386" s="211">
        <f t="shared" si="192"/>
        <v>0</v>
      </c>
    </row>
    <row r="387" spans="1:112" s="105" customFormat="1" ht="32.1" customHeight="1">
      <c r="A387" s="439">
        <v>606</v>
      </c>
      <c r="B387" s="289" t="s">
        <v>446</v>
      </c>
      <c r="C387" s="69">
        <v>402000024</v>
      </c>
      <c r="D387" s="58" t="s">
        <v>1736</v>
      </c>
      <c r="E387" s="290" t="s">
        <v>466</v>
      </c>
      <c r="F387" s="291"/>
      <c r="G387" s="291"/>
      <c r="H387" s="292">
        <v>4</v>
      </c>
      <c r="I387" s="291"/>
      <c r="J387" s="292">
        <v>34</v>
      </c>
      <c r="K387" s="292">
        <v>2</v>
      </c>
      <c r="L387" s="292">
        <v>2</v>
      </c>
      <c r="M387" s="292"/>
      <c r="N387" s="292"/>
      <c r="O387" s="292"/>
      <c r="P387" s="294" t="s">
        <v>467</v>
      </c>
      <c r="Q387" s="294" t="s">
        <v>2263</v>
      </c>
      <c r="R387" s="292"/>
      <c r="S387" s="292"/>
      <c r="T387" s="292"/>
      <c r="U387" s="292"/>
      <c r="V387" s="292" t="s">
        <v>1746</v>
      </c>
      <c r="W387" s="292" t="s">
        <v>1747</v>
      </c>
      <c r="X387" s="292"/>
      <c r="Y387" s="292"/>
      <c r="Z387" s="292"/>
      <c r="AA387" s="292" t="s">
        <v>1748</v>
      </c>
      <c r="AB387" s="294" t="s">
        <v>1749</v>
      </c>
      <c r="AC387" s="294" t="s">
        <v>2123</v>
      </c>
      <c r="AD387" s="294"/>
      <c r="AE387" s="294"/>
      <c r="AF387" s="294"/>
      <c r="AG387" s="294"/>
      <c r="AH387" s="294"/>
      <c r="AI387" s="294"/>
      <c r="AJ387" s="294"/>
      <c r="AK387" s="294"/>
      <c r="AL387" s="294"/>
      <c r="AM387" s="294" t="s">
        <v>2138</v>
      </c>
      <c r="AN387" s="294" t="s">
        <v>2122</v>
      </c>
      <c r="AO387" s="71" t="s">
        <v>303</v>
      </c>
      <c r="AP387" s="71" t="s">
        <v>137</v>
      </c>
      <c r="AQ387" s="541" t="s">
        <v>1750</v>
      </c>
      <c r="AR387" s="70" t="s">
        <v>1751</v>
      </c>
      <c r="AS387" s="253" t="s">
        <v>168</v>
      </c>
      <c r="AT387" s="535">
        <f t="shared" si="170"/>
        <v>671644.71</v>
      </c>
      <c r="AU387" s="535">
        <f t="shared" si="170"/>
        <v>595390.29</v>
      </c>
      <c r="AV387" s="536">
        <v>0</v>
      </c>
      <c r="AW387" s="536">
        <v>0</v>
      </c>
      <c r="AX387" s="536">
        <v>0</v>
      </c>
      <c r="AY387" s="536">
        <v>0</v>
      </c>
      <c r="AZ387" s="536">
        <v>0</v>
      </c>
      <c r="BA387" s="536">
        <v>0</v>
      </c>
      <c r="BB387" s="537">
        <v>671644.71</v>
      </c>
      <c r="BC387" s="537">
        <v>595390.29</v>
      </c>
      <c r="BD387" s="538">
        <f t="shared" si="171"/>
        <v>1099460</v>
      </c>
      <c r="BE387" s="537">
        <v>0</v>
      </c>
      <c r="BF387" s="537">
        <v>0</v>
      </c>
      <c r="BG387" s="537">
        <v>0</v>
      </c>
      <c r="BH387" s="537">
        <v>1099460</v>
      </c>
      <c r="BI387" s="538">
        <f t="shared" si="172"/>
        <v>1099460</v>
      </c>
      <c r="BJ387" s="537">
        <v>0</v>
      </c>
      <c r="BK387" s="537">
        <v>0</v>
      </c>
      <c r="BL387" s="537">
        <v>0</v>
      </c>
      <c r="BM387" s="537">
        <v>1099460</v>
      </c>
      <c r="BN387" s="538">
        <f t="shared" si="173"/>
        <v>1099460</v>
      </c>
      <c r="BO387" s="537">
        <v>0</v>
      </c>
      <c r="BP387" s="537">
        <v>0</v>
      </c>
      <c r="BQ387" s="537">
        <v>0</v>
      </c>
      <c r="BR387" s="537">
        <v>1099460</v>
      </c>
      <c r="BS387" s="538">
        <f t="shared" si="169"/>
        <v>1099460</v>
      </c>
      <c r="BT387" s="537">
        <v>0</v>
      </c>
      <c r="BU387" s="537">
        <v>0</v>
      </c>
      <c r="BV387" s="537">
        <v>0</v>
      </c>
      <c r="BW387" s="537">
        <v>1099460</v>
      </c>
      <c r="BX387" s="538">
        <f t="shared" si="168"/>
        <v>595390.29</v>
      </c>
      <c r="BY387" s="536">
        <v>0</v>
      </c>
      <c r="BZ387" s="536">
        <v>0</v>
      </c>
      <c r="CA387" s="536">
        <v>0</v>
      </c>
      <c r="CB387" s="537">
        <v>595390.29</v>
      </c>
      <c r="CC387" s="538">
        <f t="shared" si="174"/>
        <v>1099460</v>
      </c>
      <c r="CD387" s="537">
        <v>0</v>
      </c>
      <c r="CE387" s="537">
        <v>0</v>
      </c>
      <c r="CF387" s="537">
        <v>0</v>
      </c>
      <c r="CG387" s="537">
        <v>1099460</v>
      </c>
      <c r="CH387" s="538">
        <f t="shared" si="175"/>
        <v>1099460</v>
      </c>
      <c r="CI387" s="537">
        <v>0</v>
      </c>
      <c r="CJ387" s="537">
        <v>0</v>
      </c>
      <c r="CK387" s="537">
        <v>0</v>
      </c>
      <c r="CL387" s="537">
        <v>1099460</v>
      </c>
      <c r="CM387" s="382" t="s">
        <v>91</v>
      </c>
      <c r="CN387" s="19" t="str">
        <f t="shared" si="182"/>
        <v>4020000241004нормативный</v>
      </c>
      <c r="CO387" s="103"/>
      <c r="CP387" s="103"/>
      <c r="CQ387" s="104"/>
      <c r="CR387" s="104">
        <f t="shared" si="176"/>
        <v>0</v>
      </c>
      <c r="CS387" s="104">
        <f t="shared" si="177"/>
        <v>0</v>
      </c>
      <c r="CT387" s="104">
        <f t="shared" si="178"/>
        <v>0</v>
      </c>
      <c r="CU387" s="104">
        <f t="shared" si="179"/>
        <v>0</v>
      </c>
      <c r="CV387" s="104">
        <f t="shared" si="180"/>
        <v>0</v>
      </c>
      <c r="CW387" s="104">
        <f t="shared" si="181"/>
        <v>0</v>
      </c>
      <c r="CX387" s="104"/>
      <c r="CY387" s="211">
        <f t="shared" si="183"/>
        <v>0</v>
      </c>
      <c r="CZ387" s="211">
        <f t="shared" si="184"/>
        <v>0</v>
      </c>
      <c r="DA387" s="211">
        <f t="shared" si="185"/>
        <v>0</v>
      </c>
      <c r="DB387" s="211">
        <f t="shared" si="186"/>
        <v>0</v>
      </c>
      <c r="DC387" s="211">
        <f t="shared" si="187"/>
        <v>0</v>
      </c>
      <c r="DD387" s="211">
        <f t="shared" si="188"/>
        <v>0</v>
      </c>
      <c r="DE387" s="211">
        <f t="shared" si="189"/>
        <v>0</v>
      </c>
      <c r="DF387" s="211">
        <f t="shared" si="190"/>
        <v>0</v>
      </c>
      <c r="DG387" s="211">
        <f t="shared" si="191"/>
        <v>0</v>
      </c>
      <c r="DH387" s="211">
        <f t="shared" si="192"/>
        <v>0</v>
      </c>
    </row>
    <row r="388" spans="1:112" s="105" customFormat="1" ht="32.1" customHeight="1">
      <c r="A388" s="439">
        <v>606</v>
      </c>
      <c r="B388" s="289" t="s">
        <v>446</v>
      </c>
      <c r="C388" s="69">
        <v>402000025</v>
      </c>
      <c r="D388" s="58" t="s">
        <v>128</v>
      </c>
      <c r="E388" s="290" t="s">
        <v>2264</v>
      </c>
      <c r="F388" s="291"/>
      <c r="G388" s="291"/>
      <c r="H388" s="292" t="s">
        <v>1652</v>
      </c>
      <c r="I388" s="291"/>
      <c r="J388" s="292" t="s">
        <v>1752</v>
      </c>
      <c r="K388" s="292" t="s">
        <v>1753</v>
      </c>
      <c r="L388" s="292" t="s">
        <v>1754</v>
      </c>
      <c r="M388" s="292"/>
      <c r="N388" s="292" t="s">
        <v>1048</v>
      </c>
      <c r="O388" s="292"/>
      <c r="P388" s="294" t="s">
        <v>1755</v>
      </c>
      <c r="Q388" s="294" t="s">
        <v>2265</v>
      </c>
      <c r="R388" s="292"/>
      <c r="S388" s="292"/>
      <c r="T388" s="292" t="s">
        <v>1048</v>
      </c>
      <c r="U388" s="292"/>
      <c r="V388" s="292" t="s">
        <v>1756</v>
      </c>
      <c r="W388" s="292" t="s">
        <v>1652</v>
      </c>
      <c r="X388" s="292" t="s">
        <v>1757</v>
      </c>
      <c r="Y388" s="292"/>
      <c r="Z388" s="292"/>
      <c r="AA388" s="292"/>
      <c r="AB388" s="294" t="s">
        <v>1664</v>
      </c>
      <c r="AC388" s="294" t="s">
        <v>2120</v>
      </c>
      <c r="AD388" s="294"/>
      <c r="AE388" s="294"/>
      <c r="AF388" s="294"/>
      <c r="AG388" s="294"/>
      <c r="AH388" s="294"/>
      <c r="AI388" s="294"/>
      <c r="AJ388" s="294"/>
      <c r="AK388" s="294"/>
      <c r="AL388" s="294"/>
      <c r="AM388" s="294" t="s">
        <v>2121</v>
      </c>
      <c r="AN388" s="294" t="s">
        <v>2122</v>
      </c>
      <c r="AO388" s="71" t="s">
        <v>219</v>
      </c>
      <c r="AP388" s="71" t="s">
        <v>71</v>
      </c>
      <c r="AQ388" s="541" t="s">
        <v>1641</v>
      </c>
      <c r="AR388" s="70" t="s">
        <v>174</v>
      </c>
      <c r="AS388" s="253" t="s">
        <v>471</v>
      </c>
      <c r="AT388" s="535">
        <f t="shared" si="170"/>
        <v>3636879.4</v>
      </c>
      <c r="AU388" s="535">
        <f t="shared" si="170"/>
        <v>3636879.4</v>
      </c>
      <c r="AV388" s="536">
        <v>0</v>
      </c>
      <c r="AW388" s="536">
        <v>0</v>
      </c>
      <c r="AX388" s="536">
        <v>0</v>
      </c>
      <c r="AY388" s="536">
        <v>0</v>
      </c>
      <c r="AZ388" s="536">
        <v>0</v>
      </c>
      <c r="BA388" s="536">
        <v>0</v>
      </c>
      <c r="BB388" s="537">
        <v>3636879.4</v>
      </c>
      <c r="BC388" s="537">
        <v>3636879.4</v>
      </c>
      <c r="BD388" s="538">
        <f t="shared" si="171"/>
        <v>2850560</v>
      </c>
      <c r="BE388" s="537">
        <v>0</v>
      </c>
      <c r="BF388" s="537">
        <v>0</v>
      </c>
      <c r="BG388" s="537">
        <v>0</v>
      </c>
      <c r="BH388" s="537">
        <v>2850560</v>
      </c>
      <c r="BI388" s="538">
        <f t="shared" si="172"/>
        <v>0</v>
      </c>
      <c r="BJ388" s="537">
        <v>0</v>
      </c>
      <c r="BK388" s="537">
        <v>0</v>
      </c>
      <c r="BL388" s="537">
        <v>0</v>
      </c>
      <c r="BM388" s="537">
        <v>0</v>
      </c>
      <c r="BN388" s="538">
        <f t="shared" si="173"/>
        <v>0</v>
      </c>
      <c r="BO388" s="537">
        <v>0</v>
      </c>
      <c r="BP388" s="537">
        <v>0</v>
      </c>
      <c r="BQ388" s="537">
        <v>0</v>
      </c>
      <c r="BR388" s="537">
        <v>0</v>
      </c>
      <c r="BS388" s="538">
        <f t="shared" ref="BS388:BS429" si="193">SUM(BT388:BW388)</f>
        <v>0</v>
      </c>
      <c r="BT388" s="537">
        <v>0</v>
      </c>
      <c r="BU388" s="537">
        <v>0</v>
      </c>
      <c r="BV388" s="537">
        <v>0</v>
      </c>
      <c r="BW388" s="537">
        <v>0</v>
      </c>
      <c r="BX388" s="538">
        <f t="shared" si="168"/>
        <v>3636879.4</v>
      </c>
      <c r="BY388" s="536">
        <v>0</v>
      </c>
      <c r="BZ388" s="536">
        <v>0</v>
      </c>
      <c r="CA388" s="536">
        <v>0</v>
      </c>
      <c r="CB388" s="537">
        <v>3636879.4</v>
      </c>
      <c r="CC388" s="538">
        <f t="shared" si="174"/>
        <v>2850560</v>
      </c>
      <c r="CD388" s="537">
        <v>0</v>
      </c>
      <c r="CE388" s="537">
        <v>0</v>
      </c>
      <c r="CF388" s="537">
        <v>0</v>
      </c>
      <c r="CG388" s="537">
        <v>2850560</v>
      </c>
      <c r="CH388" s="538">
        <f t="shared" si="175"/>
        <v>0</v>
      </c>
      <c r="CI388" s="537">
        <v>0</v>
      </c>
      <c r="CJ388" s="537">
        <v>0</v>
      </c>
      <c r="CK388" s="537">
        <v>0</v>
      </c>
      <c r="CL388" s="537">
        <v>0</v>
      </c>
      <c r="CM388" s="382" t="s">
        <v>91</v>
      </c>
      <c r="CN388" s="19" t="str">
        <f t="shared" si="182"/>
        <v>4020000250701нормативный</v>
      </c>
      <c r="CO388" s="103"/>
      <c r="CP388" s="103"/>
      <c r="CQ388" s="104"/>
      <c r="CR388" s="104">
        <f t="shared" si="176"/>
        <v>0</v>
      </c>
      <c r="CS388" s="104">
        <f t="shared" si="177"/>
        <v>0</v>
      </c>
      <c r="CT388" s="104">
        <f t="shared" si="178"/>
        <v>0</v>
      </c>
      <c r="CU388" s="104">
        <f t="shared" si="179"/>
        <v>0</v>
      </c>
      <c r="CV388" s="104">
        <f t="shared" si="180"/>
        <v>0</v>
      </c>
      <c r="CW388" s="104">
        <f t="shared" si="181"/>
        <v>0</v>
      </c>
      <c r="CX388" s="104"/>
      <c r="CY388" s="211">
        <f t="shared" si="183"/>
        <v>0</v>
      </c>
      <c r="CZ388" s="211">
        <f t="shared" si="184"/>
        <v>0</v>
      </c>
      <c r="DA388" s="211">
        <f t="shared" si="185"/>
        <v>0</v>
      </c>
      <c r="DB388" s="211">
        <f t="shared" si="186"/>
        <v>0</v>
      </c>
      <c r="DC388" s="211">
        <f t="shared" si="187"/>
        <v>0</v>
      </c>
      <c r="DD388" s="211">
        <f t="shared" si="188"/>
        <v>0</v>
      </c>
      <c r="DE388" s="211">
        <f t="shared" si="189"/>
        <v>0</v>
      </c>
      <c r="DF388" s="211">
        <f t="shared" si="190"/>
        <v>0</v>
      </c>
      <c r="DG388" s="211">
        <f t="shared" si="191"/>
        <v>0</v>
      </c>
      <c r="DH388" s="211">
        <f t="shared" si="192"/>
        <v>0</v>
      </c>
    </row>
    <row r="389" spans="1:112" s="105" customFormat="1" ht="32.1" customHeight="1">
      <c r="A389" s="439">
        <v>606</v>
      </c>
      <c r="B389" s="289" t="s">
        <v>446</v>
      </c>
      <c r="C389" s="69">
        <v>402000025</v>
      </c>
      <c r="D389" s="58" t="s">
        <v>128</v>
      </c>
      <c r="E389" s="290" t="s">
        <v>2264</v>
      </c>
      <c r="F389" s="291"/>
      <c r="G389" s="291"/>
      <c r="H389" s="292" t="s">
        <v>1652</v>
      </c>
      <c r="I389" s="291"/>
      <c r="J389" s="292" t="s">
        <v>1752</v>
      </c>
      <c r="K389" s="292" t="s">
        <v>1753</v>
      </c>
      <c r="L389" s="292" t="s">
        <v>1754</v>
      </c>
      <c r="M389" s="292"/>
      <c r="N389" s="292" t="s">
        <v>1048</v>
      </c>
      <c r="O389" s="292"/>
      <c r="P389" s="294" t="s">
        <v>1755</v>
      </c>
      <c r="Q389" s="294" t="s">
        <v>2265</v>
      </c>
      <c r="R389" s="292"/>
      <c r="S389" s="292"/>
      <c r="T389" s="292" t="s">
        <v>1048</v>
      </c>
      <c r="U389" s="292"/>
      <c r="V389" s="292" t="s">
        <v>1756</v>
      </c>
      <c r="W389" s="292" t="s">
        <v>1652</v>
      </c>
      <c r="X389" s="292" t="s">
        <v>1757</v>
      </c>
      <c r="Y389" s="292"/>
      <c r="Z389" s="292"/>
      <c r="AA389" s="292"/>
      <c r="AB389" s="294" t="s">
        <v>1664</v>
      </c>
      <c r="AC389" s="294" t="s">
        <v>2120</v>
      </c>
      <c r="AD389" s="294"/>
      <c r="AE389" s="294"/>
      <c r="AF389" s="294"/>
      <c r="AG389" s="294"/>
      <c r="AH389" s="294"/>
      <c r="AI389" s="294"/>
      <c r="AJ389" s="294"/>
      <c r="AK389" s="294"/>
      <c r="AL389" s="294"/>
      <c r="AM389" s="294" t="s">
        <v>2121</v>
      </c>
      <c r="AN389" s="294" t="s">
        <v>2122</v>
      </c>
      <c r="AO389" s="71" t="s">
        <v>219</v>
      </c>
      <c r="AP389" s="71" t="s">
        <v>71</v>
      </c>
      <c r="AQ389" s="541" t="s">
        <v>1641</v>
      </c>
      <c r="AR389" s="70" t="s">
        <v>174</v>
      </c>
      <c r="AS389" s="253" t="s">
        <v>472</v>
      </c>
      <c r="AT389" s="535">
        <f t="shared" ref="AT389:AU429" si="194">AV389+AX389+AZ389+BB389</f>
        <v>167133.34</v>
      </c>
      <c r="AU389" s="535">
        <f t="shared" si="194"/>
        <v>167133.34</v>
      </c>
      <c r="AV389" s="536">
        <v>0</v>
      </c>
      <c r="AW389" s="536">
        <v>0</v>
      </c>
      <c r="AX389" s="536">
        <v>0</v>
      </c>
      <c r="AY389" s="536">
        <v>0</v>
      </c>
      <c r="AZ389" s="536">
        <v>0</v>
      </c>
      <c r="BA389" s="536">
        <v>0</v>
      </c>
      <c r="BB389" s="537">
        <v>167133.34</v>
      </c>
      <c r="BC389" s="537">
        <v>167133.34</v>
      </c>
      <c r="BD389" s="538">
        <f t="shared" si="171"/>
        <v>112500</v>
      </c>
      <c r="BE389" s="537">
        <v>0</v>
      </c>
      <c r="BF389" s="537">
        <v>0</v>
      </c>
      <c r="BG389" s="537">
        <v>0</v>
      </c>
      <c r="BH389" s="537">
        <v>112500</v>
      </c>
      <c r="BI389" s="538">
        <f t="shared" si="172"/>
        <v>0</v>
      </c>
      <c r="BJ389" s="537">
        <v>0</v>
      </c>
      <c r="BK389" s="537">
        <v>0</v>
      </c>
      <c r="BL389" s="537">
        <v>0</v>
      </c>
      <c r="BM389" s="537">
        <v>0</v>
      </c>
      <c r="BN389" s="538">
        <f t="shared" si="173"/>
        <v>0</v>
      </c>
      <c r="BO389" s="537">
        <v>0</v>
      </c>
      <c r="BP389" s="537">
        <v>0</v>
      </c>
      <c r="BQ389" s="537">
        <v>0</v>
      </c>
      <c r="BR389" s="537">
        <v>0</v>
      </c>
      <c r="BS389" s="538">
        <f t="shared" si="193"/>
        <v>0</v>
      </c>
      <c r="BT389" s="537">
        <v>0</v>
      </c>
      <c r="BU389" s="537">
        <v>0</v>
      </c>
      <c r="BV389" s="537">
        <v>0</v>
      </c>
      <c r="BW389" s="537">
        <v>0</v>
      </c>
      <c r="BX389" s="538">
        <f t="shared" si="168"/>
        <v>167133.34</v>
      </c>
      <c r="BY389" s="536">
        <v>0</v>
      </c>
      <c r="BZ389" s="536">
        <v>0</v>
      </c>
      <c r="CA389" s="536">
        <v>0</v>
      </c>
      <c r="CB389" s="537">
        <v>167133.34</v>
      </c>
      <c r="CC389" s="538">
        <f t="shared" si="174"/>
        <v>112500</v>
      </c>
      <c r="CD389" s="537">
        <v>0</v>
      </c>
      <c r="CE389" s="537">
        <v>0</v>
      </c>
      <c r="CF389" s="537">
        <v>0</v>
      </c>
      <c r="CG389" s="537">
        <v>112500</v>
      </c>
      <c r="CH389" s="538">
        <f t="shared" si="175"/>
        <v>0</v>
      </c>
      <c r="CI389" s="537">
        <v>0</v>
      </c>
      <c r="CJ389" s="537">
        <v>0</v>
      </c>
      <c r="CK389" s="537">
        <v>0</v>
      </c>
      <c r="CL389" s="537">
        <v>0</v>
      </c>
      <c r="CM389" s="382" t="s">
        <v>91</v>
      </c>
      <c r="CN389" s="19" t="str">
        <f t="shared" si="182"/>
        <v>4020000250701нормативный</v>
      </c>
      <c r="CO389" s="103"/>
      <c r="CP389" s="103"/>
      <c r="CQ389" s="104"/>
      <c r="CR389" s="104">
        <f t="shared" si="176"/>
        <v>0</v>
      </c>
      <c r="CS389" s="104">
        <f t="shared" si="177"/>
        <v>0</v>
      </c>
      <c r="CT389" s="104">
        <f t="shared" si="178"/>
        <v>0</v>
      </c>
      <c r="CU389" s="104">
        <f t="shared" si="179"/>
        <v>0</v>
      </c>
      <c r="CV389" s="104">
        <f t="shared" si="180"/>
        <v>0</v>
      </c>
      <c r="CW389" s="104">
        <f t="shared" si="181"/>
        <v>0</v>
      </c>
      <c r="CX389" s="104"/>
      <c r="CY389" s="211">
        <f t="shared" si="183"/>
        <v>0</v>
      </c>
      <c r="CZ389" s="211">
        <f t="shared" si="184"/>
        <v>0</v>
      </c>
      <c r="DA389" s="211">
        <f t="shared" si="185"/>
        <v>0</v>
      </c>
      <c r="DB389" s="211">
        <f t="shared" si="186"/>
        <v>0</v>
      </c>
      <c r="DC389" s="211">
        <f t="shared" si="187"/>
        <v>0</v>
      </c>
      <c r="DD389" s="211">
        <f t="shared" si="188"/>
        <v>0</v>
      </c>
      <c r="DE389" s="211">
        <f t="shared" si="189"/>
        <v>0</v>
      </c>
      <c r="DF389" s="211">
        <f t="shared" si="190"/>
        <v>0</v>
      </c>
      <c r="DG389" s="211">
        <f t="shared" si="191"/>
        <v>0</v>
      </c>
      <c r="DH389" s="211">
        <f t="shared" si="192"/>
        <v>0</v>
      </c>
    </row>
    <row r="390" spans="1:112" s="105" customFormat="1" ht="32.1" customHeight="1">
      <c r="A390" s="439">
        <v>606</v>
      </c>
      <c r="B390" s="289" t="s">
        <v>446</v>
      </c>
      <c r="C390" s="69">
        <v>402000025</v>
      </c>
      <c r="D390" s="58" t="s">
        <v>128</v>
      </c>
      <c r="E390" s="290" t="s">
        <v>2264</v>
      </c>
      <c r="F390" s="291"/>
      <c r="G390" s="291"/>
      <c r="H390" s="292" t="s">
        <v>1652</v>
      </c>
      <c r="I390" s="291"/>
      <c r="J390" s="292" t="s">
        <v>1752</v>
      </c>
      <c r="K390" s="292" t="s">
        <v>1753</v>
      </c>
      <c r="L390" s="292" t="s">
        <v>1754</v>
      </c>
      <c r="M390" s="292"/>
      <c r="N390" s="292" t="s">
        <v>1048</v>
      </c>
      <c r="O390" s="292"/>
      <c r="P390" s="294" t="s">
        <v>1755</v>
      </c>
      <c r="Q390" s="294" t="s">
        <v>2265</v>
      </c>
      <c r="R390" s="292"/>
      <c r="S390" s="292"/>
      <c r="T390" s="292" t="s">
        <v>1048</v>
      </c>
      <c r="U390" s="292"/>
      <c r="V390" s="292" t="s">
        <v>1756</v>
      </c>
      <c r="W390" s="292" t="s">
        <v>1652</v>
      </c>
      <c r="X390" s="292" t="s">
        <v>1757</v>
      </c>
      <c r="Y390" s="292"/>
      <c r="Z390" s="292"/>
      <c r="AA390" s="292"/>
      <c r="AB390" s="294" t="s">
        <v>1664</v>
      </c>
      <c r="AC390" s="294" t="s">
        <v>2120</v>
      </c>
      <c r="AD390" s="294"/>
      <c r="AE390" s="294"/>
      <c r="AF390" s="294"/>
      <c r="AG390" s="294"/>
      <c r="AH390" s="294"/>
      <c r="AI390" s="294"/>
      <c r="AJ390" s="294"/>
      <c r="AK390" s="294"/>
      <c r="AL390" s="294"/>
      <c r="AM390" s="294" t="s">
        <v>2121</v>
      </c>
      <c r="AN390" s="294" t="s">
        <v>2122</v>
      </c>
      <c r="AO390" s="71" t="s">
        <v>219</v>
      </c>
      <c r="AP390" s="71" t="s">
        <v>90</v>
      </c>
      <c r="AQ390" s="541" t="s">
        <v>1665</v>
      </c>
      <c r="AR390" s="70" t="s">
        <v>174</v>
      </c>
      <c r="AS390" s="253" t="s">
        <v>471</v>
      </c>
      <c r="AT390" s="535">
        <f t="shared" si="194"/>
        <v>10123062.279999999</v>
      </c>
      <c r="AU390" s="535">
        <f t="shared" si="194"/>
        <v>10123062.279999999</v>
      </c>
      <c r="AV390" s="536">
        <v>0</v>
      </c>
      <c r="AW390" s="536">
        <v>0</v>
      </c>
      <c r="AX390" s="536">
        <v>0</v>
      </c>
      <c r="AY390" s="536">
        <v>0</v>
      </c>
      <c r="AZ390" s="536">
        <v>0</v>
      </c>
      <c r="BA390" s="536">
        <v>0</v>
      </c>
      <c r="BB390" s="537">
        <v>10123062.279999999</v>
      </c>
      <c r="BC390" s="537">
        <v>10123062.279999999</v>
      </c>
      <c r="BD390" s="538">
        <f t="shared" si="171"/>
        <v>4532050</v>
      </c>
      <c r="BE390" s="537">
        <v>0</v>
      </c>
      <c r="BF390" s="537">
        <v>0</v>
      </c>
      <c r="BG390" s="537">
        <v>0</v>
      </c>
      <c r="BH390" s="537">
        <v>4532050</v>
      </c>
      <c r="BI390" s="538">
        <f t="shared" si="172"/>
        <v>0</v>
      </c>
      <c r="BJ390" s="537">
        <v>0</v>
      </c>
      <c r="BK390" s="537">
        <v>0</v>
      </c>
      <c r="BL390" s="537">
        <v>0</v>
      </c>
      <c r="BM390" s="537">
        <v>0</v>
      </c>
      <c r="BN390" s="538">
        <f t="shared" si="173"/>
        <v>0</v>
      </c>
      <c r="BO390" s="537">
        <v>0</v>
      </c>
      <c r="BP390" s="537">
        <v>0</v>
      </c>
      <c r="BQ390" s="537">
        <v>0</v>
      </c>
      <c r="BR390" s="537">
        <v>0</v>
      </c>
      <c r="BS390" s="538">
        <f t="shared" si="193"/>
        <v>0</v>
      </c>
      <c r="BT390" s="537">
        <v>0</v>
      </c>
      <c r="BU390" s="537">
        <v>0</v>
      </c>
      <c r="BV390" s="537">
        <v>0</v>
      </c>
      <c r="BW390" s="537">
        <v>0</v>
      </c>
      <c r="BX390" s="538">
        <f t="shared" si="168"/>
        <v>10123062.279999999</v>
      </c>
      <c r="BY390" s="536">
        <v>0</v>
      </c>
      <c r="BZ390" s="536">
        <v>0</v>
      </c>
      <c r="CA390" s="536">
        <v>0</v>
      </c>
      <c r="CB390" s="537">
        <v>10123062.279999999</v>
      </c>
      <c r="CC390" s="538">
        <f t="shared" si="174"/>
        <v>4532050</v>
      </c>
      <c r="CD390" s="537">
        <v>0</v>
      </c>
      <c r="CE390" s="537">
        <v>0</v>
      </c>
      <c r="CF390" s="537">
        <v>0</v>
      </c>
      <c r="CG390" s="537">
        <v>4532050</v>
      </c>
      <c r="CH390" s="538">
        <f t="shared" si="175"/>
        <v>0</v>
      </c>
      <c r="CI390" s="537">
        <v>0</v>
      </c>
      <c r="CJ390" s="537">
        <v>0</v>
      </c>
      <c r="CK390" s="537">
        <v>0</v>
      </c>
      <c r="CL390" s="537">
        <v>0</v>
      </c>
      <c r="CM390" s="382" t="s">
        <v>91</v>
      </c>
      <c r="CN390" s="19" t="str">
        <f t="shared" si="182"/>
        <v>4020000250702нормативный</v>
      </c>
      <c r="CO390" s="103"/>
      <c r="CP390" s="103"/>
      <c r="CQ390" s="104"/>
      <c r="CR390" s="104">
        <f t="shared" si="176"/>
        <v>0</v>
      </c>
      <c r="CS390" s="104">
        <f t="shared" si="177"/>
        <v>0</v>
      </c>
      <c r="CT390" s="104">
        <f t="shared" si="178"/>
        <v>0</v>
      </c>
      <c r="CU390" s="104">
        <f t="shared" si="179"/>
        <v>0</v>
      </c>
      <c r="CV390" s="104">
        <f t="shared" si="180"/>
        <v>0</v>
      </c>
      <c r="CW390" s="104">
        <f t="shared" si="181"/>
        <v>0</v>
      </c>
      <c r="CX390" s="104"/>
      <c r="CY390" s="211">
        <f t="shared" si="183"/>
        <v>0</v>
      </c>
      <c r="CZ390" s="211">
        <f t="shared" si="184"/>
        <v>0</v>
      </c>
      <c r="DA390" s="211">
        <f t="shared" si="185"/>
        <v>0</v>
      </c>
      <c r="DB390" s="211">
        <f t="shared" si="186"/>
        <v>0</v>
      </c>
      <c r="DC390" s="211">
        <f t="shared" si="187"/>
        <v>0</v>
      </c>
      <c r="DD390" s="211">
        <f t="shared" si="188"/>
        <v>0</v>
      </c>
      <c r="DE390" s="211">
        <f t="shared" si="189"/>
        <v>0</v>
      </c>
      <c r="DF390" s="211">
        <f t="shared" si="190"/>
        <v>0</v>
      </c>
      <c r="DG390" s="211">
        <f t="shared" si="191"/>
        <v>0</v>
      </c>
      <c r="DH390" s="211">
        <f t="shared" si="192"/>
        <v>0</v>
      </c>
    </row>
    <row r="391" spans="1:112" s="105" customFormat="1" ht="32.1" customHeight="1">
      <c r="A391" s="439">
        <v>606</v>
      </c>
      <c r="B391" s="289" t="s">
        <v>446</v>
      </c>
      <c r="C391" s="69">
        <v>402000025</v>
      </c>
      <c r="D391" s="58" t="s">
        <v>128</v>
      </c>
      <c r="E391" s="290" t="s">
        <v>2264</v>
      </c>
      <c r="F391" s="291"/>
      <c r="G391" s="291"/>
      <c r="H391" s="292" t="s">
        <v>1652</v>
      </c>
      <c r="I391" s="291"/>
      <c r="J391" s="292" t="s">
        <v>1752</v>
      </c>
      <c r="K391" s="292" t="s">
        <v>1753</v>
      </c>
      <c r="L391" s="292" t="s">
        <v>1754</v>
      </c>
      <c r="M391" s="292"/>
      <c r="N391" s="292" t="s">
        <v>1048</v>
      </c>
      <c r="O391" s="292"/>
      <c r="P391" s="294" t="s">
        <v>1755</v>
      </c>
      <c r="Q391" s="294" t="s">
        <v>2265</v>
      </c>
      <c r="R391" s="292"/>
      <c r="S391" s="292"/>
      <c r="T391" s="292" t="s">
        <v>1048</v>
      </c>
      <c r="U391" s="292"/>
      <c r="V391" s="292" t="s">
        <v>1756</v>
      </c>
      <c r="W391" s="292" t="s">
        <v>1652</v>
      </c>
      <c r="X391" s="292" t="s">
        <v>1757</v>
      </c>
      <c r="Y391" s="292"/>
      <c r="Z391" s="292"/>
      <c r="AA391" s="292"/>
      <c r="AB391" s="294" t="s">
        <v>1664</v>
      </c>
      <c r="AC391" s="294" t="s">
        <v>2120</v>
      </c>
      <c r="AD391" s="294"/>
      <c r="AE391" s="294"/>
      <c r="AF391" s="294"/>
      <c r="AG391" s="294"/>
      <c r="AH391" s="294"/>
      <c r="AI391" s="294"/>
      <c r="AJ391" s="294"/>
      <c r="AK391" s="294"/>
      <c r="AL391" s="294"/>
      <c r="AM391" s="294" t="s">
        <v>2121</v>
      </c>
      <c r="AN391" s="294" t="s">
        <v>2122</v>
      </c>
      <c r="AO391" s="71" t="s">
        <v>219</v>
      </c>
      <c r="AP391" s="71" t="s">
        <v>90</v>
      </c>
      <c r="AQ391" s="541" t="s">
        <v>1665</v>
      </c>
      <c r="AR391" s="70" t="s">
        <v>174</v>
      </c>
      <c r="AS391" s="253" t="s">
        <v>472</v>
      </c>
      <c r="AT391" s="535">
        <f t="shared" si="194"/>
        <v>954534.43</v>
      </c>
      <c r="AU391" s="535">
        <f t="shared" si="194"/>
        <v>954534.43</v>
      </c>
      <c r="AV391" s="536">
        <v>0</v>
      </c>
      <c r="AW391" s="536">
        <v>0</v>
      </c>
      <c r="AX391" s="536">
        <v>0</v>
      </c>
      <c r="AY391" s="536">
        <v>0</v>
      </c>
      <c r="AZ391" s="536">
        <v>0</v>
      </c>
      <c r="BA391" s="536">
        <v>0</v>
      </c>
      <c r="BB391" s="537">
        <v>954534.43</v>
      </c>
      <c r="BC391" s="537">
        <v>954534.43</v>
      </c>
      <c r="BD391" s="538">
        <f t="shared" si="171"/>
        <v>381080</v>
      </c>
      <c r="BE391" s="537">
        <v>0</v>
      </c>
      <c r="BF391" s="537">
        <v>0</v>
      </c>
      <c r="BG391" s="537">
        <v>0</v>
      </c>
      <c r="BH391" s="537">
        <v>381080</v>
      </c>
      <c r="BI391" s="538">
        <f t="shared" si="172"/>
        <v>0</v>
      </c>
      <c r="BJ391" s="537">
        <v>0</v>
      </c>
      <c r="BK391" s="537">
        <v>0</v>
      </c>
      <c r="BL391" s="537">
        <v>0</v>
      </c>
      <c r="BM391" s="537">
        <v>0</v>
      </c>
      <c r="BN391" s="538">
        <f t="shared" si="173"/>
        <v>0</v>
      </c>
      <c r="BO391" s="537">
        <v>0</v>
      </c>
      <c r="BP391" s="537">
        <v>0</v>
      </c>
      <c r="BQ391" s="537">
        <v>0</v>
      </c>
      <c r="BR391" s="537">
        <v>0</v>
      </c>
      <c r="BS391" s="538">
        <f t="shared" si="193"/>
        <v>0</v>
      </c>
      <c r="BT391" s="537">
        <v>0</v>
      </c>
      <c r="BU391" s="537">
        <v>0</v>
      </c>
      <c r="BV391" s="537">
        <v>0</v>
      </c>
      <c r="BW391" s="537">
        <v>0</v>
      </c>
      <c r="BX391" s="538">
        <f t="shared" ref="BX391:BX429" si="195">SUM(BY391:CB391)</f>
        <v>954534.43</v>
      </c>
      <c r="BY391" s="536">
        <v>0</v>
      </c>
      <c r="BZ391" s="536">
        <v>0</v>
      </c>
      <c r="CA391" s="536">
        <v>0</v>
      </c>
      <c r="CB391" s="537">
        <v>954534.43</v>
      </c>
      <c r="CC391" s="538">
        <f t="shared" si="174"/>
        <v>381080</v>
      </c>
      <c r="CD391" s="537">
        <v>0</v>
      </c>
      <c r="CE391" s="537">
        <v>0</v>
      </c>
      <c r="CF391" s="537">
        <v>0</v>
      </c>
      <c r="CG391" s="537">
        <v>381080</v>
      </c>
      <c r="CH391" s="538">
        <f t="shared" si="175"/>
        <v>0</v>
      </c>
      <c r="CI391" s="537">
        <v>0</v>
      </c>
      <c r="CJ391" s="537">
        <v>0</v>
      </c>
      <c r="CK391" s="537">
        <v>0</v>
      </c>
      <c r="CL391" s="537">
        <v>0</v>
      </c>
      <c r="CM391" s="382" t="s">
        <v>91</v>
      </c>
      <c r="CN391" s="19" t="str">
        <f t="shared" si="182"/>
        <v>4020000250702нормативный</v>
      </c>
      <c r="CO391" s="103"/>
      <c r="CP391" s="103"/>
      <c r="CQ391" s="104"/>
      <c r="CR391" s="104">
        <f t="shared" si="176"/>
        <v>0</v>
      </c>
      <c r="CS391" s="104">
        <f t="shared" si="177"/>
        <v>0</v>
      </c>
      <c r="CT391" s="104">
        <f t="shared" si="178"/>
        <v>0</v>
      </c>
      <c r="CU391" s="104">
        <f t="shared" si="179"/>
        <v>0</v>
      </c>
      <c r="CV391" s="104">
        <f t="shared" si="180"/>
        <v>0</v>
      </c>
      <c r="CW391" s="104">
        <f t="shared" si="181"/>
        <v>0</v>
      </c>
      <c r="CX391" s="104"/>
      <c r="CY391" s="211">
        <f t="shared" si="183"/>
        <v>0</v>
      </c>
      <c r="CZ391" s="211">
        <f t="shared" si="184"/>
        <v>0</v>
      </c>
      <c r="DA391" s="211">
        <f t="shared" si="185"/>
        <v>0</v>
      </c>
      <c r="DB391" s="211">
        <f t="shared" si="186"/>
        <v>0</v>
      </c>
      <c r="DC391" s="211">
        <f t="shared" si="187"/>
        <v>0</v>
      </c>
      <c r="DD391" s="211">
        <f t="shared" si="188"/>
        <v>0</v>
      </c>
      <c r="DE391" s="211">
        <f t="shared" si="189"/>
        <v>0</v>
      </c>
      <c r="DF391" s="211">
        <f t="shared" si="190"/>
        <v>0</v>
      </c>
      <c r="DG391" s="211">
        <f t="shared" si="191"/>
        <v>0</v>
      </c>
      <c r="DH391" s="211">
        <f t="shared" si="192"/>
        <v>0</v>
      </c>
    </row>
    <row r="392" spans="1:112" s="105" customFormat="1" ht="32.1" customHeight="1">
      <c r="A392" s="439">
        <v>606</v>
      </c>
      <c r="B392" s="289" t="s">
        <v>446</v>
      </c>
      <c r="C392" s="69">
        <v>402000025</v>
      </c>
      <c r="D392" s="58" t="s">
        <v>128</v>
      </c>
      <c r="E392" s="290" t="s">
        <v>2264</v>
      </c>
      <c r="F392" s="291"/>
      <c r="G392" s="291"/>
      <c r="H392" s="292" t="s">
        <v>1652</v>
      </c>
      <c r="I392" s="291"/>
      <c r="J392" s="292" t="s">
        <v>1752</v>
      </c>
      <c r="K392" s="292" t="s">
        <v>1753</v>
      </c>
      <c r="L392" s="292" t="s">
        <v>1758</v>
      </c>
      <c r="M392" s="292"/>
      <c r="N392" s="292" t="s">
        <v>1048</v>
      </c>
      <c r="O392" s="292"/>
      <c r="P392" s="294" t="s">
        <v>1755</v>
      </c>
      <c r="Q392" s="294" t="s">
        <v>2265</v>
      </c>
      <c r="R392" s="292"/>
      <c r="S392" s="292"/>
      <c r="T392" s="292" t="s">
        <v>1048</v>
      </c>
      <c r="U392" s="292"/>
      <c r="V392" s="292" t="s">
        <v>1756</v>
      </c>
      <c r="W392" s="292" t="s">
        <v>1652</v>
      </c>
      <c r="X392" s="292" t="s">
        <v>1757</v>
      </c>
      <c r="Y392" s="292"/>
      <c r="Z392" s="292"/>
      <c r="AA392" s="292"/>
      <c r="AB392" s="294" t="s">
        <v>1664</v>
      </c>
      <c r="AC392" s="294" t="s">
        <v>2120</v>
      </c>
      <c r="AD392" s="294"/>
      <c r="AE392" s="294"/>
      <c r="AF392" s="294"/>
      <c r="AG392" s="294"/>
      <c r="AH392" s="294"/>
      <c r="AI392" s="294"/>
      <c r="AJ392" s="294"/>
      <c r="AK392" s="294"/>
      <c r="AL392" s="294"/>
      <c r="AM392" s="294" t="s">
        <v>2121</v>
      </c>
      <c r="AN392" s="294" t="s">
        <v>2122</v>
      </c>
      <c r="AO392" s="71" t="s">
        <v>219</v>
      </c>
      <c r="AP392" s="71" t="s">
        <v>74</v>
      </c>
      <c r="AQ392" s="541">
        <v>110311010</v>
      </c>
      <c r="AR392" s="70" t="s">
        <v>174</v>
      </c>
      <c r="AS392" s="253" t="s">
        <v>471</v>
      </c>
      <c r="AT392" s="535">
        <f t="shared" si="194"/>
        <v>199800</v>
      </c>
      <c r="AU392" s="535">
        <f t="shared" si="194"/>
        <v>199800</v>
      </c>
      <c r="AV392" s="536">
        <v>0</v>
      </c>
      <c r="AW392" s="536">
        <v>0</v>
      </c>
      <c r="AX392" s="536">
        <v>0</v>
      </c>
      <c r="AY392" s="536">
        <v>0</v>
      </c>
      <c r="AZ392" s="536">
        <v>0</v>
      </c>
      <c r="BA392" s="536">
        <v>0</v>
      </c>
      <c r="BB392" s="537">
        <v>199800</v>
      </c>
      <c r="BC392" s="537">
        <v>199800</v>
      </c>
      <c r="BD392" s="538">
        <f t="shared" si="171"/>
        <v>0</v>
      </c>
      <c r="BE392" s="537">
        <v>0</v>
      </c>
      <c r="BF392" s="537">
        <v>0</v>
      </c>
      <c r="BG392" s="537">
        <v>0</v>
      </c>
      <c r="BH392" s="537">
        <v>0</v>
      </c>
      <c r="BI392" s="538">
        <f t="shared" si="172"/>
        <v>0</v>
      </c>
      <c r="BJ392" s="537">
        <v>0</v>
      </c>
      <c r="BK392" s="537">
        <v>0</v>
      </c>
      <c r="BL392" s="537">
        <v>0</v>
      </c>
      <c r="BM392" s="537">
        <v>0</v>
      </c>
      <c r="BN392" s="538">
        <f t="shared" si="173"/>
        <v>0</v>
      </c>
      <c r="BO392" s="537">
        <v>0</v>
      </c>
      <c r="BP392" s="537">
        <v>0</v>
      </c>
      <c r="BQ392" s="537">
        <v>0</v>
      </c>
      <c r="BR392" s="537">
        <v>0</v>
      </c>
      <c r="BS392" s="538">
        <f t="shared" si="193"/>
        <v>0</v>
      </c>
      <c r="BT392" s="537">
        <v>0</v>
      </c>
      <c r="BU392" s="537">
        <v>0</v>
      </c>
      <c r="BV392" s="537">
        <v>0</v>
      </c>
      <c r="BW392" s="537">
        <v>0</v>
      </c>
      <c r="BX392" s="538">
        <f t="shared" si="195"/>
        <v>199800</v>
      </c>
      <c r="BY392" s="536">
        <v>0</v>
      </c>
      <c r="BZ392" s="536">
        <v>0</v>
      </c>
      <c r="CA392" s="536">
        <v>0</v>
      </c>
      <c r="CB392" s="537">
        <v>199800</v>
      </c>
      <c r="CC392" s="538">
        <f t="shared" si="174"/>
        <v>0</v>
      </c>
      <c r="CD392" s="537">
        <v>0</v>
      </c>
      <c r="CE392" s="537">
        <v>0</v>
      </c>
      <c r="CF392" s="537">
        <v>0</v>
      </c>
      <c r="CG392" s="537">
        <v>0</v>
      </c>
      <c r="CH392" s="538">
        <f t="shared" si="175"/>
        <v>0</v>
      </c>
      <c r="CI392" s="537">
        <v>0</v>
      </c>
      <c r="CJ392" s="537">
        <v>0</v>
      </c>
      <c r="CK392" s="537">
        <v>0</v>
      </c>
      <c r="CL392" s="537">
        <v>0</v>
      </c>
      <c r="CM392" s="382" t="s">
        <v>91</v>
      </c>
      <c r="CN392" s="19" t="str">
        <f t="shared" si="182"/>
        <v>4020000250703нормативный</v>
      </c>
      <c r="CO392" s="103"/>
      <c r="CP392" s="103"/>
      <c r="CQ392" s="104"/>
      <c r="CR392" s="104">
        <f t="shared" si="176"/>
        <v>0</v>
      </c>
      <c r="CS392" s="104">
        <f t="shared" si="177"/>
        <v>0</v>
      </c>
      <c r="CT392" s="104">
        <f t="shared" si="178"/>
        <v>0</v>
      </c>
      <c r="CU392" s="104">
        <f t="shared" si="179"/>
        <v>0</v>
      </c>
      <c r="CV392" s="104">
        <f t="shared" si="180"/>
        <v>0</v>
      </c>
      <c r="CW392" s="104">
        <f t="shared" si="181"/>
        <v>0</v>
      </c>
      <c r="CX392" s="104"/>
      <c r="CY392" s="211">
        <f t="shared" si="183"/>
        <v>0</v>
      </c>
      <c r="CZ392" s="211">
        <f t="shared" si="184"/>
        <v>0</v>
      </c>
      <c r="DA392" s="211">
        <f t="shared" si="185"/>
        <v>0</v>
      </c>
      <c r="DB392" s="211">
        <f t="shared" si="186"/>
        <v>0</v>
      </c>
      <c r="DC392" s="211">
        <f t="shared" si="187"/>
        <v>0</v>
      </c>
      <c r="DD392" s="211">
        <f t="shared" si="188"/>
        <v>0</v>
      </c>
      <c r="DE392" s="211">
        <f t="shared" si="189"/>
        <v>0</v>
      </c>
      <c r="DF392" s="211">
        <f t="shared" si="190"/>
        <v>0</v>
      </c>
      <c r="DG392" s="211">
        <f t="shared" si="191"/>
        <v>0</v>
      </c>
      <c r="DH392" s="211">
        <f t="shared" si="192"/>
        <v>0</v>
      </c>
    </row>
    <row r="393" spans="1:112" s="105" customFormat="1" ht="32.1" customHeight="1">
      <c r="A393" s="439">
        <v>606</v>
      </c>
      <c r="B393" s="289" t="s">
        <v>446</v>
      </c>
      <c r="C393" s="69">
        <v>402000025</v>
      </c>
      <c r="D393" s="58" t="s">
        <v>128</v>
      </c>
      <c r="E393" s="290" t="s">
        <v>2264</v>
      </c>
      <c r="F393" s="291"/>
      <c r="G393" s="291"/>
      <c r="H393" s="292" t="s">
        <v>1652</v>
      </c>
      <c r="I393" s="291"/>
      <c r="J393" s="292" t="s">
        <v>1752</v>
      </c>
      <c r="K393" s="292" t="s">
        <v>1753</v>
      </c>
      <c r="L393" s="292" t="s">
        <v>1758</v>
      </c>
      <c r="M393" s="292"/>
      <c r="N393" s="292" t="s">
        <v>1048</v>
      </c>
      <c r="O393" s="292"/>
      <c r="P393" s="294" t="s">
        <v>1755</v>
      </c>
      <c r="Q393" s="294" t="s">
        <v>2265</v>
      </c>
      <c r="R393" s="292"/>
      <c r="S393" s="292"/>
      <c r="T393" s="292" t="s">
        <v>1048</v>
      </c>
      <c r="U393" s="292"/>
      <c r="V393" s="292" t="s">
        <v>1756</v>
      </c>
      <c r="W393" s="292" t="s">
        <v>1652</v>
      </c>
      <c r="X393" s="292" t="s">
        <v>1757</v>
      </c>
      <c r="Y393" s="292"/>
      <c r="Z393" s="292"/>
      <c r="AA393" s="292"/>
      <c r="AB393" s="294" t="s">
        <v>1664</v>
      </c>
      <c r="AC393" s="294" t="s">
        <v>2120</v>
      </c>
      <c r="AD393" s="294"/>
      <c r="AE393" s="294"/>
      <c r="AF393" s="294"/>
      <c r="AG393" s="294"/>
      <c r="AH393" s="294"/>
      <c r="AI393" s="294"/>
      <c r="AJ393" s="294"/>
      <c r="AK393" s="294"/>
      <c r="AL393" s="294"/>
      <c r="AM393" s="294" t="s">
        <v>2121</v>
      </c>
      <c r="AN393" s="294" t="s">
        <v>2122</v>
      </c>
      <c r="AO393" s="71" t="s">
        <v>219</v>
      </c>
      <c r="AP393" s="71" t="s">
        <v>74</v>
      </c>
      <c r="AQ393" s="541">
        <v>110311010</v>
      </c>
      <c r="AR393" s="70" t="s">
        <v>174</v>
      </c>
      <c r="AS393" s="253" t="s">
        <v>472</v>
      </c>
      <c r="AT393" s="535">
        <f t="shared" si="194"/>
        <v>99900</v>
      </c>
      <c r="AU393" s="535">
        <f t="shared" si="194"/>
        <v>99900</v>
      </c>
      <c r="AV393" s="536">
        <v>0</v>
      </c>
      <c r="AW393" s="536">
        <v>0</v>
      </c>
      <c r="AX393" s="536">
        <v>0</v>
      </c>
      <c r="AY393" s="536">
        <v>0</v>
      </c>
      <c r="AZ393" s="536">
        <v>0</v>
      </c>
      <c r="BA393" s="536">
        <v>0</v>
      </c>
      <c r="BB393" s="536">
        <v>99900</v>
      </c>
      <c r="BC393" s="536">
        <v>99900</v>
      </c>
      <c r="BD393" s="538">
        <f t="shared" ref="BD393:BD429" si="196">SUM(BE393:BH393)</f>
        <v>0</v>
      </c>
      <c r="BE393" s="537">
        <v>0</v>
      </c>
      <c r="BF393" s="537">
        <v>0</v>
      </c>
      <c r="BG393" s="537">
        <v>0</v>
      </c>
      <c r="BH393" s="537">
        <v>0</v>
      </c>
      <c r="BI393" s="538">
        <f t="shared" ref="BI393:BI429" si="197">SUM(BJ393:BM393)</f>
        <v>0</v>
      </c>
      <c r="BJ393" s="537">
        <v>0</v>
      </c>
      <c r="BK393" s="537">
        <v>0</v>
      </c>
      <c r="BL393" s="537">
        <v>0</v>
      </c>
      <c r="BM393" s="537">
        <v>0</v>
      </c>
      <c r="BN393" s="538">
        <f t="shared" ref="BN393:BN429" si="198">SUM(BO393:BR393)</f>
        <v>0</v>
      </c>
      <c r="BO393" s="537">
        <v>0</v>
      </c>
      <c r="BP393" s="537">
        <v>0</v>
      </c>
      <c r="BQ393" s="537">
        <v>0</v>
      </c>
      <c r="BR393" s="537">
        <v>0</v>
      </c>
      <c r="BS393" s="538">
        <f t="shared" si="193"/>
        <v>0</v>
      </c>
      <c r="BT393" s="537">
        <v>0</v>
      </c>
      <c r="BU393" s="537">
        <v>0</v>
      </c>
      <c r="BV393" s="537">
        <v>0</v>
      </c>
      <c r="BW393" s="537">
        <v>0</v>
      </c>
      <c r="BX393" s="538">
        <f t="shared" si="195"/>
        <v>99900</v>
      </c>
      <c r="BY393" s="536">
        <v>0</v>
      </c>
      <c r="BZ393" s="536">
        <v>0</v>
      </c>
      <c r="CA393" s="536">
        <v>0</v>
      </c>
      <c r="CB393" s="536">
        <v>99900</v>
      </c>
      <c r="CC393" s="538">
        <f t="shared" ref="CC393:CC429" si="199">SUM(CD393:CG393)</f>
        <v>0</v>
      </c>
      <c r="CD393" s="537">
        <v>0</v>
      </c>
      <c r="CE393" s="537">
        <v>0</v>
      </c>
      <c r="CF393" s="537">
        <v>0</v>
      </c>
      <c r="CG393" s="537">
        <v>0</v>
      </c>
      <c r="CH393" s="538">
        <f t="shared" ref="CH393:CH429" si="200">SUM(CI393:CL393)</f>
        <v>0</v>
      </c>
      <c r="CI393" s="537">
        <v>0</v>
      </c>
      <c r="CJ393" s="537">
        <v>0</v>
      </c>
      <c r="CK393" s="537">
        <v>0</v>
      </c>
      <c r="CL393" s="537">
        <v>0</v>
      </c>
      <c r="CM393" s="382" t="s">
        <v>91</v>
      </c>
      <c r="CN393" s="19" t="str">
        <f t="shared" si="182"/>
        <v>4020000250703нормативный</v>
      </c>
      <c r="CO393" s="103"/>
      <c r="CP393" s="103"/>
      <c r="CQ393" s="104"/>
      <c r="CR393" s="104">
        <f t="shared" si="176"/>
        <v>0</v>
      </c>
      <c r="CS393" s="104">
        <f t="shared" si="177"/>
        <v>0</v>
      </c>
      <c r="CT393" s="104">
        <f t="shared" si="178"/>
        <v>0</v>
      </c>
      <c r="CU393" s="104">
        <f t="shared" si="179"/>
        <v>0</v>
      </c>
      <c r="CV393" s="104">
        <f t="shared" si="180"/>
        <v>0</v>
      </c>
      <c r="CW393" s="104">
        <f t="shared" si="181"/>
        <v>0</v>
      </c>
      <c r="CX393" s="104"/>
      <c r="CY393" s="211">
        <f t="shared" si="183"/>
        <v>0</v>
      </c>
      <c r="CZ393" s="211">
        <f t="shared" si="184"/>
        <v>0</v>
      </c>
      <c r="DA393" s="211">
        <f t="shared" si="185"/>
        <v>0</v>
      </c>
      <c r="DB393" s="211">
        <f t="shared" si="186"/>
        <v>0</v>
      </c>
      <c r="DC393" s="211">
        <f t="shared" si="187"/>
        <v>0</v>
      </c>
      <c r="DD393" s="211">
        <f t="shared" si="188"/>
        <v>0</v>
      </c>
      <c r="DE393" s="211">
        <f t="shared" si="189"/>
        <v>0</v>
      </c>
      <c r="DF393" s="211">
        <f t="shared" si="190"/>
        <v>0</v>
      </c>
      <c r="DG393" s="211">
        <f t="shared" si="191"/>
        <v>0</v>
      </c>
      <c r="DH393" s="211">
        <f t="shared" si="192"/>
        <v>0</v>
      </c>
    </row>
    <row r="394" spans="1:112" s="105" customFormat="1" ht="32.1" customHeight="1">
      <c r="A394" s="439">
        <v>606</v>
      </c>
      <c r="B394" s="289" t="s">
        <v>446</v>
      </c>
      <c r="C394" s="69">
        <v>402000025</v>
      </c>
      <c r="D394" s="58" t="s">
        <v>128</v>
      </c>
      <c r="E394" s="290" t="s">
        <v>2264</v>
      </c>
      <c r="F394" s="291"/>
      <c r="G394" s="291"/>
      <c r="H394" s="292" t="s">
        <v>1652</v>
      </c>
      <c r="I394" s="291"/>
      <c r="J394" s="292" t="s">
        <v>1752</v>
      </c>
      <c r="K394" s="292" t="s">
        <v>1753</v>
      </c>
      <c r="L394" s="292" t="s">
        <v>2266</v>
      </c>
      <c r="M394" s="292"/>
      <c r="N394" s="292" t="s">
        <v>1048</v>
      </c>
      <c r="O394" s="292"/>
      <c r="P394" s="294" t="s">
        <v>1755</v>
      </c>
      <c r="Q394" s="294" t="s">
        <v>2265</v>
      </c>
      <c r="R394" s="292"/>
      <c r="S394" s="292"/>
      <c r="T394" s="292" t="s">
        <v>1048</v>
      </c>
      <c r="U394" s="292"/>
      <c r="V394" s="292" t="s">
        <v>1756</v>
      </c>
      <c r="W394" s="292" t="s">
        <v>1652</v>
      </c>
      <c r="X394" s="292" t="s">
        <v>1757</v>
      </c>
      <c r="Y394" s="292"/>
      <c r="Z394" s="292"/>
      <c r="AA394" s="292"/>
      <c r="AB394" s="294" t="s">
        <v>1664</v>
      </c>
      <c r="AC394" s="294" t="s">
        <v>2120</v>
      </c>
      <c r="AD394" s="294"/>
      <c r="AE394" s="294"/>
      <c r="AF394" s="294"/>
      <c r="AG394" s="294"/>
      <c r="AH394" s="294"/>
      <c r="AI394" s="294"/>
      <c r="AJ394" s="294"/>
      <c r="AK394" s="294"/>
      <c r="AL394" s="294"/>
      <c r="AM394" s="294" t="s">
        <v>2121</v>
      </c>
      <c r="AN394" s="294" t="s">
        <v>2122</v>
      </c>
      <c r="AO394" s="71" t="s">
        <v>219</v>
      </c>
      <c r="AP394" s="71" t="s">
        <v>1007</v>
      </c>
      <c r="AQ394" s="541">
        <v>110811010</v>
      </c>
      <c r="AR394" s="70" t="s">
        <v>174</v>
      </c>
      <c r="AS394" s="253" t="s">
        <v>471</v>
      </c>
      <c r="AT394" s="535">
        <f t="shared" si="194"/>
        <v>99900</v>
      </c>
      <c r="AU394" s="535">
        <f t="shared" si="194"/>
        <v>99900</v>
      </c>
      <c r="AV394" s="536">
        <v>0</v>
      </c>
      <c r="AW394" s="536">
        <v>0</v>
      </c>
      <c r="AX394" s="536">
        <v>0</v>
      </c>
      <c r="AY394" s="536">
        <v>0</v>
      </c>
      <c r="AZ394" s="536">
        <v>0</v>
      </c>
      <c r="BA394" s="536">
        <v>0</v>
      </c>
      <c r="BB394" s="536">
        <v>99900</v>
      </c>
      <c r="BC394" s="536">
        <v>99900</v>
      </c>
      <c r="BD394" s="538">
        <f t="shared" si="196"/>
        <v>0</v>
      </c>
      <c r="BE394" s="537">
        <v>0</v>
      </c>
      <c r="BF394" s="537">
        <v>0</v>
      </c>
      <c r="BG394" s="537">
        <v>0</v>
      </c>
      <c r="BH394" s="537">
        <v>0</v>
      </c>
      <c r="BI394" s="538">
        <f t="shared" si="197"/>
        <v>0</v>
      </c>
      <c r="BJ394" s="537">
        <v>0</v>
      </c>
      <c r="BK394" s="537">
        <v>0</v>
      </c>
      <c r="BL394" s="537">
        <v>0</v>
      </c>
      <c r="BM394" s="537">
        <v>0</v>
      </c>
      <c r="BN394" s="538">
        <f t="shared" si="198"/>
        <v>0</v>
      </c>
      <c r="BO394" s="537">
        <v>0</v>
      </c>
      <c r="BP394" s="537">
        <v>0</v>
      </c>
      <c r="BQ394" s="537">
        <v>0</v>
      </c>
      <c r="BR394" s="537">
        <v>0</v>
      </c>
      <c r="BS394" s="538">
        <f t="shared" si="193"/>
        <v>0</v>
      </c>
      <c r="BT394" s="537">
        <v>0</v>
      </c>
      <c r="BU394" s="537">
        <v>0</v>
      </c>
      <c r="BV394" s="537">
        <v>0</v>
      </c>
      <c r="BW394" s="537">
        <v>0</v>
      </c>
      <c r="BX394" s="538">
        <f t="shared" si="195"/>
        <v>99900</v>
      </c>
      <c r="BY394" s="536">
        <v>0</v>
      </c>
      <c r="BZ394" s="536">
        <v>0</v>
      </c>
      <c r="CA394" s="536">
        <v>0</v>
      </c>
      <c r="CB394" s="536">
        <v>99900</v>
      </c>
      <c r="CC394" s="538">
        <f t="shared" si="199"/>
        <v>0</v>
      </c>
      <c r="CD394" s="537">
        <v>0</v>
      </c>
      <c r="CE394" s="537">
        <v>0</v>
      </c>
      <c r="CF394" s="537">
        <v>0</v>
      </c>
      <c r="CG394" s="537">
        <v>0</v>
      </c>
      <c r="CH394" s="538">
        <f t="shared" si="200"/>
        <v>0</v>
      </c>
      <c r="CI394" s="537">
        <v>0</v>
      </c>
      <c r="CJ394" s="537">
        <v>0</v>
      </c>
      <c r="CK394" s="537">
        <v>0</v>
      </c>
      <c r="CL394" s="537">
        <v>0</v>
      </c>
      <c r="CM394" s="382" t="s">
        <v>91</v>
      </c>
      <c r="CN394" s="19" t="str">
        <f t="shared" si="182"/>
        <v>4020000250709нормативный</v>
      </c>
      <c r="CO394" s="103"/>
      <c r="CP394" s="103"/>
      <c r="CQ394" s="104"/>
      <c r="CR394" s="104">
        <f t="shared" ref="CR394:CR495" si="201">AT394-AV394-AX394-AZ394-BB394</f>
        <v>0</v>
      </c>
      <c r="CS394" s="104">
        <f t="shared" ref="CS394:CS495" si="202">AU394-AW394-AY394-BA394-BC394</f>
        <v>0</v>
      </c>
      <c r="CT394" s="104">
        <f t="shared" ref="CT394:CT495" si="203">BD394-BE394-BF394-BG394-BH394</f>
        <v>0</v>
      </c>
      <c r="CU394" s="104">
        <f t="shared" ref="CU394:CU495" si="204">BI394-BJ394-BK394-BL394-BM394</f>
        <v>0</v>
      </c>
      <c r="CV394" s="104">
        <f t="shared" ref="CV394:CV495" si="205">BN394-BO394-BP394-BQ394-BR394</f>
        <v>0</v>
      </c>
      <c r="CW394" s="104">
        <f t="shared" ref="CW394:CW495" si="206">BS394-BT394-BU394-BV394-BW394</f>
        <v>0</v>
      </c>
      <c r="CX394" s="104"/>
      <c r="CY394" s="211">
        <f t="shared" si="183"/>
        <v>0</v>
      </c>
      <c r="CZ394" s="211">
        <f t="shared" si="184"/>
        <v>0</v>
      </c>
      <c r="DA394" s="211">
        <f t="shared" si="185"/>
        <v>0</v>
      </c>
      <c r="DB394" s="211">
        <f t="shared" si="186"/>
        <v>0</v>
      </c>
      <c r="DC394" s="211">
        <f t="shared" si="187"/>
        <v>0</v>
      </c>
      <c r="DD394" s="211">
        <f t="shared" si="188"/>
        <v>0</v>
      </c>
      <c r="DE394" s="211">
        <f t="shared" si="189"/>
        <v>0</v>
      </c>
      <c r="DF394" s="211">
        <f t="shared" si="190"/>
        <v>0</v>
      </c>
      <c r="DG394" s="211">
        <f t="shared" si="191"/>
        <v>0</v>
      </c>
      <c r="DH394" s="211">
        <f t="shared" si="192"/>
        <v>0</v>
      </c>
    </row>
    <row r="395" spans="1:112" s="105" customFormat="1" ht="32.1" customHeight="1">
      <c r="A395" s="439">
        <v>606</v>
      </c>
      <c r="B395" s="289" t="s">
        <v>446</v>
      </c>
      <c r="C395" s="69">
        <v>403030002</v>
      </c>
      <c r="D395" s="58" t="s">
        <v>656</v>
      </c>
      <c r="E395" s="551" t="s">
        <v>329</v>
      </c>
      <c r="F395" s="552"/>
      <c r="G395" s="552"/>
      <c r="H395" s="544">
        <v>3</v>
      </c>
      <c r="I395" s="552"/>
      <c r="J395" s="544">
        <v>17</v>
      </c>
      <c r="K395" s="544">
        <v>1</v>
      </c>
      <c r="L395" s="544">
        <v>9</v>
      </c>
      <c r="M395" s="544"/>
      <c r="N395" s="544"/>
      <c r="O395" s="544"/>
      <c r="P395" s="543" t="s">
        <v>134</v>
      </c>
      <c r="Q395" s="543" t="s">
        <v>1637</v>
      </c>
      <c r="R395" s="544"/>
      <c r="S395" s="544"/>
      <c r="T395" s="544">
        <v>3</v>
      </c>
      <c r="U395" s="544"/>
      <c r="V395" s="544">
        <v>9</v>
      </c>
      <c r="W395" s="544">
        <v>1</v>
      </c>
      <c r="X395" s="544"/>
      <c r="Y395" s="544"/>
      <c r="Z395" s="544"/>
      <c r="AA395" s="544"/>
      <c r="AB395" s="543" t="s">
        <v>142</v>
      </c>
      <c r="AC395" s="294" t="s">
        <v>2267</v>
      </c>
      <c r="AD395" s="292"/>
      <c r="AE395" s="292"/>
      <c r="AF395" s="292"/>
      <c r="AG395" s="292"/>
      <c r="AH395" s="292"/>
      <c r="AI395" s="292"/>
      <c r="AJ395" s="292" t="s">
        <v>926</v>
      </c>
      <c r="AK395" s="292"/>
      <c r="AL395" s="292"/>
      <c r="AM395" s="292"/>
      <c r="AN395" s="294" t="s">
        <v>2268</v>
      </c>
      <c r="AO395" s="71" t="s">
        <v>303</v>
      </c>
      <c r="AP395" s="71" t="s">
        <v>377</v>
      </c>
      <c r="AQ395" s="541" t="s">
        <v>2269</v>
      </c>
      <c r="AR395" s="70" t="s">
        <v>2270</v>
      </c>
      <c r="AS395" s="253" t="s">
        <v>168</v>
      </c>
      <c r="AT395" s="535">
        <f t="shared" si="194"/>
        <v>0</v>
      </c>
      <c r="AU395" s="535">
        <f t="shared" si="194"/>
        <v>0</v>
      </c>
      <c r="AV395" s="536">
        <v>0</v>
      </c>
      <c r="AW395" s="536">
        <v>0</v>
      </c>
      <c r="AX395" s="536">
        <v>0</v>
      </c>
      <c r="AY395" s="536">
        <v>0</v>
      </c>
      <c r="AZ395" s="536">
        <v>0</v>
      </c>
      <c r="BA395" s="536">
        <v>0</v>
      </c>
      <c r="BB395" s="537">
        <v>0</v>
      </c>
      <c r="BC395" s="537">
        <v>0</v>
      </c>
      <c r="BD395" s="538">
        <f t="shared" si="196"/>
        <v>12000</v>
      </c>
      <c r="BE395" s="537">
        <v>0</v>
      </c>
      <c r="BF395" s="537">
        <v>0</v>
      </c>
      <c r="BG395" s="537">
        <v>0</v>
      </c>
      <c r="BH395" s="537">
        <v>12000</v>
      </c>
      <c r="BI395" s="538">
        <f t="shared" si="197"/>
        <v>21000</v>
      </c>
      <c r="BJ395" s="537">
        <v>0</v>
      </c>
      <c r="BK395" s="537">
        <v>0</v>
      </c>
      <c r="BL395" s="537">
        <v>0</v>
      </c>
      <c r="BM395" s="537">
        <v>21000</v>
      </c>
      <c r="BN395" s="538">
        <f t="shared" si="198"/>
        <v>0</v>
      </c>
      <c r="BO395" s="537">
        <v>0</v>
      </c>
      <c r="BP395" s="537">
        <v>0</v>
      </c>
      <c r="BQ395" s="537">
        <v>0</v>
      </c>
      <c r="BR395" s="537">
        <v>0</v>
      </c>
      <c r="BS395" s="538">
        <f t="shared" si="193"/>
        <v>0</v>
      </c>
      <c r="BT395" s="537">
        <v>0</v>
      </c>
      <c r="BU395" s="537">
        <v>0</v>
      </c>
      <c r="BV395" s="537">
        <v>0</v>
      </c>
      <c r="BW395" s="537">
        <v>0</v>
      </c>
      <c r="BX395" s="538">
        <f t="shared" si="195"/>
        <v>0</v>
      </c>
      <c r="BY395" s="536">
        <v>0</v>
      </c>
      <c r="BZ395" s="536">
        <v>0</v>
      </c>
      <c r="CA395" s="536">
        <v>0</v>
      </c>
      <c r="CB395" s="537">
        <v>0</v>
      </c>
      <c r="CC395" s="538">
        <f t="shared" si="199"/>
        <v>12000</v>
      </c>
      <c r="CD395" s="537">
        <v>0</v>
      </c>
      <c r="CE395" s="537">
        <v>0</v>
      </c>
      <c r="CF395" s="537">
        <v>0</v>
      </c>
      <c r="CG395" s="537">
        <v>12000</v>
      </c>
      <c r="CH395" s="538">
        <f t="shared" si="200"/>
        <v>21000</v>
      </c>
      <c r="CI395" s="537">
        <v>0</v>
      </c>
      <c r="CJ395" s="537">
        <v>0</v>
      </c>
      <c r="CK395" s="537">
        <v>0</v>
      </c>
      <c r="CL395" s="537">
        <v>21000</v>
      </c>
      <c r="CM395" s="382" t="s">
        <v>91</v>
      </c>
      <c r="CN395" s="19" t="str">
        <f t="shared" si="182"/>
        <v>4030300021006нормативный</v>
      </c>
      <c r="CO395" s="103"/>
      <c r="CP395" s="103"/>
      <c r="CQ395" s="104"/>
      <c r="CR395" s="104">
        <f t="shared" si="201"/>
        <v>0</v>
      </c>
      <c r="CS395" s="104">
        <f t="shared" si="202"/>
        <v>0</v>
      </c>
      <c r="CT395" s="104">
        <f t="shared" si="203"/>
        <v>0</v>
      </c>
      <c r="CU395" s="104">
        <f t="shared" si="204"/>
        <v>0</v>
      </c>
      <c r="CV395" s="104">
        <f t="shared" si="205"/>
        <v>0</v>
      </c>
      <c r="CW395" s="104">
        <f t="shared" si="206"/>
        <v>0</v>
      </c>
      <c r="CX395" s="104"/>
      <c r="CY395" s="211">
        <f t="shared" si="183"/>
        <v>0</v>
      </c>
      <c r="CZ395" s="211">
        <f t="shared" si="184"/>
        <v>0</v>
      </c>
      <c r="DA395" s="211">
        <f t="shared" si="185"/>
        <v>0</v>
      </c>
      <c r="DB395" s="211">
        <f t="shared" si="186"/>
        <v>0</v>
      </c>
      <c r="DC395" s="211">
        <f t="shared" si="187"/>
        <v>0</v>
      </c>
      <c r="DD395" s="211">
        <f t="shared" si="188"/>
        <v>0</v>
      </c>
      <c r="DE395" s="211">
        <f t="shared" si="189"/>
        <v>0</v>
      </c>
      <c r="DF395" s="211">
        <f t="shared" si="190"/>
        <v>0</v>
      </c>
      <c r="DG395" s="211">
        <f t="shared" si="191"/>
        <v>0</v>
      </c>
      <c r="DH395" s="211">
        <f t="shared" si="192"/>
        <v>0</v>
      </c>
    </row>
    <row r="396" spans="1:112" s="105" customFormat="1" ht="32.1" customHeight="1">
      <c r="A396" s="439">
        <v>606</v>
      </c>
      <c r="B396" s="289" t="s">
        <v>446</v>
      </c>
      <c r="C396" s="69">
        <v>404020001</v>
      </c>
      <c r="D396" s="58" t="s">
        <v>371</v>
      </c>
      <c r="E396" s="290" t="s">
        <v>1759</v>
      </c>
      <c r="F396" s="291"/>
      <c r="G396" s="291"/>
      <c r="H396" s="292">
        <v>6</v>
      </c>
      <c r="I396" s="291"/>
      <c r="J396" s="292">
        <v>22</v>
      </c>
      <c r="K396" s="292">
        <v>1</v>
      </c>
      <c r="L396" s="292"/>
      <c r="M396" s="292"/>
      <c r="N396" s="292"/>
      <c r="O396" s="292"/>
      <c r="P396" s="294" t="s">
        <v>154</v>
      </c>
      <c r="Q396" s="294" t="s">
        <v>423</v>
      </c>
      <c r="R396" s="292"/>
      <c r="S396" s="292"/>
      <c r="T396" s="292"/>
      <c r="U396" s="292"/>
      <c r="V396" s="292" t="s">
        <v>156</v>
      </c>
      <c r="W396" s="292"/>
      <c r="X396" s="292"/>
      <c r="Y396" s="292"/>
      <c r="Z396" s="292"/>
      <c r="AA396" s="292"/>
      <c r="AB396" s="294" t="s">
        <v>166</v>
      </c>
      <c r="AC396" s="294" t="s">
        <v>2271</v>
      </c>
      <c r="AD396" s="294"/>
      <c r="AE396" s="294"/>
      <c r="AF396" s="294"/>
      <c r="AG396" s="294"/>
      <c r="AH396" s="294"/>
      <c r="AI396" s="294"/>
      <c r="AJ396" s="542">
        <v>1</v>
      </c>
      <c r="AK396" s="294"/>
      <c r="AL396" s="294"/>
      <c r="AM396" s="294"/>
      <c r="AN396" s="294" t="s">
        <v>1873</v>
      </c>
      <c r="AO396" s="71" t="s">
        <v>219</v>
      </c>
      <c r="AP396" s="71" t="s">
        <v>1007</v>
      </c>
      <c r="AQ396" s="71" t="s">
        <v>1760</v>
      </c>
      <c r="AR396" s="70" t="s">
        <v>1122</v>
      </c>
      <c r="AS396" s="253" t="s">
        <v>87</v>
      </c>
      <c r="AT396" s="535">
        <f t="shared" si="194"/>
        <v>2033216</v>
      </c>
      <c r="AU396" s="535">
        <f t="shared" si="194"/>
        <v>2033216</v>
      </c>
      <c r="AV396" s="536">
        <v>0</v>
      </c>
      <c r="AW396" s="536">
        <v>0</v>
      </c>
      <c r="AX396" s="536">
        <v>2033216</v>
      </c>
      <c r="AY396" s="536">
        <v>2033216</v>
      </c>
      <c r="AZ396" s="536">
        <v>0</v>
      </c>
      <c r="BA396" s="536">
        <v>0</v>
      </c>
      <c r="BB396" s="536">
        <v>0</v>
      </c>
      <c r="BC396" s="536">
        <v>0</v>
      </c>
      <c r="BD396" s="538">
        <f t="shared" si="196"/>
        <v>2128194</v>
      </c>
      <c r="BE396" s="537">
        <v>0</v>
      </c>
      <c r="BF396" s="537">
        <v>2128194</v>
      </c>
      <c r="BG396" s="537">
        <v>0</v>
      </c>
      <c r="BH396" s="537">
        <v>0</v>
      </c>
      <c r="BI396" s="538">
        <f t="shared" si="197"/>
        <v>2128194</v>
      </c>
      <c r="BJ396" s="537">
        <v>0</v>
      </c>
      <c r="BK396" s="537">
        <v>2128194</v>
      </c>
      <c r="BL396" s="537">
        <v>0</v>
      </c>
      <c r="BM396" s="537">
        <v>0</v>
      </c>
      <c r="BN396" s="538">
        <f t="shared" si="198"/>
        <v>2128194</v>
      </c>
      <c r="BO396" s="537">
        <v>0</v>
      </c>
      <c r="BP396" s="537">
        <v>2128194</v>
      </c>
      <c r="BQ396" s="537">
        <v>0</v>
      </c>
      <c r="BR396" s="537">
        <v>0</v>
      </c>
      <c r="BS396" s="538">
        <f t="shared" si="193"/>
        <v>2128194</v>
      </c>
      <c r="BT396" s="537">
        <v>0</v>
      </c>
      <c r="BU396" s="537">
        <v>2128194</v>
      </c>
      <c r="BV396" s="537">
        <v>0</v>
      </c>
      <c r="BW396" s="537">
        <v>0</v>
      </c>
      <c r="BX396" s="538">
        <f t="shared" si="195"/>
        <v>2033216</v>
      </c>
      <c r="BY396" s="536">
        <v>0</v>
      </c>
      <c r="BZ396" s="536">
        <v>2033216</v>
      </c>
      <c r="CA396" s="536">
        <v>0</v>
      </c>
      <c r="CB396" s="536">
        <v>0</v>
      </c>
      <c r="CC396" s="538">
        <f t="shared" si="199"/>
        <v>2128194</v>
      </c>
      <c r="CD396" s="537">
        <v>0</v>
      </c>
      <c r="CE396" s="537">
        <v>2128194</v>
      </c>
      <c r="CF396" s="537">
        <v>0</v>
      </c>
      <c r="CG396" s="537">
        <v>0</v>
      </c>
      <c r="CH396" s="538">
        <f t="shared" si="200"/>
        <v>2128194</v>
      </c>
      <c r="CI396" s="537">
        <v>0</v>
      </c>
      <c r="CJ396" s="537">
        <v>2128194</v>
      </c>
      <c r="CK396" s="537">
        <v>0</v>
      </c>
      <c r="CL396" s="537">
        <v>0</v>
      </c>
      <c r="CM396" s="509" t="s">
        <v>92</v>
      </c>
      <c r="CN396" s="19" t="str">
        <f t="shared" si="182"/>
        <v>4040200010709плановый</v>
      </c>
      <c r="CO396" s="103"/>
      <c r="CP396" s="103"/>
      <c r="CQ396" s="104"/>
      <c r="CR396" s="104">
        <f t="shared" si="201"/>
        <v>0</v>
      </c>
      <c r="CS396" s="104">
        <f t="shared" si="202"/>
        <v>0</v>
      </c>
      <c r="CT396" s="104">
        <f t="shared" si="203"/>
        <v>0</v>
      </c>
      <c r="CU396" s="104">
        <f t="shared" si="204"/>
        <v>0</v>
      </c>
      <c r="CV396" s="104">
        <f t="shared" si="205"/>
        <v>0</v>
      </c>
      <c r="CW396" s="104">
        <f t="shared" si="206"/>
        <v>0</v>
      </c>
      <c r="CX396" s="104"/>
      <c r="CY396" s="211">
        <f t="shared" si="183"/>
        <v>0</v>
      </c>
      <c r="CZ396" s="211">
        <f t="shared" si="184"/>
        <v>0</v>
      </c>
      <c r="DA396" s="211">
        <f t="shared" si="185"/>
        <v>0</v>
      </c>
      <c r="DB396" s="211">
        <f t="shared" si="186"/>
        <v>0</v>
      </c>
      <c r="DC396" s="211">
        <f t="shared" si="187"/>
        <v>0</v>
      </c>
      <c r="DD396" s="211">
        <f t="shared" si="188"/>
        <v>0</v>
      </c>
      <c r="DE396" s="211">
        <f t="shared" si="189"/>
        <v>0</v>
      </c>
      <c r="DF396" s="211">
        <f t="shared" si="190"/>
        <v>0</v>
      </c>
      <c r="DG396" s="211">
        <f t="shared" si="191"/>
        <v>0</v>
      </c>
      <c r="DH396" s="211">
        <f t="shared" si="192"/>
        <v>0</v>
      </c>
    </row>
    <row r="397" spans="1:112" s="105" customFormat="1" ht="32.1" customHeight="1">
      <c r="A397" s="439">
        <v>606</v>
      </c>
      <c r="B397" s="289" t="s">
        <v>446</v>
      </c>
      <c r="C397" s="69">
        <v>404020002</v>
      </c>
      <c r="D397" s="58" t="s">
        <v>1851</v>
      </c>
      <c r="E397" s="290" t="s">
        <v>1759</v>
      </c>
      <c r="F397" s="291"/>
      <c r="G397" s="291"/>
      <c r="H397" s="292">
        <v>6</v>
      </c>
      <c r="I397" s="291"/>
      <c r="J397" s="292" t="s">
        <v>629</v>
      </c>
      <c r="K397" s="292">
        <v>3</v>
      </c>
      <c r="L397" s="292"/>
      <c r="M397" s="292"/>
      <c r="N397" s="292"/>
      <c r="O397" s="292"/>
      <c r="P397" s="294" t="s">
        <v>154</v>
      </c>
      <c r="Q397" s="294" t="s">
        <v>423</v>
      </c>
      <c r="R397" s="292"/>
      <c r="S397" s="292"/>
      <c r="T397" s="292"/>
      <c r="U397" s="292"/>
      <c r="V397" s="292" t="s">
        <v>147</v>
      </c>
      <c r="W397" s="292" t="s">
        <v>64</v>
      </c>
      <c r="X397" s="292" t="s">
        <v>106</v>
      </c>
      <c r="Y397" s="292"/>
      <c r="Z397" s="292"/>
      <c r="AA397" s="292"/>
      <c r="AB397" s="294" t="s">
        <v>166</v>
      </c>
      <c r="AC397" s="294" t="s">
        <v>2246</v>
      </c>
      <c r="AD397" s="294"/>
      <c r="AE397" s="294"/>
      <c r="AF397" s="294"/>
      <c r="AG397" s="294"/>
      <c r="AH397" s="294"/>
      <c r="AI397" s="294"/>
      <c r="AJ397" s="294"/>
      <c r="AK397" s="294"/>
      <c r="AL397" s="294"/>
      <c r="AM397" s="294" t="s">
        <v>2247</v>
      </c>
      <c r="AN397" s="294" t="s">
        <v>1871</v>
      </c>
      <c r="AO397" s="71" t="s">
        <v>219</v>
      </c>
      <c r="AP397" s="71" t="s">
        <v>1007</v>
      </c>
      <c r="AQ397" s="71" t="s">
        <v>1760</v>
      </c>
      <c r="AR397" s="70" t="s">
        <v>1122</v>
      </c>
      <c r="AS397" s="253" t="s">
        <v>77</v>
      </c>
      <c r="AT397" s="535">
        <f t="shared" si="194"/>
        <v>51060</v>
      </c>
      <c r="AU397" s="535">
        <f t="shared" si="194"/>
        <v>51060</v>
      </c>
      <c r="AV397" s="536">
        <v>0</v>
      </c>
      <c r="AW397" s="536">
        <v>0</v>
      </c>
      <c r="AX397" s="536">
        <v>51060</v>
      </c>
      <c r="AY397" s="536">
        <v>51060</v>
      </c>
      <c r="AZ397" s="536">
        <v>0</v>
      </c>
      <c r="BA397" s="536">
        <v>0</v>
      </c>
      <c r="BB397" s="536">
        <v>0</v>
      </c>
      <c r="BC397" s="536">
        <v>0</v>
      </c>
      <c r="BD397" s="538">
        <f t="shared" si="196"/>
        <v>51060</v>
      </c>
      <c r="BE397" s="537">
        <v>0</v>
      </c>
      <c r="BF397" s="537">
        <v>51060</v>
      </c>
      <c r="BG397" s="537">
        <v>0</v>
      </c>
      <c r="BH397" s="537">
        <v>0</v>
      </c>
      <c r="BI397" s="538">
        <f t="shared" si="197"/>
        <v>51060</v>
      </c>
      <c r="BJ397" s="537">
        <v>0</v>
      </c>
      <c r="BK397" s="537">
        <v>51060</v>
      </c>
      <c r="BL397" s="537">
        <v>0</v>
      </c>
      <c r="BM397" s="537">
        <v>0</v>
      </c>
      <c r="BN397" s="538">
        <f t="shared" si="198"/>
        <v>51060</v>
      </c>
      <c r="BO397" s="537">
        <v>0</v>
      </c>
      <c r="BP397" s="537">
        <v>51060</v>
      </c>
      <c r="BQ397" s="537">
        <v>0</v>
      </c>
      <c r="BR397" s="537">
        <v>0</v>
      </c>
      <c r="BS397" s="538">
        <f t="shared" si="193"/>
        <v>51060</v>
      </c>
      <c r="BT397" s="537">
        <v>0</v>
      </c>
      <c r="BU397" s="537">
        <v>51060</v>
      </c>
      <c r="BV397" s="537">
        <v>0</v>
      </c>
      <c r="BW397" s="537">
        <v>0</v>
      </c>
      <c r="BX397" s="538">
        <f t="shared" si="195"/>
        <v>51060</v>
      </c>
      <c r="BY397" s="536">
        <v>0</v>
      </c>
      <c r="BZ397" s="536">
        <v>51060</v>
      </c>
      <c r="CA397" s="536">
        <v>0</v>
      </c>
      <c r="CB397" s="536">
        <v>0</v>
      </c>
      <c r="CC397" s="538">
        <f t="shared" si="199"/>
        <v>51060</v>
      </c>
      <c r="CD397" s="537">
        <v>0</v>
      </c>
      <c r="CE397" s="537">
        <v>51060</v>
      </c>
      <c r="CF397" s="537">
        <v>0</v>
      </c>
      <c r="CG397" s="537">
        <v>0</v>
      </c>
      <c r="CH397" s="538">
        <f t="shared" si="200"/>
        <v>51060</v>
      </c>
      <c r="CI397" s="537">
        <v>0</v>
      </c>
      <c r="CJ397" s="537">
        <v>51060</v>
      </c>
      <c r="CK397" s="537">
        <v>0</v>
      </c>
      <c r="CL397" s="537">
        <v>0</v>
      </c>
      <c r="CM397" s="509" t="s">
        <v>92</v>
      </c>
      <c r="CN397" s="19" t="str">
        <f t="shared" si="182"/>
        <v>4040200020709плановый</v>
      </c>
      <c r="CO397" s="103"/>
      <c r="CP397" s="103"/>
      <c r="CQ397" s="104"/>
      <c r="CR397" s="104">
        <f t="shared" si="201"/>
        <v>0</v>
      </c>
      <c r="CS397" s="104">
        <f t="shared" si="202"/>
        <v>0</v>
      </c>
      <c r="CT397" s="104">
        <f t="shared" si="203"/>
        <v>0</v>
      </c>
      <c r="CU397" s="104">
        <f t="shared" si="204"/>
        <v>0</v>
      </c>
      <c r="CV397" s="104">
        <f t="shared" si="205"/>
        <v>0</v>
      </c>
      <c r="CW397" s="104">
        <f t="shared" si="206"/>
        <v>0</v>
      </c>
      <c r="CX397" s="104"/>
      <c r="CY397" s="211">
        <f t="shared" si="183"/>
        <v>0</v>
      </c>
      <c r="CZ397" s="211">
        <f t="shared" si="184"/>
        <v>0</v>
      </c>
      <c r="DA397" s="211">
        <f t="shared" si="185"/>
        <v>0</v>
      </c>
      <c r="DB397" s="211">
        <f t="shared" si="186"/>
        <v>0</v>
      </c>
      <c r="DC397" s="211">
        <f t="shared" si="187"/>
        <v>0</v>
      </c>
      <c r="DD397" s="211">
        <f t="shared" si="188"/>
        <v>0</v>
      </c>
      <c r="DE397" s="211">
        <f t="shared" si="189"/>
        <v>0</v>
      </c>
      <c r="DF397" s="211">
        <f t="shared" si="190"/>
        <v>0</v>
      </c>
      <c r="DG397" s="211">
        <f t="shared" si="191"/>
        <v>0</v>
      </c>
      <c r="DH397" s="211">
        <f t="shared" si="192"/>
        <v>0</v>
      </c>
    </row>
    <row r="398" spans="1:112" s="105" customFormat="1" ht="32.1" customHeight="1">
      <c r="A398" s="439">
        <v>606</v>
      </c>
      <c r="B398" s="289" t="s">
        <v>446</v>
      </c>
      <c r="C398" s="69">
        <v>404020002</v>
      </c>
      <c r="D398" s="58" t="s">
        <v>1761</v>
      </c>
      <c r="E398" s="290" t="s">
        <v>1759</v>
      </c>
      <c r="F398" s="291"/>
      <c r="G398" s="291"/>
      <c r="H398" s="292">
        <v>6</v>
      </c>
      <c r="I398" s="291"/>
      <c r="J398" s="292" t="s">
        <v>2272</v>
      </c>
      <c r="K398" s="292" t="s">
        <v>2273</v>
      </c>
      <c r="L398" s="292"/>
      <c r="M398" s="292"/>
      <c r="N398" s="292"/>
      <c r="O398" s="292"/>
      <c r="P398" s="294" t="s">
        <v>154</v>
      </c>
      <c r="Q398" s="294" t="s">
        <v>423</v>
      </c>
      <c r="R398" s="292"/>
      <c r="S398" s="292"/>
      <c r="T398" s="292"/>
      <c r="U398" s="292"/>
      <c r="V398" s="292" t="s">
        <v>2274</v>
      </c>
      <c r="W398" s="292" t="s">
        <v>2275</v>
      </c>
      <c r="X398" s="292" t="s">
        <v>2276</v>
      </c>
      <c r="Y398" s="292"/>
      <c r="Z398" s="292"/>
      <c r="AA398" s="292"/>
      <c r="AB398" s="294" t="s">
        <v>166</v>
      </c>
      <c r="AC398" s="294" t="s">
        <v>2277</v>
      </c>
      <c r="AD398" s="294"/>
      <c r="AE398" s="294"/>
      <c r="AF398" s="294"/>
      <c r="AG398" s="294"/>
      <c r="AH398" s="294"/>
      <c r="AI398" s="294"/>
      <c r="AJ398" s="542" t="s">
        <v>845</v>
      </c>
      <c r="AK398" s="294"/>
      <c r="AL398" s="294"/>
      <c r="AM398" s="294" t="s">
        <v>2278</v>
      </c>
      <c r="AN398" s="294" t="s">
        <v>2279</v>
      </c>
      <c r="AO398" s="71" t="s">
        <v>219</v>
      </c>
      <c r="AP398" s="71" t="s">
        <v>1007</v>
      </c>
      <c r="AQ398" s="71" t="s">
        <v>1760</v>
      </c>
      <c r="AR398" s="70" t="s">
        <v>1122</v>
      </c>
      <c r="AS398" s="253" t="s">
        <v>79</v>
      </c>
      <c r="AT398" s="535">
        <f t="shared" si="194"/>
        <v>620161.12</v>
      </c>
      <c r="AU398" s="535">
        <f t="shared" si="194"/>
        <v>620161.12</v>
      </c>
      <c r="AV398" s="536">
        <v>0</v>
      </c>
      <c r="AW398" s="536">
        <v>0</v>
      </c>
      <c r="AX398" s="536">
        <v>620161.12</v>
      </c>
      <c r="AY398" s="536">
        <v>620161.12</v>
      </c>
      <c r="AZ398" s="536">
        <v>0</v>
      </c>
      <c r="BA398" s="536">
        <v>0</v>
      </c>
      <c r="BB398" s="536">
        <v>0</v>
      </c>
      <c r="BC398" s="536">
        <v>0</v>
      </c>
      <c r="BD398" s="538">
        <f t="shared" si="196"/>
        <v>658136</v>
      </c>
      <c r="BE398" s="537">
        <v>0</v>
      </c>
      <c r="BF398" s="537">
        <v>658136</v>
      </c>
      <c r="BG398" s="537">
        <v>0</v>
      </c>
      <c r="BH398" s="537">
        <v>0</v>
      </c>
      <c r="BI398" s="538">
        <f t="shared" si="197"/>
        <v>658136</v>
      </c>
      <c r="BJ398" s="537">
        <v>0</v>
      </c>
      <c r="BK398" s="537">
        <v>658136</v>
      </c>
      <c r="BL398" s="537">
        <v>0</v>
      </c>
      <c r="BM398" s="537">
        <v>0</v>
      </c>
      <c r="BN398" s="538">
        <f t="shared" si="198"/>
        <v>658136</v>
      </c>
      <c r="BO398" s="537">
        <v>0</v>
      </c>
      <c r="BP398" s="537">
        <v>658136</v>
      </c>
      <c r="BQ398" s="537">
        <v>0</v>
      </c>
      <c r="BR398" s="537">
        <v>0</v>
      </c>
      <c r="BS398" s="538">
        <f t="shared" si="193"/>
        <v>658136</v>
      </c>
      <c r="BT398" s="537">
        <v>0</v>
      </c>
      <c r="BU398" s="537">
        <v>658136</v>
      </c>
      <c r="BV398" s="537">
        <v>0</v>
      </c>
      <c r="BW398" s="537">
        <v>0</v>
      </c>
      <c r="BX398" s="538">
        <f t="shared" si="195"/>
        <v>620161.12</v>
      </c>
      <c r="BY398" s="536">
        <v>0</v>
      </c>
      <c r="BZ398" s="536">
        <v>620161.12</v>
      </c>
      <c r="CA398" s="536">
        <v>0</v>
      </c>
      <c r="CB398" s="536">
        <v>0</v>
      </c>
      <c r="CC398" s="538">
        <f t="shared" si="199"/>
        <v>658136</v>
      </c>
      <c r="CD398" s="537">
        <v>0</v>
      </c>
      <c r="CE398" s="537">
        <v>658136</v>
      </c>
      <c r="CF398" s="537">
        <v>0</v>
      </c>
      <c r="CG398" s="537">
        <v>0</v>
      </c>
      <c r="CH398" s="538">
        <f t="shared" si="200"/>
        <v>658136</v>
      </c>
      <c r="CI398" s="537">
        <v>0</v>
      </c>
      <c r="CJ398" s="537">
        <v>658136</v>
      </c>
      <c r="CK398" s="537">
        <v>0</v>
      </c>
      <c r="CL398" s="537">
        <v>0</v>
      </c>
      <c r="CM398" s="509" t="s">
        <v>92</v>
      </c>
      <c r="CN398" s="19" t="str">
        <f t="shared" si="182"/>
        <v>4040200020709плановый</v>
      </c>
      <c r="CO398" s="103"/>
      <c r="CP398" s="103"/>
      <c r="CQ398" s="104"/>
      <c r="CR398" s="104">
        <f t="shared" si="201"/>
        <v>0</v>
      </c>
      <c r="CS398" s="104">
        <f t="shared" si="202"/>
        <v>0</v>
      </c>
      <c r="CT398" s="104">
        <f t="shared" si="203"/>
        <v>0</v>
      </c>
      <c r="CU398" s="104">
        <f t="shared" si="204"/>
        <v>0</v>
      </c>
      <c r="CV398" s="104">
        <f t="shared" si="205"/>
        <v>0</v>
      </c>
      <c r="CW398" s="104">
        <f t="shared" si="206"/>
        <v>0</v>
      </c>
      <c r="CX398" s="104"/>
      <c r="CY398" s="211">
        <f t="shared" si="183"/>
        <v>0</v>
      </c>
      <c r="CZ398" s="211">
        <f t="shared" si="184"/>
        <v>0</v>
      </c>
      <c r="DA398" s="211">
        <f t="shared" si="185"/>
        <v>0</v>
      </c>
      <c r="DB398" s="211">
        <f t="shared" si="186"/>
        <v>0</v>
      </c>
      <c r="DC398" s="211">
        <f t="shared" si="187"/>
        <v>0</v>
      </c>
      <c r="DD398" s="211">
        <f t="shared" si="188"/>
        <v>0</v>
      </c>
      <c r="DE398" s="211">
        <f t="shared" si="189"/>
        <v>0</v>
      </c>
      <c r="DF398" s="211">
        <f t="shared" si="190"/>
        <v>0</v>
      </c>
      <c r="DG398" s="211">
        <f t="shared" si="191"/>
        <v>0</v>
      </c>
      <c r="DH398" s="211">
        <f t="shared" si="192"/>
        <v>0</v>
      </c>
    </row>
    <row r="399" spans="1:112" s="105" customFormat="1" ht="32.1" customHeight="1">
      <c r="A399" s="439">
        <v>606</v>
      </c>
      <c r="B399" s="289" t="s">
        <v>446</v>
      </c>
      <c r="C399" s="69">
        <v>404020002</v>
      </c>
      <c r="D399" s="58" t="s">
        <v>1761</v>
      </c>
      <c r="E399" s="290" t="s">
        <v>329</v>
      </c>
      <c r="F399" s="291"/>
      <c r="G399" s="291"/>
      <c r="H399" s="292">
        <v>3</v>
      </c>
      <c r="I399" s="291"/>
      <c r="J399" s="292" t="s">
        <v>330</v>
      </c>
      <c r="K399" s="292">
        <v>1</v>
      </c>
      <c r="L399" s="292">
        <v>3</v>
      </c>
      <c r="M399" s="292"/>
      <c r="N399" s="292"/>
      <c r="O399" s="292"/>
      <c r="P399" s="294" t="s">
        <v>134</v>
      </c>
      <c r="Q399" s="294" t="s">
        <v>1637</v>
      </c>
      <c r="R399" s="292"/>
      <c r="S399" s="292"/>
      <c r="T399" s="292" t="s">
        <v>66</v>
      </c>
      <c r="U399" s="292"/>
      <c r="V399" s="292" t="s">
        <v>189</v>
      </c>
      <c r="W399" s="292" t="s">
        <v>64</v>
      </c>
      <c r="X399" s="292"/>
      <c r="Y399" s="292"/>
      <c r="Z399" s="292"/>
      <c r="AA399" s="292"/>
      <c r="AB399" s="294" t="s">
        <v>142</v>
      </c>
      <c r="AC399" s="294" t="s">
        <v>2280</v>
      </c>
      <c r="AD399" s="294"/>
      <c r="AE399" s="294"/>
      <c r="AF399" s="294"/>
      <c r="AG399" s="294"/>
      <c r="AH399" s="294"/>
      <c r="AI399" s="294"/>
      <c r="AJ399" s="294"/>
      <c r="AK399" s="294"/>
      <c r="AL399" s="294"/>
      <c r="AM399" s="294" t="s">
        <v>2281</v>
      </c>
      <c r="AN399" s="294" t="s">
        <v>1859</v>
      </c>
      <c r="AO399" s="71" t="s">
        <v>219</v>
      </c>
      <c r="AP399" s="71" t="s">
        <v>1007</v>
      </c>
      <c r="AQ399" s="71" t="s">
        <v>1760</v>
      </c>
      <c r="AR399" s="70" t="s">
        <v>1122</v>
      </c>
      <c r="AS399" s="253" t="s">
        <v>73</v>
      </c>
      <c r="AT399" s="535">
        <f t="shared" si="194"/>
        <v>239226</v>
      </c>
      <c r="AU399" s="535">
        <f t="shared" si="194"/>
        <v>239226</v>
      </c>
      <c r="AV399" s="536">
        <v>0</v>
      </c>
      <c r="AW399" s="536">
        <v>0</v>
      </c>
      <c r="AX399" s="536">
        <v>239226</v>
      </c>
      <c r="AY399" s="536">
        <v>239226</v>
      </c>
      <c r="AZ399" s="536">
        <v>0</v>
      </c>
      <c r="BA399" s="536">
        <v>0</v>
      </c>
      <c r="BB399" s="536">
        <v>0</v>
      </c>
      <c r="BC399" s="536">
        <v>0</v>
      </c>
      <c r="BD399" s="538">
        <f t="shared" si="196"/>
        <v>137010</v>
      </c>
      <c r="BE399" s="537">
        <v>0</v>
      </c>
      <c r="BF399" s="537">
        <v>137010</v>
      </c>
      <c r="BG399" s="537">
        <v>0</v>
      </c>
      <c r="BH399" s="537">
        <v>0</v>
      </c>
      <c r="BI399" s="538">
        <f t="shared" si="197"/>
        <v>137010</v>
      </c>
      <c r="BJ399" s="537">
        <v>0</v>
      </c>
      <c r="BK399" s="537">
        <v>137010</v>
      </c>
      <c r="BL399" s="537">
        <v>0</v>
      </c>
      <c r="BM399" s="537">
        <v>0</v>
      </c>
      <c r="BN399" s="538">
        <f t="shared" si="198"/>
        <v>137010</v>
      </c>
      <c r="BO399" s="537">
        <v>0</v>
      </c>
      <c r="BP399" s="537">
        <v>137010</v>
      </c>
      <c r="BQ399" s="537">
        <v>0</v>
      </c>
      <c r="BR399" s="537">
        <v>0</v>
      </c>
      <c r="BS399" s="538">
        <f t="shared" si="193"/>
        <v>137010</v>
      </c>
      <c r="BT399" s="537">
        <v>0</v>
      </c>
      <c r="BU399" s="537">
        <v>137010</v>
      </c>
      <c r="BV399" s="537">
        <v>0</v>
      </c>
      <c r="BW399" s="537">
        <v>0</v>
      </c>
      <c r="BX399" s="538">
        <f t="shared" si="195"/>
        <v>239226</v>
      </c>
      <c r="BY399" s="536">
        <v>0</v>
      </c>
      <c r="BZ399" s="536">
        <v>239226</v>
      </c>
      <c r="CA399" s="536">
        <v>0</v>
      </c>
      <c r="CB399" s="536">
        <v>0</v>
      </c>
      <c r="CC399" s="538">
        <f t="shared" si="199"/>
        <v>137010</v>
      </c>
      <c r="CD399" s="537">
        <v>0</v>
      </c>
      <c r="CE399" s="537">
        <v>137010</v>
      </c>
      <c r="CF399" s="537">
        <v>0</v>
      </c>
      <c r="CG399" s="537">
        <v>0</v>
      </c>
      <c r="CH399" s="538">
        <f t="shared" si="200"/>
        <v>137010</v>
      </c>
      <c r="CI399" s="537">
        <v>0</v>
      </c>
      <c r="CJ399" s="537">
        <v>137010</v>
      </c>
      <c r="CK399" s="537">
        <v>0</v>
      </c>
      <c r="CL399" s="537">
        <v>0</v>
      </c>
      <c r="CM399" s="509" t="s">
        <v>92</v>
      </c>
      <c r="CN399" s="19" t="str">
        <f t="shared" si="182"/>
        <v>4040200020709плановый</v>
      </c>
      <c r="CO399" s="103"/>
      <c r="CP399" s="103"/>
      <c r="CQ399" s="104"/>
      <c r="CR399" s="104">
        <f t="shared" si="201"/>
        <v>0</v>
      </c>
      <c r="CS399" s="104">
        <f t="shared" si="202"/>
        <v>0</v>
      </c>
      <c r="CT399" s="104">
        <f t="shared" si="203"/>
        <v>0</v>
      </c>
      <c r="CU399" s="104">
        <f t="shared" si="204"/>
        <v>0</v>
      </c>
      <c r="CV399" s="104">
        <f t="shared" si="205"/>
        <v>0</v>
      </c>
      <c r="CW399" s="104">
        <f t="shared" si="206"/>
        <v>0</v>
      </c>
      <c r="CX399" s="104"/>
      <c r="CY399" s="211">
        <f t="shared" si="183"/>
        <v>0</v>
      </c>
      <c r="CZ399" s="211">
        <f t="shared" si="184"/>
        <v>0</v>
      </c>
      <c r="DA399" s="211">
        <f t="shared" si="185"/>
        <v>0</v>
      </c>
      <c r="DB399" s="211">
        <f t="shared" si="186"/>
        <v>0</v>
      </c>
      <c r="DC399" s="211">
        <f t="shared" si="187"/>
        <v>0</v>
      </c>
      <c r="DD399" s="211">
        <f t="shared" si="188"/>
        <v>0</v>
      </c>
      <c r="DE399" s="211">
        <f t="shared" si="189"/>
        <v>0</v>
      </c>
      <c r="DF399" s="211">
        <f t="shared" si="190"/>
        <v>0</v>
      </c>
      <c r="DG399" s="211">
        <f t="shared" si="191"/>
        <v>0</v>
      </c>
      <c r="DH399" s="211">
        <f t="shared" si="192"/>
        <v>0</v>
      </c>
    </row>
    <row r="400" spans="1:112" s="105" customFormat="1" ht="32.1" customHeight="1">
      <c r="A400" s="439">
        <v>606</v>
      </c>
      <c r="B400" s="289" t="s">
        <v>446</v>
      </c>
      <c r="C400" s="69">
        <v>404020033</v>
      </c>
      <c r="D400" s="58" t="s">
        <v>2282</v>
      </c>
      <c r="E400" s="290" t="s">
        <v>329</v>
      </c>
      <c r="F400" s="291"/>
      <c r="G400" s="291"/>
      <c r="H400" s="292">
        <v>4</v>
      </c>
      <c r="I400" s="291"/>
      <c r="J400" s="292">
        <v>19</v>
      </c>
      <c r="K400" s="292" t="s">
        <v>198</v>
      </c>
      <c r="L400" s="292"/>
      <c r="M400" s="292"/>
      <c r="N400" s="292"/>
      <c r="O400" s="292"/>
      <c r="P400" s="294" t="s">
        <v>134</v>
      </c>
      <c r="Q400" s="294" t="s">
        <v>1762</v>
      </c>
      <c r="R400" s="292"/>
      <c r="S400" s="292"/>
      <c r="T400" s="292"/>
      <c r="U400" s="292"/>
      <c r="V400" s="292" t="s">
        <v>1763</v>
      </c>
      <c r="W400" s="292" t="s">
        <v>1764</v>
      </c>
      <c r="X400" s="292" t="s">
        <v>1765</v>
      </c>
      <c r="Y400" s="292"/>
      <c r="Z400" s="292"/>
      <c r="AA400" s="292"/>
      <c r="AB400" s="294" t="s">
        <v>1766</v>
      </c>
      <c r="AC400" s="294" t="s">
        <v>2283</v>
      </c>
      <c r="AD400" s="294"/>
      <c r="AE400" s="294"/>
      <c r="AF400" s="294"/>
      <c r="AG400" s="294"/>
      <c r="AH400" s="294"/>
      <c r="AI400" s="294"/>
      <c r="AJ400" s="294"/>
      <c r="AK400" s="294"/>
      <c r="AL400" s="294"/>
      <c r="AM400" s="294" t="s">
        <v>2126</v>
      </c>
      <c r="AN400" s="294" t="s">
        <v>2284</v>
      </c>
      <c r="AO400" s="71" t="s">
        <v>219</v>
      </c>
      <c r="AP400" s="71" t="s">
        <v>90</v>
      </c>
      <c r="AQ400" s="71" t="s">
        <v>469</v>
      </c>
      <c r="AR400" s="70" t="s">
        <v>1767</v>
      </c>
      <c r="AS400" s="253" t="s">
        <v>139</v>
      </c>
      <c r="AT400" s="535">
        <f t="shared" si="194"/>
        <v>7871106.6699999999</v>
      </c>
      <c r="AU400" s="535">
        <f t="shared" si="194"/>
        <v>7871106.6699999999</v>
      </c>
      <c r="AV400" s="536">
        <v>0</v>
      </c>
      <c r="AW400" s="536">
        <v>0</v>
      </c>
      <c r="AX400" s="537">
        <v>7871106.6699999999</v>
      </c>
      <c r="AY400" s="537">
        <v>7871106.6699999999</v>
      </c>
      <c r="AZ400" s="536">
        <v>0</v>
      </c>
      <c r="BA400" s="536">
        <v>0</v>
      </c>
      <c r="BB400" s="536">
        <v>0</v>
      </c>
      <c r="BC400" s="536">
        <v>0</v>
      </c>
      <c r="BD400" s="538">
        <f t="shared" si="196"/>
        <v>8094767</v>
      </c>
      <c r="BE400" s="537">
        <v>0</v>
      </c>
      <c r="BF400" s="537">
        <v>8094767</v>
      </c>
      <c r="BG400" s="537">
        <v>0</v>
      </c>
      <c r="BH400" s="537">
        <v>0</v>
      </c>
      <c r="BI400" s="538">
        <f t="shared" si="197"/>
        <v>8655060</v>
      </c>
      <c r="BJ400" s="537">
        <v>0</v>
      </c>
      <c r="BK400" s="537">
        <v>8655060</v>
      </c>
      <c r="BL400" s="537">
        <v>0</v>
      </c>
      <c r="BM400" s="537">
        <v>0</v>
      </c>
      <c r="BN400" s="538">
        <f t="shared" si="198"/>
        <v>8655060</v>
      </c>
      <c r="BO400" s="537">
        <v>0</v>
      </c>
      <c r="BP400" s="537">
        <v>8655060</v>
      </c>
      <c r="BQ400" s="537">
        <v>0</v>
      </c>
      <c r="BR400" s="537">
        <v>0</v>
      </c>
      <c r="BS400" s="538">
        <f t="shared" si="193"/>
        <v>8655060</v>
      </c>
      <c r="BT400" s="537">
        <v>0</v>
      </c>
      <c r="BU400" s="537">
        <v>8655060</v>
      </c>
      <c r="BV400" s="537">
        <v>0</v>
      </c>
      <c r="BW400" s="537">
        <v>0</v>
      </c>
      <c r="BX400" s="538">
        <f t="shared" si="195"/>
        <v>7871106.6699999999</v>
      </c>
      <c r="BY400" s="536">
        <v>0</v>
      </c>
      <c r="BZ400" s="537">
        <v>7871106.6699999999</v>
      </c>
      <c r="CA400" s="536">
        <v>0</v>
      </c>
      <c r="CB400" s="536">
        <v>0</v>
      </c>
      <c r="CC400" s="538">
        <f t="shared" si="199"/>
        <v>8094767</v>
      </c>
      <c r="CD400" s="537">
        <v>0</v>
      </c>
      <c r="CE400" s="537">
        <v>8094767</v>
      </c>
      <c r="CF400" s="537">
        <v>0</v>
      </c>
      <c r="CG400" s="537">
        <v>0</v>
      </c>
      <c r="CH400" s="538">
        <f t="shared" si="200"/>
        <v>8655060</v>
      </c>
      <c r="CI400" s="537">
        <v>0</v>
      </c>
      <c r="CJ400" s="537">
        <v>8655060</v>
      </c>
      <c r="CK400" s="537">
        <v>0</v>
      </c>
      <c r="CL400" s="537">
        <v>0</v>
      </c>
      <c r="CM400" s="382" t="s">
        <v>91</v>
      </c>
      <c r="CN400" s="19" t="str">
        <f t="shared" si="182"/>
        <v>4040200330702нормативный</v>
      </c>
      <c r="CO400" s="103"/>
      <c r="CP400" s="103"/>
      <c r="CQ400" s="104"/>
      <c r="CR400" s="104">
        <f t="shared" si="201"/>
        <v>0</v>
      </c>
      <c r="CS400" s="104">
        <f t="shared" si="202"/>
        <v>0</v>
      </c>
      <c r="CT400" s="104">
        <f t="shared" si="203"/>
        <v>0</v>
      </c>
      <c r="CU400" s="104">
        <f t="shared" si="204"/>
        <v>0</v>
      </c>
      <c r="CV400" s="104">
        <f t="shared" si="205"/>
        <v>0</v>
      </c>
      <c r="CW400" s="104">
        <f t="shared" si="206"/>
        <v>0</v>
      </c>
      <c r="CX400" s="104"/>
      <c r="CY400" s="211">
        <f t="shared" si="183"/>
        <v>0</v>
      </c>
      <c r="CZ400" s="211">
        <f t="shared" si="184"/>
        <v>0</v>
      </c>
      <c r="DA400" s="211">
        <f t="shared" si="185"/>
        <v>0</v>
      </c>
      <c r="DB400" s="211">
        <f t="shared" si="186"/>
        <v>0</v>
      </c>
      <c r="DC400" s="211">
        <f t="shared" si="187"/>
        <v>0</v>
      </c>
      <c r="DD400" s="211">
        <f t="shared" si="188"/>
        <v>0</v>
      </c>
      <c r="DE400" s="211">
        <f t="shared" si="189"/>
        <v>0</v>
      </c>
      <c r="DF400" s="211">
        <f t="shared" si="190"/>
        <v>0</v>
      </c>
      <c r="DG400" s="211">
        <f t="shared" si="191"/>
        <v>0</v>
      </c>
      <c r="DH400" s="211">
        <f t="shared" si="192"/>
        <v>0</v>
      </c>
    </row>
    <row r="401" spans="1:112" s="105" customFormat="1" ht="32.1" customHeight="1">
      <c r="A401" s="439">
        <v>606</v>
      </c>
      <c r="B401" s="289" t="s">
        <v>446</v>
      </c>
      <c r="C401" s="69">
        <v>404020033</v>
      </c>
      <c r="D401" s="58" t="s">
        <v>2282</v>
      </c>
      <c r="E401" s="290" t="s">
        <v>329</v>
      </c>
      <c r="F401" s="291"/>
      <c r="G401" s="291"/>
      <c r="H401" s="292">
        <v>4</v>
      </c>
      <c r="I401" s="291"/>
      <c r="J401" s="292">
        <v>19</v>
      </c>
      <c r="K401" s="292" t="s">
        <v>198</v>
      </c>
      <c r="L401" s="292"/>
      <c r="M401" s="292"/>
      <c r="N401" s="292"/>
      <c r="O401" s="292"/>
      <c r="P401" s="294" t="s">
        <v>134</v>
      </c>
      <c r="Q401" s="294" t="s">
        <v>1762</v>
      </c>
      <c r="R401" s="292"/>
      <c r="S401" s="292"/>
      <c r="T401" s="292"/>
      <c r="U401" s="292"/>
      <c r="V401" s="292" t="s">
        <v>1763</v>
      </c>
      <c r="W401" s="292" t="s">
        <v>1764</v>
      </c>
      <c r="X401" s="292" t="s">
        <v>1765</v>
      </c>
      <c r="Y401" s="292"/>
      <c r="Z401" s="292"/>
      <c r="AA401" s="292"/>
      <c r="AB401" s="294" t="s">
        <v>1766</v>
      </c>
      <c r="AC401" s="294" t="s">
        <v>2285</v>
      </c>
      <c r="AD401" s="294"/>
      <c r="AE401" s="294"/>
      <c r="AF401" s="294"/>
      <c r="AG401" s="294"/>
      <c r="AH401" s="294"/>
      <c r="AI401" s="294"/>
      <c r="AJ401" s="294"/>
      <c r="AK401" s="294"/>
      <c r="AL401" s="294"/>
      <c r="AM401" s="294" t="s">
        <v>2126</v>
      </c>
      <c r="AN401" s="294" t="s">
        <v>2284</v>
      </c>
      <c r="AO401" s="71" t="s">
        <v>219</v>
      </c>
      <c r="AP401" s="71" t="s">
        <v>90</v>
      </c>
      <c r="AQ401" s="71" t="s">
        <v>469</v>
      </c>
      <c r="AR401" s="70" t="s">
        <v>1767</v>
      </c>
      <c r="AS401" s="253" t="s">
        <v>267</v>
      </c>
      <c r="AT401" s="535">
        <f t="shared" si="194"/>
        <v>0</v>
      </c>
      <c r="AU401" s="535">
        <f t="shared" si="194"/>
        <v>0</v>
      </c>
      <c r="AV401" s="536">
        <v>0</v>
      </c>
      <c r="AW401" s="536">
        <v>0</v>
      </c>
      <c r="AX401" s="536">
        <v>0</v>
      </c>
      <c r="AY401" s="536">
        <v>0</v>
      </c>
      <c r="AZ401" s="536">
        <v>0</v>
      </c>
      <c r="BA401" s="536">
        <v>0</v>
      </c>
      <c r="BB401" s="537">
        <v>0</v>
      </c>
      <c r="BC401" s="537">
        <v>0</v>
      </c>
      <c r="BD401" s="538">
        <f t="shared" si="196"/>
        <v>663528</v>
      </c>
      <c r="BE401" s="537">
        <v>0</v>
      </c>
      <c r="BF401" s="537">
        <v>663528</v>
      </c>
      <c r="BG401" s="537">
        <v>0</v>
      </c>
      <c r="BH401" s="537">
        <v>0</v>
      </c>
      <c r="BI401" s="538">
        <f t="shared" si="197"/>
        <v>0</v>
      </c>
      <c r="BJ401" s="537">
        <v>0</v>
      </c>
      <c r="BK401" s="537">
        <v>0</v>
      </c>
      <c r="BL401" s="537">
        <v>0</v>
      </c>
      <c r="BM401" s="537">
        <v>0</v>
      </c>
      <c r="BN401" s="538">
        <f t="shared" si="198"/>
        <v>0</v>
      </c>
      <c r="BO401" s="537">
        <v>0</v>
      </c>
      <c r="BP401" s="537">
        <v>0</v>
      </c>
      <c r="BQ401" s="537">
        <v>0</v>
      </c>
      <c r="BR401" s="537">
        <v>0</v>
      </c>
      <c r="BS401" s="538">
        <f t="shared" si="193"/>
        <v>0</v>
      </c>
      <c r="BT401" s="537">
        <v>0</v>
      </c>
      <c r="BU401" s="537">
        <v>0</v>
      </c>
      <c r="BV401" s="537">
        <v>0</v>
      </c>
      <c r="BW401" s="537">
        <v>0</v>
      </c>
      <c r="BX401" s="538">
        <f t="shared" si="195"/>
        <v>0</v>
      </c>
      <c r="BY401" s="536">
        <v>0</v>
      </c>
      <c r="BZ401" s="536">
        <v>0</v>
      </c>
      <c r="CA401" s="536">
        <v>0</v>
      </c>
      <c r="CB401" s="537">
        <v>0</v>
      </c>
      <c r="CC401" s="538">
        <f t="shared" si="199"/>
        <v>663528</v>
      </c>
      <c r="CD401" s="537">
        <v>0</v>
      </c>
      <c r="CE401" s="537">
        <v>663528</v>
      </c>
      <c r="CF401" s="537">
        <v>0</v>
      </c>
      <c r="CG401" s="537">
        <v>0</v>
      </c>
      <c r="CH401" s="538">
        <f t="shared" si="200"/>
        <v>0</v>
      </c>
      <c r="CI401" s="537">
        <v>0</v>
      </c>
      <c r="CJ401" s="537">
        <v>0</v>
      </c>
      <c r="CK401" s="537">
        <v>0</v>
      </c>
      <c r="CL401" s="537">
        <v>0</v>
      </c>
      <c r="CM401" s="382" t="s">
        <v>91</v>
      </c>
      <c r="CN401" s="19" t="str">
        <f t="shared" ref="CN401:CN464" si="207">CONCATENATE(C401,AO401,AP401,CM401)</f>
        <v>4040200330702нормативный</v>
      </c>
      <c r="CO401" s="103"/>
      <c r="CP401" s="103"/>
      <c r="CQ401" s="104"/>
      <c r="CR401" s="104">
        <f t="shared" si="201"/>
        <v>0</v>
      </c>
      <c r="CS401" s="104">
        <f t="shared" si="202"/>
        <v>0</v>
      </c>
      <c r="CT401" s="104">
        <f t="shared" si="203"/>
        <v>0</v>
      </c>
      <c r="CU401" s="104">
        <f t="shared" si="204"/>
        <v>0</v>
      </c>
      <c r="CV401" s="104">
        <f t="shared" si="205"/>
        <v>0</v>
      </c>
      <c r="CW401" s="104">
        <f t="shared" si="206"/>
        <v>0</v>
      </c>
      <c r="CX401" s="104"/>
      <c r="CY401" s="211">
        <f t="shared" si="183"/>
        <v>0</v>
      </c>
      <c r="CZ401" s="211">
        <f t="shared" si="184"/>
        <v>0</v>
      </c>
      <c r="DA401" s="211">
        <f t="shared" si="185"/>
        <v>0</v>
      </c>
      <c r="DB401" s="211">
        <f t="shared" si="186"/>
        <v>0</v>
      </c>
      <c r="DC401" s="211">
        <f t="shared" si="187"/>
        <v>0</v>
      </c>
      <c r="DD401" s="211">
        <f t="shared" si="188"/>
        <v>0</v>
      </c>
      <c r="DE401" s="211">
        <f t="shared" si="189"/>
        <v>0</v>
      </c>
      <c r="DF401" s="211">
        <f t="shared" si="190"/>
        <v>0</v>
      </c>
      <c r="DG401" s="211">
        <f t="shared" si="191"/>
        <v>0</v>
      </c>
      <c r="DH401" s="211">
        <f t="shared" si="192"/>
        <v>0</v>
      </c>
    </row>
    <row r="402" spans="1:112" s="105" customFormat="1" ht="32.1" customHeight="1">
      <c r="A402" s="439">
        <v>606</v>
      </c>
      <c r="B402" s="289" t="s">
        <v>446</v>
      </c>
      <c r="C402" s="69">
        <v>404020035</v>
      </c>
      <c r="D402" s="58" t="s">
        <v>2286</v>
      </c>
      <c r="E402" s="290" t="s">
        <v>329</v>
      </c>
      <c r="F402" s="291"/>
      <c r="G402" s="291"/>
      <c r="H402" s="292">
        <v>4</v>
      </c>
      <c r="I402" s="291"/>
      <c r="J402" s="292">
        <v>19</v>
      </c>
      <c r="K402" s="292" t="s">
        <v>198</v>
      </c>
      <c r="L402" s="292"/>
      <c r="M402" s="292"/>
      <c r="N402" s="292"/>
      <c r="O402" s="292"/>
      <c r="P402" s="294" t="s">
        <v>134</v>
      </c>
      <c r="Q402" s="294" t="s">
        <v>1762</v>
      </c>
      <c r="R402" s="292"/>
      <c r="S402" s="292"/>
      <c r="T402" s="292"/>
      <c r="U402" s="292"/>
      <c r="V402" s="292" t="s">
        <v>1763</v>
      </c>
      <c r="W402" s="292" t="s">
        <v>1764</v>
      </c>
      <c r="X402" s="292" t="s">
        <v>1765</v>
      </c>
      <c r="Y402" s="292"/>
      <c r="Z402" s="292"/>
      <c r="AA402" s="292"/>
      <c r="AB402" s="294" t="s">
        <v>1766</v>
      </c>
      <c r="AC402" s="294" t="s">
        <v>2285</v>
      </c>
      <c r="AD402" s="294"/>
      <c r="AE402" s="294"/>
      <c r="AF402" s="294"/>
      <c r="AG402" s="294"/>
      <c r="AH402" s="294"/>
      <c r="AI402" s="294"/>
      <c r="AJ402" s="294"/>
      <c r="AK402" s="294"/>
      <c r="AL402" s="294"/>
      <c r="AM402" s="294" t="s">
        <v>2126</v>
      </c>
      <c r="AN402" s="294" t="s">
        <v>2284</v>
      </c>
      <c r="AO402" s="71" t="s">
        <v>219</v>
      </c>
      <c r="AP402" s="71" t="s">
        <v>71</v>
      </c>
      <c r="AQ402" s="71" t="s">
        <v>474</v>
      </c>
      <c r="AR402" s="70" t="s">
        <v>475</v>
      </c>
      <c r="AS402" s="253" t="s">
        <v>139</v>
      </c>
      <c r="AT402" s="535">
        <f t="shared" si="194"/>
        <v>2214565</v>
      </c>
      <c r="AU402" s="535">
        <f t="shared" si="194"/>
        <v>2214565</v>
      </c>
      <c r="AV402" s="536">
        <v>0</v>
      </c>
      <c r="AW402" s="536">
        <v>0</v>
      </c>
      <c r="AX402" s="537">
        <v>2214565</v>
      </c>
      <c r="AY402" s="537">
        <v>2214565</v>
      </c>
      <c r="AZ402" s="536">
        <v>0</v>
      </c>
      <c r="BA402" s="536">
        <v>0</v>
      </c>
      <c r="BB402" s="536">
        <v>0</v>
      </c>
      <c r="BC402" s="536">
        <v>0</v>
      </c>
      <c r="BD402" s="538">
        <f t="shared" si="196"/>
        <v>1495967</v>
      </c>
      <c r="BE402" s="537">
        <v>0</v>
      </c>
      <c r="BF402" s="537">
        <v>1495967</v>
      </c>
      <c r="BG402" s="537">
        <v>0</v>
      </c>
      <c r="BH402" s="537">
        <v>0</v>
      </c>
      <c r="BI402" s="538">
        <f t="shared" si="197"/>
        <v>1688430</v>
      </c>
      <c r="BJ402" s="537">
        <v>0</v>
      </c>
      <c r="BK402" s="537">
        <v>1688430</v>
      </c>
      <c r="BL402" s="537">
        <v>0</v>
      </c>
      <c r="BM402" s="537">
        <v>0</v>
      </c>
      <c r="BN402" s="538">
        <f t="shared" si="198"/>
        <v>1688430</v>
      </c>
      <c r="BO402" s="537">
        <v>0</v>
      </c>
      <c r="BP402" s="537">
        <v>1688430</v>
      </c>
      <c r="BQ402" s="537">
        <v>0</v>
      </c>
      <c r="BR402" s="537">
        <v>0</v>
      </c>
      <c r="BS402" s="538">
        <f t="shared" si="193"/>
        <v>1688430</v>
      </c>
      <c r="BT402" s="537">
        <v>0</v>
      </c>
      <c r="BU402" s="537">
        <v>1688430</v>
      </c>
      <c r="BV402" s="537">
        <v>0</v>
      </c>
      <c r="BW402" s="537">
        <v>0</v>
      </c>
      <c r="BX402" s="538">
        <f t="shared" si="195"/>
        <v>2214565</v>
      </c>
      <c r="BY402" s="536">
        <v>0</v>
      </c>
      <c r="BZ402" s="537">
        <v>2214565</v>
      </c>
      <c r="CA402" s="536">
        <v>0</v>
      </c>
      <c r="CB402" s="536">
        <v>0</v>
      </c>
      <c r="CC402" s="538">
        <f t="shared" si="199"/>
        <v>1495967</v>
      </c>
      <c r="CD402" s="537">
        <v>0</v>
      </c>
      <c r="CE402" s="537">
        <v>1495967</v>
      </c>
      <c r="CF402" s="537">
        <v>0</v>
      </c>
      <c r="CG402" s="537">
        <v>0</v>
      </c>
      <c r="CH402" s="538">
        <f t="shared" si="200"/>
        <v>1688430</v>
      </c>
      <c r="CI402" s="537">
        <v>0</v>
      </c>
      <c r="CJ402" s="537">
        <v>1688430</v>
      </c>
      <c r="CK402" s="537">
        <v>0</v>
      </c>
      <c r="CL402" s="537">
        <v>0</v>
      </c>
      <c r="CM402" s="382" t="s">
        <v>91</v>
      </c>
      <c r="CN402" s="19" t="str">
        <f t="shared" si="207"/>
        <v>4040200350701нормативный</v>
      </c>
      <c r="CO402" s="103"/>
      <c r="CP402" s="103"/>
      <c r="CQ402" s="104"/>
      <c r="CR402" s="104">
        <f t="shared" si="201"/>
        <v>0</v>
      </c>
      <c r="CS402" s="104">
        <f t="shared" si="202"/>
        <v>0</v>
      </c>
      <c r="CT402" s="104">
        <f t="shared" si="203"/>
        <v>0</v>
      </c>
      <c r="CU402" s="104">
        <f t="shared" si="204"/>
        <v>0</v>
      </c>
      <c r="CV402" s="104">
        <f t="shared" si="205"/>
        <v>0</v>
      </c>
      <c r="CW402" s="104">
        <f t="shared" si="206"/>
        <v>0</v>
      </c>
      <c r="CX402" s="104"/>
      <c r="CY402" s="211">
        <f t="shared" si="183"/>
        <v>0</v>
      </c>
      <c r="CZ402" s="211">
        <f t="shared" si="184"/>
        <v>0</v>
      </c>
      <c r="DA402" s="211">
        <f t="shared" si="185"/>
        <v>0</v>
      </c>
      <c r="DB402" s="211">
        <f t="shared" si="186"/>
        <v>0</v>
      </c>
      <c r="DC402" s="211">
        <f t="shared" si="187"/>
        <v>0</v>
      </c>
      <c r="DD402" s="211">
        <f t="shared" si="188"/>
        <v>0</v>
      </c>
      <c r="DE402" s="211">
        <f t="shared" si="189"/>
        <v>0</v>
      </c>
      <c r="DF402" s="211">
        <f t="shared" si="190"/>
        <v>0</v>
      </c>
      <c r="DG402" s="211">
        <f t="shared" si="191"/>
        <v>0</v>
      </c>
      <c r="DH402" s="211">
        <f t="shared" si="192"/>
        <v>0</v>
      </c>
    </row>
    <row r="403" spans="1:112" s="105" customFormat="1" ht="32.1" customHeight="1">
      <c r="A403" s="439">
        <v>606</v>
      </c>
      <c r="B403" s="289" t="s">
        <v>446</v>
      </c>
      <c r="C403" s="69">
        <v>404020035</v>
      </c>
      <c r="D403" s="58" t="s">
        <v>2286</v>
      </c>
      <c r="E403" s="290" t="s">
        <v>329</v>
      </c>
      <c r="F403" s="291"/>
      <c r="G403" s="291"/>
      <c r="H403" s="292">
        <v>4</v>
      </c>
      <c r="I403" s="291"/>
      <c r="J403" s="292">
        <v>19</v>
      </c>
      <c r="K403" s="292" t="s">
        <v>198</v>
      </c>
      <c r="L403" s="292"/>
      <c r="M403" s="292"/>
      <c r="N403" s="292"/>
      <c r="O403" s="292"/>
      <c r="P403" s="294" t="s">
        <v>134</v>
      </c>
      <c r="Q403" s="294" t="s">
        <v>1762</v>
      </c>
      <c r="R403" s="292"/>
      <c r="S403" s="292"/>
      <c r="T403" s="292"/>
      <c r="U403" s="292"/>
      <c r="V403" s="292" t="s">
        <v>1763</v>
      </c>
      <c r="W403" s="292" t="s">
        <v>1764</v>
      </c>
      <c r="X403" s="292" t="s">
        <v>1765</v>
      </c>
      <c r="Y403" s="292"/>
      <c r="Z403" s="292"/>
      <c r="AA403" s="292"/>
      <c r="AB403" s="294" t="s">
        <v>1766</v>
      </c>
      <c r="AC403" s="294" t="s">
        <v>2285</v>
      </c>
      <c r="AD403" s="294"/>
      <c r="AE403" s="294"/>
      <c r="AF403" s="294"/>
      <c r="AG403" s="294"/>
      <c r="AH403" s="294"/>
      <c r="AI403" s="294"/>
      <c r="AJ403" s="294"/>
      <c r="AK403" s="294"/>
      <c r="AL403" s="294"/>
      <c r="AM403" s="294" t="s">
        <v>2126</v>
      </c>
      <c r="AN403" s="294" t="s">
        <v>2284</v>
      </c>
      <c r="AO403" s="71" t="s">
        <v>219</v>
      </c>
      <c r="AP403" s="71" t="s">
        <v>71</v>
      </c>
      <c r="AQ403" s="71" t="s">
        <v>474</v>
      </c>
      <c r="AR403" s="70" t="s">
        <v>475</v>
      </c>
      <c r="AS403" s="253" t="s">
        <v>267</v>
      </c>
      <c r="AT403" s="535">
        <f t="shared" si="194"/>
        <v>6733172</v>
      </c>
      <c r="AU403" s="535">
        <f t="shared" si="194"/>
        <v>6733172</v>
      </c>
      <c r="AV403" s="536">
        <v>0</v>
      </c>
      <c r="AW403" s="536">
        <v>0</v>
      </c>
      <c r="AX403" s="537">
        <v>6733172</v>
      </c>
      <c r="AY403" s="537">
        <v>6733172</v>
      </c>
      <c r="AZ403" s="536">
        <v>0</v>
      </c>
      <c r="BA403" s="536">
        <v>0</v>
      </c>
      <c r="BB403" s="536">
        <v>0</v>
      </c>
      <c r="BC403" s="536">
        <v>0</v>
      </c>
      <c r="BD403" s="538">
        <f t="shared" si="196"/>
        <v>7406739</v>
      </c>
      <c r="BE403" s="537">
        <v>0</v>
      </c>
      <c r="BF403" s="537">
        <v>7406739</v>
      </c>
      <c r="BG403" s="537">
        <v>0</v>
      </c>
      <c r="BH403" s="537">
        <v>0</v>
      </c>
      <c r="BI403" s="538">
        <f t="shared" si="197"/>
        <v>6263550</v>
      </c>
      <c r="BJ403" s="537">
        <v>0</v>
      </c>
      <c r="BK403" s="537">
        <v>6263550</v>
      </c>
      <c r="BL403" s="537">
        <v>0</v>
      </c>
      <c r="BM403" s="537">
        <v>0</v>
      </c>
      <c r="BN403" s="538">
        <f t="shared" si="198"/>
        <v>6263550</v>
      </c>
      <c r="BO403" s="537">
        <v>0</v>
      </c>
      <c r="BP403" s="537">
        <v>6263550</v>
      </c>
      <c r="BQ403" s="537">
        <v>0</v>
      </c>
      <c r="BR403" s="537">
        <v>0</v>
      </c>
      <c r="BS403" s="538">
        <f t="shared" si="193"/>
        <v>6263550</v>
      </c>
      <c r="BT403" s="537">
        <v>0</v>
      </c>
      <c r="BU403" s="537">
        <v>6263550</v>
      </c>
      <c r="BV403" s="537">
        <v>0</v>
      </c>
      <c r="BW403" s="537">
        <v>0</v>
      </c>
      <c r="BX403" s="538">
        <f t="shared" si="195"/>
        <v>6733172</v>
      </c>
      <c r="BY403" s="536">
        <v>0</v>
      </c>
      <c r="BZ403" s="537">
        <v>6733172</v>
      </c>
      <c r="CA403" s="536">
        <v>0</v>
      </c>
      <c r="CB403" s="536">
        <v>0</v>
      </c>
      <c r="CC403" s="538">
        <f t="shared" si="199"/>
        <v>7406739</v>
      </c>
      <c r="CD403" s="537">
        <v>0</v>
      </c>
      <c r="CE403" s="537">
        <v>7406739</v>
      </c>
      <c r="CF403" s="537">
        <v>0</v>
      </c>
      <c r="CG403" s="537">
        <v>0</v>
      </c>
      <c r="CH403" s="538">
        <f t="shared" si="200"/>
        <v>6263550</v>
      </c>
      <c r="CI403" s="537">
        <v>0</v>
      </c>
      <c r="CJ403" s="537">
        <v>6263550</v>
      </c>
      <c r="CK403" s="537">
        <v>0</v>
      </c>
      <c r="CL403" s="537">
        <v>0</v>
      </c>
      <c r="CM403" s="382" t="s">
        <v>91</v>
      </c>
      <c r="CN403" s="19" t="str">
        <f t="shared" si="207"/>
        <v>4040200350701нормативный</v>
      </c>
      <c r="CO403" s="103"/>
      <c r="CP403" s="103"/>
      <c r="CQ403" s="104"/>
      <c r="CR403" s="104">
        <f t="shared" si="201"/>
        <v>0</v>
      </c>
      <c r="CS403" s="104">
        <f t="shared" si="202"/>
        <v>0</v>
      </c>
      <c r="CT403" s="104">
        <f t="shared" si="203"/>
        <v>0</v>
      </c>
      <c r="CU403" s="104">
        <f t="shared" si="204"/>
        <v>0</v>
      </c>
      <c r="CV403" s="104">
        <f t="shared" si="205"/>
        <v>0</v>
      </c>
      <c r="CW403" s="104">
        <f t="shared" si="206"/>
        <v>0</v>
      </c>
      <c r="CX403" s="104"/>
      <c r="CY403" s="211">
        <f t="shared" si="183"/>
        <v>0</v>
      </c>
      <c r="CZ403" s="211">
        <f t="shared" si="184"/>
        <v>0</v>
      </c>
      <c r="DA403" s="211">
        <f t="shared" si="185"/>
        <v>0</v>
      </c>
      <c r="DB403" s="211">
        <f t="shared" si="186"/>
        <v>0</v>
      </c>
      <c r="DC403" s="211">
        <f t="shared" si="187"/>
        <v>0</v>
      </c>
      <c r="DD403" s="211">
        <f t="shared" si="188"/>
        <v>0</v>
      </c>
      <c r="DE403" s="211">
        <f t="shared" si="189"/>
        <v>0</v>
      </c>
      <c r="DF403" s="211">
        <f t="shared" si="190"/>
        <v>0</v>
      </c>
      <c r="DG403" s="211">
        <f t="shared" si="191"/>
        <v>0</v>
      </c>
      <c r="DH403" s="211">
        <f t="shared" si="192"/>
        <v>0</v>
      </c>
    </row>
    <row r="404" spans="1:112" s="105" customFormat="1" ht="32.1" customHeight="1">
      <c r="A404" s="439">
        <v>606</v>
      </c>
      <c r="B404" s="289" t="s">
        <v>446</v>
      </c>
      <c r="C404" s="69">
        <v>404020056</v>
      </c>
      <c r="D404" s="58" t="s">
        <v>1772</v>
      </c>
      <c r="E404" s="290" t="s">
        <v>329</v>
      </c>
      <c r="F404" s="291"/>
      <c r="G404" s="291"/>
      <c r="H404" s="292">
        <v>4</v>
      </c>
      <c r="I404" s="291"/>
      <c r="J404" s="292">
        <v>19</v>
      </c>
      <c r="K404" s="292" t="s">
        <v>198</v>
      </c>
      <c r="L404" s="292"/>
      <c r="M404" s="292"/>
      <c r="N404" s="292"/>
      <c r="O404" s="292"/>
      <c r="P404" s="294" t="s">
        <v>134</v>
      </c>
      <c r="Q404" s="294" t="s">
        <v>1768</v>
      </c>
      <c r="R404" s="292"/>
      <c r="S404" s="292"/>
      <c r="T404" s="292"/>
      <c r="U404" s="292"/>
      <c r="V404" s="292" t="s">
        <v>1763</v>
      </c>
      <c r="W404" s="292" t="s">
        <v>1764</v>
      </c>
      <c r="X404" s="292" t="s">
        <v>1765</v>
      </c>
      <c r="Y404" s="292"/>
      <c r="Z404" s="292"/>
      <c r="AA404" s="292"/>
      <c r="AB404" s="294" t="s">
        <v>1769</v>
      </c>
      <c r="AC404" s="294" t="s">
        <v>2287</v>
      </c>
      <c r="AD404" s="294"/>
      <c r="AE404" s="294"/>
      <c r="AF404" s="294"/>
      <c r="AG404" s="294"/>
      <c r="AH404" s="294"/>
      <c r="AI404" s="294"/>
      <c r="AJ404" s="294" t="s">
        <v>845</v>
      </c>
      <c r="AK404" s="294"/>
      <c r="AL404" s="294"/>
      <c r="AM404" s="294" t="s">
        <v>2288</v>
      </c>
      <c r="AN404" s="294" t="s">
        <v>2289</v>
      </c>
      <c r="AO404" s="71" t="s">
        <v>303</v>
      </c>
      <c r="AP404" s="71" t="s">
        <v>137</v>
      </c>
      <c r="AQ404" s="71" t="s">
        <v>1770</v>
      </c>
      <c r="AR404" s="70" t="s">
        <v>1771</v>
      </c>
      <c r="AS404" s="253" t="s">
        <v>73</v>
      </c>
      <c r="AT404" s="535">
        <f t="shared" si="194"/>
        <v>1561166.76</v>
      </c>
      <c r="AU404" s="535">
        <f t="shared" si="194"/>
        <v>1551467.28</v>
      </c>
      <c r="AV404" s="536">
        <v>0</v>
      </c>
      <c r="AW404" s="536">
        <v>0</v>
      </c>
      <c r="AX404" s="537">
        <v>1561166.76</v>
      </c>
      <c r="AY404" s="537">
        <v>1551467.28</v>
      </c>
      <c r="AZ404" s="536">
        <v>0</v>
      </c>
      <c r="BA404" s="536">
        <v>0</v>
      </c>
      <c r="BB404" s="536">
        <v>0</v>
      </c>
      <c r="BC404" s="536">
        <v>0</v>
      </c>
      <c r="BD404" s="538">
        <f t="shared" si="196"/>
        <v>0</v>
      </c>
      <c r="BE404" s="537">
        <v>0</v>
      </c>
      <c r="BF404" s="537">
        <v>0</v>
      </c>
      <c r="BG404" s="537">
        <v>0</v>
      </c>
      <c r="BH404" s="537">
        <v>0</v>
      </c>
      <c r="BI404" s="538">
        <f t="shared" si="197"/>
        <v>0</v>
      </c>
      <c r="BJ404" s="537">
        <v>0</v>
      </c>
      <c r="BK404" s="537">
        <v>0</v>
      </c>
      <c r="BL404" s="537">
        <v>0</v>
      </c>
      <c r="BM404" s="537">
        <v>0</v>
      </c>
      <c r="BN404" s="538">
        <f>SUBTOTAL(9,BO404:BR404)</f>
        <v>0</v>
      </c>
      <c r="BO404" s="537">
        <v>0</v>
      </c>
      <c r="BP404" s="537">
        <v>0</v>
      </c>
      <c r="BQ404" s="537">
        <v>0</v>
      </c>
      <c r="BR404" s="537">
        <v>0</v>
      </c>
      <c r="BS404" s="538">
        <f t="shared" si="193"/>
        <v>0</v>
      </c>
      <c r="BT404" s="537">
        <v>0</v>
      </c>
      <c r="BU404" s="537">
        <v>0</v>
      </c>
      <c r="BV404" s="537">
        <v>0</v>
      </c>
      <c r="BW404" s="537">
        <v>0</v>
      </c>
      <c r="BX404" s="538">
        <f t="shared" si="195"/>
        <v>1551467.28</v>
      </c>
      <c r="BY404" s="536">
        <v>0</v>
      </c>
      <c r="BZ404" s="537">
        <v>1551467.28</v>
      </c>
      <c r="CA404" s="536">
        <v>0</v>
      </c>
      <c r="CB404" s="536">
        <v>0</v>
      </c>
      <c r="CC404" s="538">
        <f t="shared" si="199"/>
        <v>0</v>
      </c>
      <c r="CD404" s="537">
        <v>0</v>
      </c>
      <c r="CE404" s="537">
        <v>0</v>
      </c>
      <c r="CF404" s="537">
        <v>0</v>
      </c>
      <c r="CG404" s="537">
        <v>0</v>
      </c>
      <c r="CH404" s="538">
        <f t="shared" si="200"/>
        <v>0</v>
      </c>
      <c r="CI404" s="537">
        <v>0</v>
      </c>
      <c r="CJ404" s="537">
        <v>0</v>
      </c>
      <c r="CK404" s="537">
        <v>0</v>
      </c>
      <c r="CL404" s="537">
        <v>0</v>
      </c>
      <c r="CM404" s="382" t="s">
        <v>91</v>
      </c>
      <c r="CN404" s="19" t="str">
        <f t="shared" si="207"/>
        <v>4040200561004нормативный</v>
      </c>
      <c r="CO404" s="103"/>
      <c r="CP404" s="103"/>
      <c r="CQ404" s="104"/>
      <c r="CR404" s="104">
        <f t="shared" si="201"/>
        <v>0</v>
      </c>
      <c r="CS404" s="104">
        <f t="shared" si="202"/>
        <v>0</v>
      </c>
      <c r="CT404" s="104">
        <f t="shared" si="203"/>
        <v>0</v>
      </c>
      <c r="CU404" s="104">
        <f t="shared" si="204"/>
        <v>0</v>
      </c>
      <c r="CV404" s="104">
        <f t="shared" si="205"/>
        <v>0</v>
      </c>
      <c r="CW404" s="104">
        <f t="shared" si="206"/>
        <v>0</v>
      </c>
      <c r="CX404" s="104"/>
      <c r="CY404" s="211">
        <f t="shared" si="183"/>
        <v>0</v>
      </c>
      <c r="CZ404" s="211">
        <f t="shared" si="184"/>
        <v>0</v>
      </c>
      <c r="DA404" s="211">
        <f t="shared" si="185"/>
        <v>0</v>
      </c>
      <c r="DB404" s="211">
        <f t="shared" si="186"/>
        <v>0</v>
      </c>
      <c r="DC404" s="211">
        <f t="shared" si="187"/>
        <v>0</v>
      </c>
      <c r="DD404" s="211">
        <f t="shared" si="188"/>
        <v>0</v>
      </c>
      <c r="DE404" s="211">
        <f t="shared" si="189"/>
        <v>0</v>
      </c>
      <c r="DF404" s="211">
        <f t="shared" si="190"/>
        <v>0</v>
      </c>
      <c r="DG404" s="211">
        <f t="shared" si="191"/>
        <v>0</v>
      </c>
      <c r="DH404" s="211">
        <f t="shared" si="192"/>
        <v>0</v>
      </c>
    </row>
    <row r="405" spans="1:112" s="105" customFormat="1" ht="32.1" customHeight="1">
      <c r="A405" s="439">
        <v>606</v>
      </c>
      <c r="B405" s="289" t="s">
        <v>446</v>
      </c>
      <c r="C405" s="69">
        <v>404020056</v>
      </c>
      <c r="D405" s="58" t="s">
        <v>1772</v>
      </c>
      <c r="E405" s="290" t="s">
        <v>329</v>
      </c>
      <c r="F405" s="291"/>
      <c r="G405" s="291"/>
      <c r="H405" s="292">
        <v>4</v>
      </c>
      <c r="I405" s="291"/>
      <c r="J405" s="292">
        <v>19</v>
      </c>
      <c r="K405" s="292" t="s">
        <v>198</v>
      </c>
      <c r="L405" s="292"/>
      <c r="M405" s="292"/>
      <c r="N405" s="292"/>
      <c r="O405" s="292"/>
      <c r="P405" s="294" t="s">
        <v>134</v>
      </c>
      <c r="Q405" s="294" t="s">
        <v>1768</v>
      </c>
      <c r="R405" s="292"/>
      <c r="S405" s="292"/>
      <c r="T405" s="292"/>
      <c r="U405" s="292"/>
      <c r="V405" s="292" t="s">
        <v>1763</v>
      </c>
      <c r="W405" s="292" t="s">
        <v>1764</v>
      </c>
      <c r="X405" s="292" t="s">
        <v>1765</v>
      </c>
      <c r="Y405" s="292"/>
      <c r="Z405" s="292"/>
      <c r="AA405" s="292"/>
      <c r="AB405" s="294" t="s">
        <v>1769</v>
      </c>
      <c r="AC405" s="294" t="s">
        <v>2287</v>
      </c>
      <c r="AD405" s="294"/>
      <c r="AE405" s="294"/>
      <c r="AF405" s="294"/>
      <c r="AG405" s="294"/>
      <c r="AH405" s="294"/>
      <c r="AI405" s="294"/>
      <c r="AJ405" s="294" t="s">
        <v>845</v>
      </c>
      <c r="AK405" s="294"/>
      <c r="AL405" s="294"/>
      <c r="AM405" s="294" t="s">
        <v>2288</v>
      </c>
      <c r="AN405" s="294" t="s">
        <v>2289</v>
      </c>
      <c r="AO405" s="71" t="s">
        <v>303</v>
      </c>
      <c r="AP405" s="71" t="s">
        <v>137</v>
      </c>
      <c r="AQ405" s="71" t="s">
        <v>1770</v>
      </c>
      <c r="AR405" s="70" t="s">
        <v>1771</v>
      </c>
      <c r="AS405" s="253" t="s">
        <v>168</v>
      </c>
      <c r="AT405" s="535">
        <f t="shared" si="194"/>
        <v>104077820.54000001</v>
      </c>
      <c r="AU405" s="535">
        <f t="shared" si="194"/>
        <v>103862487.38</v>
      </c>
      <c r="AV405" s="536">
        <v>0</v>
      </c>
      <c r="AW405" s="536">
        <v>0</v>
      </c>
      <c r="AX405" s="537">
        <v>104077820.54000001</v>
      </c>
      <c r="AY405" s="537">
        <v>103862487.38</v>
      </c>
      <c r="AZ405" s="536">
        <v>0</v>
      </c>
      <c r="BA405" s="536">
        <v>0</v>
      </c>
      <c r="BB405" s="536">
        <v>0</v>
      </c>
      <c r="BC405" s="536">
        <v>0</v>
      </c>
      <c r="BD405" s="538">
        <f t="shared" si="196"/>
        <v>0</v>
      </c>
      <c r="BE405" s="537">
        <v>0</v>
      </c>
      <c r="BF405" s="537">
        <v>0</v>
      </c>
      <c r="BG405" s="537">
        <v>0</v>
      </c>
      <c r="BH405" s="537">
        <v>0</v>
      </c>
      <c r="BI405" s="538">
        <f t="shared" si="197"/>
        <v>0</v>
      </c>
      <c r="BJ405" s="537">
        <v>0</v>
      </c>
      <c r="BK405" s="537">
        <v>0</v>
      </c>
      <c r="BL405" s="537">
        <v>0</v>
      </c>
      <c r="BM405" s="537">
        <v>0</v>
      </c>
      <c r="BN405" s="538">
        <f t="shared" si="198"/>
        <v>0</v>
      </c>
      <c r="BO405" s="537">
        <v>0</v>
      </c>
      <c r="BP405" s="537">
        <v>0</v>
      </c>
      <c r="BQ405" s="537">
        <v>0</v>
      </c>
      <c r="BR405" s="537">
        <v>0</v>
      </c>
      <c r="BS405" s="538">
        <f t="shared" si="193"/>
        <v>0</v>
      </c>
      <c r="BT405" s="537">
        <v>0</v>
      </c>
      <c r="BU405" s="537">
        <v>0</v>
      </c>
      <c r="BV405" s="537">
        <v>0</v>
      </c>
      <c r="BW405" s="537">
        <v>0</v>
      </c>
      <c r="BX405" s="538">
        <f t="shared" si="195"/>
        <v>103862487.38</v>
      </c>
      <c r="BY405" s="536">
        <v>0</v>
      </c>
      <c r="BZ405" s="537">
        <v>103862487.38</v>
      </c>
      <c r="CA405" s="536">
        <v>0</v>
      </c>
      <c r="CB405" s="536">
        <v>0</v>
      </c>
      <c r="CC405" s="538">
        <f t="shared" si="199"/>
        <v>0</v>
      </c>
      <c r="CD405" s="537">
        <v>0</v>
      </c>
      <c r="CE405" s="537">
        <v>0</v>
      </c>
      <c r="CF405" s="537">
        <v>0</v>
      </c>
      <c r="CG405" s="537">
        <v>0</v>
      </c>
      <c r="CH405" s="538">
        <f t="shared" si="200"/>
        <v>0</v>
      </c>
      <c r="CI405" s="537">
        <v>0</v>
      </c>
      <c r="CJ405" s="537">
        <v>0</v>
      </c>
      <c r="CK405" s="537">
        <v>0</v>
      </c>
      <c r="CL405" s="537">
        <v>0</v>
      </c>
      <c r="CM405" s="382" t="s">
        <v>91</v>
      </c>
      <c r="CN405" s="19" t="str">
        <f t="shared" si="207"/>
        <v>4040200561004нормативный</v>
      </c>
      <c r="CO405" s="103"/>
      <c r="CP405" s="103"/>
      <c r="CQ405" s="104"/>
      <c r="CR405" s="104">
        <f t="shared" si="201"/>
        <v>0</v>
      </c>
      <c r="CS405" s="104">
        <f t="shared" si="202"/>
        <v>0</v>
      </c>
      <c r="CT405" s="104">
        <f t="shared" si="203"/>
        <v>0</v>
      </c>
      <c r="CU405" s="104">
        <f t="shared" si="204"/>
        <v>0</v>
      </c>
      <c r="CV405" s="104">
        <f t="shared" si="205"/>
        <v>0</v>
      </c>
      <c r="CW405" s="104">
        <f t="shared" si="206"/>
        <v>0</v>
      </c>
      <c r="CX405" s="104"/>
      <c r="CY405" s="211">
        <f t="shared" si="183"/>
        <v>0</v>
      </c>
      <c r="CZ405" s="211">
        <f t="shared" si="184"/>
        <v>0</v>
      </c>
      <c r="DA405" s="211">
        <f t="shared" si="185"/>
        <v>0</v>
      </c>
      <c r="DB405" s="211">
        <f t="shared" si="186"/>
        <v>0</v>
      </c>
      <c r="DC405" s="211">
        <f t="shared" si="187"/>
        <v>0</v>
      </c>
      <c r="DD405" s="211">
        <f t="shared" si="188"/>
        <v>0</v>
      </c>
      <c r="DE405" s="211">
        <f t="shared" si="189"/>
        <v>0</v>
      </c>
      <c r="DF405" s="211">
        <f t="shared" si="190"/>
        <v>0</v>
      </c>
      <c r="DG405" s="211">
        <f t="shared" si="191"/>
        <v>0</v>
      </c>
      <c r="DH405" s="211">
        <f t="shared" si="192"/>
        <v>0</v>
      </c>
    </row>
    <row r="406" spans="1:112" s="105" customFormat="1" ht="32.1" customHeight="1">
      <c r="A406" s="439">
        <v>606</v>
      </c>
      <c r="B406" s="289" t="s">
        <v>446</v>
      </c>
      <c r="C406" s="69">
        <v>404020056</v>
      </c>
      <c r="D406" s="58" t="s">
        <v>1772</v>
      </c>
      <c r="E406" s="290" t="s">
        <v>329</v>
      </c>
      <c r="F406" s="291"/>
      <c r="G406" s="291"/>
      <c r="H406" s="292">
        <v>4</v>
      </c>
      <c r="I406" s="291"/>
      <c r="J406" s="292">
        <v>19</v>
      </c>
      <c r="K406" s="292" t="s">
        <v>198</v>
      </c>
      <c r="L406" s="292"/>
      <c r="M406" s="292"/>
      <c r="N406" s="292"/>
      <c r="O406" s="292"/>
      <c r="P406" s="294" t="s">
        <v>134</v>
      </c>
      <c r="Q406" s="294" t="s">
        <v>1768</v>
      </c>
      <c r="R406" s="292"/>
      <c r="S406" s="292"/>
      <c r="T406" s="292"/>
      <c r="U406" s="292"/>
      <c r="V406" s="292" t="s">
        <v>1763</v>
      </c>
      <c r="W406" s="292" t="s">
        <v>1764</v>
      </c>
      <c r="X406" s="292" t="s">
        <v>1765</v>
      </c>
      <c r="Y406" s="292"/>
      <c r="Z406" s="292"/>
      <c r="AA406" s="292"/>
      <c r="AB406" s="294" t="s">
        <v>1769</v>
      </c>
      <c r="AC406" s="294" t="s">
        <v>2290</v>
      </c>
      <c r="AD406" s="294"/>
      <c r="AE406" s="294"/>
      <c r="AF406" s="294"/>
      <c r="AG406" s="294"/>
      <c r="AH406" s="294"/>
      <c r="AI406" s="294"/>
      <c r="AJ406" s="294" t="s">
        <v>845</v>
      </c>
      <c r="AK406" s="294"/>
      <c r="AL406" s="294"/>
      <c r="AM406" s="294" t="s">
        <v>2288</v>
      </c>
      <c r="AN406" s="294" t="s">
        <v>2291</v>
      </c>
      <c r="AO406" s="71" t="s">
        <v>303</v>
      </c>
      <c r="AP406" s="71" t="s">
        <v>137</v>
      </c>
      <c r="AQ406" s="71" t="s">
        <v>1770</v>
      </c>
      <c r="AR406" s="70" t="s">
        <v>2292</v>
      </c>
      <c r="AS406" s="253" t="s">
        <v>73</v>
      </c>
      <c r="AT406" s="535">
        <f t="shared" si="194"/>
        <v>0</v>
      </c>
      <c r="AU406" s="535">
        <f t="shared" si="194"/>
        <v>0</v>
      </c>
      <c r="AV406" s="536">
        <v>0</v>
      </c>
      <c r="AW406" s="536">
        <v>0</v>
      </c>
      <c r="AX406" s="536">
        <v>0</v>
      </c>
      <c r="AY406" s="536">
        <v>0</v>
      </c>
      <c r="AZ406" s="536">
        <v>0</v>
      </c>
      <c r="BA406" s="536">
        <v>0</v>
      </c>
      <c r="BB406" s="537">
        <v>0</v>
      </c>
      <c r="BC406" s="537">
        <v>0</v>
      </c>
      <c r="BD406" s="538">
        <f t="shared" si="196"/>
        <v>1622450</v>
      </c>
      <c r="BE406" s="537">
        <v>0</v>
      </c>
      <c r="BF406" s="537">
        <v>1622450</v>
      </c>
      <c r="BG406" s="537">
        <v>0</v>
      </c>
      <c r="BH406" s="537">
        <v>0</v>
      </c>
      <c r="BI406" s="538">
        <f t="shared" si="197"/>
        <v>1591060</v>
      </c>
      <c r="BJ406" s="537">
        <v>0</v>
      </c>
      <c r="BK406" s="537">
        <v>1591060</v>
      </c>
      <c r="BL406" s="537">
        <v>0</v>
      </c>
      <c r="BM406" s="537">
        <v>0</v>
      </c>
      <c r="BN406" s="538">
        <f t="shared" si="198"/>
        <v>1591060</v>
      </c>
      <c r="BO406" s="537">
        <v>0</v>
      </c>
      <c r="BP406" s="537">
        <v>1591060</v>
      </c>
      <c r="BQ406" s="537">
        <v>0</v>
      </c>
      <c r="BR406" s="537">
        <v>0</v>
      </c>
      <c r="BS406" s="538">
        <f t="shared" si="193"/>
        <v>1591060</v>
      </c>
      <c r="BT406" s="537">
        <v>0</v>
      </c>
      <c r="BU406" s="537">
        <v>1591060</v>
      </c>
      <c r="BV406" s="537">
        <v>0</v>
      </c>
      <c r="BW406" s="537">
        <v>0</v>
      </c>
      <c r="BX406" s="538">
        <f t="shared" si="195"/>
        <v>0</v>
      </c>
      <c r="BY406" s="536">
        <v>0</v>
      </c>
      <c r="BZ406" s="536">
        <v>0</v>
      </c>
      <c r="CA406" s="536">
        <v>0</v>
      </c>
      <c r="CB406" s="537">
        <v>0</v>
      </c>
      <c r="CC406" s="538">
        <f t="shared" si="199"/>
        <v>1622450</v>
      </c>
      <c r="CD406" s="537">
        <v>0</v>
      </c>
      <c r="CE406" s="537">
        <v>1622450</v>
      </c>
      <c r="CF406" s="537">
        <v>0</v>
      </c>
      <c r="CG406" s="537">
        <v>0</v>
      </c>
      <c r="CH406" s="538">
        <f t="shared" si="200"/>
        <v>1591060</v>
      </c>
      <c r="CI406" s="537">
        <v>0</v>
      </c>
      <c r="CJ406" s="537">
        <v>1591060</v>
      </c>
      <c r="CK406" s="537">
        <v>0</v>
      </c>
      <c r="CL406" s="537">
        <v>0</v>
      </c>
      <c r="CM406" s="382" t="s">
        <v>91</v>
      </c>
      <c r="CN406" s="19" t="str">
        <f t="shared" si="207"/>
        <v>4040200561004нормативный</v>
      </c>
      <c r="CO406" s="103"/>
      <c r="CP406" s="103"/>
      <c r="CQ406" s="104"/>
      <c r="CR406" s="104">
        <f t="shared" si="201"/>
        <v>0</v>
      </c>
      <c r="CS406" s="104">
        <f t="shared" si="202"/>
        <v>0</v>
      </c>
      <c r="CT406" s="104">
        <f t="shared" si="203"/>
        <v>0</v>
      </c>
      <c r="CU406" s="104">
        <f t="shared" si="204"/>
        <v>0</v>
      </c>
      <c r="CV406" s="104">
        <f t="shared" si="205"/>
        <v>0</v>
      </c>
      <c r="CW406" s="104">
        <f t="shared" si="206"/>
        <v>0</v>
      </c>
      <c r="CX406" s="104"/>
      <c r="CY406" s="211">
        <f t="shared" si="183"/>
        <v>0</v>
      </c>
      <c r="CZ406" s="211">
        <f t="shared" si="184"/>
        <v>0</v>
      </c>
      <c r="DA406" s="211">
        <f t="shared" si="185"/>
        <v>0</v>
      </c>
      <c r="DB406" s="211">
        <f t="shared" si="186"/>
        <v>0</v>
      </c>
      <c r="DC406" s="211">
        <f t="shared" si="187"/>
        <v>0</v>
      </c>
      <c r="DD406" s="211">
        <f t="shared" si="188"/>
        <v>0</v>
      </c>
      <c r="DE406" s="211">
        <f t="shared" si="189"/>
        <v>0</v>
      </c>
      <c r="DF406" s="211">
        <f t="shared" si="190"/>
        <v>0</v>
      </c>
      <c r="DG406" s="211">
        <f t="shared" si="191"/>
        <v>0</v>
      </c>
      <c r="DH406" s="211">
        <f t="shared" si="192"/>
        <v>0</v>
      </c>
    </row>
    <row r="407" spans="1:112" s="105" customFormat="1" ht="32.1" customHeight="1">
      <c r="A407" s="439">
        <v>606</v>
      </c>
      <c r="B407" s="289" t="s">
        <v>446</v>
      </c>
      <c r="C407" s="69">
        <v>404020056</v>
      </c>
      <c r="D407" s="58" t="s">
        <v>1772</v>
      </c>
      <c r="E407" s="290" t="s">
        <v>329</v>
      </c>
      <c r="F407" s="291"/>
      <c r="G407" s="291"/>
      <c r="H407" s="292">
        <v>4</v>
      </c>
      <c r="I407" s="291"/>
      <c r="J407" s="292">
        <v>19</v>
      </c>
      <c r="K407" s="292" t="s">
        <v>198</v>
      </c>
      <c r="L407" s="292"/>
      <c r="M407" s="292"/>
      <c r="N407" s="292"/>
      <c r="O407" s="292"/>
      <c r="P407" s="294" t="s">
        <v>134</v>
      </c>
      <c r="Q407" s="294" t="s">
        <v>1768</v>
      </c>
      <c r="R407" s="292"/>
      <c r="S407" s="292"/>
      <c r="T407" s="292"/>
      <c r="U407" s="292"/>
      <c r="V407" s="292" t="s">
        <v>1763</v>
      </c>
      <c r="W407" s="292" t="s">
        <v>1764</v>
      </c>
      <c r="X407" s="292" t="s">
        <v>1765</v>
      </c>
      <c r="Y407" s="292"/>
      <c r="Z407" s="292"/>
      <c r="AA407" s="292"/>
      <c r="AB407" s="294" t="s">
        <v>1769</v>
      </c>
      <c r="AC407" s="294" t="s">
        <v>2290</v>
      </c>
      <c r="AD407" s="294"/>
      <c r="AE407" s="294"/>
      <c r="AF407" s="294"/>
      <c r="AG407" s="294"/>
      <c r="AH407" s="294"/>
      <c r="AI407" s="294"/>
      <c r="AJ407" s="294" t="s">
        <v>845</v>
      </c>
      <c r="AK407" s="294"/>
      <c r="AL407" s="294"/>
      <c r="AM407" s="294" t="s">
        <v>2288</v>
      </c>
      <c r="AN407" s="294" t="s">
        <v>2291</v>
      </c>
      <c r="AO407" s="71" t="s">
        <v>303</v>
      </c>
      <c r="AP407" s="71" t="s">
        <v>137</v>
      </c>
      <c r="AQ407" s="71" t="s">
        <v>1770</v>
      </c>
      <c r="AR407" s="70" t="s">
        <v>2292</v>
      </c>
      <c r="AS407" s="253" t="s">
        <v>168</v>
      </c>
      <c r="AT407" s="535">
        <f t="shared" si="194"/>
        <v>0</v>
      </c>
      <c r="AU407" s="535">
        <f t="shared" si="194"/>
        <v>0</v>
      </c>
      <c r="AV407" s="536">
        <v>0</v>
      </c>
      <c r="AW407" s="536">
        <v>0</v>
      </c>
      <c r="AX407" s="536">
        <v>0</v>
      </c>
      <c r="AY407" s="536">
        <v>0</v>
      </c>
      <c r="AZ407" s="536">
        <v>0</v>
      </c>
      <c r="BA407" s="536">
        <v>0</v>
      </c>
      <c r="BB407" s="537">
        <v>0</v>
      </c>
      <c r="BC407" s="537">
        <v>0</v>
      </c>
      <c r="BD407" s="538">
        <f t="shared" si="196"/>
        <v>108131859.87</v>
      </c>
      <c r="BE407" s="537">
        <v>0</v>
      </c>
      <c r="BF407" s="537">
        <v>108131859.87</v>
      </c>
      <c r="BG407" s="537">
        <v>0</v>
      </c>
      <c r="BH407" s="537">
        <v>0</v>
      </c>
      <c r="BI407" s="538">
        <f t="shared" si="197"/>
        <v>106070827.37</v>
      </c>
      <c r="BJ407" s="537">
        <v>0</v>
      </c>
      <c r="BK407" s="537">
        <v>106070827.37</v>
      </c>
      <c r="BL407" s="537">
        <v>0</v>
      </c>
      <c r="BM407" s="537">
        <v>0</v>
      </c>
      <c r="BN407" s="538">
        <f t="shared" si="198"/>
        <v>106070827.37</v>
      </c>
      <c r="BO407" s="537">
        <v>0</v>
      </c>
      <c r="BP407" s="537">
        <v>106070827.37</v>
      </c>
      <c r="BQ407" s="537">
        <v>0</v>
      </c>
      <c r="BR407" s="537">
        <v>0</v>
      </c>
      <c r="BS407" s="538">
        <f t="shared" si="193"/>
        <v>106070827.37</v>
      </c>
      <c r="BT407" s="537">
        <v>0</v>
      </c>
      <c r="BU407" s="537">
        <v>106070827.37</v>
      </c>
      <c r="BV407" s="537">
        <v>0</v>
      </c>
      <c r="BW407" s="537">
        <v>0</v>
      </c>
      <c r="BX407" s="538">
        <f t="shared" si="195"/>
        <v>0</v>
      </c>
      <c r="BY407" s="536">
        <v>0</v>
      </c>
      <c r="BZ407" s="536">
        <v>0</v>
      </c>
      <c r="CA407" s="536">
        <v>0</v>
      </c>
      <c r="CB407" s="537">
        <v>0</v>
      </c>
      <c r="CC407" s="538">
        <f t="shared" si="199"/>
        <v>108131859.87</v>
      </c>
      <c r="CD407" s="537">
        <v>0</v>
      </c>
      <c r="CE407" s="537">
        <v>108131859.87</v>
      </c>
      <c r="CF407" s="537">
        <v>0</v>
      </c>
      <c r="CG407" s="537">
        <v>0</v>
      </c>
      <c r="CH407" s="538">
        <f t="shared" si="200"/>
        <v>106070827.37</v>
      </c>
      <c r="CI407" s="537">
        <v>0</v>
      </c>
      <c r="CJ407" s="537">
        <v>106070827.37</v>
      </c>
      <c r="CK407" s="537">
        <v>0</v>
      </c>
      <c r="CL407" s="537">
        <v>0</v>
      </c>
      <c r="CM407" s="382" t="s">
        <v>91</v>
      </c>
      <c r="CN407" s="19" t="str">
        <f t="shared" si="207"/>
        <v>4040200561004нормативный</v>
      </c>
      <c r="CO407" s="103"/>
      <c r="CP407" s="103"/>
      <c r="CQ407" s="104"/>
      <c r="CR407" s="104">
        <f t="shared" si="201"/>
        <v>0</v>
      </c>
      <c r="CS407" s="104">
        <f t="shared" si="202"/>
        <v>0</v>
      </c>
      <c r="CT407" s="104">
        <f t="shared" si="203"/>
        <v>0</v>
      </c>
      <c r="CU407" s="104">
        <f t="shared" si="204"/>
        <v>0</v>
      </c>
      <c r="CV407" s="104">
        <f t="shared" si="205"/>
        <v>0</v>
      </c>
      <c r="CW407" s="104">
        <f t="shared" si="206"/>
        <v>0</v>
      </c>
      <c r="CX407" s="104"/>
      <c r="CY407" s="211">
        <f t="shared" si="183"/>
        <v>0</v>
      </c>
      <c r="CZ407" s="211">
        <f t="shared" si="184"/>
        <v>0</v>
      </c>
      <c r="DA407" s="211">
        <f t="shared" si="185"/>
        <v>0</v>
      </c>
      <c r="DB407" s="211">
        <f t="shared" si="186"/>
        <v>0</v>
      </c>
      <c r="DC407" s="211">
        <f t="shared" si="187"/>
        <v>0</v>
      </c>
      <c r="DD407" s="211">
        <f t="shared" si="188"/>
        <v>0</v>
      </c>
      <c r="DE407" s="211">
        <f t="shared" si="189"/>
        <v>0</v>
      </c>
      <c r="DF407" s="211">
        <f t="shared" si="190"/>
        <v>0</v>
      </c>
      <c r="DG407" s="211">
        <f t="shared" si="191"/>
        <v>0</v>
      </c>
      <c r="DH407" s="211">
        <f t="shared" si="192"/>
        <v>0</v>
      </c>
    </row>
    <row r="408" spans="1:112" s="105" customFormat="1" ht="32.1" customHeight="1">
      <c r="A408" s="439">
        <v>606</v>
      </c>
      <c r="B408" s="289" t="s">
        <v>446</v>
      </c>
      <c r="C408" s="69">
        <v>404020056</v>
      </c>
      <c r="D408" s="58" t="s">
        <v>1772</v>
      </c>
      <c r="E408" s="290" t="s">
        <v>1773</v>
      </c>
      <c r="F408" s="291"/>
      <c r="G408" s="291"/>
      <c r="H408" s="292"/>
      <c r="I408" s="291"/>
      <c r="J408" s="292" t="s">
        <v>1774</v>
      </c>
      <c r="K408" s="292"/>
      <c r="L408" s="292"/>
      <c r="M408" s="292"/>
      <c r="N408" s="292"/>
      <c r="O408" s="292"/>
      <c r="P408" s="294" t="s">
        <v>1775</v>
      </c>
      <c r="Q408" s="294" t="s">
        <v>450</v>
      </c>
      <c r="R408" s="292"/>
      <c r="S408" s="292"/>
      <c r="T408" s="292"/>
      <c r="U408" s="292"/>
      <c r="V408" s="292" t="s">
        <v>1776</v>
      </c>
      <c r="W408" s="292" t="s">
        <v>1777</v>
      </c>
      <c r="X408" s="292" t="s">
        <v>1778</v>
      </c>
      <c r="Y408" s="292"/>
      <c r="Z408" s="292"/>
      <c r="AA408" s="292"/>
      <c r="AB408" s="294" t="s">
        <v>453</v>
      </c>
      <c r="AC408" s="294" t="s">
        <v>2120</v>
      </c>
      <c r="AD408" s="294"/>
      <c r="AE408" s="294"/>
      <c r="AF408" s="294"/>
      <c r="AG408" s="294"/>
      <c r="AH408" s="294"/>
      <c r="AI408" s="294"/>
      <c r="AJ408" s="294"/>
      <c r="AK408" s="294"/>
      <c r="AL408" s="294"/>
      <c r="AM408" s="294" t="s">
        <v>2293</v>
      </c>
      <c r="AN408" s="294" t="s">
        <v>2122</v>
      </c>
      <c r="AO408" s="71" t="s">
        <v>303</v>
      </c>
      <c r="AP408" s="71" t="s">
        <v>137</v>
      </c>
      <c r="AQ408" s="71" t="s">
        <v>1779</v>
      </c>
      <c r="AR408" s="70" t="s">
        <v>1780</v>
      </c>
      <c r="AS408" s="253" t="s">
        <v>168</v>
      </c>
      <c r="AT408" s="535">
        <f t="shared" si="194"/>
        <v>1756586</v>
      </c>
      <c r="AU408" s="535">
        <f t="shared" si="194"/>
        <v>1756586</v>
      </c>
      <c r="AV408" s="536">
        <v>0</v>
      </c>
      <c r="AW408" s="536">
        <v>0</v>
      </c>
      <c r="AX408" s="537">
        <v>1756586</v>
      </c>
      <c r="AY408" s="537">
        <v>1756586</v>
      </c>
      <c r="AZ408" s="536">
        <v>0</v>
      </c>
      <c r="BA408" s="536">
        <v>0</v>
      </c>
      <c r="BB408" s="536">
        <v>0</v>
      </c>
      <c r="BC408" s="536">
        <v>0</v>
      </c>
      <c r="BD408" s="538">
        <f t="shared" si="196"/>
        <v>1921800</v>
      </c>
      <c r="BE408" s="537">
        <v>0</v>
      </c>
      <c r="BF408" s="537">
        <v>1921800</v>
      </c>
      <c r="BG408" s="537">
        <v>0</v>
      </c>
      <c r="BH408" s="537">
        <v>0</v>
      </c>
      <c r="BI408" s="538">
        <f t="shared" si="197"/>
        <v>1921800</v>
      </c>
      <c r="BJ408" s="537">
        <v>0</v>
      </c>
      <c r="BK408" s="537">
        <v>1921800</v>
      </c>
      <c r="BL408" s="537">
        <v>0</v>
      </c>
      <c r="BM408" s="537">
        <v>0</v>
      </c>
      <c r="BN408" s="538">
        <f t="shared" si="198"/>
        <v>1921800</v>
      </c>
      <c r="BO408" s="537">
        <v>0</v>
      </c>
      <c r="BP408" s="537">
        <v>1921800</v>
      </c>
      <c r="BQ408" s="537">
        <v>0</v>
      </c>
      <c r="BR408" s="537">
        <v>0</v>
      </c>
      <c r="BS408" s="538">
        <f t="shared" si="193"/>
        <v>1921800</v>
      </c>
      <c r="BT408" s="537">
        <v>0</v>
      </c>
      <c r="BU408" s="537">
        <v>1921800</v>
      </c>
      <c r="BV408" s="537">
        <v>0</v>
      </c>
      <c r="BW408" s="537">
        <v>0</v>
      </c>
      <c r="BX408" s="538">
        <f t="shared" si="195"/>
        <v>1756586</v>
      </c>
      <c r="BY408" s="536">
        <v>0</v>
      </c>
      <c r="BZ408" s="537">
        <v>1756586</v>
      </c>
      <c r="CA408" s="536">
        <v>0</v>
      </c>
      <c r="CB408" s="536">
        <v>0</v>
      </c>
      <c r="CC408" s="538">
        <f t="shared" si="199"/>
        <v>1921800</v>
      </c>
      <c r="CD408" s="537">
        <v>0</v>
      </c>
      <c r="CE408" s="537">
        <v>1921800</v>
      </c>
      <c r="CF408" s="537">
        <v>0</v>
      </c>
      <c r="CG408" s="537">
        <v>0</v>
      </c>
      <c r="CH408" s="538">
        <f t="shared" si="200"/>
        <v>1921800</v>
      </c>
      <c r="CI408" s="537">
        <v>0</v>
      </c>
      <c r="CJ408" s="537">
        <v>1921800</v>
      </c>
      <c r="CK408" s="537">
        <v>0</v>
      </c>
      <c r="CL408" s="537">
        <v>0</v>
      </c>
      <c r="CM408" s="382" t="s">
        <v>91</v>
      </c>
      <c r="CN408" s="19" t="str">
        <f t="shared" si="207"/>
        <v>4040200561004нормативный</v>
      </c>
      <c r="CO408" s="103"/>
      <c r="CP408" s="103"/>
      <c r="CQ408" s="104"/>
      <c r="CR408" s="104">
        <f t="shared" si="201"/>
        <v>0</v>
      </c>
      <c r="CS408" s="104">
        <f t="shared" si="202"/>
        <v>0</v>
      </c>
      <c r="CT408" s="104">
        <f t="shared" si="203"/>
        <v>0</v>
      </c>
      <c r="CU408" s="104">
        <f t="shared" si="204"/>
        <v>0</v>
      </c>
      <c r="CV408" s="104">
        <f t="shared" si="205"/>
        <v>0</v>
      </c>
      <c r="CW408" s="104">
        <f t="shared" si="206"/>
        <v>0</v>
      </c>
      <c r="CX408" s="104"/>
      <c r="CY408" s="211">
        <f t="shared" si="183"/>
        <v>0</v>
      </c>
      <c r="CZ408" s="211">
        <f t="shared" si="184"/>
        <v>0</v>
      </c>
      <c r="DA408" s="211">
        <f t="shared" si="185"/>
        <v>0</v>
      </c>
      <c r="DB408" s="211">
        <f t="shared" si="186"/>
        <v>0</v>
      </c>
      <c r="DC408" s="211">
        <f t="shared" si="187"/>
        <v>0</v>
      </c>
      <c r="DD408" s="211">
        <f t="shared" si="188"/>
        <v>0</v>
      </c>
      <c r="DE408" s="211">
        <f t="shared" si="189"/>
        <v>0</v>
      </c>
      <c r="DF408" s="211">
        <f t="shared" si="190"/>
        <v>0</v>
      </c>
      <c r="DG408" s="211">
        <f t="shared" si="191"/>
        <v>0</v>
      </c>
      <c r="DH408" s="211">
        <f t="shared" si="192"/>
        <v>0</v>
      </c>
    </row>
    <row r="409" spans="1:112" s="105" customFormat="1" ht="32.1" customHeight="1">
      <c r="A409" s="439">
        <v>606</v>
      </c>
      <c r="B409" s="289" t="s">
        <v>446</v>
      </c>
      <c r="C409" s="69">
        <v>404020056</v>
      </c>
      <c r="D409" s="58" t="s">
        <v>1772</v>
      </c>
      <c r="E409" s="290" t="s">
        <v>1773</v>
      </c>
      <c r="F409" s="291"/>
      <c r="G409" s="291"/>
      <c r="H409" s="292"/>
      <c r="I409" s="291"/>
      <c r="J409" s="292">
        <v>5</v>
      </c>
      <c r="K409" s="292"/>
      <c r="L409" s="292"/>
      <c r="M409" s="292"/>
      <c r="N409" s="292"/>
      <c r="O409" s="292"/>
      <c r="P409" s="294" t="s">
        <v>1775</v>
      </c>
      <c r="Q409" s="294" t="s">
        <v>450</v>
      </c>
      <c r="R409" s="292"/>
      <c r="S409" s="292"/>
      <c r="T409" s="292"/>
      <c r="U409" s="292"/>
      <c r="V409" s="292" t="s">
        <v>1776</v>
      </c>
      <c r="W409" s="292" t="s">
        <v>1777</v>
      </c>
      <c r="X409" s="292" t="s">
        <v>1781</v>
      </c>
      <c r="Y409" s="292"/>
      <c r="Z409" s="292"/>
      <c r="AA409" s="292"/>
      <c r="AB409" s="294" t="s">
        <v>453</v>
      </c>
      <c r="AC409" s="294" t="s">
        <v>2120</v>
      </c>
      <c r="AD409" s="294"/>
      <c r="AE409" s="294"/>
      <c r="AF409" s="294"/>
      <c r="AG409" s="294"/>
      <c r="AH409" s="294"/>
      <c r="AI409" s="294"/>
      <c r="AJ409" s="294"/>
      <c r="AK409" s="294"/>
      <c r="AL409" s="294"/>
      <c r="AM409" s="294" t="s">
        <v>2294</v>
      </c>
      <c r="AN409" s="294" t="s">
        <v>2122</v>
      </c>
      <c r="AO409" s="71" t="s">
        <v>303</v>
      </c>
      <c r="AP409" s="71" t="s">
        <v>137</v>
      </c>
      <c r="AQ409" s="71" t="s">
        <v>1782</v>
      </c>
      <c r="AR409" s="70" t="s">
        <v>1783</v>
      </c>
      <c r="AS409" s="253" t="s">
        <v>1117</v>
      </c>
      <c r="AT409" s="535">
        <f t="shared" si="194"/>
        <v>7422029</v>
      </c>
      <c r="AU409" s="535">
        <f t="shared" si="194"/>
        <v>7422029</v>
      </c>
      <c r="AV409" s="536">
        <v>0</v>
      </c>
      <c r="AW409" s="536">
        <v>0</v>
      </c>
      <c r="AX409" s="536">
        <v>7422029</v>
      </c>
      <c r="AY409" s="536">
        <v>7422029</v>
      </c>
      <c r="AZ409" s="536">
        <v>0</v>
      </c>
      <c r="BA409" s="536">
        <v>0</v>
      </c>
      <c r="BB409" s="536">
        <v>0</v>
      </c>
      <c r="BC409" s="536">
        <v>0</v>
      </c>
      <c r="BD409" s="538">
        <f t="shared" si="196"/>
        <v>7670000</v>
      </c>
      <c r="BE409" s="537">
        <v>0</v>
      </c>
      <c r="BF409" s="537">
        <v>7670000</v>
      </c>
      <c r="BG409" s="537">
        <v>0</v>
      </c>
      <c r="BH409" s="537">
        <v>0</v>
      </c>
      <c r="BI409" s="538">
        <f t="shared" si="197"/>
        <v>7725610</v>
      </c>
      <c r="BJ409" s="537">
        <v>0</v>
      </c>
      <c r="BK409" s="537">
        <v>7725610</v>
      </c>
      <c r="BL409" s="537">
        <v>0</v>
      </c>
      <c r="BM409" s="537">
        <v>0</v>
      </c>
      <c r="BN409" s="538">
        <f t="shared" si="198"/>
        <v>8155990</v>
      </c>
      <c r="BO409" s="537">
        <v>0</v>
      </c>
      <c r="BP409" s="537">
        <v>8155990</v>
      </c>
      <c r="BQ409" s="537">
        <v>0</v>
      </c>
      <c r="BR409" s="537">
        <v>0</v>
      </c>
      <c r="BS409" s="538">
        <f t="shared" si="193"/>
        <v>8155990</v>
      </c>
      <c r="BT409" s="537">
        <v>0</v>
      </c>
      <c r="BU409" s="537">
        <v>8155990</v>
      </c>
      <c r="BV409" s="537">
        <v>0</v>
      </c>
      <c r="BW409" s="537">
        <v>0</v>
      </c>
      <c r="BX409" s="538">
        <f t="shared" si="195"/>
        <v>7422029</v>
      </c>
      <c r="BY409" s="536">
        <v>0</v>
      </c>
      <c r="BZ409" s="536">
        <v>7422029</v>
      </c>
      <c r="CA409" s="536">
        <v>0</v>
      </c>
      <c r="CB409" s="536">
        <v>0</v>
      </c>
      <c r="CC409" s="538">
        <f t="shared" si="199"/>
        <v>7670000</v>
      </c>
      <c r="CD409" s="537">
        <v>0</v>
      </c>
      <c r="CE409" s="537">
        <v>7670000</v>
      </c>
      <c r="CF409" s="537">
        <v>0</v>
      </c>
      <c r="CG409" s="537">
        <v>0</v>
      </c>
      <c r="CH409" s="538">
        <f t="shared" si="200"/>
        <v>7725610</v>
      </c>
      <c r="CI409" s="537">
        <v>0</v>
      </c>
      <c r="CJ409" s="537">
        <v>7725610</v>
      </c>
      <c r="CK409" s="537">
        <v>0</v>
      </c>
      <c r="CL409" s="537">
        <v>0</v>
      </c>
      <c r="CM409" s="382" t="s">
        <v>91</v>
      </c>
      <c r="CN409" s="19" t="str">
        <f t="shared" si="207"/>
        <v>4040200561004нормативный</v>
      </c>
      <c r="CO409" s="103"/>
      <c r="CP409" s="103"/>
      <c r="CQ409" s="104"/>
      <c r="CR409" s="104">
        <f t="shared" si="201"/>
        <v>0</v>
      </c>
      <c r="CS409" s="104">
        <f t="shared" si="202"/>
        <v>0</v>
      </c>
      <c r="CT409" s="104">
        <f t="shared" si="203"/>
        <v>0</v>
      </c>
      <c r="CU409" s="104">
        <f t="shared" si="204"/>
        <v>0</v>
      </c>
      <c r="CV409" s="104">
        <f t="shared" si="205"/>
        <v>0</v>
      </c>
      <c r="CW409" s="104">
        <f t="shared" si="206"/>
        <v>0</v>
      </c>
      <c r="CX409" s="104"/>
      <c r="CY409" s="211">
        <f t="shared" si="183"/>
        <v>0</v>
      </c>
      <c r="CZ409" s="211">
        <f t="shared" si="184"/>
        <v>0</v>
      </c>
      <c r="DA409" s="211">
        <f t="shared" si="185"/>
        <v>0</v>
      </c>
      <c r="DB409" s="211">
        <f t="shared" si="186"/>
        <v>0</v>
      </c>
      <c r="DC409" s="211">
        <f t="shared" si="187"/>
        <v>0</v>
      </c>
      <c r="DD409" s="211">
        <f t="shared" si="188"/>
        <v>0</v>
      </c>
      <c r="DE409" s="211">
        <f t="shared" si="189"/>
        <v>0</v>
      </c>
      <c r="DF409" s="211">
        <f t="shared" si="190"/>
        <v>0</v>
      </c>
      <c r="DG409" s="211">
        <f t="shared" si="191"/>
        <v>0</v>
      </c>
      <c r="DH409" s="211">
        <f t="shared" si="192"/>
        <v>0</v>
      </c>
    </row>
    <row r="410" spans="1:112" s="105" customFormat="1" ht="32.1" customHeight="1">
      <c r="A410" s="439">
        <v>606</v>
      </c>
      <c r="B410" s="289" t="s">
        <v>446</v>
      </c>
      <c r="C410" s="69">
        <v>404020056</v>
      </c>
      <c r="D410" s="58" t="s">
        <v>1772</v>
      </c>
      <c r="E410" s="290" t="s">
        <v>1773</v>
      </c>
      <c r="F410" s="291"/>
      <c r="G410" s="291"/>
      <c r="H410" s="292"/>
      <c r="I410" s="291"/>
      <c r="J410" s="292">
        <v>5</v>
      </c>
      <c r="K410" s="292"/>
      <c r="L410" s="292"/>
      <c r="M410" s="292"/>
      <c r="N410" s="292"/>
      <c r="O410" s="292"/>
      <c r="P410" s="294" t="s">
        <v>1775</v>
      </c>
      <c r="Q410" s="294" t="s">
        <v>450</v>
      </c>
      <c r="R410" s="292"/>
      <c r="S410" s="292"/>
      <c r="T410" s="292"/>
      <c r="U410" s="292"/>
      <c r="V410" s="292" t="s">
        <v>1776</v>
      </c>
      <c r="W410" s="292" t="s">
        <v>1777</v>
      </c>
      <c r="X410" s="292" t="s">
        <v>1781</v>
      </c>
      <c r="Y410" s="292"/>
      <c r="Z410" s="292"/>
      <c r="AA410" s="292"/>
      <c r="AB410" s="294" t="s">
        <v>453</v>
      </c>
      <c r="AC410" s="294" t="s">
        <v>2120</v>
      </c>
      <c r="AD410" s="294"/>
      <c r="AE410" s="294"/>
      <c r="AF410" s="294"/>
      <c r="AG410" s="294"/>
      <c r="AH410" s="294"/>
      <c r="AI410" s="294"/>
      <c r="AJ410" s="294"/>
      <c r="AK410" s="294"/>
      <c r="AL410" s="294"/>
      <c r="AM410" s="294" t="s">
        <v>2294</v>
      </c>
      <c r="AN410" s="294" t="s">
        <v>2122</v>
      </c>
      <c r="AO410" s="71" t="s">
        <v>303</v>
      </c>
      <c r="AP410" s="71" t="s">
        <v>137</v>
      </c>
      <c r="AQ410" s="71" t="s">
        <v>1782</v>
      </c>
      <c r="AR410" s="70" t="s">
        <v>1783</v>
      </c>
      <c r="AS410" s="253" t="s">
        <v>168</v>
      </c>
      <c r="AT410" s="535">
        <f t="shared" si="194"/>
        <v>12915309.220000001</v>
      </c>
      <c r="AU410" s="535">
        <f t="shared" si="194"/>
        <v>12915309.220000001</v>
      </c>
      <c r="AV410" s="536">
        <v>0</v>
      </c>
      <c r="AW410" s="536">
        <v>0</v>
      </c>
      <c r="AX410" s="537">
        <v>12915309.220000001</v>
      </c>
      <c r="AY410" s="537">
        <v>12915309.220000001</v>
      </c>
      <c r="AZ410" s="536">
        <v>0</v>
      </c>
      <c r="BA410" s="536">
        <v>0</v>
      </c>
      <c r="BB410" s="536">
        <v>0</v>
      </c>
      <c r="BC410" s="536">
        <v>0</v>
      </c>
      <c r="BD410" s="538">
        <f t="shared" si="196"/>
        <v>14438550</v>
      </c>
      <c r="BE410" s="537">
        <v>0</v>
      </c>
      <c r="BF410" s="537">
        <v>14438550</v>
      </c>
      <c r="BG410" s="537">
        <v>0</v>
      </c>
      <c r="BH410" s="537">
        <v>0</v>
      </c>
      <c r="BI410" s="538">
        <f t="shared" si="197"/>
        <v>15160480</v>
      </c>
      <c r="BJ410" s="537">
        <v>0</v>
      </c>
      <c r="BK410" s="537">
        <v>15160480</v>
      </c>
      <c r="BL410" s="537">
        <v>0</v>
      </c>
      <c r="BM410" s="537">
        <v>0</v>
      </c>
      <c r="BN410" s="538">
        <f t="shared" si="198"/>
        <v>15766900</v>
      </c>
      <c r="BO410" s="537">
        <v>0</v>
      </c>
      <c r="BP410" s="537">
        <v>15766900</v>
      </c>
      <c r="BQ410" s="537">
        <v>0</v>
      </c>
      <c r="BR410" s="537">
        <v>0</v>
      </c>
      <c r="BS410" s="538">
        <f t="shared" si="193"/>
        <v>15766900</v>
      </c>
      <c r="BT410" s="537">
        <v>0</v>
      </c>
      <c r="BU410" s="537">
        <v>15766900</v>
      </c>
      <c r="BV410" s="537">
        <v>0</v>
      </c>
      <c r="BW410" s="537">
        <v>0</v>
      </c>
      <c r="BX410" s="538">
        <f t="shared" si="195"/>
        <v>12915309.220000001</v>
      </c>
      <c r="BY410" s="536">
        <v>0</v>
      </c>
      <c r="BZ410" s="537">
        <v>12915309.220000001</v>
      </c>
      <c r="CA410" s="536">
        <v>0</v>
      </c>
      <c r="CB410" s="536">
        <v>0</v>
      </c>
      <c r="CC410" s="538">
        <f t="shared" si="199"/>
        <v>14438550</v>
      </c>
      <c r="CD410" s="537">
        <v>0</v>
      </c>
      <c r="CE410" s="537">
        <v>14438550</v>
      </c>
      <c r="CF410" s="537">
        <v>0</v>
      </c>
      <c r="CG410" s="537">
        <v>0</v>
      </c>
      <c r="CH410" s="538">
        <f t="shared" si="200"/>
        <v>15160480</v>
      </c>
      <c r="CI410" s="537">
        <v>0</v>
      </c>
      <c r="CJ410" s="537">
        <v>15160480</v>
      </c>
      <c r="CK410" s="537">
        <v>0</v>
      </c>
      <c r="CL410" s="537">
        <v>0</v>
      </c>
      <c r="CM410" s="382" t="s">
        <v>91</v>
      </c>
      <c r="CN410" s="19" t="str">
        <f t="shared" si="207"/>
        <v>4040200561004нормативный</v>
      </c>
      <c r="CO410" s="103"/>
      <c r="CP410" s="103"/>
      <c r="CQ410" s="104"/>
      <c r="CR410" s="104">
        <f t="shared" si="201"/>
        <v>0</v>
      </c>
      <c r="CS410" s="104">
        <f t="shared" si="202"/>
        <v>0</v>
      </c>
      <c r="CT410" s="104">
        <f t="shared" si="203"/>
        <v>0</v>
      </c>
      <c r="CU410" s="104">
        <f t="shared" si="204"/>
        <v>0</v>
      </c>
      <c r="CV410" s="104">
        <f t="shared" si="205"/>
        <v>0</v>
      </c>
      <c r="CW410" s="104">
        <f t="shared" si="206"/>
        <v>0</v>
      </c>
      <c r="CX410" s="104"/>
      <c r="CY410" s="211">
        <f t="shared" si="183"/>
        <v>0</v>
      </c>
      <c r="CZ410" s="211">
        <f t="shared" si="184"/>
        <v>0</v>
      </c>
      <c r="DA410" s="211">
        <f t="shared" si="185"/>
        <v>0</v>
      </c>
      <c r="DB410" s="211">
        <f t="shared" si="186"/>
        <v>0</v>
      </c>
      <c r="DC410" s="211">
        <f t="shared" si="187"/>
        <v>0</v>
      </c>
      <c r="DD410" s="211">
        <f t="shared" si="188"/>
        <v>0</v>
      </c>
      <c r="DE410" s="211">
        <f t="shared" si="189"/>
        <v>0</v>
      </c>
      <c r="DF410" s="211">
        <f t="shared" si="190"/>
        <v>0</v>
      </c>
      <c r="DG410" s="211">
        <f t="shared" si="191"/>
        <v>0</v>
      </c>
      <c r="DH410" s="211">
        <f t="shared" si="192"/>
        <v>0</v>
      </c>
    </row>
    <row r="411" spans="1:112" s="105" customFormat="1" ht="32.1" customHeight="1">
      <c r="A411" s="439">
        <v>606</v>
      </c>
      <c r="B411" s="289" t="s">
        <v>446</v>
      </c>
      <c r="C411" s="69">
        <v>404020056</v>
      </c>
      <c r="D411" s="58" t="s">
        <v>1772</v>
      </c>
      <c r="E411" s="290" t="s">
        <v>329</v>
      </c>
      <c r="F411" s="291"/>
      <c r="G411" s="291"/>
      <c r="H411" s="292">
        <v>4</v>
      </c>
      <c r="I411" s="291"/>
      <c r="J411" s="292">
        <v>19</v>
      </c>
      <c r="K411" s="292" t="s">
        <v>198</v>
      </c>
      <c r="L411" s="292"/>
      <c r="M411" s="292"/>
      <c r="N411" s="292"/>
      <c r="O411" s="292"/>
      <c r="P411" s="294" t="s">
        <v>134</v>
      </c>
      <c r="Q411" s="294" t="s">
        <v>1785</v>
      </c>
      <c r="R411" s="292"/>
      <c r="S411" s="292"/>
      <c r="T411" s="292"/>
      <c r="U411" s="292"/>
      <c r="V411" s="292" t="s">
        <v>1786</v>
      </c>
      <c r="W411" s="292" t="s">
        <v>2295</v>
      </c>
      <c r="X411" s="292" t="s">
        <v>2296</v>
      </c>
      <c r="Y411" s="292"/>
      <c r="Z411" s="292"/>
      <c r="AA411" s="292"/>
      <c r="AB411" s="294" t="s">
        <v>1787</v>
      </c>
      <c r="AC411" s="294" t="s">
        <v>2120</v>
      </c>
      <c r="AD411" s="294"/>
      <c r="AE411" s="294"/>
      <c r="AF411" s="294"/>
      <c r="AG411" s="294"/>
      <c r="AH411" s="294"/>
      <c r="AI411" s="294"/>
      <c r="AJ411" s="294"/>
      <c r="AK411" s="294"/>
      <c r="AL411" s="294"/>
      <c r="AM411" s="294" t="s">
        <v>2297</v>
      </c>
      <c r="AN411" s="294" t="s">
        <v>2122</v>
      </c>
      <c r="AO411" s="71" t="s">
        <v>303</v>
      </c>
      <c r="AP411" s="71" t="s">
        <v>137</v>
      </c>
      <c r="AQ411" s="71" t="s">
        <v>1788</v>
      </c>
      <c r="AR411" s="70" t="s">
        <v>1789</v>
      </c>
      <c r="AS411" s="253" t="s">
        <v>168</v>
      </c>
      <c r="AT411" s="535">
        <f t="shared" si="194"/>
        <v>2400000</v>
      </c>
      <c r="AU411" s="535">
        <f t="shared" si="194"/>
        <v>2400000</v>
      </c>
      <c r="AV411" s="536">
        <v>0</v>
      </c>
      <c r="AW411" s="536">
        <v>0</v>
      </c>
      <c r="AX411" s="537">
        <v>2400000</v>
      </c>
      <c r="AY411" s="537">
        <v>2400000</v>
      </c>
      <c r="AZ411" s="536">
        <v>0</v>
      </c>
      <c r="BA411" s="536">
        <v>0</v>
      </c>
      <c r="BB411" s="536">
        <v>0</v>
      </c>
      <c r="BC411" s="536">
        <v>0</v>
      </c>
      <c r="BD411" s="538">
        <f t="shared" si="196"/>
        <v>2850000</v>
      </c>
      <c r="BE411" s="537">
        <v>0</v>
      </c>
      <c r="BF411" s="537">
        <v>2850000</v>
      </c>
      <c r="BG411" s="537">
        <v>0</v>
      </c>
      <c r="BH411" s="537">
        <v>0</v>
      </c>
      <c r="BI411" s="538">
        <f t="shared" si="197"/>
        <v>2850000</v>
      </c>
      <c r="BJ411" s="537">
        <v>0</v>
      </c>
      <c r="BK411" s="537">
        <v>2850000</v>
      </c>
      <c r="BL411" s="537">
        <v>0</v>
      </c>
      <c r="BM411" s="537">
        <v>0</v>
      </c>
      <c r="BN411" s="538">
        <f t="shared" si="198"/>
        <v>2850000</v>
      </c>
      <c r="BO411" s="537">
        <v>0</v>
      </c>
      <c r="BP411" s="537">
        <v>2850000</v>
      </c>
      <c r="BQ411" s="537">
        <v>0</v>
      </c>
      <c r="BR411" s="537">
        <v>0</v>
      </c>
      <c r="BS411" s="538">
        <f t="shared" si="193"/>
        <v>2850000</v>
      </c>
      <c r="BT411" s="537">
        <v>0</v>
      </c>
      <c r="BU411" s="537">
        <v>2850000</v>
      </c>
      <c r="BV411" s="537">
        <v>0</v>
      </c>
      <c r="BW411" s="537">
        <v>0</v>
      </c>
      <c r="BX411" s="538">
        <f t="shared" si="195"/>
        <v>2400000</v>
      </c>
      <c r="BY411" s="536">
        <v>0</v>
      </c>
      <c r="BZ411" s="537">
        <v>2400000</v>
      </c>
      <c r="CA411" s="536">
        <v>0</v>
      </c>
      <c r="CB411" s="536">
        <v>0</v>
      </c>
      <c r="CC411" s="538">
        <f t="shared" si="199"/>
        <v>2850000</v>
      </c>
      <c r="CD411" s="537">
        <v>0</v>
      </c>
      <c r="CE411" s="537">
        <v>2850000</v>
      </c>
      <c r="CF411" s="537">
        <v>0</v>
      </c>
      <c r="CG411" s="537">
        <v>0</v>
      </c>
      <c r="CH411" s="538">
        <f t="shared" si="200"/>
        <v>2850000</v>
      </c>
      <c r="CI411" s="537">
        <v>0</v>
      </c>
      <c r="CJ411" s="537">
        <v>2850000</v>
      </c>
      <c r="CK411" s="537">
        <v>0</v>
      </c>
      <c r="CL411" s="537">
        <v>0</v>
      </c>
      <c r="CM411" s="382" t="s">
        <v>91</v>
      </c>
      <c r="CN411" s="19" t="str">
        <f t="shared" si="207"/>
        <v>4040200561004нормативный</v>
      </c>
      <c r="CO411" s="103"/>
      <c r="CP411" s="103"/>
      <c r="CQ411" s="104"/>
      <c r="CR411" s="104">
        <f t="shared" si="201"/>
        <v>0</v>
      </c>
      <c r="CS411" s="104">
        <f t="shared" si="202"/>
        <v>0</v>
      </c>
      <c r="CT411" s="104">
        <f t="shared" si="203"/>
        <v>0</v>
      </c>
      <c r="CU411" s="104">
        <f t="shared" si="204"/>
        <v>0</v>
      </c>
      <c r="CV411" s="104">
        <f t="shared" si="205"/>
        <v>0</v>
      </c>
      <c r="CW411" s="104">
        <f t="shared" si="206"/>
        <v>0</v>
      </c>
      <c r="CX411" s="104"/>
      <c r="CY411" s="211">
        <f t="shared" si="183"/>
        <v>0</v>
      </c>
      <c r="CZ411" s="211">
        <f t="shared" si="184"/>
        <v>0</v>
      </c>
      <c r="DA411" s="211">
        <f t="shared" si="185"/>
        <v>0</v>
      </c>
      <c r="DB411" s="211">
        <f t="shared" si="186"/>
        <v>0</v>
      </c>
      <c r="DC411" s="211">
        <f t="shared" si="187"/>
        <v>0</v>
      </c>
      <c r="DD411" s="211">
        <f t="shared" si="188"/>
        <v>0</v>
      </c>
      <c r="DE411" s="211">
        <f t="shared" si="189"/>
        <v>0</v>
      </c>
      <c r="DF411" s="211">
        <f t="shared" si="190"/>
        <v>0</v>
      </c>
      <c r="DG411" s="211">
        <f t="shared" si="191"/>
        <v>0</v>
      </c>
      <c r="DH411" s="211">
        <f t="shared" si="192"/>
        <v>0</v>
      </c>
    </row>
    <row r="412" spans="1:112" s="105" customFormat="1" ht="32.1" customHeight="1">
      <c r="A412" s="439">
        <v>606</v>
      </c>
      <c r="B412" s="289" t="s">
        <v>446</v>
      </c>
      <c r="C412" s="69">
        <v>404020059</v>
      </c>
      <c r="D412" s="58" t="s">
        <v>2298</v>
      </c>
      <c r="E412" s="290" t="s">
        <v>447</v>
      </c>
      <c r="F412" s="291"/>
      <c r="G412" s="291"/>
      <c r="H412" s="292">
        <v>2</v>
      </c>
      <c r="I412" s="291"/>
      <c r="J412" s="292" t="s">
        <v>289</v>
      </c>
      <c r="K412" s="439" t="s">
        <v>448</v>
      </c>
      <c r="L412" s="292"/>
      <c r="M412" s="292"/>
      <c r="N412" s="292"/>
      <c r="O412" s="292"/>
      <c r="P412" s="294" t="s">
        <v>449</v>
      </c>
      <c r="Q412" s="294" t="s">
        <v>450</v>
      </c>
      <c r="R412" s="292"/>
      <c r="S412" s="292"/>
      <c r="T412" s="292"/>
      <c r="U412" s="292"/>
      <c r="V412" s="292" t="s">
        <v>451</v>
      </c>
      <c r="W412" s="292" t="s">
        <v>452</v>
      </c>
      <c r="X412" s="292" t="s">
        <v>2299</v>
      </c>
      <c r="Y412" s="292"/>
      <c r="Z412" s="292"/>
      <c r="AA412" s="292"/>
      <c r="AB412" s="294" t="s">
        <v>453</v>
      </c>
      <c r="AC412" s="294" t="s">
        <v>2120</v>
      </c>
      <c r="AD412" s="294"/>
      <c r="AE412" s="294"/>
      <c r="AF412" s="294"/>
      <c r="AG412" s="294"/>
      <c r="AH412" s="294"/>
      <c r="AI412" s="294"/>
      <c r="AJ412" s="294"/>
      <c r="AK412" s="294"/>
      <c r="AL412" s="294"/>
      <c r="AM412" s="294" t="s">
        <v>2300</v>
      </c>
      <c r="AN412" s="294" t="s">
        <v>2122</v>
      </c>
      <c r="AO412" s="71" t="s">
        <v>303</v>
      </c>
      <c r="AP412" s="71" t="s">
        <v>137</v>
      </c>
      <c r="AQ412" s="71" t="s">
        <v>454</v>
      </c>
      <c r="AR412" s="70" t="s">
        <v>455</v>
      </c>
      <c r="AS412" s="253" t="s">
        <v>168</v>
      </c>
      <c r="AT412" s="535">
        <f t="shared" si="194"/>
        <v>21723224.559999999</v>
      </c>
      <c r="AU412" s="535">
        <f t="shared" si="194"/>
        <v>21723224.559999999</v>
      </c>
      <c r="AV412" s="536">
        <v>0</v>
      </c>
      <c r="AW412" s="536">
        <v>0</v>
      </c>
      <c r="AX412" s="537">
        <v>21723224.559999999</v>
      </c>
      <c r="AY412" s="537">
        <v>21723224.559999999</v>
      </c>
      <c r="AZ412" s="536">
        <v>0</v>
      </c>
      <c r="BA412" s="536">
        <v>0</v>
      </c>
      <c r="BB412" s="536">
        <v>0</v>
      </c>
      <c r="BC412" s="536">
        <v>0</v>
      </c>
      <c r="BD412" s="538">
        <f t="shared" si="196"/>
        <v>24644572.670000002</v>
      </c>
      <c r="BE412" s="537">
        <v>0</v>
      </c>
      <c r="BF412" s="537">
        <v>24644572.670000002</v>
      </c>
      <c r="BG412" s="537">
        <v>0</v>
      </c>
      <c r="BH412" s="537">
        <v>0</v>
      </c>
      <c r="BI412" s="538">
        <f t="shared" si="197"/>
        <v>23270078.789999999</v>
      </c>
      <c r="BJ412" s="537">
        <v>0</v>
      </c>
      <c r="BK412" s="537">
        <v>23270078.789999999</v>
      </c>
      <c r="BL412" s="537">
        <v>0</v>
      </c>
      <c r="BM412" s="537">
        <v>0</v>
      </c>
      <c r="BN412" s="538">
        <f t="shared" si="198"/>
        <v>23968188.879999999</v>
      </c>
      <c r="BO412" s="537">
        <v>0</v>
      </c>
      <c r="BP412" s="537">
        <v>23968188.879999999</v>
      </c>
      <c r="BQ412" s="537">
        <v>0</v>
      </c>
      <c r="BR412" s="537">
        <v>0</v>
      </c>
      <c r="BS412" s="538">
        <f t="shared" si="193"/>
        <v>23968200</v>
      </c>
      <c r="BT412" s="537">
        <v>0</v>
      </c>
      <c r="BU412" s="537">
        <f>23968188.88+11.12</f>
        <v>23968200</v>
      </c>
      <c r="BV412" s="537">
        <v>0</v>
      </c>
      <c r="BW412" s="537">
        <v>0</v>
      </c>
      <c r="BX412" s="538">
        <f t="shared" si="195"/>
        <v>21723224.559999999</v>
      </c>
      <c r="BY412" s="536">
        <v>0</v>
      </c>
      <c r="BZ412" s="537">
        <v>21723224.559999999</v>
      </c>
      <c r="CA412" s="536">
        <v>0</v>
      </c>
      <c r="CB412" s="536">
        <v>0</v>
      </c>
      <c r="CC412" s="538">
        <f t="shared" si="199"/>
        <v>24644572.670000002</v>
      </c>
      <c r="CD412" s="537">
        <v>0</v>
      </c>
      <c r="CE412" s="537">
        <v>24644572.670000002</v>
      </c>
      <c r="CF412" s="537">
        <v>0</v>
      </c>
      <c r="CG412" s="537">
        <v>0</v>
      </c>
      <c r="CH412" s="538">
        <f t="shared" si="200"/>
        <v>23270078.789999999</v>
      </c>
      <c r="CI412" s="537">
        <v>0</v>
      </c>
      <c r="CJ412" s="537">
        <v>23270078.789999999</v>
      </c>
      <c r="CK412" s="537">
        <v>0</v>
      </c>
      <c r="CL412" s="537">
        <v>0</v>
      </c>
      <c r="CM412" s="382" t="s">
        <v>91</v>
      </c>
      <c r="CN412" s="19" t="str">
        <f t="shared" si="207"/>
        <v>4040200591004нормативный</v>
      </c>
      <c r="CO412" s="103"/>
      <c r="CP412" s="103"/>
      <c r="CQ412" s="104"/>
      <c r="CR412" s="104">
        <f t="shared" si="201"/>
        <v>0</v>
      </c>
      <c r="CS412" s="104">
        <f t="shared" si="202"/>
        <v>0</v>
      </c>
      <c r="CT412" s="104">
        <f t="shared" si="203"/>
        <v>0</v>
      </c>
      <c r="CU412" s="104">
        <f t="shared" si="204"/>
        <v>0</v>
      </c>
      <c r="CV412" s="104">
        <f t="shared" si="205"/>
        <v>0</v>
      </c>
      <c r="CW412" s="104">
        <f t="shared" si="206"/>
        <v>0</v>
      </c>
      <c r="CX412" s="104"/>
      <c r="CY412" s="211">
        <f t="shared" si="183"/>
        <v>0</v>
      </c>
      <c r="CZ412" s="211">
        <f t="shared" si="184"/>
        <v>0</v>
      </c>
      <c r="DA412" s="211">
        <f t="shared" si="185"/>
        <v>0</v>
      </c>
      <c r="DB412" s="211">
        <f t="shared" si="186"/>
        <v>0</v>
      </c>
      <c r="DC412" s="211">
        <f t="shared" si="187"/>
        <v>0</v>
      </c>
      <c r="DD412" s="211">
        <f t="shared" si="188"/>
        <v>0</v>
      </c>
      <c r="DE412" s="211">
        <f t="shared" si="189"/>
        <v>0</v>
      </c>
      <c r="DF412" s="211">
        <f t="shared" si="190"/>
        <v>0</v>
      </c>
      <c r="DG412" s="211">
        <f t="shared" si="191"/>
        <v>0</v>
      </c>
      <c r="DH412" s="211">
        <f t="shared" si="192"/>
        <v>0</v>
      </c>
    </row>
    <row r="413" spans="1:112" s="105" customFormat="1" ht="32.1" customHeight="1">
      <c r="A413" s="439">
        <v>606</v>
      </c>
      <c r="B413" s="289" t="s">
        <v>446</v>
      </c>
      <c r="C413" s="69">
        <v>404020060</v>
      </c>
      <c r="D413" s="58" t="s">
        <v>2301</v>
      </c>
      <c r="E413" s="290" t="s">
        <v>456</v>
      </c>
      <c r="F413" s="291"/>
      <c r="G413" s="291"/>
      <c r="H413" s="292">
        <v>2</v>
      </c>
      <c r="I413" s="291"/>
      <c r="J413" s="439" t="s">
        <v>457</v>
      </c>
      <c r="K413" s="292"/>
      <c r="L413" s="292">
        <v>3</v>
      </c>
      <c r="M413" s="292"/>
      <c r="N413" s="292"/>
      <c r="O413" s="292"/>
      <c r="P413" s="294" t="s">
        <v>458</v>
      </c>
      <c r="Q413" s="294" t="s">
        <v>2218</v>
      </c>
      <c r="R413" s="292"/>
      <c r="S413" s="292"/>
      <c r="T413" s="292"/>
      <c r="U413" s="292"/>
      <c r="V413" s="292" t="s">
        <v>459</v>
      </c>
      <c r="W413" s="292"/>
      <c r="X413" s="292"/>
      <c r="Y413" s="292"/>
      <c r="Z413" s="292"/>
      <c r="AA413" s="292"/>
      <c r="AB413" s="294" t="s">
        <v>460</v>
      </c>
      <c r="AC413" s="294" t="s">
        <v>2120</v>
      </c>
      <c r="AD413" s="294"/>
      <c r="AE413" s="294"/>
      <c r="AF413" s="294"/>
      <c r="AG413" s="294"/>
      <c r="AH413" s="294"/>
      <c r="AI413" s="294"/>
      <c r="AJ413" s="294"/>
      <c r="AK413" s="294"/>
      <c r="AL413" s="294"/>
      <c r="AM413" s="294" t="s">
        <v>2302</v>
      </c>
      <c r="AN413" s="294" t="s">
        <v>2122</v>
      </c>
      <c r="AO413" s="71" t="s">
        <v>219</v>
      </c>
      <c r="AP413" s="71" t="s">
        <v>219</v>
      </c>
      <c r="AQ413" s="71" t="s">
        <v>461</v>
      </c>
      <c r="AR413" s="70" t="s">
        <v>462</v>
      </c>
      <c r="AS413" s="253" t="s">
        <v>471</v>
      </c>
      <c r="AT413" s="535">
        <f t="shared" si="194"/>
        <v>18114761.239999998</v>
      </c>
      <c r="AU413" s="535">
        <f t="shared" si="194"/>
        <v>18114761.239999998</v>
      </c>
      <c r="AV413" s="536">
        <v>0</v>
      </c>
      <c r="AW413" s="536">
        <v>0</v>
      </c>
      <c r="AX413" s="537">
        <v>18114761.239999998</v>
      </c>
      <c r="AY413" s="537">
        <v>18114761.239999998</v>
      </c>
      <c r="AZ413" s="536">
        <v>0</v>
      </c>
      <c r="BA413" s="536">
        <v>0</v>
      </c>
      <c r="BB413" s="536">
        <v>0</v>
      </c>
      <c r="BC413" s="536">
        <v>0</v>
      </c>
      <c r="BD413" s="538">
        <f t="shared" si="196"/>
        <v>0</v>
      </c>
      <c r="BE413" s="537">
        <v>0</v>
      </c>
      <c r="BF413" s="537">
        <v>0</v>
      </c>
      <c r="BG413" s="537">
        <v>0</v>
      </c>
      <c r="BH413" s="537">
        <v>0</v>
      </c>
      <c r="BI413" s="538">
        <f t="shared" si="197"/>
        <v>0</v>
      </c>
      <c r="BJ413" s="537">
        <v>0</v>
      </c>
      <c r="BK413" s="537">
        <v>0</v>
      </c>
      <c r="BL413" s="537">
        <v>0</v>
      </c>
      <c r="BM413" s="537">
        <v>0</v>
      </c>
      <c r="BN413" s="538">
        <f t="shared" si="198"/>
        <v>0</v>
      </c>
      <c r="BO413" s="537">
        <v>0</v>
      </c>
      <c r="BP413" s="537">
        <v>0</v>
      </c>
      <c r="BQ413" s="537">
        <v>0</v>
      </c>
      <c r="BR413" s="537">
        <v>0</v>
      </c>
      <c r="BS413" s="538">
        <f t="shared" si="193"/>
        <v>0</v>
      </c>
      <c r="BT413" s="537">
        <v>0</v>
      </c>
      <c r="BU413" s="537">
        <v>0</v>
      </c>
      <c r="BV413" s="537">
        <v>0</v>
      </c>
      <c r="BW413" s="537">
        <v>0</v>
      </c>
      <c r="BX413" s="538">
        <f t="shared" si="195"/>
        <v>18114761.239999998</v>
      </c>
      <c r="BY413" s="536">
        <v>0</v>
      </c>
      <c r="BZ413" s="537">
        <v>18114761.239999998</v>
      </c>
      <c r="CA413" s="536">
        <v>0</v>
      </c>
      <c r="CB413" s="536">
        <v>0</v>
      </c>
      <c r="CC413" s="538">
        <f t="shared" si="199"/>
        <v>0</v>
      </c>
      <c r="CD413" s="537">
        <v>0</v>
      </c>
      <c r="CE413" s="537">
        <v>0</v>
      </c>
      <c r="CF413" s="537">
        <v>0</v>
      </c>
      <c r="CG413" s="537">
        <v>0</v>
      </c>
      <c r="CH413" s="538">
        <f t="shared" si="200"/>
        <v>0</v>
      </c>
      <c r="CI413" s="537">
        <v>0</v>
      </c>
      <c r="CJ413" s="537">
        <v>0</v>
      </c>
      <c r="CK413" s="537">
        <v>0</v>
      </c>
      <c r="CL413" s="537">
        <v>0</v>
      </c>
      <c r="CM413" s="382" t="s">
        <v>91</v>
      </c>
      <c r="CN413" s="19" t="str">
        <f t="shared" si="207"/>
        <v>4040200600707нормативный</v>
      </c>
      <c r="CO413" s="103"/>
      <c r="CP413" s="103"/>
      <c r="CQ413" s="104"/>
      <c r="CR413" s="104">
        <f t="shared" si="201"/>
        <v>0</v>
      </c>
      <c r="CS413" s="104">
        <f t="shared" si="202"/>
        <v>0</v>
      </c>
      <c r="CT413" s="104">
        <f t="shared" si="203"/>
        <v>0</v>
      </c>
      <c r="CU413" s="104">
        <f t="shared" si="204"/>
        <v>0</v>
      </c>
      <c r="CV413" s="104">
        <f t="shared" si="205"/>
        <v>0</v>
      </c>
      <c r="CW413" s="104">
        <f t="shared" si="206"/>
        <v>0</v>
      </c>
      <c r="CX413" s="104"/>
      <c r="CY413" s="211">
        <f t="shared" si="183"/>
        <v>0</v>
      </c>
      <c r="CZ413" s="211">
        <f t="shared" si="184"/>
        <v>0</v>
      </c>
      <c r="DA413" s="211">
        <f t="shared" si="185"/>
        <v>0</v>
      </c>
      <c r="DB413" s="211">
        <f t="shared" si="186"/>
        <v>0</v>
      </c>
      <c r="DC413" s="211">
        <f t="shared" si="187"/>
        <v>0</v>
      </c>
      <c r="DD413" s="211">
        <f t="shared" si="188"/>
        <v>0</v>
      </c>
      <c r="DE413" s="211">
        <f t="shared" si="189"/>
        <v>0</v>
      </c>
      <c r="DF413" s="211">
        <f t="shared" si="190"/>
        <v>0</v>
      </c>
      <c r="DG413" s="211">
        <f t="shared" si="191"/>
        <v>0</v>
      </c>
      <c r="DH413" s="211">
        <f t="shared" si="192"/>
        <v>0</v>
      </c>
    </row>
    <row r="414" spans="1:112" s="105" customFormat="1" ht="32.1" customHeight="1">
      <c r="A414" s="439">
        <v>606</v>
      </c>
      <c r="B414" s="289" t="s">
        <v>446</v>
      </c>
      <c r="C414" s="69">
        <v>404020060</v>
      </c>
      <c r="D414" s="58" t="s">
        <v>2301</v>
      </c>
      <c r="E414" s="290" t="s">
        <v>456</v>
      </c>
      <c r="F414" s="291"/>
      <c r="G414" s="291"/>
      <c r="H414" s="292">
        <v>2</v>
      </c>
      <c r="I414" s="291"/>
      <c r="J414" s="439" t="s">
        <v>457</v>
      </c>
      <c r="K414" s="292"/>
      <c r="L414" s="292">
        <v>3</v>
      </c>
      <c r="M414" s="292"/>
      <c r="N414" s="292"/>
      <c r="O414" s="292"/>
      <c r="P414" s="294" t="s">
        <v>458</v>
      </c>
      <c r="Q414" s="294" t="s">
        <v>2218</v>
      </c>
      <c r="R414" s="292"/>
      <c r="S414" s="292"/>
      <c r="T414" s="292"/>
      <c r="U414" s="292"/>
      <c r="V414" s="292" t="s">
        <v>459</v>
      </c>
      <c r="W414" s="292"/>
      <c r="X414" s="292"/>
      <c r="Y414" s="292"/>
      <c r="Z414" s="292"/>
      <c r="AA414" s="292"/>
      <c r="AB414" s="294" t="s">
        <v>460</v>
      </c>
      <c r="AC414" s="294" t="s">
        <v>2120</v>
      </c>
      <c r="AD414" s="294"/>
      <c r="AE414" s="294"/>
      <c r="AF414" s="294"/>
      <c r="AG414" s="294"/>
      <c r="AH414" s="294"/>
      <c r="AI414" s="294"/>
      <c r="AJ414" s="294"/>
      <c r="AK414" s="294"/>
      <c r="AL414" s="294"/>
      <c r="AM414" s="294" t="s">
        <v>2302</v>
      </c>
      <c r="AN414" s="294" t="s">
        <v>2122</v>
      </c>
      <c r="AO414" s="71" t="s">
        <v>219</v>
      </c>
      <c r="AP414" s="71" t="s">
        <v>219</v>
      </c>
      <c r="AQ414" s="71" t="s">
        <v>461</v>
      </c>
      <c r="AR414" s="70" t="s">
        <v>462</v>
      </c>
      <c r="AS414" s="253" t="s">
        <v>472</v>
      </c>
      <c r="AT414" s="535">
        <f t="shared" si="194"/>
        <v>8204207.5899999999</v>
      </c>
      <c r="AU414" s="535">
        <f t="shared" si="194"/>
        <v>8204207.5899999999</v>
      </c>
      <c r="AV414" s="536">
        <v>0</v>
      </c>
      <c r="AW414" s="536">
        <v>0</v>
      </c>
      <c r="AX414" s="537">
        <v>8204207.5899999999</v>
      </c>
      <c r="AY414" s="537">
        <v>8204207.5899999999</v>
      </c>
      <c r="AZ414" s="536">
        <v>0</v>
      </c>
      <c r="BA414" s="536">
        <v>0</v>
      </c>
      <c r="BB414" s="536">
        <v>0</v>
      </c>
      <c r="BC414" s="536">
        <v>0</v>
      </c>
      <c r="BD414" s="538">
        <f t="shared" si="196"/>
        <v>0</v>
      </c>
      <c r="BE414" s="537">
        <v>0</v>
      </c>
      <c r="BF414" s="537">
        <v>0</v>
      </c>
      <c r="BG414" s="537">
        <v>0</v>
      </c>
      <c r="BH414" s="537">
        <v>0</v>
      </c>
      <c r="BI414" s="538">
        <f t="shared" si="197"/>
        <v>0</v>
      </c>
      <c r="BJ414" s="537">
        <v>0</v>
      </c>
      <c r="BK414" s="537">
        <v>0</v>
      </c>
      <c r="BL414" s="537">
        <v>0</v>
      </c>
      <c r="BM414" s="537">
        <v>0</v>
      </c>
      <c r="BN414" s="538">
        <f t="shared" si="198"/>
        <v>0</v>
      </c>
      <c r="BO414" s="537">
        <v>0</v>
      </c>
      <c r="BP414" s="537">
        <v>0</v>
      </c>
      <c r="BQ414" s="537">
        <v>0</v>
      </c>
      <c r="BR414" s="537">
        <v>0</v>
      </c>
      <c r="BS414" s="538">
        <f t="shared" si="193"/>
        <v>0</v>
      </c>
      <c r="BT414" s="537">
        <v>0</v>
      </c>
      <c r="BU414" s="537">
        <v>0</v>
      </c>
      <c r="BV414" s="537">
        <v>0</v>
      </c>
      <c r="BW414" s="537">
        <v>0</v>
      </c>
      <c r="BX414" s="538">
        <f t="shared" si="195"/>
        <v>8204207.5899999999</v>
      </c>
      <c r="BY414" s="536">
        <v>0</v>
      </c>
      <c r="BZ414" s="537">
        <v>8204207.5899999999</v>
      </c>
      <c r="CA414" s="536">
        <v>0</v>
      </c>
      <c r="CB414" s="536">
        <v>0</v>
      </c>
      <c r="CC414" s="538">
        <f t="shared" si="199"/>
        <v>0</v>
      </c>
      <c r="CD414" s="537">
        <v>0</v>
      </c>
      <c r="CE414" s="537">
        <v>0</v>
      </c>
      <c r="CF414" s="537">
        <v>0</v>
      </c>
      <c r="CG414" s="537">
        <v>0</v>
      </c>
      <c r="CH414" s="538">
        <f t="shared" si="200"/>
        <v>0</v>
      </c>
      <c r="CI414" s="537">
        <v>0</v>
      </c>
      <c r="CJ414" s="537">
        <v>0</v>
      </c>
      <c r="CK414" s="537">
        <v>0</v>
      </c>
      <c r="CL414" s="537">
        <v>0</v>
      </c>
      <c r="CM414" s="382" t="s">
        <v>91</v>
      </c>
      <c r="CN414" s="19" t="str">
        <f t="shared" si="207"/>
        <v>4040200600707нормативный</v>
      </c>
      <c r="CO414" s="103"/>
      <c r="CP414" s="103"/>
      <c r="CQ414" s="104"/>
      <c r="CR414" s="104">
        <f t="shared" si="201"/>
        <v>0</v>
      </c>
      <c r="CS414" s="104">
        <f t="shared" si="202"/>
        <v>0</v>
      </c>
      <c r="CT414" s="104">
        <f t="shared" si="203"/>
        <v>0</v>
      </c>
      <c r="CU414" s="104">
        <f t="shared" si="204"/>
        <v>0</v>
      </c>
      <c r="CV414" s="104">
        <f t="shared" si="205"/>
        <v>0</v>
      </c>
      <c r="CW414" s="104">
        <f t="shared" si="206"/>
        <v>0</v>
      </c>
      <c r="CX414" s="104"/>
      <c r="CY414" s="211">
        <f t="shared" si="183"/>
        <v>0</v>
      </c>
      <c r="CZ414" s="211">
        <f t="shared" si="184"/>
        <v>0</v>
      </c>
      <c r="DA414" s="211">
        <f t="shared" si="185"/>
        <v>0</v>
      </c>
      <c r="DB414" s="211">
        <f t="shared" si="186"/>
        <v>0</v>
      </c>
      <c r="DC414" s="211">
        <f t="shared" si="187"/>
        <v>0</v>
      </c>
      <c r="DD414" s="211">
        <f t="shared" si="188"/>
        <v>0</v>
      </c>
      <c r="DE414" s="211">
        <f t="shared" si="189"/>
        <v>0</v>
      </c>
      <c r="DF414" s="211">
        <f t="shared" si="190"/>
        <v>0</v>
      </c>
      <c r="DG414" s="211">
        <f t="shared" si="191"/>
        <v>0</v>
      </c>
      <c r="DH414" s="211">
        <f t="shared" si="192"/>
        <v>0</v>
      </c>
    </row>
    <row r="415" spans="1:112" s="105" customFormat="1" ht="32.1" customHeight="1">
      <c r="A415" s="439">
        <v>606</v>
      </c>
      <c r="B415" s="289" t="s">
        <v>446</v>
      </c>
      <c r="C415" s="69">
        <v>404020060</v>
      </c>
      <c r="D415" s="58" t="s">
        <v>2301</v>
      </c>
      <c r="E415" s="290" t="s">
        <v>456</v>
      </c>
      <c r="F415" s="291"/>
      <c r="G415" s="291"/>
      <c r="H415" s="292">
        <v>2</v>
      </c>
      <c r="I415" s="291"/>
      <c r="J415" s="439" t="s">
        <v>457</v>
      </c>
      <c r="K415" s="292"/>
      <c r="L415" s="292">
        <v>3</v>
      </c>
      <c r="M415" s="292"/>
      <c r="N415" s="292"/>
      <c r="O415" s="292"/>
      <c r="P415" s="294" t="s">
        <v>458</v>
      </c>
      <c r="Q415" s="294" t="s">
        <v>2218</v>
      </c>
      <c r="R415" s="292"/>
      <c r="S415" s="292"/>
      <c r="T415" s="292"/>
      <c r="U415" s="292"/>
      <c r="V415" s="292" t="s">
        <v>459</v>
      </c>
      <c r="W415" s="292"/>
      <c r="X415" s="292"/>
      <c r="Y415" s="292"/>
      <c r="Z415" s="292"/>
      <c r="AA415" s="292"/>
      <c r="AB415" s="294" t="s">
        <v>460</v>
      </c>
      <c r="AC415" s="294" t="s">
        <v>2123</v>
      </c>
      <c r="AD415" s="294"/>
      <c r="AE415" s="294"/>
      <c r="AF415" s="294"/>
      <c r="AG415" s="294"/>
      <c r="AH415" s="294"/>
      <c r="AI415" s="294"/>
      <c r="AJ415" s="294"/>
      <c r="AK415" s="294"/>
      <c r="AL415" s="294"/>
      <c r="AM415" s="294" t="s">
        <v>2303</v>
      </c>
      <c r="AN415" s="294" t="s">
        <v>2122</v>
      </c>
      <c r="AO415" s="71" t="s">
        <v>219</v>
      </c>
      <c r="AP415" s="71" t="s">
        <v>219</v>
      </c>
      <c r="AQ415" s="71" t="s">
        <v>461</v>
      </c>
      <c r="AR415" s="70" t="s">
        <v>462</v>
      </c>
      <c r="AS415" s="253" t="s">
        <v>463</v>
      </c>
      <c r="AT415" s="535">
        <f t="shared" si="194"/>
        <v>3274990.74</v>
      </c>
      <c r="AU415" s="535">
        <f t="shared" si="194"/>
        <v>3274990.74</v>
      </c>
      <c r="AV415" s="536">
        <v>0</v>
      </c>
      <c r="AW415" s="536">
        <v>0</v>
      </c>
      <c r="AX415" s="536">
        <v>3274990.74</v>
      </c>
      <c r="AY415" s="536">
        <v>3274990.74</v>
      </c>
      <c r="AZ415" s="536">
        <v>0</v>
      </c>
      <c r="BA415" s="536">
        <v>0</v>
      </c>
      <c r="BB415" s="536">
        <v>0</v>
      </c>
      <c r="BC415" s="536">
        <v>0</v>
      </c>
      <c r="BD415" s="538">
        <f t="shared" si="196"/>
        <v>0</v>
      </c>
      <c r="BE415" s="537">
        <v>0</v>
      </c>
      <c r="BF415" s="537">
        <v>0</v>
      </c>
      <c r="BG415" s="537">
        <v>0</v>
      </c>
      <c r="BH415" s="537">
        <v>0</v>
      </c>
      <c r="BI415" s="538">
        <f t="shared" si="197"/>
        <v>0</v>
      </c>
      <c r="BJ415" s="537">
        <v>0</v>
      </c>
      <c r="BK415" s="537">
        <v>0</v>
      </c>
      <c r="BL415" s="537">
        <v>0</v>
      </c>
      <c r="BM415" s="537">
        <v>0</v>
      </c>
      <c r="BN415" s="538">
        <f t="shared" si="198"/>
        <v>0</v>
      </c>
      <c r="BO415" s="537">
        <v>0</v>
      </c>
      <c r="BP415" s="537">
        <v>0</v>
      </c>
      <c r="BQ415" s="537">
        <v>0</v>
      </c>
      <c r="BR415" s="537">
        <v>0</v>
      </c>
      <c r="BS415" s="538">
        <f t="shared" si="193"/>
        <v>0</v>
      </c>
      <c r="BT415" s="537">
        <v>0</v>
      </c>
      <c r="BU415" s="537">
        <v>0</v>
      </c>
      <c r="BV415" s="537">
        <v>0</v>
      </c>
      <c r="BW415" s="537">
        <v>0</v>
      </c>
      <c r="BX415" s="538">
        <f t="shared" si="195"/>
        <v>3274990.74</v>
      </c>
      <c r="BY415" s="536">
        <v>0</v>
      </c>
      <c r="BZ415" s="536">
        <v>3274990.74</v>
      </c>
      <c r="CA415" s="536">
        <v>0</v>
      </c>
      <c r="CB415" s="536">
        <v>0</v>
      </c>
      <c r="CC415" s="538">
        <f t="shared" si="199"/>
        <v>0</v>
      </c>
      <c r="CD415" s="537">
        <v>0</v>
      </c>
      <c r="CE415" s="537">
        <v>0</v>
      </c>
      <c r="CF415" s="537">
        <v>0</v>
      </c>
      <c r="CG415" s="537">
        <v>0</v>
      </c>
      <c r="CH415" s="538">
        <f t="shared" si="200"/>
        <v>0</v>
      </c>
      <c r="CI415" s="537">
        <v>0</v>
      </c>
      <c r="CJ415" s="537">
        <v>0</v>
      </c>
      <c r="CK415" s="537">
        <v>0</v>
      </c>
      <c r="CL415" s="537">
        <v>0</v>
      </c>
      <c r="CM415" s="509" t="s">
        <v>92</v>
      </c>
      <c r="CN415" s="19" t="str">
        <f t="shared" si="207"/>
        <v>4040200600707плановый</v>
      </c>
      <c r="CO415" s="103"/>
      <c r="CP415" s="103"/>
      <c r="CQ415" s="104"/>
      <c r="CR415" s="104">
        <f t="shared" si="201"/>
        <v>0</v>
      </c>
      <c r="CS415" s="104">
        <f t="shared" si="202"/>
        <v>0</v>
      </c>
      <c r="CT415" s="104">
        <f t="shared" si="203"/>
        <v>0</v>
      </c>
      <c r="CU415" s="104">
        <f t="shared" si="204"/>
        <v>0</v>
      </c>
      <c r="CV415" s="104">
        <f t="shared" si="205"/>
        <v>0</v>
      </c>
      <c r="CW415" s="104">
        <f t="shared" si="206"/>
        <v>0</v>
      </c>
      <c r="CX415" s="104"/>
      <c r="CY415" s="211">
        <f t="shared" si="183"/>
        <v>0</v>
      </c>
      <c r="CZ415" s="211">
        <f t="shared" si="184"/>
        <v>0</v>
      </c>
      <c r="DA415" s="211">
        <f t="shared" si="185"/>
        <v>0</v>
      </c>
      <c r="DB415" s="211">
        <f t="shared" si="186"/>
        <v>0</v>
      </c>
      <c r="DC415" s="211">
        <f t="shared" si="187"/>
        <v>0</v>
      </c>
      <c r="DD415" s="211">
        <f t="shared" si="188"/>
        <v>0</v>
      </c>
      <c r="DE415" s="211">
        <f t="shared" si="189"/>
        <v>0</v>
      </c>
      <c r="DF415" s="211">
        <f t="shared" si="190"/>
        <v>0</v>
      </c>
      <c r="DG415" s="211">
        <f t="shared" si="191"/>
        <v>0</v>
      </c>
      <c r="DH415" s="211">
        <f t="shared" si="192"/>
        <v>0</v>
      </c>
    </row>
    <row r="416" spans="1:112" s="105" customFormat="1" ht="32.1" customHeight="1">
      <c r="A416" s="439">
        <v>606</v>
      </c>
      <c r="B416" s="289" t="s">
        <v>446</v>
      </c>
      <c r="C416" s="69">
        <v>404020060</v>
      </c>
      <c r="D416" s="58" t="s">
        <v>2301</v>
      </c>
      <c r="E416" s="290" t="s">
        <v>456</v>
      </c>
      <c r="F416" s="291"/>
      <c r="G416" s="291"/>
      <c r="H416" s="292">
        <v>2</v>
      </c>
      <c r="I416" s="291"/>
      <c r="J416" s="439" t="s">
        <v>457</v>
      </c>
      <c r="K416" s="292"/>
      <c r="L416" s="292">
        <v>3</v>
      </c>
      <c r="M416" s="292"/>
      <c r="N416" s="292"/>
      <c r="O416" s="292"/>
      <c r="P416" s="294" t="s">
        <v>458</v>
      </c>
      <c r="Q416" s="294" t="s">
        <v>2218</v>
      </c>
      <c r="R416" s="292"/>
      <c r="S416" s="292"/>
      <c r="T416" s="292"/>
      <c r="U416" s="292"/>
      <c r="V416" s="292" t="s">
        <v>459</v>
      </c>
      <c r="W416" s="292"/>
      <c r="X416" s="292"/>
      <c r="Y416" s="292"/>
      <c r="Z416" s="292"/>
      <c r="AA416" s="292"/>
      <c r="AB416" s="294" t="s">
        <v>460</v>
      </c>
      <c r="AC416" s="294" t="s">
        <v>2123</v>
      </c>
      <c r="AD416" s="294"/>
      <c r="AE416" s="294"/>
      <c r="AF416" s="294"/>
      <c r="AG416" s="294"/>
      <c r="AH416" s="294"/>
      <c r="AI416" s="294"/>
      <c r="AJ416" s="294"/>
      <c r="AK416" s="294"/>
      <c r="AL416" s="294"/>
      <c r="AM416" s="294" t="s">
        <v>2303</v>
      </c>
      <c r="AN416" s="294" t="s">
        <v>2122</v>
      </c>
      <c r="AO416" s="71" t="s">
        <v>219</v>
      </c>
      <c r="AP416" s="71" t="s">
        <v>219</v>
      </c>
      <c r="AQ416" s="71" t="s">
        <v>461</v>
      </c>
      <c r="AR416" s="70" t="s">
        <v>462</v>
      </c>
      <c r="AS416" s="253" t="s">
        <v>464</v>
      </c>
      <c r="AT416" s="535">
        <f t="shared" si="194"/>
        <v>214632.54</v>
      </c>
      <c r="AU416" s="535">
        <f t="shared" si="194"/>
        <v>214632.54</v>
      </c>
      <c r="AV416" s="536">
        <v>0</v>
      </c>
      <c r="AW416" s="536">
        <v>0</v>
      </c>
      <c r="AX416" s="536">
        <v>214632.54</v>
      </c>
      <c r="AY416" s="536">
        <v>214632.54</v>
      </c>
      <c r="AZ416" s="536">
        <v>0</v>
      </c>
      <c r="BA416" s="536">
        <v>0</v>
      </c>
      <c r="BB416" s="536">
        <v>0</v>
      </c>
      <c r="BC416" s="536">
        <v>0</v>
      </c>
      <c r="BD416" s="538">
        <f t="shared" si="196"/>
        <v>0</v>
      </c>
      <c r="BE416" s="537">
        <v>0</v>
      </c>
      <c r="BF416" s="537">
        <v>0</v>
      </c>
      <c r="BG416" s="537">
        <v>0</v>
      </c>
      <c r="BH416" s="537">
        <v>0</v>
      </c>
      <c r="BI416" s="538">
        <f t="shared" si="197"/>
        <v>0</v>
      </c>
      <c r="BJ416" s="537">
        <v>0</v>
      </c>
      <c r="BK416" s="537">
        <v>0</v>
      </c>
      <c r="BL416" s="537">
        <v>0</v>
      </c>
      <c r="BM416" s="537">
        <v>0</v>
      </c>
      <c r="BN416" s="538">
        <f t="shared" si="198"/>
        <v>0</v>
      </c>
      <c r="BO416" s="537">
        <v>0</v>
      </c>
      <c r="BP416" s="537">
        <v>0</v>
      </c>
      <c r="BQ416" s="537">
        <v>0</v>
      </c>
      <c r="BR416" s="537">
        <v>0</v>
      </c>
      <c r="BS416" s="538">
        <f t="shared" si="193"/>
        <v>0</v>
      </c>
      <c r="BT416" s="537">
        <v>0</v>
      </c>
      <c r="BU416" s="537">
        <v>0</v>
      </c>
      <c r="BV416" s="537">
        <v>0</v>
      </c>
      <c r="BW416" s="537">
        <v>0</v>
      </c>
      <c r="BX416" s="538">
        <f t="shared" si="195"/>
        <v>214632.54</v>
      </c>
      <c r="BY416" s="536">
        <v>0</v>
      </c>
      <c r="BZ416" s="536">
        <v>214632.54</v>
      </c>
      <c r="CA416" s="536">
        <v>0</v>
      </c>
      <c r="CB416" s="536">
        <v>0</v>
      </c>
      <c r="CC416" s="538">
        <f t="shared" si="199"/>
        <v>0</v>
      </c>
      <c r="CD416" s="537">
        <v>0</v>
      </c>
      <c r="CE416" s="537">
        <v>0</v>
      </c>
      <c r="CF416" s="537">
        <v>0</v>
      </c>
      <c r="CG416" s="537">
        <v>0</v>
      </c>
      <c r="CH416" s="538">
        <f t="shared" si="200"/>
        <v>0</v>
      </c>
      <c r="CI416" s="537">
        <v>0</v>
      </c>
      <c r="CJ416" s="537">
        <v>0</v>
      </c>
      <c r="CK416" s="537">
        <v>0</v>
      </c>
      <c r="CL416" s="537">
        <v>0</v>
      </c>
      <c r="CM416" s="509" t="s">
        <v>92</v>
      </c>
      <c r="CN416" s="19" t="str">
        <f t="shared" si="207"/>
        <v>4040200600707плановый</v>
      </c>
      <c r="CO416" s="103"/>
      <c r="CP416" s="103"/>
      <c r="CQ416" s="104"/>
      <c r="CR416" s="104">
        <f t="shared" si="201"/>
        <v>0</v>
      </c>
      <c r="CS416" s="104">
        <f t="shared" si="202"/>
        <v>0</v>
      </c>
      <c r="CT416" s="104">
        <f t="shared" si="203"/>
        <v>0</v>
      </c>
      <c r="CU416" s="104">
        <f t="shared" si="204"/>
        <v>0</v>
      </c>
      <c r="CV416" s="104">
        <f t="shared" si="205"/>
        <v>0</v>
      </c>
      <c r="CW416" s="104">
        <f t="shared" si="206"/>
        <v>0</v>
      </c>
      <c r="CX416" s="104"/>
      <c r="CY416" s="211">
        <f t="shared" si="183"/>
        <v>0</v>
      </c>
      <c r="CZ416" s="211">
        <f t="shared" si="184"/>
        <v>0</v>
      </c>
      <c r="DA416" s="211">
        <f t="shared" si="185"/>
        <v>0</v>
      </c>
      <c r="DB416" s="211">
        <f t="shared" si="186"/>
        <v>0</v>
      </c>
      <c r="DC416" s="211">
        <f t="shared" si="187"/>
        <v>0</v>
      </c>
      <c r="DD416" s="211">
        <f t="shared" si="188"/>
        <v>0</v>
      </c>
      <c r="DE416" s="211">
        <f t="shared" si="189"/>
        <v>0</v>
      </c>
      <c r="DF416" s="211">
        <f t="shared" si="190"/>
        <v>0</v>
      </c>
      <c r="DG416" s="211">
        <f t="shared" si="191"/>
        <v>0</v>
      </c>
      <c r="DH416" s="211">
        <f t="shared" si="192"/>
        <v>0</v>
      </c>
    </row>
    <row r="417" spans="1:112" s="105" customFormat="1" ht="32.1" customHeight="1">
      <c r="A417" s="439">
        <v>606</v>
      </c>
      <c r="B417" s="289" t="s">
        <v>446</v>
      </c>
      <c r="C417" s="69">
        <v>404020060</v>
      </c>
      <c r="D417" s="58" t="s">
        <v>2301</v>
      </c>
      <c r="E417" s="290" t="s">
        <v>456</v>
      </c>
      <c r="F417" s="291"/>
      <c r="G417" s="291"/>
      <c r="H417" s="292">
        <v>2</v>
      </c>
      <c r="I417" s="291"/>
      <c r="J417" s="439" t="s">
        <v>457</v>
      </c>
      <c r="K417" s="292"/>
      <c r="L417" s="292">
        <v>3</v>
      </c>
      <c r="M417" s="292"/>
      <c r="N417" s="292"/>
      <c r="O417" s="292"/>
      <c r="P417" s="294" t="s">
        <v>458</v>
      </c>
      <c r="Q417" s="294" t="s">
        <v>2218</v>
      </c>
      <c r="R417" s="292"/>
      <c r="S417" s="292"/>
      <c r="T417" s="292"/>
      <c r="U417" s="292"/>
      <c r="V417" s="292" t="s">
        <v>459</v>
      </c>
      <c r="W417" s="292"/>
      <c r="X417" s="292"/>
      <c r="Y417" s="292"/>
      <c r="Z417" s="292"/>
      <c r="AA417" s="292"/>
      <c r="AB417" s="294" t="s">
        <v>460</v>
      </c>
      <c r="AC417" s="294" t="s">
        <v>2120</v>
      </c>
      <c r="AD417" s="294"/>
      <c r="AE417" s="294"/>
      <c r="AF417" s="294"/>
      <c r="AG417" s="294"/>
      <c r="AH417" s="294"/>
      <c r="AI417" s="294"/>
      <c r="AJ417" s="294"/>
      <c r="AK417" s="294"/>
      <c r="AL417" s="294"/>
      <c r="AM417" s="294" t="s">
        <v>2302</v>
      </c>
      <c r="AN417" s="294" t="s">
        <v>2122</v>
      </c>
      <c r="AO417" s="71" t="s">
        <v>219</v>
      </c>
      <c r="AP417" s="71" t="s">
        <v>1007</v>
      </c>
      <c r="AQ417" s="71" t="s">
        <v>461</v>
      </c>
      <c r="AR417" s="70" t="s">
        <v>2304</v>
      </c>
      <c r="AS417" s="253" t="s">
        <v>471</v>
      </c>
      <c r="AT417" s="535">
        <f t="shared" si="194"/>
        <v>0</v>
      </c>
      <c r="AU417" s="535">
        <f t="shared" si="194"/>
        <v>0</v>
      </c>
      <c r="AV417" s="536">
        <v>0</v>
      </c>
      <c r="AW417" s="536">
        <v>0</v>
      </c>
      <c r="AX417" s="536">
        <v>0</v>
      </c>
      <c r="AY417" s="536">
        <v>0</v>
      </c>
      <c r="AZ417" s="536">
        <v>0</v>
      </c>
      <c r="BA417" s="536">
        <v>0</v>
      </c>
      <c r="BB417" s="537">
        <v>0</v>
      </c>
      <c r="BC417" s="537">
        <v>0</v>
      </c>
      <c r="BD417" s="538">
        <f t="shared" si="196"/>
        <v>18349106.300000001</v>
      </c>
      <c r="BE417" s="537">
        <v>0</v>
      </c>
      <c r="BF417" s="537">
        <v>18349106.300000001</v>
      </c>
      <c r="BG417" s="537">
        <v>0</v>
      </c>
      <c r="BH417" s="537">
        <v>0</v>
      </c>
      <c r="BI417" s="538">
        <f t="shared" si="197"/>
        <v>18349106.300000001</v>
      </c>
      <c r="BJ417" s="537">
        <v>0</v>
      </c>
      <c r="BK417" s="537">
        <v>18349106.300000001</v>
      </c>
      <c r="BL417" s="537">
        <v>0</v>
      </c>
      <c r="BM417" s="537">
        <v>0</v>
      </c>
      <c r="BN417" s="538">
        <f t="shared" si="198"/>
        <v>18349106.300000001</v>
      </c>
      <c r="BO417" s="537">
        <v>0</v>
      </c>
      <c r="BP417" s="537">
        <v>18349106.300000001</v>
      </c>
      <c r="BQ417" s="537">
        <v>0</v>
      </c>
      <c r="BR417" s="537">
        <v>0</v>
      </c>
      <c r="BS417" s="538">
        <f t="shared" si="193"/>
        <v>18349110</v>
      </c>
      <c r="BT417" s="537">
        <v>0</v>
      </c>
      <c r="BU417" s="537">
        <f>18349106.3+3.7</f>
        <v>18349110</v>
      </c>
      <c r="BV417" s="537">
        <v>0</v>
      </c>
      <c r="BW417" s="537">
        <v>0</v>
      </c>
      <c r="BX417" s="538">
        <f t="shared" si="195"/>
        <v>0</v>
      </c>
      <c r="BY417" s="536">
        <v>0</v>
      </c>
      <c r="BZ417" s="536">
        <v>0</v>
      </c>
      <c r="CA417" s="536">
        <v>0</v>
      </c>
      <c r="CB417" s="537">
        <v>0</v>
      </c>
      <c r="CC417" s="538">
        <f t="shared" si="199"/>
        <v>18349106.300000001</v>
      </c>
      <c r="CD417" s="537">
        <v>0</v>
      </c>
      <c r="CE417" s="537">
        <v>18349106.300000001</v>
      </c>
      <c r="CF417" s="537">
        <v>0</v>
      </c>
      <c r="CG417" s="537">
        <v>0</v>
      </c>
      <c r="CH417" s="538">
        <f t="shared" si="200"/>
        <v>18349106.300000001</v>
      </c>
      <c r="CI417" s="537">
        <v>0</v>
      </c>
      <c r="CJ417" s="537">
        <v>18349106.300000001</v>
      </c>
      <c r="CK417" s="537">
        <v>0</v>
      </c>
      <c r="CL417" s="537">
        <v>0</v>
      </c>
      <c r="CM417" s="382" t="s">
        <v>91</v>
      </c>
      <c r="CN417" s="19" t="str">
        <f t="shared" si="207"/>
        <v>4040200600709нормативный</v>
      </c>
      <c r="CO417" s="103"/>
      <c r="CP417" s="103"/>
      <c r="CQ417" s="104"/>
      <c r="CR417" s="104">
        <f t="shared" si="201"/>
        <v>0</v>
      </c>
      <c r="CS417" s="104">
        <f t="shared" si="202"/>
        <v>0</v>
      </c>
      <c r="CT417" s="104">
        <f t="shared" si="203"/>
        <v>0</v>
      </c>
      <c r="CU417" s="104">
        <f t="shared" si="204"/>
        <v>0</v>
      </c>
      <c r="CV417" s="104">
        <f t="shared" si="205"/>
        <v>0</v>
      </c>
      <c r="CW417" s="104">
        <f t="shared" si="206"/>
        <v>0</v>
      </c>
      <c r="CX417" s="104"/>
      <c r="CY417" s="211">
        <f t="shared" si="183"/>
        <v>0</v>
      </c>
      <c r="CZ417" s="211">
        <f t="shared" si="184"/>
        <v>0</v>
      </c>
      <c r="DA417" s="211">
        <f t="shared" si="185"/>
        <v>0</v>
      </c>
      <c r="DB417" s="211">
        <f t="shared" si="186"/>
        <v>0</v>
      </c>
      <c r="DC417" s="211">
        <f t="shared" si="187"/>
        <v>0</v>
      </c>
      <c r="DD417" s="211">
        <f t="shared" si="188"/>
        <v>0</v>
      </c>
      <c r="DE417" s="211">
        <f t="shared" si="189"/>
        <v>0</v>
      </c>
      <c r="DF417" s="211">
        <f t="shared" si="190"/>
        <v>0</v>
      </c>
      <c r="DG417" s="211">
        <f t="shared" si="191"/>
        <v>0</v>
      </c>
      <c r="DH417" s="211">
        <f t="shared" si="192"/>
        <v>0</v>
      </c>
    </row>
    <row r="418" spans="1:112" s="105" customFormat="1" ht="32.1" customHeight="1">
      <c r="A418" s="439">
        <v>606</v>
      </c>
      <c r="B418" s="289" t="s">
        <v>446</v>
      </c>
      <c r="C418" s="69">
        <v>404020060</v>
      </c>
      <c r="D418" s="58" t="s">
        <v>2301</v>
      </c>
      <c r="E418" s="290" t="s">
        <v>456</v>
      </c>
      <c r="F418" s="291"/>
      <c r="G418" s="291"/>
      <c r="H418" s="292">
        <v>2</v>
      </c>
      <c r="I418" s="291"/>
      <c r="J418" s="439" t="s">
        <v>457</v>
      </c>
      <c r="K418" s="292"/>
      <c r="L418" s="292">
        <v>3</v>
      </c>
      <c r="M418" s="292"/>
      <c r="N418" s="292"/>
      <c r="O418" s="292"/>
      <c r="P418" s="294" t="s">
        <v>458</v>
      </c>
      <c r="Q418" s="294" t="s">
        <v>2218</v>
      </c>
      <c r="R418" s="292"/>
      <c r="S418" s="292"/>
      <c r="T418" s="292"/>
      <c r="U418" s="292"/>
      <c r="V418" s="292" t="s">
        <v>459</v>
      </c>
      <c r="W418" s="292"/>
      <c r="X418" s="292"/>
      <c r="Y418" s="292"/>
      <c r="Z418" s="292"/>
      <c r="AA418" s="292"/>
      <c r="AB418" s="294" t="s">
        <v>460</v>
      </c>
      <c r="AC418" s="294" t="s">
        <v>2120</v>
      </c>
      <c r="AD418" s="294"/>
      <c r="AE418" s="294"/>
      <c r="AF418" s="294"/>
      <c r="AG418" s="294"/>
      <c r="AH418" s="294"/>
      <c r="AI418" s="294"/>
      <c r="AJ418" s="294"/>
      <c r="AK418" s="294"/>
      <c r="AL418" s="294"/>
      <c r="AM418" s="294" t="s">
        <v>2302</v>
      </c>
      <c r="AN418" s="294" t="s">
        <v>2122</v>
      </c>
      <c r="AO418" s="71" t="s">
        <v>219</v>
      </c>
      <c r="AP418" s="71" t="s">
        <v>1007</v>
      </c>
      <c r="AQ418" s="71" t="s">
        <v>461</v>
      </c>
      <c r="AR418" s="70" t="s">
        <v>2304</v>
      </c>
      <c r="AS418" s="253" t="s">
        <v>472</v>
      </c>
      <c r="AT418" s="535">
        <f t="shared" si="194"/>
        <v>0</v>
      </c>
      <c r="AU418" s="535">
        <f t="shared" si="194"/>
        <v>0</v>
      </c>
      <c r="AV418" s="536">
        <v>0</v>
      </c>
      <c r="AW418" s="536">
        <v>0</v>
      </c>
      <c r="AX418" s="536">
        <v>0</v>
      </c>
      <c r="AY418" s="536">
        <v>0</v>
      </c>
      <c r="AZ418" s="536">
        <v>0</v>
      </c>
      <c r="BA418" s="536">
        <v>0</v>
      </c>
      <c r="BB418" s="537">
        <v>0</v>
      </c>
      <c r="BC418" s="537">
        <v>0</v>
      </c>
      <c r="BD418" s="538">
        <f t="shared" si="196"/>
        <v>3422290</v>
      </c>
      <c r="BE418" s="537">
        <v>0</v>
      </c>
      <c r="BF418" s="537">
        <v>3422290</v>
      </c>
      <c r="BG418" s="537">
        <v>0</v>
      </c>
      <c r="BH418" s="537">
        <v>0</v>
      </c>
      <c r="BI418" s="538">
        <f t="shared" si="197"/>
        <v>3422290</v>
      </c>
      <c r="BJ418" s="537">
        <v>0</v>
      </c>
      <c r="BK418" s="537">
        <v>3422290</v>
      </c>
      <c r="BL418" s="537">
        <v>0</v>
      </c>
      <c r="BM418" s="537">
        <v>0</v>
      </c>
      <c r="BN418" s="538">
        <f t="shared" si="198"/>
        <v>3422290</v>
      </c>
      <c r="BO418" s="537">
        <v>0</v>
      </c>
      <c r="BP418" s="537">
        <v>3422290</v>
      </c>
      <c r="BQ418" s="537">
        <v>0</v>
      </c>
      <c r="BR418" s="537">
        <v>0</v>
      </c>
      <c r="BS418" s="538">
        <f t="shared" si="193"/>
        <v>3422290</v>
      </c>
      <c r="BT418" s="537">
        <v>0</v>
      </c>
      <c r="BU418" s="537">
        <v>3422290</v>
      </c>
      <c r="BV418" s="537">
        <v>0</v>
      </c>
      <c r="BW418" s="537">
        <v>0</v>
      </c>
      <c r="BX418" s="538">
        <f t="shared" si="195"/>
        <v>0</v>
      </c>
      <c r="BY418" s="536">
        <v>0</v>
      </c>
      <c r="BZ418" s="536">
        <v>0</v>
      </c>
      <c r="CA418" s="536">
        <v>0</v>
      </c>
      <c r="CB418" s="537">
        <v>0</v>
      </c>
      <c r="CC418" s="538">
        <f t="shared" si="199"/>
        <v>3422290</v>
      </c>
      <c r="CD418" s="537">
        <v>0</v>
      </c>
      <c r="CE418" s="537">
        <v>3422290</v>
      </c>
      <c r="CF418" s="537">
        <v>0</v>
      </c>
      <c r="CG418" s="537">
        <v>0</v>
      </c>
      <c r="CH418" s="538">
        <f t="shared" si="200"/>
        <v>3422290</v>
      </c>
      <c r="CI418" s="537">
        <v>0</v>
      </c>
      <c r="CJ418" s="537">
        <v>3422290</v>
      </c>
      <c r="CK418" s="537">
        <v>0</v>
      </c>
      <c r="CL418" s="537">
        <v>0</v>
      </c>
      <c r="CM418" s="382" t="s">
        <v>91</v>
      </c>
      <c r="CN418" s="19" t="str">
        <f t="shared" si="207"/>
        <v>4040200600709нормативный</v>
      </c>
      <c r="CO418" s="103"/>
      <c r="CP418" s="103"/>
      <c r="CQ418" s="104"/>
      <c r="CR418" s="104">
        <f t="shared" si="201"/>
        <v>0</v>
      </c>
      <c r="CS418" s="104">
        <f t="shared" si="202"/>
        <v>0</v>
      </c>
      <c r="CT418" s="104">
        <f t="shared" si="203"/>
        <v>0</v>
      </c>
      <c r="CU418" s="104">
        <f t="shared" si="204"/>
        <v>0</v>
      </c>
      <c r="CV418" s="104">
        <f t="shared" si="205"/>
        <v>0</v>
      </c>
      <c r="CW418" s="104">
        <f t="shared" si="206"/>
        <v>0</v>
      </c>
      <c r="CX418" s="104"/>
      <c r="CY418" s="211">
        <f t="shared" si="183"/>
        <v>0</v>
      </c>
      <c r="CZ418" s="211">
        <f t="shared" si="184"/>
        <v>0</v>
      </c>
      <c r="DA418" s="211">
        <f t="shared" si="185"/>
        <v>0</v>
      </c>
      <c r="DB418" s="211">
        <f t="shared" si="186"/>
        <v>0</v>
      </c>
      <c r="DC418" s="211">
        <f t="shared" si="187"/>
        <v>0</v>
      </c>
      <c r="DD418" s="211">
        <f t="shared" si="188"/>
        <v>0</v>
      </c>
      <c r="DE418" s="211">
        <f t="shared" si="189"/>
        <v>0</v>
      </c>
      <c r="DF418" s="211">
        <f t="shared" si="190"/>
        <v>0</v>
      </c>
      <c r="DG418" s="211">
        <f t="shared" si="191"/>
        <v>0</v>
      </c>
      <c r="DH418" s="211">
        <f t="shared" si="192"/>
        <v>0</v>
      </c>
    </row>
    <row r="419" spans="1:112" s="105" customFormat="1" ht="32.1" customHeight="1">
      <c r="A419" s="439">
        <v>606</v>
      </c>
      <c r="B419" s="289" t="s">
        <v>446</v>
      </c>
      <c r="C419" s="69">
        <v>404020060</v>
      </c>
      <c r="D419" s="58" t="s">
        <v>2301</v>
      </c>
      <c r="E419" s="290" t="s">
        <v>456</v>
      </c>
      <c r="F419" s="291"/>
      <c r="G419" s="291"/>
      <c r="H419" s="292">
        <v>2</v>
      </c>
      <c r="I419" s="291"/>
      <c r="J419" s="439" t="s">
        <v>457</v>
      </c>
      <c r="K419" s="292"/>
      <c r="L419" s="292">
        <v>3</v>
      </c>
      <c r="M419" s="292"/>
      <c r="N419" s="292"/>
      <c r="O419" s="292"/>
      <c r="P419" s="294" t="s">
        <v>458</v>
      </c>
      <c r="Q419" s="294" t="s">
        <v>2218</v>
      </c>
      <c r="R419" s="292"/>
      <c r="S419" s="292"/>
      <c r="T419" s="292"/>
      <c r="U419" s="292"/>
      <c r="V419" s="292" t="s">
        <v>459</v>
      </c>
      <c r="W419" s="292"/>
      <c r="X419" s="292"/>
      <c r="Y419" s="292"/>
      <c r="Z419" s="292"/>
      <c r="AA419" s="292"/>
      <c r="AB419" s="294" t="s">
        <v>460</v>
      </c>
      <c r="AC419" s="294" t="s">
        <v>2123</v>
      </c>
      <c r="AD419" s="294"/>
      <c r="AE419" s="294"/>
      <c r="AF419" s="294"/>
      <c r="AG419" s="294"/>
      <c r="AH419" s="294"/>
      <c r="AI419" s="294"/>
      <c r="AJ419" s="294"/>
      <c r="AK419" s="294"/>
      <c r="AL419" s="294"/>
      <c r="AM419" s="294" t="s">
        <v>2303</v>
      </c>
      <c r="AN419" s="294" t="s">
        <v>2122</v>
      </c>
      <c r="AO419" s="71" t="s">
        <v>219</v>
      </c>
      <c r="AP419" s="71" t="s">
        <v>1007</v>
      </c>
      <c r="AQ419" s="71" t="s">
        <v>461</v>
      </c>
      <c r="AR419" s="70" t="s">
        <v>2304</v>
      </c>
      <c r="AS419" s="253" t="s">
        <v>463</v>
      </c>
      <c r="AT419" s="535">
        <f t="shared" si="194"/>
        <v>0</v>
      </c>
      <c r="AU419" s="535">
        <f t="shared" si="194"/>
        <v>0</v>
      </c>
      <c r="AV419" s="536">
        <v>0</v>
      </c>
      <c r="AW419" s="536">
        <v>0</v>
      </c>
      <c r="AX419" s="536">
        <v>0</v>
      </c>
      <c r="AY419" s="536">
        <v>0</v>
      </c>
      <c r="AZ419" s="536">
        <v>0</v>
      </c>
      <c r="BA419" s="536">
        <v>0</v>
      </c>
      <c r="BB419" s="537">
        <v>0</v>
      </c>
      <c r="BC419" s="537">
        <v>0</v>
      </c>
      <c r="BD419" s="538">
        <f t="shared" si="196"/>
        <v>2026640</v>
      </c>
      <c r="BE419" s="537">
        <v>0</v>
      </c>
      <c r="BF419" s="537">
        <v>2026640</v>
      </c>
      <c r="BG419" s="537">
        <v>0</v>
      </c>
      <c r="BH419" s="537">
        <v>0</v>
      </c>
      <c r="BI419" s="538">
        <f t="shared" si="197"/>
        <v>2026640</v>
      </c>
      <c r="BJ419" s="537">
        <v>0</v>
      </c>
      <c r="BK419" s="537">
        <v>2026640</v>
      </c>
      <c r="BL419" s="537">
        <v>0</v>
      </c>
      <c r="BM419" s="537">
        <v>0</v>
      </c>
      <c r="BN419" s="538">
        <f t="shared" si="198"/>
        <v>2026640</v>
      </c>
      <c r="BO419" s="537">
        <v>0</v>
      </c>
      <c r="BP419" s="537">
        <v>2026640</v>
      </c>
      <c r="BQ419" s="537">
        <v>0</v>
      </c>
      <c r="BR419" s="537">
        <v>0</v>
      </c>
      <c r="BS419" s="538">
        <f t="shared" si="193"/>
        <v>2026640</v>
      </c>
      <c r="BT419" s="537">
        <v>0</v>
      </c>
      <c r="BU419" s="537">
        <v>2026640</v>
      </c>
      <c r="BV419" s="537">
        <v>0</v>
      </c>
      <c r="BW419" s="537">
        <v>0</v>
      </c>
      <c r="BX419" s="538">
        <f t="shared" si="195"/>
        <v>0</v>
      </c>
      <c r="BY419" s="536">
        <v>0</v>
      </c>
      <c r="BZ419" s="536">
        <v>0</v>
      </c>
      <c r="CA419" s="536">
        <v>0</v>
      </c>
      <c r="CB419" s="537">
        <v>0</v>
      </c>
      <c r="CC419" s="538">
        <f t="shared" si="199"/>
        <v>2026640</v>
      </c>
      <c r="CD419" s="537">
        <v>0</v>
      </c>
      <c r="CE419" s="537">
        <v>2026640</v>
      </c>
      <c r="CF419" s="537">
        <v>0</v>
      </c>
      <c r="CG419" s="537">
        <v>0</v>
      </c>
      <c r="CH419" s="538">
        <f t="shared" si="200"/>
        <v>2026640</v>
      </c>
      <c r="CI419" s="537">
        <v>0</v>
      </c>
      <c r="CJ419" s="537">
        <v>2026640</v>
      </c>
      <c r="CK419" s="537">
        <v>0</v>
      </c>
      <c r="CL419" s="537">
        <v>0</v>
      </c>
      <c r="CM419" s="509" t="s">
        <v>92</v>
      </c>
      <c r="CN419" s="19" t="str">
        <f t="shared" si="207"/>
        <v>4040200600709плановый</v>
      </c>
      <c r="CO419" s="103"/>
      <c r="CP419" s="103"/>
      <c r="CQ419" s="104"/>
      <c r="CR419" s="104">
        <f t="shared" si="201"/>
        <v>0</v>
      </c>
      <c r="CS419" s="104">
        <f t="shared" si="202"/>
        <v>0</v>
      </c>
      <c r="CT419" s="104">
        <f t="shared" si="203"/>
        <v>0</v>
      </c>
      <c r="CU419" s="104">
        <f t="shared" si="204"/>
        <v>0</v>
      </c>
      <c r="CV419" s="104">
        <f t="shared" si="205"/>
        <v>0</v>
      </c>
      <c r="CW419" s="104">
        <f t="shared" si="206"/>
        <v>0</v>
      </c>
      <c r="CX419" s="104"/>
      <c r="CY419" s="211">
        <f t="shared" si="183"/>
        <v>0</v>
      </c>
      <c r="CZ419" s="211">
        <f t="shared" si="184"/>
        <v>0</v>
      </c>
      <c r="DA419" s="211">
        <f t="shared" si="185"/>
        <v>0</v>
      </c>
      <c r="DB419" s="211">
        <f t="shared" si="186"/>
        <v>0</v>
      </c>
      <c r="DC419" s="211">
        <f t="shared" si="187"/>
        <v>0</v>
      </c>
      <c r="DD419" s="211">
        <f t="shared" si="188"/>
        <v>0</v>
      </c>
      <c r="DE419" s="211">
        <f t="shared" si="189"/>
        <v>0</v>
      </c>
      <c r="DF419" s="211">
        <f t="shared" si="190"/>
        <v>0</v>
      </c>
      <c r="DG419" s="211">
        <f t="shared" si="191"/>
        <v>0</v>
      </c>
      <c r="DH419" s="211">
        <f t="shared" si="192"/>
        <v>0</v>
      </c>
    </row>
    <row r="420" spans="1:112" s="105" customFormat="1" ht="32.1" customHeight="1">
      <c r="A420" s="439">
        <v>606</v>
      </c>
      <c r="B420" s="289" t="s">
        <v>446</v>
      </c>
      <c r="C420" s="69">
        <v>404020060</v>
      </c>
      <c r="D420" s="58" t="s">
        <v>2301</v>
      </c>
      <c r="E420" s="290" t="s">
        <v>456</v>
      </c>
      <c r="F420" s="291"/>
      <c r="G420" s="291"/>
      <c r="H420" s="292">
        <v>2</v>
      </c>
      <c r="I420" s="291"/>
      <c r="J420" s="439" t="s">
        <v>457</v>
      </c>
      <c r="K420" s="292"/>
      <c r="L420" s="292">
        <v>3</v>
      </c>
      <c r="M420" s="292"/>
      <c r="N420" s="292"/>
      <c r="O420" s="292"/>
      <c r="P420" s="294" t="s">
        <v>458</v>
      </c>
      <c r="Q420" s="294" t="s">
        <v>2218</v>
      </c>
      <c r="R420" s="292"/>
      <c r="S420" s="292"/>
      <c r="T420" s="292"/>
      <c r="U420" s="292"/>
      <c r="V420" s="292" t="s">
        <v>459</v>
      </c>
      <c r="W420" s="292"/>
      <c r="X420" s="292"/>
      <c r="Y420" s="292"/>
      <c r="Z420" s="292"/>
      <c r="AA420" s="292"/>
      <c r="AB420" s="294" t="s">
        <v>460</v>
      </c>
      <c r="AC420" s="294" t="s">
        <v>2123</v>
      </c>
      <c r="AD420" s="294"/>
      <c r="AE420" s="294"/>
      <c r="AF420" s="294"/>
      <c r="AG420" s="294"/>
      <c r="AH420" s="294"/>
      <c r="AI420" s="294"/>
      <c r="AJ420" s="294"/>
      <c r="AK420" s="294"/>
      <c r="AL420" s="294"/>
      <c r="AM420" s="294" t="s">
        <v>2303</v>
      </c>
      <c r="AN420" s="294" t="s">
        <v>2122</v>
      </c>
      <c r="AO420" s="71" t="s">
        <v>219</v>
      </c>
      <c r="AP420" s="71" t="s">
        <v>1007</v>
      </c>
      <c r="AQ420" s="71" t="s">
        <v>461</v>
      </c>
      <c r="AR420" s="70" t="s">
        <v>2304</v>
      </c>
      <c r="AS420" s="253" t="s">
        <v>464</v>
      </c>
      <c r="AT420" s="535">
        <f t="shared" si="194"/>
        <v>0</v>
      </c>
      <c r="AU420" s="535">
        <f t="shared" si="194"/>
        <v>0</v>
      </c>
      <c r="AV420" s="536">
        <v>0</v>
      </c>
      <c r="AW420" s="536">
        <v>0</v>
      </c>
      <c r="AX420" s="536">
        <v>0</v>
      </c>
      <c r="AY420" s="536">
        <v>0</v>
      </c>
      <c r="AZ420" s="536">
        <v>0</v>
      </c>
      <c r="BA420" s="536">
        <v>0</v>
      </c>
      <c r="BB420" s="537">
        <v>0</v>
      </c>
      <c r="BC420" s="537">
        <v>0</v>
      </c>
      <c r="BD420" s="538">
        <f t="shared" si="196"/>
        <v>1500000</v>
      </c>
      <c r="BE420" s="537">
        <v>0</v>
      </c>
      <c r="BF420" s="537">
        <v>1500000</v>
      </c>
      <c r="BG420" s="537">
        <v>0</v>
      </c>
      <c r="BH420" s="537">
        <v>0</v>
      </c>
      <c r="BI420" s="538">
        <f t="shared" si="197"/>
        <v>1500000</v>
      </c>
      <c r="BJ420" s="537">
        <v>0</v>
      </c>
      <c r="BK420" s="537">
        <v>1500000</v>
      </c>
      <c r="BL420" s="537">
        <v>0</v>
      </c>
      <c r="BM420" s="537">
        <v>0</v>
      </c>
      <c r="BN420" s="538">
        <f t="shared" si="198"/>
        <v>1500000</v>
      </c>
      <c r="BO420" s="537">
        <v>0</v>
      </c>
      <c r="BP420" s="537">
        <v>1500000</v>
      </c>
      <c r="BQ420" s="537">
        <v>0</v>
      </c>
      <c r="BR420" s="537">
        <v>0</v>
      </c>
      <c r="BS420" s="538">
        <f t="shared" si="193"/>
        <v>1500000</v>
      </c>
      <c r="BT420" s="537">
        <v>0</v>
      </c>
      <c r="BU420" s="537">
        <v>1500000</v>
      </c>
      <c r="BV420" s="537">
        <v>0</v>
      </c>
      <c r="BW420" s="537">
        <v>0</v>
      </c>
      <c r="BX420" s="538">
        <f t="shared" si="195"/>
        <v>0</v>
      </c>
      <c r="BY420" s="536">
        <v>0</v>
      </c>
      <c r="BZ420" s="536">
        <v>0</v>
      </c>
      <c r="CA420" s="536">
        <v>0</v>
      </c>
      <c r="CB420" s="537">
        <v>0</v>
      </c>
      <c r="CC420" s="538">
        <f t="shared" si="199"/>
        <v>1500000</v>
      </c>
      <c r="CD420" s="537">
        <v>0</v>
      </c>
      <c r="CE420" s="537">
        <v>1500000</v>
      </c>
      <c r="CF420" s="537">
        <v>0</v>
      </c>
      <c r="CG420" s="537">
        <v>0</v>
      </c>
      <c r="CH420" s="538">
        <f t="shared" si="200"/>
        <v>1500000</v>
      </c>
      <c r="CI420" s="537">
        <v>0</v>
      </c>
      <c r="CJ420" s="537">
        <v>1500000</v>
      </c>
      <c r="CK420" s="537">
        <v>0</v>
      </c>
      <c r="CL420" s="537">
        <v>0</v>
      </c>
      <c r="CM420" s="509" t="s">
        <v>92</v>
      </c>
      <c r="CN420" s="19" t="str">
        <f t="shared" si="207"/>
        <v>4040200600709плановый</v>
      </c>
      <c r="CO420" s="103"/>
      <c r="CP420" s="103"/>
      <c r="CQ420" s="104"/>
      <c r="CR420" s="104">
        <f t="shared" si="201"/>
        <v>0</v>
      </c>
      <c r="CS420" s="104">
        <f t="shared" si="202"/>
        <v>0</v>
      </c>
      <c r="CT420" s="104">
        <f t="shared" si="203"/>
        <v>0</v>
      </c>
      <c r="CU420" s="104">
        <f t="shared" si="204"/>
        <v>0</v>
      </c>
      <c r="CV420" s="104">
        <f t="shared" si="205"/>
        <v>0</v>
      </c>
      <c r="CW420" s="104">
        <f t="shared" si="206"/>
        <v>0</v>
      </c>
      <c r="CX420" s="104"/>
      <c r="CY420" s="211">
        <f t="shared" si="183"/>
        <v>0</v>
      </c>
      <c r="CZ420" s="211">
        <f t="shared" si="184"/>
        <v>0</v>
      </c>
      <c r="DA420" s="211">
        <f t="shared" si="185"/>
        <v>0</v>
      </c>
      <c r="DB420" s="211">
        <f t="shared" si="186"/>
        <v>0</v>
      </c>
      <c r="DC420" s="211">
        <f t="shared" si="187"/>
        <v>0</v>
      </c>
      <c r="DD420" s="211">
        <f t="shared" si="188"/>
        <v>0</v>
      </c>
      <c r="DE420" s="211">
        <f t="shared" si="189"/>
        <v>0</v>
      </c>
      <c r="DF420" s="211">
        <f t="shared" si="190"/>
        <v>0</v>
      </c>
      <c r="DG420" s="211">
        <f t="shared" si="191"/>
        <v>0</v>
      </c>
      <c r="DH420" s="211">
        <f t="shared" si="192"/>
        <v>0</v>
      </c>
    </row>
    <row r="421" spans="1:112" s="105" customFormat="1" ht="32.1" customHeight="1">
      <c r="A421" s="439">
        <v>606</v>
      </c>
      <c r="B421" s="289" t="s">
        <v>446</v>
      </c>
      <c r="C421" s="69">
        <v>405010000</v>
      </c>
      <c r="D421" s="58" t="s">
        <v>465</v>
      </c>
      <c r="E421" s="290" t="s">
        <v>466</v>
      </c>
      <c r="F421" s="291"/>
      <c r="G421" s="291"/>
      <c r="H421" s="292">
        <v>1</v>
      </c>
      <c r="I421" s="291"/>
      <c r="J421" s="292">
        <v>8</v>
      </c>
      <c r="K421" s="292">
        <v>1</v>
      </c>
      <c r="L421" s="292">
        <v>3</v>
      </c>
      <c r="M421" s="292"/>
      <c r="N421" s="292"/>
      <c r="O421" s="292"/>
      <c r="P421" s="294" t="s">
        <v>467</v>
      </c>
      <c r="Q421" s="294" t="s">
        <v>468</v>
      </c>
      <c r="R421" s="292"/>
      <c r="S421" s="292"/>
      <c r="T421" s="292"/>
      <c r="U421" s="292"/>
      <c r="V421" s="292">
        <v>5</v>
      </c>
      <c r="W421" s="292">
        <v>3</v>
      </c>
      <c r="X421" s="292">
        <v>4</v>
      </c>
      <c r="Y421" s="292"/>
      <c r="Z421" s="292"/>
      <c r="AA421" s="292"/>
      <c r="AB421" s="294" t="s">
        <v>467</v>
      </c>
      <c r="AC421" s="294" t="s">
        <v>2120</v>
      </c>
      <c r="AD421" s="294"/>
      <c r="AE421" s="294"/>
      <c r="AF421" s="294"/>
      <c r="AG421" s="294"/>
      <c r="AH421" s="294"/>
      <c r="AI421" s="294"/>
      <c r="AJ421" s="294"/>
      <c r="AK421" s="294"/>
      <c r="AL421" s="294"/>
      <c r="AM421" s="294" t="s">
        <v>2121</v>
      </c>
      <c r="AN421" s="294" t="s">
        <v>2122</v>
      </c>
      <c r="AO421" s="71" t="s">
        <v>219</v>
      </c>
      <c r="AP421" s="71" t="s">
        <v>90</v>
      </c>
      <c r="AQ421" s="71" t="s">
        <v>469</v>
      </c>
      <c r="AR421" s="70" t="s">
        <v>470</v>
      </c>
      <c r="AS421" s="253" t="s">
        <v>471</v>
      </c>
      <c r="AT421" s="535">
        <f t="shared" si="194"/>
        <v>1473202068.1300001</v>
      </c>
      <c r="AU421" s="535">
        <f t="shared" si="194"/>
        <v>1473202068.1300001</v>
      </c>
      <c r="AV421" s="536">
        <v>0</v>
      </c>
      <c r="AW421" s="536">
        <v>0</v>
      </c>
      <c r="AX421" s="537">
        <v>1473202068.1300001</v>
      </c>
      <c r="AY421" s="537">
        <v>1473202068.1300001</v>
      </c>
      <c r="AZ421" s="536">
        <v>0</v>
      </c>
      <c r="BA421" s="536">
        <v>0</v>
      </c>
      <c r="BB421" s="536">
        <v>0</v>
      </c>
      <c r="BC421" s="536">
        <v>0</v>
      </c>
      <c r="BD421" s="538">
        <f t="shared" si="196"/>
        <v>1485990425.8499999</v>
      </c>
      <c r="BE421" s="537">
        <v>0</v>
      </c>
      <c r="BF421" s="537">
        <v>1485990425.8499999</v>
      </c>
      <c r="BG421" s="537">
        <v>0</v>
      </c>
      <c r="BH421" s="537">
        <v>0</v>
      </c>
      <c r="BI421" s="538">
        <f t="shared" si="197"/>
        <v>1458127619.75</v>
      </c>
      <c r="BJ421" s="537">
        <v>0</v>
      </c>
      <c r="BK421" s="537">
        <v>1458127619.75</v>
      </c>
      <c r="BL421" s="537">
        <v>0</v>
      </c>
      <c r="BM421" s="537">
        <v>0</v>
      </c>
      <c r="BN421" s="538">
        <f t="shared" si="198"/>
        <v>1458127619.75</v>
      </c>
      <c r="BO421" s="537">
        <v>0</v>
      </c>
      <c r="BP421" s="537">
        <v>1458127619.75</v>
      </c>
      <c r="BQ421" s="537">
        <v>0</v>
      </c>
      <c r="BR421" s="537">
        <v>0</v>
      </c>
      <c r="BS421" s="538">
        <f t="shared" si="193"/>
        <v>1458127619.75</v>
      </c>
      <c r="BT421" s="537">
        <v>0</v>
      </c>
      <c r="BU421" s="537">
        <v>1458127619.75</v>
      </c>
      <c r="BV421" s="537">
        <v>0</v>
      </c>
      <c r="BW421" s="537">
        <v>0</v>
      </c>
      <c r="BX421" s="538">
        <f t="shared" si="195"/>
        <v>1473202068.1300001</v>
      </c>
      <c r="BY421" s="536">
        <v>0</v>
      </c>
      <c r="BZ421" s="537">
        <v>1473202068.1300001</v>
      </c>
      <c r="CA421" s="536">
        <v>0</v>
      </c>
      <c r="CB421" s="536">
        <v>0</v>
      </c>
      <c r="CC421" s="538">
        <f t="shared" si="199"/>
        <v>1485990425.8499999</v>
      </c>
      <c r="CD421" s="537">
        <v>0</v>
      </c>
      <c r="CE421" s="537">
        <v>1485990425.8499999</v>
      </c>
      <c r="CF421" s="537">
        <v>0</v>
      </c>
      <c r="CG421" s="537">
        <v>0</v>
      </c>
      <c r="CH421" s="538">
        <f t="shared" si="200"/>
        <v>1458127619.75</v>
      </c>
      <c r="CI421" s="537">
        <v>0</v>
      </c>
      <c r="CJ421" s="537">
        <v>1458127619.75</v>
      </c>
      <c r="CK421" s="537">
        <v>0</v>
      </c>
      <c r="CL421" s="537">
        <v>0</v>
      </c>
      <c r="CM421" s="382" t="s">
        <v>91</v>
      </c>
      <c r="CN421" s="19" t="str">
        <f t="shared" si="207"/>
        <v>4050100000702нормативный</v>
      </c>
      <c r="CO421" s="103"/>
      <c r="CP421" s="103"/>
      <c r="CQ421" s="104"/>
      <c r="CR421" s="104">
        <f t="shared" si="201"/>
        <v>0</v>
      </c>
      <c r="CS421" s="104">
        <f t="shared" si="202"/>
        <v>0</v>
      </c>
      <c r="CT421" s="104">
        <f t="shared" si="203"/>
        <v>0</v>
      </c>
      <c r="CU421" s="104">
        <f t="shared" si="204"/>
        <v>0</v>
      </c>
      <c r="CV421" s="104">
        <f t="shared" si="205"/>
        <v>0</v>
      </c>
      <c r="CW421" s="104">
        <f t="shared" si="206"/>
        <v>0</v>
      </c>
      <c r="CX421" s="104"/>
      <c r="CY421" s="211">
        <f t="shared" si="183"/>
        <v>0</v>
      </c>
      <c r="CZ421" s="211">
        <f t="shared" si="184"/>
        <v>0</v>
      </c>
      <c r="DA421" s="211">
        <f t="shared" si="185"/>
        <v>0</v>
      </c>
      <c r="DB421" s="211">
        <f t="shared" si="186"/>
        <v>0</v>
      </c>
      <c r="DC421" s="211">
        <f t="shared" si="187"/>
        <v>0</v>
      </c>
      <c r="DD421" s="211">
        <f t="shared" si="188"/>
        <v>0</v>
      </c>
      <c r="DE421" s="211">
        <f t="shared" si="189"/>
        <v>0</v>
      </c>
      <c r="DF421" s="211">
        <f t="shared" si="190"/>
        <v>0</v>
      </c>
      <c r="DG421" s="211">
        <f t="shared" si="191"/>
        <v>0</v>
      </c>
      <c r="DH421" s="211">
        <f t="shared" si="192"/>
        <v>0</v>
      </c>
    </row>
    <row r="422" spans="1:112" s="105" customFormat="1" ht="32.1" customHeight="1">
      <c r="A422" s="439">
        <v>606</v>
      </c>
      <c r="B422" s="289" t="s">
        <v>446</v>
      </c>
      <c r="C422" s="69">
        <v>405010000</v>
      </c>
      <c r="D422" s="58" t="s">
        <v>465</v>
      </c>
      <c r="E422" s="290" t="s">
        <v>466</v>
      </c>
      <c r="F422" s="291"/>
      <c r="G422" s="291"/>
      <c r="H422" s="292">
        <v>1</v>
      </c>
      <c r="I422" s="291"/>
      <c r="J422" s="292">
        <v>8</v>
      </c>
      <c r="K422" s="292">
        <v>1</v>
      </c>
      <c r="L422" s="292">
        <v>3</v>
      </c>
      <c r="M422" s="292"/>
      <c r="N422" s="292"/>
      <c r="O422" s="292"/>
      <c r="P422" s="294" t="s">
        <v>467</v>
      </c>
      <c r="Q422" s="294" t="s">
        <v>468</v>
      </c>
      <c r="R422" s="292"/>
      <c r="S422" s="292"/>
      <c r="T422" s="292"/>
      <c r="U422" s="292"/>
      <c r="V422" s="292">
        <v>5</v>
      </c>
      <c r="W422" s="292">
        <v>3</v>
      </c>
      <c r="X422" s="292">
        <v>4</v>
      </c>
      <c r="Y422" s="292"/>
      <c r="Z422" s="292"/>
      <c r="AA422" s="292"/>
      <c r="AB422" s="294" t="s">
        <v>467</v>
      </c>
      <c r="AC422" s="294" t="s">
        <v>2120</v>
      </c>
      <c r="AD422" s="294"/>
      <c r="AE422" s="294"/>
      <c r="AF422" s="294"/>
      <c r="AG422" s="294"/>
      <c r="AH422" s="294"/>
      <c r="AI422" s="294"/>
      <c r="AJ422" s="294"/>
      <c r="AK422" s="294"/>
      <c r="AL422" s="294"/>
      <c r="AM422" s="294" t="s">
        <v>2121</v>
      </c>
      <c r="AN422" s="294" t="s">
        <v>2122</v>
      </c>
      <c r="AO422" s="71" t="s">
        <v>219</v>
      </c>
      <c r="AP422" s="71" t="s">
        <v>90</v>
      </c>
      <c r="AQ422" s="71" t="s">
        <v>469</v>
      </c>
      <c r="AR422" s="70" t="s">
        <v>470</v>
      </c>
      <c r="AS422" s="253" t="s">
        <v>472</v>
      </c>
      <c r="AT422" s="535">
        <f t="shared" si="194"/>
        <v>128905667.2</v>
      </c>
      <c r="AU422" s="535">
        <f t="shared" si="194"/>
        <v>128905667.2</v>
      </c>
      <c r="AV422" s="536">
        <v>0</v>
      </c>
      <c r="AW422" s="536">
        <v>0</v>
      </c>
      <c r="AX422" s="537">
        <v>128905667.2</v>
      </c>
      <c r="AY422" s="537">
        <v>128905667.2</v>
      </c>
      <c r="AZ422" s="536">
        <v>0</v>
      </c>
      <c r="BA422" s="536">
        <v>0</v>
      </c>
      <c r="BB422" s="536">
        <v>0</v>
      </c>
      <c r="BC422" s="536">
        <v>0</v>
      </c>
      <c r="BD422" s="538">
        <f t="shared" si="196"/>
        <v>137038200</v>
      </c>
      <c r="BE422" s="537">
        <v>0</v>
      </c>
      <c r="BF422" s="537">
        <v>137038200</v>
      </c>
      <c r="BG422" s="537">
        <v>0</v>
      </c>
      <c r="BH422" s="537">
        <v>0</v>
      </c>
      <c r="BI422" s="538">
        <f t="shared" si="197"/>
        <v>137038200</v>
      </c>
      <c r="BJ422" s="537">
        <v>0</v>
      </c>
      <c r="BK422" s="537">
        <v>137038200</v>
      </c>
      <c r="BL422" s="537">
        <v>0</v>
      </c>
      <c r="BM422" s="537">
        <v>0</v>
      </c>
      <c r="BN422" s="538">
        <f t="shared" si="198"/>
        <v>137038200</v>
      </c>
      <c r="BO422" s="537">
        <v>0</v>
      </c>
      <c r="BP422" s="537">
        <v>137038200</v>
      </c>
      <c r="BQ422" s="537">
        <v>0</v>
      </c>
      <c r="BR422" s="537">
        <v>0</v>
      </c>
      <c r="BS422" s="538">
        <f t="shared" si="193"/>
        <v>137038200</v>
      </c>
      <c r="BT422" s="537">
        <v>0</v>
      </c>
      <c r="BU422" s="537">
        <v>137038200</v>
      </c>
      <c r="BV422" s="537">
        <v>0</v>
      </c>
      <c r="BW422" s="537">
        <v>0</v>
      </c>
      <c r="BX422" s="538">
        <f t="shared" si="195"/>
        <v>128905667.2</v>
      </c>
      <c r="BY422" s="536">
        <v>0</v>
      </c>
      <c r="BZ422" s="537">
        <v>128905667.2</v>
      </c>
      <c r="CA422" s="536">
        <v>0</v>
      </c>
      <c r="CB422" s="536">
        <v>0</v>
      </c>
      <c r="CC422" s="538">
        <f t="shared" si="199"/>
        <v>137038200</v>
      </c>
      <c r="CD422" s="537">
        <v>0</v>
      </c>
      <c r="CE422" s="537">
        <v>137038200</v>
      </c>
      <c r="CF422" s="537">
        <v>0</v>
      </c>
      <c r="CG422" s="537">
        <v>0</v>
      </c>
      <c r="CH422" s="538">
        <f t="shared" si="200"/>
        <v>137038200</v>
      </c>
      <c r="CI422" s="537">
        <v>0</v>
      </c>
      <c r="CJ422" s="537">
        <v>137038200</v>
      </c>
      <c r="CK422" s="537">
        <v>0</v>
      </c>
      <c r="CL422" s="537">
        <v>0</v>
      </c>
      <c r="CM422" s="382" t="s">
        <v>91</v>
      </c>
      <c r="CN422" s="19" t="str">
        <f t="shared" si="207"/>
        <v>4050100000702нормативный</v>
      </c>
      <c r="CO422" s="103"/>
      <c r="CP422" s="103"/>
      <c r="CQ422" s="104"/>
      <c r="CR422" s="104">
        <f t="shared" si="201"/>
        <v>0</v>
      </c>
      <c r="CS422" s="104">
        <f t="shared" si="202"/>
        <v>0</v>
      </c>
      <c r="CT422" s="104">
        <f t="shared" si="203"/>
        <v>0</v>
      </c>
      <c r="CU422" s="104">
        <f t="shared" si="204"/>
        <v>0</v>
      </c>
      <c r="CV422" s="104">
        <f t="shared" si="205"/>
        <v>0</v>
      </c>
      <c r="CW422" s="104">
        <f t="shared" si="206"/>
        <v>0</v>
      </c>
      <c r="CX422" s="104"/>
      <c r="CY422" s="211">
        <f t="shared" si="183"/>
        <v>0</v>
      </c>
      <c r="CZ422" s="211">
        <f t="shared" si="184"/>
        <v>0</v>
      </c>
      <c r="DA422" s="211">
        <f t="shared" si="185"/>
        <v>0</v>
      </c>
      <c r="DB422" s="211">
        <f t="shared" si="186"/>
        <v>0</v>
      </c>
      <c r="DC422" s="211">
        <f t="shared" si="187"/>
        <v>0</v>
      </c>
      <c r="DD422" s="211">
        <f t="shared" si="188"/>
        <v>0</v>
      </c>
      <c r="DE422" s="211">
        <f t="shared" si="189"/>
        <v>0</v>
      </c>
      <c r="DF422" s="211">
        <f t="shared" si="190"/>
        <v>0</v>
      </c>
      <c r="DG422" s="211">
        <f t="shared" si="191"/>
        <v>0</v>
      </c>
      <c r="DH422" s="211">
        <f t="shared" si="192"/>
        <v>0</v>
      </c>
    </row>
    <row r="423" spans="1:112" s="105" customFormat="1" ht="32.1" customHeight="1">
      <c r="A423" s="439">
        <v>606</v>
      </c>
      <c r="B423" s="289" t="s">
        <v>446</v>
      </c>
      <c r="C423" s="69">
        <v>405010000</v>
      </c>
      <c r="D423" s="58" t="s">
        <v>465</v>
      </c>
      <c r="E423" s="290" t="s">
        <v>466</v>
      </c>
      <c r="F423" s="291"/>
      <c r="G423" s="291"/>
      <c r="H423" s="292">
        <v>1</v>
      </c>
      <c r="I423" s="291"/>
      <c r="J423" s="292">
        <v>8</v>
      </c>
      <c r="K423" s="292">
        <v>1</v>
      </c>
      <c r="L423" s="292">
        <v>3</v>
      </c>
      <c r="M423" s="292"/>
      <c r="N423" s="292"/>
      <c r="O423" s="292"/>
      <c r="P423" s="294" t="s">
        <v>467</v>
      </c>
      <c r="Q423" s="294" t="s">
        <v>468</v>
      </c>
      <c r="R423" s="292"/>
      <c r="S423" s="292"/>
      <c r="T423" s="292"/>
      <c r="U423" s="292"/>
      <c r="V423" s="292">
        <v>5</v>
      </c>
      <c r="W423" s="292">
        <v>3</v>
      </c>
      <c r="X423" s="292">
        <v>4</v>
      </c>
      <c r="Y423" s="292"/>
      <c r="Z423" s="292"/>
      <c r="AA423" s="292"/>
      <c r="AB423" s="294" t="s">
        <v>467</v>
      </c>
      <c r="AC423" s="294" t="s">
        <v>2120</v>
      </c>
      <c r="AD423" s="294"/>
      <c r="AE423" s="294"/>
      <c r="AF423" s="294"/>
      <c r="AG423" s="294"/>
      <c r="AH423" s="294"/>
      <c r="AI423" s="294"/>
      <c r="AJ423" s="294"/>
      <c r="AK423" s="294"/>
      <c r="AL423" s="294"/>
      <c r="AM423" s="294" t="s">
        <v>2138</v>
      </c>
      <c r="AN423" s="294" t="s">
        <v>2122</v>
      </c>
      <c r="AO423" s="71" t="s">
        <v>219</v>
      </c>
      <c r="AP423" s="71" t="s">
        <v>90</v>
      </c>
      <c r="AQ423" s="71" t="s">
        <v>469</v>
      </c>
      <c r="AR423" s="70" t="s">
        <v>470</v>
      </c>
      <c r="AS423" s="253" t="s">
        <v>463</v>
      </c>
      <c r="AT423" s="535">
        <f t="shared" si="194"/>
        <v>0</v>
      </c>
      <c r="AU423" s="535">
        <f t="shared" si="194"/>
        <v>0</v>
      </c>
      <c r="AV423" s="536">
        <v>0</v>
      </c>
      <c r="AW423" s="536">
        <v>0</v>
      </c>
      <c r="AX423" s="537">
        <v>0</v>
      </c>
      <c r="AY423" s="537">
        <v>0</v>
      </c>
      <c r="AZ423" s="536">
        <v>0</v>
      </c>
      <c r="BA423" s="536">
        <v>0</v>
      </c>
      <c r="BB423" s="536">
        <v>0</v>
      </c>
      <c r="BC423" s="536">
        <v>0</v>
      </c>
      <c r="BD423" s="538">
        <f t="shared" si="196"/>
        <v>0</v>
      </c>
      <c r="BE423" s="537">
        <v>0</v>
      </c>
      <c r="BF423" s="537">
        <v>0</v>
      </c>
      <c r="BG423" s="537">
        <v>0</v>
      </c>
      <c r="BH423" s="537">
        <v>0</v>
      </c>
      <c r="BI423" s="538">
        <f t="shared" si="197"/>
        <v>0</v>
      </c>
      <c r="BJ423" s="537">
        <v>0</v>
      </c>
      <c r="BK423" s="537">
        <v>0</v>
      </c>
      <c r="BL423" s="537">
        <v>0</v>
      </c>
      <c r="BM423" s="537">
        <v>0</v>
      </c>
      <c r="BN423" s="538">
        <f t="shared" si="198"/>
        <v>0</v>
      </c>
      <c r="BO423" s="537">
        <v>0</v>
      </c>
      <c r="BP423" s="537">
        <v>0</v>
      </c>
      <c r="BQ423" s="537">
        <v>0</v>
      </c>
      <c r="BR423" s="537">
        <v>0</v>
      </c>
      <c r="BS423" s="538">
        <f t="shared" si="193"/>
        <v>0</v>
      </c>
      <c r="BT423" s="537">
        <v>0</v>
      </c>
      <c r="BU423" s="537">
        <v>0</v>
      </c>
      <c r="BV423" s="537">
        <v>0</v>
      </c>
      <c r="BW423" s="537">
        <v>0</v>
      </c>
      <c r="BX423" s="538">
        <f t="shared" si="195"/>
        <v>0</v>
      </c>
      <c r="BY423" s="536">
        <v>0</v>
      </c>
      <c r="BZ423" s="537">
        <v>0</v>
      </c>
      <c r="CA423" s="536">
        <v>0</v>
      </c>
      <c r="CB423" s="536">
        <v>0</v>
      </c>
      <c r="CC423" s="538">
        <f t="shared" si="199"/>
        <v>0</v>
      </c>
      <c r="CD423" s="537">
        <v>0</v>
      </c>
      <c r="CE423" s="537">
        <v>0</v>
      </c>
      <c r="CF423" s="537">
        <v>0</v>
      </c>
      <c r="CG423" s="537">
        <v>0</v>
      </c>
      <c r="CH423" s="538">
        <f t="shared" si="200"/>
        <v>0</v>
      </c>
      <c r="CI423" s="537">
        <v>0</v>
      </c>
      <c r="CJ423" s="537">
        <v>0</v>
      </c>
      <c r="CK423" s="537">
        <v>0</v>
      </c>
      <c r="CL423" s="537">
        <v>0</v>
      </c>
      <c r="CM423" s="509" t="s">
        <v>92</v>
      </c>
      <c r="CN423" s="19" t="str">
        <f t="shared" si="207"/>
        <v>4050100000702плановый</v>
      </c>
      <c r="CO423" s="103"/>
      <c r="CP423" s="103"/>
      <c r="CQ423" s="104"/>
      <c r="CR423" s="104">
        <f t="shared" si="201"/>
        <v>0</v>
      </c>
      <c r="CS423" s="104">
        <f t="shared" si="202"/>
        <v>0</v>
      </c>
      <c r="CT423" s="104">
        <f t="shared" si="203"/>
        <v>0</v>
      </c>
      <c r="CU423" s="104">
        <f t="shared" si="204"/>
        <v>0</v>
      </c>
      <c r="CV423" s="104">
        <f t="shared" si="205"/>
        <v>0</v>
      </c>
      <c r="CW423" s="104">
        <f t="shared" si="206"/>
        <v>0</v>
      </c>
      <c r="CX423" s="104"/>
      <c r="CY423" s="211">
        <f t="shared" si="183"/>
        <v>0</v>
      </c>
      <c r="CZ423" s="211">
        <f t="shared" si="184"/>
        <v>0</v>
      </c>
      <c r="DA423" s="211">
        <f t="shared" si="185"/>
        <v>0</v>
      </c>
      <c r="DB423" s="211">
        <f t="shared" si="186"/>
        <v>0</v>
      </c>
      <c r="DC423" s="211">
        <f t="shared" si="187"/>
        <v>0</v>
      </c>
      <c r="DD423" s="211">
        <f t="shared" si="188"/>
        <v>0</v>
      </c>
      <c r="DE423" s="211">
        <f t="shared" si="189"/>
        <v>0</v>
      </c>
      <c r="DF423" s="211">
        <f t="shared" si="190"/>
        <v>0</v>
      </c>
      <c r="DG423" s="211">
        <f t="shared" si="191"/>
        <v>0</v>
      </c>
      <c r="DH423" s="211">
        <f t="shared" si="192"/>
        <v>0</v>
      </c>
    </row>
    <row r="424" spans="1:112" s="105" customFormat="1" ht="32.1" customHeight="1">
      <c r="A424" s="439">
        <v>606</v>
      </c>
      <c r="B424" s="289" t="s">
        <v>446</v>
      </c>
      <c r="C424" s="69">
        <v>405010000</v>
      </c>
      <c r="D424" s="58" t="s">
        <v>465</v>
      </c>
      <c r="E424" s="290" t="s">
        <v>466</v>
      </c>
      <c r="F424" s="291"/>
      <c r="G424" s="291"/>
      <c r="H424" s="292">
        <v>1</v>
      </c>
      <c r="I424" s="291"/>
      <c r="J424" s="292">
        <v>8</v>
      </c>
      <c r="K424" s="292">
        <v>1</v>
      </c>
      <c r="L424" s="292">
        <v>3</v>
      </c>
      <c r="M424" s="292"/>
      <c r="N424" s="292"/>
      <c r="O424" s="292"/>
      <c r="P424" s="294" t="s">
        <v>467</v>
      </c>
      <c r="Q424" s="294" t="s">
        <v>468</v>
      </c>
      <c r="R424" s="292"/>
      <c r="S424" s="292"/>
      <c r="T424" s="292"/>
      <c r="U424" s="292"/>
      <c r="V424" s="292">
        <v>5</v>
      </c>
      <c r="W424" s="292">
        <v>3</v>
      </c>
      <c r="X424" s="292">
        <v>4</v>
      </c>
      <c r="Y424" s="292"/>
      <c r="Z424" s="292"/>
      <c r="AA424" s="292"/>
      <c r="AB424" s="294" t="s">
        <v>467</v>
      </c>
      <c r="AC424" s="294" t="s">
        <v>2120</v>
      </c>
      <c r="AD424" s="294"/>
      <c r="AE424" s="294"/>
      <c r="AF424" s="294"/>
      <c r="AG424" s="294"/>
      <c r="AH424" s="294"/>
      <c r="AI424" s="294"/>
      <c r="AJ424" s="294"/>
      <c r="AK424" s="294"/>
      <c r="AL424" s="294"/>
      <c r="AM424" s="294" t="s">
        <v>2138</v>
      </c>
      <c r="AN424" s="294" t="s">
        <v>2122</v>
      </c>
      <c r="AO424" s="71" t="s">
        <v>219</v>
      </c>
      <c r="AP424" s="71" t="s">
        <v>90</v>
      </c>
      <c r="AQ424" s="71" t="s">
        <v>469</v>
      </c>
      <c r="AR424" s="70" t="s">
        <v>470</v>
      </c>
      <c r="AS424" s="253" t="s">
        <v>464</v>
      </c>
      <c r="AT424" s="535">
        <f t="shared" si="194"/>
        <v>0</v>
      </c>
      <c r="AU424" s="535">
        <f t="shared" si="194"/>
        <v>0</v>
      </c>
      <c r="AV424" s="536">
        <v>0</v>
      </c>
      <c r="AW424" s="536">
        <v>0</v>
      </c>
      <c r="AX424" s="537">
        <v>0</v>
      </c>
      <c r="AY424" s="537">
        <v>0</v>
      </c>
      <c r="AZ424" s="536">
        <v>0</v>
      </c>
      <c r="BA424" s="536">
        <v>0</v>
      </c>
      <c r="BB424" s="536">
        <v>0</v>
      </c>
      <c r="BC424" s="536">
        <v>0</v>
      </c>
      <c r="BD424" s="538">
        <f t="shared" si="196"/>
        <v>0</v>
      </c>
      <c r="BE424" s="537">
        <v>0</v>
      </c>
      <c r="BF424" s="537">
        <v>0</v>
      </c>
      <c r="BG424" s="537">
        <v>0</v>
      </c>
      <c r="BH424" s="537">
        <v>0</v>
      </c>
      <c r="BI424" s="538">
        <f t="shared" si="197"/>
        <v>0</v>
      </c>
      <c r="BJ424" s="537">
        <v>0</v>
      </c>
      <c r="BK424" s="537">
        <v>0</v>
      </c>
      <c r="BL424" s="537">
        <v>0</v>
      </c>
      <c r="BM424" s="537">
        <v>0</v>
      </c>
      <c r="BN424" s="538">
        <f t="shared" si="198"/>
        <v>0</v>
      </c>
      <c r="BO424" s="537">
        <v>0</v>
      </c>
      <c r="BP424" s="537">
        <v>0</v>
      </c>
      <c r="BQ424" s="537">
        <v>0</v>
      </c>
      <c r="BR424" s="537">
        <v>0</v>
      </c>
      <c r="BS424" s="538">
        <f t="shared" si="193"/>
        <v>0</v>
      </c>
      <c r="BT424" s="537">
        <v>0</v>
      </c>
      <c r="BU424" s="537">
        <v>0</v>
      </c>
      <c r="BV424" s="537">
        <v>0</v>
      </c>
      <c r="BW424" s="537">
        <v>0</v>
      </c>
      <c r="BX424" s="538">
        <f t="shared" si="195"/>
        <v>0</v>
      </c>
      <c r="BY424" s="536">
        <v>0</v>
      </c>
      <c r="BZ424" s="537">
        <v>0</v>
      </c>
      <c r="CA424" s="536">
        <v>0</v>
      </c>
      <c r="CB424" s="536">
        <v>0</v>
      </c>
      <c r="CC424" s="538">
        <f t="shared" si="199"/>
        <v>0</v>
      </c>
      <c r="CD424" s="537">
        <v>0</v>
      </c>
      <c r="CE424" s="537">
        <v>0</v>
      </c>
      <c r="CF424" s="537">
        <v>0</v>
      </c>
      <c r="CG424" s="537">
        <v>0</v>
      </c>
      <c r="CH424" s="538">
        <f t="shared" si="200"/>
        <v>0</v>
      </c>
      <c r="CI424" s="537">
        <v>0</v>
      </c>
      <c r="CJ424" s="537">
        <v>0</v>
      </c>
      <c r="CK424" s="537">
        <v>0</v>
      </c>
      <c r="CL424" s="537">
        <v>0</v>
      </c>
      <c r="CM424" s="509" t="s">
        <v>92</v>
      </c>
      <c r="CN424" s="19" t="str">
        <f t="shared" si="207"/>
        <v>4050100000702плановый</v>
      </c>
      <c r="CO424" s="103"/>
      <c r="CP424" s="103"/>
      <c r="CQ424" s="104"/>
      <c r="CR424" s="104">
        <f t="shared" si="201"/>
        <v>0</v>
      </c>
      <c r="CS424" s="104">
        <f t="shared" si="202"/>
        <v>0</v>
      </c>
      <c r="CT424" s="104">
        <f t="shared" si="203"/>
        <v>0</v>
      </c>
      <c r="CU424" s="104">
        <f t="shared" si="204"/>
        <v>0</v>
      </c>
      <c r="CV424" s="104">
        <f t="shared" si="205"/>
        <v>0</v>
      </c>
      <c r="CW424" s="104">
        <f t="shared" si="206"/>
        <v>0</v>
      </c>
      <c r="CX424" s="104"/>
      <c r="CY424" s="211">
        <f t="shared" si="183"/>
        <v>0</v>
      </c>
      <c r="CZ424" s="211">
        <f t="shared" si="184"/>
        <v>0</v>
      </c>
      <c r="DA424" s="211">
        <f t="shared" si="185"/>
        <v>0</v>
      </c>
      <c r="DB424" s="211">
        <f t="shared" si="186"/>
        <v>0</v>
      </c>
      <c r="DC424" s="211">
        <f t="shared" si="187"/>
        <v>0</v>
      </c>
      <c r="DD424" s="211">
        <f t="shared" si="188"/>
        <v>0</v>
      </c>
      <c r="DE424" s="211">
        <f t="shared" si="189"/>
        <v>0</v>
      </c>
      <c r="DF424" s="211">
        <f t="shared" si="190"/>
        <v>0</v>
      </c>
      <c r="DG424" s="211">
        <f t="shared" si="191"/>
        <v>0</v>
      </c>
      <c r="DH424" s="211">
        <f t="shared" si="192"/>
        <v>0</v>
      </c>
    </row>
    <row r="425" spans="1:112" s="105" customFormat="1" ht="32.1" customHeight="1">
      <c r="A425" s="439">
        <v>606</v>
      </c>
      <c r="B425" s="289" t="s">
        <v>446</v>
      </c>
      <c r="C425" s="69">
        <v>405030000</v>
      </c>
      <c r="D425" s="58" t="s">
        <v>473</v>
      </c>
      <c r="E425" s="290" t="s">
        <v>466</v>
      </c>
      <c r="F425" s="291"/>
      <c r="G425" s="291"/>
      <c r="H425" s="292">
        <v>1</v>
      </c>
      <c r="I425" s="291"/>
      <c r="J425" s="292">
        <v>8</v>
      </c>
      <c r="K425" s="292">
        <v>1</v>
      </c>
      <c r="L425" s="292">
        <v>3</v>
      </c>
      <c r="M425" s="292"/>
      <c r="N425" s="292"/>
      <c r="O425" s="292"/>
      <c r="P425" s="294" t="s">
        <v>467</v>
      </c>
      <c r="Q425" s="294" t="s">
        <v>468</v>
      </c>
      <c r="R425" s="292"/>
      <c r="S425" s="292"/>
      <c r="T425" s="292"/>
      <c r="U425" s="292"/>
      <c r="V425" s="292">
        <v>5</v>
      </c>
      <c r="W425" s="292">
        <v>3</v>
      </c>
      <c r="X425" s="292">
        <v>5</v>
      </c>
      <c r="Y425" s="292"/>
      <c r="Z425" s="292"/>
      <c r="AA425" s="292"/>
      <c r="AB425" s="294" t="s">
        <v>467</v>
      </c>
      <c r="AC425" s="294" t="s">
        <v>2120</v>
      </c>
      <c r="AD425" s="294"/>
      <c r="AE425" s="294"/>
      <c r="AF425" s="294"/>
      <c r="AG425" s="294"/>
      <c r="AH425" s="294"/>
      <c r="AI425" s="294"/>
      <c r="AJ425" s="294"/>
      <c r="AK425" s="294"/>
      <c r="AL425" s="294"/>
      <c r="AM425" s="294" t="s">
        <v>2121</v>
      </c>
      <c r="AN425" s="294" t="s">
        <v>2122</v>
      </c>
      <c r="AO425" s="71" t="s">
        <v>219</v>
      </c>
      <c r="AP425" s="71" t="s">
        <v>71</v>
      </c>
      <c r="AQ425" s="71" t="s">
        <v>474</v>
      </c>
      <c r="AR425" s="70" t="s">
        <v>475</v>
      </c>
      <c r="AS425" s="253" t="s">
        <v>471</v>
      </c>
      <c r="AT425" s="535">
        <f t="shared" si="194"/>
        <v>1153194820.4000001</v>
      </c>
      <c r="AU425" s="535">
        <f t="shared" si="194"/>
        <v>1153194820.4000001</v>
      </c>
      <c r="AV425" s="536">
        <v>0</v>
      </c>
      <c r="AW425" s="536">
        <v>0</v>
      </c>
      <c r="AX425" s="537">
        <v>1153194820.4000001</v>
      </c>
      <c r="AY425" s="537">
        <v>1153194820.4000001</v>
      </c>
      <c r="AZ425" s="536">
        <v>0</v>
      </c>
      <c r="BA425" s="536">
        <v>0</v>
      </c>
      <c r="BB425" s="536">
        <v>0</v>
      </c>
      <c r="BC425" s="536">
        <v>0</v>
      </c>
      <c r="BD425" s="538">
        <f t="shared" si="196"/>
        <v>1121482521.1199999</v>
      </c>
      <c r="BE425" s="537">
        <v>0</v>
      </c>
      <c r="BF425" s="537">
        <v>1121482521.1199999</v>
      </c>
      <c r="BG425" s="537">
        <v>0</v>
      </c>
      <c r="BH425" s="537">
        <v>0</v>
      </c>
      <c r="BI425" s="538">
        <f t="shared" si="197"/>
        <v>1122433247.1199999</v>
      </c>
      <c r="BJ425" s="537">
        <v>0</v>
      </c>
      <c r="BK425" s="537">
        <v>1122433247.1199999</v>
      </c>
      <c r="BL425" s="537">
        <v>0</v>
      </c>
      <c r="BM425" s="537">
        <v>0</v>
      </c>
      <c r="BN425" s="538">
        <f t="shared" si="198"/>
        <v>1122433247.1199999</v>
      </c>
      <c r="BO425" s="537">
        <v>0</v>
      </c>
      <c r="BP425" s="537">
        <v>1122433247.1199999</v>
      </c>
      <c r="BQ425" s="537">
        <v>0</v>
      </c>
      <c r="BR425" s="537">
        <v>0</v>
      </c>
      <c r="BS425" s="538">
        <f t="shared" si="193"/>
        <v>1122433247.1199999</v>
      </c>
      <c r="BT425" s="537">
        <v>0</v>
      </c>
      <c r="BU425" s="537">
        <v>1122433247.1199999</v>
      </c>
      <c r="BV425" s="537">
        <v>0</v>
      </c>
      <c r="BW425" s="537">
        <v>0</v>
      </c>
      <c r="BX425" s="538">
        <f t="shared" si="195"/>
        <v>1153194820.4000001</v>
      </c>
      <c r="BY425" s="536">
        <v>0</v>
      </c>
      <c r="BZ425" s="537">
        <v>1153194820.4000001</v>
      </c>
      <c r="CA425" s="536">
        <v>0</v>
      </c>
      <c r="CB425" s="536">
        <v>0</v>
      </c>
      <c r="CC425" s="538">
        <f t="shared" si="199"/>
        <v>1121482521.1199999</v>
      </c>
      <c r="CD425" s="537">
        <v>0</v>
      </c>
      <c r="CE425" s="537">
        <v>1121482521.1199999</v>
      </c>
      <c r="CF425" s="537">
        <v>0</v>
      </c>
      <c r="CG425" s="537">
        <v>0</v>
      </c>
      <c r="CH425" s="538">
        <f t="shared" si="200"/>
        <v>1122433247.1199999</v>
      </c>
      <c r="CI425" s="537">
        <v>0</v>
      </c>
      <c r="CJ425" s="537">
        <v>1122433247.1199999</v>
      </c>
      <c r="CK425" s="537">
        <v>0</v>
      </c>
      <c r="CL425" s="537">
        <v>0</v>
      </c>
      <c r="CM425" s="382" t="s">
        <v>91</v>
      </c>
      <c r="CN425" s="19" t="str">
        <f t="shared" si="207"/>
        <v>4050300000701нормативный</v>
      </c>
      <c r="CO425" s="103"/>
      <c r="CP425" s="103"/>
      <c r="CQ425" s="104"/>
      <c r="CR425" s="104">
        <f t="shared" si="201"/>
        <v>0</v>
      </c>
      <c r="CS425" s="104">
        <f t="shared" si="202"/>
        <v>0</v>
      </c>
      <c r="CT425" s="104">
        <f t="shared" si="203"/>
        <v>0</v>
      </c>
      <c r="CU425" s="104">
        <f t="shared" si="204"/>
        <v>0</v>
      </c>
      <c r="CV425" s="104">
        <f t="shared" si="205"/>
        <v>0</v>
      </c>
      <c r="CW425" s="104">
        <f t="shared" si="206"/>
        <v>0</v>
      </c>
      <c r="CX425" s="104"/>
      <c r="CY425" s="211">
        <f t="shared" si="183"/>
        <v>0</v>
      </c>
      <c r="CZ425" s="211">
        <f t="shared" si="184"/>
        <v>0</v>
      </c>
      <c r="DA425" s="211">
        <f t="shared" si="185"/>
        <v>0</v>
      </c>
      <c r="DB425" s="211">
        <f t="shared" si="186"/>
        <v>0</v>
      </c>
      <c r="DC425" s="211">
        <f t="shared" si="187"/>
        <v>0</v>
      </c>
      <c r="DD425" s="211">
        <f t="shared" si="188"/>
        <v>0</v>
      </c>
      <c r="DE425" s="211">
        <f t="shared" si="189"/>
        <v>0</v>
      </c>
      <c r="DF425" s="211">
        <f t="shared" si="190"/>
        <v>0</v>
      </c>
      <c r="DG425" s="211">
        <f t="shared" si="191"/>
        <v>0</v>
      </c>
      <c r="DH425" s="211">
        <f t="shared" si="192"/>
        <v>0</v>
      </c>
    </row>
    <row r="426" spans="1:112" s="105" customFormat="1" ht="32.1" customHeight="1">
      <c r="A426" s="439">
        <v>606</v>
      </c>
      <c r="B426" s="289" t="s">
        <v>446</v>
      </c>
      <c r="C426" s="69">
        <v>405030000</v>
      </c>
      <c r="D426" s="58" t="s">
        <v>473</v>
      </c>
      <c r="E426" s="290" t="s">
        <v>466</v>
      </c>
      <c r="F426" s="291"/>
      <c r="G426" s="291"/>
      <c r="H426" s="292">
        <v>1</v>
      </c>
      <c r="I426" s="291"/>
      <c r="J426" s="292">
        <v>8</v>
      </c>
      <c r="K426" s="292">
        <v>1</v>
      </c>
      <c r="L426" s="292">
        <v>3</v>
      </c>
      <c r="M426" s="292"/>
      <c r="N426" s="292"/>
      <c r="O426" s="292"/>
      <c r="P426" s="294" t="s">
        <v>467</v>
      </c>
      <c r="Q426" s="294" t="s">
        <v>2305</v>
      </c>
      <c r="R426" s="292"/>
      <c r="S426" s="292"/>
      <c r="T426" s="292"/>
      <c r="U426" s="292"/>
      <c r="V426" s="292" t="s">
        <v>476</v>
      </c>
      <c r="W426" s="292" t="s">
        <v>381</v>
      </c>
      <c r="X426" s="292" t="s">
        <v>477</v>
      </c>
      <c r="Y426" s="292"/>
      <c r="Z426" s="292"/>
      <c r="AA426" s="292" t="s">
        <v>478</v>
      </c>
      <c r="AB426" s="294" t="s">
        <v>479</v>
      </c>
      <c r="AC426" s="294" t="s">
        <v>2120</v>
      </c>
      <c r="AD426" s="294"/>
      <c r="AE426" s="294"/>
      <c r="AF426" s="294"/>
      <c r="AG426" s="294"/>
      <c r="AH426" s="294"/>
      <c r="AI426" s="294"/>
      <c r="AJ426" s="294"/>
      <c r="AK426" s="294"/>
      <c r="AL426" s="294"/>
      <c r="AM426" s="294" t="s">
        <v>2306</v>
      </c>
      <c r="AN426" s="294" t="s">
        <v>2122</v>
      </c>
      <c r="AO426" s="71" t="s">
        <v>219</v>
      </c>
      <c r="AP426" s="71" t="s">
        <v>71</v>
      </c>
      <c r="AQ426" s="71" t="s">
        <v>474</v>
      </c>
      <c r="AR426" s="70" t="s">
        <v>475</v>
      </c>
      <c r="AS426" s="253" t="s">
        <v>168</v>
      </c>
      <c r="AT426" s="535">
        <f t="shared" si="194"/>
        <v>615946.6</v>
      </c>
      <c r="AU426" s="535">
        <f t="shared" si="194"/>
        <v>615946.6</v>
      </c>
      <c r="AV426" s="536">
        <v>0</v>
      </c>
      <c r="AW426" s="536">
        <v>0</v>
      </c>
      <c r="AX426" s="537">
        <v>615946.6</v>
      </c>
      <c r="AY426" s="537">
        <v>615946.6</v>
      </c>
      <c r="AZ426" s="536">
        <v>0</v>
      </c>
      <c r="BA426" s="536">
        <v>0</v>
      </c>
      <c r="BB426" s="536">
        <v>0</v>
      </c>
      <c r="BC426" s="536">
        <v>0</v>
      </c>
      <c r="BD426" s="538">
        <f t="shared" si="196"/>
        <v>540000</v>
      </c>
      <c r="BE426" s="537">
        <v>0</v>
      </c>
      <c r="BF426" s="537">
        <v>540000</v>
      </c>
      <c r="BG426" s="537">
        <v>0</v>
      </c>
      <c r="BH426" s="537">
        <v>0</v>
      </c>
      <c r="BI426" s="538">
        <f t="shared" si="197"/>
        <v>540000</v>
      </c>
      <c r="BJ426" s="537">
        <v>0</v>
      </c>
      <c r="BK426" s="537">
        <v>540000</v>
      </c>
      <c r="BL426" s="537">
        <v>0</v>
      </c>
      <c r="BM426" s="537">
        <v>0</v>
      </c>
      <c r="BN426" s="538">
        <f t="shared" si="198"/>
        <v>540000</v>
      </c>
      <c r="BO426" s="537">
        <v>0</v>
      </c>
      <c r="BP426" s="537">
        <v>540000</v>
      </c>
      <c r="BQ426" s="537">
        <v>0</v>
      </c>
      <c r="BR426" s="537">
        <v>0</v>
      </c>
      <c r="BS426" s="538">
        <f t="shared" si="193"/>
        <v>540000</v>
      </c>
      <c r="BT426" s="537">
        <v>0</v>
      </c>
      <c r="BU426" s="537">
        <v>540000</v>
      </c>
      <c r="BV426" s="537">
        <v>0</v>
      </c>
      <c r="BW426" s="537">
        <v>0</v>
      </c>
      <c r="BX426" s="538">
        <f t="shared" si="195"/>
        <v>615946.6</v>
      </c>
      <c r="BY426" s="536">
        <v>0</v>
      </c>
      <c r="BZ426" s="537">
        <v>615946.6</v>
      </c>
      <c r="CA426" s="536">
        <v>0</v>
      </c>
      <c r="CB426" s="536">
        <v>0</v>
      </c>
      <c r="CC426" s="538">
        <f t="shared" si="199"/>
        <v>540000</v>
      </c>
      <c r="CD426" s="537">
        <v>0</v>
      </c>
      <c r="CE426" s="537">
        <v>540000</v>
      </c>
      <c r="CF426" s="537">
        <v>0</v>
      </c>
      <c r="CG426" s="537">
        <v>0</v>
      </c>
      <c r="CH426" s="538">
        <f t="shared" si="200"/>
        <v>540000</v>
      </c>
      <c r="CI426" s="537">
        <v>0</v>
      </c>
      <c r="CJ426" s="537">
        <v>540000</v>
      </c>
      <c r="CK426" s="537">
        <v>0</v>
      </c>
      <c r="CL426" s="537">
        <v>0</v>
      </c>
      <c r="CM426" s="382" t="s">
        <v>91</v>
      </c>
      <c r="CN426" s="19" t="str">
        <f t="shared" si="207"/>
        <v>4050300000701нормативный</v>
      </c>
      <c r="CO426" s="103"/>
      <c r="CP426" s="103"/>
      <c r="CQ426" s="104"/>
      <c r="CR426" s="104">
        <f t="shared" si="201"/>
        <v>0</v>
      </c>
      <c r="CS426" s="104">
        <f t="shared" si="202"/>
        <v>0</v>
      </c>
      <c r="CT426" s="104">
        <f t="shared" si="203"/>
        <v>0</v>
      </c>
      <c r="CU426" s="104">
        <f t="shared" si="204"/>
        <v>0</v>
      </c>
      <c r="CV426" s="104">
        <f t="shared" si="205"/>
        <v>0</v>
      </c>
      <c r="CW426" s="104">
        <f t="shared" si="206"/>
        <v>0</v>
      </c>
      <c r="CX426" s="104"/>
      <c r="CY426" s="211">
        <f t="shared" si="183"/>
        <v>0</v>
      </c>
      <c r="CZ426" s="211">
        <f t="shared" si="184"/>
        <v>0</v>
      </c>
      <c r="DA426" s="211">
        <f t="shared" si="185"/>
        <v>0</v>
      </c>
      <c r="DB426" s="211">
        <f t="shared" si="186"/>
        <v>0</v>
      </c>
      <c r="DC426" s="211">
        <f t="shared" si="187"/>
        <v>0</v>
      </c>
      <c r="DD426" s="211">
        <f t="shared" si="188"/>
        <v>0</v>
      </c>
      <c r="DE426" s="211">
        <f t="shared" si="189"/>
        <v>0</v>
      </c>
      <c r="DF426" s="211">
        <f t="shared" si="190"/>
        <v>0</v>
      </c>
      <c r="DG426" s="211">
        <f t="shared" si="191"/>
        <v>0</v>
      </c>
      <c r="DH426" s="211">
        <f t="shared" si="192"/>
        <v>0</v>
      </c>
    </row>
    <row r="427" spans="1:112" s="105" customFormat="1" ht="32.1" customHeight="1">
      <c r="A427" s="439">
        <v>606</v>
      </c>
      <c r="B427" s="289" t="s">
        <v>446</v>
      </c>
      <c r="C427" s="69">
        <v>405030000</v>
      </c>
      <c r="D427" s="58" t="s">
        <v>473</v>
      </c>
      <c r="E427" s="290" t="s">
        <v>466</v>
      </c>
      <c r="F427" s="291"/>
      <c r="G427" s="291"/>
      <c r="H427" s="292">
        <v>1</v>
      </c>
      <c r="I427" s="291"/>
      <c r="J427" s="292">
        <v>8</v>
      </c>
      <c r="K427" s="292">
        <v>1</v>
      </c>
      <c r="L427" s="292">
        <v>3</v>
      </c>
      <c r="M427" s="292"/>
      <c r="N427" s="292"/>
      <c r="O427" s="292"/>
      <c r="P427" s="294" t="s">
        <v>467</v>
      </c>
      <c r="Q427" s="294" t="s">
        <v>468</v>
      </c>
      <c r="R427" s="292"/>
      <c r="S427" s="292"/>
      <c r="T427" s="292"/>
      <c r="U427" s="292"/>
      <c r="V427" s="292">
        <v>5</v>
      </c>
      <c r="W427" s="292">
        <v>3</v>
      </c>
      <c r="X427" s="292">
        <v>5</v>
      </c>
      <c r="Y427" s="292"/>
      <c r="Z427" s="292"/>
      <c r="AA427" s="292"/>
      <c r="AB427" s="294" t="s">
        <v>467</v>
      </c>
      <c r="AC427" s="294" t="s">
        <v>2120</v>
      </c>
      <c r="AD427" s="294"/>
      <c r="AE427" s="294"/>
      <c r="AF427" s="294"/>
      <c r="AG427" s="294"/>
      <c r="AH427" s="294"/>
      <c r="AI427" s="294"/>
      <c r="AJ427" s="294"/>
      <c r="AK427" s="294"/>
      <c r="AL427" s="294"/>
      <c r="AM427" s="294" t="s">
        <v>2121</v>
      </c>
      <c r="AN427" s="294" t="s">
        <v>2122</v>
      </c>
      <c r="AO427" s="71" t="s">
        <v>219</v>
      </c>
      <c r="AP427" s="71" t="s">
        <v>71</v>
      </c>
      <c r="AQ427" s="71" t="s">
        <v>474</v>
      </c>
      <c r="AR427" s="70" t="s">
        <v>475</v>
      </c>
      <c r="AS427" s="253" t="s">
        <v>472</v>
      </c>
      <c r="AT427" s="535">
        <f t="shared" si="194"/>
        <v>41757902</v>
      </c>
      <c r="AU427" s="535">
        <f t="shared" si="194"/>
        <v>41757902</v>
      </c>
      <c r="AV427" s="536">
        <v>0</v>
      </c>
      <c r="AW427" s="536">
        <v>0</v>
      </c>
      <c r="AX427" s="537">
        <v>41757902</v>
      </c>
      <c r="AY427" s="537">
        <v>41757902</v>
      </c>
      <c r="AZ427" s="536">
        <v>0</v>
      </c>
      <c r="BA427" s="536">
        <v>0</v>
      </c>
      <c r="BB427" s="536">
        <v>0</v>
      </c>
      <c r="BC427" s="536">
        <v>0</v>
      </c>
      <c r="BD427" s="538">
        <f t="shared" si="196"/>
        <v>40666580</v>
      </c>
      <c r="BE427" s="537">
        <v>0</v>
      </c>
      <c r="BF427" s="537">
        <v>40666580</v>
      </c>
      <c r="BG427" s="537">
        <v>0</v>
      </c>
      <c r="BH427" s="537">
        <v>0</v>
      </c>
      <c r="BI427" s="538">
        <f t="shared" si="197"/>
        <v>40666580</v>
      </c>
      <c r="BJ427" s="537">
        <v>0</v>
      </c>
      <c r="BK427" s="537">
        <v>40666580</v>
      </c>
      <c r="BL427" s="537">
        <v>0</v>
      </c>
      <c r="BM427" s="537">
        <v>0</v>
      </c>
      <c r="BN427" s="538">
        <f t="shared" si="198"/>
        <v>40666580</v>
      </c>
      <c r="BO427" s="537">
        <v>0</v>
      </c>
      <c r="BP427" s="537">
        <v>40666580</v>
      </c>
      <c r="BQ427" s="537">
        <v>0</v>
      </c>
      <c r="BR427" s="537">
        <v>0</v>
      </c>
      <c r="BS427" s="538">
        <f t="shared" si="193"/>
        <v>40666580</v>
      </c>
      <c r="BT427" s="537">
        <v>0</v>
      </c>
      <c r="BU427" s="537">
        <v>40666580</v>
      </c>
      <c r="BV427" s="537">
        <v>0</v>
      </c>
      <c r="BW427" s="537">
        <v>0</v>
      </c>
      <c r="BX427" s="538">
        <f t="shared" si="195"/>
        <v>41757902</v>
      </c>
      <c r="BY427" s="536">
        <v>0</v>
      </c>
      <c r="BZ427" s="537">
        <v>41757902</v>
      </c>
      <c r="CA427" s="536">
        <v>0</v>
      </c>
      <c r="CB427" s="536">
        <v>0</v>
      </c>
      <c r="CC427" s="538">
        <f t="shared" si="199"/>
        <v>40666580</v>
      </c>
      <c r="CD427" s="537">
        <v>0</v>
      </c>
      <c r="CE427" s="537">
        <v>40666580</v>
      </c>
      <c r="CF427" s="537">
        <v>0</v>
      </c>
      <c r="CG427" s="537">
        <v>0</v>
      </c>
      <c r="CH427" s="538">
        <f t="shared" si="200"/>
        <v>40666580</v>
      </c>
      <c r="CI427" s="537">
        <v>0</v>
      </c>
      <c r="CJ427" s="537">
        <v>40666580</v>
      </c>
      <c r="CK427" s="537">
        <v>0</v>
      </c>
      <c r="CL427" s="537">
        <v>0</v>
      </c>
      <c r="CM427" s="382" t="s">
        <v>91</v>
      </c>
      <c r="CN427" s="19" t="str">
        <f t="shared" si="207"/>
        <v>4050300000701нормативный</v>
      </c>
      <c r="CO427" s="103"/>
      <c r="CP427" s="103"/>
      <c r="CQ427" s="104"/>
      <c r="CR427" s="104">
        <f t="shared" si="201"/>
        <v>0</v>
      </c>
      <c r="CS427" s="104">
        <f t="shared" si="202"/>
        <v>0</v>
      </c>
      <c r="CT427" s="104">
        <f t="shared" si="203"/>
        <v>0</v>
      </c>
      <c r="CU427" s="104">
        <f t="shared" si="204"/>
        <v>0</v>
      </c>
      <c r="CV427" s="104">
        <f t="shared" si="205"/>
        <v>0</v>
      </c>
      <c r="CW427" s="104">
        <f t="shared" si="206"/>
        <v>0</v>
      </c>
      <c r="CX427" s="104"/>
      <c r="CY427" s="211">
        <f t="shared" si="183"/>
        <v>0</v>
      </c>
      <c r="CZ427" s="211">
        <f t="shared" si="184"/>
        <v>0</v>
      </c>
      <c r="DA427" s="211">
        <f t="shared" si="185"/>
        <v>0</v>
      </c>
      <c r="DB427" s="211">
        <f t="shared" si="186"/>
        <v>0</v>
      </c>
      <c r="DC427" s="211">
        <f t="shared" si="187"/>
        <v>0</v>
      </c>
      <c r="DD427" s="211">
        <f t="shared" si="188"/>
        <v>0</v>
      </c>
      <c r="DE427" s="211">
        <f t="shared" si="189"/>
        <v>0</v>
      </c>
      <c r="DF427" s="211">
        <f t="shared" si="190"/>
        <v>0</v>
      </c>
      <c r="DG427" s="211">
        <f t="shared" si="191"/>
        <v>0</v>
      </c>
      <c r="DH427" s="211">
        <f t="shared" si="192"/>
        <v>0</v>
      </c>
    </row>
    <row r="428" spans="1:112" s="105" customFormat="1" ht="32.1" customHeight="1">
      <c r="A428" s="439">
        <v>606</v>
      </c>
      <c r="B428" s="289" t="s">
        <v>446</v>
      </c>
      <c r="C428" s="202">
        <v>404020001</v>
      </c>
      <c r="D428" s="58" t="s">
        <v>371</v>
      </c>
      <c r="E428" s="290" t="s">
        <v>2307</v>
      </c>
      <c r="F428" s="291"/>
      <c r="G428" s="291"/>
      <c r="H428" s="292" t="s">
        <v>2308</v>
      </c>
      <c r="I428" s="291"/>
      <c r="J428" s="292" t="s">
        <v>2309</v>
      </c>
      <c r="K428" s="292" t="s">
        <v>383</v>
      </c>
      <c r="L428" s="292" t="s">
        <v>1048</v>
      </c>
      <c r="M428" s="292"/>
      <c r="N428" s="292"/>
      <c r="O428" s="292"/>
      <c r="P428" s="294" t="s">
        <v>2310</v>
      </c>
      <c r="Q428" s="294" t="s">
        <v>2311</v>
      </c>
      <c r="R428" s="292"/>
      <c r="S428" s="292"/>
      <c r="T428" s="292" t="s">
        <v>381</v>
      </c>
      <c r="U428" s="292"/>
      <c r="V428" s="292" t="s">
        <v>2312</v>
      </c>
      <c r="W428" s="292" t="s">
        <v>1652</v>
      </c>
      <c r="X428" s="292" t="s">
        <v>381</v>
      </c>
      <c r="Y428" s="292"/>
      <c r="Z428" s="292"/>
      <c r="AA428" s="292"/>
      <c r="AB428" s="294" t="s">
        <v>2313</v>
      </c>
      <c r="AC428" s="294" t="s">
        <v>2314</v>
      </c>
      <c r="AD428" s="292"/>
      <c r="AE428" s="292"/>
      <c r="AF428" s="292"/>
      <c r="AG428" s="292"/>
      <c r="AH428" s="292"/>
      <c r="AI428" s="292"/>
      <c r="AJ428" s="292">
        <v>1</v>
      </c>
      <c r="AK428" s="292"/>
      <c r="AL428" s="292"/>
      <c r="AM428" s="292"/>
      <c r="AN428" s="294" t="s">
        <v>2083</v>
      </c>
      <c r="AO428" s="71" t="s">
        <v>71</v>
      </c>
      <c r="AP428" s="71" t="s">
        <v>72</v>
      </c>
      <c r="AQ428" s="71" t="s">
        <v>260</v>
      </c>
      <c r="AR428" s="70" t="s">
        <v>2044</v>
      </c>
      <c r="AS428" s="253">
        <v>121</v>
      </c>
      <c r="AT428" s="535">
        <f t="shared" si="194"/>
        <v>391367.63</v>
      </c>
      <c r="AU428" s="535">
        <f t="shared" si="194"/>
        <v>391367.63</v>
      </c>
      <c r="AV428" s="536">
        <v>391367.63</v>
      </c>
      <c r="AW428" s="536">
        <v>391367.63</v>
      </c>
      <c r="AX428" s="536">
        <v>0</v>
      </c>
      <c r="AY428" s="536">
        <v>0</v>
      </c>
      <c r="AZ428" s="536">
        <v>0</v>
      </c>
      <c r="BA428" s="536">
        <v>0</v>
      </c>
      <c r="BB428" s="536">
        <v>0</v>
      </c>
      <c r="BC428" s="536">
        <v>0</v>
      </c>
      <c r="BD428" s="538">
        <f t="shared" si="196"/>
        <v>0</v>
      </c>
      <c r="BE428" s="537">
        <v>0</v>
      </c>
      <c r="BF428" s="537">
        <v>0</v>
      </c>
      <c r="BG428" s="537">
        <v>0</v>
      </c>
      <c r="BH428" s="537">
        <v>0</v>
      </c>
      <c r="BI428" s="538">
        <f t="shared" si="197"/>
        <v>0</v>
      </c>
      <c r="BJ428" s="537">
        <v>0</v>
      </c>
      <c r="BK428" s="537">
        <v>0</v>
      </c>
      <c r="BL428" s="537">
        <v>0</v>
      </c>
      <c r="BM428" s="537">
        <v>0</v>
      </c>
      <c r="BN428" s="538">
        <f t="shared" si="198"/>
        <v>0</v>
      </c>
      <c r="BO428" s="537">
        <v>0</v>
      </c>
      <c r="BP428" s="537">
        <v>0</v>
      </c>
      <c r="BQ428" s="537">
        <v>0</v>
      </c>
      <c r="BR428" s="537">
        <v>0</v>
      </c>
      <c r="BS428" s="538">
        <f t="shared" si="193"/>
        <v>0</v>
      </c>
      <c r="BT428" s="537">
        <v>0</v>
      </c>
      <c r="BU428" s="537">
        <v>0</v>
      </c>
      <c r="BV428" s="537">
        <v>0</v>
      </c>
      <c r="BW428" s="537">
        <v>0</v>
      </c>
      <c r="BX428" s="538">
        <f t="shared" si="195"/>
        <v>391367.63</v>
      </c>
      <c r="BY428" s="536">
        <v>391367.63</v>
      </c>
      <c r="BZ428" s="536">
        <v>0</v>
      </c>
      <c r="CA428" s="536">
        <v>0</v>
      </c>
      <c r="CB428" s="536">
        <v>0</v>
      </c>
      <c r="CC428" s="538">
        <f t="shared" si="199"/>
        <v>0</v>
      </c>
      <c r="CD428" s="537">
        <v>0</v>
      </c>
      <c r="CE428" s="537">
        <v>0</v>
      </c>
      <c r="CF428" s="537">
        <v>0</v>
      </c>
      <c r="CG428" s="537">
        <v>0</v>
      </c>
      <c r="CH428" s="538">
        <f t="shared" si="200"/>
        <v>0</v>
      </c>
      <c r="CI428" s="537">
        <v>0</v>
      </c>
      <c r="CJ428" s="537">
        <v>0</v>
      </c>
      <c r="CK428" s="537">
        <v>0</v>
      </c>
      <c r="CL428" s="537">
        <v>0</v>
      </c>
      <c r="CM428" s="509" t="s">
        <v>92</v>
      </c>
      <c r="CN428" s="19" t="str">
        <f t="shared" si="207"/>
        <v>4040200010113плановый</v>
      </c>
      <c r="CO428" s="103"/>
      <c r="CP428" s="103"/>
      <c r="CQ428" s="104"/>
      <c r="CR428" s="104">
        <f t="shared" si="201"/>
        <v>0</v>
      </c>
      <c r="CS428" s="104">
        <f t="shared" si="202"/>
        <v>0</v>
      </c>
      <c r="CT428" s="104">
        <f t="shared" si="203"/>
        <v>0</v>
      </c>
      <c r="CU428" s="104">
        <f t="shared" si="204"/>
        <v>0</v>
      </c>
      <c r="CV428" s="104">
        <f t="shared" si="205"/>
        <v>0</v>
      </c>
      <c r="CW428" s="104">
        <f t="shared" si="206"/>
        <v>0</v>
      </c>
      <c r="CX428" s="104"/>
      <c r="CY428" s="211">
        <f t="shared" si="183"/>
        <v>0</v>
      </c>
      <c r="CZ428" s="211">
        <f t="shared" si="184"/>
        <v>0</v>
      </c>
      <c r="DA428" s="211">
        <f t="shared" si="185"/>
        <v>0</v>
      </c>
      <c r="DB428" s="211">
        <f t="shared" si="186"/>
        <v>0</v>
      </c>
      <c r="DC428" s="211">
        <f t="shared" si="187"/>
        <v>0</v>
      </c>
      <c r="DD428" s="211">
        <f t="shared" si="188"/>
        <v>0</v>
      </c>
      <c r="DE428" s="211">
        <f t="shared" si="189"/>
        <v>0</v>
      </c>
      <c r="DF428" s="211">
        <f t="shared" si="190"/>
        <v>0</v>
      </c>
      <c r="DG428" s="211">
        <f t="shared" si="191"/>
        <v>0</v>
      </c>
      <c r="DH428" s="211">
        <f t="shared" si="192"/>
        <v>0</v>
      </c>
    </row>
    <row r="429" spans="1:112" s="105" customFormat="1" ht="32.1" customHeight="1">
      <c r="A429" s="439">
        <v>606</v>
      </c>
      <c r="B429" s="289" t="s">
        <v>446</v>
      </c>
      <c r="C429" s="202">
        <v>404020002</v>
      </c>
      <c r="D429" s="58" t="s">
        <v>1851</v>
      </c>
      <c r="E429" s="290" t="s">
        <v>2307</v>
      </c>
      <c r="F429" s="291"/>
      <c r="G429" s="291"/>
      <c r="H429" s="292" t="s">
        <v>2308</v>
      </c>
      <c r="I429" s="291"/>
      <c r="J429" s="292" t="s">
        <v>2309</v>
      </c>
      <c r="K429" s="292" t="s">
        <v>383</v>
      </c>
      <c r="L429" s="292" t="s">
        <v>1048</v>
      </c>
      <c r="M429" s="292"/>
      <c r="N429" s="292"/>
      <c r="O429" s="292"/>
      <c r="P429" s="294" t="s">
        <v>2310</v>
      </c>
      <c r="Q429" s="294" t="s">
        <v>2311</v>
      </c>
      <c r="R429" s="292"/>
      <c r="S429" s="292"/>
      <c r="T429" s="292" t="s">
        <v>381</v>
      </c>
      <c r="U429" s="292"/>
      <c r="V429" s="292" t="s">
        <v>2312</v>
      </c>
      <c r="W429" s="292" t="s">
        <v>1652</v>
      </c>
      <c r="X429" s="292" t="s">
        <v>381</v>
      </c>
      <c r="Y429" s="292"/>
      <c r="Z429" s="292"/>
      <c r="AA429" s="292"/>
      <c r="AB429" s="294" t="s">
        <v>2313</v>
      </c>
      <c r="AC429" s="294" t="s">
        <v>2314</v>
      </c>
      <c r="AD429" s="292"/>
      <c r="AE429" s="292"/>
      <c r="AF429" s="292"/>
      <c r="AG429" s="292"/>
      <c r="AH429" s="292"/>
      <c r="AI429" s="292"/>
      <c r="AJ429" s="292">
        <v>1</v>
      </c>
      <c r="AK429" s="292"/>
      <c r="AL429" s="292"/>
      <c r="AM429" s="292"/>
      <c r="AN429" s="294" t="s">
        <v>2083</v>
      </c>
      <c r="AO429" s="71" t="s">
        <v>71</v>
      </c>
      <c r="AP429" s="71" t="s">
        <v>72</v>
      </c>
      <c r="AQ429" s="71" t="s">
        <v>260</v>
      </c>
      <c r="AR429" s="70" t="s">
        <v>2044</v>
      </c>
      <c r="AS429" s="253" t="s">
        <v>79</v>
      </c>
      <c r="AT429" s="535">
        <f t="shared" si="194"/>
        <v>118193.03</v>
      </c>
      <c r="AU429" s="535">
        <f t="shared" si="194"/>
        <v>118193.03</v>
      </c>
      <c r="AV429" s="537">
        <v>118193.03</v>
      </c>
      <c r="AW429" s="537">
        <v>118193.03</v>
      </c>
      <c r="AX429" s="536">
        <v>0</v>
      </c>
      <c r="AY429" s="536">
        <v>0</v>
      </c>
      <c r="AZ429" s="536">
        <v>0</v>
      </c>
      <c r="BA429" s="536">
        <v>0</v>
      </c>
      <c r="BB429" s="536">
        <v>0</v>
      </c>
      <c r="BC429" s="536">
        <v>0</v>
      </c>
      <c r="BD429" s="538">
        <f t="shared" si="196"/>
        <v>0</v>
      </c>
      <c r="BE429" s="537">
        <v>0</v>
      </c>
      <c r="BF429" s="537">
        <v>0</v>
      </c>
      <c r="BG429" s="537">
        <v>0</v>
      </c>
      <c r="BH429" s="537">
        <v>0</v>
      </c>
      <c r="BI429" s="538">
        <f t="shared" si="197"/>
        <v>0</v>
      </c>
      <c r="BJ429" s="537">
        <v>0</v>
      </c>
      <c r="BK429" s="537">
        <v>0</v>
      </c>
      <c r="BL429" s="537">
        <v>0</v>
      </c>
      <c r="BM429" s="537">
        <v>0</v>
      </c>
      <c r="BN429" s="538">
        <f t="shared" si="198"/>
        <v>0</v>
      </c>
      <c r="BO429" s="537">
        <v>0</v>
      </c>
      <c r="BP429" s="537">
        <v>0</v>
      </c>
      <c r="BQ429" s="537">
        <v>0</v>
      </c>
      <c r="BR429" s="537">
        <v>0</v>
      </c>
      <c r="BS429" s="538">
        <f t="shared" si="193"/>
        <v>0</v>
      </c>
      <c r="BT429" s="537">
        <v>0</v>
      </c>
      <c r="BU429" s="537">
        <v>0</v>
      </c>
      <c r="BV429" s="537">
        <v>0</v>
      </c>
      <c r="BW429" s="537">
        <v>0</v>
      </c>
      <c r="BX429" s="538">
        <f t="shared" si="195"/>
        <v>118193.03</v>
      </c>
      <c r="BY429" s="537">
        <v>118193.03</v>
      </c>
      <c r="BZ429" s="536">
        <v>0</v>
      </c>
      <c r="CA429" s="536">
        <v>0</v>
      </c>
      <c r="CB429" s="536">
        <v>0</v>
      </c>
      <c r="CC429" s="538">
        <f t="shared" si="199"/>
        <v>0</v>
      </c>
      <c r="CD429" s="537">
        <v>0</v>
      </c>
      <c r="CE429" s="537">
        <v>0</v>
      </c>
      <c r="CF429" s="537">
        <v>0</v>
      </c>
      <c r="CG429" s="537">
        <v>0</v>
      </c>
      <c r="CH429" s="538">
        <f t="shared" si="200"/>
        <v>0</v>
      </c>
      <c r="CI429" s="537">
        <v>0</v>
      </c>
      <c r="CJ429" s="537">
        <v>0</v>
      </c>
      <c r="CK429" s="537">
        <v>0</v>
      </c>
      <c r="CL429" s="537">
        <v>0</v>
      </c>
      <c r="CM429" s="509" t="s">
        <v>92</v>
      </c>
      <c r="CN429" s="19" t="str">
        <f t="shared" si="207"/>
        <v>4040200020113плановый</v>
      </c>
      <c r="CR429" s="104">
        <f t="shared" si="201"/>
        <v>0</v>
      </c>
      <c r="CS429" s="104">
        <f t="shared" si="202"/>
        <v>0</v>
      </c>
      <c r="CT429" s="104">
        <f t="shared" si="203"/>
        <v>0</v>
      </c>
      <c r="CU429" s="104">
        <f t="shared" si="204"/>
        <v>0</v>
      </c>
      <c r="CV429" s="104">
        <f t="shared" si="205"/>
        <v>0</v>
      </c>
      <c r="CW429" s="104">
        <f t="shared" si="206"/>
        <v>0</v>
      </c>
      <c r="CY429" s="211">
        <f t="shared" ref="CY429:CY530" si="208">CC429-BD429</f>
        <v>0</v>
      </c>
      <c r="CZ429" s="211">
        <f t="shared" ref="CZ429:CZ530" si="209">CD429-BE429</f>
        <v>0</v>
      </c>
      <c r="DA429" s="211">
        <f t="shared" ref="DA429:DA530" si="210">CE429-BF429</f>
        <v>0</v>
      </c>
      <c r="DB429" s="211">
        <f t="shared" ref="DB429:DB530" si="211">CF429-BG429</f>
        <v>0</v>
      </c>
      <c r="DC429" s="211">
        <f t="shared" ref="DC429:DC530" si="212">CG429-BH429</f>
        <v>0</v>
      </c>
      <c r="DD429" s="211">
        <f t="shared" ref="DD429:DD530" si="213">CH429-BI429</f>
        <v>0</v>
      </c>
      <c r="DE429" s="211">
        <f t="shared" ref="DE429:DE530" si="214">CI429-BJ429</f>
        <v>0</v>
      </c>
      <c r="DF429" s="211">
        <f t="shared" ref="DF429:DF530" si="215">CJ429-BK429</f>
        <v>0</v>
      </c>
      <c r="DG429" s="211">
        <f t="shared" ref="DG429:DG530" si="216">CK429-BL429</f>
        <v>0</v>
      </c>
      <c r="DH429" s="211">
        <f t="shared" ref="DH429:DH530" si="217">CL429-BM429</f>
        <v>0</v>
      </c>
    </row>
    <row r="430" spans="1:112" s="22" customFormat="1" ht="32.1" customHeight="1">
      <c r="A430" s="555" t="s">
        <v>480</v>
      </c>
      <c r="B430" s="556"/>
      <c r="C430" s="556"/>
      <c r="D430" s="556"/>
      <c r="E430" s="556"/>
      <c r="F430" s="556"/>
      <c r="G430" s="556"/>
      <c r="H430" s="556"/>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6"/>
      <c r="AI430" s="556"/>
      <c r="AJ430" s="556"/>
      <c r="AK430" s="556"/>
      <c r="AL430" s="556"/>
      <c r="AM430" s="556"/>
      <c r="AN430" s="556"/>
      <c r="AO430" s="556"/>
      <c r="AP430" s="556"/>
      <c r="AQ430" s="556"/>
      <c r="AR430" s="556"/>
      <c r="AS430" s="556"/>
      <c r="AT430" s="557">
        <f t="shared" ref="AT430:BD430" si="218">SUM(AT262:AT429)</f>
        <v>6262252639.4599991</v>
      </c>
      <c r="AU430" s="557">
        <f t="shared" si="218"/>
        <v>6238168462.9500008</v>
      </c>
      <c r="AV430" s="557">
        <f t="shared" si="218"/>
        <v>596551844.06999993</v>
      </c>
      <c r="AW430" s="557">
        <f t="shared" si="218"/>
        <v>584063184.53999996</v>
      </c>
      <c r="AX430" s="557">
        <f t="shared" si="218"/>
        <v>3161093816.9600005</v>
      </c>
      <c r="AY430" s="557">
        <f t="shared" si="218"/>
        <v>3157612539.2800002</v>
      </c>
      <c r="AZ430" s="557">
        <f t="shared" si="218"/>
        <v>0</v>
      </c>
      <c r="BA430" s="557">
        <f t="shared" si="218"/>
        <v>0</v>
      </c>
      <c r="BB430" s="304">
        <f t="shared" si="218"/>
        <v>2504606978.4300008</v>
      </c>
      <c r="BC430" s="557">
        <f t="shared" si="218"/>
        <v>2496492739.1300006</v>
      </c>
      <c r="BD430" s="558">
        <f t="shared" si="218"/>
        <v>8222194338.2300024</v>
      </c>
      <c r="BE430" s="558">
        <f t="shared" ref="BE430:CL430" si="219">SUM(BE262:BE429)</f>
        <v>1740404736.3199999</v>
      </c>
      <c r="BF430" s="558">
        <f t="shared" si="219"/>
        <v>3729413431.4099998</v>
      </c>
      <c r="BG430" s="558">
        <f t="shared" si="219"/>
        <v>0</v>
      </c>
      <c r="BH430" s="558">
        <f t="shared" si="219"/>
        <v>2752376170.499999</v>
      </c>
      <c r="BI430" s="558">
        <f t="shared" si="219"/>
        <v>6721806768.4499998</v>
      </c>
      <c r="BJ430" s="558">
        <f t="shared" si="219"/>
        <v>995431141.57999992</v>
      </c>
      <c r="BK430" s="558">
        <f t="shared" si="219"/>
        <v>3019130491.5500002</v>
      </c>
      <c r="BL430" s="558">
        <f t="shared" si="219"/>
        <v>0</v>
      </c>
      <c r="BM430" s="558">
        <f t="shared" si="219"/>
        <v>2707245135.3200002</v>
      </c>
      <c r="BN430" s="558">
        <f t="shared" si="219"/>
        <v>6699424048.5500002</v>
      </c>
      <c r="BO430" s="558">
        <f t="shared" si="219"/>
        <v>969654368.40999985</v>
      </c>
      <c r="BP430" s="558">
        <f t="shared" si="219"/>
        <v>3025521874.8099999</v>
      </c>
      <c r="BQ430" s="558">
        <f t="shared" si="219"/>
        <v>0</v>
      </c>
      <c r="BR430" s="558">
        <f t="shared" si="219"/>
        <v>2704247805.3299999</v>
      </c>
      <c r="BS430" s="558">
        <f t="shared" si="219"/>
        <v>6104365150</v>
      </c>
      <c r="BT430" s="558">
        <f t="shared" si="219"/>
        <v>421879368.85999995</v>
      </c>
      <c r="BU430" s="558">
        <f t="shared" si="219"/>
        <v>2984291514.9299998</v>
      </c>
      <c r="BV430" s="558">
        <f t="shared" si="219"/>
        <v>0</v>
      </c>
      <c r="BW430" s="558">
        <f t="shared" si="219"/>
        <v>2698194266.21</v>
      </c>
      <c r="BX430" s="558">
        <f t="shared" si="219"/>
        <v>6238168462.9500008</v>
      </c>
      <c r="BY430" s="558">
        <f t="shared" si="219"/>
        <v>584063184.53999996</v>
      </c>
      <c r="BZ430" s="558">
        <f t="shared" si="219"/>
        <v>3157612539.2800002</v>
      </c>
      <c r="CA430" s="558">
        <f t="shared" si="219"/>
        <v>0</v>
      </c>
      <c r="CB430" s="558">
        <f t="shared" si="219"/>
        <v>2496492739.1300006</v>
      </c>
      <c r="CC430" s="558">
        <f t="shared" si="219"/>
        <v>8313323663.3600016</v>
      </c>
      <c r="CD430" s="558">
        <f t="shared" si="219"/>
        <v>1740404736.3199999</v>
      </c>
      <c r="CE430" s="558">
        <f t="shared" si="219"/>
        <v>3729413431.4099998</v>
      </c>
      <c r="CF430" s="558">
        <f t="shared" si="219"/>
        <v>0</v>
      </c>
      <c r="CG430" s="558">
        <f t="shared" si="219"/>
        <v>2843505495.6299987</v>
      </c>
      <c r="CH430" s="558">
        <f t="shared" si="219"/>
        <v>6781170244.0299997</v>
      </c>
      <c r="CI430" s="558">
        <f t="shared" si="219"/>
        <v>995431141.57999992</v>
      </c>
      <c r="CJ430" s="558">
        <f t="shared" si="219"/>
        <v>3019130491.5500002</v>
      </c>
      <c r="CK430" s="558">
        <f t="shared" si="219"/>
        <v>0</v>
      </c>
      <c r="CL430" s="558">
        <f t="shared" si="219"/>
        <v>2766608610.9000006</v>
      </c>
      <c r="CM430" s="365"/>
      <c r="CN430" s="19" t="str">
        <f t="shared" si="207"/>
        <v/>
      </c>
      <c r="CO430" s="559"/>
      <c r="CP430" s="559"/>
      <c r="CQ430" s="560"/>
      <c r="CR430" s="560"/>
      <c r="CS430" s="560"/>
      <c r="CT430" s="560"/>
      <c r="CU430" s="560"/>
      <c r="CV430" s="560"/>
      <c r="CW430" s="560"/>
      <c r="CX430" s="560"/>
      <c r="DF430" s="2"/>
    </row>
    <row r="431" spans="1:112" s="105" customFormat="1" ht="32.1" customHeight="1">
      <c r="A431" s="232">
        <v>607</v>
      </c>
      <c r="B431" s="329" t="s">
        <v>481</v>
      </c>
      <c r="C431" s="69">
        <v>401000024</v>
      </c>
      <c r="D431" s="58" t="s">
        <v>482</v>
      </c>
      <c r="E431" s="59" t="s">
        <v>483</v>
      </c>
      <c r="F431" s="25"/>
      <c r="G431" s="25"/>
      <c r="H431" s="86" t="s">
        <v>66</v>
      </c>
      <c r="I431" s="25"/>
      <c r="J431" s="86">
        <v>16</v>
      </c>
      <c r="K431" s="86">
        <v>1</v>
      </c>
      <c r="L431" s="86">
        <v>13</v>
      </c>
      <c r="M431" s="25"/>
      <c r="N431" s="25"/>
      <c r="O431" s="25"/>
      <c r="P431" s="64" t="s">
        <v>134</v>
      </c>
      <c r="Q431" s="64" t="s">
        <v>275</v>
      </c>
      <c r="R431" s="86"/>
      <c r="S431" s="86"/>
      <c r="T431" s="86" t="s">
        <v>66</v>
      </c>
      <c r="U431" s="86"/>
      <c r="V431" s="86">
        <v>9</v>
      </c>
      <c r="W431" s="86">
        <v>1</v>
      </c>
      <c r="X431" s="86"/>
      <c r="Y431" s="86"/>
      <c r="Z431" s="86"/>
      <c r="AA431" s="86"/>
      <c r="AB431" s="64" t="s">
        <v>142</v>
      </c>
      <c r="AC431" s="328" t="s">
        <v>2315</v>
      </c>
      <c r="AD431" s="561"/>
      <c r="AE431" s="561"/>
      <c r="AF431" s="561"/>
      <c r="AG431" s="561"/>
      <c r="AH431" s="561"/>
      <c r="AI431" s="561"/>
      <c r="AJ431" s="561"/>
      <c r="AK431" s="251"/>
      <c r="AL431" s="561"/>
      <c r="AM431" s="562" t="s">
        <v>2316</v>
      </c>
      <c r="AN431" s="64" t="s">
        <v>2317</v>
      </c>
      <c r="AO431" s="71" t="s">
        <v>219</v>
      </c>
      <c r="AP431" s="71" t="s">
        <v>74</v>
      </c>
      <c r="AQ431" s="71" t="s">
        <v>531</v>
      </c>
      <c r="AR431" s="70" t="s">
        <v>532</v>
      </c>
      <c r="AS431" s="563" t="s">
        <v>463</v>
      </c>
      <c r="AT431" s="37">
        <v>0</v>
      </c>
      <c r="AU431" s="37">
        <v>0</v>
      </c>
      <c r="AV431" s="37">
        <v>0</v>
      </c>
      <c r="AW431" s="37">
        <v>0</v>
      </c>
      <c r="AX431" s="37">
        <v>0</v>
      </c>
      <c r="AY431" s="37">
        <v>0</v>
      </c>
      <c r="AZ431" s="37">
        <v>0</v>
      </c>
      <c r="BA431" s="37">
        <v>0</v>
      </c>
      <c r="BB431" s="37">
        <v>0</v>
      </c>
      <c r="BC431" s="37">
        <v>0</v>
      </c>
      <c r="BD431" s="37">
        <v>53500</v>
      </c>
      <c r="BE431" s="37">
        <v>0</v>
      </c>
      <c r="BF431" s="37">
        <v>0</v>
      </c>
      <c r="BG431" s="37">
        <v>0</v>
      </c>
      <c r="BH431" s="37">
        <v>53500</v>
      </c>
      <c r="BI431" s="37">
        <v>0</v>
      </c>
      <c r="BJ431" s="37">
        <v>0</v>
      </c>
      <c r="BK431" s="37">
        <v>0</v>
      </c>
      <c r="BL431" s="37">
        <v>0</v>
      </c>
      <c r="BM431" s="37">
        <v>0</v>
      </c>
      <c r="BN431" s="37">
        <v>0</v>
      </c>
      <c r="BO431" s="37">
        <v>0</v>
      </c>
      <c r="BP431" s="37">
        <v>0</v>
      </c>
      <c r="BQ431" s="37">
        <v>0</v>
      </c>
      <c r="BR431" s="37">
        <v>0</v>
      </c>
      <c r="BS431" s="37">
        <v>0</v>
      </c>
      <c r="BT431" s="37">
        <v>0</v>
      </c>
      <c r="BU431" s="37">
        <v>0</v>
      </c>
      <c r="BV431" s="37">
        <v>0</v>
      </c>
      <c r="BW431" s="37">
        <v>0</v>
      </c>
      <c r="BX431" s="37">
        <v>0</v>
      </c>
      <c r="BY431" s="37">
        <v>0</v>
      </c>
      <c r="BZ431" s="37">
        <v>0</v>
      </c>
      <c r="CA431" s="37">
        <v>0</v>
      </c>
      <c r="CB431" s="37">
        <v>0</v>
      </c>
      <c r="CC431" s="37">
        <v>53500</v>
      </c>
      <c r="CD431" s="37">
        <v>0</v>
      </c>
      <c r="CE431" s="37">
        <v>0</v>
      </c>
      <c r="CF431" s="37">
        <v>0</v>
      </c>
      <c r="CG431" s="37">
        <v>53500</v>
      </c>
      <c r="CH431" s="37">
        <v>0</v>
      </c>
      <c r="CI431" s="37">
        <v>0</v>
      </c>
      <c r="CJ431" s="37">
        <v>0</v>
      </c>
      <c r="CK431" s="37">
        <v>0</v>
      </c>
      <c r="CL431" s="37">
        <v>0</v>
      </c>
      <c r="CM431" s="509" t="s">
        <v>92</v>
      </c>
      <c r="CN431" s="19" t="str">
        <f t="shared" si="207"/>
        <v>4010000240703плановый</v>
      </c>
      <c r="CR431" s="104"/>
      <c r="CS431" s="104"/>
      <c r="CT431" s="104"/>
      <c r="CU431" s="104"/>
      <c r="CV431" s="104"/>
      <c r="CW431" s="104"/>
      <c r="CY431" s="211"/>
      <c r="CZ431" s="211"/>
      <c r="DA431" s="211"/>
      <c r="DB431" s="211"/>
      <c r="DC431" s="211"/>
      <c r="DD431" s="211"/>
      <c r="DE431" s="211"/>
      <c r="DF431" s="211"/>
      <c r="DG431" s="211"/>
      <c r="DH431" s="211"/>
    </row>
    <row r="432" spans="1:112" s="105" customFormat="1" ht="32.1" customHeight="1">
      <c r="A432" s="232">
        <v>607</v>
      </c>
      <c r="B432" s="329" t="s">
        <v>481</v>
      </c>
      <c r="C432" s="69">
        <v>401000024</v>
      </c>
      <c r="D432" s="58" t="s">
        <v>482</v>
      </c>
      <c r="E432" s="59" t="s">
        <v>483</v>
      </c>
      <c r="F432" s="25"/>
      <c r="G432" s="25"/>
      <c r="H432" s="86" t="s">
        <v>66</v>
      </c>
      <c r="I432" s="25"/>
      <c r="J432" s="86">
        <v>16</v>
      </c>
      <c r="K432" s="86">
        <v>1</v>
      </c>
      <c r="L432" s="86">
        <v>13</v>
      </c>
      <c r="M432" s="25"/>
      <c r="N432" s="25"/>
      <c r="O432" s="25"/>
      <c r="P432" s="64" t="s">
        <v>134</v>
      </c>
      <c r="Q432" s="64" t="s">
        <v>275</v>
      </c>
      <c r="R432" s="86"/>
      <c r="S432" s="86"/>
      <c r="T432" s="86" t="s">
        <v>66</v>
      </c>
      <c r="U432" s="86"/>
      <c r="V432" s="86">
        <v>9</v>
      </c>
      <c r="W432" s="86">
        <v>1</v>
      </c>
      <c r="X432" s="86"/>
      <c r="Y432" s="86"/>
      <c r="Z432" s="86"/>
      <c r="AA432" s="86"/>
      <c r="AB432" s="64" t="s">
        <v>142</v>
      </c>
      <c r="AC432" s="328" t="s">
        <v>2315</v>
      </c>
      <c r="AD432" s="561"/>
      <c r="AE432" s="561"/>
      <c r="AF432" s="561"/>
      <c r="AG432" s="561"/>
      <c r="AH432" s="561"/>
      <c r="AI432" s="561"/>
      <c r="AJ432" s="561"/>
      <c r="AK432" s="251"/>
      <c r="AL432" s="561"/>
      <c r="AM432" s="562" t="s">
        <v>2316</v>
      </c>
      <c r="AN432" s="64" t="s">
        <v>2317</v>
      </c>
      <c r="AO432" s="71" t="s">
        <v>219</v>
      </c>
      <c r="AP432" s="71" t="s">
        <v>74</v>
      </c>
      <c r="AQ432" s="71" t="s">
        <v>215</v>
      </c>
      <c r="AR432" s="70" t="s">
        <v>216</v>
      </c>
      <c r="AS432" s="253" t="s">
        <v>463</v>
      </c>
      <c r="AT432" s="37">
        <v>396500</v>
      </c>
      <c r="AU432" s="37">
        <v>396500</v>
      </c>
      <c r="AV432" s="37">
        <v>0</v>
      </c>
      <c r="AW432" s="37">
        <v>0</v>
      </c>
      <c r="AX432" s="37">
        <v>0</v>
      </c>
      <c r="AY432" s="37">
        <v>0</v>
      </c>
      <c r="AZ432" s="37">
        <v>0</v>
      </c>
      <c r="BA432" s="37">
        <v>0</v>
      </c>
      <c r="BB432" s="37">
        <v>396500</v>
      </c>
      <c r="BC432" s="37">
        <v>396500</v>
      </c>
      <c r="BD432" s="37">
        <v>291500</v>
      </c>
      <c r="BE432" s="37">
        <v>0</v>
      </c>
      <c r="BF432" s="37">
        <v>0</v>
      </c>
      <c r="BG432" s="37">
        <v>0</v>
      </c>
      <c r="BH432" s="37">
        <v>291500</v>
      </c>
      <c r="BI432" s="37">
        <v>291500</v>
      </c>
      <c r="BJ432" s="37">
        <v>0</v>
      </c>
      <c r="BK432" s="37">
        <v>0</v>
      </c>
      <c r="BL432" s="37">
        <v>0</v>
      </c>
      <c r="BM432" s="37">
        <v>291500</v>
      </c>
      <c r="BN432" s="37">
        <v>291500</v>
      </c>
      <c r="BO432" s="37">
        <v>0</v>
      </c>
      <c r="BP432" s="37">
        <v>0</v>
      </c>
      <c r="BQ432" s="37">
        <v>0</v>
      </c>
      <c r="BR432" s="37">
        <v>291500</v>
      </c>
      <c r="BS432" s="37">
        <v>291500</v>
      </c>
      <c r="BT432" s="37">
        <v>0</v>
      </c>
      <c r="BU432" s="37">
        <v>0</v>
      </c>
      <c r="BV432" s="37">
        <v>0</v>
      </c>
      <c r="BW432" s="37">
        <v>291500</v>
      </c>
      <c r="BX432" s="209">
        <v>396500</v>
      </c>
      <c r="BY432" s="37">
        <v>0</v>
      </c>
      <c r="BZ432" s="37">
        <v>0</v>
      </c>
      <c r="CA432" s="37">
        <v>0</v>
      </c>
      <c r="CB432" s="37">
        <v>396500</v>
      </c>
      <c r="CC432" s="37">
        <v>291500</v>
      </c>
      <c r="CD432" s="37">
        <v>0</v>
      </c>
      <c r="CE432" s="37">
        <v>0</v>
      </c>
      <c r="CF432" s="37">
        <v>0</v>
      </c>
      <c r="CG432" s="37">
        <v>291500</v>
      </c>
      <c r="CH432" s="37">
        <v>291500</v>
      </c>
      <c r="CI432" s="37">
        <v>0</v>
      </c>
      <c r="CJ432" s="37">
        <v>0</v>
      </c>
      <c r="CK432" s="37">
        <v>0</v>
      </c>
      <c r="CL432" s="37">
        <v>291500</v>
      </c>
      <c r="CM432" s="509" t="s">
        <v>92</v>
      </c>
      <c r="CN432" s="19" t="str">
        <f t="shared" si="207"/>
        <v>4010000240703плановый</v>
      </c>
      <c r="CR432" s="104"/>
      <c r="CS432" s="104"/>
      <c r="CT432" s="104"/>
      <c r="CU432" s="104"/>
      <c r="CV432" s="104"/>
      <c r="CW432" s="104"/>
      <c r="CY432" s="211"/>
      <c r="CZ432" s="211"/>
      <c r="DA432" s="211"/>
      <c r="DB432" s="211"/>
      <c r="DC432" s="211"/>
      <c r="DD432" s="211"/>
      <c r="DE432" s="211"/>
      <c r="DF432" s="211"/>
      <c r="DG432" s="211"/>
      <c r="DH432" s="211"/>
    </row>
    <row r="433" spans="1:112" s="105" customFormat="1" ht="32.1" customHeight="1">
      <c r="A433" s="232">
        <v>607</v>
      </c>
      <c r="B433" s="329" t="s">
        <v>481</v>
      </c>
      <c r="C433" s="69">
        <v>401000024</v>
      </c>
      <c r="D433" s="58" t="s">
        <v>482</v>
      </c>
      <c r="E433" s="59" t="s">
        <v>483</v>
      </c>
      <c r="F433" s="25"/>
      <c r="G433" s="25"/>
      <c r="H433" s="86" t="s">
        <v>66</v>
      </c>
      <c r="I433" s="25"/>
      <c r="J433" s="86">
        <v>16</v>
      </c>
      <c r="K433" s="86">
        <v>1</v>
      </c>
      <c r="L433" s="86">
        <v>13</v>
      </c>
      <c r="M433" s="25"/>
      <c r="N433" s="25"/>
      <c r="O433" s="25"/>
      <c r="P433" s="64" t="s">
        <v>134</v>
      </c>
      <c r="Q433" s="64" t="s">
        <v>275</v>
      </c>
      <c r="R433" s="86"/>
      <c r="S433" s="86"/>
      <c r="T433" s="86" t="s">
        <v>66</v>
      </c>
      <c r="U433" s="86"/>
      <c r="V433" s="86">
        <v>9</v>
      </c>
      <c r="W433" s="86">
        <v>1</v>
      </c>
      <c r="X433" s="86"/>
      <c r="Y433" s="86"/>
      <c r="Z433" s="86"/>
      <c r="AA433" s="86"/>
      <c r="AB433" s="64" t="s">
        <v>142</v>
      </c>
      <c r="AC433" s="328" t="s">
        <v>2315</v>
      </c>
      <c r="AD433" s="561"/>
      <c r="AE433" s="561"/>
      <c r="AF433" s="561"/>
      <c r="AG433" s="561"/>
      <c r="AH433" s="561"/>
      <c r="AI433" s="561"/>
      <c r="AJ433" s="561"/>
      <c r="AK433" s="251"/>
      <c r="AL433" s="561"/>
      <c r="AM433" s="562" t="s">
        <v>2316</v>
      </c>
      <c r="AN433" s="64" t="s">
        <v>2317</v>
      </c>
      <c r="AO433" s="71" t="s">
        <v>219</v>
      </c>
      <c r="AP433" s="71" t="s">
        <v>74</v>
      </c>
      <c r="AQ433" s="71" t="s">
        <v>215</v>
      </c>
      <c r="AR433" s="70" t="s">
        <v>216</v>
      </c>
      <c r="AS433" s="253" t="s">
        <v>464</v>
      </c>
      <c r="AT433" s="37">
        <v>550000</v>
      </c>
      <c r="AU433" s="37">
        <v>550000</v>
      </c>
      <c r="AV433" s="37">
        <v>0</v>
      </c>
      <c r="AW433" s="37">
        <v>0</v>
      </c>
      <c r="AX433" s="37">
        <v>0</v>
      </c>
      <c r="AY433" s="37">
        <v>0</v>
      </c>
      <c r="AZ433" s="37">
        <v>0</v>
      </c>
      <c r="BA433" s="37">
        <v>0</v>
      </c>
      <c r="BB433" s="37">
        <v>550000</v>
      </c>
      <c r="BC433" s="37">
        <v>550000</v>
      </c>
      <c r="BD433" s="37">
        <v>70000</v>
      </c>
      <c r="BE433" s="37">
        <v>0</v>
      </c>
      <c r="BF433" s="37">
        <v>0</v>
      </c>
      <c r="BG433" s="37">
        <v>0</v>
      </c>
      <c r="BH433" s="37">
        <v>70000</v>
      </c>
      <c r="BI433" s="37">
        <v>70000</v>
      </c>
      <c r="BJ433" s="37">
        <v>0</v>
      </c>
      <c r="BK433" s="37">
        <v>0</v>
      </c>
      <c r="BL433" s="37">
        <v>0</v>
      </c>
      <c r="BM433" s="37">
        <v>70000</v>
      </c>
      <c r="BN433" s="37">
        <v>70000</v>
      </c>
      <c r="BO433" s="37">
        <v>0</v>
      </c>
      <c r="BP433" s="37">
        <v>0</v>
      </c>
      <c r="BQ433" s="37">
        <v>0</v>
      </c>
      <c r="BR433" s="37">
        <v>70000</v>
      </c>
      <c r="BS433" s="37">
        <v>70000</v>
      </c>
      <c r="BT433" s="37">
        <v>0</v>
      </c>
      <c r="BU433" s="37">
        <v>0</v>
      </c>
      <c r="BV433" s="37">
        <v>0</v>
      </c>
      <c r="BW433" s="37">
        <v>70000</v>
      </c>
      <c r="BX433" s="209">
        <v>550000</v>
      </c>
      <c r="BY433" s="37">
        <v>0</v>
      </c>
      <c r="BZ433" s="37">
        <v>0</v>
      </c>
      <c r="CA433" s="37">
        <v>0</v>
      </c>
      <c r="CB433" s="37">
        <v>550000</v>
      </c>
      <c r="CC433" s="37">
        <v>70000</v>
      </c>
      <c r="CD433" s="37">
        <v>0</v>
      </c>
      <c r="CE433" s="37">
        <v>0</v>
      </c>
      <c r="CF433" s="37">
        <v>0</v>
      </c>
      <c r="CG433" s="37">
        <v>70000</v>
      </c>
      <c r="CH433" s="37">
        <v>70000</v>
      </c>
      <c r="CI433" s="37">
        <v>0</v>
      </c>
      <c r="CJ433" s="37">
        <v>0</v>
      </c>
      <c r="CK433" s="37">
        <v>0</v>
      </c>
      <c r="CL433" s="37">
        <v>70000</v>
      </c>
      <c r="CM433" s="509" t="s">
        <v>92</v>
      </c>
      <c r="CN433" s="19" t="str">
        <f t="shared" si="207"/>
        <v>4010000240703плановый</v>
      </c>
      <c r="CR433" s="104"/>
      <c r="CS433" s="104"/>
      <c r="CT433" s="104"/>
      <c r="CU433" s="104"/>
      <c r="CV433" s="104"/>
      <c r="CW433" s="104"/>
      <c r="CY433" s="211"/>
      <c r="CZ433" s="211"/>
      <c r="DA433" s="211"/>
      <c r="DB433" s="211"/>
      <c r="DC433" s="211"/>
      <c r="DD433" s="211"/>
      <c r="DE433" s="211"/>
      <c r="DF433" s="211"/>
      <c r="DG433" s="211"/>
      <c r="DH433" s="211"/>
    </row>
    <row r="434" spans="1:112" s="105" customFormat="1" ht="32.1" customHeight="1">
      <c r="A434" s="232">
        <v>607</v>
      </c>
      <c r="B434" s="329" t="s">
        <v>481</v>
      </c>
      <c r="C434" s="69">
        <v>401000024</v>
      </c>
      <c r="D434" s="58" t="s">
        <v>482</v>
      </c>
      <c r="E434" s="59" t="s">
        <v>484</v>
      </c>
      <c r="F434" s="25"/>
      <c r="G434" s="25"/>
      <c r="H434" s="86" t="s">
        <v>66</v>
      </c>
      <c r="I434" s="25"/>
      <c r="J434" s="86">
        <v>16</v>
      </c>
      <c r="K434" s="86">
        <v>1</v>
      </c>
      <c r="L434" s="86">
        <v>13</v>
      </c>
      <c r="M434" s="25"/>
      <c r="N434" s="25"/>
      <c r="O434" s="25"/>
      <c r="P434" s="64" t="s">
        <v>134</v>
      </c>
      <c r="Q434" s="64" t="s">
        <v>275</v>
      </c>
      <c r="R434" s="86"/>
      <c r="S434" s="86"/>
      <c r="T434" s="86" t="s">
        <v>66</v>
      </c>
      <c r="U434" s="86"/>
      <c r="V434" s="86">
        <v>9</v>
      </c>
      <c r="W434" s="86">
        <v>1</v>
      </c>
      <c r="X434" s="86"/>
      <c r="Y434" s="86"/>
      <c r="Z434" s="86"/>
      <c r="AA434" s="86"/>
      <c r="AB434" s="64" t="s">
        <v>142</v>
      </c>
      <c r="AC434" s="328" t="s">
        <v>2315</v>
      </c>
      <c r="AD434" s="561"/>
      <c r="AE434" s="561"/>
      <c r="AF434" s="561"/>
      <c r="AG434" s="561"/>
      <c r="AH434" s="561"/>
      <c r="AI434" s="561"/>
      <c r="AJ434" s="561"/>
      <c r="AK434" s="561"/>
      <c r="AL434" s="561"/>
      <c r="AM434" s="562" t="s">
        <v>2318</v>
      </c>
      <c r="AN434" s="64" t="s">
        <v>2319</v>
      </c>
      <c r="AO434" s="71" t="s">
        <v>219</v>
      </c>
      <c r="AP434" s="71" t="s">
        <v>74</v>
      </c>
      <c r="AQ434" s="71" t="s">
        <v>485</v>
      </c>
      <c r="AR434" s="70" t="s">
        <v>174</v>
      </c>
      <c r="AS434" s="253" t="s">
        <v>471</v>
      </c>
      <c r="AT434" s="37">
        <v>147385563.55000001</v>
      </c>
      <c r="AU434" s="37">
        <v>147385563.55000001</v>
      </c>
      <c r="AV434" s="37">
        <v>0</v>
      </c>
      <c r="AW434" s="37">
        <v>0</v>
      </c>
      <c r="AX434" s="37">
        <v>0</v>
      </c>
      <c r="AY434" s="37">
        <v>0</v>
      </c>
      <c r="AZ434" s="37">
        <v>0</v>
      </c>
      <c r="BA434" s="37">
        <v>0</v>
      </c>
      <c r="BB434" s="37">
        <v>147385563.55000001</v>
      </c>
      <c r="BC434" s="37">
        <v>147385563.55000001</v>
      </c>
      <c r="BD434" s="37">
        <v>175337438.38</v>
      </c>
      <c r="BE434" s="37">
        <v>0</v>
      </c>
      <c r="BF434" s="37">
        <v>0</v>
      </c>
      <c r="BG434" s="37">
        <v>0</v>
      </c>
      <c r="BH434" s="37">
        <v>175337438.38</v>
      </c>
      <c r="BI434" s="37">
        <v>178734889.50999999</v>
      </c>
      <c r="BJ434" s="37">
        <v>0</v>
      </c>
      <c r="BK434" s="37">
        <v>0</v>
      </c>
      <c r="BL434" s="37">
        <v>0</v>
      </c>
      <c r="BM434" s="37">
        <v>178734889.50999999</v>
      </c>
      <c r="BN434" s="37">
        <v>179105310.55000001</v>
      </c>
      <c r="BO434" s="37">
        <v>0</v>
      </c>
      <c r="BP434" s="37">
        <v>0</v>
      </c>
      <c r="BQ434" s="37">
        <v>0</v>
      </c>
      <c r="BR434" s="37">
        <v>179105310.55000001</v>
      </c>
      <c r="BS434" s="37">
        <v>179105310.55000001</v>
      </c>
      <c r="BT434" s="37">
        <v>0</v>
      </c>
      <c r="BU434" s="37">
        <v>0</v>
      </c>
      <c r="BV434" s="37">
        <v>0</v>
      </c>
      <c r="BW434" s="37">
        <v>179105310.55000001</v>
      </c>
      <c r="BX434" s="209">
        <v>147385563.55000001</v>
      </c>
      <c r="BY434" s="37">
        <v>0</v>
      </c>
      <c r="BZ434" s="37">
        <v>0</v>
      </c>
      <c r="CA434" s="37">
        <v>0</v>
      </c>
      <c r="CB434" s="37">
        <v>147385563.55000001</v>
      </c>
      <c r="CC434" s="37">
        <v>175337438.38</v>
      </c>
      <c r="CD434" s="37">
        <v>0</v>
      </c>
      <c r="CE434" s="37">
        <v>0</v>
      </c>
      <c r="CF434" s="37">
        <v>0</v>
      </c>
      <c r="CG434" s="37">
        <v>175337438.38</v>
      </c>
      <c r="CH434" s="37">
        <v>178734889.50999999</v>
      </c>
      <c r="CI434" s="37">
        <v>0</v>
      </c>
      <c r="CJ434" s="37">
        <v>0</v>
      </c>
      <c r="CK434" s="37">
        <v>0</v>
      </c>
      <c r="CL434" s="37">
        <v>178734889.50999999</v>
      </c>
      <c r="CM434" s="509" t="s">
        <v>92</v>
      </c>
      <c r="CN434" s="19" t="str">
        <f t="shared" si="207"/>
        <v>4010000240703плановый</v>
      </c>
      <c r="CR434" s="104"/>
      <c r="CS434" s="104"/>
      <c r="CT434" s="104"/>
      <c r="CU434" s="104"/>
      <c r="CV434" s="104"/>
      <c r="CW434" s="104"/>
      <c r="CY434" s="211"/>
      <c r="CZ434" s="211"/>
      <c r="DA434" s="211"/>
      <c r="DB434" s="211"/>
      <c r="DC434" s="211"/>
      <c r="DD434" s="211"/>
      <c r="DE434" s="211"/>
      <c r="DF434" s="211"/>
      <c r="DG434" s="211"/>
      <c r="DH434" s="211"/>
    </row>
    <row r="435" spans="1:112" s="105" customFormat="1" ht="32.1" customHeight="1">
      <c r="A435" s="232">
        <v>607</v>
      </c>
      <c r="B435" s="329" t="s">
        <v>481</v>
      </c>
      <c r="C435" s="69">
        <v>401000024</v>
      </c>
      <c r="D435" s="58" t="s">
        <v>482</v>
      </c>
      <c r="E435" s="59" t="s">
        <v>483</v>
      </c>
      <c r="F435" s="25"/>
      <c r="G435" s="25"/>
      <c r="H435" s="86" t="s">
        <v>66</v>
      </c>
      <c r="I435" s="25"/>
      <c r="J435" s="86">
        <v>16</v>
      </c>
      <c r="K435" s="86">
        <v>1</v>
      </c>
      <c r="L435" s="86">
        <v>13</v>
      </c>
      <c r="M435" s="25"/>
      <c r="N435" s="25"/>
      <c r="O435" s="25"/>
      <c r="P435" s="64" t="s">
        <v>134</v>
      </c>
      <c r="Q435" s="64" t="s">
        <v>275</v>
      </c>
      <c r="R435" s="86"/>
      <c r="S435" s="86"/>
      <c r="T435" s="86" t="s">
        <v>66</v>
      </c>
      <c r="U435" s="86"/>
      <c r="V435" s="86">
        <v>9</v>
      </c>
      <c r="W435" s="86">
        <v>1</v>
      </c>
      <c r="X435" s="86"/>
      <c r="Y435" s="86"/>
      <c r="Z435" s="86"/>
      <c r="AA435" s="86"/>
      <c r="AB435" s="64" t="s">
        <v>142</v>
      </c>
      <c r="AC435" s="328" t="s">
        <v>2315</v>
      </c>
      <c r="AD435" s="561"/>
      <c r="AE435" s="561"/>
      <c r="AF435" s="561"/>
      <c r="AG435" s="561"/>
      <c r="AH435" s="561"/>
      <c r="AI435" s="561"/>
      <c r="AJ435" s="561"/>
      <c r="AK435" s="561"/>
      <c r="AL435" s="561"/>
      <c r="AM435" s="562" t="s">
        <v>2318</v>
      </c>
      <c r="AN435" s="64" t="s">
        <v>2319</v>
      </c>
      <c r="AO435" s="71" t="s">
        <v>219</v>
      </c>
      <c r="AP435" s="71" t="s">
        <v>74</v>
      </c>
      <c r="AQ435" s="71" t="s">
        <v>485</v>
      </c>
      <c r="AR435" s="70" t="s">
        <v>174</v>
      </c>
      <c r="AS435" s="253" t="s">
        <v>463</v>
      </c>
      <c r="AT435" s="37">
        <v>2414960.61</v>
      </c>
      <c r="AU435" s="37">
        <v>2414960.61</v>
      </c>
      <c r="AV435" s="37">
        <v>0</v>
      </c>
      <c r="AW435" s="37">
        <v>0</v>
      </c>
      <c r="AX435" s="37">
        <v>0</v>
      </c>
      <c r="AY435" s="37">
        <v>0</v>
      </c>
      <c r="AZ435" s="37">
        <v>0</v>
      </c>
      <c r="BA435" s="37">
        <v>0</v>
      </c>
      <c r="BB435" s="37">
        <v>2414960.61</v>
      </c>
      <c r="BC435" s="37">
        <v>2414960.61</v>
      </c>
      <c r="BD435" s="37">
        <v>0</v>
      </c>
      <c r="BE435" s="37">
        <v>0</v>
      </c>
      <c r="BF435" s="37">
        <v>0</v>
      </c>
      <c r="BG435" s="37">
        <v>0</v>
      </c>
      <c r="BH435" s="37">
        <v>0</v>
      </c>
      <c r="BI435" s="37">
        <v>0</v>
      </c>
      <c r="BJ435" s="37">
        <v>0</v>
      </c>
      <c r="BK435" s="37">
        <v>0</v>
      </c>
      <c r="BL435" s="37">
        <v>0</v>
      </c>
      <c r="BM435" s="37">
        <v>0</v>
      </c>
      <c r="BN435" s="37">
        <v>0</v>
      </c>
      <c r="BO435" s="37">
        <v>0</v>
      </c>
      <c r="BP435" s="37">
        <v>0</v>
      </c>
      <c r="BQ435" s="37">
        <v>0</v>
      </c>
      <c r="BR435" s="37">
        <v>0</v>
      </c>
      <c r="BS435" s="37">
        <v>0</v>
      </c>
      <c r="BT435" s="37">
        <v>0</v>
      </c>
      <c r="BU435" s="37">
        <v>0</v>
      </c>
      <c r="BV435" s="37">
        <v>0</v>
      </c>
      <c r="BW435" s="37">
        <v>0</v>
      </c>
      <c r="BX435" s="209">
        <v>2414960.61</v>
      </c>
      <c r="BY435" s="37">
        <v>0</v>
      </c>
      <c r="BZ435" s="37">
        <v>0</v>
      </c>
      <c r="CA435" s="37">
        <v>0</v>
      </c>
      <c r="CB435" s="37">
        <v>2414960.61</v>
      </c>
      <c r="CC435" s="37">
        <v>0</v>
      </c>
      <c r="CD435" s="37">
        <v>0</v>
      </c>
      <c r="CE435" s="37">
        <v>0</v>
      </c>
      <c r="CF435" s="37">
        <v>0</v>
      </c>
      <c r="CG435" s="37">
        <v>0</v>
      </c>
      <c r="CH435" s="37">
        <v>0</v>
      </c>
      <c r="CI435" s="37">
        <v>0</v>
      </c>
      <c r="CJ435" s="37">
        <v>0</v>
      </c>
      <c r="CK435" s="37">
        <v>0</v>
      </c>
      <c r="CL435" s="37">
        <v>0</v>
      </c>
      <c r="CM435" s="509" t="s">
        <v>92</v>
      </c>
      <c r="CN435" s="19" t="str">
        <f t="shared" si="207"/>
        <v>4010000240703плановый</v>
      </c>
      <c r="CR435" s="104"/>
      <c r="CS435" s="104"/>
      <c r="CT435" s="104"/>
      <c r="CU435" s="104"/>
      <c r="CV435" s="104"/>
      <c r="CW435" s="104"/>
      <c r="CY435" s="211"/>
      <c r="CZ435" s="211"/>
      <c r="DA435" s="211"/>
      <c r="DB435" s="211"/>
      <c r="DC435" s="211"/>
      <c r="DD435" s="211"/>
      <c r="DE435" s="211"/>
      <c r="DF435" s="211"/>
      <c r="DG435" s="211"/>
      <c r="DH435" s="211"/>
    </row>
    <row r="436" spans="1:112" s="105" customFormat="1" ht="32.1" customHeight="1">
      <c r="A436" s="232">
        <v>607</v>
      </c>
      <c r="B436" s="329" t="s">
        <v>481</v>
      </c>
      <c r="C436" s="69">
        <v>402000025</v>
      </c>
      <c r="D436" s="58" t="s">
        <v>128</v>
      </c>
      <c r="E436" s="59" t="s">
        <v>486</v>
      </c>
      <c r="F436" s="25"/>
      <c r="G436" s="25"/>
      <c r="H436" s="86">
        <v>1</v>
      </c>
      <c r="I436" s="25"/>
      <c r="J436" s="86">
        <v>2</v>
      </c>
      <c r="K436" s="86"/>
      <c r="L436" s="86">
        <v>2</v>
      </c>
      <c r="M436" s="25"/>
      <c r="N436" s="86">
        <v>3</v>
      </c>
      <c r="O436" s="25"/>
      <c r="P436" s="64" t="s">
        <v>186</v>
      </c>
      <c r="Q436" s="64" t="s">
        <v>275</v>
      </c>
      <c r="R436" s="86"/>
      <c r="S436" s="86"/>
      <c r="T436" s="86" t="s">
        <v>66</v>
      </c>
      <c r="U436" s="86"/>
      <c r="V436" s="86">
        <v>12</v>
      </c>
      <c r="W436" s="86">
        <v>1</v>
      </c>
      <c r="X436" s="86">
        <v>15</v>
      </c>
      <c r="Y436" s="86"/>
      <c r="Z436" s="86"/>
      <c r="AA436" s="86"/>
      <c r="AB436" s="64" t="s">
        <v>142</v>
      </c>
      <c r="AC436" s="328" t="s">
        <v>2315</v>
      </c>
      <c r="AD436" s="561"/>
      <c r="AE436" s="561"/>
      <c r="AF436" s="561"/>
      <c r="AG436" s="561"/>
      <c r="AH436" s="561"/>
      <c r="AI436" s="561"/>
      <c r="AJ436" s="561"/>
      <c r="AK436" s="561"/>
      <c r="AL436" s="561"/>
      <c r="AM436" s="562" t="s">
        <v>2318</v>
      </c>
      <c r="AN436" s="64" t="s">
        <v>2319</v>
      </c>
      <c r="AO436" s="71" t="s">
        <v>219</v>
      </c>
      <c r="AP436" s="71" t="s">
        <v>74</v>
      </c>
      <c r="AQ436" s="71" t="s">
        <v>485</v>
      </c>
      <c r="AR436" s="70" t="s">
        <v>174</v>
      </c>
      <c r="AS436" s="253" t="s">
        <v>463</v>
      </c>
      <c r="AT436" s="37">
        <v>153730.07999999999</v>
      </c>
      <c r="AU436" s="37">
        <v>153730.07999999999</v>
      </c>
      <c r="AV436" s="37">
        <v>0</v>
      </c>
      <c r="AW436" s="37">
        <v>0</v>
      </c>
      <c r="AX436" s="37">
        <v>0</v>
      </c>
      <c r="AY436" s="37">
        <v>0</v>
      </c>
      <c r="AZ436" s="37">
        <v>0</v>
      </c>
      <c r="BA436" s="37">
        <v>0</v>
      </c>
      <c r="BB436" s="37">
        <v>153730.07999999999</v>
      </c>
      <c r="BC436" s="37">
        <v>153730.07999999999</v>
      </c>
      <c r="BD436" s="37">
        <v>0</v>
      </c>
      <c r="BE436" s="37">
        <v>0</v>
      </c>
      <c r="BF436" s="37">
        <v>0</v>
      </c>
      <c r="BG436" s="37">
        <v>0</v>
      </c>
      <c r="BH436" s="37">
        <v>0</v>
      </c>
      <c r="BI436" s="37">
        <v>0</v>
      </c>
      <c r="BJ436" s="37">
        <v>0</v>
      </c>
      <c r="BK436" s="37">
        <v>0</v>
      </c>
      <c r="BL436" s="37">
        <v>0</v>
      </c>
      <c r="BM436" s="37">
        <v>0</v>
      </c>
      <c r="BN436" s="37">
        <v>0</v>
      </c>
      <c r="BO436" s="37">
        <v>0</v>
      </c>
      <c r="BP436" s="37">
        <v>0</v>
      </c>
      <c r="BQ436" s="37">
        <v>0</v>
      </c>
      <c r="BR436" s="37">
        <v>0</v>
      </c>
      <c r="BS436" s="37">
        <v>0</v>
      </c>
      <c r="BT436" s="37">
        <v>0</v>
      </c>
      <c r="BU436" s="37">
        <v>0</v>
      </c>
      <c r="BV436" s="37">
        <v>0</v>
      </c>
      <c r="BW436" s="37">
        <v>0</v>
      </c>
      <c r="BX436" s="209">
        <v>153730.07999999999</v>
      </c>
      <c r="BY436" s="37">
        <v>0</v>
      </c>
      <c r="BZ436" s="37">
        <v>0</v>
      </c>
      <c r="CA436" s="37">
        <v>0</v>
      </c>
      <c r="CB436" s="37">
        <v>153730.07999999999</v>
      </c>
      <c r="CC436" s="37">
        <v>0</v>
      </c>
      <c r="CD436" s="37">
        <v>0</v>
      </c>
      <c r="CE436" s="37">
        <v>0</v>
      </c>
      <c r="CF436" s="37">
        <v>0</v>
      </c>
      <c r="CG436" s="37">
        <v>0</v>
      </c>
      <c r="CH436" s="37">
        <v>0</v>
      </c>
      <c r="CI436" s="37">
        <v>0</v>
      </c>
      <c r="CJ436" s="37">
        <v>0</v>
      </c>
      <c r="CK436" s="37">
        <v>0</v>
      </c>
      <c r="CL436" s="37">
        <v>0</v>
      </c>
      <c r="CM436" s="509" t="s">
        <v>92</v>
      </c>
      <c r="CN436" s="19" t="str">
        <f t="shared" si="207"/>
        <v>4020000250703плановый</v>
      </c>
      <c r="CR436" s="104"/>
      <c r="CS436" s="104"/>
      <c r="CT436" s="104"/>
      <c r="CU436" s="104"/>
      <c r="CV436" s="104"/>
      <c r="CW436" s="104"/>
      <c r="CY436" s="211"/>
      <c r="CZ436" s="211"/>
      <c r="DA436" s="211"/>
      <c r="DB436" s="211"/>
      <c r="DC436" s="211"/>
      <c r="DD436" s="211"/>
      <c r="DE436" s="211"/>
      <c r="DF436" s="211"/>
      <c r="DG436" s="211"/>
      <c r="DH436" s="211"/>
    </row>
    <row r="437" spans="1:112" s="105" customFormat="1" ht="32.1" customHeight="1">
      <c r="A437" s="232">
        <v>607</v>
      </c>
      <c r="B437" s="329" t="s">
        <v>481</v>
      </c>
      <c r="C437" s="69">
        <v>401000024</v>
      </c>
      <c r="D437" s="58" t="s">
        <v>482</v>
      </c>
      <c r="E437" s="59" t="s">
        <v>484</v>
      </c>
      <c r="F437" s="25"/>
      <c r="G437" s="25"/>
      <c r="H437" s="86" t="s">
        <v>66</v>
      </c>
      <c r="I437" s="25"/>
      <c r="J437" s="86">
        <v>17</v>
      </c>
      <c r="K437" s="86">
        <v>1</v>
      </c>
      <c r="L437" s="86">
        <v>3</v>
      </c>
      <c r="M437" s="25"/>
      <c r="N437" s="25"/>
      <c r="O437" s="25"/>
      <c r="P437" s="64" t="s">
        <v>134</v>
      </c>
      <c r="Q437" s="64" t="s">
        <v>275</v>
      </c>
      <c r="R437" s="86"/>
      <c r="S437" s="86"/>
      <c r="T437" s="86" t="s">
        <v>66</v>
      </c>
      <c r="U437" s="86"/>
      <c r="V437" s="86">
        <v>9</v>
      </c>
      <c r="W437" s="86">
        <v>1</v>
      </c>
      <c r="X437" s="86"/>
      <c r="Y437" s="86"/>
      <c r="Z437" s="86"/>
      <c r="AA437" s="86"/>
      <c r="AB437" s="64" t="s">
        <v>142</v>
      </c>
      <c r="AC437" s="328" t="s">
        <v>2315</v>
      </c>
      <c r="AD437" s="561"/>
      <c r="AE437" s="561"/>
      <c r="AF437" s="561"/>
      <c r="AG437" s="561"/>
      <c r="AH437" s="561"/>
      <c r="AI437" s="561"/>
      <c r="AJ437" s="561"/>
      <c r="AK437" s="561"/>
      <c r="AL437" s="561"/>
      <c r="AM437" s="562" t="s">
        <v>2318</v>
      </c>
      <c r="AN437" s="64" t="s">
        <v>2319</v>
      </c>
      <c r="AO437" s="71" t="s">
        <v>219</v>
      </c>
      <c r="AP437" s="71" t="s">
        <v>74</v>
      </c>
      <c r="AQ437" s="71" t="s">
        <v>485</v>
      </c>
      <c r="AR437" s="70" t="s">
        <v>174</v>
      </c>
      <c r="AS437" s="253" t="s">
        <v>472</v>
      </c>
      <c r="AT437" s="37">
        <v>17934901.039999999</v>
      </c>
      <c r="AU437" s="37">
        <v>17934901.039999999</v>
      </c>
      <c r="AV437" s="37">
        <v>0</v>
      </c>
      <c r="AW437" s="37">
        <v>0</v>
      </c>
      <c r="AX437" s="37">
        <v>0</v>
      </c>
      <c r="AY437" s="37">
        <v>0</v>
      </c>
      <c r="AZ437" s="37">
        <v>0</v>
      </c>
      <c r="BA437" s="37">
        <v>0</v>
      </c>
      <c r="BB437" s="37">
        <v>17934901.039999999</v>
      </c>
      <c r="BC437" s="37">
        <v>17934901.039999999</v>
      </c>
      <c r="BD437" s="37">
        <v>19220822.98</v>
      </c>
      <c r="BE437" s="37">
        <v>0</v>
      </c>
      <c r="BF437" s="37">
        <v>0</v>
      </c>
      <c r="BG437" s="37">
        <v>0</v>
      </c>
      <c r="BH437" s="37">
        <v>19220822.98</v>
      </c>
      <c r="BI437" s="37">
        <v>19600760</v>
      </c>
      <c r="BJ437" s="37">
        <v>0</v>
      </c>
      <c r="BK437" s="37">
        <v>0</v>
      </c>
      <c r="BL437" s="37">
        <v>0</v>
      </c>
      <c r="BM437" s="37">
        <v>19600760</v>
      </c>
      <c r="BN437" s="37">
        <v>19636600</v>
      </c>
      <c r="BO437" s="37">
        <v>0</v>
      </c>
      <c r="BP437" s="37">
        <v>0</v>
      </c>
      <c r="BQ437" s="37">
        <v>0</v>
      </c>
      <c r="BR437" s="37">
        <v>19636600</v>
      </c>
      <c r="BS437" s="37">
        <v>19636600</v>
      </c>
      <c r="BT437" s="37">
        <v>0</v>
      </c>
      <c r="BU437" s="37">
        <v>0</v>
      </c>
      <c r="BV437" s="37">
        <v>0</v>
      </c>
      <c r="BW437" s="37">
        <v>19636600</v>
      </c>
      <c r="BX437" s="209">
        <v>17934901.039999999</v>
      </c>
      <c r="BY437" s="37">
        <v>0</v>
      </c>
      <c r="BZ437" s="37">
        <v>0</v>
      </c>
      <c r="CA437" s="37">
        <v>0</v>
      </c>
      <c r="CB437" s="37">
        <v>17934901.039999999</v>
      </c>
      <c r="CC437" s="37">
        <v>19220822.98</v>
      </c>
      <c r="CD437" s="37">
        <v>0</v>
      </c>
      <c r="CE437" s="37">
        <v>0</v>
      </c>
      <c r="CF437" s="37">
        <v>0</v>
      </c>
      <c r="CG437" s="37">
        <v>19220822.98</v>
      </c>
      <c r="CH437" s="37">
        <v>19600760</v>
      </c>
      <c r="CI437" s="37">
        <v>0</v>
      </c>
      <c r="CJ437" s="37">
        <v>0</v>
      </c>
      <c r="CK437" s="37">
        <v>0</v>
      </c>
      <c r="CL437" s="37">
        <v>19600760</v>
      </c>
      <c r="CM437" s="509" t="s">
        <v>92</v>
      </c>
      <c r="CN437" s="19" t="str">
        <f t="shared" si="207"/>
        <v>4010000240703плановый</v>
      </c>
      <c r="CR437" s="104"/>
      <c r="CS437" s="104"/>
      <c r="CT437" s="104"/>
      <c r="CU437" s="104"/>
      <c r="CV437" s="104"/>
      <c r="CW437" s="104"/>
      <c r="CY437" s="211"/>
      <c r="CZ437" s="211"/>
      <c r="DA437" s="211"/>
      <c r="DB437" s="211"/>
      <c r="DC437" s="211"/>
      <c r="DD437" s="211"/>
      <c r="DE437" s="211"/>
      <c r="DF437" s="211"/>
      <c r="DG437" s="211"/>
      <c r="DH437" s="211"/>
    </row>
    <row r="438" spans="1:112" s="105" customFormat="1" ht="32.1" customHeight="1">
      <c r="A438" s="232">
        <v>607</v>
      </c>
      <c r="B438" s="329" t="s">
        <v>481</v>
      </c>
      <c r="C438" s="69">
        <v>402000025</v>
      </c>
      <c r="D438" s="58" t="s">
        <v>128</v>
      </c>
      <c r="E438" s="59" t="s">
        <v>486</v>
      </c>
      <c r="F438" s="25"/>
      <c r="G438" s="25"/>
      <c r="H438" s="86">
        <v>1</v>
      </c>
      <c r="I438" s="25"/>
      <c r="J438" s="86">
        <v>2</v>
      </c>
      <c r="K438" s="86"/>
      <c r="L438" s="86">
        <v>2</v>
      </c>
      <c r="M438" s="25"/>
      <c r="N438" s="86">
        <v>3</v>
      </c>
      <c r="O438" s="25"/>
      <c r="P438" s="64" t="s">
        <v>186</v>
      </c>
      <c r="Q438" s="64" t="s">
        <v>275</v>
      </c>
      <c r="R438" s="86"/>
      <c r="S438" s="86"/>
      <c r="T438" s="86" t="s">
        <v>66</v>
      </c>
      <c r="U438" s="86"/>
      <c r="V438" s="86">
        <v>12</v>
      </c>
      <c r="W438" s="86">
        <v>1</v>
      </c>
      <c r="X438" s="86">
        <v>15</v>
      </c>
      <c r="Y438" s="86"/>
      <c r="Z438" s="86"/>
      <c r="AA438" s="86"/>
      <c r="AB438" s="64" t="s">
        <v>142</v>
      </c>
      <c r="AC438" s="328" t="s">
        <v>2315</v>
      </c>
      <c r="AD438" s="561"/>
      <c r="AE438" s="561"/>
      <c r="AF438" s="561"/>
      <c r="AG438" s="561"/>
      <c r="AH438" s="561"/>
      <c r="AI438" s="561"/>
      <c r="AJ438" s="561"/>
      <c r="AK438" s="561"/>
      <c r="AL438" s="561"/>
      <c r="AM438" s="562" t="s">
        <v>2318</v>
      </c>
      <c r="AN438" s="64" t="s">
        <v>2319</v>
      </c>
      <c r="AO438" s="71" t="s">
        <v>219</v>
      </c>
      <c r="AP438" s="71" t="s">
        <v>74</v>
      </c>
      <c r="AQ438" s="71" t="s">
        <v>485</v>
      </c>
      <c r="AR438" s="70" t="s">
        <v>174</v>
      </c>
      <c r="AS438" s="253" t="s">
        <v>464</v>
      </c>
      <c r="AT438" s="37">
        <v>18331.599999999999</v>
      </c>
      <c r="AU438" s="37">
        <v>18331.599999999999</v>
      </c>
      <c r="AV438" s="37">
        <v>0</v>
      </c>
      <c r="AW438" s="37">
        <v>0</v>
      </c>
      <c r="AX438" s="37">
        <v>0</v>
      </c>
      <c r="AY438" s="37">
        <v>0</v>
      </c>
      <c r="AZ438" s="37">
        <v>0</v>
      </c>
      <c r="BA438" s="37">
        <v>0</v>
      </c>
      <c r="BB438" s="37">
        <v>18331.599999999999</v>
      </c>
      <c r="BC438" s="37">
        <v>18331.599999999999</v>
      </c>
      <c r="BD438" s="37">
        <v>0</v>
      </c>
      <c r="BE438" s="37">
        <v>0</v>
      </c>
      <c r="BF438" s="37">
        <v>0</v>
      </c>
      <c r="BG438" s="37">
        <v>0</v>
      </c>
      <c r="BH438" s="37">
        <v>0</v>
      </c>
      <c r="BI438" s="37">
        <v>0</v>
      </c>
      <c r="BJ438" s="37">
        <v>0</v>
      </c>
      <c r="BK438" s="37">
        <v>0</v>
      </c>
      <c r="BL438" s="37">
        <v>0</v>
      </c>
      <c r="BM438" s="37">
        <v>0</v>
      </c>
      <c r="BN438" s="37">
        <v>0</v>
      </c>
      <c r="BO438" s="37">
        <v>0</v>
      </c>
      <c r="BP438" s="37">
        <v>0</v>
      </c>
      <c r="BQ438" s="37">
        <v>0</v>
      </c>
      <c r="BR438" s="37">
        <v>0</v>
      </c>
      <c r="BS438" s="37">
        <v>0</v>
      </c>
      <c r="BT438" s="37">
        <v>0</v>
      </c>
      <c r="BU438" s="37">
        <v>0</v>
      </c>
      <c r="BV438" s="37">
        <v>0</v>
      </c>
      <c r="BW438" s="37">
        <v>0</v>
      </c>
      <c r="BX438" s="209">
        <v>18331.599999999999</v>
      </c>
      <c r="BY438" s="37">
        <v>0</v>
      </c>
      <c r="BZ438" s="37">
        <v>0</v>
      </c>
      <c r="CA438" s="37">
        <v>0</v>
      </c>
      <c r="CB438" s="37">
        <v>18331.599999999999</v>
      </c>
      <c r="CC438" s="37">
        <v>0</v>
      </c>
      <c r="CD438" s="37">
        <v>0</v>
      </c>
      <c r="CE438" s="37">
        <v>0</v>
      </c>
      <c r="CF438" s="37">
        <v>0</v>
      </c>
      <c r="CG438" s="37">
        <v>0</v>
      </c>
      <c r="CH438" s="37">
        <v>0</v>
      </c>
      <c r="CI438" s="37">
        <v>0</v>
      </c>
      <c r="CJ438" s="37">
        <v>0</v>
      </c>
      <c r="CK438" s="37">
        <v>0</v>
      </c>
      <c r="CL438" s="37">
        <v>0</v>
      </c>
      <c r="CM438" s="509" t="s">
        <v>92</v>
      </c>
      <c r="CN438" s="19" t="str">
        <f t="shared" si="207"/>
        <v>4020000250703плановый</v>
      </c>
      <c r="CR438" s="104"/>
      <c r="CS438" s="104"/>
      <c r="CT438" s="104"/>
      <c r="CU438" s="104"/>
      <c r="CV438" s="104"/>
      <c r="CW438" s="104"/>
      <c r="CY438" s="211"/>
      <c r="CZ438" s="211"/>
      <c r="DA438" s="211"/>
      <c r="DB438" s="211"/>
      <c r="DC438" s="211"/>
      <c r="DD438" s="211"/>
      <c r="DE438" s="211"/>
      <c r="DF438" s="211"/>
      <c r="DG438" s="211"/>
      <c r="DH438" s="211"/>
    </row>
    <row r="439" spans="1:112" s="105" customFormat="1" ht="32.1" customHeight="1">
      <c r="A439" s="232">
        <v>607</v>
      </c>
      <c r="B439" s="329" t="s">
        <v>481</v>
      </c>
      <c r="C439" s="69">
        <v>401000024</v>
      </c>
      <c r="D439" s="58" t="s">
        <v>482</v>
      </c>
      <c r="E439" s="59" t="s">
        <v>483</v>
      </c>
      <c r="F439" s="25"/>
      <c r="G439" s="25"/>
      <c r="H439" s="86">
        <v>3</v>
      </c>
      <c r="I439" s="25"/>
      <c r="J439" s="86">
        <v>17</v>
      </c>
      <c r="K439" s="86">
        <v>1</v>
      </c>
      <c r="L439" s="86">
        <v>3</v>
      </c>
      <c r="M439" s="86"/>
      <c r="N439" s="86"/>
      <c r="O439" s="25"/>
      <c r="P439" s="64" t="s">
        <v>134</v>
      </c>
      <c r="Q439" s="64" t="s">
        <v>275</v>
      </c>
      <c r="R439" s="86"/>
      <c r="S439" s="86"/>
      <c r="T439" s="86" t="s">
        <v>66</v>
      </c>
      <c r="U439" s="86"/>
      <c r="V439" s="86">
        <v>12</v>
      </c>
      <c r="W439" s="86">
        <v>1</v>
      </c>
      <c r="X439" s="86">
        <v>3</v>
      </c>
      <c r="Y439" s="86"/>
      <c r="Z439" s="86"/>
      <c r="AA439" s="86"/>
      <c r="AB439" s="64" t="s">
        <v>142</v>
      </c>
      <c r="AC439" s="328" t="s">
        <v>2315</v>
      </c>
      <c r="AD439" s="561"/>
      <c r="AE439" s="561"/>
      <c r="AF439" s="561"/>
      <c r="AG439" s="561"/>
      <c r="AH439" s="561"/>
      <c r="AI439" s="561"/>
      <c r="AJ439" s="561"/>
      <c r="AK439" s="561"/>
      <c r="AL439" s="561"/>
      <c r="AM439" s="562" t="s">
        <v>2318</v>
      </c>
      <c r="AN439" s="64" t="s">
        <v>2319</v>
      </c>
      <c r="AO439" s="71" t="s">
        <v>219</v>
      </c>
      <c r="AP439" s="71" t="s">
        <v>74</v>
      </c>
      <c r="AQ439" s="71" t="s">
        <v>487</v>
      </c>
      <c r="AR439" s="70" t="s">
        <v>488</v>
      </c>
      <c r="AS439" s="253" t="s">
        <v>471</v>
      </c>
      <c r="AT439" s="37">
        <v>7006732.9199999999</v>
      </c>
      <c r="AU439" s="37">
        <v>7006732.9199999999</v>
      </c>
      <c r="AV439" s="37">
        <v>0</v>
      </c>
      <c r="AW439" s="37">
        <v>0</v>
      </c>
      <c r="AX439" s="37">
        <v>7006732.9199999999</v>
      </c>
      <c r="AY439" s="37">
        <v>7006732.9199999999</v>
      </c>
      <c r="AZ439" s="37">
        <v>0</v>
      </c>
      <c r="BA439" s="37">
        <v>0</v>
      </c>
      <c r="BB439" s="37">
        <v>0</v>
      </c>
      <c r="BC439" s="37">
        <v>0</v>
      </c>
      <c r="BD439" s="37">
        <v>0</v>
      </c>
      <c r="BE439" s="37">
        <v>0</v>
      </c>
      <c r="BF439" s="37">
        <v>0</v>
      </c>
      <c r="BG439" s="37">
        <v>0</v>
      </c>
      <c r="BH439" s="37">
        <v>0</v>
      </c>
      <c r="BI439" s="37">
        <v>0</v>
      </c>
      <c r="BJ439" s="37">
        <v>0</v>
      </c>
      <c r="BK439" s="37">
        <v>0</v>
      </c>
      <c r="BL439" s="37">
        <v>0</v>
      </c>
      <c r="BM439" s="37">
        <v>0</v>
      </c>
      <c r="BN439" s="37">
        <v>0</v>
      </c>
      <c r="BO439" s="37">
        <v>0</v>
      </c>
      <c r="BP439" s="37">
        <v>0</v>
      </c>
      <c r="BQ439" s="37">
        <v>0</v>
      </c>
      <c r="BR439" s="37">
        <v>0</v>
      </c>
      <c r="BS439" s="37">
        <v>0</v>
      </c>
      <c r="BT439" s="37">
        <v>0</v>
      </c>
      <c r="BU439" s="37">
        <v>0</v>
      </c>
      <c r="BV439" s="37">
        <v>0</v>
      </c>
      <c r="BW439" s="37">
        <v>0</v>
      </c>
      <c r="BX439" s="209">
        <v>7006732.9199999999</v>
      </c>
      <c r="BY439" s="37">
        <v>0</v>
      </c>
      <c r="BZ439" s="37">
        <v>7006732.9199999999</v>
      </c>
      <c r="CA439" s="37">
        <v>0</v>
      </c>
      <c r="CB439" s="37">
        <v>0</v>
      </c>
      <c r="CC439" s="37">
        <v>0</v>
      </c>
      <c r="CD439" s="37">
        <v>0</v>
      </c>
      <c r="CE439" s="37">
        <v>0</v>
      </c>
      <c r="CF439" s="37">
        <v>0</v>
      </c>
      <c r="CG439" s="37">
        <v>0</v>
      </c>
      <c r="CH439" s="37">
        <v>0</v>
      </c>
      <c r="CI439" s="37">
        <v>0</v>
      </c>
      <c r="CJ439" s="37">
        <v>0</v>
      </c>
      <c r="CK439" s="37">
        <v>0</v>
      </c>
      <c r="CL439" s="37">
        <v>0</v>
      </c>
      <c r="CM439" s="509" t="s">
        <v>92</v>
      </c>
      <c r="CN439" s="19" t="str">
        <f t="shared" si="207"/>
        <v>4010000240703плановый</v>
      </c>
      <c r="CR439" s="104"/>
      <c r="CS439" s="104"/>
      <c r="CT439" s="104"/>
      <c r="CU439" s="104"/>
      <c r="CV439" s="104"/>
      <c r="CW439" s="104"/>
      <c r="CY439" s="211"/>
      <c r="CZ439" s="211"/>
      <c r="DA439" s="211"/>
      <c r="DB439" s="211"/>
      <c r="DC439" s="211"/>
      <c r="DD439" s="211"/>
      <c r="DE439" s="211"/>
      <c r="DF439" s="211"/>
      <c r="DG439" s="211"/>
      <c r="DH439" s="211"/>
    </row>
    <row r="440" spans="1:112" s="105" customFormat="1" ht="32.1" customHeight="1">
      <c r="A440" s="232">
        <v>607</v>
      </c>
      <c r="B440" s="329" t="s">
        <v>481</v>
      </c>
      <c r="C440" s="69">
        <v>401000024</v>
      </c>
      <c r="D440" s="58" t="s">
        <v>482</v>
      </c>
      <c r="E440" s="59" t="s">
        <v>483</v>
      </c>
      <c r="F440" s="25"/>
      <c r="G440" s="25"/>
      <c r="H440" s="86">
        <v>3</v>
      </c>
      <c r="I440" s="25"/>
      <c r="J440" s="86">
        <v>17</v>
      </c>
      <c r="K440" s="86">
        <v>1</v>
      </c>
      <c r="L440" s="86">
        <v>3</v>
      </c>
      <c r="M440" s="86"/>
      <c r="N440" s="86"/>
      <c r="O440" s="25"/>
      <c r="P440" s="64" t="s">
        <v>134</v>
      </c>
      <c r="Q440" s="64" t="s">
        <v>275</v>
      </c>
      <c r="R440" s="86"/>
      <c r="S440" s="86"/>
      <c r="T440" s="86" t="s">
        <v>66</v>
      </c>
      <c r="U440" s="86"/>
      <c r="V440" s="86">
        <v>12</v>
      </c>
      <c r="W440" s="86">
        <v>1</v>
      </c>
      <c r="X440" s="86">
        <v>3</v>
      </c>
      <c r="Y440" s="86"/>
      <c r="Z440" s="86"/>
      <c r="AA440" s="86"/>
      <c r="AB440" s="64" t="s">
        <v>142</v>
      </c>
      <c r="AC440" s="328" t="s">
        <v>2315</v>
      </c>
      <c r="AD440" s="561"/>
      <c r="AE440" s="561"/>
      <c r="AF440" s="561"/>
      <c r="AG440" s="561"/>
      <c r="AH440" s="561"/>
      <c r="AI440" s="561"/>
      <c r="AJ440" s="561"/>
      <c r="AK440" s="561"/>
      <c r="AL440" s="561"/>
      <c r="AM440" s="562" t="s">
        <v>2318</v>
      </c>
      <c r="AN440" s="64" t="s">
        <v>2319</v>
      </c>
      <c r="AO440" s="71" t="s">
        <v>219</v>
      </c>
      <c r="AP440" s="71" t="s">
        <v>74</v>
      </c>
      <c r="AQ440" s="71" t="s">
        <v>487</v>
      </c>
      <c r="AR440" s="70" t="s">
        <v>488</v>
      </c>
      <c r="AS440" s="253" t="s">
        <v>472</v>
      </c>
      <c r="AT440" s="37">
        <v>1041394.21</v>
      </c>
      <c r="AU440" s="37">
        <v>1041394.21</v>
      </c>
      <c r="AV440" s="37">
        <v>0</v>
      </c>
      <c r="AW440" s="37">
        <v>0</v>
      </c>
      <c r="AX440" s="37">
        <v>1041394.21</v>
      </c>
      <c r="AY440" s="37">
        <v>1041394.21</v>
      </c>
      <c r="AZ440" s="37">
        <v>0</v>
      </c>
      <c r="BA440" s="37">
        <v>0</v>
      </c>
      <c r="BB440" s="37">
        <v>0</v>
      </c>
      <c r="BC440" s="37">
        <v>0</v>
      </c>
      <c r="BD440" s="37">
        <v>0</v>
      </c>
      <c r="BE440" s="37">
        <v>0</v>
      </c>
      <c r="BF440" s="37">
        <v>0</v>
      </c>
      <c r="BG440" s="37">
        <v>0</v>
      </c>
      <c r="BH440" s="37">
        <v>0</v>
      </c>
      <c r="BI440" s="37">
        <v>0</v>
      </c>
      <c r="BJ440" s="37">
        <v>0</v>
      </c>
      <c r="BK440" s="37">
        <v>0</v>
      </c>
      <c r="BL440" s="37">
        <v>0</v>
      </c>
      <c r="BM440" s="37">
        <v>0</v>
      </c>
      <c r="BN440" s="37">
        <v>0</v>
      </c>
      <c r="BO440" s="37">
        <v>0</v>
      </c>
      <c r="BP440" s="37">
        <v>0</v>
      </c>
      <c r="BQ440" s="37">
        <v>0</v>
      </c>
      <c r="BR440" s="37">
        <v>0</v>
      </c>
      <c r="BS440" s="37">
        <v>0</v>
      </c>
      <c r="BT440" s="37">
        <v>0</v>
      </c>
      <c r="BU440" s="37">
        <v>0</v>
      </c>
      <c r="BV440" s="37">
        <v>0</v>
      </c>
      <c r="BW440" s="37">
        <v>0</v>
      </c>
      <c r="BX440" s="209">
        <v>1041394.21</v>
      </c>
      <c r="BY440" s="37">
        <v>0</v>
      </c>
      <c r="BZ440" s="37">
        <v>1041394.21</v>
      </c>
      <c r="CA440" s="37">
        <v>0</v>
      </c>
      <c r="CB440" s="37">
        <v>0</v>
      </c>
      <c r="CC440" s="37">
        <v>0</v>
      </c>
      <c r="CD440" s="37">
        <v>0</v>
      </c>
      <c r="CE440" s="37">
        <v>0</v>
      </c>
      <c r="CF440" s="37">
        <v>0</v>
      </c>
      <c r="CG440" s="37">
        <v>0</v>
      </c>
      <c r="CH440" s="37">
        <v>0</v>
      </c>
      <c r="CI440" s="37">
        <v>0</v>
      </c>
      <c r="CJ440" s="37">
        <v>0</v>
      </c>
      <c r="CK440" s="37">
        <v>0</v>
      </c>
      <c r="CL440" s="37">
        <v>0</v>
      </c>
      <c r="CM440" s="509" t="s">
        <v>92</v>
      </c>
      <c r="CN440" s="19" t="str">
        <f t="shared" si="207"/>
        <v>4010000240703плановый</v>
      </c>
      <c r="CR440" s="104"/>
      <c r="CS440" s="104"/>
      <c r="CT440" s="104"/>
      <c r="CU440" s="104"/>
      <c r="CV440" s="104"/>
      <c r="CW440" s="104"/>
      <c r="CY440" s="211"/>
      <c r="CZ440" s="211"/>
      <c r="DA440" s="211"/>
      <c r="DB440" s="211"/>
      <c r="DC440" s="211"/>
      <c r="DD440" s="211"/>
      <c r="DE440" s="211"/>
      <c r="DF440" s="211"/>
      <c r="DG440" s="211"/>
      <c r="DH440" s="211"/>
    </row>
    <row r="441" spans="1:112" s="105" customFormat="1" ht="32.1" customHeight="1">
      <c r="A441" s="232">
        <v>607</v>
      </c>
      <c r="B441" s="329" t="s">
        <v>481</v>
      </c>
      <c r="C441" s="69">
        <v>401000024</v>
      </c>
      <c r="D441" s="58" t="s">
        <v>482</v>
      </c>
      <c r="E441" s="59" t="s">
        <v>483</v>
      </c>
      <c r="F441" s="25"/>
      <c r="G441" s="25"/>
      <c r="H441" s="86">
        <v>3</v>
      </c>
      <c r="I441" s="25"/>
      <c r="J441" s="86">
        <v>17</v>
      </c>
      <c r="K441" s="86">
        <v>1</v>
      </c>
      <c r="L441" s="86">
        <v>3</v>
      </c>
      <c r="M441" s="86"/>
      <c r="N441" s="86"/>
      <c r="O441" s="25"/>
      <c r="P441" s="64" t="s">
        <v>134</v>
      </c>
      <c r="Q441" s="64" t="s">
        <v>275</v>
      </c>
      <c r="R441" s="86"/>
      <c r="S441" s="86"/>
      <c r="T441" s="86" t="s">
        <v>66</v>
      </c>
      <c r="U441" s="86"/>
      <c r="V441" s="86">
        <v>12</v>
      </c>
      <c r="W441" s="86">
        <v>1</v>
      </c>
      <c r="X441" s="86">
        <v>3</v>
      </c>
      <c r="Y441" s="86"/>
      <c r="Z441" s="86"/>
      <c r="AA441" s="86"/>
      <c r="AB441" s="64" t="s">
        <v>142</v>
      </c>
      <c r="AC441" s="328" t="s">
        <v>2315</v>
      </c>
      <c r="AD441" s="561"/>
      <c r="AE441" s="561"/>
      <c r="AF441" s="561"/>
      <c r="AG441" s="561"/>
      <c r="AH441" s="561"/>
      <c r="AI441" s="561"/>
      <c r="AJ441" s="561"/>
      <c r="AK441" s="561"/>
      <c r="AL441" s="561"/>
      <c r="AM441" s="562" t="s">
        <v>2318</v>
      </c>
      <c r="AN441" s="64" t="s">
        <v>2319</v>
      </c>
      <c r="AO441" s="71" t="s">
        <v>219</v>
      </c>
      <c r="AP441" s="71" t="s">
        <v>74</v>
      </c>
      <c r="AQ441" s="564" t="s">
        <v>2320</v>
      </c>
      <c r="AR441" s="70" t="s">
        <v>1957</v>
      </c>
      <c r="AS441" s="253" t="s">
        <v>471</v>
      </c>
      <c r="AT441" s="37">
        <v>1851929.68</v>
      </c>
      <c r="AU441" s="37">
        <v>1851929.68</v>
      </c>
      <c r="AV441" s="37">
        <v>0</v>
      </c>
      <c r="AW441" s="37">
        <v>0</v>
      </c>
      <c r="AX441" s="37">
        <v>1851929.68</v>
      </c>
      <c r="AY441" s="37">
        <v>1851929.68</v>
      </c>
      <c r="AZ441" s="37">
        <v>0</v>
      </c>
      <c r="BA441" s="37">
        <v>0</v>
      </c>
      <c r="BB441" s="37">
        <v>0</v>
      </c>
      <c r="BC441" s="37">
        <v>0</v>
      </c>
      <c r="BD441" s="37">
        <v>0</v>
      </c>
      <c r="BE441" s="37">
        <v>0</v>
      </c>
      <c r="BF441" s="37">
        <v>0</v>
      </c>
      <c r="BG441" s="37">
        <v>0</v>
      </c>
      <c r="BH441" s="37">
        <v>0</v>
      </c>
      <c r="BI441" s="37">
        <v>0</v>
      </c>
      <c r="BJ441" s="37">
        <v>0</v>
      </c>
      <c r="BK441" s="37">
        <v>0</v>
      </c>
      <c r="BL441" s="37">
        <v>0</v>
      </c>
      <c r="BM441" s="37">
        <v>0</v>
      </c>
      <c r="BN441" s="37">
        <v>0</v>
      </c>
      <c r="BO441" s="37">
        <v>0</v>
      </c>
      <c r="BP441" s="37">
        <v>0</v>
      </c>
      <c r="BQ441" s="37">
        <v>0</v>
      </c>
      <c r="BR441" s="37">
        <v>0</v>
      </c>
      <c r="BS441" s="37">
        <v>0</v>
      </c>
      <c r="BT441" s="37">
        <v>0</v>
      </c>
      <c r="BU441" s="37">
        <v>0</v>
      </c>
      <c r="BV441" s="37">
        <v>0</v>
      </c>
      <c r="BW441" s="37">
        <v>0</v>
      </c>
      <c r="BX441" s="209">
        <v>1851929.68</v>
      </c>
      <c r="BY441" s="37">
        <v>0</v>
      </c>
      <c r="BZ441" s="37">
        <v>1851929.68</v>
      </c>
      <c r="CA441" s="37">
        <v>0</v>
      </c>
      <c r="CB441" s="37">
        <v>0</v>
      </c>
      <c r="CC441" s="37">
        <v>0</v>
      </c>
      <c r="CD441" s="37">
        <v>0</v>
      </c>
      <c r="CE441" s="37">
        <v>0</v>
      </c>
      <c r="CF441" s="37">
        <v>0</v>
      </c>
      <c r="CG441" s="37">
        <v>0</v>
      </c>
      <c r="CH441" s="37">
        <v>0</v>
      </c>
      <c r="CI441" s="37">
        <v>0</v>
      </c>
      <c r="CJ441" s="37">
        <v>0</v>
      </c>
      <c r="CK441" s="37">
        <v>0</v>
      </c>
      <c r="CL441" s="37">
        <v>0</v>
      </c>
      <c r="CM441" s="509" t="s">
        <v>92</v>
      </c>
      <c r="CN441" s="19" t="str">
        <f t="shared" si="207"/>
        <v>4010000240703плановый</v>
      </c>
      <c r="CR441" s="104"/>
      <c r="CS441" s="104"/>
      <c r="CT441" s="104"/>
      <c r="CU441" s="104"/>
      <c r="CV441" s="104"/>
      <c r="CW441" s="104"/>
      <c r="CY441" s="211"/>
      <c r="CZ441" s="211"/>
      <c r="DA441" s="211"/>
      <c r="DB441" s="211"/>
      <c r="DC441" s="211"/>
      <c r="DD441" s="211"/>
      <c r="DE441" s="211"/>
      <c r="DF441" s="211"/>
      <c r="DG441" s="211"/>
      <c r="DH441" s="211"/>
    </row>
    <row r="442" spans="1:112" s="105" customFormat="1" ht="32.1" customHeight="1">
      <c r="A442" s="232">
        <v>607</v>
      </c>
      <c r="B442" s="329" t="s">
        <v>481</v>
      </c>
      <c r="C442" s="69">
        <v>401000024</v>
      </c>
      <c r="D442" s="58" t="s">
        <v>482</v>
      </c>
      <c r="E442" s="59" t="s">
        <v>483</v>
      </c>
      <c r="F442" s="25"/>
      <c r="G442" s="25"/>
      <c r="H442" s="86">
        <v>3</v>
      </c>
      <c r="I442" s="25"/>
      <c r="J442" s="86">
        <v>17</v>
      </c>
      <c r="K442" s="86">
        <v>1</v>
      </c>
      <c r="L442" s="86">
        <v>3</v>
      </c>
      <c r="M442" s="86"/>
      <c r="N442" s="86"/>
      <c r="O442" s="25"/>
      <c r="P442" s="64" t="s">
        <v>134</v>
      </c>
      <c r="Q442" s="64" t="s">
        <v>275</v>
      </c>
      <c r="R442" s="86"/>
      <c r="S442" s="86"/>
      <c r="T442" s="86" t="s">
        <v>66</v>
      </c>
      <c r="U442" s="86"/>
      <c r="V442" s="86">
        <v>12</v>
      </c>
      <c r="W442" s="86">
        <v>1</v>
      </c>
      <c r="X442" s="86">
        <v>3</v>
      </c>
      <c r="Y442" s="86"/>
      <c r="Z442" s="86"/>
      <c r="AA442" s="86"/>
      <c r="AB442" s="64" t="s">
        <v>142</v>
      </c>
      <c r="AC442" s="328" t="s">
        <v>2315</v>
      </c>
      <c r="AD442" s="561"/>
      <c r="AE442" s="561"/>
      <c r="AF442" s="561"/>
      <c r="AG442" s="561"/>
      <c r="AH442" s="561"/>
      <c r="AI442" s="561"/>
      <c r="AJ442" s="561"/>
      <c r="AK442" s="561"/>
      <c r="AL442" s="561"/>
      <c r="AM442" s="562" t="s">
        <v>2318</v>
      </c>
      <c r="AN442" s="64" t="s">
        <v>2319</v>
      </c>
      <c r="AO442" s="71" t="s">
        <v>219</v>
      </c>
      <c r="AP442" s="71" t="s">
        <v>74</v>
      </c>
      <c r="AQ442" s="564" t="s">
        <v>2320</v>
      </c>
      <c r="AR442" s="70" t="s">
        <v>1957</v>
      </c>
      <c r="AS442" s="253" t="s">
        <v>472</v>
      </c>
      <c r="AT442" s="37">
        <v>19200</v>
      </c>
      <c r="AU442" s="37">
        <v>19200</v>
      </c>
      <c r="AV442" s="37">
        <v>0</v>
      </c>
      <c r="AW442" s="37">
        <v>0</v>
      </c>
      <c r="AX442" s="37">
        <v>19200</v>
      </c>
      <c r="AY442" s="37">
        <v>19200</v>
      </c>
      <c r="AZ442" s="37">
        <v>0</v>
      </c>
      <c r="BA442" s="37">
        <v>0</v>
      </c>
      <c r="BB442" s="37">
        <v>0</v>
      </c>
      <c r="BC442" s="37">
        <v>0</v>
      </c>
      <c r="BD442" s="37">
        <v>0</v>
      </c>
      <c r="BE442" s="37">
        <v>0</v>
      </c>
      <c r="BF442" s="37">
        <v>0</v>
      </c>
      <c r="BG442" s="37">
        <v>0</v>
      </c>
      <c r="BH442" s="37">
        <v>0</v>
      </c>
      <c r="BI442" s="37">
        <v>0</v>
      </c>
      <c r="BJ442" s="37">
        <v>0</v>
      </c>
      <c r="BK442" s="37">
        <v>0</v>
      </c>
      <c r="BL442" s="37">
        <v>0</v>
      </c>
      <c r="BM442" s="37">
        <v>0</v>
      </c>
      <c r="BN442" s="37">
        <v>0</v>
      </c>
      <c r="BO442" s="37">
        <v>0</v>
      </c>
      <c r="BP442" s="37">
        <v>0</v>
      </c>
      <c r="BQ442" s="37">
        <v>0</v>
      </c>
      <c r="BR442" s="37">
        <v>0</v>
      </c>
      <c r="BS442" s="37">
        <v>0</v>
      </c>
      <c r="BT442" s="37">
        <v>0</v>
      </c>
      <c r="BU442" s="37">
        <v>0</v>
      </c>
      <c r="BV442" s="37">
        <v>0</v>
      </c>
      <c r="BW442" s="37">
        <v>0</v>
      </c>
      <c r="BX442" s="209">
        <v>19200</v>
      </c>
      <c r="BY442" s="37">
        <v>0</v>
      </c>
      <c r="BZ442" s="37">
        <v>19200</v>
      </c>
      <c r="CA442" s="37">
        <v>0</v>
      </c>
      <c r="CB442" s="37">
        <v>0</v>
      </c>
      <c r="CC442" s="37">
        <v>0</v>
      </c>
      <c r="CD442" s="37">
        <v>0</v>
      </c>
      <c r="CE442" s="37">
        <v>0</v>
      </c>
      <c r="CF442" s="37">
        <v>0</v>
      </c>
      <c r="CG442" s="37">
        <v>0</v>
      </c>
      <c r="CH442" s="37">
        <v>0</v>
      </c>
      <c r="CI442" s="37">
        <v>0</v>
      </c>
      <c r="CJ442" s="37">
        <v>0</v>
      </c>
      <c r="CK442" s="37">
        <v>0</v>
      </c>
      <c r="CL442" s="37">
        <v>0</v>
      </c>
      <c r="CM442" s="509" t="s">
        <v>92</v>
      </c>
      <c r="CN442" s="19" t="str">
        <f t="shared" si="207"/>
        <v>4010000240703плановый</v>
      </c>
      <c r="CR442" s="104"/>
      <c r="CS442" s="104"/>
      <c r="CT442" s="104"/>
      <c r="CU442" s="104"/>
      <c r="CV442" s="104"/>
      <c r="CW442" s="104"/>
      <c r="CY442" s="211"/>
      <c r="CZ442" s="211"/>
      <c r="DA442" s="211"/>
      <c r="DB442" s="211"/>
      <c r="DC442" s="211"/>
      <c r="DD442" s="211"/>
      <c r="DE442" s="211"/>
      <c r="DF442" s="211"/>
      <c r="DG442" s="211"/>
      <c r="DH442" s="211"/>
    </row>
    <row r="443" spans="1:112" s="105" customFormat="1" ht="32.1" customHeight="1">
      <c r="A443" s="232">
        <v>607</v>
      </c>
      <c r="B443" s="329" t="s">
        <v>481</v>
      </c>
      <c r="C443" s="69">
        <v>401000024</v>
      </c>
      <c r="D443" s="58" t="s">
        <v>482</v>
      </c>
      <c r="E443" s="59" t="s">
        <v>484</v>
      </c>
      <c r="F443" s="25"/>
      <c r="G443" s="25"/>
      <c r="H443" s="86" t="s">
        <v>66</v>
      </c>
      <c r="I443" s="25"/>
      <c r="J443" s="86">
        <v>17</v>
      </c>
      <c r="K443" s="86">
        <v>1</v>
      </c>
      <c r="L443" s="86">
        <v>3</v>
      </c>
      <c r="M443" s="25"/>
      <c r="N443" s="25"/>
      <c r="O443" s="25"/>
      <c r="P443" s="64" t="s">
        <v>134</v>
      </c>
      <c r="Q443" s="64" t="s">
        <v>275</v>
      </c>
      <c r="R443" s="86"/>
      <c r="S443" s="86"/>
      <c r="T443" s="86" t="s">
        <v>66</v>
      </c>
      <c r="U443" s="86"/>
      <c r="V443" s="86">
        <v>12</v>
      </c>
      <c r="W443" s="86">
        <v>1</v>
      </c>
      <c r="X443" s="86">
        <v>3</v>
      </c>
      <c r="Y443" s="86"/>
      <c r="Z443" s="86"/>
      <c r="AA443" s="86"/>
      <c r="AB443" s="64" t="s">
        <v>142</v>
      </c>
      <c r="AC443" s="328" t="s">
        <v>2315</v>
      </c>
      <c r="AD443" s="561"/>
      <c r="AE443" s="561"/>
      <c r="AF443" s="561"/>
      <c r="AG443" s="561"/>
      <c r="AH443" s="561"/>
      <c r="AI443" s="561"/>
      <c r="AJ443" s="561"/>
      <c r="AK443" s="561"/>
      <c r="AL443" s="561"/>
      <c r="AM443" s="562" t="s">
        <v>2318</v>
      </c>
      <c r="AN443" s="64" t="s">
        <v>2319</v>
      </c>
      <c r="AO443" s="71" t="s">
        <v>219</v>
      </c>
      <c r="AP443" s="71" t="s">
        <v>74</v>
      </c>
      <c r="AQ443" s="71" t="s">
        <v>490</v>
      </c>
      <c r="AR443" s="70" t="s">
        <v>126</v>
      </c>
      <c r="AS443" s="253" t="s">
        <v>471</v>
      </c>
      <c r="AT443" s="37">
        <v>3675212.17</v>
      </c>
      <c r="AU443" s="37">
        <v>3675212.17</v>
      </c>
      <c r="AV443" s="37">
        <v>0</v>
      </c>
      <c r="AW443" s="37">
        <v>0</v>
      </c>
      <c r="AX443" s="37">
        <v>3675212.17</v>
      </c>
      <c r="AY443" s="37">
        <v>3675212.17</v>
      </c>
      <c r="AZ443" s="37">
        <v>0</v>
      </c>
      <c r="BA443" s="37">
        <v>0</v>
      </c>
      <c r="BB443" s="37">
        <v>0</v>
      </c>
      <c r="BC443" s="37">
        <v>0</v>
      </c>
      <c r="BD443" s="37">
        <v>0</v>
      </c>
      <c r="BE443" s="37">
        <v>0</v>
      </c>
      <c r="BF443" s="37">
        <v>0</v>
      </c>
      <c r="BG443" s="37">
        <v>0</v>
      </c>
      <c r="BH443" s="37">
        <v>0</v>
      </c>
      <c r="BI443" s="37">
        <v>0</v>
      </c>
      <c r="BJ443" s="37">
        <v>0</v>
      </c>
      <c r="BK443" s="37">
        <v>0</v>
      </c>
      <c r="BL443" s="37">
        <v>0</v>
      </c>
      <c r="BM443" s="37">
        <v>0</v>
      </c>
      <c r="BN443" s="37">
        <v>0</v>
      </c>
      <c r="BO443" s="37">
        <v>0</v>
      </c>
      <c r="BP443" s="37">
        <v>0</v>
      </c>
      <c r="BQ443" s="37">
        <v>0</v>
      </c>
      <c r="BR443" s="37">
        <v>0</v>
      </c>
      <c r="BS443" s="37">
        <v>0</v>
      </c>
      <c r="BT443" s="37">
        <v>0</v>
      </c>
      <c r="BU443" s="37">
        <v>0</v>
      </c>
      <c r="BV443" s="37">
        <v>0</v>
      </c>
      <c r="BW443" s="37">
        <v>0</v>
      </c>
      <c r="BX443" s="209">
        <v>3675212.17</v>
      </c>
      <c r="BY443" s="37">
        <v>0</v>
      </c>
      <c r="BZ443" s="37">
        <v>3675212.17</v>
      </c>
      <c r="CA443" s="37">
        <v>0</v>
      </c>
      <c r="CB443" s="37">
        <v>0</v>
      </c>
      <c r="CC443" s="37">
        <v>0</v>
      </c>
      <c r="CD443" s="37">
        <v>0</v>
      </c>
      <c r="CE443" s="37">
        <v>0</v>
      </c>
      <c r="CF443" s="37">
        <v>0</v>
      </c>
      <c r="CG443" s="37">
        <v>0</v>
      </c>
      <c r="CH443" s="37">
        <v>0</v>
      </c>
      <c r="CI443" s="37">
        <v>0</v>
      </c>
      <c r="CJ443" s="37">
        <v>0</v>
      </c>
      <c r="CK443" s="37">
        <v>0</v>
      </c>
      <c r="CL443" s="37">
        <v>0</v>
      </c>
      <c r="CM443" s="509" t="s">
        <v>92</v>
      </c>
      <c r="CN443" s="19" t="str">
        <f t="shared" si="207"/>
        <v>4010000240703плановый</v>
      </c>
      <c r="CR443" s="104"/>
      <c r="CS443" s="104"/>
      <c r="CT443" s="104"/>
      <c r="CU443" s="104"/>
      <c r="CV443" s="104"/>
      <c r="CW443" s="104"/>
      <c r="CY443" s="211"/>
      <c r="CZ443" s="211"/>
      <c r="DA443" s="211"/>
      <c r="DB443" s="211"/>
      <c r="DC443" s="211"/>
      <c r="DD443" s="211"/>
      <c r="DE443" s="211"/>
      <c r="DF443" s="211"/>
      <c r="DG443" s="211"/>
      <c r="DH443" s="211"/>
    </row>
    <row r="444" spans="1:112" s="105" customFormat="1" ht="32.1" customHeight="1">
      <c r="A444" s="232">
        <v>607</v>
      </c>
      <c r="B444" s="329" t="s">
        <v>481</v>
      </c>
      <c r="C444" s="69">
        <v>401000024</v>
      </c>
      <c r="D444" s="58" t="s">
        <v>482</v>
      </c>
      <c r="E444" s="59" t="s">
        <v>484</v>
      </c>
      <c r="F444" s="25"/>
      <c r="G444" s="25"/>
      <c r="H444" s="86" t="s">
        <v>66</v>
      </c>
      <c r="I444" s="25"/>
      <c r="J444" s="86">
        <v>17</v>
      </c>
      <c r="K444" s="86">
        <v>1</v>
      </c>
      <c r="L444" s="86">
        <v>3</v>
      </c>
      <c r="M444" s="25"/>
      <c r="N444" s="25"/>
      <c r="O444" s="25"/>
      <c r="P444" s="64" t="s">
        <v>134</v>
      </c>
      <c r="Q444" s="64" t="s">
        <v>275</v>
      </c>
      <c r="R444" s="86"/>
      <c r="S444" s="86"/>
      <c r="T444" s="86" t="s">
        <v>66</v>
      </c>
      <c r="U444" s="86"/>
      <c r="V444" s="86">
        <v>12</v>
      </c>
      <c r="W444" s="86">
        <v>1</v>
      </c>
      <c r="X444" s="86">
        <v>3</v>
      </c>
      <c r="Y444" s="86"/>
      <c r="Z444" s="86"/>
      <c r="AA444" s="86"/>
      <c r="AB444" s="64" t="s">
        <v>142</v>
      </c>
      <c r="AC444" s="328" t="s">
        <v>2315</v>
      </c>
      <c r="AD444" s="561"/>
      <c r="AE444" s="561"/>
      <c r="AF444" s="561"/>
      <c r="AG444" s="561"/>
      <c r="AH444" s="561"/>
      <c r="AI444" s="561"/>
      <c r="AJ444" s="561"/>
      <c r="AK444" s="561"/>
      <c r="AL444" s="561"/>
      <c r="AM444" s="562" t="s">
        <v>2318</v>
      </c>
      <c r="AN444" s="64" t="s">
        <v>2319</v>
      </c>
      <c r="AO444" s="71" t="s">
        <v>219</v>
      </c>
      <c r="AP444" s="71" t="s">
        <v>74</v>
      </c>
      <c r="AQ444" s="71" t="s">
        <v>490</v>
      </c>
      <c r="AR444" s="70" t="s">
        <v>126</v>
      </c>
      <c r="AS444" s="253" t="s">
        <v>472</v>
      </c>
      <c r="AT444" s="37">
        <v>472381.76</v>
      </c>
      <c r="AU444" s="37">
        <v>472381.76</v>
      </c>
      <c r="AV444" s="37">
        <v>0</v>
      </c>
      <c r="AW444" s="37">
        <v>0</v>
      </c>
      <c r="AX444" s="37">
        <v>472381.76</v>
      </c>
      <c r="AY444" s="37">
        <v>472381.76</v>
      </c>
      <c r="AZ444" s="37">
        <v>0</v>
      </c>
      <c r="BA444" s="37">
        <v>0</v>
      </c>
      <c r="BB444" s="37">
        <v>0</v>
      </c>
      <c r="BC444" s="37">
        <v>0</v>
      </c>
      <c r="BD444" s="37">
        <v>0</v>
      </c>
      <c r="BE444" s="37">
        <v>0</v>
      </c>
      <c r="BF444" s="37">
        <v>0</v>
      </c>
      <c r="BG444" s="37">
        <v>0</v>
      </c>
      <c r="BH444" s="37">
        <v>0</v>
      </c>
      <c r="BI444" s="37">
        <v>0</v>
      </c>
      <c r="BJ444" s="37">
        <v>0</v>
      </c>
      <c r="BK444" s="37">
        <v>0</v>
      </c>
      <c r="BL444" s="37">
        <v>0</v>
      </c>
      <c r="BM444" s="37">
        <v>0</v>
      </c>
      <c r="BN444" s="37">
        <v>0</v>
      </c>
      <c r="BO444" s="37">
        <v>0</v>
      </c>
      <c r="BP444" s="37">
        <v>0</v>
      </c>
      <c r="BQ444" s="37">
        <v>0</v>
      </c>
      <c r="BR444" s="37">
        <v>0</v>
      </c>
      <c r="BS444" s="37">
        <v>0</v>
      </c>
      <c r="BT444" s="37">
        <v>0</v>
      </c>
      <c r="BU444" s="37">
        <v>0</v>
      </c>
      <c r="BV444" s="37">
        <v>0</v>
      </c>
      <c r="BW444" s="37">
        <v>0</v>
      </c>
      <c r="BX444" s="209">
        <v>472381.76</v>
      </c>
      <c r="BY444" s="37">
        <v>0</v>
      </c>
      <c r="BZ444" s="37">
        <v>472381.76</v>
      </c>
      <c r="CA444" s="37">
        <v>0</v>
      </c>
      <c r="CB444" s="37">
        <v>0</v>
      </c>
      <c r="CC444" s="37">
        <v>0</v>
      </c>
      <c r="CD444" s="37">
        <v>0</v>
      </c>
      <c r="CE444" s="37">
        <v>0</v>
      </c>
      <c r="CF444" s="37">
        <v>0</v>
      </c>
      <c r="CG444" s="37">
        <v>0</v>
      </c>
      <c r="CH444" s="37">
        <v>0</v>
      </c>
      <c r="CI444" s="37">
        <v>0</v>
      </c>
      <c r="CJ444" s="37">
        <v>0</v>
      </c>
      <c r="CK444" s="37">
        <v>0</v>
      </c>
      <c r="CL444" s="37">
        <v>0</v>
      </c>
      <c r="CM444" s="509" t="s">
        <v>92</v>
      </c>
      <c r="CN444" s="19" t="str">
        <f t="shared" si="207"/>
        <v>4010000240703плановый</v>
      </c>
      <c r="CR444" s="104"/>
      <c r="CS444" s="104"/>
      <c r="CT444" s="104"/>
      <c r="CU444" s="104"/>
      <c r="CV444" s="104"/>
      <c r="CW444" s="104"/>
      <c r="CY444" s="211"/>
      <c r="CZ444" s="211"/>
      <c r="DA444" s="211"/>
      <c r="DB444" s="211"/>
      <c r="DC444" s="211"/>
      <c r="DD444" s="211"/>
      <c r="DE444" s="211"/>
      <c r="DF444" s="211"/>
      <c r="DG444" s="211"/>
      <c r="DH444" s="211"/>
    </row>
    <row r="445" spans="1:112" s="105" customFormat="1" ht="32.1" customHeight="1">
      <c r="A445" s="84">
        <v>607</v>
      </c>
      <c r="B445" s="57" t="s">
        <v>491</v>
      </c>
      <c r="C445" s="69">
        <v>401000024</v>
      </c>
      <c r="D445" s="58" t="s">
        <v>482</v>
      </c>
      <c r="E445" s="59" t="s">
        <v>484</v>
      </c>
      <c r="F445" s="85"/>
      <c r="G445" s="85"/>
      <c r="H445" s="86" t="s">
        <v>66</v>
      </c>
      <c r="I445" s="85"/>
      <c r="J445" s="86" t="s">
        <v>369</v>
      </c>
      <c r="K445" s="86" t="s">
        <v>64</v>
      </c>
      <c r="L445" s="86" t="s">
        <v>72</v>
      </c>
      <c r="M445" s="86"/>
      <c r="N445" s="86"/>
      <c r="O445" s="86"/>
      <c r="P445" s="64" t="s">
        <v>134</v>
      </c>
      <c r="Q445" s="64" t="s">
        <v>275</v>
      </c>
      <c r="R445" s="86"/>
      <c r="S445" s="86"/>
      <c r="T445" s="86" t="s">
        <v>66</v>
      </c>
      <c r="U445" s="86"/>
      <c r="V445" s="86" t="s">
        <v>189</v>
      </c>
      <c r="W445" s="86" t="s">
        <v>64</v>
      </c>
      <c r="X445" s="86"/>
      <c r="Y445" s="86"/>
      <c r="Z445" s="86"/>
      <c r="AA445" s="86"/>
      <c r="AB445" s="64" t="s">
        <v>142</v>
      </c>
      <c r="AC445" s="328" t="s">
        <v>2315</v>
      </c>
      <c r="AD445" s="561"/>
      <c r="AE445" s="561"/>
      <c r="AF445" s="561"/>
      <c r="AG445" s="561"/>
      <c r="AH445" s="561"/>
      <c r="AI445" s="561"/>
      <c r="AJ445" s="561"/>
      <c r="AK445" s="561"/>
      <c r="AL445" s="561"/>
      <c r="AM445" s="562" t="s">
        <v>2321</v>
      </c>
      <c r="AN445" s="64" t="s">
        <v>2322</v>
      </c>
      <c r="AO445" s="71" t="s">
        <v>219</v>
      </c>
      <c r="AP445" s="71" t="s">
        <v>74</v>
      </c>
      <c r="AQ445" s="71" t="s">
        <v>492</v>
      </c>
      <c r="AR445" s="70" t="s">
        <v>493</v>
      </c>
      <c r="AS445" s="253" t="s">
        <v>463</v>
      </c>
      <c r="AT445" s="37">
        <v>500000</v>
      </c>
      <c r="AU445" s="37">
        <v>500000</v>
      </c>
      <c r="AV445" s="37">
        <v>0</v>
      </c>
      <c r="AW445" s="37">
        <v>0</v>
      </c>
      <c r="AX445" s="37">
        <v>0</v>
      </c>
      <c r="AY445" s="37">
        <v>0</v>
      </c>
      <c r="AZ445" s="37">
        <v>0</v>
      </c>
      <c r="BA445" s="37">
        <v>0</v>
      </c>
      <c r="BB445" s="37">
        <v>500000</v>
      </c>
      <c r="BC445" s="37">
        <v>500000</v>
      </c>
      <c r="BD445" s="37">
        <v>600000</v>
      </c>
      <c r="BE445" s="37">
        <v>0</v>
      </c>
      <c r="BF445" s="37">
        <v>0</v>
      </c>
      <c r="BG445" s="37">
        <v>0</v>
      </c>
      <c r="BH445" s="37">
        <v>600000</v>
      </c>
      <c r="BI445" s="37">
        <v>600000</v>
      </c>
      <c r="BJ445" s="37">
        <v>0</v>
      </c>
      <c r="BK445" s="37">
        <v>0</v>
      </c>
      <c r="BL445" s="37">
        <v>0</v>
      </c>
      <c r="BM445" s="37">
        <v>600000</v>
      </c>
      <c r="BN445" s="37">
        <v>600000</v>
      </c>
      <c r="BO445" s="37">
        <v>0</v>
      </c>
      <c r="BP445" s="37">
        <v>0</v>
      </c>
      <c r="BQ445" s="37">
        <v>0</v>
      </c>
      <c r="BR445" s="37">
        <v>600000</v>
      </c>
      <c r="BS445" s="37">
        <v>600000</v>
      </c>
      <c r="BT445" s="37">
        <v>0</v>
      </c>
      <c r="BU445" s="37">
        <v>0</v>
      </c>
      <c r="BV445" s="37">
        <v>0</v>
      </c>
      <c r="BW445" s="37">
        <v>600000</v>
      </c>
      <c r="BX445" s="209">
        <v>500000</v>
      </c>
      <c r="BY445" s="37">
        <v>0</v>
      </c>
      <c r="BZ445" s="37">
        <v>0</v>
      </c>
      <c r="CA445" s="37">
        <v>0</v>
      </c>
      <c r="CB445" s="37">
        <v>500000</v>
      </c>
      <c r="CC445" s="37">
        <v>600000</v>
      </c>
      <c r="CD445" s="37">
        <v>0</v>
      </c>
      <c r="CE445" s="37">
        <v>0</v>
      </c>
      <c r="CF445" s="37">
        <v>0</v>
      </c>
      <c r="CG445" s="37">
        <v>600000</v>
      </c>
      <c r="CH445" s="37">
        <v>600000</v>
      </c>
      <c r="CI445" s="37">
        <v>0</v>
      </c>
      <c r="CJ445" s="37">
        <v>0</v>
      </c>
      <c r="CK445" s="37">
        <v>0</v>
      </c>
      <c r="CL445" s="37">
        <v>600000</v>
      </c>
      <c r="CM445" s="509" t="s">
        <v>92</v>
      </c>
      <c r="CN445" s="19" t="str">
        <f t="shared" si="207"/>
        <v>4010000240703плановый</v>
      </c>
      <c r="CR445" s="104"/>
      <c r="CS445" s="104"/>
      <c r="CT445" s="104"/>
      <c r="CU445" s="104"/>
      <c r="CV445" s="104"/>
      <c r="CW445" s="104"/>
      <c r="CY445" s="211"/>
      <c r="CZ445" s="211"/>
      <c r="DA445" s="211"/>
      <c r="DB445" s="211"/>
      <c r="DC445" s="211"/>
      <c r="DD445" s="211"/>
      <c r="DE445" s="211"/>
      <c r="DF445" s="211"/>
      <c r="DG445" s="211"/>
      <c r="DH445" s="211"/>
    </row>
    <row r="446" spans="1:112" s="105" customFormat="1" ht="32.1" customHeight="1">
      <c r="A446" s="84">
        <v>607</v>
      </c>
      <c r="B446" s="57" t="s">
        <v>491</v>
      </c>
      <c r="C446" s="69">
        <v>401000024</v>
      </c>
      <c r="D446" s="58" t="s">
        <v>482</v>
      </c>
      <c r="E446" s="59" t="s">
        <v>483</v>
      </c>
      <c r="F446" s="85"/>
      <c r="G446" s="85"/>
      <c r="H446" s="86" t="s">
        <v>66</v>
      </c>
      <c r="I446" s="85"/>
      <c r="J446" s="86" t="s">
        <v>369</v>
      </c>
      <c r="K446" s="86" t="s">
        <v>64</v>
      </c>
      <c r="L446" s="86" t="s">
        <v>72</v>
      </c>
      <c r="M446" s="86"/>
      <c r="N446" s="86"/>
      <c r="O446" s="86"/>
      <c r="P446" s="64" t="s">
        <v>134</v>
      </c>
      <c r="Q446" s="64" t="s">
        <v>275</v>
      </c>
      <c r="R446" s="86"/>
      <c r="S446" s="86"/>
      <c r="T446" s="86" t="s">
        <v>66</v>
      </c>
      <c r="U446" s="86"/>
      <c r="V446" s="86" t="s">
        <v>189</v>
      </c>
      <c r="W446" s="86" t="s">
        <v>64</v>
      </c>
      <c r="X446" s="86"/>
      <c r="Y446" s="86"/>
      <c r="Z446" s="86"/>
      <c r="AA446" s="86"/>
      <c r="AB446" s="64" t="s">
        <v>142</v>
      </c>
      <c r="AC446" s="328" t="s">
        <v>2315</v>
      </c>
      <c r="AD446" s="561"/>
      <c r="AE446" s="561"/>
      <c r="AF446" s="561"/>
      <c r="AG446" s="561"/>
      <c r="AH446" s="561"/>
      <c r="AI446" s="561"/>
      <c r="AJ446" s="561"/>
      <c r="AK446" s="561"/>
      <c r="AL446" s="561"/>
      <c r="AM446" s="562" t="s">
        <v>2323</v>
      </c>
      <c r="AN446" s="64" t="s">
        <v>2322</v>
      </c>
      <c r="AO446" s="71" t="s">
        <v>219</v>
      </c>
      <c r="AP446" s="71" t="s">
        <v>74</v>
      </c>
      <c r="AQ446" s="71" t="s">
        <v>494</v>
      </c>
      <c r="AR446" s="70" t="s">
        <v>495</v>
      </c>
      <c r="AS446" s="253" t="s">
        <v>463</v>
      </c>
      <c r="AT446" s="37">
        <v>3017982.41</v>
      </c>
      <c r="AU446" s="37">
        <v>3017982.41</v>
      </c>
      <c r="AV446" s="37">
        <v>0</v>
      </c>
      <c r="AW446" s="37">
        <v>0</v>
      </c>
      <c r="AX446" s="37">
        <v>0</v>
      </c>
      <c r="AY446" s="37">
        <v>0</v>
      </c>
      <c r="AZ446" s="37">
        <v>0</v>
      </c>
      <c r="BA446" s="37">
        <v>0</v>
      </c>
      <c r="BB446" s="37">
        <v>3017982.41</v>
      </c>
      <c r="BC446" s="37">
        <v>3017982.41</v>
      </c>
      <c r="BD446" s="37">
        <v>4693910</v>
      </c>
      <c r="BE446" s="37">
        <v>0</v>
      </c>
      <c r="BF446" s="37">
        <v>0</v>
      </c>
      <c r="BG446" s="37">
        <v>0</v>
      </c>
      <c r="BH446" s="37">
        <v>4693910</v>
      </c>
      <c r="BI446" s="37">
        <v>0</v>
      </c>
      <c r="BJ446" s="37">
        <v>0</v>
      </c>
      <c r="BK446" s="37">
        <v>0</v>
      </c>
      <c r="BL446" s="37">
        <v>0</v>
      </c>
      <c r="BM446" s="37">
        <v>0</v>
      </c>
      <c r="BN446" s="37">
        <v>0</v>
      </c>
      <c r="BO446" s="37">
        <v>0</v>
      </c>
      <c r="BP446" s="37">
        <v>0</v>
      </c>
      <c r="BQ446" s="37">
        <v>0</v>
      </c>
      <c r="BR446" s="37">
        <v>0</v>
      </c>
      <c r="BS446" s="37">
        <v>0</v>
      </c>
      <c r="BT446" s="37">
        <v>0</v>
      </c>
      <c r="BU446" s="37">
        <v>0</v>
      </c>
      <c r="BV446" s="37">
        <v>0</v>
      </c>
      <c r="BW446" s="37">
        <v>0</v>
      </c>
      <c r="BX446" s="209">
        <v>3017982.41</v>
      </c>
      <c r="BY446" s="37">
        <v>0</v>
      </c>
      <c r="BZ446" s="37">
        <v>0</v>
      </c>
      <c r="CA446" s="37">
        <v>0</v>
      </c>
      <c r="CB446" s="37">
        <v>3017982.41</v>
      </c>
      <c r="CC446" s="37">
        <v>4693910</v>
      </c>
      <c r="CD446" s="37">
        <v>0</v>
      </c>
      <c r="CE446" s="37">
        <v>0</v>
      </c>
      <c r="CF446" s="37">
        <v>0</v>
      </c>
      <c r="CG446" s="37">
        <v>4693910</v>
      </c>
      <c r="CH446" s="37">
        <v>0</v>
      </c>
      <c r="CI446" s="37">
        <v>0</v>
      </c>
      <c r="CJ446" s="37">
        <v>0</v>
      </c>
      <c r="CK446" s="37">
        <v>0</v>
      </c>
      <c r="CL446" s="37">
        <v>0</v>
      </c>
      <c r="CM446" s="509" t="s">
        <v>92</v>
      </c>
      <c r="CN446" s="19" t="str">
        <f t="shared" si="207"/>
        <v>4010000240703плановый</v>
      </c>
      <c r="CR446" s="104"/>
      <c r="CS446" s="104"/>
      <c r="CT446" s="104"/>
      <c r="CU446" s="104"/>
      <c r="CV446" s="104"/>
      <c r="CW446" s="104"/>
      <c r="CY446" s="211"/>
      <c r="CZ446" s="211"/>
      <c r="DA446" s="211"/>
      <c r="DB446" s="211"/>
      <c r="DC446" s="211"/>
      <c r="DD446" s="211"/>
      <c r="DE446" s="211"/>
      <c r="DF446" s="211"/>
      <c r="DG446" s="211"/>
      <c r="DH446" s="211"/>
    </row>
    <row r="447" spans="1:112" s="105" customFormat="1" ht="32.1" customHeight="1">
      <c r="A447" s="84">
        <v>607</v>
      </c>
      <c r="B447" s="57" t="s">
        <v>491</v>
      </c>
      <c r="C447" s="69">
        <v>401000024</v>
      </c>
      <c r="D447" s="58" t="s">
        <v>482</v>
      </c>
      <c r="E447" s="59" t="s">
        <v>483</v>
      </c>
      <c r="F447" s="85"/>
      <c r="G447" s="85"/>
      <c r="H447" s="86" t="s">
        <v>66</v>
      </c>
      <c r="I447" s="85"/>
      <c r="J447" s="86" t="s">
        <v>369</v>
      </c>
      <c r="K447" s="86" t="s">
        <v>64</v>
      </c>
      <c r="L447" s="86" t="s">
        <v>72</v>
      </c>
      <c r="M447" s="86"/>
      <c r="N447" s="86"/>
      <c r="O447" s="86"/>
      <c r="P447" s="64" t="s">
        <v>134</v>
      </c>
      <c r="Q447" s="64" t="s">
        <v>275</v>
      </c>
      <c r="R447" s="86"/>
      <c r="S447" s="86"/>
      <c r="T447" s="86" t="s">
        <v>66</v>
      </c>
      <c r="U447" s="86"/>
      <c r="V447" s="86" t="s">
        <v>189</v>
      </c>
      <c r="W447" s="86" t="s">
        <v>64</v>
      </c>
      <c r="X447" s="86"/>
      <c r="Y447" s="86"/>
      <c r="Z447" s="86"/>
      <c r="AA447" s="86"/>
      <c r="AB447" s="64" t="s">
        <v>142</v>
      </c>
      <c r="AC447" s="328" t="s">
        <v>2315</v>
      </c>
      <c r="AD447" s="561"/>
      <c r="AE447" s="561"/>
      <c r="AF447" s="561"/>
      <c r="AG447" s="561"/>
      <c r="AH447" s="561"/>
      <c r="AI447" s="561"/>
      <c r="AJ447" s="561"/>
      <c r="AK447" s="561"/>
      <c r="AL447" s="561"/>
      <c r="AM447" s="562" t="s">
        <v>2323</v>
      </c>
      <c r="AN447" s="64" t="s">
        <v>2322</v>
      </c>
      <c r="AO447" s="71" t="s">
        <v>219</v>
      </c>
      <c r="AP447" s="71" t="s">
        <v>74</v>
      </c>
      <c r="AQ447" s="71" t="s">
        <v>494</v>
      </c>
      <c r="AR447" s="70" t="s">
        <v>495</v>
      </c>
      <c r="AS447" s="253" t="s">
        <v>464</v>
      </c>
      <c r="AT447" s="37">
        <v>0</v>
      </c>
      <c r="AU447" s="37">
        <v>0</v>
      </c>
      <c r="AV447" s="37">
        <v>0</v>
      </c>
      <c r="AW447" s="37">
        <v>0</v>
      </c>
      <c r="AX447" s="37">
        <v>0</v>
      </c>
      <c r="AY447" s="37">
        <v>0</v>
      </c>
      <c r="AZ447" s="37">
        <v>0</v>
      </c>
      <c r="BA447" s="37">
        <v>0</v>
      </c>
      <c r="BB447" s="37">
        <v>0</v>
      </c>
      <c r="BC447" s="37">
        <v>0</v>
      </c>
      <c r="BD447" s="37">
        <v>0</v>
      </c>
      <c r="BE447" s="37">
        <v>0</v>
      </c>
      <c r="BF447" s="37">
        <v>0</v>
      </c>
      <c r="BG447" s="37">
        <v>0</v>
      </c>
      <c r="BH447" s="37">
        <v>0</v>
      </c>
      <c r="BI447" s="37">
        <v>0</v>
      </c>
      <c r="BJ447" s="37">
        <v>0</v>
      </c>
      <c r="BK447" s="37">
        <v>0</v>
      </c>
      <c r="BL447" s="37">
        <v>0</v>
      </c>
      <c r="BM447" s="37">
        <v>0</v>
      </c>
      <c r="BN447" s="37">
        <v>0</v>
      </c>
      <c r="BO447" s="37">
        <v>0</v>
      </c>
      <c r="BP447" s="37">
        <v>0</v>
      </c>
      <c r="BQ447" s="37">
        <v>0</v>
      </c>
      <c r="BR447" s="37">
        <v>0</v>
      </c>
      <c r="BS447" s="37">
        <v>0</v>
      </c>
      <c r="BT447" s="37">
        <v>0</v>
      </c>
      <c r="BU447" s="37">
        <v>0</v>
      </c>
      <c r="BV447" s="37">
        <v>0</v>
      </c>
      <c r="BW447" s="37">
        <v>0</v>
      </c>
      <c r="BX447" s="209">
        <v>0</v>
      </c>
      <c r="BY447" s="37">
        <v>0</v>
      </c>
      <c r="BZ447" s="37">
        <v>0</v>
      </c>
      <c r="CA447" s="37">
        <v>0</v>
      </c>
      <c r="CB447" s="37">
        <v>0</v>
      </c>
      <c r="CC447" s="37">
        <v>0</v>
      </c>
      <c r="CD447" s="37">
        <v>0</v>
      </c>
      <c r="CE447" s="37">
        <v>0</v>
      </c>
      <c r="CF447" s="37">
        <v>0</v>
      </c>
      <c r="CG447" s="37">
        <v>0</v>
      </c>
      <c r="CH447" s="37">
        <v>0</v>
      </c>
      <c r="CI447" s="37">
        <v>0</v>
      </c>
      <c r="CJ447" s="37">
        <v>0</v>
      </c>
      <c r="CK447" s="37">
        <v>0</v>
      </c>
      <c r="CL447" s="37">
        <v>0</v>
      </c>
      <c r="CM447" s="509" t="s">
        <v>92</v>
      </c>
      <c r="CN447" s="19" t="str">
        <f t="shared" si="207"/>
        <v>4010000240703плановый</v>
      </c>
      <c r="CR447" s="104"/>
      <c r="CS447" s="104"/>
      <c r="CT447" s="104"/>
      <c r="CU447" s="104"/>
      <c r="CV447" s="104"/>
      <c r="CW447" s="104"/>
      <c r="CY447" s="211"/>
      <c r="CZ447" s="211"/>
      <c r="DA447" s="211"/>
      <c r="DB447" s="211"/>
      <c r="DC447" s="211"/>
      <c r="DD447" s="211"/>
      <c r="DE447" s="211"/>
      <c r="DF447" s="211"/>
      <c r="DG447" s="211"/>
      <c r="DH447" s="211"/>
    </row>
    <row r="448" spans="1:112" s="105" customFormat="1" ht="32.1" customHeight="1">
      <c r="A448" s="84">
        <v>607</v>
      </c>
      <c r="B448" s="57" t="s">
        <v>491</v>
      </c>
      <c r="C448" s="69">
        <v>401000024</v>
      </c>
      <c r="D448" s="58" t="s">
        <v>482</v>
      </c>
      <c r="E448" s="59" t="s">
        <v>484</v>
      </c>
      <c r="F448" s="85"/>
      <c r="G448" s="85"/>
      <c r="H448" s="86" t="s">
        <v>66</v>
      </c>
      <c r="I448" s="85"/>
      <c r="J448" s="86" t="s">
        <v>369</v>
      </c>
      <c r="K448" s="86" t="s">
        <v>64</v>
      </c>
      <c r="L448" s="86" t="s">
        <v>72</v>
      </c>
      <c r="M448" s="86"/>
      <c r="N448" s="86"/>
      <c r="O448" s="86"/>
      <c r="P448" s="64" t="s">
        <v>134</v>
      </c>
      <c r="Q448" s="64" t="s">
        <v>275</v>
      </c>
      <c r="R448" s="86"/>
      <c r="S448" s="86"/>
      <c r="T448" s="86" t="s">
        <v>66</v>
      </c>
      <c r="U448" s="86"/>
      <c r="V448" s="86" t="s">
        <v>189</v>
      </c>
      <c r="W448" s="86" t="s">
        <v>64</v>
      </c>
      <c r="X448" s="86"/>
      <c r="Y448" s="86"/>
      <c r="Z448" s="86"/>
      <c r="AA448" s="86"/>
      <c r="AB448" s="64" t="s">
        <v>142</v>
      </c>
      <c r="AC448" s="328" t="s">
        <v>2315</v>
      </c>
      <c r="AD448" s="561"/>
      <c r="AE448" s="561"/>
      <c r="AF448" s="561"/>
      <c r="AG448" s="561"/>
      <c r="AH448" s="561"/>
      <c r="AI448" s="561"/>
      <c r="AJ448" s="561"/>
      <c r="AK448" s="251"/>
      <c r="AL448" s="561"/>
      <c r="AM448" s="562" t="s">
        <v>2323</v>
      </c>
      <c r="AN448" s="64" t="s">
        <v>2324</v>
      </c>
      <c r="AO448" s="71" t="s">
        <v>219</v>
      </c>
      <c r="AP448" s="71" t="s">
        <v>74</v>
      </c>
      <c r="AQ448" s="71" t="s">
        <v>496</v>
      </c>
      <c r="AR448" s="70" t="s">
        <v>497</v>
      </c>
      <c r="AS448" s="253" t="s">
        <v>463</v>
      </c>
      <c r="AT448" s="37">
        <v>814308</v>
      </c>
      <c r="AU448" s="37">
        <v>814308</v>
      </c>
      <c r="AV448" s="37">
        <v>0</v>
      </c>
      <c r="AW448" s="37">
        <v>0</v>
      </c>
      <c r="AX448" s="37">
        <v>0</v>
      </c>
      <c r="AY448" s="37">
        <v>0</v>
      </c>
      <c r="AZ448" s="37">
        <v>0</v>
      </c>
      <c r="BA448" s="37">
        <v>0</v>
      </c>
      <c r="BB448" s="37">
        <v>814308</v>
      </c>
      <c r="BC448" s="37">
        <v>814308</v>
      </c>
      <c r="BD448" s="37">
        <v>0</v>
      </c>
      <c r="BE448" s="37">
        <v>0</v>
      </c>
      <c r="BF448" s="37">
        <v>0</v>
      </c>
      <c r="BG448" s="37">
        <v>0</v>
      </c>
      <c r="BH448" s="37">
        <v>0</v>
      </c>
      <c r="BI448" s="37">
        <v>0</v>
      </c>
      <c r="BJ448" s="37">
        <v>0</v>
      </c>
      <c r="BK448" s="37">
        <v>0</v>
      </c>
      <c r="BL448" s="37">
        <v>0</v>
      </c>
      <c r="BM448" s="37">
        <v>0</v>
      </c>
      <c r="BN448" s="37">
        <v>0</v>
      </c>
      <c r="BO448" s="37">
        <v>0</v>
      </c>
      <c r="BP448" s="37">
        <v>0</v>
      </c>
      <c r="BQ448" s="37">
        <v>0</v>
      </c>
      <c r="BR448" s="37">
        <v>0</v>
      </c>
      <c r="BS448" s="37">
        <v>0</v>
      </c>
      <c r="BT448" s="37">
        <v>0</v>
      </c>
      <c r="BU448" s="37">
        <v>0</v>
      </c>
      <c r="BV448" s="37">
        <v>0</v>
      </c>
      <c r="BW448" s="37">
        <v>0</v>
      </c>
      <c r="BX448" s="209">
        <v>814308</v>
      </c>
      <c r="BY448" s="37">
        <v>0</v>
      </c>
      <c r="BZ448" s="37">
        <v>0</v>
      </c>
      <c r="CA448" s="37">
        <v>0</v>
      </c>
      <c r="CB448" s="37">
        <v>814308</v>
      </c>
      <c r="CC448" s="37">
        <v>0</v>
      </c>
      <c r="CD448" s="37">
        <v>0</v>
      </c>
      <c r="CE448" s="37">
        <v>0</v>
      </c>
      <c r="CF448" s="37">
        <v>0</v>
      </c>
      <c r="CG448" s="37">
        <v>0</v>
      </c>
      <c r="CH448" s="37">
        <v>0</v>
      </c>
      <c r="CI448" s="37">
        <v>0</v>
      </c>
      <c r="CJ448" s="37">
        <v>0</v>
      </c>
      <c r="CK448" s="37">
        <v>0</v>
      </c>
      <c r="CL448" s="37">
        <v>0</v>
      </c>
      <c r="CM448" s="509" t="s">
        <v>92</v>
      </c>
      <c r="CN448" s="19" t="str">
        <f t="shared" si="207"/>
        <v>4010000240703плановый</v>
      </c>
      <c r="CR448" s="104"/>
      <c r="CS448" s="104"/>
      <c r="CT448" s="104"/>
      <c r="CU448" s="104"/>
      <c r="CV448" s="104"/>
      <c r="CW448" s="104"/>
      <c r="CY448" s="211"/>
      <c r="CZ448" s="211"/>
      <c r="DA448" s="211"/>
      <c r="DB448" s="211"/>
      <c r="DC448" s="211"/>
      <c r="DD448" s="211"/>
      <c r="DE448" s="211"/>
      <c r="DF448" s="211"/>
      <c r="DG448" s="211"/>
      <c r="DH448" s="211"/>
    </row>
    <row r="449" spans="1:112" s="105" customFormat="1" ht="32.1" customHeight="1">
      <c r="A449" s="84">
        <v>607</v>
      </c>
      <c r="B449" s="57" t="s">
        <v>491</v>
      </c>
      <c r="C449" s="69">
        <v>401000024</v>
      </c>
      <c r="D449" s="58" t="s">
        <v>482</v>
      </c>
      <c r="E449" s="59" t="s">
        <v>484</v>
      </c>
      <c r="F449" s="85"/>
      <c r="G449" s="85"/>
      <c r="H449" s="86" t="s">
        <v>66</v>
      </c>
      <c r="I449" s="85"/>
      <c r="J449" s="86" t="s">
        <v>369</v>
      </c>
      <c r="K449" s="86" t="s">
        <v>64</v>
      </c>
      <c r="L449" s="86" t="s">
        <v>72</v>
      </c>
      <c r="M449" s="86"/>
      <c r="N449" s="86"/>
      <c r="O449" s="86"/>
      <c r="P449" s="64" t="s">
        <v>134</v>
      </c>
      <c r="Q449" s="64" t="s">
        <v>275</v>
      </c>
      <c r="R449" s="86"/>
      <c r="S449" s="86"/>
      <c r="T449" s="86" t="s">
        <v>66</v>
      </c>
      <c r="U449" s="86"/>
      <c r="V449" s="86" t="s">
        <v>189</v>
      </c>
      <c r="W449" s="86" t="s">
        <v>64</v>
      </c>
      <c r="X449" s="86"/>
      <c r="Y449" s="86"/>
      <c r="Z449" s="86"/>
      <c r="AA449" s="86"/>
      <c r="AB449" s="64" t="s">
        <v>142</v>
      </c>
      <c r="AC449" s="328" t="s">
        <v>2315</v>
      </c>
      <c r="AD449" s="561"/>
      <c r="AE449" s="561"/>
      <c r="AF449" s="561"/>
      <c r="AG449" s="561"/>
      <c r="AH449" s="561"/>
      <c r="AI449" s="561"/>
      <c r="AJ449" s="561"/>
      <c r="AK449" s="251"/>
      <c r="AL449" s="561"/>
      <c r="AM449" s="562" t="s">
        <v>2323</v>
      </c>
      <c r="AN449" s="64" t="s">
        <v>2324</v>
      </c>
      <c r="AO449" s="71" t="s">
        <v>219</v>
      </c>
      <c r="AP449" s="71" t="s">
        <v>74</v>
      </c>
      <c r="AQ449" s="71" t="s">
        <v>496</v>
      </c>
      <c r="AR449" s="70" t="s">
        <v>497</v>
      </c>
      <c r="AS449" s="253" t="s">
        <v>464</v>
      </c>
      <c r="AT449" s="37">
        <v>0</v>
      </c>
      <c r="AU449" s="37">
        <v>0</v>
      </c>
      <c r="AV449" s="37">
        <v>0</v>
      </c>
      <c r="AW449" s="37">
        <v>0</v>
      </c>
      <c r="AX449" s="37">
        <v>0</v>
      </c>
      <c r="AY449" s="37">
        <v>0</v>
      </c>
      <c r="AZ449" s="37">
        <v>0</v>
      </c>
      <c r="BA449" s="37">
        <v>0</v>
      </c>
      <c r="BB449" s="37">
        <v>0</v>
      </c>
      <c r="BC449" s="37">
        <v>0</v>
      </c>
      <c r="BD449" s="37">
        <v>205000</v>
      </c>
      <c r="BE449" s="37">
        <v>0</v>
      </c>
      <c r="BF449" s="37">
        <v>0</v>
      </c>
      <c r="BG449" s="37">
        <v>0</v>
      </c>
      <c r="BH449" s="37">
        <v>205000</v>
      </c>
      <c r="BI449" s="37">
        <v>0</v>
      </c>
      <c r="BJ449" s="37">
        <v>0</v>
      </c>
      <c r="BK449" s="37">
        <v>0</v>
      </c>
      <c r="BL449" s="37">
        <v>0</v>
      </c>
      <c r="BM449" s="37">
        <v>0</v>
      </c>
      <c r="BN449" s="37">
        <v>0</v>
      </c>
      <c r="BO449" s="37">
        <v>0</v>
      </c>
      <c r="BP449" s="37">
        <v>0</v>
      </c>
      <c r="BQ449" s="37">
        <v>0</v>
      </c>
      <c r="BR449" s="37">
        <v>0</v>
      </c>
      <c r="BS449" s="37">
        <v>0</v>
      </c>
      <c r="BT449" s="37">
        <v>0</v>
      </c>
      <c r="BU449" s="37">
        <v>0</v>
      </c>
      <c r="BV449" s="37">
        <v>0</v>
      </c>
      <c r="BW449" s="37">
        <v>0</v>
      </c>
      <c r="BX449" s="209">
        <v>0</v>
      </c>
      <c r="BY449" s="37">
        <v>0</v>
      </c>
      <c r="BZ449" s="37">
        <v>0</v>
      </c>
      <c r="CA449" s="37">
        <v>0</v>
      </c>
      <c r="CB449" s="37">
        <v>0</v>
      </c>
      <c r="CC449" s="37">
        <v>205000</v>
      </c>
      <c r="CD449" s="37">
        <v>0</v>
      </c>
      <c r="CE449" s="37">
        <v>0</v>
      </c>
      <c r="CF449" s="37">
        <v>0</v>
      </c>
      <c r="CG449" s="37">
        <v>205000</v>
      </c>
      <c r="CH449" s="37">
        <v>34599910</v>
      </c>
      <c r="CI449" s="37">
        <v>0</v>
      </c>
      <c r="CJ449" s="37">
        <v>0</v>
      </c>
      <c r="CK449" s="37">
        <v>0</v>
      </c>
      <c r="CL449" s="37">
        <v>34599910</v>
      </c>
      <c r="CM449" s="509" t="s">
        <v>92</v>
      </c>
      <c r="CN449" s="19" t="str">
        <f t="shared" si="207"/>
        <v>4010000240703плановый</v>
      </c>
      <c r="CR449" s="104"/>
      <c r="CS449" s="104"/>
      <c r="CT449" s="104"/>
      <c r="CU449" s="104"/>
      <c r="CV449" s="104"/>
      <c r="CW449" s="104"/>
      <c r="CY449" s="211"/>
      <c r="CZ449" s="211"/>
      <c r="DA449" s="211"/>
      <c r="DB449" s="211"/>
      <c r="DC449" s="211"/>
      <c r="DD449" s="211"/>
      <c r="DE449" s="211"/>
      <c r="DF449" s="211"/>
      <c r="DG449" s="211"/>
      <c r="DH449" s="211"/>
    </row>
    <row r="450" spans="1:112" s="105" customFormat="1" ht="32.1" customHeight="1">
      <c r="A450" s="84" t="s">
        <v>504</v>
      </c>
      <c r="B450" s="57" t="s">
        <v>491</v>
      </c>
      <c r="C450" s="69">
        <v>401000032</v>
      </c>
      <c r="D450" s="58" t="s">
        <v>522</v>
      </c>
      <c r="E450" s="59" t="s">
        <v>523</v>
      </c>
      <c r="F450" s="85"/>
      <c r="G450" s="85"/>
      <c r="H450" s="86" t="s">
        <v>524</v>
      </c>
      <c r="I450" s="85" t="s">
        <v>525</v>
      </c>
      <c r="J450" s="86" t="s">
        <v>526</v>
      </c>
      <c r="K450" s="86" t="s">
        <v>527</v>
      </c>
      <c r="L450" s="86">
        <v>18</v>
      </c>
      <c r="M450" s="86"/>
      <c r="N450" s="86"/>
      <c r="O450" s="86"/>
      <c r="P450" s="64" t="s">
        <v>528</v>
      </c>
      <c r="Q450" s="64" t="s">
        <v>275</v>
      </c>
      <c r="R450" s="86"/>
      <c r="S450" s="86"/>
      <c r="T450" s="86" t="s">
        <v>66</v>
      </c>
      <c r="U450" s="86"/>
      <c r="V450" s="86" t="s">
        <v>189</v>
      </c>
      <c r="W450" s="86" t="s">
        <v>64</v>
      </c>
      <c r="X450" s="86"/>
      <c r="Y450" s="86"/>
      <c r="Z450" s="86"/>
      <c r="AA450" s="86"/>
      <c r="AB450" s="64" t="s">
        <v>142</v>
      </c>
      <c r="AC450" s="328" t="s">
        <v>2315</v>
      </c>
      <c r="AD450" s="561"/>
      <c r="AE450" s="561"/>
      <c r="AF450" s="561"/>
      <c r="AG450" s="561"/>
      <c r="AH450" s="561"/>
      <c r="AI450" s="561"/>
      <c r="AJ450" s="561"/>
      <c r="AK450" s="251"/>
      <c r="AL450" s="561"/>
      <c r="AM450" s="562" t="s">
        <v>2323</v>
      </c>
      <c r="AN450" s="64" t="s">
        <v>2324</v>
      </c>
      <c r="AO450" s="71" t="s">
        <v>219</v>
      </c>
      <c r="AP450" s="71" t="s">
        <v>74</v>
      </c>
      <c r="AQ450" s="71" t="s">
        <v>357</v>
      </c>
      <c r="AR450" s="70" t="s">
        <v>1097</v>
      </c>
      <c r="AS450" s="253" t="s">
        <v>463</v>
      </c>
      <c r="AT450" s="37">
        <v>2268078.9900000002</v>
      </c>
      <c r="AU450" s="37">
        <v>2268078.9900000002</v>
      </c>
      <c r="AV450" s="37">
        <v>0</v>
      </c>
      <c r="AW450" s="37">
        <v>0</v>
      </c>
      <c r="AX450" s="37">
        <v>0</v>
      </c>
      <c r="AY450" s="37">
        <v>0</v>
      </c>
      <c r="AZ450" s="37">
        <v>0</v>
      </c>
      <c r="BA450" s="37">
        <v>0</v>
      </c>
      <c r="BB450" s="37">
        <v>2268078.9900000002</v>
      </c>
      <c r="BC450" s="37">
        <v>2268078.9900000002</v>
      </c>
      <c r="BD450" s="37">
        <v>405000</v>
      </c>
      <c r="BE450" s="37">
        <v>0</v>
      </c>
      <c r="BF450" s="37">
        <v>0</v>
      </c>
      <c r="BG450" s="37">
        <v>0</v>
      </c>
      <c r="BH450" s="37">
        <v>405000</v>
      </c>
      <c r="BI450" s="37">
        <v>0</v>
      </c>
      <c r="BJ450" s="37">
        <v>0</v>
      </c>
      <c r="BK450" s="37">
        <v>0</v>
      </c>
      <c r="BL450" s="37">
        <v>0</v>
      </c>
      <c r="BM450" s="37">
        <v>0</v>
      </c>
      <c r="BN450" s="37">
        <v>0</v>
      </c>
      <c r="BO450" s="37">
        <v>0</v>
      </c>
      <c r="BP450" s="37">
        <v>0</v>
      </c>
      <c r="BQ450" s="37">
        <v>0</v>
      </c>
      <c r="BR450" s="37">
        <v>0</v>
      </c>
      <c r="BS450" s="37">
        <v>0</v>
      </c>
      <c r="BT450" s="37">
        <v>0</v>
      </c>
      <c r="BU450" s="37">
        <v>0</v>
      </c>
      <c r="BV450" s="37">
        <v>0</v>
      </c>
      <c r="BW450" s="37">
        <v>0</v>
      </c>
      <c r="BX450" s="209">
        <v>2268078.9900000002</v>
      </c>
      <c r="BY450" s="37">
        <v>0</v>
      </c>
      <c r="BZ450" s="37">
        <v>0</v>
      </c>
      <c r="CA450" s="37">
        <v>0</v>
      </c>
      <c r="CB450" s="37">
        <v>2268078.9900000002</v>
      </c>
      <c r="CC450" s="37">
        <v>405000</v>
      </c>
      <c r="CD450" s="37">
        <v>0</v>
      </c>
      <c r="CE450" s="37">
        <v>0</v>
      </c>
      <c r="CF450" s="37">
        <v>0</v>
      </c>
      <c r="CG450" s="37">
        <v>405000</v>
      </c>
      <c r="CH450" s="37">
        <v>0</v>
      </c>
      <c r="CI450" s="37">
        <v>0</v>
      </c>
      <c r="CJ450" s="37">
        <v>0</v>
      </c>
      <c r="CK450" s="37">
        <v>0</v>
      </c>
      <c r="CL450" s="37">
        <v>0</v>
      </c>
      <c r="CM450" s="509" t="s">
        <v>92</v>
      </c>
      <c r="CN450" s="19" t="str">
        <f t="shared" si="207"/>
        <v>4010000320703плановый</v>
      </c>
      <c r="CR450" s="104"/>
      <c r="CS450" s="104"/>
      <c r="CT450" s="104"/>
      <c r="CU450" s="104"/>
      <c r="CV450" s="104"/>
      <c r="CW450" s="104"/>
      <c r="CY450" s="211"/>
      <c r="CZ450" s="211"/>
      <c r="DA450" s="211"/>
      <c r="DB450" s="211"/>
      <c r="DC450" s="211"/>
      <c r="DD450" s="211"/>
      <c r="DE450" s="211"/>
      <c r="DF450" s="211"/>
      <c r="DG450" s="211"/>
      <c r="DH450" s="211"/>
    </row>
    <row r="451" spans="1:112" s="105" customFormat="1" ht="32.1" customHeight="1">
      <c r="A451" s="84">
        <v>607</v>
      </c>
      <c r="B451" s="57" t="s">
        <v>491</v>
      </c>
      <c r="C451" s="69">
        <v>401000024</v>
      </c>
      <c r="D451" s="58" t="s">
        <v>482</v>
      </c>
      <c r="E451" s="59" t="s">
        <v>483</v>
      </c>
      <c r="F451" s="85"/>
      <c r="G451" s="85"/>
      <c r="H451" s="86">
        <v>3</v>
      </c>
      <c r="I451" s="85"/>
      <c r="J451" s="86" t="s">
        <v>369</v>
      </c>
      <c r="K451" s="86" t="s">
        <v>64</v>
      </c>
      <c r="L451" s="86" t="s">
        <v>72</v>
      </c>
      <c r="M451" s="86"/>
      <c r="N451" s="86"/>
      <c r="O451" s="86"/>
      <c r="P451" s="64" t="s">
        <v>134</v>
      </c>
      <c r="Q451" s="64" t="s">
        <v>275</v>
      </c>
      <c r="R451" s="86"/>
      <c r="S451" s="86"/>
      <c r="T451" s="86" t="s">
        <v>66</v>
      </c>
      <c r="U451" s="86"/>
      <c r="V451" s="86" t="s">
        <v>189</v>
      </c>
      <c r="W451" s="86" t="s">
        <v>64</v>
      </c>
      <c r="X451" s="86"/>
      <c r="Y451" s="86"/>
      <c r="Z451" s="86"/>
      <c r="AA451" s="86"/>
      <c r="AB451" s="64" t="s">
        <v>142</v>
      </c>
      <c r="AC451" s="328" t="s">
        <v>2315</v>
      </c>
      <c r="AD451" s="561"/>
      <c r="AE451" s="561"/>
      <c r="AF451" s="561"/>
      <c r="AG451" s="561"/>
      <c r="AH451" s="561"/>
      <c r="AI451" s="561"/>
      <c r="AJ451" s="561"/>
      <c r="AK451" s="251"/>
      <c r="AL451" s="561"/>
      <c r="AM451" s="562" t="s">
        <v>2323</v>
      </c>
      <c r="AN451" s="64" t="s">
        <v>2324</v>
      </c>
      <c r="AO451" s="71" t="s">
        <v>219</v>
      </c>
      <c r="AP451" s="71" t="s">
        <v>74</v>
      </c>
      <c r="AQ451" s="71" t="s">
        <v>498</v>
      </c>
      <c r="AR451" s="70" t="s">
        <v>499</v>
      </c>
      <c r="AS451" s="253" t="s">
        <v>500</v>
      </c>
      <c r="AT451" s="37">
        <v>1506309.56</v>
      </c>
      <c r="AU451" s="37">
        <v>0</v>
      </c>
      <c r="AV451" s="37">
        <v>0</v>
      </c>
      <c r="AW451" s="37">
        <v>0</v>
      </c>
      <c r="AX451" s="37">
        <v>0</v>
      </c>
      <c r="AY451" s="37">
        <v>0</v>
      </c>
      <c r="AZ451" s="37">
        <v>0</v>
      </c>
      <c r="BA451" s="37">
        <v>0</v>
      </c>
      <c r="BB451" s="37">
        <v>1506309.56</v>
      </c>
      <c r="BC451" s="37">
        <v>0</v>
      </c>
      <c r="BD451" s="37">
        <v>1506309.56</v>
      </c>
      <c r="BE451" s="37">
        <v>0</v>
      </c>
      <c r="BF451" s="37">
        <v>0</v>
      </c>
      <c r="BG451" s="37">
        <v>0</v>
      </c>
      <c r="BH451" s="37">
        <v>1506309.56</v>
      </c>
      <c r="BI451" s="37">
        <v>0</v>
      </c>
      <c r="BJ451" s="37">
        <v>0</v>
      </c>
      <c r="BK451" s="37">
        <v>0</v>
      </c>
      <c r="BL451" s="37">
        <v>0</v>
      </c>
      <c r="BM451" s="37">
        <v>0</v>
      </c>
      <c r="BN451" s="37">
        <v>0</v>
      </c>
      <c r="BO451" s="37">
        <v>0</v>
      </c>
      <c r="BP451" s="37">
        <v>0</v>
      </c>
      <c r="BQ451" s="37">
        <v>0</v>
      </c>
      <c r="BR451" s="37">
        <v>0</v>
      </c>
      <c r="BS451" s="37">
        <v>0</v>
      </c>
      <c r="BT451" s="37">
        <v>0</v>
      </c>
      <c r="BU451" s="37">
        <v>0</v>
      </c>
      <c r="BV451" s="37">
        <v>0</v>
      </c>
      <c r="BW451" s="37">
        <v>0</v>
      </c>
      <c r="BX451" s="209">
        <v>1506309.56</v>
      </c>
      <c r="BY451" s="37">
        <v>0</v>
      </c>
      <c r="BZ451" s="37">
        <v>0</v>
      </c>
      <c r="CA451" s="37">
        <v>0</v>
      </c>
      <c r="CB451" s="37">
        <v>1506309.56</v>
      </c>
      <c r="CC451" s="37">
        <v>1506309.56</v>
      </c>
      <c r="CD451" s="37">
        <v>0</v>
      </c>
      <c r="CE451" s="37">
        <v>0</v>
      </c>
      <c r="CF451" s="37">
        <v>0</v>
      </c>
      <c r="CG451" s="37">
        <v>1506309.56</v>
      </c>
      <c r="CH451" s="37">
        <v>0</v>
      </c>
      <c r="CI451" s="37">
        <v>0</v>
      </c>
      <c r="CJ451" s="37">
        <v>0</v>
      </c>
      <c r="CK451" s="37">
        <v>0</v>
      </c>
      <c r="CL451" s="37">
        <v>0</v>
      </c>
      <c r="CM451" s="509" t="s">
        <v>92</v>
      </c>
      <c r="CN451" s="19" t="str">
        <f t="shared" si="207"/>
        <v>4010000240703плановый</v>
      </c>
      <c r="CR451" s="104"/>
      <c r="CS451" s="104"/>
      <c r="CT451" s="104"/>
      <c r="CU451" s="104"/>
      <c r="CV451" s="104"/>
      <c r="CW451" s="104"/>
      <c r="CY451" s="211"/>
      <c r="CZ451" s="211"/>
      <c r="DA451" s="211"/>
      <c r="DB451" s="211"/>
      <c r="DC451" s="211"/>
      <c r="DD451" s="211"/>
      <c r="DE451" s="211"/>
      <c r="DF451" s="211"/>
      <c r="DG451" s="211"/>
      <c r="DH451" s="211"/>
    </row>
    <row r="452" spans="1:112" s="105" customFormat="1" ht="32.1" customHeight="1">
      <c r="A452" s="84">
        <v>607</v>
      </c>
      <c r="B452" s="57" t="s">
        <v>491</v>
      </c>
      <c r="C452" s="69">
        <v>401000024</v>
      </c>
      <c r="D452" s="58" t="s">
        <v>482</v>
      </c>
      <c r="E452" s="59" t="s">
        <v>483</v>
      </c>
      <c r="F452" s="85"/>
      <c r="G452" s="85"/>
      <c r="H452" s="86">
        <v>3</v>
      </c>
      <c r="I452" s="85"/>
      <c r="J452" s="86" t="s">
        <v>369</v>
      </c>
      <c r="K452" s="86" t="s">
        <v>64</v>
      </c>
      <c r="L452" s="86" t="s">
        <v>72</v>
      </c>
      <c r="M452" s="86"/>
      <c r="N452" s="86"/>
      <c r="O452" s="86"/>
      <c r="P452" s="64" t="s">
        <v>134</v>
      </c>
      <c r="Q452" s="64" t="s">
        <v>2325</v>
      </c>
      <c r="R452" s="64" t="s">
        <v>2326</v>
      </c>
      <c r="S452" s="86"/>
      <c r="T452" s="86" t="s">
        <v>381</v>
      </c>
      <c r="U452" s="86"/>
      <c r="V452" s="86" t="s">
        <v>501</v>
      </c>
      <c r="W452" s="86" t="s">
        <v>383</v>
      </c>
      <c r="X452" s="64" t="s">
        <v>2327</v>
      </c>
      <c r="Y452" s="86"/>
      <c r="Z452" s="86"/>
      <c r="AA452" s="86"/>
      <c r="AB452" s="64" t="s">
        <v>2328</v>
      </c>
      <c r="AC452" s="328" t="s">
        <v>2329</v>
      </c>
      <c r="AD452" s="64"/>
      <c r="AE452" s="561"/>
      <c r="AF452" s="561"/>
      <c r="AG452" s="561"/>
      <c r="AH452" s="561"/>
      <c r="AI452" s="561"/>
      <c r="AJ452" s="565"/>
      <c r="AK452" s="561"/>
      <c r="AL452" s="561"/>
      <c r="AM452" s="562" t="s">
        <v>2323</v>
      </c>
      <c r="AN452" s="64" t="s">
        <v>2330</v>
      </c>
      <c r="AO452" s="71" t="s">
        <v>219</v>
      </c>
      <c r="AP452" s="71" t="s">
        <v>74</v>
      </c>
      <c r="AQ452" s="71" t="s">
        <v>502</v>
      </c>
      <c r="AR452" s="70" t="s">
        <v>503</v>
      </c>
      <c r="AS452" s="253" t="s">
        <v>463</v>
      </c>
      <c r="AT452" s="37">
        <v>9166837.2699999996</v>
      </c>
      <c r="AU452" s="37">
        <v>9166837.2699999996</v>
      </c>
      <c r="AV452" s="37">
        <v>8273070.0199999996</v>
      </c>
      <c r="AW452" s="37">
        <v>8273070.0199999996</v>
      </c>
      <c r="AX452" s="37">
        <v>435425.38</v>
      </c>
      <c r="AY452" s="37">
        <v>435425.38</v>
      </c>
      <c r="AZ452" s="37">
        <v>0</v>
      </c>
      <c r="BA452" s="37">
        <v>0</v>
      </c>
      <c r="BB452" s="37">
        <v>458341.87</v>
      </c>
      <c r="BC452" s="37">
        <v>458341.87</v>
      </c>
      <c r="BD452" s="37">
        <v>0</v>
      </c>
      <c r="BE452" s="37">
        <v>0</v>
      </c>
      <c r="BF452" s="37">
        <v>0</v>
      </c>
      <c r="BG452" s="37">
        <v>0</v>
      </c>
      <c r="BH452" s="37">
        <v>0</v>
      </c>
      <c r="BI452" s="37">
        <v>0</v>
      </c>
      <c r="BJ452" s="37">
        <v>0</v>
      </c>
      <c r="BK452" s="37">
        <v>0</v>
      </c>
      <c r="BL452" s="37">
        <v>0</v>
      </c>
      <c r="BM452" s="37">
        <v>0</v>
      </c>
      <c r="BN452" s="37">
        <v>0</v>
      </c>
      <c r="BO452" s="37">
        <v>0</v>
      </c>
      <c r="BP452" s="37">
        <v>0</v>
      </c>
      <c r="BQ452" s="37">
        <v>0</v>
      </c>
      <c r="BR452" s="37">
        <v>0</v>
      </c>
      <c r="BS452" s="37">
        <v>0</v>
      </c>
      <c r="BT452" s="37">
        <v>0</v>
      </c>
      <c r="BU452" s="37">
        <v>0</v>
      </c>
      <c r="BV452" s="37">
        <v>0</v>
      </c>
      <c r="BW452" s="37">
        <v>0</v>
      </c>
      <c r="BX452" s="209">
        <v>9166837.2699999996</v>
      </c>
      <c r="BY452" s="37">
        <v>8273070.0199999996</v>
      </c>
      <c r="BZ452" s="37">
        <v>435425.38</v>
      </c>
      <c r="CA452" s="37">
        <v>0</v>
      </c>
      <c r="CB452" s="37">
        <v>458341.87</v>
      </c>
      <c r="CC452" s="37">
        <v>0</v>
      </c>
      <c r="CD452" s="37">
        <v>0</v>
      </c>
      <c r="CE452" s="37">
        <v>0</v>
      </c>
      <c r="CF452" s="37">
        <v>0</v>
      </c>
      <c r="CG452" s="37">
        <v>0</v>
      </c>
      <c r="CH452" s="37">
        <v>0</v>
      </c>
      <c r="CI452" s="37">
        <v>0</v>
      </c>
      <c r="CJ452" s="37">
        <v>0</v>
      </c>
      <c r="CK452" s="37">
        <v>0</v>
      </c>
      <c r="CL452" s="37">
        <v>0</v>
      </c>
      <c r="CM452" s="509" t="s">
        <v>92</v>
      </c>
      <c r="CN452" s="19" t="str">
        <f t="shared" si="207"/>
        <v>4010000240703плановый</v>
      </c>
      <c r="CR452" s="104"/>
      <c r="CS452" s="104"/>
      <c r="CT452" s="104"/>
      <c r="CU452" s="104"/>
      <c r="CV452" s="104"/>
      <c r="CW452" s="104"/>
      <c r="CY452" s="211"/>
      <c r="CZ452" s="211"/>
      <c r="DA452" s="211"/>
      <c r="DB452" s="211"/>
      <c r="DC452" s="211"/>
      <c r="DD452" s="211"/>
      <c r="DE452" s="211"/>
      <c r="DF452" s="211"/>
      <c r="DG452" s="211"/>
      <c r="DH452" s="211"/>
    </row>
    <row r="453" spans="1:112" s="105" customFormat="1" ht="32.1" customHeight="1">
      <c r="A453" s="84" t="s">
        <v>504</v>
      </c>
      <c r="B453" s="57" t="s">
        <v>491</v>
      </c>
      <c r="C453" s="69">
        <v>401000024</v>
      </c>
      <c r="D453" s="58" t="s">
        <v>482</v>
      </c>
      <c r="E453" s="59" t="s">
        <v>484</v>
      </c>
      <c r="F453" s="85"/>
      <c r="G453" s="85"/>
      <c r="H453" s="86">
        <v>3</v>
      </c>
      <c r="I453" s="85"/>
      <c r="J453" s="86" t="s">
        <v>369</v>
      </c>
      <c r="K453" s="86" t="s">
        <v>64</v>
      </c>
      <c r="L453" s="86" t="s">
        <v>72</v>
      </c>
      <c r="M453" s="86"/>
      <c r="N453" s="86"/>
      <c r="O453" s="86"/>
      <c r="P453" s="64" t="s">
        <v>134</v>
      </c>
      <c r="Q453" s="64" t="s">
        <v>2331</v>
      </c>
      <c r="R453" s="64" t="s">
        <v>2332</v>
      </c>
      <c r="S453" s="86"/>
      <c r="T453" s="86" t="s">
        <v>381</v>
      </c>
      <c r="U453" s="86"/>
      <c r="V453" s="86" t="s">
        <v>501</v>
      </c>
      <c r="W453" s="86" t="s">
        <v>383</v>
      </c>
      <c r="X453" s="64" t="s">
        <v>2333</v>
      </c>
      <c r="Y453" s="86"/>
      <c r="Z453" s="86"/>
      <c r="AA453" s="86"/>
      <c r="AB453" s="64" t="s">
        <v>2334</v>
      </c>
      <c r="AC453" s="328" t="s">
        <v>2329</v>
      </c>
      <c r="AD453" s="64"/>
      <c r="AE453" s="561"/>
      <c r="AF453" s="561"/>
      <c r="AG453" s="561"/>
      <c r="AH453" s="561"/>
      <c r="AI453" s="561"/>
      <c r="AJ453" s="565"/>
      <c r="AK453" s="561"/>
      <c r="AL453" s="561"/>
      <c r="AM453" s="562" t="s">
        <v>2323</v>
      </c>
      <c r="AN453" s="64" t="s">
        <v>2335</v>
      </c>
      <c r="AO453" s="71" t="s">
        <v>219</v>
      </c>
      <c r="AP453" s="71" t="s">
        <v>74</v>
      </c>
      <c r="AQ453" s="71" t="s">
        <v>502</v>
      </c>
      <c r="AR453" s="70" t="s">
        <v>503</v>
      </c>
      <c r="AS453" s="253" t="s">
        <v>464</v>
      </c>
      <c r="AT453" s="37">
        <v>3757431.5300000003</v>
      </c>
      <c r="AU453" s="37">
        <v>3757431.5300000003</v>
      </c>
      <c r="AV453" s="37">
        <v>3391081.7</v>
      </c>
      <c r="AW453" s="37">
        <v>3391081.7</v>
      </c>
      <c r="AX453" s="37">
        <v>178478.25</v>
      </c>
      <c r="AY453" s="37">
        <v>178478.25</v>
      </c>
      <c r="AZ453" s="37">
        <v>0</v>
      </c>
      <c r="BA453" s="37">
        <v>0</v>
      </c>
      <c r="BB453" s="37">
        <v>187871.58</v>
      </c>
      <c r="BC453" s="37">
        <v>187871.58</v>
      </c>
      <c r="BD453" s="37">
        <v>0</v>
      </c>
      <c r="BE453" s="37">
        <v>0</v>
      </c>
      <c r="BF453" s="37">
        <v>0</v>
      </c>
      <c r="BG453" s="37">
        <v>0</v>
      </c>
      <c r="BH453" s="37">
        <v>0</v>
      </c>
      <c r="BI453" s="37">
        <v>0</v>
      </c>
      <c r="BJ453" s="37">
        <v>0</v>
      </c>
      <c r="BK453" s="37">
        <v>0</v>
      </c>
      <c r="BL453" s="37">
        <v>0</v>
      </c>
      <c r="BM453" s="37">
        <v>0</v>
      </c>
      <c r="BN453" s="37">
        <v>0</v>
      </c>
      <c r="BO453" s="37">
        <v>0</v>
      </c>
      <c r="BP453" s="37">
        <v>0</v>
      </c>
      <c r="BQ453" s="37">
        <v>0</v>
      </c>
      <c r="BR453" s="37">
        <v>0</v>
      </c>
      <c r="BS453" s="37">
        <v>0</v>
      </c>
      <c r="BT453" s="37">
        <v>0</v>
      </c>
      <c r="BU453" s="37">
        <v>0</v>
      </c>
      <c r="BV453" s="37">
        <v>0</v>
      </c>
      <c r="BW453" s="37">
        <v>0</v>
      </c>
      <c r="BX453" s="209">
        <v>3757431.5300000003</v>
      </c>
      <c r="BY453" s="37">
        <v>3391081.7</v>
      </c>
      <c r="BZ453" s="37">
        <v>178478.25</v>
      </c>
      <c r="CA453" s="37">
        <v>0</v>
      </c>
      <c r="CB453" s="37">
        <v>187871.58</v>
      </c>
      <c r="CC453" s="37">
        <v>0</v>
      </c>
      <c r="CD453" s="37">
        <v>0</v>
      </c>
      <c r="CE453" s="37">
        <v>0</v>
      </c>
      <c r="CF453" s="37">
        <v>0</v>
      </c>
      <c r="CG453" s="37">
        <v>0</v>
      </c>
      <c r="CH453" s="37">
        <v>0</v>
      </c>
      <c r="CI453" s="37">
        <v>0</v>
      </c>
      <c r="CJ453" s="37">
        <v>0</v>
      </c>
      <c r="CK453" s="37">
        <v>0</v>
      </c>
      <c r="CL453" s="37">
        <v>0</v>
      </c>
      <c r="CM453" s="509" t="s">
        <v>92</v>
      </c>
      <c r="CN453" s="19" t="str">
        <f t="shared" si="207"/>
        <v>4010000240703плановый</v>
      </c>
      <c r="CR453" s="104"/>
      <c r="CS453" s="104"/>
      <c r="CT453" s="104"/>
      <c r="CU453" s="104"/>
      <c r="CV453" s="104"/>
      <c r="CW453" s="104"/>
      <c r="CY453" s="211"/>
      <c r="CZ453" s="211"/>
      <c r="DA453" s="211"/>
      <c r="DB453" s="211"/>
      <c r="DC453" s="211"/>
      <c r="DD453" s="211"/>
      <c r="DE453" s="211"/>
      <c r="DF453" s="211"/>
      <c r="DG453" s="211"/>
      <c r="DH453" s="211"/>
    </row>
    <row r="454" spans="1:112" s="105" customFormat="1" ht="32.1" customHeight="1">
      <c r="A454" s="84" t="s">
        <v>504</v>
      </c>
      <c r="B454" s="57" t="s">
        <v>491</v>
      </c>
      <c r="C454" s="69">
        <v>401000024</v>
      </c>
      <c r="D454" s="58" t="s">
        <v>482</v>
      </c>
      <c r="E454" s="59" t="s">
        <v>484</v>
      </c>
      <c r="F454" s="85"/>
      <c r="G454" s="85"/>
      <c r="H454" s="86">
        <v>3</v>
      </c>
      <c r="I454" s="85"/>
      <c r="J454" s="86" t="s">
        <v>369</v>
      </c>
      <c r="K454" s="86" t="s">
        <v>64</v>
      </c>
      <c r="L454" s="86" t="s">
        <v>72</v>
      </c>
      <c r="M454" s="86"/>
      <c r="N454" s="86"/>
      <c r="O454" s="86"/>
      <c r="P454" s="64" t="s">
        <v>134</v>
      </c>
      <c r="Q454" s="64" t="s">
        <v>2336</v>
      </c>
      <c r="R454" s="64" t="s">
        <v>505</v>
      </c>
      <c r="S454" s="86"/>
      <c r="T454" s="86" t="s">
        <v>381</v>
      </c>
      <c r="U454" s="86"/>
      <c r="V454" s="86" t="s">
        <v>501</v>
      </c>
      <c r="W454" s="86" t="s">
        <v>383</v>
      </c>
      <c r="X454" s="64" t="s">
        <v>506</v>
      </c>
      <c r="Y454" s="86"/>
      <c r="Z454" s="86"/>
      <c r="AA454" s="86"/>
      <c r="AB454" s="64" t="s">
        <v>2337</v>
      </c>
      <c r="AC454" s="328" t="s">
        <v>2329</v>
      </c>
      <c r="AD454" s="64"/>
      <c r="AE454" s="561"/>
      <c r="AF454" s="561"/>
      <c r="AG454" s="561"/>
      <c r="AH454" s="561"/>
      <c r="AI454" s="561"/>
      <c r="AJ454" s="565"/>
      <c r="AK454" s="561"/>
      <c r="AL454" s="561"/>
      <c r="AM454" s="562" t="s">
        <v>2323</v>
      </c>
      <c r="AN454" s="64" t="s">
        <v>2335</v>
      </c>
      <c r="AO454" s="71" t="s">
        <v>219</v>
      </c>
      <c r="AP454" s="71" t="s">
        <v>74</v>
      </c>
      <c r="AQ454" s="71" t="s">
        <v>507</v>
      </c>
      <c r="AR454" s="70" t="s">
        <v>508</v>
      </c>
      <c r="AS454" s="253" t="s">
        <v>463</v>
      </c>
      <c r="AT454" s="37">
        <v>52972120</v>
      </c>
      <c r="AU454" s="37">
        <v>52972120</v>
      </c>
      <c r="AV454" s="37">
        <v>47807338.299999997</v>
      </c>
      <c r="AW454" s="37">
        <v>47807338.299999997</v>
      </c>
      <c r="AX454" s="37">
        <v>2516175.7000000002</v>
      </c>
      <c r="AY454" s="37">
        <v>2516175.7000000002</v>
      </c>
      <c r="AZ454" s="37">
        <v>0</v>
      </c>
      <c r="BA454" s="37">
        <v>0</v>
      </c>
      <c r="BB454" s="37">
        <v>2648606</v>
      </c>
      <c r="BC454" s="37">
        <v>2648606</v>
      </c>
      <c r="BD454" s="37">
        <v>0</v>
      </c>
      <c r="BE454" s="37">
        <v>0</v>
      </c>
      <c r="BF454" s="37">
        <v>0</v>
      </c>
      <c r="BG454" s="37">
        <v>0</v>
      </c>
      <c r="BH454" s="37">
        <v>0</v>
      </c>
      <c r="BI454" s="37">
        <v>0</v>
      </c>
      <c r="BJ454" s="37">
        <v>0</v>
      </c>
      <c r="BK454" s="37">
        <v>0</v>
      </c>
      <c r="BL454" s="37">
        <v>0</v>
      </c>
      <c r="BM454" s="37">
        <v>0</v>
      </c>
      <c r="BN454" s="37">
        <v>0</v>
      </c>
      <c r="BO454" s="37">
        <v>0</v>
      </c>
      <c r="BP454" s="37">
        <v>0</v>
      </c>
      <c r="BQ454" s="37">
        <v>0</v>
      </c>
      <c r="BR454" s="37">
        <v>0</v>
      </c>
      <c r="BS454" s="37">
        <v>0</v>
      </c>
      <c r="BT454" s="37">
        <v>0</v>
      </c>
      <c r="BU454" s="37">
        <v>0</v>
      </c>
      <c r="BV454" s="37">
        <v>0</v>
      </c>
      <c r="BW454" s="37">
        <v>0</v>
      </c>
      <c r="BX454" s="209">
        <v>52972120</v>
      </c>
      <c r="BY454" s="37">
        <v>47807338.299999997</v>
      </c>
      <c r="BZ454" s="37">
        <v>2516175.7000000002</v>
      </c>
      <c r="CA454" s="37">
        <v>0</v>
      </c>
      <c r="CB454" s="37">
        <v>2648606</v>
      </c>
      <c r="CC454" s="37">
        <v>0</v>
      </c>
      <c r="CD454" s="37">
        <v>0</v>
      </c>
      <c r="CE454" s="37">
        <v>0</v>
      </c>
      <c r="CF454" s="37">
        <v>0</v>
      </c>
      <c r="CG454" s="37">
        <v>0</v>
      </c>
      <c r="CH454" s="37">
        <v>0</v>
      </c>
      <c r="CI454" s="37">
        <v>0</v>
      </c>
      <c r="CJ454" s="37">
        <v>0</v>
      </c>
      <c r="CK454" s="37">
        <v>0</v>
      </c>
      <c r="CL454" s="37">
        <v>0</v>
      </c>
      <c r="CM454" s="509" t="s">
        <v>92</v>
      </c>
      <c r="CN454" s="19" t="str">
        <f t="shared" si="207"/>
        <v>4010000240703плановый</v>
      </c>
      <c r="CR454" s="104"/>
      <c r="CS454" s="104"/>
      <c r="CT454" s="104"/>
      <c r="CU454" s="104"/>
      <c r="CV454" s="104"/>
      <c r="CW454" s="104"/>
      <c r="CY454" s="211"/>
      <c r="CZ454" s="211"/>
      <c r="DA454" s="211"/>
      <c r="DB454" s="211"/>
      <c r="DC454" s="211"/>
      <c r="DD454" s="211"/>
      <c r="DE454" s="211"/>
      <c r="DF454" s="211"/>
      <c r="DG454" s="211"/>
      <c r="DH454" s="211"/>
    </row>
    <row r="455" spans="1:112" s="105" customFormat="1" ht="32.1" customHeight="1">
      <c r="A455" s="84" t="s">
        <v>504</v>
      </c>
      <c r="B455" s="57" t="s">
        <v>491</v>
      </c>
      <c r="C455" s="69">
        <v>401000024</v>
      </c>
      <c r="D455" s="58" t="s">
        <v>482</v>
      </c>
      <c r="E455" s="59" t="s">
        <v>484</v>
      </c>
      <c r="F455" s="85"/>
      <c r="G455" s="85"/>
      <c r="H455" s="86">
        <v>3</v>
      </c>
      <c r="I455" s="85"/>
      <c r="J455" s="86" t="s">
        <v>369</v>
      </c>
      <c r="K455" s="86" t="s">
        <v>64</v>
      </c>
      <c r="L455" s="86" t="s">
        <v>72</v>
      </c>
      <c r="M455" s="86"/>
      <c r="N455" s="86"/>
      <c r="O455" s="86"/>
      <c r="P455" s="64" t="s">
        <v>134</v>
      </c>
      <c r="Q455" s="64" t="s">
        <v>275</v>
      </c>
      <c r="R455" s="86"/>
      <c r="S455" s="86"/>
      <c r="T455" s="86" t="s">
        <v>66</v>
      </c>
      <c r="U455" s="86"/>
      <c r="V455" s="86" t="s">
        <v>189</v>
      </c>
      <c r="W455" s="86" t="s">
        <v>64</v>
      </c>
      <c r="X455" s="86"/>
      <c r="Y455" s="86"/>
      <c r="Z455" s="86"/>
      <c r="AA455" s="86"/>
      <c r="AB455" s="64" t="s">
        <v>142</v>
      </c>
      <c r="AC455" s="328" t="s">
        <v>2315</v>
      </c>
      <c r="AD455" s="561"/>
      <c r="AE455" s="561"/>
      <c r="AF455" s="561"/>
      <c r="AG455" s="561"/>
      <c r="AH455" s="561"/>
      <c r="AI455" s="561"/>
      <c r="AJ455" s="561"/>
      <c r="AK455" s="561"/>
      <c r="AL455" s="561"/>
      <c r="AM455" s="562" t="s">
        <v>2338</v>
      </c>
      <c r="AN455" s="64" t="s">
        <v>2322</v>
      </c>
      <c r="AO455" s="71" t="s">
        <v>219</v>
      </c>
      <c r="AP455" s="71" t="s">
        <v>74</v>
      </c>
      <c r="AQ455" s="71" t="s">
        <v>360</v>
      </c>
      <c r="AR455" s="70" t="s">
        <v>152</v>
      </c>
      <c r="AS455" s="253" t="s">
        <v>463</v>
      </c>
      <c r="AT455" s="37">
        <v>585000</v>
      </c>
      <c r="AU455" s="37">
        <v>585000</v>
      </c>
      <c r="AV455" s="37">
        <v>0</v>
      </c>
      <c r="AW455" s="37">
        <v>0</v>
      </c>
      <c r="AX455" s="37">
        <v>0</v>
      </c>
      <c r="AY455" s="37">
        <v>0</v>
      </c>
      <c r="AZ455" s="37">
        <v>0</v>
      </c>
      <c r="BA455" s="37">
        <v>0</v>
      </c>
      <c r="BB455" s="37">
        <v>585000</v>
      </c>
      <c r="BC455" s="37">
        <v>585000</v>
      </c>
      <c r="BD455" s="37">
        <v>0</v>
      </c>
      <c r="BE455" s="37">
        <v>0</v>
      </c>
      <c r="BF455" s="37">
        <v>0</v>
      </c>
      <c r="BG455" s="37">
        <v>0</v>
      </c>
      <c r="BH455" s="37">
        <v>0</v>
      </c>
      <c r="BI455" s="37">
        <v>0</v>
      </c>
      <c r="BJ455" s="37">
        <v>0</v>
      </c>
      <c r="BK455" s="37">
        <v>0</v>
      </c>
      <c r="BL455" s="37">
        <v>0</v>
      </c>
      <c r="BM455" s="37">
        <v>0</v>
      </c>
      <c r="BN455" s="37">
        <v>0</v>
      </c>
      <c r="BO455" s="37">
        <v>0</v>
      </c>
      <c r="BP455" s="37">
        <v>0</v>
      </c>
      <c r="BQ455" s="37">
        <v>0</v>
      </c>
      <c r="BR455" s="37">
        <v>0</v>
      </c>
      <c r="BS455" s="37">
        <v>0</v>
      </c>
      <c r="BT455" s="37">
        <v>0</v>
      </c>
      <c r="BU455" s="37">
        <v>0</v>
      </c>
      <c r="BV455" s="37">
        <v>0</v>
      </c>
      <c r="BW455" s="37">
        <v>0</v>
      </c>
      <c r="BX455" s="209">
        <v>585000</v>
      </c>
      <c r="BY455" s="37">
        <v>0</v>
      </c>
      <c r="BZ455" s="37">
        <v>0</v>
      </c>
      <c r="CA455" s="37">
        <v>0</v>
      </c>
      <c r="CB455" s="37">
        <v>585000</v>
      </c>
      <c r="CC455" s="37">
        <v>0</v>
      </c>
      <c r="CD455" s="37">
        <v>0</v>
      </c>
      <c r="CE455" s="37">
        <v>0</v>
      </c>
      <c r="CF455" s="37">
        <v>0</v>
      </c>
      <c r="CG455" s="37">
        <v>0</v>
      </c>
      <c r="CH455" s="37">
        <v>0</v>
      </c>
      <c r="CI455" s="37">
        <v>0</v>
      </c>
      <c r="CJ455" s="37">
        <v>0</v>
      </c>
      <c r="CK455" s="37">
        <v>0</v>
      </c>
      <c r="CL455" s="37">
        <v>0</v>
      </c>
      <c r="CM455" s="509" t="s">
        <v>92</v>
      </c>
      <c r="CN455" s="19" t="str">
        <f t="shared" si="207"/>
        <v>4010000240703плановый</v>
      </c>
      <c r="CR455" s="104"/>
      <c r="CS455" s="104"/>
      <c r="CT455" s="104"/>
      <c r="CU455" s="104"/>
      <c r="CV455" s="104"/>
      <c r="CW455" s="104"/>
      <c r="CY455" s="211"/>
      <c r="CZ455" s="211"/>
      <c r="DA455" s="211"/>
      <c r="DB455" s="211"/>
      <c r="DC455" s="211"/>
      <c r="DD455" s="211"/>
      <c r="DE455" s="211"/>
      <c r="DF455" s="211"/>
      <c r="DG455" s="211"/>
      <c r="DH455" s="211"/>
    </row>
    <row r="456" spans="1:112" s="105" customFormat="1" ht="32.1" customHeight="1">
      <c r="A456" s="84" t="s">
        <v>504</v>
      </c>
      <c r="B456" s="57" t="s">
        <v>491</v>
      </c>
      <c r="C456" s="69">
        <v>401000024</v>
      </c>
      <c r="D456" s="58" t="s">
        <v>482</v>
      </c>
      <c r="E456" s="59" t="s">
        <v>484</v>
      </c>
      <c r="F456" s="85"/>
      <c r="G456" s="85"/>
      <c r="H456" s="86">
        <v>3</v>
      </c>
      <c r="I456" s="85"/>
      <c r="J456" s="86" t="s">
        <v>369</v>
      </c>
      <c r="K456" s="86" t="s">
        <v>64</v>
      </c>
      <c r="L456" s="86" t="s">
        <v>72</v>
      </c>
      <c r="M456" s="86"/>
      <c r="N456" s="86"/>
      <c r="O456" s="86"/>
      <c r="P456" s="64" t="s">
        <v>134</v>
      </c>
      <c r="Q456" s="64" t="s">
        <v>275</v>
      </c>
      <c r="R456" s="86"/>
      <c r="S456" s="86"/>
      <c r="T456" s="86" t="s">
        <v>66</v>
      </c>
      <c r="U456" s="86"/>
      <c r="V456" s="86" t="s">
        <v>189</v>
      </c>
      <c r="W456" s="86" t="s">
        <v>64</v>
      </c>
      <c r="X456" s="86"/>
      <c r="Y456" s="86"/>
      <c r="Z456" s="86"/>
      <c r="AA456" s="86"/>
      <c r="AB456" s="64" t="s">
        <v>142</v>
      </c>
      <c r="AC456" s="328" t="s">
        <v>2315</v>
      </c>
      <c r="AD456" s="561"/>
      <c r="AE456" s="561"/>
      <c r="AF456" s="561"/>
      <c r="AG456" s="561"/>
      <c r="AH456" s="561"/>
      <c r="AI456" s="561"/>
      <c r="AJ456" s="561"/>
      <c r="AK456" s="561"/>
      <c r="AL456" s="561"/>
      <c r="AM456" s="562" t="s">
        <v>2338</v>
      </c>
      <c r="AN456" s="64" t="s">
        <v>2322</v>
      </c>
      <c r="AO456" s="71" t="s">
        <v>219</v>
      </c>
      <c r="AP456" s="71" t="s">
        <v>74</v>
      </c>
      <c r="AQ456" s="71" t="s">
        <v>509</v>
      </c>
      <c r="AR456" s="70" t="s">
        <v>510</v>
      </c>
      <c r="AS456" s="253" t="s">
        <v>463</v>
      </c>
      <c r="AT456" s="37">
        <v>5305886</v>
      </c>
      <c r="AU456" s="37">
        <v>5305886</v>
      </c>
      <c r="AV456" s="37">
        <v>0</v>
      </c>
      <c r="AW456" s="37">
        <v>0</v>
      </c>
      <c r="AX456" s="37">
        <v>0</v>
      </c>
      <c r="AY456" s="37">
        <v>0</v>
      </c>
      <c r="AZ456" s="37">
        <v>0</v>
      </c>
      <c r="BA456" s="37">
        <v>0</v>
      </c>
      <c r="BB456" s="37">
        <v>5305886</v>
      </c>
      <c r="BC456" s="37">
        <v>5305886</v>
      </c>
      <c r="BD456" s="37">
        <v>5988810</v>
      </c>
      <c r="BE456" s="37">
        <v>0</v>
      </c>
      <c r="BF456" s="37">
        <v>0</v>
      </c>
      <c r="BG456" s="37">
        <v>0</v>
      </c>
      <c r="BH456" s="37">
        <v>5988810</v>
      </c>
      <c r="BI456" s="37">
        <v>5988810</v>
      </c>
      <c r="BJ456" s="37">
        <v>0</v>
      </c>
      <c r="BK456" s="37">
        <v>0</v>
      </c>
      <c r="BL456" s="37">
        <v>0</v>
      </c>
      <c r="BM456" s="37">
        <v>5988810</v>
      </c>
      <c r="BN456" s="37">
        <v>5988810</v>
      </c>
      <c r="BO456" s="37">
        <v>0</v>
      </c>
      <c r="BP456" s="37">
        <v>0</v>
      </c>
      <c r="BQ456" s="37">
        <v>0</v>
      </c>
      <c r="BR456" s="37">
        <v>5988810</v>
      </c>
      <c r="BS456" s="37">
        <v>5988810</v>
      </c>
      <c r="BT456" s="37">
        <v>0</v>
      </c>
      <c r="BU456" s="37">
        <v>0</v>
      </c>
      <c r="BV456" s="37">
        <v>0</v>
      </c>
      <c r="BW456" s="37">
        <v>5988810</v>
      </c>
      <c r="BX456" s="209">
        <v>5305886</v>
      </c>
      <c r="BY456" s="37">
        <v>0</v>
      </c>
      <c r="BZ456" s="37">
        <v>0</v>
      </c>
      <c r="CA456" s="37">
        <v>0</v>
      </c>
      <c r="CB456" s="37">
        <v>5305886</v>
      </c>
      <c r="CC456" s="37">
        <v>5988810</v>
      </c>
      <c r="CD456" s="37">
        <v>0</v>
      </c>
      <c r="CE456" s="37">
        <v>0</v>
      </c>
      <c r="CF456" s="37">
        <v>0</v>
      </c>
      <c r="CG456" s="37">
        <v>5988810</v>
      </c>
      <c r="CH456" s="37">
        <v>5988810</v>
      </c>
      <c r="CI456" s="37">
        <v>0</v>
      </c>
      <c r="CJ456" s="37">
        <v>0</v>
      </c>
      <c r="CK456" s="37">
        <v>0</v>
      </c>
      <c r="CL456" s="37">
        <v>5988810</v>
      </c>
      <c r="CM456" s="509" t="s">
        <v>92</v>
      </c>
      <c r="CN456" s="19" t="str">
        <f t="shared" si="207"/>
        <v>4010000240703плановый</v>
      </c>
      <c r="CR456" s="104"/>
      <c r="CS456" s="104"/>
      <c r="CT456" s="104"/>
      <c r="CU456" s="104"/>
      <c r="CV456" s="104"/>
      <c r="CW456" s="104"/>
      <c r="CY456" s="211"/>
      <c r="CZ456" s="211"/>
      <c r="DA456" s="211"/>
      <c r="DB456" s="211"/>
      <c r="DC456" s="211"/>
      <c r="DD456" s="211"/>
      <c r="DE456" s="211"/>
      <c r="DF456" s="211"/>
      <c r="DG456" s="211"/>
      <c r="DH456" s="211"/>
    </row>
    <row r="457" spans="1:112" s="105" customFormat="1" ht="32.1" customHeight="1">
      <c r="A457" s="84" t="s">
        <v>504</v>
      </c>
      <c r="B457" s="57" t="s">
        <v>491</v>
      </c>
      <c r="C457" s="69">
        <v>401000024</v>
      </c>
      <c r="D457" s="58" t="s">
        <v>482</v>
      </c>
      <c r="E457" s="59" t="s">
        <v>484</v>
      </c>
      <c r="F457" s="85"/>
      <c r="G457" s="85"/>
      <c r="H457" s="86">
        <v>3</v>
      </c>
      <c r="I457" s="85"/>
      <c r="J457" s="86" t="s">
        <v>369</v>
      </c>
      <c r="K457" s="86" t="s">
        <v>64</v>
      </c>
      <c r="L457" s="86" t="s">
        <v>72</v>
      </c>
      <c r="M457" s="86"/>
      <c r="N457" s="86"/>
      <c r="O457" s="86"/>
      <c r="P457" s="64" t="s">
        <v>134</v>
      </c>
      <c r="Q457" s="64" t="s">
        <v>275</v>
      </c>
      <c r="R457" s="86"/>
      <c r="S457" s="86"/>
      <c r="T457" s="86" t="s">
        <v>66</v>
      </c>
      <c r="U457" s="86"/>
      <c r="V457" s="86" t="s">
        <v>189</v>
      </c>
      <c r="W457" s="86" t="s">
        <v>64</v>
      </c>
      <c r="X457" s="86"/>
      <c r="Y457" s="86"/>
      <c r="Z457" s="86"/>
      <c r="AA457" s="86"/>
      <c r="AB457" s="64" t="s">
        <v>142</v>
      </c>
      <c r="AC457" s="328" t="s">
        <v>2315</v>
      </c>
      <c r="AD457" s="561"/>
      <c r="AE457" s="561"/>
      <c r="AF457" s="561"/>
      <c r="AG457" s="561"/>
      <c r="AH457" s="561"/>
      <c r="AI457" s="561"/>
      <c r="AJ457" s="561"/>
      <c r="AK457" s="561"/>
      <c r="AL457" s="561"/>
      <c r="AM457" s="562" t="s">
        <v>2338</v>
      </c>
      <c r="AN457" s="64" t="s">
        <v>2322</v>
      </c>
      <c r="AO457" s="71" t="s">
        <v>219</v>
      </c>
      <c r="AP457" s="71" t="s">
        <v>74</v>
      </c>
      <c r="AQ457" s="71" t="s">
        <v>509</v>
      </c>
      <c r="AR457" s="70" t="s">
        <v>510</v>
      </c>
      <c r="AS457" s="253" t="s">
        <v>464</v>
      </c>
      <c r="AT457" s="37">
        <v>1560648</v>
      </c>
      <c r="AU457" s="37">
        <v>1560648</v>
      </c>
      <c r="AV457" s="37">
        <v>0</v>
      </c>
      <c r="AW457" s="37">
        <v>0</v>
      </c>
      <c r="AX457" s="37">
        <v>0</v>
      </c>
      <c r="AY457" s="37">
        <v>0</v>
      </c>
      <c r="AZ457" s="37">
        <v>0</v>
      </c>
      <c r="BA457" s="37">
        <v>0</v>
      </c>
      <c r="BB457" s="37">
        <v>1560648</v>
      </c>
      <c r="BC457" s="37">
        <v>1560648</v>
      </c>
      <c r="BD457" s="37">
        <v>1560648</v>
      </c>
      <c r="BE457" s="37">
        <v>0</v>
      </c>
      <c r="BF457" s="37">
        <v>0</v>
      </c>
      <c r="BG457" s="37">
        <v>0</v>
      </c>
      <c r="BH457" s="37">
        <v>1560648</v>
      </c>
      <c r="BI457" s="37">
        <v>1560648</v>
      </c>
      <c r="BJ457" s="37">
        <v>0</v>
      </c>
      <c r="BK457" s="37">
        <v>0</v>
      </c>
      <c r="BL457" s="37">
        <v>0</v>
      </c>
      <c r="BM457" s="37">
        <v>1560648</v>
      </c>
      <c r="BN457" s="37">
        <v>1560648</v>
      </c>
      <c r="BO457" s="37">
        <v>0</v>
      </c>
      <c r="BP457" s="37">
        <v>0</v>
      </c>
      <c r="BQ457" s="37">
        <v>0</v>
      </c>
      <c r="BR457" s="37">
        <v>1560648</v>
      </c>
      <c r="BS457" s="37">
        <v>1560648</v>
      </c>
      <c r="BT457" s="37">
        <v>0</v>
      </c>
      <c r="BU457" s="37">
        <v>0</v>
      </c>
      <c r="BV457" s="37">
        <v>0</v>
      </c>
      <c r="BW457" s="37">
        <v>1560648</v>
      </c>
      <c r="BX457" s="209">
        <v>1560648</v>
      </c>
      <c r="BY457" s="37">
        <v>0</v>
      </c>
      <c r="BZ457" s="37">
        <v>0</v>
      </c>
      <c r="CA457" s="37">
        <v>0</v>
      </c>
      <c r="CB457" s="37">
        <v>1560648</v>
      </c>
      <c r="CC457" s="37">
        <v>1560648</v>
      </c>
      <c r="CD457" s="37">
        <v>0</v>
      </c>
      <c r="CE457" s="37">
        <v>0</v>
      </c>
      <c r="CF457" s="37">
        <v>0</v>
      </c>
      <c r="CG457" s="37">
        <v>1560648</v>
      </c>
      <c r="CH457" s="37">
        <v>1560648</v>
      </c>
      <c r="CI457" s="37">
        <v>0</v>
      </c>
      <c r="CJ457" s="37">
        <v>0</v>
      </c>
      <c r="CK457" s="37">
        <v>0</v>
      </c>
      <c r="CL457" s="37">
        <v>1560648</v>
      </c>
      <c r="CM457" s="509" t="s">
        <v>92</v>
      </c>
      <c r="CN457" s="19" t="str">
        <f t="shared" si="207"/>
        <v>4010000240703плановый</v>
      </c>
      <c r="CR457" s="104"/>
      <c r="CS457" s="104"/>
      <c r="CT457" s="104"/>
      <c r="CU457" s="104"/>
      <c r="CV457" s="104"/>
      <c r="CW457" s="104"/>
      <c r="CY457" s="211"/>
      <c r="CZ457" s="211"/>
      <c r="DA457" s="211"/>
      <c r="DB457" s="211"/>
      <c r="DC457" s="211"/>
      <c r="DD457" s="211"/>
      <c r="DE457" s="211"/>
      <c r="DF457" s="211"/>
      <c r="DG457" s="211"/>
      <c r="DH457" s="211"/>
    </row>
    <row r="458" spans="1:112" s="105" customFormat="1" ht="32.1" customHeight="1">
      <c r="A458" s="84">
        <v>607</v>
      </c>
      <c r="B458" s="57" t="s">
        <v>491</v>
      </c>
      <c r="C458" s="69">
        <v>401000024</v>
      </c>
      <c r="D458" s="58" t="s">
        <v>482</v>
      </c>
      <c r="E458" s="59" t="s">
        <v>511</v>
      </c>
      <c r="F458" s="85"/>
      <c r="G458" s="85"/>
      <c r="H458" s="86" t="s">
        <v>512</v>
      </c>
      <c r="I458" s="85"/>
      <c r="J458" s="86" t="s">
        <v>513</v>
      </c>
      <c r="K458" s="86"/>
      <c r="L458" s="86"/>
      <c r="M458" s="86"/>
      <c r="N458" s="86">
        <v>3</v>
      </c>
      <c r="O458" s="86"/>
      <c r="P458" s="64" t="s">
        <v>514</v>
      </c>
      <c r="Q458" s="64" t="s">
        <v>515</v>
      </c>
      <c r="R458" s="86"/>
      <c r="S458" s="86"/>
      <c r="T458" s="86"/>
      <c r="U458" s="86"/>
      <c r="V458" s="86" t="s">
        <v>516</v>
      </c>
      <c r="W458" s="86" t="s">
        <v>517</v>
      </c>
      <c r="X458" s="86"/>
      <c r="Y458" s="86"/>
      <c r="Z458" s="86"/>
      <c r="AA458" s="86"/>
      <c r="AB458" s="64" t="s">
        <v>518</v>
      </c>
      <c r="AC458" s="328" t="s">
        <v>2339</v>
      </c>
      <c r="AD458" s="561"/>
      <c r="AE458" s="561"/>
      <c r="AF458" s="561"/>
      <c r="AG458" s="561"/>
      <c r="AH458" s="561"/>
      <c r="AI458" s="561"/>
      <c r="AJ458" s="562" t="s">
        <v>2340</v>
      </c>
      <c r="AK458" s="561"/>
      <c r="AL458" s="561"/>
      <c r="AM458" s="561"/>
      <c r="AN458" s="64" t="s">
        <v>2341</v>
      </c>
      <c r="AO458" s="71" t="s">
        <v>219</v>
      </c>
      <c r="AP458" s="71" t="s">
        <v>74</v>
      </c>
      <c r="AQ458" s="71" t="s">
        <v>519</v>
      </c>
      <c r="AR458" s="70" t="s">
        <v>520</v>
      </c>
      <c r="AS458" s="253" t="s">
        <v>463</v>
      </c>
      <c r="AT458" s="37">
        <v>404171.2</v>
      </c>
      <c r="AU458" s="37">
        <v>404171.2</v>
      </c>
      <c r="AV458" s="37">
        <v>0</v>
      </c>
      <c r="AW458" s="37">
        <v>0</v>
      </c>
      <c r="AX458" s="37">
        <v>0</v>
      </c>
      <c r="AY458" s="37">
        <v>0</v>
      </c>
      <c r="AZ458" s="37">
        <v>0</v>
      </c>
      <c r="BA458" s="37">
        <v>0</v>
      </c>
      <c r="BB458" s="37">
        <v>404171.2</v>
      </c>
      <c r="BC458" s="37">
        <v>404171.2</v>
      </c>
      <c r="BD458" s="37">
        <v>404170</v>
      </c>
      <c r="BE458" s="37">
        <v>0</v>
      </c>
      <c r="BF458" s="37">
        <v>0</v>
      </c>
      <c r="BG458" s="37">
        <v>0</v>
      </c>
      <c r="BH458" s="37">
        <v>404170</v>
      </c>
      <c r="BI458" s="37">
        <v>404170</v>
      </c>
      <c r="BJ458" s="37">
        <v>0</v>
      </c>
      <c r="BK458" s="37">
        <v>0</v>
      </c>
      <c r="BL458" s="37">
        <v>0</v>
      </c>
      <c r="BM458" s="37">
        <v>404170</v>
      </c>
      <c r="BN458" s="37">
        <v>404170</v>
      </c>
      <c r="BO458" s="37">
        <v>0</v>
      </c>
      <c r="BP458" s="37">
        <v>0</v>
      </c>
      <c r="BQ458" s="37">
        <v>0</v>
      </c>
      <c r="BR458" s="37">
        <v>404170</v>
      </c>
      <c r="BS458" s="37">
        <v>404170</v>
      </c>
      <c r="BT458" s="37">
        <v>0</v>
      </c>
      <c r="BU458" s="37">
        <v>0</v>
      </c>
      <c r="BV458" s="37">
        <v>0</v>
      </c>
      <c r="BW458" s="37">
        <v>404170</v>
      </c>
      <c r="BX458" s="209">
        <v>404171.2</v>
      </c>
      <c r="BY458" s="37">
        <v>0</v>
      </c>
      <c r="BZ458" s="37">
        <v>0</v>
      </c>
      <c r="CA458" s="37">
        <v>0</v>
      </c>
      <c r="CB458" s="37">
        <v>404171.2</v>
      </c>
      <c r="CC458" s="37">
        <v>404170</v>
      </c>
      <c r="CD458" s="37">
        <v>0</v>
      </c>
      <c r="CE458" s="37">
        <v>0</v>
      </c>
      <c r="CF458" s="37">
        <v>0</v>
      </c>
      <c r="CG458" s="37">
        <v>404170</v>
      </c>
      <c r="CH458" s="37">
        <v>404170</v>
      </c>
      <c r="CI458" s="37">
        <v>0</v>
      </c>
      <c r="CJ458" s="37">
        <v>0</v>
      </c>
      <c r="CK458" s="37">
        <v>0</v>
      </c>
      <c r="CL458" s="37">
        <v>404170</v>
      </c>
      <c r="CM458" s="509" t="s">
        <v>92</v>
      </c>
      <c r="CN458" s="19" t="str">
        <f t="shared" si="207"/>
        <v>4010000240703плановый</v>
      </c>
      <c r="CR458" s="104"/>
      <c r="CS458" s="104"/>
      <c r="CT458" s="104"/>
      <c r="CU458" s="104"/>
      <c r="CV458" s="104"/>
      <c r="CW458" s="104"/>
      <c r="CY458" s="211"/>
      <c r="CZ458" s="211"/>
      <c r="DA458" s="211"/>
      <c r="DB458" s="211"/>
      <c r="DC458" s="211"/>
      <c r="DD458" s="211"/>
      <c r="DE458" s="211"/>
      <c r="DF458" s="211"/>
      <c r="DG458" s="211"/>
      <c r="DH458" s="211"/>
    </row>
    <row r="459" spans="1:112" s="105" customFormat="1" ht="32.1" customHeight="1">
      <c r="A459" s="84">
        <v>607</v>
      </c>
      <c r="B459" s="57" t="s">
        <v>491</v>
      </c>
      <c r="C459" s="69">
        <v>401000024</v>
      </c>
      <c r="D459" s="58" t="s">
        <v>482</v>
      </c>
      <c r="E459" s="59" t="s">
        <v>511</v>
      </c>
      <c r="F459" s="85"/>
      <c r="G459" s="85"/>
      <c r="H459" s="86" t="s">
        <v>512</v>
      </c>
      <c r="I459" s="85"/>
      <c r="J459" s="86" t="s">
        <v>521</v>
      </c>
      <c r="K459" s="86"/>
      <c r="L459" s="86"/>
      <c r="M459" s="86"/>
      <c r="N459" s="86"/>
      <c r="O459" s="86"/>
      <c r="P459" s="64" t="s">
        <v>514</v>
      </c>
      <c r="Q459" s="64" t="s">
        <v>515</v>
      </c>
      <c r="R459" s="86"/>
      <c r="S459" s="86"/>
      <c r="T459" s="86"/>
      <c r="U459" s="86"/>
      <c r="V459" s="86" t="s">
        <v>516</v>
      </c>
      <c r="W459" s="86" t="s">
        <v>517</v>
      </c>
      <c r="X459" s="86"/>
      <c r="Y459" s="86"/>
      <c r="Z459" s="86"/>
      <c r="AA459" s="86"/>
      <c r="AB459" s="64" t="s">
        <v>518</v>
      </c>
      <c r="AC459" s="328" t="s">
        <v>2339</v>
      </c>
      <c r="AD459" s="561"/>
      <c r="AE459" s="561"/>
      <c r="AF459" s="561"/>
      <c r="AG459" s="561"/>
      <c r="AH459" s="561"/>
      <c r="AI459" s="561"/>
      <c r="AJ459" s="562" t="s">
        <v>2340</v>
      </c>
      <c r="AK459" s="561"/>
      <c r="AL459" s="561"/>
      <c r="AM459" s="561"/>
      <c r="AN459" s="64" t="s">
        <v>2341</v>
      </c>
      <c r="AO459" s="71" t="s">
        <v>219</v>
      </c>
      <c r="AP459" s="71" t="s">
        <v>74</v>
      </c>
      <c r="AQ459" s="71" t="s">
        <v>519</v>
      </c>
      <c r="AR459" s="70" t="s">
        <v>520</v>
      </c>
      <c r="AS459" s="566">
        <v>622</v>
      </c>
      <c r="AT459" s="37">
        <v>48000</v>
      </c>
      <c r="AU459" s="37">
        <v>48000</v>
      </c>
      <c r="AV459" s="37">
        <v>0</v>
      </c>
      <c r="AW459" s="37">
        <v>0</v>
      </c>
      <c r="AX459" s="37">
        <v>0</v>
      </c>
      <c r="AY459" s="37">
        <v>0</v>
      </c>
      <c r="AZ459" s="37">
        <v>0</v>
      </c>
      <c r="BA459" s="37">
        <v>0</v>
      </c>
      <c r="BB459" s="37">
        <v>48000</v>
      </c>
      <c r="BC459" s="37">
        <v>48000</v>
      </c>
      <c r="BD459" s="37">
        <v>48000</v>
      </c>
      <c r="BE459" s="37">
        <v>0</v>
      </c>
      <c r="BF459" s="37">
        <v>0</v>
      </c>
      <c r="BG459" s="37">
        <v>0</v>
      </c>
      <c r="BH459" s="37">
        <v>48000</v>
      </c>
      <c r="BI459" s="37">
        <v>48000</v>
      </c>
      <c r="BJ459" s="37">
        <v>0</v>
      </c>
      <c r="BK459" s="37">
        <v>0</v>
      </c>
      <c r="BL459" s="37">
        <v>0</v>
      </c>
      <c r="BM459" s="37">
        <v>48000</v>
      </c>
      <c r="BN459" s="37">
        <v>48000</v>
      </c>
      <c r="BO459" s="37">
        <v>0</v>
      </c>
      <c r="BP459" s="37">
        <v>0</v>
      </c>
      <c r="BQ459" s="37">
        <v>0</v>
      </c>
      <c r="BR459" s="37">
        <v>48000</v>
      </c>
      <c r="BS459" s="37">
        <v>48000</v>
      </c>
      <c r="BT459" s="37">
        <v>0</v>
      </c>
      <c r="BU459" s="37">
        <v>0</v>
      </c>
      <c r="BV459" s="37">
        <v>0</v>
      </c>
      <c r="BW459" s="37">
        <v>48000</v>
      </c>
      <c r="BX459" s="209">
        <v>48000</v>
      </c>
      <c r="BY459" s="37">
        <v>0</v>
      </c>
      <c r="BZ459" s="37">
        <v>0</v>
      </c>
      <c r="CA459" s="37">
        <v>0</v>
      </c>
      <c r="CB459" s="37">
        <v>48000</v>
      </c>
      <c r="CC459" s="37">
        <v>48000</v>
      </c>
      <c r="CD459" s="37">
        <v>0</v>
      </c>
      <c r="CE459" s="37">
        <v>0</v>
      </c>
      <c r="CF459" s="37">
        <v>0</v>
      </c>
      <c r="CG459" s="37">
        <v>48000</v>
      </c>
      <c r="CH459" s="37">
        <v>48000</v>
      </c>
      <c r="CI459" s="37">
        <v>0</v>
      </c>
      <c r="CJ459" s="37">
        <v>0</v>
      </c>
      <c r="CK459" s="37">
        <v>0</v>
      </c>
      <c r="CL459" s="37">
        <v>48000</v>
      </c>
      <c r="CM459" s="509" t="s">
        <v>92</v>
      </c>
      <c r="CN459" s="19" t="str">
        <f t="shared" si="207"/>
        <v>4010000240703плановый</v>
      </c>
      <c r="CR459" s="104"/>
      <c r="CS459" s="104"/>
      <c r="CT459" s="104"/>
      <c r="CU459" s="104"/>
      <c r="CV459" s="104"/>
      <c r="CW459" s="104"/>
      <c r="CY459" s="211"/>
      <c r="CZ459" s="211"/>
      <c r="DA459" s="211"/>
      <c r="DB459" s="211"/>
      <c r="DC459" s="211"/>
      <c r="DD459" s="211"/>
      <c r="DE459" s="211"/>
      <c r="DF459" s="211"/>
      <c r="DG459" s="211"/>
      <c r="DH459" s="211"/>
    </row>
    <row r="460" spans="1:112" s="105" customFormat="1" ht="32.1" customHeight="1">
      <c r="A460" s="84">
        <v>607</v>
      </c>
      <c r="B460" s="57" t="s">
        <v>491</v>
      </c>
      <c r="C460" s="69">
        <v>401000032</v>
      </c>
      <c r="D460" s="58" t="s">
        <v>522</v>
      </c>
      <c r="E460" s="59" t="s">
        <v>523</v>
      </c>
      <c r="F460" s="85"/>
      <c r="G460" s="85"/>
      <c r="H460" s="86" t="s">
        <v>524</v>
      </c>
      <c r="I460" s="85" t="s">
        <v>525</v>
      </c>
      <c r="J460" s="86" t="s">
        <v>526</v>
      </c>
      <c r="K460" s="86" t="s">
        <v>527</v>
      </c>
      <c r="L460" s="86">
        <v>18</v>
      </c>
      <c r="M460" s="86"/>
      <c r="N460" s="86"/>
      <c r="O460" s="86"/>
      <c r="P460" s="64" t="s">
        <v>528</v>
      </c>
      <c r="Q460" s="64" t="s">
        <v>275</v>
      </c>
      <c r="R460" s="86"/>
      <c r="S460" s="86"/>
      <c r="T460" s="86" t="s">
        <v>66</v>
      </c>
      <c r="U460" s="86"/>
      <c r="V460" s="86" t="s">
        <v>189</v>
      </c>
      <c r="W460" s="86" t="s">
        <v>64</v>
      </c>
      <c r="X460" s="86"/>
      <c r="Y460" s="86"/>
      <c r="Z460" s="86"/>
      <c r="AA460" s="86"/>
      <c r="AB460" s="64" t="s">
        <v>142</v>
      </c>
      <c r="AC460" s="328" t="s">
        <v>2315</v>
      </c>
      <c r="AD460" s="561"/>
      <c r="AE460" s="561"/>
      <c r="AF460" s="561"/>
      <c r="AG460" s="561"/>
      <c r="AH460" s="561"/>
      <c r="AI460" s="561"/>
      <c r="AJ460" s="561"/>
      <c r="AK460" s="251"/>
      <c r="AL460" s="561"/>
      <c r="AM460" s="562" t="s">
        <v>2323</v>
      </c>
      <c r="AN460" s="64" t="s">
        <v>2324</v>
      </c>
      <c r="AO460" s="71" t="s">
        <v>219</v>
      </c>
      <c r="AP460" s="71" t="s">
        <v>74</v>
      </c>
      <c r="AQ460" s="71" t="s">
        <v>529</v>
      </c>
      <c r="AR460" s="70" t="s">
        <v>530</v>
      </c>
      <c r="AS460" s="253" t="s">
        <v>463</v>
      </c>
      <c r="AT460" s="37">
        <v>475498.8</v>
      </c>
      <c r="AU460" s="37">
        <v>475498.8</v>
      </c>
      <c r="AV460" s="37">
        <v>0</v>
      </c>
      <c r="AW460" s="37">
        <v>0</v>
      </c>
      <c r="AX460" s="37">
        <v>0</v>
      </c>
      <c r="AY460" s="37">
        <v>0</v>
      </c>
      <c r="AZ460" s="37">
        <v>0</v>
      </c>
      <c r="BA460" s="37">
        <v>0</v>
      </c>
      <c r="BB460" s="37">
        <v>475498.8</v>
      </c>
      <c r="BC460" s="37">
        <v>475498.8</v>
      </c>
      <c r="BD460" s="37">
        <v>0</v>
      </c>
      <c r="BE460" s="37">
        <v>0</v>
      </c>
      <c r="BF460" s="37">
        <v>0</v>
      </c>
      <c r="BG460" s="37">
        <v>0</v>
      </c>
      <c r="BH460" s="37">
        <v>0</v>
      </c>
      <c r="BI460" s="37">
        <v>0</v>
      </c>
      <c r="BJ460" s="37">
        <v>0</v>
      </c>
      <c r="BK460" s="37">
        <v>0</v>
      </c>
      <c r="BL460" s="37">
        <v>0</v>
      </c>
      <c r="BM460" s="37">
        <v>0</v>
      </c>
      <c r="BN460" s="37">
        <v>0</v>
      </c>
      <c r="BO460" s="37">
        <v>0</v>
      </c>
      <c r="BP460" s="37">
        <v>0</v>
      </c>
      <c r="BQ460" s="37">
        <v>0</v>
      </c>
      <c r="BR460" s="37">
        <v>0</v>
      </c>
      <c r="BS460" s="37">
        <v>0</v>
      </c>
      <c r="BT460" s="37">
        <v>0</v>
      </c>
      <c r="BU460" s="37">
        <v>0</v>
      </c>
      <c r="BV460" s="37">
        <v>0</v>
      </c>
      <c r="BW460" s="37">
        <v>0</v>
      </c>
      <c r="BX460" s="209">
        <v>475498.8</v>
      </c>
      <c r="BY460" s="37">
        <v>0</v>
      </c>
      <c r="BZ460" s="37">
        <v>0</v>
      </c>
      <c r="CA460" s="37">
        <v>0</v>
      </c>
      <c r="CB460" s="37">
        <v>475498.8</v>
      </c>
      <c r="CC460" s="37">
        <v>0</v>
      </c>
      <c r="CD460" s="37">
        <v>0</v>
      </c>
      <c r="CE460" s="37">
        <v>0</v>
      </c>
      <c r="CF460" s="37">
        <v>0</v>
      </c>
      <c r="CG460" s="37">
        <v>0</v>
      </c>
      <c r="CH460" s="37">
        <v>0</v>
      </c>
      <c r="CI460" s="37">
        <v>0</v>
      </c>
      <c r="CJ460" s="37">
        <v>0</v>
      </c>
      <c r="CK460" s="37">
        <v>0</v>
      </c>
      <c r="CL460" s="37">
        <v>0</v>
      </c>
      <c r="CM460" s="509" t="s">
        <v>92</v>
      </c>
      <c r="CN460" s="19" t="str">
        <f t="shared" si="207"/>
        <v>4010000320703плановый</v>
      </c>
      <c r="CR460" s="104"/>
      <c r="CS460" s="104"/>
      <c r="CT460" s="104"/>
      <c r="CU460" s="104"/>
      <c r="CV460" s="104"/>
      <c r="CW460" s="104"/>
      <c r="CY460" s="211"/>
      <c r="CZ460" s="211"/>
      <c r="DA460" s="211"/>
      <c r="DB460" s="211"/>
      <c r="DC460" s="211"/>
      <c r="DD460" s="211"/>
      <c r="DE460" s="211"/>
      <c r="DF460" s="211"/>
      <c r="DG460" s="211"/>
      <c r="DH460" s="211"/>
    </row>
    <row r="461" spans="1:112" s="105" customFormat="1" ht="32.1" customHeight="1">
      <c r="A461" s="84">
        <v>607</v>
      </c>
      <c r="B461" s="57" t="s">
        <v>491</v>
      </c>
      <c r="C461" s="69">
        <v>401000035</v>
      </c>
      <c r="D461" s="58" t="s">
        <v>2342</v>
      </c>
      <c r="E461" s="59" t="s">
        <v>484</v>
      </c>
      <c r="F461" s="85"/>
      <c r="G461" s="85"/>
      <c r="H461" s="86" t="s">
        <v>66</v>
      </c>
      <c r="I461" s="85"/>
      <c r="J461" s="86">
        <v>16</v>
      </c>
      <c r="K461" s="86">
        <v>1</v>
      </c>
      <c r="L461" s="86">
        <v>20</v>
      </c>
      <c r="M461" s="86"/>
      <c r="N461" s="86"/>
      <c r="O461" s="86"/>
      <c r="P461" s="64" t="s">
        <v>134</v>
      </c>
      <c r="Q461" s="64" t="s">
        <v>2343</v>
      </c>
      <c r="R461" s="86" t="s">
        <v>2344</v>
      </c>
      <c r="S461" s="86"/>
      <c r="T461" s="86" t="s">
        <v>66</v>
      </c>
      <c r="U461" s="86"/>
      <c r="V461" s="86">
        <v>9</v>
      </c>
      <c r="W461" s="86">
        <v>1</v>
      </c>
      <c r="X461" s="64" t="s">
        <v>2345</v>
      </c>
      <c r="Y461" s="86"/>
      <c r="Z461" s="25"/>
      <c r="AA461" s="86"/>
      <c r="AB461" s="64" t="s">
        <v>2346</v>
      </c>
      <c r="AC461" s="328" t="s">
        <v>2315</v>
      </c>
      <c r="AD461" s="561"/>
      <c r="AE461" s="561"/>
      <c r="AF461" s="561"/>
      <c r="AG461" s="561"/>
      <c r="AH461" s="561"/>
      <c r="AI461" s="561"/>
      <c r="AJ461" s="561"/>
      <c r="AK461" s="561"/>
      <c r="AL461" s="561"/>
      <c r="AM461" s="562" t="s">
        <v>2347</v>
      </c>
      <c r="AN461" s="245" t="s">
        <v>2317</v>
      </c>
      <c r="AO461" s="71" t="s">
        <v>214</v>
      </c>
      <c r="AP461" s="71" t="s">
        <v>71</v>
      </c>
      <c r="AQ461" s="71" t="s">
        <v>2348</v>
      </c>
      <c r="AR461" s="70" t="s">
        <v>2349</v>
      </c>
      <c r="AS461" s="253" t="s">
        <v>464</v>
      </c>
      <c r="AT461" s="37">
        <v>0</v>
      </c>
      <c r="AU461" s="37">
        <v>0</v>
      </c>
      <c r="AV461" s="37">
        <v>0</v>
      </c>
      <c r="AW461" s="37">
        <v>0</v>
      </c>
      <c r="AX461" s="37">
        <v>0</v>
      </c>
      <c r="AY461" s="37">
        <v>0</v>
      </c>
      <c r="AZ461" s="37">
        <v>0</v>
      </c>
      <c r="BA461" s="37">
        <v>0</v>
      </c>
      <c r="BB461" s="37">
        <v>0</v>
      </c>
      <c r="BC461" s="37">
        <v>0</v>
      </c>
      <c r="BD461" s="209">
        <v>10378000</v>
      </c>
      <c r="BE461" s="37">
        <v>0</v>
      </c>
      <c r="BF461" s="37">
        <v>6000000</v>
      </c>
      <c r="BG461" s="37">
        <v>0</v>
      </c>
      <c r="BH461" s="37">
        <v>4378000</v>
      </c>
      <c r="BI461" s="209">
        <v>0</v>
      </c>
      <c r="BJ461" s="37">
        <v>0</v>
      </c>
      <c r="BK461" s="37">
        <v>0</v>
      </c>
      <c r="BL461" s="37">
        <v>0</v>
      </c>
      <c r="BM461" s="37">
        <v>0</v>
      </c>
      <c r="BN461" s="209">
        <v>0</v>
      </c>
      <c r="BO461" s="37">
        <v>0</v>
      </c>
      <c r="BP461" s="37">
        <v>0</v>
      </c>
      <c r="BQ461" s="37">
        <v>0</v>
      </c>
      <c r="BR461" s="37">
        <v>0</v>
      </c>
      <c r="BS461" s="209">
        <v>0</v>
      </c>
      <c r="BT461" s="37">
        <v>0</v>
      </c>
      <c r="BU461" s="37">
        <v>0</v>
      </c>
      <c r="BV461" s="37">
        <v>0</v>
      </c>
      <c r="BW461" s="37">
        <v>0</v>
      </c>
      <c r="BX461" s="209">
        <v>0</v>
      </c>
      <c r="BY461" s="37">
        <v>0</v>
      </c>
      <c r="BZ461" s="37">
        <v>0</v>
      </c>
      <c r="CA461" s="37">
        <v>0</v>
      </c>
      <c r="CB461" s="37">
        <v>0</v>
      </c>
      <c r="CC461" s="209">
        <v>10378000</v>
      </c>
      <c r="CD461" s="37">
        <v>0</v>
      </c>
      <c r="CE461" s="37">
        <v>6000000</v>
      </c>
      <c r="CF461" s="37">
        <v>0</v>
      </c>
      <c r="CG461" s="37">
        <v>4378000</v>
      </c>
      <c r="CH461" s="209">
        <v>0</v>
      </c>
      <c r="CI461" s="37">
        <v>0</v>
      </c>
      <c r="CJ461" s="37">
        <v>0</v>
      </c>
      <c r="CK461" s="37">
        <v>0</v>
      </c>
      <c r="CL461" s="37">
        <v>0</v>
      </c>
      <c r="CM461" s="509" t="s">
        <v>92</v>
      </c>
      <c r="CN461" s="19" t="str">
        <f t="shared" si="207"/>
        <v>4010000350801плановый</v>
      </c>
      <c r="CR461" s="104"/>
      <c r="CS461" s="104"/>
      <c r="CT461" s="104"/>
      <c r="CU461" s="104"/>
      <c r="CV461" s="104"/>
      <c r="CW461" s="104"/>
      <c r="CY461" s="211"/>
      <c r="CZ461" s="211"/>
      <c r="DA461" s="211"/>
      <c r="DB461" s="211"/>
      <c r="DC461" s="211"/>
      <c r="DD461" s="211"/>
      <c r="DE461" s="211"/>
      <c r="DF461" s="211"/>
      <c r="DG461" s="211"/>
      <c r="DH461" s="211"/>
    </row>
    <row r="462" spans="1:112" s="105" customFormat="1" ht="32.1" customHeight="1">
      <c r="A462" s="84">
        <v>607</v>
      </c>
      <c r="B462" s="57" t="s">
        <v>491</v>
      </c>
      <c r="C462" s="69">
        <v>401000035</v>
      </c>
      <c r="D462" s="58" t="s">
        <v>2342</v>
      </c>
      <c r="E462" s="59" t="s">
        <v>484</v>
      </c>
      <c r="F462" s="85"/>
      <c r="G462" s="85"/>
      <c r="H462" s="86" t="s">
        <v>66</v>
      </c>
      <c r="I462" s="85"/>
      <c r="J462" s="86">
        <v>16</v>
      </c>
      <c r="K462" s="86">
        <v>1</v>
      </c>
      <c r="L462" s="86">
        <v>20</v>
      </c>
      <c r="M462" s="86"/>
      <c r="N462" s="86"/>
      <c r="O462" s="86"/>
      <c r="P462" s="64" t="s">
        <v>134</v>
      </c>
      <c r="Q462" s="64" t="s">
        <v>2343</v>
      </c>
      <c r="R462" s="86" t="s">
        <v>2344</v>
      </c>
      <c r="S462" s="86"/>
      <c r="T462" s="86" t="s">
        <v>66</v>
      </c>
      <c r="U462" s="86"/>
      <c r="V462" s="86">
        <v>9</v>
      </c>
      <c r="W462" s="86">
        <v>1</v>
      </c>
      <c r="X462" s="64" t="s">
        <v>2350</v>
      </c>
      <c r="Y462" s="86"/>
      <c r="Z462" s="25"/>
      <c r="AA462" s="86"/>
      <c r="AB462" s="64" t="s">
        <v>2346</v>
      </c>
      <c r="AC462" s="328" t="s">
        <v>2315</v>
      </c>
      <c r="AD462" s="561"/>
      <c r="AE462" s="561"/>
      <c r="AF462" s="561"/>
      <c r="AG462" s="561"/>
      <c r="AH462" s="561"/>
      <c r="AI462" s="561"/>
      <c r="AJ462" s="561"/>
      <c r="AK462" s="561"/>
      <c r="AL462" s="561"/>
      <c r="AM462" s="562" t="s">
        <v>2347</v>
      </c>
      <c r="AN462" s="245" t="s">
        <v>2317</v>
      </c>
      <c r="AO462" s="71" t="s">
        <v>214</v>
      </c>
      <c r="AP462" s="71" t="s">
        <v>71</v>
      </c>
      <c r="AQ462" s="71" t="s">
        <v>2351</v>
      </c>
      <c r="AR462" s="70" t="s">
        <v>2352</v>
      </c>
      <c r="AS462" s="253" t="s">
        <v>464</v>
      </c>
      <c r="AT462" s="37">
        <v>0</v>
      </c>
      <c r="AU462" s="37">
        <v>0</v>
      </c>
      <c r="AV462" s="37">
        <v>0</v>
      </c>
      <c r="AW462" s="37">
        <v>0</v>
      </c>
      <c r="AX462" s="37">
        <v>0</v>
      </c>
      <c r="AY462" s="37">
        <v>0</v>
      </c>
      <c r="AZ462" s="37">
        <v>0</v>
      </c>
      <c r="BA462" s="37">
        <v>0</v>
      </c>
      <c r="BB462" s="37">
        <v>0</v>
      </c>
      <c r="BC462" s="37">
        <v>0</v>
      </c>
      <c r="BD462" s="209">
        <v>563990.4</v>
      </c>
      <c r="BE462" s="37">
        <v>0</v>
      </c>
      <c r="BF462" s="37">
        <v>0</v>
      </c>
      <c r="BG462" s="37">
        <v>563990.4</v>
      </c>
      <c r="BH462" s="37">
        <v>0</v>
      </c>
      <c r="BI462" s="209">
        <v>0</v>
      </c>
      <c r="BJ462" s="37">
        <v>0</v>
      </c>
      <c r="BK462" s="37">
        <v>0</v>
      </c>
      <c r="BL462" s="37">
        <v>0</v>
      </c>
      <c r="BM462" s="37">
        <v>0</v>
      </c>
      <c r="BN462" s="209">
        <v>0</v>
      </c>
      <c r="BO462" s="37">
        <v>0</v>
      </c>
      <c r="BP462" s="37">
        <v>0</v>
      </c>
      <c r="BQ462" s="37">
        <v>0</v>
      </c>
      <c r="BR462" s="37">
        <v>0</v>
      </c>
      <c r="BS462" s="209">
        <v>0</v>
      </c>
      <c r="BT462" s="37">
        <v>0</v>
      </c>
      <c r="BU462" s="37">
        <v>0</v>
      </c>
      <c r="BV462" s="37">
        <v>0</v>
      </c>
      <c r="BW462" s="37">
        <v>0</v>
      </c>
      <c r="BX462" s="209">
        <v>0</v>
      </c>
      <c r="BY462" s="37">
        <v>0</v>
      </c>
      <c r="BZ462" s="37">
        <v>0</v>
      </c>
      <c r="CA462" s="37">
        <v>0</v>
      </c>
      <c r="CB462" s="37">
        <v>0</v>
      </c>
      <c r="CC462" s="209">
        <v>563990.4</v>
      </c>
      <c r="CD462" s="37">
        <v>0</v>
      </c>
      <c r="CE462" s="37">
        <v>0</v>
      </c>
      <c r="CF462" s="37">
        <v>563990.4</v>
      </c>
      <c r="CG462" s="37">
        <v>0</v>
      </c>
      <c r="CH462" s="209">
        <v>0</v>
      </c>
      <c r="CI462" s="37">
        <v>0</v>
      </c>
      <c r="CJ462" s="37">
        <v>0</v>
      </c>
      <c r="CK462" s="37">
        <v>0</v>
      </c>
      <c r="CL462" s="37">
        <v>0</v>
      </c>
      <c r="CM462" s="509" t="s">
        <v>92</v>
      </c>
      <c r="CN462" s="19" t="str">
        <f t="shared" si="207"/>
        <v>4010000350801плановый</v>
      </c>
      <c r="CR462" s="104"/>
      <c r="CS462" s="104"/>
      <c r="CT462" s="104"/>
      <c r="CU462" s="104"/>
      <c r="CV462" s="104"/>
      <c r="CW462" s="104"/>
      <c r="CY462" s="211"/>
      <c r="CZ462" s="211"/>
      <c r="DA462" s="211"/>
      <c r="DB462" s="211"/>
      <c r="DC462" s="211"/>
      <c r="DD462" s="211"/>
      <c r="DE462" s="211"/>
      <c r="DF462" s="211"/>
      <c r="DG462" s="211"/>
      <c r="DH462" s="211"/>
    </row>
    <row r="463" spans="1:112" s="105" customFormat="1" ht="32.1" customHeight="1">
      <c r="A463" s="84">
        <v>607</v>
      </c>
      <c r="B463" s="57" t="s">
        <v>491</v>
      </c>
      <c r="C463" s="69">
        <v>401000030</v>
      </c>
      <c r="D463" s="58" t="s">
        <v>213</v>
      </c>
      <c r="E463" s="59" t="s">
        <v>484</v>
      </c>
      <c r="F463" s="85"/>
      <c r="G463" s="85"/>
      <c r="H463" s="86" t="s">
        <v>66</v>
      </c>
      <c r="I463" s="85"/>
      <c r="J463" s="86">
        <v>16</v>
      </c>
      <c r="K463" s="86">
        <v>1</v>
      </c>
      <c r="L463" s="86">
        <v>17</v>
      </c>
      <c r="M463" s="86"/>
      <c r="N463" s="86"/>
      <c r="O463" s="86"/>
      <c r="P463" s="64" t="s">
        <v>134</v>
      </c>
      <c r="Q463" s="64" t="s">
        <v>275</v>
      </c>
      <c r="R463" s="86"/>
      <c r="S463" s="86"/>
      <c r="T463" s="86" t="s">
        <v>66</v>
      </c>
      <c r="U463" s="86"/>
      <c r="V463" s="86">
        <v>9</v>
      </c>
      <c r="W463" s="86">
        <v>1</v>
      </c>
      <c r="X463" s="86"/>
      <c r="Y463" s="86"/>
      <c r="Z463" s="25"/>
      <c r="AA463" s="86"/>
      <c r="AB463" s="64" t="s">
        <v>142</v>
      </c>
      <c r="AC463" s="328" t="s">
        <v>2315</v>
      </c>
      <c r="AD463" s="561"/>
      <c r="AE463" s="561"/>
      <c r="AF463" s="561"/>
      <c r="AG463" s="561"/>
      <c r="AH463" s="561"/>
      <c r="AI463" s="561"/>
      <c r="AJ463" s="561"/>
      <c r="AK463" s="561"/>
      <c r="AL463" s="561"/>
      <c r="AM463" s="562" t="s">
        <v>2347</v>
      </c>
      <c r="AN463" s="245" t="s">
        <v>2317</v>
      </c>
      <c r="AO463" s="71" t="s">
        <v>214</v>
      </c>
      <c r="AP463" s="71" t="s">
        <v>71</v>
      </c>
      <c r="AQ463" s="71" t="s">
        <v>531</v>
      </c>
      <c r="AR463" s="70" t="s">
        <v>532</v>
      </c>
      <c r="AS463" s="253" t="s">
        <v>463</v>
      </c>
      <c r="AT463" s="37">
        <v>0</v>
      </c>
      <c r="AU463" s="37">
        <v>0</v>
      </c>
      <c r="AV463" s="37">
        <v>0</v>
      </c>
      <c r="AW463" s="37">
        <v>0</v>
      </c>
      <c r="AX463" s="37">
        <v>0</v>
      </c>
      <c r="AY463" s="37">
        <v>0</v>
      </c>
      <c r="AZ463" s="37">
        <v>0</v>
      </c>
      <c r="BA463" s="37">
        <v>0</v>
      </c>
      <c r="BB463" s="37">
        <v>0</v>
      </c>
      <c r="BC463" s="37">
        <v>0</v>
      </c>
      <c r="BD463" s="209">
        <v>196100</v>
      </c>
      <c r="BE463" s="37">
        <v>0</v>
      </c>
      <c r="BF463" s="37">
        <v>0</v>
      </c>
      <c r="BG463" s="37">
        <v>0</v>
      </c>
      <c r="BH463" s="37">
        <v>196100</v>
      </c>
      <c r="BI463" s="209">
        <v>0</v>
      </c>
      <c r="BJ463" s="37">
        <v>0</v>
      </c>
      <c r="BK463" s="37">
        <v>0</v>
      </c>
      <c r="BL463" s="37">
        <v>0</v>
      </c>
      <c r="BM463" s="37">
        <v>0</v>
      </c>
      <c r="BN463" s="209">
        <v>0</v>
      </c>
      <c r="BO463" s="37">
        <v>0</v>
      </c>
      <c r="BP463" s="37">
        <v>0</v>
      </c>
      <c r="BQ463" s="37">
        <v>0</v>
      </c>
      <c r="BR463" s="37">
        <v>0</v>
      </c>
      <c r="BS463" s="209">
        <v>0</v>
      </c>
      <c r="BT463" s="37">
        <v>0</v>
      </c>
      <c r="BU463" s="37">
        <v>0</v>
      </c>
      <c r="BV463" s="37">
        <v>0</v>
      </c>
      <c r="BW463" s="37">
        <v>0</v>
      </c>
      <c r="BX463" s="209">
        <v>0</v>
      </c>
      <c r="BY463" s="37">
        <v>0</v>
      </c>
      <c r="BZ463" s="37">
        <v>0</v>
      </c>
      <c r="CA463" s="37">
        <v>0</v>
      </c>
      <c r="CB463" s="37">
        <v>0</v>
      </c>
      <c r="CC463" s="209">
        <v>196100</v>
      </c>
      <c r="CD463" s="37">
        <v>0</v>
      </c>
      <c r="CE463" s="37">
        <v>0</v>
      </c>
      <c r="CF463" s="37">
        <v>0</v>
      </c>
      <c r="CG463" s="37">
        <v>196100</v>
      </c>
      <c r="CH463" s="209">
        <v>0</v>
      </c>
      <c r="CI463" s="37">
        <v>0</v>
      </c>
      <c r="CJ463" s="37">
        <v>0</v>
      </c>
      <c r="CK463" s="37">
        <v>0</v>
      </c>
      <c r="CL463" s="37">
        <v>0</v>
      </c>
      <c r="CM463" s="509" t="s">
        <v>92</v>
      </c>
      <c r="CN463" s="19" t="str">
        <f t="shared" si="207"/>
        <v>4010000300801плановый</v>
      </c>
      <c r="CR463" s="104"/>
      <c r="CS463" s="104"/>
      <c r="CT463" s="104"/>
      <c r="CU463" s="104"/>
      <c r="CV463" s="104"/>
      <c r="CW463" s="104"/>
      <c r="CY463" s="211"/>
      <c r="CZ463" s="211"/>
      <c r="DA463" s="211"/>
      <c r="DB463" s="211"/>
      <c r="DC463" s="211"/>
      <c r="DD463" s="211"/>
      <c r="DE463" s="211"/>
      <c r="DF463" s="211"/>
      <c r="DG463" s="211"/>
      <c r="DH463" s="211"/>
    </row>
    <row r="464" spans="1:112" s="105" customFormat="1" ht="32.1" customHeight="1">
      <c r="A464" s="84">
        <v>607</v>
      </c>
      <c r="B464" s="57" t="s">
        <v>481</v>
      </c>
      <c r="C464" s="69">
        <v>401000029</v>
      </c>
      <c r="D464" s="58" t="s">
        <v>533</v>
      </c>
      <c r="E464" s="59" t="s">
        <v>484</v>
      </c>
      <c r="F464" s="85"/>
      <c r="G464" s="85"/>
      <c r="H464" s="86" t="s">
        <v>66</v>
      </c>
      <c r="I464" s="85"/>
      <c r="J464" s="86">
        <v>16</v>
      </c>
      <c r="K464" s="86">
        <v>1</v>
      </c>
      <c r="L464" s="86">
        <v>16</v>
      </c>
      <c r="M464" s="86"/>
      <c r="N464" s="86"/>
      <c r="O464" s="86"/>
      <c r="P464" s="64" t="s">
        <v>134</v>
      </c>
      <c r="Q464" s="64" t="s">
        <v>275</v>
      </c>
      <c r="R464" s="86"/>
      <c r="S464" s="86"/>
      <c r="T464" s="86" t="s">
        <v>66</v>
      </c>
      <c r="U464" s="86"/>
      <c r="V464" s="86">
        <v>9</v>
      </c>
      <c r="W464" s="86">
        <v>1</v>
      </c>
      <c r="X464" s="86"/>
      <c r="Y464" s="86"/>
      <c r="Z464" s="86"/>
      <c r="AA464" s="86"/>
      <c r="AB464" s="64" t="s">
        <v>142</v>
      </c>
      <c r="AC464" s="328" t="s">
        <v>2315</v>
      </c>
      <c r="AD464" s="561"/>
      <c r="AE464" s="561"/>
      <c r="AF464" s="561"/>
      <c r="AG464" s="561"/>
      <c r="AH464" s="561"/>
      <c r="AI464" s="561"/>
      <c r="AJ464" s="561"/>
      <c r="AK464" s="251"/>
      <c r="AL464" s="561"/>
      <c r="AM464" s="562" t="s">
        <v>2353</v>
      </c>
      <c r="AN464" s="64" t="s">
        <v>2322</v>
      </c>
      <c r="AO464" s="71" t="s">
        <v>214</v>
      </c>
      <c r="AP464" s="71" t="s">
        <v>71</v>
      </c>
      <c r="AQ464" s="71" t="s">
        <v>534</v>
      </c>
      <c r="AR464" s="70" t="s">
        <v>174</v>
      </c>
      <c r="AS464" s="253" t="s">
        <v>471</v>
      </c>
      <c r="AT464" s="37">
        <v>68192113.099999994</v>
      </c>
      <c r="AU464" s="37">
        <v>68192113.099999994</v>
      </c>
      <c r="AV464" s="37">
        <v>0</v>
      </c>
      <c r="AW464" s="37">
        <v>0</v>
      </c>
      <c r="AX464" s="37">
        <v>0</v>
      </c>
      <c r="AY464" s="37">
        <v>0</v>
      </c>
      <c r="AZ464" s="37">
        <v>0</v>
      </c>
      <c r="BA464" s="37">
        <v>0</v>
      </c>
      <c r="BB464" s="37">
        <v>68192113.099999994</v>
      </c>
      <c r="BC464" s="37">
        <v>68192113.099999994</v>
      </c>
      <c r="BD464" s="209">
        <v>70933561.280000001</v>
      </c>
      <c r="BE464" s="37">
        <v>0</v>
      </c>
      <c r="BF464" s="37">
        <v>0</v>
      </c>
      <c r="BG464" s="37">
        <v>0</v>
      </c>
      <c r="BH464" s="37">
        <v>70933561.280000001</v>
      </c>
      <c r="BI464" s="209">
        <v>71397230.400000006</v>
      </c>
      <c r="BJ464" s="37">
        <v>0</v>
      </c>
      <c r="BK464" s="37">
        <v>0</v>
      </c>
      <c r="BL464" s="37">
        <v>0</v>
      </c>
      <c r="BM464" s="37">
        <v>71397230.400000006</v>
      </c>
      <c r="BN464" s="209">
        <v>71509119.909999996</v>
      </c>
      <c r="BO464" s="37">
        <v>0</v>
      </c>
      <c r="BP464" s="37">
        <v>0</v>
      </c>
      <c r="BQ464" s="37">
        <v>0</v>
      </c>
      <c r="BR464" s="37">
        <v>71509119.909999996</v>
      </c>
      <c r="BS464" s="209">
        <v>71509119.909999996</v>
      </c>
      <c r="BT464" s="37">
        <v>0</v>
      </c>
      <c r="BU464" s="37">
        <v>0</v>
      </c>
      <c r="BV464" s="37">
        <v>0</v>
      </c>
      <c r="BW464" s="37">
        <v>71509119.909999996</v>
      </c>
      <c r="BX464" s="209">
        <v>68192113.099999994</v>
      </c>
      <c r="BY464" s="37">
        <v>0</v>
      </c>
      <c r="BZ464" s="37">
        <v>0</v>
      </c>
      <c r="CA464" s="37">
        <v>0</v>
      </c>
      <c r="CB464" s="37">
        <v>68192113.099999994</v>
      </c>
      <c r="CC464" s="209">
        <v>70933561.280000001</v>
      </c>
      <c r="CD464" s="37">
        <v>0</v>
      </c>
      <c r="CE464" s="37">
        <v>0</v>
      </c>
      <c r="CF464" s="37">
        <v>0</v>
      </c>
      <c r="CG464" s="37">
        <v>70933561.280000001</v>
      </c>
      <c r="CH464" s="209">
        <v>71397230.400000006</v>
      </c>
      <c r="CI464" s="37">
        <v>0</v>
      </c>
      <c r="CJ464" s="37">
        <v>0</v>
      </c>
      <c r="CK464" s="37">
        <v>0</v>
      </c>
      <c r="CL464" s="37">
        <v>71397230.400000006</v>
      </c>
      <c r="CM464" s="509" t="s">
        <v>92</v>
      </c>
      <c r="CN464" s="19" t="str">
        <f t="shared" si="207"/>
        <v>4010000290801плановый</v>
      </c>
      <c r="CR464" s="104"/>
      <c r="CS464" s="104"/>
      <c r="CT464" s="104"/>
      <c r="CU464" s="104"/>
      <c r="CV464" s="104"/>
      <c r="CW464" s="104"/>
      <c r="CY464" s="211"/>
      <c r="CZ464" s="211"/>
      <c r="DA464" s="211"/>
      <c r="DB464" s="211"/>
      <c r="DC464" s="211"/>
      <c r="DD464" s="211"/>
      <c r="DE464" s="211"/>
      <c r="DF464" s="211"/>
      <c r="DG464" s="211"/>
      <c r="DH464" s="211"/>
    </row>
    <row r="465" spans="1:112" s="105" customFormat="1" ht="32.1" customHeight="1">
      <c r="A465" s="84">
        <v>607</v>
      </c>
      <c r="B465" s="57" t="s">
        <v>481</v>
      </c>
      <c r="C465" s="69">
        <v>402000025</v>
      </c>
      <c r="D465" s="58" t="s">
        <v>128</v>
      </c>
      <c r="E465" s="59" t="s">
        <v>489</v>
      </c>
      <c r="F465" s="25"/>
      <c r="G465" s="25"/>
      <c r="H465" s="86">
        <v>1</v>
      </c>
      <c r="I465" s="25"/>
      <c r="J465" s="86">
        <v>2</v>
      </c>
      <c r="K465" s="86"/>
      <c r="L465" s="86">
        <v>2</v>
      </c>
      <c r="M465" s="25"/>
      <c r="N465" s="86">
        <v>3</v>
      </c>
      <c r="O465" s="25"/>
      <c r="P465" s="64" t="s">
        <v>186</v>
      </c>
      <c r="Q465" s="64" t="s">
        <v>275</v>
      </c>
      <c r="R465" s="86"/>
      <c r="S465" s="86"/>
      <c r="T465" s="86" t="s">
        <v>66</v>
      </c>
      <c r="U465" s="86"/>
      <c r="V465" s="86">
        <v>12</v>
      </c>
      <c r="W465" s="86">
        <v>1</v>
      </c>
      <c r="X465" s="86">
        <v>15</v>
      </c>
      <c r="Y465" s="86"/>
      <c r="Z465" s="86"/>
      <c r="AA465" s="86"/>
      <c r="AB465" s="64" t="s">
        <v>142</v>
      </c>
      <c r="AC465" s="328" t="s">
        <v>2315</v>
      </c>
      <c r="AD465" s="561"/>
      <c r="AE465" s="561"/>
      <c r="AF465" s="561"/>
      <c r="AG465" s="561"/>
      <c r="AH465" s="561"/>
      <c r="AI465" s="561"/>
      <c r="AJ465" s="561"/>
      <c r="AK465" s="251"/>
      <c r="AL465" s="561"/>
      <c r="AM465" s="562" t="s">
        <v>2353</v>
      </c>
      <c r="AN465" s="64" t="s">
        <v>2322</v>
      </c>
      <c r="AO465" s="71" t="s">
        <v>214</v>
      </c>
      <c r="AP465" s="71" t="s">
        <v>71</v>
      </c>
      <c r="AQ465" s="71" t="s">
        <v>534</v>
      </c>
      <c r="AR465" s="70" t="s">
        <v>174</v>
      </c>
      <c r="AS465" s="253" t="s">
        <v>463</v>
      </c>
      <c r="AT465" s="37">
        <v>55594</v>
      </c>
      <c r="AU465" s="37">
        <v>55594</v>
      </c>
      <c r="AV465" s="37">
        <v>0</v>
      </c>
      <c r="AW465" s="37">
        <v>0</v>
      </c>
      <c r="AX465" s="37">
        <v>0</v>
      </c>
      <c r="AY465" s="37">
        <v>0</v>
      </c>
      <c r="AZ465" s="37">
        <v>0</v>
      </c>
      <c r="BA465" s="37">
        <v>0</v>
      </c>
      <c r="BB465" s="37">
        <v>55594</v>
      </c>
      <c r="BC465" s="37">
        <v>55594</v>
      </c>
      <c r="BD465" s="209">
        <v>0</v>
      </c>
      <c r="BE465" s="37">
        <v>0</v>
      </c>
      <c r="BF465" s="37">
        <v>0</v>
      </c>
      <c r="BG465" s="37">
        <v>0</v>
      </c>
      <c r="BH465" s="37">
        <v>0</v>
      </c>
      <c r="BI465" s="209">
        <v>0</v>
      </c>
      <c r="BJ465" s="37">
        <v>0</v>
      </c>
      <c r="BK465" s="37">
        <v>0</v>
      </c>
      <c r="BL465" s="37">
        <v>0</v>
      </c>
      <c r="BM465" s="37">
        <v>0</v>
      </c>
      <c r="BN465" s="209">
        <v>0</v>
      </c>
      <c r="BO465" s="37">
        <v>0</v>
      </c>
      <c r="BP465" s="37">
        <v>0</v>
      </c>
      <c r="BQ465" s="37">
        <v>0</v>
      </c>
      <c r="BR465" s="37">
        <v>0</v>
      </c>
      <c r="BS465" s="209">
        <v>0</v>
      </c>
      <c r="BT465" s="37">
        <v>0</v>
      </c>
      <c r="BU465" s="37">
        <v>0</v>
      </c>
      <c r="BV465" s="37">
        <v>0</v>
      </c>
      <c r="BW465" s="37">
        <v>0</v>
      </c>
      <c r="BX465" s="209">
        <v>55594</v>
      </c>
      <c r="BY465" s="37">
        <v>0</v>
      </c>
      <c r="BZ465" s="37">
        <v>0</v>
      </c>
      <c r="CA465" s="37">
        <v>0</v>
      </c>
      <c r="CB465" s="37">
        <v>55594</v>
      </c>
      <c r="CC465" s="209">
        <v>0</v>
      </c>
      <c r="CD465" s="37">
        <v>0</v>
      </c>
      <c r="CE465" s="37">
        <v>0</v>
      </c>
      <c r="CF465" s="37">
        <v>0</v>
      </c>
      <c r="CG465" s="37">
        <v>0</v>
      </c>
      <c r="CH465" s="209">
        <v>0</v>
      </c>
      <c r="CI465" s="37">
        <v>0</v>
      </c>
      <c r="CJ465" s="37">
        <v>0</v>
      </c>
      <c r="CK465" s="37">
        <v>0</v>
      </c>
      <c r="CL465" s="37">
        <v>0</v>
      </c>
      <c r="CM465" s="509" t="s">
        <v>92</v>
      </c>
      <c r="CN465" s="19" t="str">
        <f t="shared" ref="CN465:CN528" si="220">CONCATENATE(C465,AO465,AP465,CM465)</f>
        <v>4020000250801плановый</v>
      </c>
      <c r="CR465" s="104"/>
      <c r="CS465" s="104"/>
      <c r="CT465" s="104"/>
      <c r="CU465" s="104"/>
      <c r="CV465" s="104"/>
      <c r="CW465" s="104"/>
      <c r="CY465" s="211"/>
      <c r="CZ465" s="211"/>
      <c r="DA465" s="211"/>
      <c r="DB465" s="211"/>
      <c r="DC465" s="211"/>
      <c r="DD465" s="211"/>
      <c r="DE465" s="211"/>
      <c r="DF465" s="211"/>
      <c r="DG465" s="211"/>
      <c r="DH465" s="211"/>
    </row>
    <row r="466" spans="1:112" s="105" customFormat="1" ht="32.1" customHeight="1">
      <c r="A466" s="84">
        <v>607</v>
      </c>
      <c r="B466" s="57" t="s">
        <v>481</v>
      </c>
      <c r="C466" s="69">
        <v>401000029</v>
      </c>
      <c r="D466" s="58" t="s">
        <v>533</v>
      </c>
      <c r="E466" s="59" t="s">
        <v>484</v>
      </c>
      <c r="F466" s="85"/>
      <c r="G466" s="85"/>
      <c r="H466" s="86" t="s">
        <v>66</v>
      </c>
      <c r="I466" s="85"/>
      <c r="J466" s="86">
        <v>16</v>
      </c>
      <c r="K466" s="86">
        <v>1</v>
      </c>
      <c r="L466" s="86">
        <v>16</v>
      </c>
      <c r="M466" s="86"/>
      <c r="N466" s="86"/>
      <c r="O466" s="86"/>
      <c r="P466" s="64" t="s">
        <v>134</v>
      </c>
      <c r="Q466" s="64" t="s">
        <v>275</v>
      </c>
      <c r="R466" s="86"/>
      <c r="S466" s="86"/>
      <c r="T466" s="86" t="s">
        <v>66</v>
      </c>
      <c r="U466" s="86"/>
      <c r="V466" s="86">
        <v>9</v>
      </c>
      <c r="W466" s="86">
        <v>1</v>
      </c>
      <c r="X466" s="86"/>
      <c r="Y466" s="86"/>
      <c r="Z466" s="86"/>
      <c r="AA466" s="86"/>
      <c r="AB466" s="64" t="s">
        <v>142</v>
      </c>
      <c r="AC466" s="328" t="s">
        <v>2315</v>
      </c>
      <c r="AD466" s="561"/>
      <c r="AE466" s="561"/>
      <c r="AF466" s="561"/>
      <c r="AG466" s="561"/>
      <c r="AH466" s="561"/>
      <c r="AI466" s="561"/>
      <c r="AJ466" s="561"/>
      <c r="AK466" s="251"/>
      <c r="AL466" s="561"/>
      <c r="AM466" s="562" t="s">
        <v>2353</v>
      </c>
      <c r="AN466" s="64" t="s">
        <v>2322</v>
      </c>
      <c r="AO466" s="71" t="s">
        <v>214</v>
      </c>
      <c r="AP466" s="71" t="s">
        <v>71</v>
      </c>
      <c r="AQ466" s="71" t="s">
        <v>534</v>
      </c>
      <c r="AR466" s="70" t="s">
        <v>174</v>
      </c>
      <c r="AS466" s="253" t="s">
        <v>463</v>
      </c>
      <c r="AT466" s="37">
        <v>4767119.0199999996</v>
      </c>
      <c r="AU466" s="37">
        <v>4767119.0199999996</v>
      </c>
      <c r="AV466" s="37">
        <v>0</v>
      </c>
      <c r="AW466" s="37">
        <v>0</v>
      </c>
      <c r="AX466" s="37">
        <v>0</v>
      </c>
      <c r="AY466" s="37">
        <v>0</v>
      </c>
      <c r="AZ466" s="37">
        <v>0</v>
      </c>
      <c r="BA466" s="37">
        <v>0</v>
      </c>
      <c r="BB466" s="37">
        <v>4767119.0199999996</v>
      </c>
      <c r="BC466" s="37">
        <v>4767119.0199999996</v>
      </c>
      <c r="BD466" s="209">
        <v>0</v>
      </c>
      <c r="BE466" s="37">
        <v>0</v>
      </c>
      <c r="BF466" s="37">
        <v>0</v>
      </c>
      <c r="BG466" s="37">
        <v>0</v>
      </c>
      <c r="BH466" s="37">
        <v>0</v>
      </c>
      <c r="BI466" s="209">
        <v>0</v>
      </c>
      <c r="BJ466" s="37">
        <v>0</v>
      </c>
      <c r="BK466" s="37">
        <v>0</v>
      </c>
      <c r="BL466" s="37">
        <v>0</v>
      </c>
      <c r="BM466" s="37">
        <v>0</v>
      </c>
      <c r="BN466" s="209">
        <v>0</v>
      </c>
      <c r="BO466" s="37">
        <v>0</v>
      </c>
      <c r="BP466" s="37">
        <v>0</v>
      </c>
      <c r="BQ466" s="37">
        <v>0</v>
      </c>
      <c r="BR466" s="37">
        <v>0</v>
      </c>
      <c r="BS466" s="209">
        <v>0</v>
      </c>
      <c r="BT466" s="37">
        <v>0</v>
      </c>
      <c r="BU466" s="37">
        <v>0</v>
      </c>
      <c r="BV466" s="37">
        <v>0</v>
      </c>
      <c r="BW466" s="37">
        <v>0</v>
      </c>
      <c r="BX466" s="209">
        <v>4767119.0199999996</v>
      </c>
      <c r="BY466" s="37">
        <v>0</v>
      </c>
      <c r="BZ466" s="37">
        <v>0</v>
      </c>
      <c r="CA466" s="37">
        <v>0</v>
      </c>
      <c r="CB466" s="37">
        <v>4767119.0199999996</v>
      </c>
      <c r="CC466" s="209">
        <v>0</v>
      </c>
      <c r="CD466" s="37">
        <v>0</v>
      </c>
      <c r="CE466" s="37">
        <v>0</v>
      </c>
      <c r="CF466" s="37">
        <v>0</v>
      </c>
      <c r="CG466" s="37">
        <v>0</v>
      </c>
      <c r="CH466" s="209">
        <v>0</v>
      </c>
      <c r="CI466" s="37">
        <v>0</v>
      </c>
      <c r="CJ466" s="37">
        <v>0</v>
      </c>
      <c r="CK466" s="37">
        <v>0</v>
      </c>
      <c r="CL466" s="37">
        <v>0</v>
      </c>
      <c r="CM466" s="509" t="s">
        <v>92</v>
      </c>
      <c r="CN466" s="19" t="str">
        <f t="shared" si="220"/>
        <v>4010000290801плановый</v>
      </c>
      <c r="CR466" s="104"/>
      <c r="CS466" s="104"/>
      <c r="CT466" s="104"/>
      <c r="CU466" s="104"/>
      <c r="CV466" s="104"/>
      <c r="CW466" s="104"/>
      <c r="CY466" s="211"/>
      <c r="CZ466" s="211"/>
      <c r="DA466" s="211"/>
      <c r="DB466" s="211"/>
      <c r="DC466" s="211"/>
      <c r="DD466" s="211"/>
      <c r="DE466" s="211"/>
      <c r="DF466" s="211"/>
      <c r="DG466" s="211"/>
      <c r="DH466" s="211"/>
    </row>
    <row r="467" spans="1:112" s="105" customFormat="1" ht="32.1" customHeight="1">
      <c r="A467" s="84">
        <v>607</v>
      </c>
      <c r="B467" s="57" t="s">
        <v>481</v>
      </c>
      <c r="C467" s="69">
        <v>401000029</v>
      </c>
      <c r="D467" s="58" t="s">
        <v>533</v>
      </c>
      <c r="E467" s="59" t="s">
        <v>484</v>
      </c>
      <c r="F467" s="85"/>
      <c r="G467" s="85"/>
      <c r="H467" s="86" t="s">
        <v>66</v>
      </c>
      <c r="I467" s="85"/>
      <c r="J467" s="86">
        <v>16</v>
      </c>
      <c r="K467" s="86">
        <v>1</v>
      </c>
      <c r="L467" s="86">
        <v>16</v>
      </c>
      <c r="M467" s="86"/>
      <c r="N467" s="86"/>
      <c r="O467" s="86"/>
      <c r="P467" s="64" t="s">
        <v>134</v>
      </c>
      <c r="Q467" s="64" t="s">
        <v>275</v>
      </c>
      <c r="R467" s="86"/>
      <c r="S467" s="86"/>
      <c r="T467" s="86" t="s">
        <v>66</v>
      </c>
      <c r="U467" s="86"/>
      <c r="V467" s="86">
        <v>9</v>
      </c>
      <c r="W467" s="86">
        <v>1</v>
      </c>
      <c r="X467" s="86"/>
      <c r="Y467" s="86"/>
      <c r="Z467" s="86"/>
      <c r="AA467" s="86"/>
      <c r="AB467" s="64" t="s">
        <v>142</v>
      </c>
      <c r="AC467" s="328" t="s">
        <v>2315</v>
      </c>
      <c r="AD467" s="561"/>
      <c r="AE467" s="561"/>
      <c r="AF467" s="561"/>
      <c r="AG467" s="561"/>
      <c r="AH467" s="561"/>
      <c r="AI467" s="561"/>
      <c r="AJ467" s="561"/>
      <c r="AK467" s="251"/>
      <c r="AL467" s="561"/>
      <c r="AM467" s="562" t="s">
        <v>2353</v>
      </c>
      <c r="AN467" s="64" t="s">
        <v>2322</v>
      </c>
      <c r="AO467" s="71" t="s">
        <v>214</v>
      </c>
      <c r="AP467" s="71" t="s">
        <v>71</v>
      </c>
      <c r="AQ467" s="71" t="s">
        <v>2354</v>
      </c>
      <c r="AR467" s="70" t="s">
        <v>488</v>
      </c>
      <c r="AS467" s="253" t="s">
        <v>471</v>
      </c>
      <c r="AT467" s="37">
        <v>2442560.0699999998</v>
      </c>
      <c r="AU467" s="37">
        <v>2442560.0699999998</v>
      </c>
      <c r="AV467" s="37">
        <v>0</v>
      </c>
      <c r="AW467" s="37">
        <v>0</v>
      </c>
      <c r="AX467" s="37">
        <v>2442560.0699999998</v>
      </c>
      <c r="AY467" s="37">
        <v>2442560.0699999998</v>
      </c>
      <c r="AZ467" s="37">
        <v>0</v>
      </c>
      <c r="BA467" s="37">
        <v>0</v>
      </c>
      <c r="BB467" s="37">
        <v>0</v>
      </c>
      <c r="BC467" s="37">
        <v>0</v>
      </c>
      <c r="BD467" s="209">
        <v>0</v>
      </c>
      <c r="BE467" s="37">
        <v>0</v>
      </c>
      <c r="BF467" s="37">
        <v>0</v>
      </c>
      <c r="BG467" s="37">
        <v>0</v>
      </c>
      <c r="BH467" s="37">
        <v>0</v>
      </c>
      <c r="BI467" s="209">
        <v>0</v>
      </c>
      <c r="BJ467" s="37">
        <v>0</v>
      </c>
      <c r="BK467" s="37">
        <v>0</v>
      </c>
      <c r="BL467" s="37">
        <v>0</v>
      </c>
      <c r="BM467" s="37">
        <v>0</v>
      </c>
      <c r="BN467" s="209">
        <v>0</v>
      </c>
      <c r="BO467" s="37">
        <v>0</v>
      </c>
      <c r="BP467" s="37">
        <v>0</v>
      </c>
      <c r="BQ467" s="37">
        <v>0</v>
      </c>
      <c r="BR467" s="37">
        <v>0</v>
      </c>
      <c r="BS467" s="209">
        <v>0</v>
      </c>
      <c r="BT467" s="37">
        <v>0</v>
      </c>
      <c r="BU467" s="37">
        <v>0</v>
      </c>
      <c r="BV467" s="37">
        <v>0</v>
      </c>
      <c r="BW467" s="37">
        <v>0</v>
      </c>
      <c r="BX467" s="209">
        <v>2442560.0699999998</v>
      </c>
      <c r="BY467" s="37">
        <v>0</v>
      </c>
      <c r="BZ467" s="37">
        <v>2442560.0699999998</v>
      </c>
      <c r="CA467" s="37">
        <v>0</v>
      </c>
      <c r="CB467" s="37">
        <v>0</v>
      </c>
      <c r="CC467" s="209">
        <v>0</v>
      </c>
      <c r="CD467" s="37">
        <v>0</v>
      </c>
      <c r="CE467" s="37">
        <v>0</v>
      </c>
      <c r="CF467" s="37">
        <v>0</v>
      </c>
      <c r="CG467" s="37">
        <v>0</v>
      </c>
      <c r="CH467" s="209">
        <v>0</v>
      </c>
      <c r="CI467" s="37">
        <v>0</v>
      </c>
      <c r="CJ467" s="37">
        <v>0</v>
      </c>
      <c r="CK467" s="37">
        <v>0</v>
      </c>
      <c r="CL467" s="37">
        <v>0</v>
      </c>
      <c r="CM467" s="509" t="s">
        <v>92</v>
      </c>
      <c r="CN467" s="19" t="str">
        <f t="shared" si="220"/>
        <v>4010000290801плановый</v>
      </c>
      <c r="CR467" s="104"/>
      <c r="CS467" s="104"/>
      <c r="CT467" s="104"/>
      <c r="CU467" s="104"/>
      <c r="CV467" s="104"/>
      <c r="CW467" s="104"/>
      <c r="CY467" s="211"/>
      <c r="CZ467" s="211"/>
      <c r="DA467" s="211"/>
      <c r="DB467" s="211"/>
      <c r="DC467" s="211"/>
      <c r="DD467" s="211"/>
      <c r="DE467" s="211"/>
      <c r="DF467" s="211"/>
      <c r="DG467" s="211"/>
      <c r="DH467" s="211"/>
    </row>
    <row r="468" spans="1:112" s="105" customFormat="1" ht="32.1" customHeight="1">
      <c r="A468" s="84">
        <v>607</v>
      </c>
      <c r="B468" s="57" t="s">
        <v>491</v>
      </c>
      <c r="C468" s="69">
        <v>401000029</v>
      </c>
      <c r="D468" s="58" t="s">
        <v>533</v>
      </c>
      <c r="E468" s="59" t="s">
        <v>511</v>
      </c>
      <c r="F468" s="85"/>
      <c r="G468" s="85"/>
      <c r="H468" s="86" t="s">
        <v>208</v>
      </c>
      <c r="I468" s="85"/>
      <c r="J468" s="86" t="s">
        <v>521</v>
      </c>
      <c r="K468" s="86"/>
      <c r="L468" s="86"/>
      <c r="M468" s="86"/>
      <c r="N468" s="86">
        <v>3</v>
      </c>
      <c r="O468" s="86"/>
      <c r="P468" s="64" t="s">
        <v>514</v>
      </c>
      <c r="Q468" s="64" t="s">
        <v>515</v>
      </c>
      <c r="R468" s="86"/>
      <c r="S468" s="86"/>
      <c r="T468" s="86"/>
      <c r="U468" s="86"/>
      <c r="V468" s="86" t="s">
        <v>516</v>
      </c>
      <c r="W468" s="86" t="s">
        <v>517</v>
      </c>
      <c r="X468" s="86"/>
      <c r="Y468" s="86"/>
      <c r="Z468" s="86"/>
      <c r="AA468" s="86"/>
      <c r="AB468" s="64" t="s">
        <v>518</v>
      </c>
      <c r="AC468" s="328" t="s">
        <v>2355</v>
      </c>
      <c r="AD468" s="561"/>
      <c r="AE468" s="561"/>
      <c r="AF468" s="561"/>
      <c r="AG468" s="561"/>
      <c r="AH468" s="561"/>
      <c r="AI468" s="561"/>
      <c r="AJ468" s="565" t="s">
        <v>2356</v>
      </c>
      <c r="AK468" s="561"/>
      <c r="AL468" s="561"/>
      <c r="AM468" s="562"/>
      <c r="AN468" s="64" t="s">
        <v>2357</v>
      </c>
      <c r="AO468" s="71" t="s">
        <v>214</v>
      </c>
      <c r="AP468" s="71" t="s">
        <v>71</v>
      </c>
      <c r="AQ468" s="71" t="s">
        <v>519</v>
      </c>
      <c r="AR468" s="70" t="s">
        <v>520</v>
      </c>
      <c r="AS468" s="253" t="s">
        <v>463</v>
      </c>
      <c r="AT468" s="37">
        <v>1431063.86</v>
      </c>
      <c r="AU468" s="37">
        <v>1431063.86</v>
      </c>
      <c r="AV468" s="37">
        <v>0</v>
      </c>
      <c r="AW468" s="37">
        <v>0</v>
      </c>
      <c r="AX468" s="37">
        <v>0</v>
      </c>
      <c r="AY468" s="37">
        <v>0</v>
      </c>
      <c r="AZ468" s="37">
        <v>0</v>
      </c>
      <c r="BA468" s="37">
        <v>0</v>
      </c>
      <c r="BB468" s="37">
        <v>1431063.86</v>
      </c>
      <c r="BC468" s="37">
        <v>1431063.86</v>
      </c>
      <c r="BD468" s="209">
        <v>656102.28</v>
      </c>
      <c r="BE468" s="37">
        <v>0</v>
      </c>
      <c r="BF468" s="37">
        <v>0</v>
      </c>
      <c r="BG468" s="37">
        <v>0</v>
      </c>
      <c r="BH468" s="37">
        <v>656102.28</v>
      </c>
      <c r="BI468" s="209">
        <v>0</v>
      </c>
      <c r="BJ468" s="37">
        <v>0</v>
      </c>
      <c r="BK468" s="37">
        <v>0</v>
      </c>
      <c r="BL468" s="37">
        <v>0</v>
      </c>
      <c r="BM468" s="37">
        <v>0</v>
      </c>
      <c r="BN468" s="209">
        <v>0</v>
      </c>
      <c r="BO468" s="37">
        <v>0</v>
      </c>
      <c r="BP468" s="37">
        <v>0</v>
      </c>
      <c r="BQ468" s="37">
        <v>0</v>
      </c>
      <c r="BR468" s="37">
        <v>0</v>
      </c>
      <c r="BS468" s="209">
        <v>0</v>
      </c>
      <c r="BT468" s="37">
        <v>0</v>
      </c>
      <c r="BU468" s="37">
        <v>0</v>
      </c>
      <c r="BV468" s="37">
        <v>0</v>
      </c>
      <c r="BW468" s="37">
        <v>0</v>
      </c>
      <c r="BX468" s="209">
        <v>1431063.86</v>
      </c>
      <c r="BY468" s="37">
        <v>0</v>
      </c>
      <c r="BZ468" s="37">
        <v>0</v>
      </c>
      <c r="CA468" s="37">
        <v>0</v>
      </c>
      <c r="CB468" s="37">
        <v>1431063.86</v>
      </c>
      <c r="CC468" s="209">
        <v>656102.28</v>
      </c>
      <c r="CD468" s="37">
        <v>0</v>
      </c>
      <c r="CE468" s="37">
        <v>0</v>
      </c>
      <c r="CF468" s="37">
        <v>0</v>
      </c>
      <c r="CG468" s="37">
        <v>656102.28</v>
      </c>
      <c r="CH468" s="209">
        <v>0</v>
      </c>
      <c r="CI468" s="37">
        <v>0</v>
      </c>
      <c r="CJ468" s="37">
        <v>0</v>
      </c>
      <c r="CK468" s="37">
        <v>0</v>
      </c>
      <c r="CL468" s="37">
        <v>0</v>
      </c>
      <c r="CM468" s="509" t="s">
        <v>92</v>
      </c>
      <c r="CN468" s="19" t="str">
        <f t="shared" si="220"/>
        <v>4010000290801плановый</v>
      </c>
      <c r="CR468" s="104">
        <f t="shared" si="201"/>
        <v>0</v>
      </c>
      <c r="CS468" s="104">
        <f t="shared" si="202"/>
        <v>0</v>
      </c>
      <c r="CT468" s="104">
        <f t="shared" si="203"/>
        <v>0</v>
      </c>
      <c r="CU468" s="104">
        <f t="shared" si="204"/>
        <v>0</v>
      </c>
      <c r="CV468" s="104">
        <f t="shared" si="205"/>
        <v>0</v>
      </c>
      <c r="CW468" s="104">
        <f t="shared" si="206"/>
        <v>0</v>
      </c>
      <c r="CY468" s="211">
        <f t="shared" si="208"/>
        <v>0</v>
      </c>
      <c r="CZ468" s="211">
        <f t="shared" si="209"/>
        <v>0</v>
      </c>
      <c r="DA468" s="211">
        <f t="shared" si="210"/>
        <v>0</v>
      </c>
      <c r="DB468" s="211">
        <f t="shared" si="211"/>
        <v>0</v>
      </c>
      <c r="DC468" s="211">
        <f t="shared" si="212"/>
        <v>0</v>
      </c>
      <c r="DD468" s="211">
        <f t="shared" si="213"/>
        <v>0</v>
      </c>
      <c r="DE468" s="211">
        <f t="shared" si="214"/>
        <v>0</v>
      </c>
      <c r="DF468" s="211">
        <f t="shared" si="215"/>
        <v>0</v>
      </c>
      <c r="DG468" s="211">
        <f t="shared" si="216"/>
        <v>0</v>
      </c>
      <c r="DH468" s="211">
        <f t="shared" si="217"/>
        <v>0</v>
      </c>
    </row>
    <row r="469" spans="1:112" s="105" customFormat="1" ht="32.1" customHeight="1">
      <c r="A469" s="84">
        <v>607</v>
      </c>
      <c r="B469" s="57" t="s">
        <v>491</v>
      </c>
      <c r="C469" s="69">
        <v>401000030</v>
      </c>
      <c r="D469" s="58" t="s">
        <v>213</v>
      </c>
      <c r="E469" s="59" t="s">
        <v>511</v>
      </c>
      <c r="F469" s="85"/>
      <c r="G469" s="85"/>
      <c r="H469" s="86" t="s">
        <v>208</v>
      </c>
      <c r="I469" s="85"/>
      <c r="J469" s="86" t="s">
        <v>521</v>
      </c>
      <c r="K469" s="86"/>
      <c r="L469" s="86"/>
      <c r="M469" s="86"/>
      <c r="N469" s="86">
        <v>3</v>
      </c>
      <c r="O469" s="86"/>
      <c r="P469" s="64" t="s">
        <v>514</v>
      </c>
      <c r="Q469" s="64" t="s">
        <v>515</v>
      </c>
      <c r="R469" s="86"/>
      <c r="S469" s="86"/>
      <c r="T469" s="86"/>
      <c r="U469" s="86"/>
      <c r="V469" s="86" t="s">
        <v>516</v>
      </c>
      <c r="W469" s="86" t="s">
        <v>517</v>
      </c>
      <c r="X469" s="86"/>
      <c r="Y469" s="86"/>
      <c r="Z469" s="86"/>
      <c r="AA469" s="86"/>
      <c r="AB469" s="64" t="s">
        <v>518</v>
      </c>
      <c r="AC469" s="328" t="s">
        <v>2358</v>
      </c>
      <c r="AD469" s="561"/>
      <c r="AE469" s="561"/>
      <c r="AF469" s="561"/>
      <c r="AG469" s="561"/>
      <c r="AH469" s="561"/>
      <c r="AI469" s="561"/>
      <c r="AJ469" s="565" t="s">
        <v>2359</v>
      </c>
      <c r="AK469" s="561"/>
      <c r="AL469" s="561"/>
      <c r="AM469" s="562"/>
      <c r="AN469" s="64" t="s">
        <v>2360</v>
      </c>
      <c r="AO469" s="71" t="s">
        <v>214</v>
      </c>
      <c r="AP469" s="71" t="s">
        <v>71</v>
      </c>
      <c r="AQ469" s="71" t="s">
        <v>1604</v>
      </c>
      <c r="AR469" s="70" t="s">
        <v>1605</v>
      </c>
      <c r="AS469" s="253" t="s">
        <v>464</v>
      </c>
      <c r="AT469" s="37">
        <v>1491000</v>
      </c>
      <c r="AU469" s="37">
        <v>1491000</v>
      </c>
      <c r="AV469" s="37">
        <v>0</v>
      </c>
      <c r="AW469" s="37">
        <v>0</v>
      </c>
      <c r="AX469" s="37">
        <v>0</v>
      </c>
      <c r="AY469" s="37">
        <v>0</v>
      </c>
      <c r="AZ469" s="37">
        <v>0</v>
      </c>
      <c r="BA469" s="37">
        <v>0</v>
      </c>
      <c r="BB469" s="37">
        <v>1491000</v>
      </c>
      <c r="BC469" s="37">
        <v>1491000</v>
      </c>
      <c r="BD469" s="209">
        <v>0</v>
      </c>
      <c r="BE469" s="37">
        <v>0</v>
      </c>
      <c r="BF469" s="37">
        <v>0</v>
      </c>
      <c r="BG469" s="37">
        <v>0</v>
      </c>
      <c r="BH469" s="37">
        <v>0</v>
      </c>
      <c r="BI469" s="209">
        <v>0</v>
      </c>
      <c r="BJ469" s="37">
        <v>0</v>
      </c>
      <c r="BK469" s="37">
        <v>0</v>
      </c>
      <c r="BL469" s="37">
        <v>0</v>
      </c>
      <c r="BM469" s="37">
        <v>0</v>
      </c>
      <c r="BN469" s="209">
        <v>0</v>
      </c>
      <c r="BO469" s="37">
        <v>0</v>
      </c>
      <c r="BP469" s="37">
        <v>0</v>
      </c>
      <c r="BQ469" s="37">
        <v>0</v>
      </c>
      <c r="BR469" s="37">
        <v>0</v>
      </c>
      <c r="BS469" s="209">
        <v>0</v>
      </c>
      <c r="BT469" s="37">
        <v>0</v>
      </c>
      <c r="BU469" s="37">
        <v>0</v>
      </c>
      <c r="BV469" s="37">
        <v>0</v>
      </c>
      <c r="BW469" s="37">
        <v>0</v>
      </c>
      <c r="BX469" s="209">
        <v>1491000</v>
      </c>
      <c r="BY469" s="37">
        <v>0</v>
      </c>
      <c r="BZ469" s="37">
        <v>0</v>
      </c>
      <c r="CA469" s="37">
        <v>0</v>
      </c>
      <c r="CB469" s="37">
        <v>1491000</v>
      </c>
      <c r="CC469" s="209">
        <v>0</v>
      </c>
      <c r="CD469" s="37">
        <v>0</v>
      </c>
      <c r="CE469" s="37">
        <v>0</v>
      </c>
      <c r="CF469" s="37">
        <v>0</v>
      </c>
      <c r="CG469" s="37">
        <v>0</v>
      </c>
      <c r="CH469" s="209">
        <v>0</v>
      </c>
      <c r="CI469" s="37">
        <v>0</v>
      </c>
      <c r="CJ469" s="37">
        <v>0</v>
      </c>
      <c r="CK469" s="37">
        <v>0</v>
      </c>
      <c r="CL469" s="37">
        <v>0</v>
      </c>
      <c r="CM469" s="509" t="s">
        <v>92</v>
      </c>
      <c r="CN469" s="19" t="str">
        <f t="shared" si="220"/>
        <v>4010000300801плановый</v>
      </c>
      <c r="CR469" s="104">
        <f t="shared" si="201"/>
        <v>0</v>
      </c>
      <c r="CS469" s="104">
        <f t="shared" si="202"/>
        <v>0</v>
      </c>
      <c r="CT469" s="104">
        <f t="shared" si="203"/>
        <v>0</v>
      </c>
      <c r="CU469" s="104">
        <f t="shared" si="204"/>
        <v>0</v>
      </c>
      <c r="CV469" s="104">
        <f t="shared" si="205"/>
        <v>0</v>
      </c>
      <c r="CW469" s="104">
        <f t="shared" si="206"/>
        <v>0</v>
      </c>
      <c r="CY469" s="211">
        <f t="shared" si="208"/>
        <v>0</v>
      </c>
      <c r="CZ469" s="211">
        <f t="shared" si="209"/>
        <v>0</v>
      </c>
      <c r="DA469" s="211">
        <f t="shared" si="210"/>
        <v>0</v>
      </c>
      <c r="DB469" s="211">
        <f t="shared" si="211"/>
        <v>0</v>
      </c>
      <c r="DC469" s="211">
        <f t="shared" si="212"/>
        <v>0</v>
      </c>
      <c r="DD469" s="211">
        <f t="shared" si="213"/>
        <v>0</v>
      </c>
      <c r="DE469" s="211">
        <f t="shared" si="214"/>
        <v>0</v>
      </c>
      <c r="DF469" s="211">
        <f t="shared" si="215"/>
        <v>0</v>
      </c>
      <c r="DG469" s="211">
        <f t="shared" si="216"/>
        <v>0</v>
      </c>
      <c r="DH469" s="211">
        <f t="shared" si="217"/>
        <v>0</v>
      </c>
    </row>
    <row r="470" spans="1:112" s="105" customFormat="1" ht="32.1" customHeight="1">
      <c r="A470" s="84">
        <v>607</v>
      </c>
      <c r="B470" s="57" t="s">
        <v>481</v>
      </c>
      <c r="C470" s="69">
        <v>401000029</v>
      </c>
      <c r="D470" s="58" t="s">
        <v>533</v>
      </c>
      <c r="E470" s="59" t="s">
        <v>484</v>
      </c>
      <c r="F470" s="85"/>
      <c r="G470" s="85"/>
      <c r="H470" s="86" t="s">
        <v>66</v>
      </c>
      <c r="I470" s="85"/>
      <c r="J470" s="86">
        <v>16</v>
      </c>
      <c r="K470" s="86">
        <v>1</v>
      </c>
      <c r="L470" s="86">
        <v>16</v>
      </c>
      <c r="M470" s="86"/>
      <c r="N470" s="86"/>
      <c r="O470" s="86"/>
      <c r="P470" s="64" t="s">
        <v>134</v>
      </c>
      <c r="Q470" s="64" t="s">
        <v>2361</v>
      </c>
      <c r="R470" s="64" t="s">
        <v>2362</v>
      </c>
      <c r="S470" s="86"/>
      <c r="T470" s="86" t="s">
        <v>381</v>
      </c>
      <c r="U470" s="86"/>
      <c r="V470" s="86" t="s">
        <v>501</v>
      </c>
      <c r="W470" s="86" t="s">
        <v>383</v>
      </c>
      <c r="X470" s="64" t="s">
        <v>2363</v>
      </c>
      <c r="Y470" s="86"/>
      <c r="Z470" s="86"/>
      <c r="AA470" s="86"/>
      <c r="AB470" s="64" t="s">
        <v>2364</v>
      </c>
      <c r="AC470" s="328" t="s">
        <v>2365</v>
      </c>
      <c r="AD470" s="565"/>
      <c r="AE470" s="561"/>
      <c r="AF470" s="561"/>
      <c r="AG470" s="561"/>
      <c r="AH470" s="561"/>
      <c r="AI470" s="561"/>
      <c r="AJ470" s="565"/>
      <c r="AK470" s="251"/>
      <c r="AL470" s="561"/>
      <c r="AM470" s="562" t="s">
        <v>2353</v>
      </c>
      <c r="AN470" s="64" t="s">
        <v>2366</v>
      </c>
      <c r="AO470" s="71" t="s">
        <v>214</v>
      </c>
      <c r="AP470" s="71" t="s">
        <v>71</v>
      </c>
      <c r="AQ470" s="71" t="s">
        <v>536</v>
      </c>
      <c r="AR470" s="70" t="s">
        <v>535</v>
      </c>
      <c r="AS470" s="253" t="s">
        <v>463</v>
      </c>
      <c r="AT470" s="37">
        <v>2841958.07</v>
      </c>
      <c r="AU470" s="37">
        <v>2841958.07</v>
      </c>
      <c r="AV470" s="37">
        <v>2074983.19</v>
      </c>
      <c r="AW470" s="37">
        <v>2074983.19</v>
      </c>
      <c r="AX470" s="37">
        <v>624876.98</v>
      </c>
      <c r="AY470" s="37">
        <v>624876.98</v>
      </c>
      <c r="AZ470" s="37">
        <v>0</v>
      </c>
      <c r="BA470" s="37">
        <v>0</v>
      </c>
      <c r="BB470" s="37">
        <v>142097.9</v>
      </c>
      <c r="BC470" s="37">
        <v>142097.9</v>
      </c>
      <c r="BD470" s="209">
        <v>2655792.67</v>
      </c>
      <c r="BE470" s="37">
        <v>1890060.68</v>
      </c>
      <c r="BF470" s="37">
        <v>632942.39</v>
      </c>
      <c r="BG470" s="37">
        <v>0</v>
      </c>
      <c r="BH470" s="37">
        <v>132789.6</v>
      </c>
      <c r="BI470" s="209">
        <v>2655792.67</v>
      </c>
      <c r="BJ470" s="37">
        <v>1890060.68</v>
      </c>
      <c r="BK470" s="37">
        <v>632942.39</v>
      </c>
      <c r="BL470" s="37">
        <v>0</v>
      </c>
      <c r="BM470" s="37">
        <v>132789.6</v>
      </c>
      <c r="BN470" s="209">
        <v>2616201.13</v>
      </c>
      <c r="BO470" s="37">
        <v>1852447.95</v>
      </c>
      <c r="BP470" s="37">
        <v>632943.09</v>
      </c>
      <c r="BQ470" s="37">
        <v>0</v>
      </c>
      <c r="BR470" s="37">
        <v>130810.09</v>
      </c>
      <c r="BS470" s="209">
        <v>2616201.13</v>
      </c>
      <c r="BT470" s="37">
        <v>1852447.95</v>
      </c>
      <c r="BU470" s="37">
        <v>632943.09</v>
      </c>
      <c r="BV470" s="37">
        <v>0</v>
      </c>
      <c r="BW470" s="37">
        <v>130810.09</v>
      </c>
      <c r="BX470" s="209">
        <v>2841958.07</v>
      </c>
      <c r="BY470" s="37">
        <v>2074983.19</v>
      </c>
      <c r="BZ470" s="37">
        <v>624876.98</v>
      </c>
      <c r="CA470" s="37">
        <v>0</v>
      </c>
      <c r="CB470" s="37">
        <v>142097.9</v>
      </c>
      <c r="CC470" s="209">
        <v>2655792.67</v>
      </c>
      <c r="CD470" s="37">
        <v>1890060.68</v>
      </c>
      <c r="CE470" s="37">
        <v>632942.39</v>
      </c>
      <c r="CF470" s="37">
        <v>0</v>
      </c>
      <c r="CG470" s="37">
        <v>132789.6</v>
      </c>
      <c r="CH470" s="209">
        <v>2655792.67</v>
      </c>
      <c r="CI470" s="37">
        <v>1890060.68</v>
      </c>
      <c r="CJ470" s="37">
        <v>632942.39</v>
      </c>
      <c r="CK470" s="37">
        <v>0</v>
      </c>
      <c r="CL470" s="37">
        <v>132789.6</v>
      </c>
      <c r="CM470" s="509" t="s">
        <v>92</v>
      </c>
      <c r="CN470" s="19" t="str">
        <f t="shared" si="220"/>
        <v>4010000290801плановый</v>
      </c>
      <c r="CR470" s="104">
        <f t="shared" si="201"/>
        <v>0</v>
      </c>
      <c r="CS470" s="104">
        <f t="shared" si="202"/>
        <v>0</v>
      </c>
      <c r="CT470" s="104">
        <f t="shared" si="203"/>
        <v>0</v>
      </c>
      <c r="CU470" s="104">
        <f t="shared" si="204"/>
        <v>0</v>
      </c>
      <c r="CV470" s="104">
        <f t="shared" si="205"/>
        <v>0</v>
      </c>
      <c r="CW470" s="104">
        <f t="shared" si="206"/>
        <v>0</v>
      </c>
      <c r="CY470" s="211">
        <f t="shared" si="208"/>
        <v>0</v>
      </c>
      <c r="CZ470" s="211">
        <f t="shared" si="209"/>
        <v>0</v>
      </c>
      <c r="DA470" s="211">
        <f t="shared" si="210"/>
        <v>0</v>
      </c>
      <c r="DB470" s="211">
        <f t="shared" si="211"/>
        <v>0</v>
      </c>
      <c r="DC470" s="211">
        <f t="shared" si="212"/>
        <v>0</v>
      </c>
      <c r="DD470" s="211">
        <f t="shared" si="213"/>
        <v>0</v>
      </c>
      <c r="DE470" s="211">
        <f t="shared" si="214"/>
        <v>0</v>
      </c>
      <c r="DF470" s="211">
        <f t="shared" si="215"/>
        <v>0</v>
      </c>
      <c r="DG470" s="211">
        <f t="shared" si="216"/>
        <v>0</v>
      </c>
      <c r="DH470" s="211">
        <f t="shared" si="217"/>
        <v>0</v>
      </c>
    </row>
    <row r="471" spans="1:112" s="105" customFormat="1" ht="32.1" customHeight="1">
      <c r="A471" s="84" t="s">
        <v>504</v>
      </c>
      <c r="B471" s="57" t="s">
        <v>481</v>
      </c>
      <c r="C471" s="202">
        <v>402000001</v>
      </c>
      <c r="D471" s="58" t="s">
        <v>371</v>
      </c>
      <c r="E471" s="59" t="s">
        <v>2367</v>
      </c>
      <c r="F471" s="85"/>
      <c r="G471" s="85"/>
      <c r="H471" s="86">
        <v>7</v>
      </c>
      <c r="I471" s="85"/>
      <c r="J471" s="86">
        <v>26</v>
      </c>
      <c r="K471" s="86"/>
      <c r="L471" s="86"/>
      <c r="M471" s="86"/>
      <c r="N471" s="86"/>
      <c r="O471" s="86"/>
      <c r="P471" s="64" t="s">
        <v>2368</v>
      </c>
      <c r="Q471" s="64" t="s">
        <v>2369</v>
      </c>
      <c r="R471" s="86"/>
      <c r="S471" s="86"/>
      <c r="T471" s="86"/>
      <c r="U471" s="86"/>
      <c r="V471" s="86">
        <v>13</v>
      </c>
      <c r="W471" s="86" t="s">
        <v>106</v>
      </c>
      <c r="X471" s="86"/>
      <c r="Y471" s="86"/>
      <c r="Z471" s="86"/>
      <c r="AA471" s="86"/>
      <c r="AB471" s="64" t="s">
        <v>2370</v>
      </c>
      <c r="AC471" s="328" t="s">
        <v>2371</v>
      </c>
      <c r="AD471" s="561"/>
      <c r="AE471" s="561"/>
      <c r="AF471" s="561"/>
      <c r="AG471" s="561"/>
      <c r="AH471" s="561"/>
      <c r="AI471" s="561"/>
      <c r="AJ471" s="565" t="s">
        <v>2372</v>
      </c>
      <c r="AK471" s="565"/>
      <c r="AL471" s="561"/>
      <c r="AM471" s="561"/>
      <c r="AN471" s="64" t="s">
        <v>2373</v>
      </c>
      <c r="AO471" s="71" t="s">
        <v>71</v>
      </c>
      <c r="AP471" s="71" t="s">
        <v>72</v>
      </c>
      <c r="AQ471" s="71" t="s">
        <v>2374</v>
      </c>
      <c r="AR471" s="70" t="s">
        <v>109</v>
      </c>
      <c r="AS471" s="253" t="s">
        <v>87</v>
      </c>
      <c r="AT471" s="37">
        <v>0</v>
      </c>
      <c r="AU471" s="37">
        <v>0</v>
      </c>
      <c r="AV471" s="37">
        <v>0</v>
      </c>
      <c r="AW471" s="37">
        <v>0</v>
      </c>
      <c r="AX471" s="37">
        <v>0</v>
      </c>
      <c r="AY471" s="37">
        <v>0</v>
      </c>
      <c r="AZ471" s="37">
        <v>0</v>
      </c>
      <c r="BA471" s="37">
        <v>0</v>
      </c>
      <c r="BB471" s="37">
        <v>0</v>
      </c>
      <c r="BC471" s="37">
        <v>0</v>
      </c>
      <c r="BD471" s="209">
        <v>335975</v>
      </c>
      <c r="BE471" s="37">
        <v>0</v>
      </c>
      <c r="BF471" s="37">
        <v>0</v>
      </c>
      <c r="BG471" s="37">
        <v>0</v>
      </c>
      <c r="BH471" s="37">
        <v>335975</v>
      </c>
      <c r="BI471" s="209">
        <v>0</v>
      </c>
      <c r="BJ471" s="37">
        <v>0</v>
      </c>
      <c r="BK471" s="37">
        <v>0</v>
      </c>
      <c r="BL471" s="37">
        <v>0</v>
      </c>
      <c r="BM471" s="37">
        <v>0</v>
      </c>
      <c r="BN471" s="209">
        <v>0</v>
      </c>
      <c r="BO471" s="37">
        <v>0</v>
      </c>
      <c r="BP471" s="37">
        <v>0</v>
      </c>
      <c r="BQ471" s="37">
        <v>0</v>
      </c>
      <c r="BR471" s="37">
        <v>0</v>
      </c>
      <c r="BS471" s="209">
        <v>0</v>
      </c>
      <c r="BT471" s="37">
        <v>0</v>
      </c>
      <c r="BU471" s="37">
        <v>0</v>
      </c>
      <c r="BV471" s="37">
        <v>0</v>
      </c>
      <c r="BW471" s="37">
        <v>0</v>
      </c>
      <c r="BX471" s="209">
        <v>0</v>
      </c>
      <c r="BY471" s="37">
        <v>0</v>
      </c>
      <c r="BZ471" s="37">
        <v>0</v>
      </c>
      <c r="CA471" s="37">
        <v>0</v>
      </c>
      <c r="CB471" s="37">
        <v>0</v>
      </c>
      <c r="CC471" s="209">
        <v>335975</v>
      </c>
      <c r="CD471" s="37">
        <v>0</v>
      </c>
      <c r="CE471" s="37">
        <v>0</v>
      </c>
      <c r="CF471" s="37">
        <v>0</v>
      </c>
      <c r="CG471" s="37">
        <v>335975</v>
      </c>
      <c r="CH471" s="209">
        <v>0</v>
      </c>
      <c r="CI471" s="37">
        <v>0</v>
      </c>
      <c r="CJ471" s="37">
        <v>0</v>
      </c>
      <c r="CK471" s="37">
        <v>0</v>
      </c>
      <c r="CL471" s="37">
        <v>0</v>
      </c>
      <c r="CM471" s="509" t="s">
        <v>92</v>
      </c>
      <c r="CN471" s="19" t="str">
        <f t="shared" si="220"/>
        <v>4020000010113плановый</v>
      </c>
      <c r="CR471" s="104">
        <f t="shared" si="201"/>
        <v>0</v>
      </c>
      <c r="CS471" s="104">
        <f t="shared" si="202"/>
        <v>0</v>
      </c>
      <c r="CT471" s="104">
        <f t="shared" si="203"/>
        <v>0</v>
      </c>
      <c r="CU471" s="104">
        <f t="shared" si="204"/>
        <v>0</v>
      </c>
      <c r="CV471" s="104">
        <f t="shared" si="205"/>
        <v>0</v>
      </c>
      <c r="CW471" s="104">
        <f t="shared" si="206"/>
        <v>0</v>
      </c>
      <c r="CY471" s="211">
        <f t="shared" si="208"/>
        <v>0</v>
      </c>
      <c r="CZ471" s="211">
        <f t="shared" si="209"/>
        <v>0</v>
      </c>
      <c r="DA471" s="211">
        <f t="shared" si="210"/>
        <v>0</v>
      </c>
      <c r="DB471" s="211">
        <f t="shared" si="211"/>
        <v>0</v>
      </c>
      <c r="DC471" s="211">
        <f t="shared" si="212"/>
        <v>0</v>
      </c>
      <c r="DD471" s="211">
        <f t="shared" si="213"/>
        <v>0</v>
      </c>
      <c r="DE471" s="211">
        <f t="shared" si="214"/>
        <v>0</v>
      </c>
      <c r="DF471" s="211">
        <f t="shared" si="215"/>
        <v>0</v>
      </c>
      <c r="DG471" s="211">
        <f t="shared" si="216"/>
        <v>0</v>
      </c>
      <c r="DH471" s="211">
        <f t="shared" si="217"/>
        <v>0</v>
      </c>
    </row>
    <row r="472" spans="1:112" s="105" customFormat="1" ht="32.1" customHeight="1">
      <c r="A472" s="84" t="s">
        <v>504</v>
      </c>
      <c r="B472" s="57" t="s">
        <v>481</v>
      </c>
      <c r="C472" s="202">
        <v>402000001</v>
      </c>
      <c r="D472" s="58" t="s">
        <v>1851</v>
      </c>
      <c r="E472" s="59" t="s">
        <v>2367</v>
      </c>
      <c r="F472" s="85"/>
      <c r="G472" s="85"/>
      <c r="H472" s="86">
        <v>7</v>
      </c>
      <c r="I472" s="85"/>
      <c r="J472" s="86">
        <v>26</v>
      </c>
      <c r="K472" s="86"/>
      <c r="L472" s="86"/>
      <c r="M472" s="86"/>
      <c r="N472" s="86"/>
      <c r="O472" s="86"/>
      <c r="P472" s="64" t="s">
        <v>2368</v>
      </c>
      <c r="Q472" s="64" t="s">
        <v>2369</v>
      </c>
      <c r="R472" s="86"/>
      <c r="S472" s="86"/>
      <c r="T472" s="86"/>
      <c r="U472" s="86"/>
      <c r="V472" s="86">
        <v>13</v>
      </c>
      <c r="W472" s="86" t="s">
        <v>106</v>
      </c>
      <c r="X472" s="86"/>
      <c r="Y472" s="86"/>
      <c r="Z472" s="86"/>
      <c r="AA472" s="86"/>
      <c r="AB472" s="64" t="s">
        <v>2370</v>
      </c>
      <c r="AC472" s="328" t="s">
        <v>2371</v>
      </c>
      <c r="AD472" s="561"/>
      <c r="AE472" s="561"/>
      <c r="AF472" s="561"/>
      <c r="AG472" s="561"/>
      <c r="AH472" s="561"/>
      <c r="AI472" s="561"/>
      <c r="AJ472" s="565" t="s">
        <v>2372</v>
      </c>
      <c r="AK472" s="565"/>
      <c r="AL472" s="561"/>
      <c r="AM472" s="561"/>
      <c r="AN472" s="64" t="s">
        <v>2373</v>
      </c>
      <c r="AO472" s="71" t="s">
        <v>71</v>
      </c>
      <c r="AP472" s="71" t="s">
        <v>72</v>
      </c>
      <c r="AQ472" s="71" t="s">
        <v>2374</v>
      </c>
      <c r="AR472" s="70" t="s">
        <v>109</v>
      </c>
      <c r="AS472" s="253" t="s">
        <v>79</v>
      </c>
      <c r="AT472" s="37">
        <v>0</v>
      </c>
      <c r="AU472" s="37">
        <v>0</v>
      </c>
      <c r="AV472" s="37">
        <v>0</v>
      </c>
      <c r="AW472" s="37">
        <v>0</v>
      </c>
      <c r="AX472" s="37">
        <v>0</v>
      </c>
      <c r="AY472" s="37">
        <v>0</v>
      </c>
      <c r="AZ472" s="37">
        <v>0</v>
      </c>
      <c r="BA472" s="37">
        <v>0</v>
      </c>
      <c r="BB472" s="37">
        <v>0</v>
      </c>
      <c r="BC472" s="37">
        <v>0</v>
      </c>
      <c r="BD472" s="209">
        <v>101464.45</v>
      </c>
      <c r="BE472" s="37">
        <v>0</v>
      </c>
      <c r="BF472" s="37">
        <v>0</v>
      </c>
      <c r="BG472" s="37">
        <v>0</v>
      </c>
      <c r="BH472" s="37">
        <v>101464.45</v>
      </c>
      <c r="BI472" s="209">
        <v>0</v>
      </c>
      <c r="BJ472" s="37">
        <v>0</v>
      </c>
      <c r="BK472" s="37">
        <v>0</v>
      </c>
      <c r="BL472" s="37">
        <v>0</v>
      </c>
      <c r="BM472" s="37">
        <v>0</v>
      </c>
      <c r="BN472" s="209">
        <v>0</v>
      </c>
      <c r="BO472" s="37">
        <v>0</v>
      </c>
      <c r="BP472" s="37">
        <v>0</v>
      </c>
      <c r="BQ472" s="37">
        <v>0</v>
      </c>
      <c r="BR472" s="37">
        <v>0</v>
      </c>
      <c r="BS472" s="209">
        <v>0</v>
      </c>
      <c r="BT472" s="37">
        <v>0</v>
      </c>
      <c r="BU472" s="37">
        <v>0</v>
      </c>
      <c r="BV472" s="37">
        <v>0</v>
      </c>
      <c r="BW472" s="37">
        <v>0</v>
      </c>
      <c r="BX472" s="209">
        <v>0</v>
      </c>
      <c r="BY472" s="37">
        <v>0</v>
      </c>
      <c r="BZ472" s="37">
        <v>0</v>
      </c>
      <c r="CA472" s="37">
        <v>0</v>
      </c>
      <c r="CB472" s="37">
        <v>0</v>
      </c>
      <c r="CC472" s="209">
        <v>101464.45</v>
      </c>
      <c r="CD472" s="37">
        <v>0</v>
      </c>
      <c r="CE472" s="37">
        <v>0</v>
      </c>
      <c r="CF472" s="37">
        <v>0</v>
      </c>
      <c r="CG472" s="37">
        <v>101464.45</v>
      </c>
      <c r="CH472" s="209">
        <v>0</v>
      </c>
      <c r="CI472" s="37">
        <v>0</v>
      </c>
      <c r="CJ472" s="37">
        <v>0</v>
      </c>
      <c r="CK472" s="37">
        <v>0</v>
      </c>
      <c r="CL472" s="37">
        <v>0</v>
      </c>
      <c r="CM472" s="509" t="s">
        <v>92</v>
      </c>
      <c r="CN472" s="19" t="str">
        <f t="shared" si="220"/>
        <v>4020000010113плановый</v>
      </c>
      <c r="CR472" s="104">
        <f t="shared" si="201"/>
        <v>0</v>
      </c>
      <c r="CS472" s="104">
        <f t="shared" si="202"/>
        <v>0</v>
      </c>
      <c r="CT472" s="104">
        <f t="shared" si="203"/>
        <v>0</v>
      </c>
      <c r="CU472" s="104">
        <f t="shared" si="204"/>
        <v>0</v>
      </c>
      <c r="CV472" s="104">
        <f t="shared" si="205"/>
        <v>0</v>
      </c>
      <c r="CW472" s="104">
        <f t="shared" si="206"/>
        <v>0</v>
      </c>
      <c r="CY472" s="211">
        <f t="shared" si="208"/>
        <v>0</v>
      </c>
      <c r="CZ472" s="211">
        <f t="shared" si="209"/>
        <v>0</v>
      </c>
      <c r="DA472" s="211">
        <f t="shared" si="210"/>
        <v>0</v>
      </c>
      <c r="DB472" s="211">
        <f t="shared" si="211"/>
        <v>0</v>
      </c>
      <c r="DC472" s="211">
        <f t="shared" si="212"/>
        <v>0</v>
      </c>
      <c r="DD472" s="211">
        <f t="shared" si="213"/>
        <v>0</v>
      </c>
      <c r="DE472" s="211">
        <f t="shared" si="214"/>
        <v>0</v>
      </c>
      <c r="DF472" s="211">
        <f t="shared" si="215"/>
        <v>0</v>
      </c>
      <c r="DG472" s="211">
        <f t="shared" si="216"/>
        <v>0</v>
      </c>
      <c r="DH472" s="211">
        <f t="shared" si="217"/>
        <v>0</v>
      </c>
    </row>
    <row r="473" spans="1:112" s="105" customFormat="1" ht="32.1" customHeight="1">
      <c r="A473" s="84" t="s">
        <v>504</v>
      </c>
      <c r="B473" s="57" t="s">
        <v>481</v>
      </c>
      <c r="C473" s="69">
        <v>404020001</v>
      </c>
      <c r="D473" s="58" t="s">
        <v>371</v>
      </c>
      <c r="E473" s="59" t="s">
        <v>580</v>
      </c>
      <c r="F473" s="85"/>
      <c r="G473" s="85"/>
      <c r="H473" s="86" t="s">
        <v>2375</v>
      </c>
      <c r="I473" s="85"/>
      <c r="J473" s="86" t="s">
        <v>2376</v>
      </c>
      <c r="K473" s="86" t="s">
        <v>2377</v>
      </c>
      <c r="L473" s="86" t="s">
        <v>2378</v>
      </c>
      <c r="M473" s="86"/>
      <c r="N473" s="86"/>
      <c r="O473" s="86"/>
      <c r="P473" s="64" t="s">
        <v>2379</v>
      </c>
      <c r="Q473" s="64" t="s">
        <v>586</v>
      </c>
      <c r="R473" s="86"/>
      <c r="S473" s="86"/>
      <c r="T473" s="86" t="s">
        <v>584</v>
      </c>
      <c r="U473" s="86"/>
      <c r="V473" s="86" t="s">
        <v>2380</v>
      </c>
      <c r="W473" s="86" t="s">
        <v>2381</v>
      </c>
      <c r="X473" s="86" t="s">
        <v>2382</v>
      </c>
      <c r="Y473" s="86"/>
      <c r="Z473" s="86"/>
      <c r="AA473" s="86"/>
      <c r="AB473" s="64" t="s">
        <v>588</v>
      </c>
      <c r="AC473" s="328" t="s">
        <v>2383</v>
      </c>
      <c r="AD473" s="561"/>
      <c r="AE473" s="561"/>
      <c r="AF473" s="561"/>
      <c r="AG473" s="561"/>
      <c r="AH473" s="561"/>
      <c r="AI473" s="561"/>
      <c r="AJ473" s="562">
        <v>1</v>
      </c>
      <c r="AK473" s="561"/>
      <c r="AL473" s="561"/>
      <c r="AM473" s="562"/>
      <c r="AN473" s="64" t="s">
        <v>2384</v>
      </c>
      <c r="AO473" s="71" t="s">
        <v>71</v>
      </c>
      <c r="AP473" s="71" t="s">
        <v>72</v>
      </c>
      <c r="AQ473" s="71" t="s">
        <v>260</v>
      </c>
      <c r="AR473" s="70" t="s">
        <v>2044</v>
      </c>
      <c r="AS473" s="253" t="s">
        <v>87</v>
      </c>
      <c r="AT473" s="37">
        <v>189112.81</v>
      </c>
      <c r="AU473" s="37">
        <v>189112.81</v>
      </c>
      <c r="AV473" s="37">
        <v>189112.81</v>
      </c>
      <c r="AW473" s="37">
        <v>189112.81</v>
      </c>
      <c r="AX473" s="37">
        <v>0</v>
      </c>
      <c r="AY473" s="37">
        <v>0</v>
      </c>
      <c r="AZ473" s="37">
        <v>0</v>
      </c>
      <c r="BA473" s="37">
        <v>0</v>
      </c>
      <c r="BB473" s="37"/>
      <c r="BC473" s="37"/>
      <c r="BD473" s="209">
        <v>0</v>
      </c>
      <c r="BE473" s="37">
        <v>0</v>
      </c>
      <c r="BF473" s="37">
        <v>0</v>
      </c>
      <c r="BG473" s="37">
        <v>0</v>
      </c>
      <c r="BH473" s="37">
        <v>0</v>
      </c>
      <c r="BI473" s="209">
        <v>0</v>
      </c>
      <c r="BJ473" s="37">
        <v>0</v>
      </c>
      <c r="BK473" s="37">
        <v>0</v>
      </c>
      <c r="BL473" s="37">
        <v>0</v>
      </c>
      <c r="BM473" s="37">
        <v>0</v>
      </c>
      <c r="BN473" s="209">
        <v>0</v>
      </c>
      <c r="BO473" s="37">
        <v>0</v>
      </c>
      <c r="BP473" s="37">
        <v>0</v>
      </c>
      <c r="BQ473" s="37">
        <v>0</v>
      </c>
      <c r="BR473" s="37">
        <v>0</v>
      </c>
      <c r="BS473" s="209">
        <v>0</v>
      </c>
      <c r="BT473" s="37">
        <v>0</v>
      </c>
      <c r="BU473" s="37">
        <v>0</v>
      </c>
      <c r="BV473" s="37">
        <v>0</v>
      </c>
      <c r="BW473" s="37">
        <v>0</v>
      </c>
      <c r="BX473" s="209">
        <v>189112.81</v>
      </c>
      <c r="BY473" s="37">
        <v>189112.81</v>
      </c>
      <c r="BZ473" s="37">
        <v>0</v>
      </c>
      <c r="CA473" s="37">
        <v>0</v>
      </c>
      <c r="CB473" s="37"/>
      <c r="CC473" s="209">
        <v>0</v>
      </c>
      <c r="CD473" s="37">
        <v>0</v>
      </c>
      <c r="CE473" s="37">
        <v>0</v>
      </c>
      <c r="CF473" s="37">
        <v>0</v>
      </c>
      <c r="CG473" s="37">
        <v>0</v>
      </c>
      <c r="CH473" s="209">
        <v>0</v>
      </c>
      <c r="CI473" s="37">
        <v>0</v>
      </c>
      <c r="CJ473" s="37">
        <v>0</v>
      </c>
      <c r="CK473" s="37">
        <v>0</v>
      </c>
      <c r="CL473" s="37">
        <v>0</v>
      </c>
      <c r="CM473" s="509" t="s">
        <v>92</v>
      </c>
      <c r="CN473" s="19" t="str">
        <f t="shared" si="220"/>
        <v>4040200010113плановый</v>
      </c>
      <c r="CR473" s="104">
        <f t="shared" si="201"/>
        <v>0</v>
      </c>
      <c r="CS473" s="104">
        <f t="shared" si="202"/>
        <v>0</v>
      </c>
      <c r="CT473" s="104">
        <f t="shared" si="203"/>
        <v>0</v>
      </c>
      <c r="CU473" s="104">
        <f t="shared" si="204"/>
        <v>0</v>
      </c>
      <c r="CV473" s="104">
        <f t="shared" si="205"/>
        <v>0</v>
      </c>
      <c r="CW473" s="104">
        <f t="shared" si="206"/>
        <v>0</v>
      </c>
      <c r="CY473" s="211">
        <f t="shared" si="208"/>
        <v>0</v>
      </c>
      <c r="CZ473" s="211">
        <f t="shared" si="209"/>
        <v>0</v>
      </c>
      <c r="DA473" s="211">
        <f t="shared" si="210"/>
        <v>0</v>
      </c>
      <c r="DB473" s="211">
        <f t="shared" si="211"/>
        <v>0</v>
      </c>
      <c r="DC473" s="211">
        <f t="shared" si="212"/>
        <v>0</v>
      </c>
      <c r="DD473" s="211">
        <f t="shared" si="213"/>
        <v>0</v>
      </c>
      <c r="DE473" s="211">
        <f t="shared" si="214"/>
        <v>0</v>
      </c>
      <c r="DF473" s="211">
        <f t="shared" si="215"/>
        <v>0</v>
      </c>
      <c r="DG473" s="211">
        <f t="shared" si="216"/>
        <v>0</v>
      </c>
      <c r="DH473" s="211">
        <f t="shared" si="217"/>
        <v>0</v>
      </c>
    </row>
    <row r="474" spans="1:112" s="105" customFormat="1" ht="32.1" customHeight="1">
      <c r="A474" s="84" t="s">
        <v>504</v>
      </c>
      <c r="B474" s="57" t="s">
        <v>481</v>
      </c>
      <c r="C474" s="69">
        <v>404020002</v>
      </c>
      <c r="D474" s="58" t="s">
        <v>1851</v>
      </c>
      <c r="E474" s="59" t="s">
        <v>580</v>
      </c>
      <c r="F474" s="85"/>
      <c r="G474" s="85"/>
      <c r="H474" s="86" t="s">
        <v>2375</v>
      </c>
      <c r="I474" s="85"/>
      <c r="J474" s="86" t="s">
        <v>2376</v>
      </c>
      <c r="K474" s="86" t="s">
        <v>2377</v>
      </c>
      <c r="L474" s="86" t="s">
        <v>2378</v>
      </c>
      <c r="M474" s="86"/>
      <c r="N474" s="86"/>
      <c r="O474" s="86"/>
      <c r="P474" s="64" t="s">
        <v>2379</v>
      </c>
      <c r="Q474" s="64" t="s">
        <v>586</v>
      </c>
      <c r="R474" s="86"/>
      <c r="S474" s="86"/>
      <c r="T474" s="86" t="s">
        <v>584</v>
      </c>
      <c r="U474" s="86"/>
      <c r="V474" s="86" t="s">
        <v>2380</v>
      </c>
      <c r="W474" s="86" t="s">
        <v>2381</v>
      </c>
      <c r="X474" s="86" t="s">
        <v>2382</v>
      </c>
      <c r="Y474" s="86"/>
      <c r="Z474" s="86"/>
      <c r="AA474" s="86"/>
      <c r="AB474" s="64" t="s">
        <v>588</v>
      </c>
      <c r="AC474" s="328" t="s">
        <v>2383</v>
      </c>
      <c r="AD474" s="561"/>
      <c r="AE474" s="561"/>
      <c r="AF474" s="561"/>
      <c r="AG474" s="561"/>
      <c r="AH474" s="561"/>
      <c r="AI474" s="561"/>
      <c r="AJ474" s="562">
        <v>1</v>
      </c>
      <c r="AK474" s="561"/>
      <c r="AL474" s="561"/>
      <c r="AM474" s="562"/>
      <c r="AN474" s="64" t="s">
        <v>2384</v>
      </c>
      <c r="AO474" s="71" t="s">
        <v>71</v>
      </c>
      <c r="AP474" s="71" t="s">
        <v>72</v>
      </c>
      <c r="AQ474" s="71" t="s">
        <v>260</v>
      </c>
      <c r="AR474" s="70" t="s">
        <v>2044</v>
      </c>
      <c r="AS474" s="253" t="s">
        <v>79</v>
      </c>
      <c r="AT474" s="37">
        <v>57112.07</v>
      </c>
      <c r="AU474" s="37">
        <v>57112.07</v>
      </c>
      <c r="AV474" s="37">
        <v>57112.07</v>
      </c>
      <c r="AW474" s="37">
        <v>57112.07</v>
      </c>
      <c r="AX474" s="37">
        <v>0</v>
      </c>
      <c r="AY474" s="37">
        <v>0</v>
      </c>
      <c r="AZ474" s="37">
        <v>0</v>
      </c>
      <c r="BA474" s="37">
        <v>0</v>
      </c>
      <c r="BB474" s="37"/>
      <c r="BC474" s="37"/>
      <c r="BD474" s="209">
        <v>0</v>
      </c>
      <c r="BE474" s="37">
        <v>0</v>
      </c>
      <c r="BF474" s="37">
        <v>0</v>
      </c>
      <c r="BG474" s="37">
        <v>0</v>
      </c>
      <c r="BH474" s="37">
        <v>0</v>
      </c>
      <c r="BI474" s="209">
        <v>0</v>
      </c>
      <c r="BJ474" s="37">
        <v>0</v>
      </c>
      <c r="BK474" s="37">
        <v>0</v>
      </c>
      <c r="BL474" s="37">
        <v>0</v>
      </c>
      <c r="BM474" s="37">
        <v>0</v>
      </c>
      <c r="BN474" s="209">
        <v>0</v>
      </c>
      <c r="BO474" s="37">
        <v>0</v>
      </c>
      <c r="BP474" s="37">
        <v>0</v>
      </c>
      <c r="BQ474" s="37">
        <v>0</v>
      </c>
      <c r="BR474" s="37">
        <v>0</v>
      </c>
      <c r="BS474" s="209">
        <v>0</v>
      </c>
      <c r="BT474" s="37">
        <v>0</v>
      </c>
      <c r="BU474" s="37">
        <v>0</v>
      </c>
      <c r="BV474" s="37">
        <v>0</v>
      </c>
      <c r="BW474" s="37">
        <v>0</v>
      </c>
      <c r="BX474" s="209">
        <v>57112.07</v>
      </c>
      <c r="BY474" s="37">
        <v>57112.07</v>
      </c>
      <c r="BZ474" s="37">
        <v>0</v>
      </c>
      <c r="CA474" s="37">
        <v>0</v>
      </c>
      <c r="CB474" s="37"/>
      <c r="CC474" s="209">
        <v>0</v>
      </c>
      <c r="CD474" s="37">
        <v>0</v>
      </c>
      <c r="CE474" s="37">
        <v>0</v>
      </c>
      <c r="CF474" s="37">
        <v>0</v>
      </c>
      <c r="CG474" s="37">
        <v>0</v>
      </c>
      <c r="CH474" s="209">
        <v>0</v>
      </c>
      <c r="CI474" s="37">
        <v>0</v>
      </c>
      <c r="CJ474" s="37">
        <v>0</v>
      </c>
      <c r="CK474" s="37">
        <v>0</v>
      </c>
      <c r="CL474" s="37">
        <v>0</v>
      </c>
      <c r="CM474" s="509" t="s">
        <v>92</v>
      </c>
      <c r="CN474" s="19" t="str">
        <f t="shared" si="220"/>
        <v>4040200020113плановый</v>
      </c>
      <c r="CR474" s="104">
        <f t="shared" si="201"/>
        <v>0</v>
      </c>
      <c r="CS474" s="104">
        <f t="shared" si="202"/>
        <v>0</v>
      </c>
      <c r="CT474" s="104">
        <f t="shared" si="203"/>
        <v>0</v>
      </c>
      <c r="CU474" s="104">
        <f t="shared" si="204"/>
        <v>0</v>
      </c>
      <c r="CV474" s="104">
        <f t="shared" si="205"/>
        <v>0</v>
      </c>
      <c r="CW474" s="104">
        <f t="shared" si="206"/>
        <v>0</v>
      </c>
      <c r="CY474" s="211">
        <f t="shared" si="208"/>
        <v>0</v>
      </c>
      <c r="CZ474" s="211">
        <f t="shared" si="209"/>
        <v>0</v>
      </c>
      <c r="DA474" s="211">
        <f t="shared" si="210"/>
        <v>0</v>
      </c>
      <c r="DB474" s="211">
        <f t="shared" si="211"/>
        <v>0</v>
      </c>
      <c r="DC474" s="211">
        <f t="shared" si="212"/>
        <v>0</v>
      </c>
      <c r="DD474" s="211">
        <f t="shared" si="213"/>
        <v>0</v>
      </c>
      <c r="DE474" s="211">
        <f t="shared" si="214"/>
        <v>0</v>
      </c>
      <c r="DF474" s="211">
        <f t="shared" si="215"/>
        <v>0</v>
      </c>
      <c r="DG474" s="211">
        <f t="shared" si="216"/>
        <v>0</v>
      </c>
      <c r="DH474" s="211">
        <f t="shared" si="217"/>
        <v>0</v>
      </c>
    </row>
    <row r="475" spans="1:112" s="105" customFormat="1" ht="32.1" customHeight="1">
      <c r="A475" s="84">
        <v>607</v>
      </c>
      <c r="B475" s="57" t="s">
        <v>481</v>
      </c>
      <c r="C475" s="69">
        <v>401000030</v>
      </c>
      <c r="D475" s="58" t="s">
        <v>213</v>
      </c>
      <c r="E475" s="59" t="s">
        <v>484</v>
      </c>
      <c r="F475" s="85"/>
      <c r="G475" s="85"/>
      <c r="H475" s="86" t="s">
        <v>66</v>
      </c>
      <c r="I475" s="85"/>
      <c r="J475" s="86">
        <v>17</v>
      </c>
      <c r="K475" s="86">
        <v>1</v>
      </c>
      <c r="L475" s="86">
        <v>9</v>
      </c>
      <c r="M475" s="86"/>
      <c r="N475" s="86"/>
      <c r="O475" s="86"/>
      <c r="P475" s="64" t="s">
        <v>134</v>
      </c>
      <c r="Q475" s="64" t="s">
        <v>275</v>
      </c>
      <c r="R475" s="86"/>
      <c r="S475" s="86"/>
      <c r="T475" s="86" t="s">
        <v>66</v>
      </c>
      <c r="U475" s="86"/>
      <c r="V475" s="86">
        <v>9</v>
      </c>
      <c r="W475" s="86">
        <v>1</v>
      </c>
      <c r="X475" s="86"/>
      <c r="Y475" s="86"/>
      <c r="Z475" s="86"/>
      <c r="AA475" s="86"/>
      <c r="AB475" s="64" t="s">
        <v>537</v>
      </c>
      <c r="AC475" s="328" t="s">
        <v>2385</v>
      </c>
      <c r="AD475" s="561"/>
      <c r="AE475" s="561"/>
      <c r="AF475" s="561"/>
      <c r="AG475" s="561"/>
      <c r="AH475" s="561"/>
      <c r="AI475" s="561"/>
      <c r="AJ475" s="565" t="s">
        <v>2386</v>
      </c>
      <c r="AK475" s="561"/>
      <c r="AL475" s="561"/>
      <c r="AM475" s="562" t="s">
        <v>2387</v>
      </c>
      <c r="AN475" s="64" t="s">
        <v>2388</v>
      </c>
      <c r="AO475" s="71" t="s">
        <v>71</v>
      </c>
      <c r="AP475" s="71" t="s">
        <v>72</v>
      </c>
      <c r="AQ475" s="71" t="s">
        <v>270</v>
      </c>
      <c r="AR475" s="70" t="s">
        <v>538</v>
      </c>
      <c r="AS475" s="253" t="s">
        <v>539</v>
      </c>
      <c r="AT475" s="37">
        <v>26400</v>
      </c>
      <c r="AU475" s="37">
        <v>26400</v>
      </c>
      <c r="AV475" s="37">
        <v>0</v>
      </c>
      <c r="AW475" s="37">
        <v>0</v>
      </c>
      <c r="AX475" s="37">
        <v>0</v>
      </c>
      <c r="AY475" s="37">
        <v>0</v>
      </c>
      <c r="AZ475" s="37">
        <v>0</v>
      </c>
      <c r="BA475" s="37">
        <v>0</v>
      </c>
      <c r="BB475" s="37">
        <v>26400</v>
      </c>
      <c r="BC475" s="37">
        <v>26400</v>
      </c>
      <c r="BD475" s="209">
        <v>26400</v>
      </c>
      <c r="BE475" s="37">
        <v>0</v>
      </c>
      <c r="BF475" s="37">
        <v>0</v>
      </c>
      <c r="BG475" s="37">
        <v>0</v>
      </c>
      <c r="BH475" s="37">
        <v>26400</v>
      </c>
      <c r="BI475" s="209">
        <v>0</v>
      </c>
      <c r="BJ475" s="37">
        <v>0</v>
      </c>
      <c r="BK475" s="37">
        <v>0</v>
      </c>
      <c r="BL475" s="37">
        <v>0</v>
      </c>
      <c r="BM475" s="37">
        <v>0</v>
      </c>
      <c r="BN475" s="209">
        <v>0</v>
      </c>
      <c r="BO475" s="37">
        <v>0</v>
      </c>
      <c r="BP475" s="37">
        <v>0</v>
      </c>
      <c r="BQ475" s="37">
        <v>0</v>
      </c>
      <c r="BR475" s="37">
        <v>0</v>
      </c>
      <c r="BS475" s="209">
        <v>0</v>
      </c>
      <c r="BT475" s="37">
        <v>0</v>
      </c>
      <c r="BU475" s="37">
        <v>0</v>
      </c>
      <c r="BV475" s="37">
        <v>0</v>
      </c>
      <c r="BW475" s="37">
        <v>0</v>
      </c>
      <c r="BX475" s="209">
        <v>26400</v>
      </c>
      <c r="BY475" s="37">
        <v>0</v>
      </c>
      <c r="BZ475" s="37">
        <v>0</v>
      </c>
      <c r="CA475" s="37">
        <v>0</v>
      </c>
      <c r="CB475" s="37">
        <v>26400</v>
      </c>
      <c r="CC475" s="209">
        <v>26400</v>
      </c>
      <c r="CD475" s="37">
        <v>0</v>
      </c>
      <c r="CE475" s="37">
        <v>0</v>
      </c>
      <c r="CF475" s="37">
        <v>0</v>
      </c>
      <c r="CG475" s="37">
        <v>26400</v>
      </c>
      <c r="CH475" s="209">
        <v>0</v>
      </c>
      <c r="CI475" s="37">
        <v>0</v>
      </c>
      <c r="CJ475" s="37">
        <v>0</v>
      </c>
      <c r="CK475" s="37">
        <v>0</v>
      </c>
      <c r="CL475" s="37">
        <v>0</v>
      </c>
      <c r="CM475" s="509" t="s">
        <v>92</v>
      </c>
      <c r="CN475" s="19" t="str">
        <f t="shared" si="220"/>
        <v>4010000300113плановый</v>
      </c>
      <c r="CR475" s="104">
        <f t="shared" si="201"/>
        <v>0</v>
      </c>
      <c r="CS475" s="104">
        <f t="shared" si="202"/>
        <v>0</v>
      </c>
      <c r="CT475" s="104">
        <f t="shared" si="203"/>
        <v>0</v>
      </c>
      <c r="CU475" s="104">
        <f t="shared" si="204"/>
        <v>0</v>
      </c>
      <c r="CV475" s="104">
        <f t="shared" si="205"/>
        <v>0</v>
      </c>
      <c r="CW475" s="104">
        <f t="shared" si="206"/>
        <v>0</v>
      </c>
      <c r="CY475" s="211">
        <f t="shared" si="208"/>
        <v>0</v>
      </c>
      <c r="CZ475" s="211">
        <f t="shared" si="209"/>
        <v>0</v>
      </c>
      <c r="DA475" s="211">
        <f t="shared" si="210"/>
        <v>0</v>
      </c>
      <c r="DB475" s="211">
        <f t="shared" si="211"/>
        <v>0</v>
      </c>
      <c r="DC475" s="211">
        <f t="shared" si="212"/>
        <v>0</v>
      </c>
      <c r="DD475" s="211">
        <f t="shared" si="213"/>
        <v>0</v>
      </c>
      <c r="DE475" s="211">
        <f t="shared" si="214"/>
        <v>0</v>
      </c>
      <c r="DF475" s="211">
        <f t="shared" si="215"/>
        <v>0</v>
      </c>
      <c r="DG475" s="211">
        <f t="shared" si="216"/>
        <v>0</v>
      </c>
      <c r="DH475" s="211">
        <f t="shared" si="217"/>
        <v>0</v>
      </c>
    </row>
    <row r="476" spans="1:112" s="105" customFormat="1" ht="32.1" customHeight="1">
      <c r="A476" s="84">
        <v>607</v>
      </c>
      <c r="B476" s="57" t="s">
        <v>481</v>
      </c>
      <c r="C476" s="69">
        <v>401000029</v>
      </c>
      <c r="D476" s="58" t="s">
        <v>533</v>
      </c>
      <c r="E476" s="59" t="s">
        <v>484</v>
      </c>
      <c r="F476" s="85"/>
      <c r="G476" s="85"/>
      <c r="H476" s="86" t="s">
        <v>66</v>
      </c>
      <c r="I476" s="85"/>
      <c r="J476" s="86">
        <v>16</v>
      </c>
      <c r="K476" s="86">
        <v>1</v>
      </c>
      <c r="L476" s="86">
        <v>16</v>
      </c>
      <c r="M476" s="86"/>
      <c r="N476" s="86"/>
      <c r="O476" s="86"/>
      <c r="P476" s="64" t="s">
        <v>134</v>
      </c>
      <c r="Q476" s="64" t="s">
        <v>275</v>
      </c>
      <c r="R476" s="86"/>
      <c r="S476" s="86"/>
      <c r="T476" s="86" t="s">
        <v>66</v>
      </c>
      <c r="U476" s="86"/>
      <c r="V476" s="86">
        <v>9</v>
      </c>
      <c r="W476" s="86">
        <v>1</v>
      </c>
      <c r="X476" s="86"/>
      <c r="Y476" s="86"/>
      <c r="Z476" s="25"/>
      <c r="AA476" s="86"/>
      <c r="AB476" s="64" t="s">
        <v>142</v>
      </c>
      <c r="AC476" s="328" t="s">
        <v>2315</v>
      </c>
      <c r="AD476" s="561"/>
      <c r="AE476" s="561"/>
      <c r="AF476" s="561"/>
      <c r="AG476" s="561"/>
      <c r="AH476" s="561"/>
      <c r="AI476" s="561"/>
      <c r="AJ476" s="561"/>
      <c r="AK476" s="251"/>
      <c r="AL476" s="561"/>
      <c r="AM476" s="562" t="s">
        <v>2316</v>
      </c>
      <c r="AN476" s="64" t="s">
        <v>2317</v>
      </c>
      <c r="AO476" s="71" t="s">
        <v>214</v>
      </c>
      <c r="AP476" s="71" t="s">
        <v>71</v>
      </c>
      <c r="AQ476" s="71" t="s">
        <v>215</v>
      </c>
      <c r="AR476" s="70" t="s">
        <v>216</v>
      </c>
      <c r="AS476" s="253" t="s">
        <v>463</v>
      </c>
      <c r="AT476" s="37">
        <v>899000</v>
      </c>
      <c r="AU476" s="37">
        <v>899000</v>
      </c>
      <c r="AV476" s="37">
        <v>0</v>
      </c>
      <c r="AW476" s="37">
        <v>0</v>
      </c>
      <c r="AX476" s="37">
        <v>0</v>
      </c>
      <c r="AY476" s="37">
        <v>0</v>
      </c>
      <c r="AZ476" s="37">
        <v>0</v>
      </c>
      <c r="BA476" s="37">
        <v>0</v>
      </c>
      <c r="BB476" s="37">
        <v>899000</v>
      </c>
      <c r="BC476" s="37">
        <v>899000</v>
      </c>
      <c r="BD476" s="209">
        <v>0</v>
      </c>
      <c r="BE476" s="37">
        <v>0</v>
      </c>
      <c r="BF476" s="37">
        <v>0</v>
      </c>
      <c r="BG476" s="37">
        <v>0</v>
      </c>
      <c r="BH476" s="37">
        <v>0</v>
      </c>
      <c r="BI476" s="209">
        <v>0</v>
      </c>
      <c r="BJ476" s="37">
        <v>0</v>
      </c>
      <c r="BK476" s="37">
        <v>0</v>
      </c>
      <c r="BL476" s="37">
        <v>0</v>
      </c>
      <c r="BM476" s="37">
        <v>0</v>
      </c>
      <c r="BN476" s="209">
        <v>0</v>
      </c>
      <c r="BO476" s="37">
        <v>0</v>
      </c>
      <c r="BP476" s="37">
        <v>0</v>
      </c>
      <c r="BQ476" s="37">
        <v>0</v>
      </c>
      <c r="BR476" s="37">
        <v>0</v>
      </c>
      <c r="BS476" s="209">
        <v>0</v>
      </c>
      <c r="BT476" s="37">
        <v>0</v>
      </c>
      <c r="BU476" s="37">
        <v>0</v>
      </c>
      <c r="BV476" s="37">
        <v>0</v>
      </c>
      <c r="BW476" s="37">
        <v>0</v>
      </c>
      <c r="BX476" s="209">
        <v>899000</v>
      </c>
      <c r="BY476" s="37">
        <v>0</v>
      </c>
      <c r="BZ476" s="37">
        <v>0</v>
      </c>
      <c r="CA476" s="37">
        <v>0</v>
      </c>
      <c r="CB476" s="37">
        <v>899000</v>
      </c>
      <c r="CC476" s="209">
        <v>0</v>
      </c>
      <c r="CD476" s="37">
        <v>0</v>
      </c>
      <c r="CE476" s="37">
        <v>0</v>
      </c>
      <c r="CF476" s="37">
        <v>0</v>
      </c>
      <c r="CG476" s="37">
        <v>0</v>
      </c>
      <c r="CH476" s="209">
        <v>0</v>
      </c>
      <c r="CI476" s="37">
        <v>0</v>
      </c>
      <c r="CJ476" s="37">
        <v>0</v>
      </c>
      <c r="CK476" s="37">
        <v>0</v>
      </c>
      <c r="CL476" s="37">
        <v>0</v>
      </c>
      <c r="CM476" s="509" t="s">
        <v>92</v>
      </c>
      <c r="CN476" s="19" t="str">
        <f t="shared" si="220"/>
        <v>4010000290801плановый</v>
      </c>
      <c r="CR476" s="104">
        <f t="shared" si="201"/>
        <v>0</v>
      </c>
      <c r="CS476" s="104">
        <f t="shared" si="202"/>
        <v>0</v>
      </c>
      <c r="CT476" s="104">
        <f t="shared" si="203"/>
        <v>0</v>
      </c>
      <c r="CU476" s="104">
        <f t="shared" si="204"/>
        <v>0</v>
      </c>
      <c r="CV476" s="104">
        <f t="shared" si="205"/>
        <v>0</v>
      </c>
      <c r="CW476" s="104">
        <f t="shared" si="206"/>
        <v>0</v>
      </c>
      <c r="CY476" s="211">
        <f t="shared" si="208"/>
        <v>0</v>
      </c>
      <c r="CZ476" s="211">
        <f t="shared" si="209"/>
        <v>0</v>
      </c>
      <c r="DA476" s="211">
        <f t="shared" si="210"/>
        <v>0</v>
      </c>
      <c r="DB476" s="211">
        <f t="shared" si="211"/>
        <v>0</v>
      </c>
      <c r="DC476" s="211">
        <f t="shared" si="212"/>
        <v>0</v>
      </c>
      <c r="DD476" s="211">
        <f t="shared" si="213"/>
        <v>0</v>
      </c>
      <c r="DE476" s="211">
        <f t="shared" si="214"/>
        <v>0</v>
      </c>
      <c r="DF476" s="211">
        <f t="shared" si="215"/>
        <v>0</v>
      </c>
      <c r="DG476" s="211">
        <f t="shared" si="216"/>
        <v>0</v>
      </c>
      <c r="DH476" s="211">
        <f t="shared" si="217"/>
        <v>0</v>
      </c>
    </row>
    <row r="477" spans="1:112" s="105" customFormat="1" ht="32.1" customHeight="1">
      <c r="A477" s="84">
        <v>607</v>
      </c>
      <c r="B477" s="57" t="s">
        <v>481</v>
      </c>
      <c r="C477" s="69">
        <v>401000030</v>
      </c>
      <c r="D477" s="58" t="s">
        <v>213</v>
      </c>
      <c r="E477" s="59" t="s">
        <v>484</v>
      </c>
      <c r="F477" s="85"/>
      <c r="G477" s="85"/>
      <c r="H477" s="86" t="s">
        <v>66</v>
      </c>
      <c r="I477" s="85"/>
      <c r="J477" s="86">
        <v>16</v>
      </c>
      <c r="K477" s="86">
        <v>1</v>
      </c>
      <c r="L477" s="86">
        <v>17</v>
      </c>
      <c r="M477" s="86"/>
      <c r="N477" s="86"/>
      <c r="O477" s="86"/>
      <c r="P477" s="64" t="s">
        <v>134</v>
      </c>
      <c r="Q477" s="64" t="s">
        <v>275</v>
      </c>
      <c r="R477" s="86"/>
      <c r="S477" s="86"/>
      <c r="T477" s="86" t="s">
        <v>66</v>
      </c>
      <c r="U477" s="86"/>
      <c r="V477" s="86">
        <v>9</v>
      </c>
      <c r="W477" s="86">
        <v>1</v>
      </c>
      <c r="X477" s="86"/>
      <c r="Y477" s="86"/>
      <c r="Z477" s="25"/>
      <c r="AA477" s="86"/>
      <c r="AB477" s="64" t="s">
        <v>142</v>
      </c>
      <c r="AC477" s="328" t="s">
        <v>2315</v>
      </c>
      <c r="AD477" s="561"/>
      <c r="AE477" s="561"/>
      <c r="AF477" s="561"/>
      <c r="AG477" s="561"/>
      <c r="AH477" s="561"/>
      <c r="AI477" s="561"/>
      <c r="AJ477" s="561"/>
      <c r="AK477" s="251"/>
      <c r="AL477" s="561"/>
      <c r="AM477" s="562" t="s">
        <v>2316</v>
      </c>
      <c r="AN477" s="64" t="s">
        <v>2317</v>
      </c>
      <c r="AO477" s="71" t="s">
        <v>214</v>
      </c>
      <c r="AP477" s="71" t="s">
        <v>71</v>
      </c>
      <c r="AQ477" s="71" t="s">
        <v>215</v>
      </c>
      <c r="AR477" s="70" t="s">
        <v>216</v>
      </c>
      <c r="AS477" s="253" t="s">
        <v>463</v>
      </c>
      <c r="AT477" s="37">
        <v>7219866.79</v>
      </c>
      <c r="AU477" s="37">
        <v>7219866.79</v>
      </c>
      <c r="AV477" s="37">
        <v>0</v>
      </c>
      <c r="AW477" s="37">
        <v>0</v>
      </c>
      <c r="AX477" s="37">
        <v>0</v>
      </c>
      <c r="AY477" s="37">
        <v>0</v>
      </c>
      <c r="AZ477" s="37">
        <v>0</v>
      </c>
      <c r="BA477" s="37">
        <v>0</v>
      </c>
      <c r="BB477" s="37">
        <v>7219866.79</v>
      </c>
      <c r="BC477" s="37">
        <v>7219866.79</v>
      </c>
      <c r="BD477" s="209">
        <v>5080686.6900000004</v>
      </c>
      <c r="BE477" s="37">
        <v>0</v>
      </c>
      <c r="BF477" s="37">
        <v>0</v>
      </c>
      <c r="BG477" s="37">
        <v>0</v>
      </c>
      <c r="BH477" s="37">
        <v>5080686.6900000004</v>
      </c>
      <c r="BI477" s="209">
        <v>4927000</v>
      </c>
      <c r="BJ477" s="37">
        <v>0</v>
      </c>
      <c r="BK477" s="37">
        <v>0</v>
      </c>
      <c r="BL477" s="37">
        <v>0</v>
      </c>
      <c r="BM477" s="37">
        <v>4927000</v>
      </c>
      <c r="BN477" s="209">
        <v>4927000</v>
      </c>
      <c r="BO477" s="37">
        <v>0</v>
      </c>
      <c r="BP477" s="37">
        <v>0</v>
      </c>
      <c r="BQ477" s="37">
        <v>0</v>
      </c>
      <c r="BR477" s="37">
        <v>4927000</v>
      </c>
      <c r="BS477" s="209">
        <v>4927000</v>
      </c>
      <c r="BT477" s="37">
        <v>0</v>
      </c>
      <c r="BU477" s="37">
        <v>0</v>
      </c>
      <c r="BV477" s="37">
        <v>0</v>
      </c>
      <c r="BW477" s="37">
        <v>4927000</v>
      </c>
      <c r="BX477" s="209">
        <v>7219866.79</v>
      </c>
      <c r="BY477" s="37">
        <v>0</v>
      </c>
      <c r="BZ477" s="37">
        <v>0</v>
      </c>
      <c r="CA477" s="37">
        <v>0</v>
      </c>
      <c r="CB477" s="37">
        <v>7219866.79</v>
      </c>
      <c r="CC477" s="209">
        <v>5080686.6900000004</v>
      </c>
      <c r="CD477" s="37">
        <v>0</v>
      </c>
      <c r="CE477" s="37">
        <v>0</v>
      </c>
      <c r="CF477" s="37">
        <v>0</v>
      </c>
      <c r="CG477" s="37">
        <v>5080686.6900000004</v>
      </c>
      <c r="CH477" s="209">
        <v>4927000</v>
      </c>
      <c r="CI477" s="37">
        <v>0</v>
      </c>
      <c r="CJ477" s="37">
        <v>0</v>
      </c>
      <c r="CK477" s="37">
        <v>0</v>
      </c>
      <c r="CL477" s="37">
        <v>4927000</v>
      </c>
      <c r="CM477" s="509" t="s">
        <v>92</v>
      </c>
      <c r="CN477" s="19" t="str">
        <f t="shared" si="220"/>
        <v>4010000300801плановый</v>
      </c>
      <c r="CR477" s="104">
        <f t="shared" si="201"/>
        <v>0</v>
      </c>
      <c r="CS477" s="104">
        <f t="shared" si="202"/>
        <v>0</v>
      </c>
      <c r="CT477" s="104">
        <f t="shared" si="203"/>
        <v>0</v>
      </c>
      <c r="CU477" s="104">
        <f t="shared" si="204"/>
        <v>0</v>
      </c>
      <c r="CV477" s="104">
        <f t="shared" si="205"/>
        <v>0</v>
      </c>
      <c r="CW477" s="104">
        <f t="shared" si="206"/>
        <v>0</v>
      </c>
      <c r="CY477" s="211">
        <f t="shared" si="208"/>
        <v>0</v>
      </c>
      <c r="CZ477" s="211">
        <f t="shared" si="209"/>
        <v>0</v>
      </c>
      <c r="DA477" s="211">
        <f t="shared" si="210"/>
        <v>0</v>
      </c>
      <c r="DB477" s="211">
        <f t="shared" si="211"/>
        <v>0</v>
      </c>
      <c r="DC477" s="211">
        <f t="shared" si="212"/>
        <v>0</v>
      </c>
      <c r="DD477" s="211">
        <f t="shared" si="213"/>
        <v>0</v>
      </c>
      <c r="DE477" s="211">
        <f t="shared" si="214"/>
        <v>0</v>
      </c>
      <c r="DF477" s="211">
        <f t="shared" si="215"/>
        <v>0</v>
      </c>
      <c r="DG477" s="211">
        <f t="shared" si="216"/>
        <v>0</v>
      </c>
      <c r="DH477" s="211">
        <f t="shared" si="217"/>
        <v>0</v>
      </c>
    </row>
    <row r="478" spans="1:112" s="105" customFormat="1" ht="32.1" customHeight="1">
      <c r="A478" s="84">
        <v>607</v>
      </c>
      <c r="B478" s="57" t="s">
        <v>481</v>
      </c>
      <c r="C478" s="69">
        <v>401000030</v>
      </c>
      <c r="D478" s="58" t="s">
        <v>213</v>
      </c>
      <c r="E478" s="59" t="s">
        <v>484</v>
      </c>
      <c r="F478" s="85"/>
      <c r="G478" s="85"/>
      <c r="H478" s="86" t="s">
        <v>66</v>
      </c>
      <c r="I478" s="85"/>
      <c r="J478" s="86">
        <v>16</v>
      </c>
      <c r="K478" s="86">
        <v>1</v>
      </c>
      <c r="L478" s="86">
        <v>17</v>
      </c>
      <c r="M478" s="86"/>
      <c r="N478" s="86"/>
      <c r="O478" s="86"/>
      <c r="P478" s="64" t="s">
        <v>134</v>
      </c>
      <c r="Q478" s="64" t="s">
        <v>275</v>
      </c>
      <c r="R478" s="86"/>
      <c r="S478" s="86"/>
      <c r="T478" s="86" t="s">
        <v>66</v>
      </c>
      <c r="U478" s="86"/>
      <c r="V478" s="86">
        <v>9</v>
      </c>
      <c r="W478" s="86">
        <v>1</v>
      </c>
      <c r="X478" s="86"/>
      <c r="Y478" s="86"/>
      <c r="Z478" s="86"/>
      <c r="AA478" s="86"/>
      <c r="AB478" s="64" t="s">
        <v>142</v>
      </c>
      <c r="AC478" s="328" t="s">
        <v>2315</v>
      </c>
      <c r="AD478" s="561"/>
      <c r="AE478" s="561"/>
      <c r="AF478" s="561"/>
      <c r="AG478" s="561"/>
      <c r="AH478" s="561"/>
      <c r="AI478" s="561"/>
      <c r="AJ478" s="561"/>
      <c r="AK478" s="251"/>
      <c r="AL478" s="561"/>
      <c r="AM478" s="562" t="s">
        <v>2316</v>
      </c>
      <c r="AN478" s="64" t="s">
        <v>2317</v>
      </c>
      <c r="AO478" s="71" t="s">
        <v>214</v>
      </c>
      <c r="AP478" s="71" t="s">
        <v>71</v>
      </c>
      <c r="AQ478" s="71" t="s">
        <v>215</v>
      </c>
      <c r="AR478" s="70" t="s">
        <v>216</v>
      </c>
      <c r="AS478" s="253" t="s">
        <v>464</v>
      </c>
      <c r="AT478" s="37">
        <v>1095000</v>
      </c>
      <c r="AU478" s="37">
        <v>1095000</v>
      </c>
      <c r="AV478" s="37">
        <v>0</v>
      </c>
      <c r="AW478" s="37">
        <v>0</v>
      </c>
      <c r="AX478" s="37">
        <v>0</v>
      </c>
      <c r="AY478" s="37">
        <v>0</v>
      </c>
      <c r="AZ478" s="37">
        <v>0</v>
      </c>
      <c r="BA478" s="37">
        <v>0</v>
      </c>
      <c r="BB478" s="37">
        <v>1095000</v>
      </c>
      <c r="BC478" s="37">
        <v>1095000</v>
      </c>
      <c r="BD478" s="209">
        <v>2166313.31</v>
      </c>
      <c r="BE478" s="37">
        <v>0</v>
      </c>
      <c r="BF478" s="37">
        <v>0</v>
      </c>
      <c r="BG478" s="37">
        <v>0</v>
      </c>
      <c r="BH478" s="37">
        <v>2166313.31</v>
      </c>
      <c r="BI478" s="209">
        <v>2320000</v>
      </c>
      <c r="BJ478" s="37">
        <v>0</v>
      </c>
      <c r="BK478" s="37">
        <v>0</v>
      </c>
      <c r="BL478" s="37">
        <v>0</v>
      </c>
      <c r="BM478" s="37">
        <v>2320000</v>
      </c>
      <c r="BN478" s="209">
        <v>2320000</v>
      </c>
      <c r="BO478" s="37">
        <v>0</v>
      </c>
      <c r="BP478" s="37">
        <v>0</v>
      </c>
      <c r="BQ478" s="37">
        <v>0</v>
      </c>
      <c r="BR478" s="37">
        <v>2320000</v>
      </c>
      <c r="BS478" s="209">
        <v>2320000</v>
      </c>
      <c r="BT478" s="37">
        <v>0</v>
      </c>
      <c r="BU478" s="37">
        <v>0</v>
      </c>
      <c r="BV478" s="37">
        <v>0</v>
      </c>
      <c r="BW478" s="37">
        <v>2320000</v>
      </c>
      <c r="BX478" s="209">
        <v>1095000</v>
      </c>
      <c r="BY478" s="37">
        <v>0</v>
      </c>
      <c r="BZ478" s="37">
        <v>0</v>
      </c>
      <c r="CA478" s="37">
        <v>0</v>
      </c>
      <c r="CB478" s="37">
        <v>1095000</v>
      </c>
      <c r="CC478" s="209">
        <v>2166313.31</v>
      </c>
      <c r="CD478" s="37">
        <v>0</v>
      </c>
      <c r="CE478" s="37">
        <v>0</v>
      </c>
      <c r="CF478" s="37">
        <v>0</v>
      </c>
      <c r="CG478" s="37">
        <v>2166313.31</v>
      </c>
      <c r="CH478" s="209">
        <v>2320000</v>
      </c>
      <c r="CI478" s="37">
        <v>0</v>
      </c>
      <c r="CJ478" s="37">
        <v>0</v>
      </c>
      <c r="CK478" s="37">
        <v>0</v>
      </c>
      <c r="CL478" s="37">
        <v>2320000</v>
      </c>
      <c r="CM478" s="509" t="s">
        <v>92</v>
      </c>
      <c r="CN478" s="19" t="str">
        <f t="shared" si="220"/>
        <v>4010000300801плановый</v>
      </c>
      <c r="CR478" s="104">
        <f t="shared" si="201"/>
        <v>0</v>
      </c>
      <c r="CS478" s="104">
        <f t="shared" si="202"/>
        <v>0</v>
      </c>
      <c r="CT478" s="104">
        <f t="shared" si="203"/>
        <v>0</v>
      </c>
      <c r="CU478" s="104">
        <f t="shared" si="204"/>
        <v>0</v>
      </c>
      <c r="CV478" s="104">
        <f t="shared" si="205"/>
        <v>0</v>
      </c>
      <c r="CW478" s="104">
        <f t="shared" si="206"/>
        <v>0</v>
      </c>
      <c r="CY478" s="211">
        <f t="shared" si="208"/>
        <v>0</v>
      </c>
      <c r="CZ478" s="211">
        <f t="shared" si="209"/>
        <v>0</v>
      </c>
      <c r="DA478" s="211">
        <f t="shared" si="210"/>
        <v>0</v>
      </c>
      <c r="DB478" s="211">
        <f t="shared" si="211"/>
        <v>0</v>
      </c>
      <c r="DC478" s="211">
        <f t="shared" si="212"/>
        <v>0</v>
      </c>
      <c r="DD478" s="211">
        <f t="shared" si="213"/>
        <v>0</v>
      </c>
      <c r="DE478" s="211">
        <f t="shared" si="214"/>
        <v>0</v>
      </c>
      <c r="DF478" s="211">
        <f t="shared" si="215"/>
        <v>0</v>
      </c>
      <c r="DG478" s="211">
        <f t="shared" si="216"/>
        <v>0</v>
      </c>
      <c r="DH478" s="211">
        <f t="shared" si="217"/>
        <v>0</v>
      </c>
    </row>
    <row r="479" spans="1:112" s="105" customFormat="1" ht="32.1" customHeight="1">
      <c r="A479" s="84">
        <v>607</v>
      </c>
      <c r="B479" s="57" t="s">
        <v>481</v>
      </c>
      <c r="C479" s="69">
        <v>401000030</v>
      </c>
      <c r="D479" s="58" t="s">
        <v>213</v>
      </c>
      <c r="E479" s="59" t="s">
        <v>484</v>
      </c>
      <c r="F479" s="85"/>
      <c r="G479" s="85"/>
      <c r="H479" s="86" t="s">
        <v>66</v>
      </c>
      <c r="I479" s="85"/>
      <c r="J479" s="86">
        <v>16</v>
      </c>
      <c r="K479" s="86">
        <v>1</v>
      </c>
      <c r="L479" s="86">
        <v>17</v>
      </c>
      <c r="M479" s="86"/>
      <c r="N479" s="86"/>
      <c r="O479" s="86"/>
      <c r="P479" s="64" t="s">
        <v>134</v>
      </c>
      <c r="Q479" s="64" t="s">
        <v>275</v>
      </c>
      <c r="R479" s="86"/>
      <c r="S479" s="86"/>
      <c r="T479" s="86" t="s">
        <v>66</v>
      </c>
      <c r="U479" s="86"/>
      <c r="V479" s="86">
        <v>9</v>
      </c>
      <c r="W479" s="86">
        <v>1</v>
      </c>
      <c r="X479" s="86"/>
      <c r="Y479" s="86"/>
      <c r="Z479" s="86"/>
      <c r="AA479" s="86"/>
      <c r="AB479" s="64" t="s">
        <v>142</v>
      </c>
      <c r="AC479" s="328" t="s">
        <v>2315</v>
      </c>
      <c r="AD479" s="561"/>
      <c r="AE479" s="561"/>
      <c r="AF479" s="561"/>
      <c r="AG479" s="561"/>
      <c r="AH479" s="561"/>
      <c r="AI479" s="561"/>
      <c r="AJ479" s="251"/>
      <c r="AK479" s="251"/>
      <c r="AL479" s="561"/>
      <c r="AM479" s="562" t="s">
        <v>2389</v>
      </c>
      <c r="AN479" s="64" t="s">
        <v>2322</v>
      </c>
      <c r="AO479" s="71" t="s">
        <v>214</v>
      </c>
      <c r="AP479" s="71" t="s">
        <v>71</v>
      </c>
      <c r="AQ479" s="71" t="s">
        <v>540</v>
      </c>
      <c r="AR479" s="70" t="s">
        <v>174</v>
      </c>
      <c r="AS479" s="253" t="s">
        <v>471</v>
      </c>
      <c r="AT479" s="37">
        <v>61608238.350000001</v>
      </c>
      <c r="AU479" s="37">
        <v>61608238.350000001</v>
      </c>
      <c r="AV479" s="37">
        <v>0</v>
      </c>
      <c r="AW479" s="37">
        <v>0</v>
      </c>
      <c r="AX479" s="37">
        <v>0</v>
      </c>
      <c r="AY479" s="37">
        <v>0</v>
      </c>
      <c r="AZ479" s="37">
        <v>0</v>
      </c>
      <c r="BA479" s="37">
        <v>0</v>
      </c>
      <c r="BB479" s="37">
        <v>61608238.350000001</v>
      </c>
      <c r="BC479" s="37">
        <v>61608238.350000001</v>
      </c>
      <c r="BD479" s="209">
        <v>39410181.060000002</v>
      </c>
      <c r="BE479" s="37">
        <v>0</v>
      </c>
      <c r="BF479" s="37">
        <v>0</v>
      </c>
      <c r="BG479" s="37">
        <v>0</v>
      </c>
      <c r="BH479" s="37">
        <v>39410181.060000002</v>
      </c>
      <c r="BI479" s="209">
        <v>31921714.379999999</v>
      </c>
      <c r="BJ479" s="37">
        <v>0</v>
      </c>
      <c r="BK479" s="37">
        <v>0</v>
      </c>
      <c r="BL479" s="37">
        <v>0</v>
      </c>
      <c r="BM479" s="37">
        <v>31921714.379999999</v>
      </c>
      <c r="BN479" s="209">
        <v>31936584.140000001</v>
      </c>
      <c r="BO479" s="37">
        <v>0</v>
      </c>
      <c r="BP479" s="37">
        <v>0</v>
      </c>
      <c r="BQ479" s="37">
        <v>0</v>
      </c>
      <c r="BR479" s="37">
        <v>31936584.140000001</v>
      </c>
      <c r="BS479" s="209">
        <v>31936584.140000001</v>
      </c>
      <c r="BT479" s="37">
        <v>0</v>
      </c>
      <c r="BU479" s="37">
        <v>0</v>
      </c>
      <c r="BV479" s="37">
        <v>0</v>
      </c>
      <c r="BW479" s="37">
        <v>31936584.140000001</v>
      </c>
      <c r="BX479" s="209">
        <v>61608238.350000001</v>
      </c>
      <c r="BY479" s="37">
        <v>0</v>
      </c>
      <c r="BZ479" s="37">
        <v>0</v>
      </c>
      <c r="CA479" s="37">
        <v>0</v>
      </c>
      <c r="CB479" s="37">
        <v>61608238.350000001</v>
      </c>
      <c r="CC479" s="209">
        <v>39410181.060000002</v>
      </c>
      <c r="CD479" s="37">
        <v>0</v>
      </c>
      <c r="CE479" s="37">
        <v>0</v>
      </c>
      <c r="CF479" s="37">
        <v>0</v>
      </c>
      <c r="CG479" s="37">
        <v>39410181.060000002</v>
      </c>
      <c r="CH479" s="209">
        <v>31921714.379999999</v>
      </c>
      <c r="CI479" s="37">
        <v>0</v>
      </c>
      <c r="CJ479" s="37">
        <v>0</v>
      </c>
      <c r="CK479" s="37">
        <v>0</v>
      </c>
      <c r="CL479" s="37">
        <v>31921714.379999999</v>
      </c>
      <c r="CM479" s="509" t="s">
        <v>92</v>
      </c>
      <c r="CN479" s="19" t="str">
        <f t="shared" si="220"/>
        <v>4010000300801плановый</v>
      </c>
      <c r="CR479" s="104">
        <f t="shared" si="201"/>
        <v>0</v>
      </c>
      <c r="CS479" s="104">
        <f t="shared" si="202"/>
        <v>0</v>
      </c>
      <c r="CT479" s="104">
        <f t="shared" si="203"/>
        <v>0</v>
      </c>
      <c r="CU479" s="104">
        <f t="shared" si="204"/>
        <v>0</v>
      </c>
      <c r="CV479" s="104">
        <f t="shared" si="205"/>
        <v>0</v>
      </c>
      <c r="CW479" s="104">
        <f t="shared" si="206"/>
        <v>0</v>
      </c>
      <c r="CY479" s="211">
        <f t="shared" si="208"/>
        <v>0</v>
      </c>
      <c r="CZ479" s="211">
        <f t="shared" si="209"/>
        <v>0</v>
      </c>
      <c r="DA479" s="211">
        <f t="shared" si="210"/>
        <v>0</v>
      </c>
      <c r="DB479" s="211">
        <f t="shared" si="211"/>
        <v>0</v>
      </c>
      <c r="DC479" s="211">
        <f t="shared" si="212"/>
        <v>0</v>
      </c>
      <c r="DD479" s="211">
        <f t="shared" si="213"/>
        <v>0</v>
      </c>
      <c r="DE479" s="211">
        <f t="shared" si="214"/>
        <v>0</v>
      </c>
      <c r="DF479" s="211">
        <f t="shared" si="215"/>
        <v>0</v>
      </c>
      <c r="DG479" s="211">
        <f t="shared" si="216"/>
        <v>0</v>
      </c>
      <c r="DH479" s="211">
        <f t="shared" si="217"/>
        <v>0</v>
      </c>
    </row>
    <row r="480" spans="1:112" s="105" customFormat="1" ht="32.1" customHeight="1">
      <c r="A480" s="84">
        <v>607</v>
      </c>
      <c r="B480" s="57" t="s">
        <v>481</v>
      </c>
      <c r="C480" s="69">
        <v>401000030</v>
      </c>
      <c r="D480" s="58" t="s">
        <v>213</v>
      </c>
      <c r="E480" s="59" t="s">
        <v>484</v>
      </c>
      <c r="F480" s="85"/>
      <c r="G480" s="85"/>
      <c r="H480" s="86" t="s">
        <v>66</v>
      </c>
      <c r="I480" s="85"/>
      <c r="J480" s="86">
        <v>16</v>
      </c>
      <c r="K480" s="86">
        <v>1</v>
      </c>
      <c r="L480" s="86">
        <v>17</v>
      </c>
      <c r="M480" s="86"/>
      <c r="N480" s="86"/>
      <c r="O480" s="86"/>
      <c r="P480" s="64" t="s">
        <v>134</v>
      </c>
      <c r="Q480" s="64" t="s">
        <v>275</v>
      </c>
      <c r="R480" s="86"/>
      <c r="S480" s="86"/>
      <c r="T480" s="86" t="s">
        <v>66</v>
      </c>
      <c r="U480" s="86"/>
      <c r="V480" s="86">
        <v>9</v>
      </c>
      <c r="W480" s="86">
        <v>1</v>
      </c>
      <c r="X480" s="86"/>
      <c r="Y480" s="86"/>
      <c r="Z480" s="86"/>
      <c r="AA480" s="86"/>
      <c r="AB480" s="64" t="s">
        <v>142</v>
      </c>
      <c r="AC480" s="328" t="s">
        <v>2315</v>
      </c>
      <c r="AD480" s="561"/>
      <c r="AE480" s="561"/>
      <c r="AF480" s="561"/>
      <c r="AG480" s="561"/>
      <c r="AH480" s="561"/>
      <c r="AI480" s="561"/>
      <c r="AJ480" s="251"/>
      <c r="AK480" s="251"/>
      <c r="AL480" s="561"/>
      <c r="AM480" s="562" t="s">
        <v>2389</v>
      </c>
      <c r="AN480" s="64" t="s">
        <v>2322</v>
      </c>
      <c r="AO480" s="71" t="s">
        <v>214</v>
      </c>
      <c r="AP480" s="71" t="s">
        <v>71</v>
      </c>
      <c r="AQ480" s="71" t="s">
        <v>540</v>
      </c>
      <c r="AR480" s="70" t="s">
        <v>174</v>
      </c>
      <c r="AS480" s="253" t="s">
        <v>472</v>
      </c>
      <c r="AT480" s="37">
        <v>96481927.109999999</v>
      </c>
      <c r="AU480" s="37">
        <v>96481927.109999999</v>
      </c>
      <c r="AV480" s="37">
        <v>0</v>
      </c>
      <c r="AW480" s="37">
        <v>0</v>
      </c>
      <c r="AX480" s="37">
        <v>0</v>
      </c>
      <c r="AY480" s="37">
        <v>0</v>
      </c>
      <c r="AZ480" s="37">
        <v>0</v>
      </c>
      <c r="BA480" s="37">
        <v>0</v>
      </c>
      <c r="BB480" s="37">
        <v>96481927.109999999</v>
      </c>
      <c r="BC480" s="37">
        <v>96481927.109999999</v>
      </c>
      <c r="BD480" s="209">
        <v>147068549.62</v>
      </c>
      <c r="BE480" s="37">
        <v>0</v>
      </c>
      <c r="BF480" s="37">
        <v>0</v>
      </c>
      <c r="BG480" s="37">
        <v>0</v>
      </c>
      <c r="BH480" s="37">
        <v>147068549.62</v>
      </c>
      <c r="BI480" s="209">
        <v>155979749.94999999</v>
      </c>
      <c r="BJ480" s="37">
        <v>0</v>
      </c>
      <c r="BK480" s="37">
        <v>0</v>
      </c>
      <c r="BL480" s="37">
        <v>0</v>
      </c>
      <c r="BM480" s="37">
        <v>155979749.94999999</v>
      </c>
      <c r="BN480" s="209">
        <v>156731842.94</v>
      </c>
      <c r="BO480" s="37">
        <v>0</v>
      </c>
      <c r="BP480" s="37">
        <v>0</v>
      </c>
      <c r="BQ480" s="37">
        <v>0</v>
      </c>
      <c r="BR480" s="37">
        <v>156731842.94</v>
      </c>
      <c r="BS480" s="209">
        <v>156731842.94</v>
      </c>
      <c r="BT480" s="37">
        <v>0</v>
      </c>
      <c r="BU480" s="37">
        <v>0</v>
      </c>
      <c r="BV480" s="37">
        <v>0</v>
      </c>
      <c r="BW480" s="37">
        <v>156731842.94</v>
      </c>
      <c r="BX480" s="209">
        <v>96481927.109999999</v>
      </c>
      <c r="BY480" s="37">
        <v>0</v>
      </c>
      <c r="BZ480" s="37">
        <v>0</v>
      </c>
      <c r="CA480" s="37">
        <v>0</v>
      </c>
      <c r="CB480" s="37">
        <v>96481927.109999999</v>
      </c>
      <c r="CC480" s="209">
        <v>147144902.25999999</v>
      </c>
      <c r="CD480" s="37">
        <v>0</v>
      </c>
      <c r="CE480" s="37">
        <v>0</v>
      </c>
      <c r="CF480" s="37">
        <v>0</v>
      </c>
      <c r="CG480" s="37">
        <v>147144902.25999999</v>
      </c>
      <c r="CH480" s="209">
        <v>155979749.94999999</v>
      </c>
      <c r="CI480" s="37">
        <v>0</v>
      </c>
      <c r="CJ480" s="37">
        <v>0</v>
      </c>
      <c r="CK480" s="37">
        <v>0</v>
      </c>
      <c r="CL480" s="37">
        <v>155979749.94999999</v>
      </c>
      <c r="CM480" s="509" t="s">
        <v>92</v>
      </c>
      <c r="CN480" s="19" t="str">
        <f t="shared" si="220"/>
        <v>4010000300801плановый</v>
      </c>
      <c r="CR480" s="104">
        <f t="shared" si="201"/>
        <v>0</v>
      </c>
      <c r="CS480" s="104">
        <f t="shared" si="202"/>
        <v>0</v>
      </c>
      <c r="CT480" s="104">
        <f t="shared" si="203"/>
        <v>0</v>
      </c>
      <c r="CU480" s="104">
        <f t="shared" si="204"/>
        <v>0</v>
      </c>
      <c r="CV480" s="104">
        <f t="shared" si="205"/>
        <v>0</v>
      </c>
      <c r="CW480" s="104">
        <f t="shared" si="206"/>
        <v>0</v>
      </c>
      <c r="CY480" s="211">
        <f t="shared" si="208"/>
        <v>76352.639999985695</v>
      </c>
      <c r="CZ480" s="211">
        <f t="shared" si="209"/>
        <v>0</v>
      </c>
      <c r="DA480" s="211">
        <f t="shared" si="210"/>
        <v>0</v>
      </c>
      <c r="DB480" s="211">
        <f t="shared" si="211"/>
        <v>0</v>
      </c>
      <c r="DC480" s="211">
        <f t="shared" si="212"/>
        <v>76352.639999985695</v>
      </c>
      <c r="DD480" s="211">
        <f t="shared" si="213"/>
        <v>0</v>
      </c>
      <c r="DE480" s="211">
        <f t="shared" si="214"/>
        <v>0</v>
      </c>
      <c r="DF480" s="211">
        <f t="shared" si="215"/>
        <v>0</v>
      </c>
      <c r="DG480" s="211">
        <f t="shared" si="216"/>
        <v>0</v>
      </c>
      <c r="DH480" s="211">
        <f t="shared" si="217"/>
        <v>0</v>
      </c>
    </row>
    <row r="481" spans="1:112" s="105" customFormat="1" ht="32.1" customHeight="1">
      <c r="A481" s="84">
        <v>607</v>
      </c>
      <c r="B481" s="57" t="s">
        <v>481</v>
      </c>
      <c r="C481" s="69">
        <v>401000030</v>
      </c>
      <c r="D481" s="58" t="s">
        <v>213</v>
      </c>
      <c r="E481" s="59" t="s">
        <v>484</v>
      </c>
      <c r="F481" s="85"/>
      <c r="G481" s="85"/>
      <c r="H481" s="86" t="s">
        <v>66</v>
      </c>
      <c r="I481" s="85"/>
      <c r="J481" s="86">
        <v>16</v>
      </c>
      <c r="K481" s="86">
        <v>1</v>
      </c>
      <c r="L481" s="86">
        <v>17</v>
      </c>
      <c r="M481" s="86"/>
      <c r="N481" s="86"/>
      <c r="O481" s="86"/>
      <c r="P481" s="64" t="s">
        <v>134</v>
      </c>
      <c r="Q481" s="64" t="s">
        <v>541</v>
      </c>
      <c r="R481" s="86"/>
      <c r="S481" s="86"/>
      <c r="T481" s="86" t="s">
        <v>66</v>
      </c>
      <c r="U481" s="86"/>
      <c r="V481" s="86">
        <v>9</v>
      </c>
      <c r="W481" s="86">
        <v>1</v>
      </c>
      <c r="X481" s="64"/>
      <c r="Y481" s="86"/>
      <c r="Z481" s="86"/>
      <c r="AA481" s="86"/>
      <c r="AB481" s="64" t="s">
        <v>542</v>
      </c>
      <c r="AC481" s="328" t="s">
        <v>2315</v>
      </c>
      <c r="AD481" s="561"/>
      <c r="AE481" s="561"/>
      <c r="AF481" s="561"/>
      <c r="AG481" s="561"/>
      <c r="AH481" s="561"/>
      <c r="AI481" s="561"/>
      <c r="AJ481" s="251"/>
      <c r="AK481" s="251"/>
      <c r="AL481" s="561"/>
      <c r="AM481" s="562" t="s">
        <v>2389</v>
      </c>
      <c r="AN481" s="64" t="s">
        <v>2322</v>
      </c>
      <c r="AO481" s="71" t="s">
        <v>214</v>
      </c>
      <c r="AP481" s="71" t="s">
        <v>71</v>
      </c>
      <c r="AQ481" s="71" t="s">
        <v>540</v>
      </c>
      <c r="AR481" s="70" t="s">
        <v>174</v>
      </c>
      <c r="AS481" s="253" t="s">
        <v>463</v>
      </c>
      <c r="AT481" s="37">
        <v>348376.71</v>
      </c>
      <c r="AU481" s="37">
        <v>348376.71</v>
      </c>
      <c r="AV481" s="37">
        <v>0</v>
      </c>
      <c r="AW481" s="37">
        <v>0</v>
      </c>
      <c r="AX481" s="37">
        <v>0</v>
      </c>
      <c r="AY481" s="37">
        <v>0</v>
      </c>
      <c r="AZ481" s="37">
        <v>0</v>
      </c>
      <c r="BA481" s="37">
        <v>0</v>
      </c>
      <c r="BB481" s="37">
        <v>348376.71</v>
      </c>
      <c r="BC481" s="37">
        <v>348376.71</v>
      </c>
      <c r="BD481" s="209">
        <v>199999.78</v>
      </c>
      <c r="BE481" s="37">
        <v>0</v>
      </c>
      <c r="BF481" s="37">
        <v>0</v>
      </c>
      <c r="BG481" s="37">
        <v>0</v>
      </c>
      <c r="BH481" s="37">
        <v>199999.78</v>
      </c>
      <c r="BI481" s="209">
        <v>0</v>
      </c>
      <c r="BJ481" s="37">
        <v>0</v>
      </c>
      <c r="BK481" s="37">
        <v>0</v>
      </c>
      <c r="BL481" s="37">
        <v>0</v>
      </c>
      <c r="BM481" s="37">
        <v>0</v>
      </c>
      <c r="BN481" s="209">
        <v>0</v>
      </c>
      <c r="BO481" s="37">
        <v>0</v>
      </c>
      <c r="BP481" s="37">
        <v>0</v>
      </c>
      <c r="BQ481" s="37">
        <v>0</v>
      </c>
      <c r="BR481" s="37">
        <v>0</v>
      </c>
      <c r="BS481" s="209">
        <v>0</v>
      </c>
      <c r="BT481" s="37">
        <v>0</v>
      </c>
      <c r="BU481" s="37">
        <v>0</v>
      </c>
      <c r="BV481" s="37">
        <v>0</v>
      </c>
      <c r="BW481" s="37">
        <v>0</v>
      </c>
      <c r="BX481" s="209">
        <v>348376.71</v>
      </c>
      <c r="BY481" s="37">
        <v>0</v>
      </c>
      <c r="BZ481" s="37">
        <v>0</v>
      </c>
      <c r="CA481" s="37">
        <v>0</v>
      </c>
      <c r="CB481" s="37">
        <v>348376.71</v>
      </c>
      <c r="CC481" s="209">
        <v>749302.32</v>
      </c>
      <c r="CD481" s="37">
        <v>0</v>
      </c>
      <c r="CE481" s="37">
        <v>0</v>
      </c>
      <c r="CF481" s="37">
        <v>0</v>
      </c>
      <c r="CG481" s="37">
        <v>749302.32</v>
      </c>
      <c r="CH481" s="209">
        <v>0</v>
      </c>
      <c r="CI481" s="37">
        <v>0</v>
      </c>
      <c r="CJ481" s="37">
        <v>0</v>
      </c>
      <c r="CK481" s="37">
        <v>0</v>
      </c>
      <c r="CL481" s="37">
        <v>0</v>
      </c>
      <c r="CM481" s="509" t="s">
        <v>92</v>
      </c>
      <c r="CN481" s="19" t="str">
        <f t="shared" si="220"/>
        <v>4010000300801плановый</v>
      </c>
      <c r="CR481" s="104">
        <f t="shared" si="201"/>
        <v>0</v>
      </c>
      <c r="CS481" s="104">
        <f t="shared" si="202"/>
        <v>0</v>
      </c>
      <c r="CT481" s="104">
        <f t="shared" si="203"/>
        <v>0</v>
      </c>
      <c r="CU481" s="104">
        <f t="shared" si="204"/>
        <v>0</v>
      </c>
      <c r="CV481" s="104">
        <f t="shared" si="205"/>
        <v>0</v>
      </c>
      <c r="CW481" s="104">
        <f t="shared" si="206"/>
        <v>0</v>
      </c>
      <c r="CY481" s="211">
        <f t="shared" si="208"/>
        <v>549302.53999999992</v>
      </c>
      <c r="CZ481" s="211">
        <f t="shared" si="209"/>
        <v>0</v>
      </c>
      <c r="DA481" s="211">
        <f t="shared" si="210"/>
        <v>0</v>
      </c>
      <c r="DB481" s="211">
        <f t="shared" si="211"/>
        <v>0</v>
      </c>
      <c r="DC481" s="211">
        <f t="shared" si="212"/>
        <v>549302.53999999992</v>
      </c>
      <c r="DD481" s="211">
        <f t="shared" si="213"/>
        <v>0</v>
      </c>
      <c r="DE481" s="211">
        <f t="shared" si="214"/>
        <v>0</v>
      </c>
      <c r="DF481" s="211">
        <f t="shared" si="215"/>
        <v>0</v>
      </c>
      <c r="DG481" s="211">
        <f t="shared" si="216"/>
        <v>0</v>
      </c>
      <c r="DH481" s="211">
        <f t="shared" si="217"/>
        <v>0</v>
      </c>
    </row>
    <row r="482" spans="1:112" s="105" customFormat="1" ht="32.1" customHeight="1">
      <c r="A482" s="84">
        <v>607</v>
      </c>
      <c r="B482" s="57" t="s">
        <v>481</v>
      </c>
      <c r="C482" s="69">
        <v>402000025</v>
      </c>
      <c r="D482" s="58" t="s">
        <v>128</v>
      </c>
      <c r="E482" s="59" t="s">
        <v>489</v>
      </c>
      <c r="F482" s="25"/>
      <c r="G482" s="25"/>
      <c r="H482" s="86">
        <v>1</v>
      </c>
      <c r="I482" s="25"/>
      <c r="J482" s="86">
        <v>2</v>
      </c>
      <c r="K482" s="86"/>
      <c r="L482" s="86">
        <v>2</v>
      </c>
      <c r="M482" s="25"/>
      <c r="N482" s="86">
        <v>3</v>
      </c>
      <c r="O482" s="25"/>
      <c r="P482" s="64" t="s">
        <v>186</v>
      </c>
      <c r="Q482" s="64" t="s">
        <v>541</v>
      </c>
      <c r="R482" s="86"/>
      <c r="S482" s="86"/>
      <c r="T482" s="86" t="s">
        <v>66</v>
      </c>
      <c r="U482" s="86"/>
      <c r="V482" s="86">
        <v>12</v>
      </c>
      <c r="W482" s="86">
        <v>1</v>
      </c>
      <c r="X482" s="86">
        <v>15</v>
      </c>
      <c r="Y482" s="86"/>
      <c r="Z482" s="86"/>
      <c r="AA482" s="86"/>
      <c r="AB482" s="64" t="s">
        <v>542</v>
      </c>
      <c r="AC482" s="328" t="s">
        <v>2315</v>
      </c>
      <c r="AD482" s="561"/>
      <c r="AE482" s="561"/>
      <c r="AF482" s="561"/>
      <c r="AG482" s="561"/>
      <c r="AH482" s="561"/>
      <c r="AI482" s="561"/>
      <c r="AJ482" s="251"/>
      <c r="AK482" s="251"/>
      <c r="AL482" s="561"/>
      <c r="AM482" s="562" t="s">
        <v>2389</v>
      </c>
      <c r="AN482" s="64" t="s">
        <v>2322</v>
      </c>
      <c r="AO482" s="71" t="s">
        <v>214</v>
      </c>
      <c r="AP482" s="71" t="s">
        <v>71</v>
      </c>
      <c r="AQ482" s="71" t="s">
        <v>540</v>
      </c>
      <c r="AR482" s="70" t="s">
        <v>174</v>
      </c>
      <c r="AS482" s="253" t="s">
        <v>463</v>
      </c>
      <c r="AT482" s="37">
        <v>36332.800000000003</v>
      </c>
      <c r="AU482" s="37">
        <v>36332.800000000003</v>
      </c>
      <c r="AV482" s="37">
        <v>0</v>
      </c>
      <c r="AW482" s="37">
        <v>0</v>
      </c>
      <c r="AX482" s="37">
        <v>0</v>
      </c>
      <c r="AY482" s="37">
        <v>0</v>
      </c>
      <c r="AZ482" s="37">
        <v>0</v>
      </c>
      <c r="BA482" s="37">
        <v>0</v>
      </c>
      <c r="BB482" s="37">
        <v>36332.800000000003</v>
      </c>
      <c r="BC482" s="37">
        <v>36332.800000000003</v>
      </c>
      <c r="BD482" s="209">
        <v>0</v>
      </c>
      <c r="BE482" s="37">
        <v>0</v>
      </c>
      <c r="BF482" s="37">
        <v>0</v>
      </c>
      <c r="BG482" s="37">
        <v>0</v>
      </c>
      <c r="BH482" s="37">
        <v>0</v>
      </c>
      <c r="BI482" s="209">
        <v>0</v>
      </c>
      <c r="BJ482" s="37">
        <v>0</v>
      </c>
      <c r="BK482" s="37">
        <v>0</v>
      </c>
      <c r="BL482" s="37">
        <v>0</v>
      </c>
      <c r="BM482" s="37">
        <v>0</v>
      </c>
      <c r="BN482" s="209">
        <v>0</v>
      </c>
      <c r="BO482" s="37">
        <v>0</v>
      </c>
      <c r="BP482" s="37">
        <v>0</v>
      </c>
      <c r="BQ482" s="37">
        <v>0</v>
      </c>
      <c r="BR482" s="37">
        <v>0</v>
      </c>
      <c r="BS482" s="209">
        <v>0</v>
      </c>
      <c r="BT482" s="37">
        <v>0</v>
      </c>
      <c r="BU482" s="37">
        <v>0</v>
      </c>
      <c r="BV482" s="37">
        <v>0</v>
      </c>
      <c r="BW482" s="37">
        <v>0</v>
      </c>
      <c r="BX482" s="209">
        <v>36332.800000000003</v>
      </c>
      <c r="BY482" s="37">
        <v>0</v>
      </c>
      <c r="BZ482" s="37">
        <v>0</v>
      </c>
      <c r="CA482" s="37">
        <v>0</v>
      </c>
      <c r="CB482" s="37">
        <v>36332.800000000003</v>
      </c>
      <c r="CC482" s="209">
        <v>0</v>
      </c>
      <c r="CD482" s="37">
        <v>0</v>
      </c>
      <c r="CE482" s="37">
        <v>0</v>
      </c>
      <c r="CF482" s="37">
        <v>0</v>
      </c>
      <c r="CG482" s="37">
        <v>0</v>
      </c>
      <c r="CH482" s="209">
        <v>0</v>
      </c>
      <c r="CI482" s="37">
        <v>0</v>
      </c>
      <c r="CJ482" s="37">
        <v>0</v>
      </c>
      <c r="CK482" s="37">
        <v>0</v>
      </c>
      <c r="CL482" s="37">
        <v>0</v>
      </c>
      <c r="CM482" s="509" t="s">
        <v>92</v>
      </c>
      <c r="CN482" s="19" t="str">
        <f t="shared" si="220"/>
        <v>4020000250801плановый</v>
      </c>
      <c r="CR482" s="104">
        <f t="shared" si="201"/>
        <v>0</v>
      </c>
      <c r="CS482" s="104">
        <f t="shared" si="202"/>
        <v>0</v>
      </c>
      <c r="CT482" s="104">
        <f t="shared" si="203"/>
        <v>0</v>
      </c>
      <c r="CU482" s="104">
        <f t="shared" si="204"/>
        <v>0</v>
      </c>
      <c r="CV482" s="104">
        <f t="shared" si="205"/>
        <v>0</v>
      </c>
      <c r="CW482" s="104">
        <f t="shared" si="206"/>
        <v>0</v>
      </c>
      <c r="CY482" s="211">
        <f t="shared" si="208"/>
        <v>0</v>
      </c>
      <c r="CZ482" s="211">
        <f t="shared" si="209"/>
        <v>0</v>
      </c>
      <c r="DA482" s="211">
        <f t="shared" si="210"/>
        <v>0</v>
      </c>
      <c r="DB482" s="211">
        <f t="shared" si="211"/>
        <v>0</v>
      </c>
      <c r="DC482" s="211">
        <f t="shared" si="212"/>
        <v>0</v>
      </c>
      <c r="DD482" s="211">
        <f t="shared" si="213"/>
        <v>0</v>
      </c>
      <c r="DE482" s="211">
        <f t="shared" si="214"/>
        <v>0</v>
      </c>
      <c r="DF482" s="211">
        <f t="shared" si="215"/>
        <v>0</v>
      </c>
      <c r="DG482" s="211">
        <f t="shared" si="216"/>
        <v>0</v>
      </c>
      <c r="DH482" s="211">
        <f t="shared" si="217"/>
        <v>0</v>
      </c>
    </row>
    <row r="483" spans="1:112" s="105" customFormat="1" ht="32.1" customHeight="1">
      <c r="A483" s="84">
        <v>607</v>
      </c>
      <c r="B483" s="57" t="s">
        <v>481</v>
      </c>
      <c r="C483" s="69">
        <v>401000030</v>
      </c>
      <c r="D483" s="58" t="s">
        <v>213</v>
      </c>
      <c r="E483" s="59" t="s">
        <v>484</v>
      </c>
      <c r="F483" s="85"/>
      <c r="G483" s="85"/>
      <c r="H483" s="86" t="s">
        <v>66</v>
      </c>
      <c r="I483" s="85"/>
      <c r="J483" s="86">
        <v>16</v>
      </c>
      <c r="K483" s="86">
        <v>1</v>
      </c>
      <c r="L483" s="86">
        <v>17</v>
      </c>
      <c r="M483" s="86"/>
      <c r="N483" s="86"/>
      <c r="O483" s="86"/>
      <c r="P483" s="64" t="s">
        <v>134</v>
      </c>
      <c r="Q483" s="64" t="s">
        <v>541</v>
      </c>
      <c r="R483" s="86"/>
      <c r="S483" s="86"/>
      <c r="T483" s="86" t="s">
        <v>66</v>
      </c>
      <c r="U483" s="86"/>
      <c r="V483" s="86">
        <v>9</v>
      </c>
      <c r="W483" s="86">
        <v>1</v>
      </c>
      <c r="X483" s="64"/>
      <c r="Y483" s="86"/>
      <c r="Z483" s="86"/>
      <c r="AA483" s="86"/>
      <c r="AB483" s="64" t="s">
        <v>542</v>
      </c>
      <c r="AC483" s="328" t="s">
        <v>2315</v>
      </c>
      <c r="AD483" s="561"/>
      <c r="AE483" s="561"/>
      <c r="AF483" s="561"/>
      <c r="AG483" s="561"/>
      <c r="AH483" s="561"/>
      <c r="AI483" s="561"/>
      <c r="AJ483" s="251"/>
      <c r="AK483" s="251"/>
      <c r="AL483" s="561"/>
      <c r="AM483" s="562" t="s">
        <v>2389</v>
      </c>
      <c r="AN483" s="64" t="s">
        <v>2322</v>
      </c>
      <c r="AO483" s="71" t="s">
        <v>214</v>
      </c>
      <c r="AP483" s="71" t="s">
        <v>71</v>
      </c>
      <c r="AQ483" s="71" t="s">
        <v>540</v>
      </c>
      <c r="AR483" s="70" t="s">
        <v>174</v>
      </c>
      <c r="AS483" s="253" t="s">
        <v>464</v>
      </c>
      <c r="AT483" s="37">
        <v>75709971.739999995</v>
      </c>
      <c r="AU483" s="37">
        <v>75709971.739999995</v>
      </c>
      <c r="AV483" s="37">
        <v>0</v>
      </c>
      <c r="AW483" s="37">
        <v>0</v>
      </c>
      <c r="AX483" s="37">
        <v>0</v>
      </c>
      <c r="AY483" s="37">
        <v>0</v>
      </c>
      <c r="AZ483" s="37">
        <v>0</v>
      </c>
      <c r="BA483" s="37">
        <v>0</v>
      </c>
      <c r="BB483" s="37">
        <v>75709971.739999995</v>
      </c>
      <c r="BC483" s="37">
        <v>75709971.739999995</v>
      </c>
      <c r="BD483" s="209">
        <v>24025655.260000002</v>
      </c>
      <c r="BE483" s="37">
        <v>0</v>
      </c>
      <c r="BF483" s="37">
        <v>0</v>
      </c>
      <c r="BG483" s="37">
        <v>0</v>
      </c>
      <c r="BH483" s="37">
        <v>24025655.260000002</v>
      </c>
      <c r="BI483" s="209">
        <v>23400000</v>
      </c>
      <c r="BJ483" s="37">
        <v>0</v>
      </c>
      <c r="BK483" s="37">
        <v>0</v>
      </c>
      <c r="BL483" s="37">
        <v>0</v>
      </c>
      <c r="BM483" s="37">
        <v>23400000</v>
      </c>
      <c r="BN483" s="209">
        <v>23400000</v>
      </c>
      <c r="BO483" s="37">
        <v>0</v>
      </c>
      <c r="BP483" s="37">
        <v>0</v>
      </c>
      <c r="BQ483" s="37">
        <v>0</v>
      </c>
      <c r="BR483" s="37">
        <v>23400000</v>
      </c>
      <c r="BS483" s="209">
        <v>23400000</v>
      </c>
      <c r="BT483" s="37">
        <v>0</v>
      </c>
      <c r="BU483" s="37">
        <v>0</v>
      </c>
      <c r="BV483" s="37">
        <v>0</v>
      </c>
      <c r="BW483" s="37">
        <v>23400000</v>
      </c>
      <c r="BX483" s="209">
        <v>75709971.739999995</v>
      </c>
      <c r="BY483" s="37">
        <v>0</v>
      </c>
      <c r="BZ483" s="37">
        <v>0</v>
      </c>
      <c r="CA483" s="37">
        <v>0</v>
      </c>
      <c r="CB483" s="37">
        <v>75709971.739999995</v>
      </c>
      <c r="CC483" s="209">
        <v>23400000.079999998</v>
      </c>
      <c r="CD483" s="37">
        <v>0</v>
      </c>
      <c r="CE483" s="37">
        <v>0</v>
      </c>
      <c r="CF483" s="37">
        <v>0</v>
      </c>
      <c r="CG483" s="37">
        <v>23400000.079999998</v>
      </c>
      <c r="CH483" s="209">
        <v>23400000</v>
      </c>
      <c r="CI483" s="37">
        <v>0</v>
      </c>
      <c r="CJ483" s="37">
        <v>0</v>
      </c>
      <c r="CK483" s="37">
        <v>0</v>
      </c>
      <c r="CL483" s="37">
        <v>23400000</v>
      </c>
      <c r="CM483" s="509" t="s">
        <v>92</v>
      </c>
      <c r="CN483" s="19" t="str">
        <f t="shared" si="220"/>
        <v>4010000300801плановый</v>
      </c>
      <c r="CR483" s="104">
        <f t="shared" si="201"/>
        <v>0</v>
      </c>
      <c r="CS483" s="104">
        <f t="shared" si="202"/>
        <v>0</v>
      </c>
      <c r="CT483" s="104">
        <f t="shared" si="203"/>
        <v>0</v>
      </c>
      <c r="CU483" s="104">
        <f t="shared" si="204"/>
        <v>0</v>
      </c>
      <c r="CV483" s="104">
        <f t="shared" si="205"/>
        <v>0</v>
      </c>
      <c r="CW483" s="104">
        <f t="shared" si="206"/>
        <v>0</v>
      </c>
      <c r="CY483" s="211">
        <f t="shared" si="208"/>
        <v>-625655.18000000343</v>
      </c>
      <c r="CZ483" s="211">
        <f t="shared" si="209"/>
        <v>0</v>
      </c>
      <c r="DA483" s="211">
        <f t="shared" si="210"/>
        <v>0</v>
      </c>
      <c r="DB483" s="211">
        <f t="shared" si="211"/>
        <v>0</v>
      </c>
      <c r="DC483" s="211">
        <f t="shared" si="212"/>
        <v>-625655.18000000343</v>
      </c>
      <c r="DD483" s="211">
        <f t="shared" si="213"/>
        <v>0</v>
      </c>
      <c r="DE483" s="211">
        <f t="shared" si="214"/>
        <v>0</v>
      </c>
      <c r="DF483" s="211">
        <f t="shared" si="215"/>
        <v>0</v>
      </c>
      <c r="DG483" s="211">
        <f t="shared" si="216"/>
        <v>0</v>
      </c>
      <c r="DH483" s="211">
        <f t="shared" si="217"/>
        <v>0</v>
      </c>
    </row>
    <row r="484" spans="1:112" s="105" customFormat="1" ht="32.1" customHeight="1">
      <c r="A484" s="84">
        <v>607</v>
      </c>
      <c r="B484" s="57" t="s">
        <v>481</v>
      </c>
      <c r="C484" s="69">
        <v>401000030</v>
      </c>
      <c r="D484" s="58" t="s">
        <v>213</v>
      </c>
      <c r="E484" s="59" t="s">
        <v>484</v>
      </c>
      <c r="F484" s="85"/>
      <c r="G484" s="85"/>
      <c r="H484" s="86" t="s">
        <v>66</v>
      </c>
      <c r="I484" s="85"/>
      <c r="J484" s="86">
        <v>16</v>
      </c>
      <c r="K484" s="86">
        <v>1</v>
      </c>
      <c r="L484" s="86">
        <v>17</v>
      </c>
      <c r="M484" s="86"/>
      <c r="N484" s="86"/>
      <c r="O484" s="86"/>
      <c r="P484" s="64" t="s">
        <v>134</v>
      </c>
      <c r="Q484" s="64" t="s">
        <v>275</v>
      </c>
      <c r="R484" s="86"/>
      <c r="S484" s="86"/>
      <c r="T484" s="86" t="s">
        <v>66</v>
      </c>
      <c r="U484" s="86"/>
      <c r="V484" s="86">
        <v>9</v>
      </c>
      <c r="W484" s="86">
        <v>1</v>
      </c>
      <c r="X484" s="86"/>
      <c r="Y484" s="86"/>
      <c r="Z484" s="86"/>
      <c r="AA484" s="86"/>
      <c r="AB484" s="64" t="s">
        <v>142</v>
      </c>
      <c r="AC484" s="328" t="s">
        <v>2315</v>
      </c>
      <c r="AD484" s="561"/>
      <c r="AE484" s="561"/>
      <c r="AF484" s="561"/>
      <c r="AG484" s="561"/>
      <c r="AH484" s="561"/>
      <c r="AI484" s="561"/>
      <c r="AJ484" s="251"/>
      <c r="AK484" s="251"/>
      <c r="AL484" s="561"/>
      <c r="AM484" s="562" t="s">
        <v>2390</v>
      </c>
      <c r="AN484" s="64" t="s">
        <v>2324</v>
      </c>
      <c r="AO484" s="71" t="s">
        <v>214</v>
      </c>
      <c r="AP484" s="71" t="s">
        <v>71</v>
      </c>
      <c r="AQ484" s="71" t="s">
        <v>2391</v>
      </c>
      <c r="AR484" s="70" t="s">
        <v>488</v>
      </c>
      <c r="AS484" s="253" t="s">
        <v>471</v>
      </c>
      <c r="AT484" s="37">
        <v>1951628.5</v>
      </c>
      <c r="AU484" s="37">
        <v>1951628.5</v>
      </c>
      <c r="AV484" s="37">
        <v>0</v>
      </c>
      <c r="AW484" s="37">
        <v>0</v>
      </c>
      <c r="AX484" s="37">
        <v>1951628.5</v>
      </c>
      <c r="AY484" s="37">
        <v>1951628.5</v>
      </c>
      <c r="AZ484" s="37">
        <v>0</v>
      </c>
      <c r="BA484" s="37">
        <v>0</v>
      </c>
      <c r="BB484" s="37">
        <v>0</v>
      </c>
      <c r="BC484" s="37">
        <v>0</v>
      </c>
      <c r="BD484" s="209">
        <v>0</v>
      </c>
      <c r="BE484" s="37">
        <v>0</v>
      </c>
      <c r="BF484" s="37">
        <v>0</v>
      </c>
      <c r="BG484" s="37">
        <v>0</v>
      </c>
      <c r="BH484" s="37">
        <v>0</v>
      </c>
      <c r="BI484" s="209">
        <v>0</v>
      </c>
      <c r="BJ484" s="37">
        <v>0</v>
      </c>
      <c r="BK484" s="37">
        <v>0</v>
      </c>
      <c r="BL484" s="37">
        <v>0</v>
      </c>
      <c r="BM484" s="37">
        <v>0</v>
      </c>
      <c r="BN484" s="209">
        <v>0</v>
      </c>
      <c r="BO484" s="37">
        <v>0</v>
      </c>
      <c r="BP484" s="37">
        <v>0</v>
      </c>
      <c r="BQ484" s="37">
        <v>0</v>
      </c>
      <c r="BR484" s="37">
        <v>0</v>
      </c>
      <c r="BS484" s="209">
        <v>0</v>
      </c>
      <c r="BT484" s="37">
        <v>0</v>
      </c>
      <c r="BU484" s="37">
        <v>0</v>
      </c>
      <c r="BV484" s="37">
        <v>0</v>
      </c>
      <c r="BW484" s="37">
        <v>0</v>
      </c>
      <c r="BX484" s="209">
        <v>1951628.5</v>
      </c>
      <c r="BY484" s="37">
        <v>0</v>
      </c>
      <c r="BZ484" s="37">
        <v>1951628.5</v>
      </c>
      <c r="CA484" s="37">
        <v>0</v>
      </c>
      <c r="CB484" s="37">
        <v>0</v>
      </c>
      <c r="CC484" s="209">
        <v>0</v>
      </c>
      <c r="CD484" s="37">
        <v>0</v>
      </c>
      <c r="CE484" s="37">
        <v>0</v>
      </c>
      <c r="CF484" s="37">
        <v>0</v>
      </c>
      <c r="CG484" s="37">
        <v>0</v>
      </c>
      <c r="CH484" s="209">
        <v>0</v>
      </c>
      <c r="CI484" s="37">
        <v>0</v>
      </c>
      <c r="CJ484" s="37">
        <v>0</v>
      </c>
      <c r="CK484" s="37">
        <v>0</v>
      </c>
      <c r="CL484" s="37">
        <v>0</v>
      </c>
      <c r="CM484" s="509" t="s">
        <v>92</v>
      </c>
      <c r="CN484" s="19" t="str">
        <f t="shared" si="220"/>
        <v>4010000300801плановый</v>
      </c>
      <c r="CR484" s="104">
        <f t="shared" si="201"/>
        <v>0</v>
      </c>
      <c r="CS484" s="104">
        <f t="shared" si="202"/>
        <v>0</v>
      </c>
      <c r="CT484" s="104">
        <f t="shared" si="203"/>
        <v>0</v>
      </c>
      <c r="CU484" s="104">
        <f t="shared" si="204"/>
        <v>0</v>
      </c>
      <c r="CV484" s="104">
        <f t="shared" si="205"/>
        <v>0</v>
      </c>
      <c r="CW484" s="104">
        <f t="shared" si="206"/>
        <v>0</v>
      </c>
      <c r="CY484" s="211">
        <f t="shared" si="208"/>
        <v>0</v>
      </c>
      <c r="CZ484" s="211">
        <f t="shared" si="209"/>
        <v>0</v>
      </c>
      <c r="DA484" s="211">
        <f t="shared" si="210"/>
        <v>0</v>
      </c>
      <c r="DB484" s="211">
        <f t="shared" si="211"/>
        <v>0</v>
      </c>
      <c r="DC484" s="211">
        <f t="shared" si="212"/>
        <v>0</v>
      </c>
      <c r="DD484" s="211">
        <f t="shared" si="213"/>
        <v>0</v>
      </c>
      <c r="DE484" s="211">
        <f t="shared" si="214"/>
        <v>0</v>
      </c>
      <c r="DF484" s="211">
        <f t="shared" si="215"/>
        <v>0</v>
      </c>
      <c r="DG484" s="211">
        <f t="shared" si="216"/>
        <v>0</v>
      </c>
      <c r="DH484" s="211">
        <f t="shared" si="217"/>
        <v>0</v>
      </c>
    </row>
    <row r="485" spans="1:112" s="105" customFormat="1" ht="32.1" customHeight="1">
      <c r="A485" s="84">
        <v>607</v>
      </c>
      <c r="B485" s="57" t="s">
        <v>481</v>
      </c>
      <c r="C485" s="69">
        <v>401000030</v>
      </c>
      <c r="D485" s="58" t="s">
        <v>213</v>
      </c>
      <c r="E485" s="59" t="s">
        <v>484</v>
      </c>
      <c r="F485" s="85"/>
      <c r="G485" s="85"/>
      <c r="H485" s="86" t="s">
        <v>66</v>
      </c>
      <c r="I485" s="85"/>
      <c r="J485" s="86">
        <v>16</v>
      </c>
      <c r="K485" s="86">
        <v>1</v>
      </c>
      <c r="L485" s="86">
        <v>17</v>
      </c>
      <c r="M485" s="86"/>
      <c r="N485" s="86"/>
      <c r="O485" s="86"/>
      <c r="P485" s="64" t="s">
        <v>134</v>
      </c>
      <c r="Q485" s="64" t="s">
        <v>275</v>
      </c>
      <c r="R485" s="86"/>
      <c r="S485" s="86"/>
      <c r="T485" s="86" t="s">
        <v>66</v>
      </c>
      <c r="U485" s="86"/>
      <c r="V485" s="86">
        <v>9</v>
      </c>
      <c r="W485" s="86">
        <v>1</v>
      </c>
      <c r="X485" s="86"/>
      <c r="Y485" s="86"/>
      <c r="Z485" s="86"/>
      <c r="AA485" s="86"/>
      <c r="AB485" s="64" t="s">
        <v>142</v>
      </c>
      <c r="AC485" s="328" t="s">
        <v>2315</v>
      </c>
      <c r="AD485" s="561"/>
      <c r="AE485" s="561"/>
      <c r="AF485" s="561"/>
      <c r="AG485" s="561"/>
      <c r="AH485" s="561"/>
      <c r="AI485" s="561"/>
      <c r="AJ485" s="251"/>
      <c r="AK485" s="251"/>
      <c r="AL485" s="561"/>
      <c r="AM485" s="562" t="s">
        <v>2390</v>
      </c>
      <c r="AN485" s="64" t="s">
        <v>2324</v>
      </c>
      <c r="AO485" s="71" t="s">
        <v>214</v>
      </c>
      <c r="AP485" s="71" t="s">
        <v>71</v>
      </c>
      <c r="AQ485" s="71" t="s">
        <v>2391</v>
      </c>
      <c r="AR485" s="70" t="s">
        <v>488</v>
      </c>
      <c r="AS485" s="253" t="s">
        <v>472</v>
      </c>
      <c r="AT485" s="37">
        <v>765968.07</v>
      </c>
      <c r="AU485" s="37">
        <v>765968.07</v>
      </c>
      <c r="AV485" s="37">
        <v>0</v>
      </c>
      <c r="AW485" s="37">
        <v>0</v>
      </c>
      <c r="AX485" s="37">
        <v>765968.07</v>
      </c>
      <c r="AY485" s="37">
        <v>765968.07</v>
      </c>
      <c r="AZ485" s="37">
        <v>0</v>
      </c>
      <c r="BA485" s="37">
        <v>0</v>
      </c>
      <c r="BB485" s="37">
        <v>0</v>
      </c>
      <c r="BC485" s="37">
        <v>0</v>
      </c>
      <c r="BD485" s="209">
        <v>0</v>
      </c>
      <c r="BE485" s="37">
        <v>0</v>
      </c>
      <c r="BF485" s="37">
        <v>0</v>
      </c>
      <c r="BG485" s="37">
        <v>0</v>
      </c>
      <c r="BH485" s="37">
        <v>0</v>
      </c>
      <c r="BI485" s="209">
        <v>0</v>
      </c>
      <c r="BJ485" s="37">
        <v>0</v>
      </c>
      <c r="BK485" s="37">
        <v>0</v>
      </c>
      <c r="BL485" s="37">
        <v>0</v>
      </c>
      <c r="BM485" s="37">
        <v>0</v>
      </c>
      <c r="BN485" s="209">
        <v>0</v>
      </c>
      <c r="BO485" s="37">
        <v>0</v>
      </c>
      <c r="BP485" s="37">
        <v>0</v>
      </c>
      <c r="BQ485" s="37">
        <v>0</v>
      </c>
      <c r="BR485" s="37">
        <v>0</v>
      </c>
      <c r="BS485" s="209">
        <v>0</v>
      </c>
      <c r="BT485" s="37">
        <v>0</v>
      </c>
      <c r="BU485" s="37">
        <v>0</v>
      </c>
      <c r="BV485" s="37">
        <v>0</v>
      </c>
      <c r="BW485" s="37">
        <v>0</v>
      </c>
      <c r="BX485" s="209">
        <v>765968.07</v>
      </c>
      <c r="BY485" s="37">
        <v>0</v>
      </c>
      <c r="BZ485" s="37">
        <v>765968.07</v>
      </c>
      <c r="CA485" s="37">
        <v>0</v>
      </c>
      <c r="CB485" s="37">
        <v>0</v>
      </c>
      <c r="CC485" s="209">
        <v>0</v>
      </c>
      <c r="CD485" s="37">
        <v>0</v>
      </c>
      <c r="CE485" s="37">
        <v>0</v>
      </c>
      <c r="CF485" s="37">
        <v>0</v>
      </c>
      <c r="CG485" s="37">
        <v>0</v>
      </c>
      <c r="CH485" s="209">
        <v>0</v>
      </c>
      <c r="CI485" s="37">
        <v>0</v>
      </c>
      <c r="CJ485" s="37">
        <v>0</v>
      </c>
      <c r="CK485" s="37">
        <v>0</v>
      </c>
      <c r="CL485" s="37">
        <v>0</v>
      </c>
      <c r="CM485" s="509" t="s">
        <v>92</v>
      </c>
      <c r="CN485" s="19" t="str">
        <f t="shared" si="220"/>
        <v>4010000300801плановый</v>
      </c>
      <c r="CR485" s="104">
        <f t="shared" si="201"/>
        <v>0</v>
      </c>
      <c r="CS485" s="104">
        <f t="shared" si="202"/>
        <v>0</v>
      </c>
      <c r="CT485" s="104">
        <f t="shared" si="203"/>
        <v>0</v>
      </c>
      <c r="CU485" s="104">
        <f t="shared" si="204"/>
        <v>0</v>
      </c>
      <c r="CV485" s="104">
        <f t="shared" si="205"/>
        <v>0</v>
      </c>
      <c r="CW485" s="104">
        <f t="shared" si="206"/>
        <v>0</v>
      </c>
      <c r="CY485" s="211">
        <f t="shared" si="208"/>
        <v>0</v>
      </c>
      <c r="CZ485" s="211">
        <f t="shared" si="209"/>
        <v>0</v>
      </c>
      <c r="DA485" s="211">
        <f t="shared" si="210"/>
        <v>0</v>
      </c>
      <c r="DB485" s="211">
        <f t="shared" si="211"/>
        <v>0</v>
      </c>
      <c r="DC485" s="211">
        <f t="shared" si="212"/>
        <v>0</v>
      </c>
      <c r="DD485" s="211">
        <f t="shared" si="213"/>
        <v>0</v>
      </c>
      <c r="DE485" s="211">
        <f t="shared" si="214"/>
        <v>0</v>
      </c>
      <c r="DF485" s="211">
        <f t="shared" si="215"/>
        <v>0</v>
      </c>
      <c r="DG485" s="211">
        <f t="shared" si="216"/>
        <v>0</v>
      </c>
      <c r="DH485" s="211">
        <f t="shared" si="217"/>
        <v>0</v>
      </c>
    </row>
    <row r="486" spans="1:112" s="105" customFormat="1" ht="32.1" customHeight="1">
      <c r="A486" s="84">
        <v>607</v>
      </c>
      <c r="B486" s="57" t="s">
        <v>481</v>
      </c>
      <c r="C486" s="69">
        <v>401000030</v>
      </c>
      <c r="D486" s="58" t="s">
        <v>213</v>
      </c>
      <c r="E486" s="59" t="s">
        <v>484</v>
      </c>
      <c r="F486" s="85"/>
      <c r="G486" s="85"/>
      <c r="H486" s="86" t="s">
        <v>66</v>
      </c>
      <c r="I486" s="85"/>
      <c r="J486" s="86">
        <v>16</v>
      </c>
      <c r="K486" s="86">
        <v>1</v>
      </c>
      <c r="L486" s="86">
        <v>17</v>
      </c>
      <c r="M486" s="86"/>
      <c r="N486" s="86"/>
      <c r="O486" s="86"/>
      <c r="P486" s="64" t="s">
        <v>134</v>
      </c>
      <c r="Q486" s="64" t="s">
        <v>275</v>
      </c>
      <c r="R486" s="86"/>
      <c r="S486" s="86"/>
      <c r="T486" s="86" t="s">
        <v>66</v>
      </c>
      <c r="U486" s="86"/>
      <c r="V486" s="86">
        <v>9</v>
      </c>
      <c r="W486" s="86">
        <v>1</v>
      </c>
      <c r="X486" s="86"/>
      <c r="Y486" s="86"/>
      <c r="Z486" s="86"/>
      <c r="AA486" s="86"/>
      <c r="AB486" s="64" t="s">
        <v>142</v>
      </c>
      <c r="AC486" s="328" t="s">
        <v>2315</v>
      </c>
      <c r="AD486" s="561"/>
      <c r="AE486" s="561"/>
      <c r="AF486" s="561"/>
      <c r="AG486" s="561"/>
      <c r="AH486" s="561"/>
      <c r="AI486" s="561"/>
      <c r="AJ486" s="561"/>
      <c r="AK486" s="251"/>
      <c r="AL486" s="561"/>
      <c r="AM486" s="562" t="s">
        <v>2390</v>
      </c>
      <c r="AN486" s="64" t="s">
        <v>2324</v>
      </c>
      <c r="AO486" s="71" t="s">
        <v>214</v>
      </c>
      <c r="AP486" s="71" t="s">
        <v>71</v>
      </c>
      <c r="AQ486" s="71" t="s">
        <v>543</v>
      </c>
      <c r="AR486" s="70" t="s">
        <v>174</v>
      </c>
      <c r="AS486" s="253" t="s">
        <v>471</v>
      </c>
      <c r="AT486" s="37">
        <v>4057975.94</v>
      </c>
      <c r="AU486" s="37">
        <v>4057975.94</v>
      </c>
      <c r="AV486" s="37">
        <v>0</v>
      </c>
      <c r="AW486" s="37">
        <v>0</v>
      </c>
      <c r="AX486" s="37">
        <v>0</v>
      </c>
      <c r="AY486" s="37">
        <v>0</v>
      </c>
      <c r="AZ486" s="37">
        <v>0</v>
      </c>
      <c r="BA486" s="37">
        <v>0</v>
      </c>
      <c r="BB486" s="37">
        <v>4057975.94</v>
      </c>
      <c r="BC486" s="37">
        <v>4057975.94</v>
      </c>
      <c r="BD486" s="209">
        <v>4930836.09</v>
      </c>
      <c r="BE486" s="37">
        <v>0</v>
      </c>
      <c r="BF486" s="37">
        <v>0</v>
      </c>
      <c r="BG486" s="37">
        <v>0</v>
      </c>
      <c r="BH486" s="37">
        <v>4930836.09</v>
      </c>
      <c r="BI486" s="209">
        <v>5019494.8099999996</v>
      </c>
      <c r="BJ486" s="37">
        <v>0</v>
      </c>
      <c r="BK486" s="37">
        <v>0</v>
      </c>
      <c r="BL486" s="37">
        <v>0</v>
      </c>
      <c r="BM486" s="37">
        <v>5019494.8099999996</v>
      </c>
      <c r="BN486" s="209">
        <v>5027617.54</v>
      </c>
      <c r="BO486" s="37">
        <v>0</v>
      </c>
      <c r="BP486" s="37">
        <v>0</v>
      </c>
      <c r="BQ486" s="37">
        <v>0</v>
      </c>
      <c r="BR486" s="37">
        <v>5027617.54</v>
      </c>
      <c r="BS486" s="209">
        <v>5027617.54</v>
      </c>
      <c r="BT486" s="37">
        <v>0</v>
      </c>
      <c r="BU486" s="37">
        <v>0</v>
      </c>
      <c r="BV486" s="37">
        <v>0</v>
      </c>
      <c r="BW486" s="37">
        <v>5027617.54</v>
      </c>
      <c r="BX486" s="209">
        <v>4057975.94</v>
      </c>
      <c r="BY486" s="37">
        <v>0</v>
      </c>
      <c r="BZ486" s="37">
        <v>0</v>
      </c>
      <c r="CA486" s="37">
        <v>0</v>
      </c>
      <c r="CB486" s="37">
        <v>4057975.94</v>
      </c>
      <c r="CC486" s="209">
        <v>4930836.09</v>
      </c>
      <c r="CD486" s="37">
        <v>0</v>
      </c>
      <c r="CE486" s="37">
        <v>0</v>
      </c>
      <c r="CF486" s="37">
        <v>0</v>
      </c>
      <c r="CG486" s="37">
        <v>4930836.09</v>
      </c>
      <c r="CH486" s="209">
        <v>5019494.8099999996</v>
      </c>
      <c r="CI486" s="37">
        <v>0</v>
      </c>
      <c r="CJ486" s="37">
        <v>0</v>
      </c>
      <c r="CK486" s="37">
        <v>0</v>
      </c>
      <c r="CL486" s="37">
        <v>5019494.8099999996</v>
      </c>
      <c r="CM486" s="509" t="s">
        <v>92</v>
      </c>
      <c r="CN486" s="19" t="str">
        <f t="shared" si="220"/>
        <v>4010000300801плановый</v>
      </c>
      <c r="CR486" s="104">
        <f t="shared" si="201"/>
        <v>0</v>
      </c>
      <c r="CS486" s="104">
        <f t="shared" si="202"/>
        <v>0</v>
      </c>
      <c r="CT486" s="104">
        <f t="shared" si="203"/>
        <v>0</v>
      </c>
      <c r="CU486" s="104">
        <f t="shared" si="204"/>
        <v>0</v>
      </c>
      <c r="CV486" s="104">
        <f t="shared" si="205"/>
        <v>0</v>
      </c>
      <c r="CW486" s="104">
        <f t="shared" si="206"/>
        <v>0</v>
      </c>
      <c r="CY486" s="211">
        <f t="shared" si="208"/>
        <v>0</v>
      </c>
      <c r="CZ486" s="211">
        <f t="shared" si="209"/>
        <v>0</v>
      </c>
      <c r="DA486" s="211">
        <f t="shared" si="210"/>
        <v>0</v>
      </c>
      <c r="DB486" s="211">
        <f t="shared" si="211"/>
        <v>0</v>
      </c>
      <c r="DC486" s="211">
        <f t="shared" si="212"/>
        <v>0</v>
      </c>
      <c r="DD486" s="211">
        <f t="shared" si="213"/>
        <v>0</v>
      </c>
      <c r="DE486" s="211">
        <f t="shared" si="214"/>
        <v>0</v>
      </c>
      <c r="DF486" s="211">
        <f t="shared" si="215"/>
        <v>0</v>
      </c>
      <c r="DG486" s="211">
        <f t="shared" si="216"/>
        <v>0</v>
      </c>
      <c r="DH486" s="211">
        <f t="shared" si="217"/>
        <v>0</v>
      </c>
    </row>
    <row r="487" spans="1:112" s="105" customFormat="1" ht="32.1" customHeight="1">
      <c r="A487" s="84">
        <v>607</v>
      </c>
      <c r="B487" s="57" t="s">
        <v>481</v>
      </c>
      <c r="C487" s="69">
        <v>402000025</v>
      </c>
      <c r="D487" s="58" t="s">
        <v>128</v>
      </c>
      <c r="E487" s="59" t="s">
        <v>489</v>
      </c>
      <c r="F487" s="25"/>
      <c r="G487" s="25"/>
      <c r="H487" s="86">
        <v>1</v>
      </c>
      <c r="I487" s="25"/>
      <c r="J487" s="86">
        <v>2</v>
      </c>
      <c r="K487" s="86"/>
      <c r="L487" s="86">
        <v>2</v>
      </c>
      <c r="M487" s="25"/>
      <c r="N487" s="86">
        <v>3</v>
      </c>
      <c r="O487" s="25"/>
      <c r="P487" s="64" t="s">
        <v>186</v>
      </c>
      <c r="Q487" s="64" t="s">
        <v>275</v>
      </c>
      <c r="R487" s="86"/>
      <c r="S487" s="86"/>
      <c r="T487" s="86" t="s">
        <v>66</v>
      </c>
      <c r="U487" s="86"/>
      <c r="V487" s="86">
        <v>12</v>
      </c>
      <c r="W487" s="86">
        <v>1</v>
      </c>
      <c r="X487" s="86">
        <v>15</v>
      </c>
      <c r="Y487" s="86"/>
      <c r="Z487" s="86"/>
      <c r="AA487" s="86"/>
      <c r="AB487" s="64" t="s">
        <v>142</v>
      </c>
      <c r="AC487" s="328" t="s">
        <v>2315</v>
      </c>
      <c r="AD487" s="561"/>
      <c r="AE487" s="561"/>
      <c r="AF487" s="561"/>
      <c r="AG487" s="561"/>
      <c r="AH487" s="561"/>
      <c r="AI487" s="561"/>
      <c r="AJ487" s="561"/>
      <c r="AK487" s="251"/>
      <c r="AL487" s="561"/>
      <c r="AM487" s="562" t="s">
        <v>2390</v>
      </c>
      <c r="AN487" s="64" t="s">
        <v>2324</v>
      </c>
      <c r="AO487" s="71" t="s">
        <v>214</v>
      </c>
      <c r="AP487" s="71" t="s">
        <v>71</v>
      </c>
      <c r="AQ487" s="71" t="s">
        <v>543</v>
      </c>
      <c r="AR487" s="70" t="s">
        <v>174</v>
      </c>
      <c r="AS487" s="253" t="s">
        <v>463</v>
      </c>
      <c r="AT487" s="37">
        <v>2412.1999999999998</v>
      </c>
      <c r="AU487" s="37">
        <v>2412.1999999999998</v>
      </c>
      <c r="AV487" s="37">
        <v>0</v>
      </c>
      <c r="AW487" s="37">
        <v>0</v>
      </c>
      <c r="AX487" s="37">
        <v>0</v>
      </c>
      <c r="AY487" s="37">
        <v>0</v>
      </c>
      <c r="AZ487" s="37">
        <v>0</v>
      </c>
      <c r="BA487" s="37">
        <v>0</v>
      </c>
      <c r="BB487" s="37">
        <v>2412.1999999999998</v>
      </c>
      <c r="BC487" s="37">
        <v>2412.1999999999998</v>
      </c>
      <c r="BD487" s="209">
        <v>0</v>
      </c>
      <c r="BE487" s="37">
        <v>0</v>
      </c>
      <c r="BF487" s="37">
        <v>0</v>
      </c>
      <c r="BG487" s="37">
        <v>0</v>
      </c>
      <c r="BH487" s="37">
        <v>0</v>
      </c>
      <c r="BI487" s="209">
        <v>0</v>
      </c>
      <c r="BJ487" s="37">
        <v>0</v>
      </c>
      <c r="BK487" s="37">
        <v>0</v>
      </c>
      <c r="BL487" s="37">
        <v>0</v>
      </c>
      <c r="BM487" s="37">
        <v>0</v>
      </c>
      <c r="BN487" s="209">
        <v>0</v>
      </c>
      <c r="BO487" s="37">
        <v>0</v>
      </c>
      <c r="BP487" s="37">
        <v>0</v>
      </c>
      <c r="BQ487" s="37">
        <v>0</v>
      </c>
      <c r="BR487" s="37">
        <v>0</v>
      </c>
      <c r="BS487" s="209">
        <v>0</v>
      </c>
      <c r="BT487" s="37">
        <v>0</v>
      </c>
      <c r="BU487" s="37">
        <v>0</v>
      </c>
      <c r="BV487" s="37">
        <v>0</v>
      </c>
      <c r="BW487" s="37">
        <v>0</v>
      </c>
      <c r="BX487" s="209">
        <v>2412.1999999999998</v>
      </c>
      <c r="BY487" s="37">
        <v>0</v>
      </c>
      <c r="BZ487" s="37">
        <v>0</v>
      </c>
      <c r="CA487" s="37">
        <v>0</v>
      </c>
      <c r="CB487" s="37">
        <v>2412.1999999999998</v>
      </c>
      <c r="CC487" s="209">
        <v>0</v>
      </c>
      <c r="CD487" s="37">
        <v>0</v>
      </c>
      <c r="CE487" s="37">
        <v>0</v>
      </c>
      <c r="CF487" s="37">
        <v>0</v>
      </c>
      <c r="CG487" s="37">
        <v>0</v>
      </c>
      <c r="CH487" s="209">
        <v>0</v>
      </c>
      <c r="CI487" s="37">
        <v>0</v>
      </c>
      <c r="CJ487" s="37">
        <v>0</v>
      </c>
      <c r="CK487" s="37">
        <v>0</v>
      </c>
      <c r="CL487" s="37">
        <v>0</v>
      </c>
      <c r="CM487" s="509" t="s">
        <v>92</v>
      </c>
      <c r="CN487" s="19" t="str">
        <f t="shared" si="220"/>
        <v>4020000250801плановый</v>
      </c>
      <c r="CR487" s="104">
        <f t="shared" si="201"/>
        <v>0</v>
      </c>
      <c r="CS487" s="104">
        <f t="shared" si="202"/>
        <v>0</v>
      </c>
      <c r="CT487" s="104">
        <f t="shared" si="203"/>
        <v>0</v>
      </c>
      <c r="CU487" s="104">
        <f t="shared" si="204"/>
        <v>0</v>
      </c>
      <c r="CV487" s="104">
        <f t="shared" si="205"/>
        <v>0</v>
      </c>
      <c r="CW487" s="104">
        <f t="shared" si="206"/>
        <v>0</v>
      </c>
      <c r="CY487" s="211">
        <f t="shared" si="208"/>
        <v>0</v>
      </c>
      <c r="CZ487" s="211">
        <f t="shared" si="209"/>
        <v>0</v>
      </c>
      <c r="DA487" s="211">
        <f t="shared" si="210"/>
        <v>0</v>
      </c>
      <c r="DB487" s="211">
        <f t="shared" si="211"/>
        <v>0</v>
      </c>
      <c r="DC487" s="211">
        <f t="shared" si="212"/>
        <v>0</v>
      </c>
      <c r="DD487" s="211">
        <f t="shared" si="213"/>
        <v>0</v>
      </c>
      <c r="DE487" s="211">
        <f t="shared" si="214"/>
        <v>0</v>
      </c>
      <c r="DF487" s="211">
        <f t="shared" si="215"/>
        <v>0</v>
      </c>
      <c r="DG487" s="211">
        <f t="shared" si="216"/>
        <v>0</v>
      </c>
      <c r="DH487" s="211">
        <f t="shared" si="217"/>
        <v>0</v>
      </c>
    </row>
    <row r="488" spans="1:112" s="105" customFormat="1" ht="32.1" customHeight="1">
      <c r="A488" s="84">
        <v>607</v>
      </c>
      <c r="B488" s="57" t="s">
        <v>481</v>
      </c>
      <c r="C488" s="69">
        <v>401000030</v>
      </c>
      <c r="D488" s="58" t="s">
        <v>213</v>
      </c>
      <c r="E488" s="59" t="s">
        <v>484</v>
      </c>
      <c r="F488" s="85"/>
      <c r="G488" s="85"/>
      <c r="H488" s="86" t="s">
        <v>66</v>
      </c>
      <c r="I488" s="85"/>
      <c r="J488" s="86">
        <v>16</v>
      </c>
      <c r="K488" s="86">
        <v>1</v>
      </c>
      <c r="L488" s="86">
        <v>17</v>
      </c>
      <c r="M488" s="86"/>
      <c r="N488" s="86"/>
      <c r="O488" s="86"/>
      <c r="P488" s="64" t="s">
        <v>134</v>
      </c>
      <c r="Q488" s="64" t="s">
        <v>275</v>
      </c>
      <c r="R488" s="86"/>
      <c r="S488" s="86"/>
      <c r="T488" s="86" t="s">
        <v>66</v>
      </c>
      <c r="U488" s="86"/>
      <c r="V488" s="86">
        <v>9</v>
      </c>
      <c r="W488" s="86">
        <v>1</v>
      </c>
      <c r="X488" s="86"/>
      <c r="Y488" s="86"/>
      <c r="Z488" s="86"/>
      <c r="AA488" s="86"/>
      <c r="AB488" s="64" t="s">
        <v>142</v>
      </c>
      <c r="AC488" s="328" t="s">
        <v>2315</v>
      </c>
      <c r="AD488" s="561"/>
      <c r="AE488" s="561"/>
      <c r="AF488" s="561"/>
      <c r="AG488" s="561"/>
      <c r="AH488" s="561"/>
      <c r="AI488" s="561"/>
      <c r="AJ488" s="561"/>
      <c r="AK488" s="251"/>
      <c r="AL488" s="561"/>
      <c r="AM488" s="562" t="s">
        <v>2390</v>
      </c>
      <c r="AN488" s="64" t="s">
        <v>2324</v>
      </c>
      <c r="AO488" s="71" t="s">
        <v>214</v>
      </c>
      <c r="AP488" s="71" t="s">
        <v>71</v>
      </c>
      <c r="AQ488" s="71" t="s">
        <v>2392</v>
      </c>
      <c r="AR488" s="70" t="s">
        <v>488</v>
      </c>
      <c r="AS488" s="253" t="s">
        <v>471</v>
      </c>
      <c r="AT488" s="37">
        <v>209283.58</v>
      </c>
      <c r="AU488" s="37">
        <v>209283.58</v>
      </c>
      <c r="AV488" s="37">
        <v>0</v>
      </c>
      <c r="AW488" s="37">
        <v>0</v>
      </c>
      <c r="AX488" s="37">
        <v>209283.58</v>
      </c>
      <c r="AY488" s="37">
        <v>209283.58</v>
      </c>
      <c r="AZ488" s="37">
        <v>0</v>
      </c>
      <c r="BA488" s="37">
        <v>0</v>
      </c>
      <c r="BB488" s="37">
        <v>0</v>
      </c>
      <c r="BC488" s="37">
        <v>0</v>
      </c>
      <c r="BD488" s="209">
        <v>0</v>
      </c>
      <c r="BE488" s="37">
        <v>0</v>
      </c>
      <c r="BF488" s="37">
        <v>0</v>
      </c>
      <c r="BG488" s="37">
        <v>0</v>
      </c>
      <c r="BH488" s="37">
        <v>0</v>
      </c>
      <c r="BI488" s="209">
        <v>0</v>
      </c>
      <c r="BJ488" s="37">
        <v>0</v>
      </c>
      <c r="BK488" s="37">
        <v>0</v>
      </c>
      <c r="BL488" s="37">
        <v>0</v>
      </c>
      <c r="BM488" s="37">
        <v>0</v>
      </c>
      <c r="BN488" s="209">
        <v>0</v>
      </c>
      <c r="BO488" s="37">
        <v>0</v>
      </c>
      <c r="BP488" s="37">
        <v>0</v>
      </c>
      <c r="BQ488" s="37">
        <v>0</v>
      </c>
      <c r="BR488" s="37">
        <v>0</v>
      </c>
      <c r="BS488" s="209">
        <v>0</v>
      </c>
      <c r="BT488" s="37">
        <v>0</v>
      </c>
      <c r="BU488" s="37">
        <v>0</v>
      </c>
      <c r="BV488" s="37">
        <v>0</v>
      </c>
      <c r="BW488" s="37">
        <v>0</v>
      </c>
      <c r="BX488" s="209">
        <v>209283.58</v>
      </c>
      <c r="BY488" s="37">
        <v>0</v>
      </c>
      <c r="BZ488" s="37">
        <v>209283.58</v>
      </c>
      <c r="CA488" s="37">
        <v>0</v>
      </c>
      <c r="CB488" s="37">
        <v>0</v>
      </c>
      <c r="CC488" s="209">
        <v>0</v>
      </c>
      <c r="CD488" s="37">
        <v>0</v>
      </c>
      <c r="CE488" s="37">
        <v>0</v>
      </c>
      <c r="CF488" s="37">
        <v>0</v>
      </c>
      <c r="CG488" s="37">
        <v>0</v>
      </c>
      <c r="CH488" s="209">
        <v>0</v>
      </c>
      <c r="CI488" s="37">
        <v>0</v>
      </c>
      <c r="CJ488" s="37">
        <v>0</v>
      </c>
      <c r="CK488" s="37">
        <v>0</v>
      </c>
      <c r="CL488" s="37">
        <v>0</v>
      </c>
      <c r="CM488" s="509" t="s">
        <v>92</v>
      </c>
      <c r="CN488" s="19" t="str">
        <f t="shared" si="220"/>
        <v>4010000300801плановый</v>
      </c>
      <c r="CR488" s="104">
        <f t="shared" si="201"/>
        <v>0</v>
      </c>
      <c r="CS488" s="104">
        <f t="shared" si="202"/>
        <v>0</v>
      </c>
      <c r="CT488" s="104">
        <f t="shared" si="203"/>
        <v>0</v>
      </c>
      <c r="CU488" s="104">
        <f t="shared" si="204"/>
        <v>0</v>
      </c>
      <c r="CV488" s="104">
        <f t="shared" si="205"/>
        <v>0</v>
      </c>
      <c r="CW488" s="104">
        <f t="shared" si="206"/>
        <v>0</v>
      </c>
      <c r="CY488" s="211">
        <f t="shared" si="208"/>
        <v>0</v>
      </c>
      <c r="CZ488" s="211">
        <f t="shared" si="209"/>
        <v>0</v>
      </c>
      <c r="DA488" s="211">
        <f t="shared" si="210"/>
        <v>0</v>
      </c>
      <c r="DB488" s="211">
        <f t="shared" si="211"/>
        <v>0</v>
      </c>
      <c r="DC488" s="211">
        <f t="shared" si="212"/>
        <v>0</v>
      </c>
      <c r="DD488" s="211">
        <f t="shared" si="213"/>
        <v>0</v>
      </c>
      <c r="DE488" s="211">
        <f t="shared" si="214"/>
        <v>0</v>
      </c>
      <c r="DF488" s="211">
        <f t="shared" si="215"/>
        <v>0</v>
      </c>
      <c r="DG488" s="211">
        <f t="shared" si="216"/>
        <v>0</v>
      </c>
      <c r="DH488" s="211">
        <f t="shared" si="217"/>
        <v>0</v>
      </c>
    </row>
    <row r="489" spans="1:112" s="105" customFormat="1" ht="32.1" customHeight="1">
      <c r="A489" s="84">
        <v>607</v>
      </c>
      <c r="B489" s="57" t="s">
        <v>481</v>
      </c>
      <c r="C489" s="69">
        <v>401000030</v>
      </c>
      <c r="D489" s="58" t="s">
        <v>213</v>
      </c>
      <c r="E489" s="59" t="s">
        <v>484</v>
      </c>
      <c r="F489" s="85"/>
      <c r="G489" s="85"/>
      <c r="H489" s="86" t="s">
        <v>66</v>
      </c>
      <c r="I489" s="85"/>
      <c r="J489" s="86">
        <v>16</v>
      </c>
      <c r="K489" s="86">
        <v>1</v>
      </c>
      <c r="L489" s="86">
        <v>17</v>
      </c>
      <c r="M489" s="86"/>
      <c r="N489" s="86"/>
      <c r="O489" s="86"/>
      <c r="P489" s="64" t="s">
        <v>134</v>
      </c>
      <c r="Q489" s="64" t="s">
        <v>2393</v>
      </c>
      <c r="R489" s="64" t="s">
        <v>2394</v>
      </c>
      <c r="S489" s="86"/>
      <c r="T489" s="86" t="s">
        <v>381</v>
      </c>
      <c r="U489" s="86"/>
      <c r="V489" s="86" t="s">
        <v>501</v>
      </c>
      <c r="W489" s="86" t="s">
        <v>383</v>
      </c>
      <c r="X489" s="64" t="s">
        <v>2333</v>
      </c>
      <c r="Y489" s="86"/>
      <c r="Z489" s="86"/>
      <c r="AA489" s="86"/>
      <c r="AB489" s="64" t="s">
        <v>2395</v>
      </c>
      <c r="AC489" s="328" t="s">
        <v>2315</v>
      </c>
      <c r="AD489" s="561"/>
      <c r="AE489" s="561"/>
      <c r="AF489" s="561"/>
      <c r="AG489" s="561"/>
      <c r="AH489" s="561"/>
      <c r="AI489" s="561"/>
      <c r="AJ489" s="561"/>
      <c r="AK489" s="251"/>
      <c r="AL489" s="561"/>
      <c r="AM489" s="562" t="s">
        <v>2390</v>
      </c>
      <c r="AN489" s="64" t="s">
        <v>2324</v>
      </c>
      <c r="AO489" s="71" t="s">
        <v>214</v>
      </c>
      <c r="AP489" s="71" t="s">
        <v>71</v>
      </c>
      <c r="AQ489" s="71" t="s">
        <v>544</v>
      </c>
      <c r="AR489" s="70" t="s">
        <v>545</v>
      </c>
      <c r="AS489" s="253" t="s">
        <v>463</v>
      </c>
      <c r="AT489" s="37">
        <v>0</v>
      </c>
      <c r="AU489" s="37">
        <v>0</v>
      </c>
      <c r="AV489" s="37">
        <v>0</v>
      </c>
      <c r="AW489" s="37">
        <v>0</v>
      </c>
      <c r="AX489" s="37">
        <v>0</v>
      </c>
      <c r="AY489" s="37">
        <v>0</v>
      </c>
      <c r="AZ489" s="37">
        <v>0</v>
      </c>
      <c r="BA489" s="37">
        <v>0</v>
      </c>
      <c r="BB489" s="37">
        <v>0</v>
      </c>
      <c r="BC489" s="37">
        <v>0</v>
      </c>
      <c r="BD489" s="209">
        <v>3324099.7300000004</v>
      </c>
      <c r="BE489" s="37">
        <v>3000000</v>
      </c>
      <c r="BF489" s="37">
        <v>157894.74</v>
      </c>
      <c r="BG489" s="37">
        <v>0</v>
      </c>
      <c r="BH489" s="37">
        <v>166204.99</v>
      </c>
      <c r="BI489" s="209">
        <v>0</v>
      </c>
      <c r="BJ489" s="37">
        <v>0</v>
      </c>
      <c r="BK489" s="37">
        <v>0</v>
      </c>
      <c r="BL489" s="37">
        <v>0</v>
      </c>
      <c r="BM489" s="37">
        <v>0</v>
      </c>
      <c r="BN489" s="209">
        <v>0</v>
      </c>
      <c r="BO489" s="37">
        <v>0</v>
      </c>
      <c r="BP489" s="37">
        <v>0</v>
      </c>
      <c r="BQ489" s="37">
        <v>0</v>
      </c>
      <c r="BR489" s="37">
        <v>0</v>
      </c>
      <c r="BS489" s="209">
        <v>0</v>
      </c>
      <c r="BT489" s="37">
        <v>0</v>
      </c>
      <c r="BU489" s="37">
        <v>0</v>
      </c>
      <c r="BV489" s="37">
        <v>0</v>
      </c>
      <c r="BW489" s="37">
        <v>0</v>
      </c>
      <c r="BX489" s="209">
        <v>0</v>
      </c>
      <c r="BY489" s="37">
        <v>0</v>
      </c>
      <c r="BZ489" s="37">
        <v>0</v>
      </c>
      <c r="CA489" s="37">
        <v>0</v>
      </c>
      <c r="CB489" s="37">
        <v>0</v>
      </c>
      <c r="CC489" s="209">
        <v>3324099.7300000004</v>
      </c>
      <c r="CD489" s="37">
        <v>3000000</v>
      </c>
      <c r="CE489" s="37">
        <v>157894.74</v>
      </c>
      <c r="CF489" s="37">
        <v>0</v>
      </c>
      <c r="CG489" s="37">
        <v>166204.99</v>
      </c>
      <c r="CH489" s="209">
        <v>0</v>
      </c>
      <c r="CI489" s="37">
        <v>0</v>
      </c>
      <c r="CJ489" s="37">
        <v>0</v>
      </c>
      <c r="CK489" s="37">
        <v>0</v>
      </c>
      <c r="CL489" s="37">
        <v>0</v>
      </c>
      <c r="CM489" s="509" t="s">
        <v>92</v>
      </c>
      <c r="CN489" s="19" t="str">
        <f t="shared" si="220"/>
        <v>4010000300801плановый</v>
      </c>
      <c r="CR489" s="104">
        <f t="shared" si="201"/>
        <v>0</v>
      </c>
      <c r="CS489" s="104">
        <f t="shared" si="202"/>
        <v>0</v>
      </c>
      <c r="CT489" s="104">
        <f t="shared" si="203"/>
        <v>4.6566128730773926E-10</v>
      </c>
      <c r="CU489" s="104">
        <f t="shared" si="204"/>
        <v>0</v>
      </c>
      <c r="CV489" s="104">
        <f t="shared" si="205"/>
        <v>0</v>
      </c>
      <c r="CW489" s="104">
        <f t="shared" si="206"/>
        <v>0</v>
      </c>
      <c r="CY489" s="211">
        <f t="shared" si="208"/>
        <v>0</v>
      </c>
      <c r="CZ489" s="211">
        <f t="shared" si="209"/>
        <v>0</v>
      </c>
      <c r="DA489" s="211">
        <f t="shared" si="210"/>
        <v>0</v>
      </c>
      <c r="DB489" s="211">
        <f t="shared" si="211"/>
        <v>0</v>
      </c>
      <c r="DC489" s="211">
        <f t="shared" si="212"/>
        <v>0</v>
      </c>
      <c r="DD489" s="211">
        <f t="shared" si="213"/>
        <v>0</v>
      </c>
      <c r="DE489" s="211">
        <f t="shared" si="214"/>
        <v>0</v>
      </c>
      <c r="DF489" s="211">
        <f t="shared" si="215"/>
        <v>0</v>
      </c>
      <c r="DG489" s="211">
        <f t="shared" si="216"/>
        <v>0</v>
      </c>
      <c r="DH489" s="211">
        <f t="shared" si="217"/>
        <v>0</v>
      </c>
    </row>
    <row r="490" spans="1:112" s="105" customFormat="1" ht="32.1" customHeight="1">
      <c r="A490" s="84">
        <v>607</v>
      </c>
      <c r="B490" s="57" t="s">
        <v>481</v>
      </c>
      <c r="C490" s="69">
        <v>401000030</v>
      </c>
      <c r="D490" s="58" t="s">
        <v>213</v>
      </c>
      <c r="E490" s="59" t="s">
        <v>484</v>
      </c>
      <c r="F490" s="85"/>
      <c r="G490" s="85"/>
      <c r="H490" s="86" t="s">
        <v>66</v>
      </c>
      <c r="I490" s="85"/>
      <c r="J490" s="86">
        <v>16</v>
      </c>
      <c r="K490" s="86">
        <v>1</v>
      </c>
      <c r="L490" s="86">
        <v>17</v>
      </c>
      <c r="M490" s="86"/>
      <c r="N490" s="86"/>
      <c r="O490" s="86"/>
      <c r="P490" s="64" t="s">
        <v>134</v>
      </c>
      <c r="Q490" s="64" t="s">
        <v>2396</v>
      </c>
      <c r="R490" s="64" t="s">
        <v>505</v>
      </c>
      <c r="S490" s="86"/>
      <c r="T490" s="86" t="s">
        <v>381</v>
      </c>
      <c r="U490" s="86"/>
      <c r="V490" s="86" t="s">
        <v>501</v>
      </c>
      <c r="W490" s="86" t="s">
        <v>383</v>
      </c>
      <c r="X490" s="64" t="s">
        <v>506</v>
      </c>
      <c r="Y490" s="86"/>
      <c r="Z490" s="86"/>
      <c r="AA490" s="86"/>
      <c r="AB490" s="64" t="s">
        <v>2397</v>
      </c>
      <c r="AC490" s="328" t="s">
        <v>2315</v>
      </c>
      <c r="AD490" s="561"/>
      <c r="AE490" s="561"/>
      <c r="AF490" s="561"/>
      <c r="AG490" s="561"/>
      <c r="AH490" s="561"/>
      <c r="AI490" s="561"/>
      <c r="AJ490" s="561"/>
      <c r="AK490" s="251"/>
      <c r="AL490" s="561"/>
      <c r="AM490" s="562" t="s">
        <v>2390</v>
      </c>
      <c r="AN490" s="64" t="s">
        <v>2324</v>
      </c>
      <c r="AO490" s="71" t="s">
        <v>214</v>
      </c>
      <c r="AP490" s="71" t="s">
        <v>71</v>
      </c>
      <c r="AQ490" s="71" t="s">
        <v>2398</v>
      </c>
      <c r="AR490" s="70" t="s">
        <v>2399</v>
      </c>
      <c r="AS490" s="253" t="s">
        <v>463</v>
      </c>
      <c r="AT490" s="37">
        <v>0</v>
      </c>
      <c r="AU490" s="37">
        <v>0</v>
      </c>
      <c r="AV490" s="37">
        <v>0</v>
      </c>
      <c r="AW490" s="37">
        <v>0</v>
      </c>
      <c r="AX490" s="37">
        <v>0</v>
      </c>
      <c r="AY490" s="37">
        <v>0</v>
      </c>
      <c r="AZ490" s="37">
        <v>0</v>
      </c>
      <c r="BA490" s="37">
        <v>0</v>
      </c>
      <c r="BB490" s="37">
        <v>0</v>
      </c>
      <c r="BC490" s="37">
        <v>0</v>
      </c>
      <c r="BD490" s="209">
        <v>1000000</v>
      </c>
      <c r="BE490" s="37">
        <v>1000000</v>
      </c>
      <c r="BF490" s="37">
        <v>0</v>
      </c>
      <c r="BG490" s="37">
        <v>0</v>
      </c>
      <c r="BH490" s="37">
        <v>0</v>
      </c>
      <c r="BI490" s="209">
        <v>0</v>
      </c>
      <c r="BJ490" s="37">
        <v>0</v>
      </c>
      <c r="BK490" s="37">
        <v>0</v>
      </c>
      <c r="BL490" s="37">
        <v>0</v>
      </c>
      <c r="BM490" s="37">
        <v>0</v>
      </c>
      <c r="BN490" s="209">
        <v>0</v>
      </c>
      <c r="BO490" s="37">
        <v>0</v>
      </c>
      <c r="BP490" s="37">
        <v>0</v>
      </c>
      <c r="BQ490" s="37">
        <v>0</v>
      </c>
      <c r="BR490" s="37">
        <v>0</v>
      </c>
      <c r="BS490" s="209">
        <v>0</v>
      </c>
      <c r="BT490" s="37">
        <v>0</v>
      </c>
      <c r="BU490" s="37">
        <v>0</v>
      </c>
      <c r="BV490" s="37">
        <v>0</v>
      </c>
      <c r="BW490" s="37">
        <v>0</v>
      </c>
      <c r="BX490" s="209">
        <v>0</v>
      </c>
      <c r="BY490" s="37">
        <v>0</v>
      </c>
      <c r="BZ490" s="37">
        <v>0</v>
      </c>
      <c r="CA490" s="37">
        <v>0</v>
      </c>
      <c r="CB490" s="37">
        <v>0</v>
      </c>
      <c r="CC490" s="209">
        <v>1000000</v>
      </c>
      <c r="CD490" s="37">
        <v>1000000</v>
      </c>
      <c r="CE490" s="37">
        <v>0</v>
      </c>
      <c r="CF490" s="37">
        <v>0</v>
      </c>
      <c r="CG490" s="37">
        <v>0</v>
      </c>
      <c r="CH490" s="209">
        <v>0</v>
      </c>
      <c r="CI490" s="37">
        <v>0</v>
      </c>
      <c r="CJ490" s="37">
        <v>0</v>
      </c>
      <c r="CK490" s="37">
        <v>0</v>
      </c>
      <c r="CL490" s="37">
        <v>0</v>
      </c>
      <c r="CM490" s="509" t="s">
        <v>92</v>
      </c>
      <c r="CN490" s="19" t="str">
        <f t="shared" si="220"/>
        <v>4010000300801плановый</v>
      </c>
      <c r="CR490" s="104">
        <f t="shared" si="201"/>
        <v>0</v>
      </c>
      <c r="CS490" s="104">
        <f t="shared" si="202"/>
        <v>0</v>
      </c>
      <c r="CT490" s="104">
        <f t="shared" si="203"/>
        <v>0</v>
      </c>
      <c r="CU490" s="104">
        <f t="shared" si="204"/>
        <v>0</v>
      </c>
      <c r="CV490" s="104">
        <f t="shared" si="205"/>
        <v>0</v>
      </c>
      <c r="CW490" s="104">
        <f t="shared" si="206"/>
        <v>0</v>
      </c>
      <c r="CY490" s="211">
        <f t="shared" si="208"/>
        <v>0</v>
      </c>
      <c r="CZ490" s="211">
        <f t="shared" si="209"/>
        <v>0</v>
      </c>
      <c r="DA490" s="211">
        <f t="shared" si="210"/>
        <v>0</v>
      </c>
      <c r="DB490" s="211">
        <f t="shared" si="211"/>
        <v>0</v>
      </c>
      <c r="DC490" s="211">
        <f t="shared" si="212"/>
        <v>0</v>
      </c>
      <c r="DD490" s="211">
        <f t="shared" si="213"/>
        <v>0</v>
      </c>
      <c r="DE490" s="211">
        <f t="shared" si="214"/>
        <v>0</v>
      </c>
      <c r="DF490" s="211">
        <f t="shared" si="215"/>
        <v>0</v>
      </c>
      <c r="DG490" s="211">
        <f t="shared" si="216"/>
        <v>0</v>
      </c>
      <c r="DH490" s="211">
        <f t="shared" si="217"/>
        <v>0</v>
      </c>
    </row>
    <row r="491" spans="1:112" s="105" customFormat="1" ht="32.1" customHeight="1">
      <c r="A491" s="84">
        <v>607</v>
      </c>
      <c r="B491" s="57" t="s">
        <v>481</v>
      </c>
      <c r="C491" s="69">
        <v>401000030</v>
      </c>
      <c r="D491" s="58" t="s">
        <v>213</v>
      </c>
      <c r="E491" s="59" t="s">
        <v>484</v>
      </c>
      <c r="F491" s="85"/>
      <c r="G491" s="85"/>
      <c r="H491" s="86" t="s">
        <v>66</v>
      </c>
      <c r="I491" s="85"/>
      <c r="J491" s="86">
        <v>16</v>
      </c>
      <c r="K491" s="86">
        <v>1</v>
      </c>
      <c r="L491" s="86">
        <v>17</v>
      </c>
      <c r="M491" s="86"/>
      <c r="N491" s="86"/>
      <c r="O491" s="86"/>
      <c r="P491" s="64" t="s">
        <v>134</v>
      </c>
      <c r="Q491" s="64" t="s">
        <v>275</v>
      </c>
      <c r="R491" s="86"/>
      <c r="S491" s="86"/>
      <c r="T491" s="86" t="s">
        <v>66</v>
      </c>
      <c r="U491" s="86"/>
      <c r="V491" s="86">
        <v>9</v>
      </c>
      <c r="W491" s="86">
        <v>1</v>
      </c>
      <c r="X491" s="86"/>
      <c r="Y491" s="86"/>
      <c r="Z491" s="86"/>
      <c r="AA491" s="86"/>
      <c r="AB491" s="64" t="s">
        <v>142</v>
      </c>
      <c r="AC491" s="328" t="s">
        <v>2315</v>
      </c>
      <c r="AD491" s="561"/>
      <c r="AE491" s="561"/>
      <c r="AF491" s="561"/>
      <c r="AG491" s="561"/>
      <c r="AH491" s="561"/>
      <c r="AI491" s="561"/>
      <c r="AJ491" s="561"/>
      <c r="AK491" s="251"/>
      <c r="AL491" s="561"/>
      <c r="AM491" s="562" t="s">
        <v>2400</v>
      </c>
      <c r="AN491" s="64" t="s">
        <v>2324</v>
      </c>
      <c r="AO491" s="71" t="s">
        <v>214</v>
      </c>
      <c r="AP491" s="71" t="s">
        <v>71</v>
      </c>
      <c r="AQ491" s="71" t="s">
        <v>546</v>
      </c>
      <c r="AR491" s="70" t="s">
        <v>174</v>
      </c>
      <c r="AS491" s="253" t="s">
        <v>471</v>
      </c>
      <c r="AT491" s="37">
        <v>68059498.340000004</v>
      </c>
      <c r="AU491" s="37">
        <v>68059498.340000004</v>
      </c>
      <c r="AV491" s="37">
        <v>0</v>
      </c>
      <c r="AW491" s="37">
        <v>0</v>
      </c>
      <c r="AX491" s="37">
        <v>0</v>
      </c>
      <c r="AY491" s="37">
        <v>0</v>
      </c>
      <c r="AZ491" s="37">
        <v>0</v>
      </c>
      <c r="BA491" s="37">
        <v>0</v>
      </c>
      <c r="BB491" s="37">
        <v>68059498.340000004</v>
      </c>
      <c r="BC491" s="37">
        <v>68059498.340000004</v>
      </c>
      <c r="BD491" s="209">
        <v>68367396.659999996</v>
      </c>
      <c r="BE491" s="37">
        <v>0</v>
      </c>
      <c r="BF491" s="37">
        <v>0</v>
      </c>
      <c r="BG491" s="37">
        <v>0</v>
      </c>
      <c r="BH491" s="37">
        <v>68367396.659999996</v>
      </c>
      <c r="BI491" s="209">
        <v>69690661.849999994</v>
      </c>
      <c r="BJ491" s="37">
        <v>0</v>
      </c>
      <c r="BK491" s="37">
        <v>0</v>
      </c>
      <c r="BL491" s="37">
        <v>0</v>
      </c>
      <c r="BM491" s="37">
        <v>69690661.849999994</v>
      </c>
      <c r="BN491" s="209">
        <v>69713075.329999998</v>
      </c>
      <c r="BO491" s="37">
        <v>0</v>
      </c>
      <c r="BP491" s="37">
        <v>0</v>
      </c>
      <c r="BQ491" s="37">
        <v>0</v>
      </c>
      <c r="BR491" s="37">
        <v>69713075.329999998</v>
      </c>
      <c r="BS491" s="209">
        <v>69713075.329999998</v>
      </c>
      <c r="BT491" s="37">
        <v>0</v>
      </c>
      <c r="BU491" s="37">
        <v>0</v>
      </c>
      <c r="BV491" s="37">
        <v>0</v>
      </c>
      <c r="BW491" s="37">
        <v>69713075.329999998</v>
      </c>
      <c r="BX491" s="209">
        <v>68059498.340000004</v>
      </c>
      <c r="BY491" s="37">
        <v>0</v>
      </c>
      <c r="BZ491" s="37">
        <v>0</v>
      </c>
      <c r="CA491" s="37">
        <v>0</v>
      </c>
      <c r="CB491" s="37">
        <v>68059498.340000004</v>
      </c>
      <c r="CC491" s="209">
        <v>68367396.659999996</v>
      </c>
      <c r="CD491" s="37">
        <v>0</v>
      </c>
      <c r="CE491" s="37">
        <v>0</v>
      </c>
      <c r="CF491" s="37">
        <v>0</v>
      </c>
      <c r="CG491" s="37">
        <v>68367396.659999996</v>
      </c>
      <c r="CH491" s="209">
        <v>69690661.849999994</v>
      </c>
      <c r="CI491" s="37">
        <v>0</v>
      </c>
      <c r="CJ491" s="37">
        <v>0</v>
      </c>
      <c r="CK491" s="37">
        <v>0</v>
      </c>
      <c r="CL491" s="37">
        <v>69690661.849999994</v>
      </c>
      <c r="CM491" s="509" t="s">
        <v>92</v>
      </c>
      <c r="CN491" s="19" t="str">
        <f t="shared" si="220"/>
        <v>4010000300801плановый</v>
      </c>
      <c r="CR491" s="104">
        <f t="shared" si="201"/>
        <v>0</v>
      </c>
      <c r="CS491" s="104">
        <f t="shared" si="202"/>
        <v>0</v>
      </c>
      <c r="CT491" s="104">
        <f t="shared" si="203"/>
        <v>0</v>
      </c>
      <c r="CU491" s="104">
        <f t="shared" si="204"/>
        <v>0</v>
      </c>
      <c r="CV491" s="104">
        <f t="shared" si="205"/>
        <v>0</v>
      </c>
      <c r="CW491" s="104">
        <f t="shared" si="206"/>
        <v>0</v>
      </c>
      <c r="CY491" s="211">
        <f t="shared" si="208"/>
        <v>0</v>
      </c>
      <c r="CZ491" s="211">
        <f t="shared" si="209"/>
        <v>0</v>
      </c>
      <c r="DA491" s="211">
        <f t="shared" si="210"/>
        <v>0</v>
      </c>
      <c r="DB491" s="211">
        <f t="shared" si="211"/>
        <v>0</v>
      </c>
      <c r="DC491" s="211">
        <f t="shared" si="212"/>
        <v>0</v>
      </c>
      <c r="DD491" s="211">
        <f t="shared" si="213"/>
        <v>0</v>
      </c>
      <c r="DE491" s="211">
        <f t="shared" si="214"/>
        <v>0</v>
      </c>
      <c r="DF491" s="211">
        <f t="shared" si="215"/>
        <v>0</v>
      </c>
      <c r="DG491" s="211">
        <f t="shared" si="216"/>
        <v>0</v>
      </c>
      <c r="DH491" s="211">
        <f t="shared" si="217"/>
        <v>0</v>
      </c>
    </row>
    <row r="492" spans="1:112" s="105" customFormat="1" ht="32.1" customHeight="1">
      <c r="A492" s="84">
        <v>607</v>
      </c>
      <c r="B492" s="57" t="s">
        <v>481</v>
      </c>
      <c r="C492" s="69">
        <v>401000029</v>
      </c>
      <c r="D492" s="58" t="s">
        <v>533</v>
      </c>
      <c r="E492" s="59" t="s">
        <v>484</v>
      </c>
      <c r="F492" s="85"/>
      <c r="G492" s="85"/>
      <c r="H492" s="86" t="s">
        <v>66</v>
      </c>
      <c r="I492" s="85"/>
      <c r="J492" s="86">
        <v>16</v>
      </c>
      <c r="K492" s="86">
        <v>1</v>
      </c>
      <c r="L492" s="86">
        <v>16</v>
      </c>
      <c r="M492" s="86"/>
      <c r="N492" s="86"/>
      <c r="O492" s="86"/>
      <c r="P492" s="64" t="s">
        <v>134</v>
      </c>
      <c r="Q492" s="64" t="s">
        <v>275</v>
      </c>
      <c r="R492" s="86"/>
      <c r="S492" s="86"/>
      <c r="T492" s="86" t="s">
        <v>66</v>
      </c>
      <c r="U492" s="86"/>
      <c r="V492" s="86">
        <v>9</v>
      </c>
      <c r="W492" s="86">
        <v>1</v>
      </c>
      <c r="X492" s="86"/>
      <c r="Y492" s="86"/>
      <c r="Z492" s="25"/>
      <c r="AA492" s="86"/>
      <c r="AB492" s="64" t="s">
        <v>142</v>
      </c>
      <c r="AC492" s="328" t="s">
        <v>2315</v>
      </c>
      <c r="AD492" s="561"/>
      <c r="AE492" s="561"/>
      <c r="AF492" s="561"/>
      <c r="AG492" s="561"/>
      <c r="AH492" s="561"/>
      <c r="AI492" s="561"/>
      <c r="AJ492" s="561"/>
      <c r="AK492" s="251"/>
      <c r="AL492" s="561"/>
      <c r="AM492" s="562" t="s">
        <v>2400</v>
      </c>
      <c r="AN492" s="64" t="s">
        <v>2324</v>
      </c>
      <c r="AO492" s="71" t="s">
        <v>214</v>
      </c>
      <c r="AP492" s="71" t="s">
        <v>71</v>
      </c>
      <c r="AQ492" s="71" t="s">
        <v>546</v>
      </c>
      <c r="AR492" s="70" t="s">
        <v>174</v>
      </c>
      <c r="AS492" s="253" t="s">
        <v>471</v>
      </c>
      <c r="AT492" s="37">
        <v>3464283.31</v>
      </c>
      <c r="AU492" s="37">
        <v>3464283.31</v>
      </c>
      <c r="AV492" s="37">
        <v>0</v>
      </c>
      <c r="AW492" s="37">
        <v>0</v>
      </c>
      <c r="AX492" s="37">
        <v>0</v>
      </c>
      <c r="AY492" s="37">
        <v>0</v>
      </c>
      <c r="AZ492" s="37">
        <v>0</v>
      </c>
      <c r="BA492" s="37">
        <v>0</v>
      </c>
      <c r="BB492" s="37">
        <v>3464283.31</v>
      </c>
      <c r="BC492" s="37">
        <v>3464283.31</v>
      </c>
      <c r="BD492" s="209">
        <v>3542840.83</v>
      </c>
      <c r="BE492" s="37">
        <v>0</v>
      </c>
      <c r="BF492" s="37">
        <v>0</v>
      </c>
      <c r="BG492" s="37">
        <v>0</v>
      </c>
      <c r="BH492" s="37">
        <v>3542840.83</v>
      </c>
      <c r="BI492" s="209">
        <v>3612199.5</v>
      </c>
      <c r="BJ492" s="37">
        <v>0</v>
      </c>
      <c r="BK492" s="37">
        <v>0</v>
      </c>
      <c r="BL492" s="37">
        <v>0</v>
      </c>
      <c r="BM492" s="37">
        <v>3612199.5</v>
      </c>
      <c r="BN492" s="209">
        <v>3612199.5</v>
      </c>
      <c r="BO492" s="37">
        <v>0</v>
      </c>
      <c r="BP492" s="37">
        <v>0</v>
      </c>
      <c r="BQ492" s="37">
        <v>0</v>
      </c>
      <c r="BR492" s="37">
        <v>3612199.5</v>
      </c>
      <c r="BS492" s="209">
        <v>3612199.5</v>
      </c>
      <c r="BT492" s="37">
        <v>0</v>
      </c>
      <c r="BU492" s="37">
        <v>0</v>
      </c>
      <c r="BV492" s="37">
        <v>0</v>
      </c>
      <c r="BW492" s="37">
        <v>3612199.5</v>
      </c>
      <c r="BX492" s="209">
        <v>3464283.31</v>
      </c>
      <c r="BY492" s="37">
        <v>0</v>
      </c>
      <c r="BZ492" s="37">
        <v>0</v>
      </c>
      <c r="CA492" s="37">
        <v>0</v>
      </c>
      <c r="CB492" s="37">
        <v>3464283.31</v>
      </c>
      <c r="CC492" s="209">
        <v>3542840.83</v>
      </c>
      <c r="CD492" s="37">
        <v>0</v>
      </c>
      <c r="CE492" s="37">
        <v>0</v>
      </c>
      <c r="CF492" s="37">
        <v>0</v>
      </c>
      <c r="CG492" s="37">
        <v>3542840.83</v>
      </c>
      <c r="CH492" s="209">
        <v>3612199.5</v>
      </c>
      <c r="CI492" s="37">
        <v>0</v>
      </c>
      <c r="CJ492" s="37">
        <v>0</v>
      </c>
      <c r="CK492" s="37">
        <v>0</v>
      </c>
      <c r="CL492" s="37">
        <v>3612199.5</v>
      </c>
      <c r="CM492" s="509" t="s">
        <v>92</v>
      </c>
      <c r="CN492" s="19" t="str">
        <f t="shared" si="220"/>
        <v>4010000290801плановый</v>
      </c>
      <c r="CR492" s="104">
        <f t="shared" si="201"/>
        <v>0</v>
      </c>
      <c r="CS492" s="104">
        <f t="shared" si="202"/>
        <v>0</v>
      </c>
      <c r="CT492" s="104">
        <f t="shared" si="203"/>
        <v>0</v>
      </c>
      <c r="CU492" s="104">
        <f t="shared" si="204"/>
        <v>0</v>
      </c>
      <c r="CV492" s="104">
        <f t="shared" si="205"/>
        <v>0</v>
      </c>
      <c r="CW492" s="104">
        <f t="shared" si="206"/>
        <v>0</v>
      </c>
      <c r="CY492" s="211">
        <f t="shared" si="208"/>
        <v>0</v>
      </c>
      <c r="CZ492" s="211">
        <f t="shared" si="209"/>
        <v>0</v>
      </c>
      <c r="DA492" s="211">
        <f t="shared" si="210"/>
        <v>0</v>
      </c>
      <c r="DB492" s="211">
        <f t="shared" si="211"/>
        <v>0</v>
      </c>
      <c r="DC492" s="211">
        <f t="shared" si="212"/>
        <v>0</v>
      </c>
      <c r="DD492" s="211">
        <f t="shared" si="213"/>
        <v>0</v>
      </c>
      <c r="DE492" s="211">
        <f t="shared" si="214"/>
        <v>0</v>
      </c>
      <c r="DF492" s="211">
        <f t="shared" si="215"/>
        <v>0</v>
      </c>
      <c r="DG492" s="211">
        <f t="shared" si="216"/>
        <v>0</v>
      </c>
      <c r="DH492" s="211">
        <f t="shared" si="217"/>
        <v>0</v>
      </c>
    </row>
    <row r="493" spans="1:112" s="105" customFormat="1" ht="32.1" customHeight="1">
      <c r="A493" s="84">
        <v>607</v>
      </c>
      <c r="B493" s="57" t="s">
        <v>481</v>
      </c>
      <c r="C493" s="69">
        <v>401000030</v>
      </c>
      <c r="D493" s="58" t="s">
        <v>213</v>
      </c>
      <c r="E493" s="59" t="s">
        <v>484</v>
      </c>
      <c r="F493" s="85"/>
      <c r="G493" s="85"/>
      <c r="H493" s="86" t="s">
        <v>66</v>
      </c>
      <c r="I493" s="85"/>
      <c r="J493" s="86">
        <v>16</v>
      </c>
      <c r="K493" s="86">
        <v>1</v>
      </c>
      <c r="L493" s="86">
        <v>17</v>
      </c>
      <c r="M493" s="86"/>
      <c r="N493" s="86"/>
      <c r="O493" s="86"/>
      <c r="P493" s="64" t="s">
        <v>134</v>
      </c>
      <c r="Q493" s="64" t="s">
        <v>275</v>
      </c>
      <c r="R493" s="86"/>
      <c r="S493" s="86"/>
      <c r="T493" s="86" t="s">
        <v>66</v>
      </c>
      <c r="U493" s="86"/>
      <c r="V493" s="86">
        <v>9</v>
      </c>
      <c r="W493" s="86">
        <v>1</v>
      </c>
      <c r="X493" s="86"/>
      <c r="Y493" s="86"/>
      <c r="Z493" s="86"/>
      <c r="AA493" s="86"/>
      <c r="AB493" s="64" t="s">
        <v>142</v>
      </c>
      <c r="AC493" s="328" t="s">
        <v>2315</v>
      </c>
      <c r="AD493" s="561"/>
      <c r="AE493" s="561"/>
      <c r="AF493" s="561"/>
      <c r="AG493" s="561"/>
      <c r="AH493" s="561"/>
      <c r="AI493" s="561"/>
      <c r="AJ493" s="561"/>
      <c r="AK493" s="251"/>
      <c r="AL493" s="561"/>
      <c r="AM493" s="562" t="s">
        <v>2400</v>
      </c>
      <c r="AN493" s="64" t="s">
        <v>2324</v>
      </c>
      <c r="AO493" s="71" t="s">
        <v>214</v>
      </c>
      <c r="AP493" s="71" t="s">
        <v>71</v>
      </c>
      <c r="AQ493" s="71" t="s">
        <v>546</v>
      </c>
      <c r="AR493" s="70" t="s">
        <v>174</v>
      </c>
      <c r="AS493" s="253" t="s">
        <v>463</v>
      </c>
      <c r="AT493" s="37">
        <v>260000</v>
      </c>
      <c r="AU493" s="37">
        <v>260000</v>
      </c>
      <c r="AV493" s="37">
        <v>0</v>
      </c>
      <c r="AW493" s="37">
        <v>0</v>
      </c>
      <c r="AX493" s="37">
        <v>0</v>
      </c>
      <c r="AY493" s="37">
        <v>0</v>
      </c>
      <c r="AZ493" s="37">
        <v>0</v>
      </c>
      <c r="BA493" s="37">
        <v>0</v>
      </c>
      <c r="BB493" s="37">
        <v>260000</v>
      </c>
      <c r="BC493" s="37">
        <v>260000</v>
      </c>
      <c r="BD493" s="209">
        <v>0</v>
      </c>
      <c r="BE493" s="37">
        <v>0</v>
      </c>
      <c r="BF493" s="37">
        <v>0</v>
      </c>
      <c r="BG493" s="37">
        <v>0</v>
      </c>
      <c r="BH493" s="37">
        <v>0</v>
      </c>
      <c r="BI493" s="209">
        <v>0</v>
      </c>
      <c r="BJ493" s="37">
        <v>0</v>
      </c>
      <c r="BK493" s="37">
        <v>0</v>
      </c>
      <c r="BL493" s="37">
        <v>0</v>
      </c>
      <c r="BM493" s="37">
        <v>0</v>
      </c>
      <c r="BN493" s="209">
        <v>0</v>
      </c>
      <c r="BO493" s="37">
        <v>0</v>
      </c>
      <c r="BP493" s="37">
        <v>0</v>
      </c>
      <c r="BQ493" s="37">
        <v>0</v>
      </c>
      <c r="BR493" s="37">
        <v>0</v>
      </c>
      <c r="BS493" s="209">
        <v>0</v>
      </c>
      <c r="BT493" s="37">
        <v>0</v>
      </c>
      <c r="BU493" s="37">
        <v>0</v>
      </c>
      <c r="BV493" s="37">
        <v>0</v>
      </c>
      <c r="BW493" s="37">
        <v>0</v>
      </c>
      <c r="BX493" s="209">
        <v>260000</v>
      </c>
      <c r="BY493" s="37">
        <v>0</v>
      </c>
      <c r="BZ493" s="37">
        <v>0</v>
      </c>
      <c r="CA493" s="37">
        <v>0</v>
      </c>
      <c r="CB493" s="37">
        <v>260000</v>
      </c>
      <c r="CC493" s="209">
        <v>0</v>
      </c>
      <c r="CD493" s="37">
        <v>0</v>
      </c>
      <c r="CE493" s="37">
        <v>0</v>
      </c>
      <c r="CF493" s="37">
        <v>0</v>
      </c>
      <c r="CG493" s="37">
        <v>0</v>
      </c>
      <c r="CH493" s="209">
        <v>0</v>
      </c>
      <c r="CI493" s="37">
        <v>0</v>
      </c>
      <c r="CJ493" s="37">
        <v>0</v>
      </c>
      <c r="CK493" s="37">
        <v>0</v>
      </c>
      <c r="CL493" s="37">
        <v>0</v>
      </c>
      <c r="CM493" s="509" t="s">
        <v>92</v>
      </c>
      <c r="CN493" s="19" t="str">
        <f t="shared" si="220"/>
        <v>4010000300801плановый</v>
      </c>
      <c r="CR493" s="104">
        <f t="shared" si="201"/>
        <v>0</v>
      </c>
      <c r="CS493" s="104">
        <f t="shared" si="202"/>
        <v>0</v>
      </c>
      <c r="CT493" s="104">
        <f t="shared" si="203"/>
        <v>0</v>
      </c>
      <c r="CU493" s="104">
        <f t="shared" si="204"/>
        <v>0</v>
      </c>
      <c r="CV493" s="104">
        <f t="shared" si="205"/>
        <v>0</v>
      </c>
      <c r="CW493" s="104">
        <f t="shared" si="206"/>
        <v>0</v>
      </c>
      <c r="CY493" s="211">
        <f t="shared" si="208"/>
        <v>0</v>
      </c>
      <c r="CZ493" s="211">
        <f t="shared" si="209"/>
        <v>0</v>
      </c>
      <c r="DA493" s="211">
        <f t="shared" si="210"/>
        <v>0</v>
      </c>
      <c r="DB493" s="211">
        <f t="shared" si="211"/>
        <v>0</v>
      </c>
      <c r="DC493" s="211">
        <f t="shared" si="212"/>
        <v>0</v>
      </c>
      <c r="DD493" s="211">
        <f t="shared" si="213"/>
        <v>0</v>
      </c>
      <c r="DE493" s="211">
        <f t="shared" si="214"/>
        <v>0</v>
      </c>
      <c r="DF493" s="211">
        <f t="shared" si="215"/>
        <v>0</v>
      </c>
      <c r="DG493" s="211">
        <f t="shared" si="216"/>
        <v>0</v>
      </c>
      <c r="DH493" s="211">
        <f t="shared" si="217"/>
        <v>0</v>
      </c>
    </row>
    <row r="494" spans="1:112" s="105" customFormat="1" ht="32.1" customHeight="1">
      <c r="A494" s="84">
        <v>607</v>
      </c>
      <c r="B494" s="57" t="s">
        <v>481</v>
      </c>
      <c r="C494" s="69">
        <v>401000030</v>
      </c>
      <c r="D494" s="58" t="s">
        <v>213</v>
      </c>
      <c r="E494" s="59" t="s">
        <v>484</v>
      </c>
      <c r="F494" s="85"/>
      <c r="G494" s="85"/>
      <c r="H494" s="86" t="s">
        <v>66</v>
      </c>
      <c r="I494" s="85"/>
      <c r="J494" s="86">
        <v>16</v>
      </c>
      <c r="K494" s="86">
        <v>1</v>
      </c>
      <c r="L494" s="86">
        <v>17</v>
      </c>
      <c r="M494" s="86"/>
      <c r="N494" s="86"/>
      <c r="O494" s="86"/>
      <c r="P494" s="64" t="s">
        <v>134</v>
      </c>
      <c r="Q494" s="64" t="s">
        <v>275</v>
      </c>
      <c r="R494" s="86"/>
      <c r="S494" s="86"/>
      <c r="T494" s="86" t="s">
        <v>66</v>
      </c>
      <c r="U494" s="86"/>
      <c r="V494" s="86">
        <v>9</v>
      </c>
      <c r="W494" s="86">
        <v>1</v>
      </c>
      <c r="X494" s="86"/>
      <c r="Y494" s="86"/>
      <c r="Z494" s="86"/>
      <c r="AA494" s="86"/>
      <c r="AB494" s="64" t="s">
        <v>142</v>
      </c>
      <c r="AC494" s="328" t="s">
        <v>2315</v>
      </c>
      <c r="AD494" s="561"/>
      <c r="AE494" s="561"/>
      <c r="AF494" s="561"/>
      <c r="AG494" s="561"/>
      <c r="AH494" s="561"/>
      <c r="AI494" s="561"/>
      <c r="AJ494" s="561"/>
      <c r="AK494" s="251"/>
      <c r="AL494" s="561"/>
      <c r="AM494" s="562" t="s">
        <v>2400</v>
      </c>
      <c r="AN494" s="64" t="s">
        <v>2324</v>
      </c>
      <c r="AO494" s="71" t="s">
        <v>214</v>
      </c>
      <c r="AP494" s="71" t="s">
        <v>71</v>
      </c>
      <c r="AQ494" s="71" t="s">
        <v>546</v>
      </c>
      <c r="AR494" s="70" t="s">
        <v>174</v>
      </c>
      <c r="AS494" s="253" t="s">
        <v>472</v>
      </c>
      <c r="AT494" s="37">
        <v>12829850</v>
      </c>
      <c r="AU494" s="37">
        <v>12829850</v>
      </c>
      <c r="AV494" s="37">
        <v>0</v>
      </c>
      <c r="AW494" s="37">
        <v>0</v>
      </c>
      <c r="AX494" s="37">
        <v>0</v>
      </c>
      <c r="AY494" s="37">
        <v>0</v>
      </c>
      <c r="AZ494" s="37">
        <v>0</v>
      </c>
      <c r="BA494" s="37">
        <v>0</v>
      </c>
      <c r="BB494" s="37">
        <v>12829850</v>
      </c>
      <c r="BC494" s="37">
        <v>12829850</v>
      </c>
      <c r="BD494" s="209">
        <v>12835389.689999999</v>
      </c>
      <c r="BE494" s="37">
        <v>0</v>
      </c>
      <c r="BF494" s="37">
        <v>0</v>
      </c>
      <c r="BG494" s="37">
        <v>0</v>
      </c>
      <c r="BH494" s="37">
        <v>12835389.689999999</v>
      </c>
      <c r="BI494" s="209">
        <v>13086670</v>
      </c>
      <c r="BJ494" s="37">
        <v>0</v>
      </c>
      <c r="BK494" s="37">
        <v>0</v>
      </c>
      <c r="BL494" s="37">
        <v>0</v>
      </c>
      <c r="BM494" s="37">
        <v>13086670</v>
      </c>
      <c r="BN494" s="209">
        <v>13086670</v>
      </c>
      <c r="BO494" s="37">
        <v>0</v>
      </c>
      <c r="BP494" s="37">
        <v>0</v>
      </c>
      <c r="BQ494" s="37">
        <v>0</v>
      </c>
      <c r="BR494" s="37">
        <v>13086670</v>
      </c>
      <c r="BS494" s="209">
        <v>13086670</v>
      </c>
      <c r="BT494" s="37">
        <v>0</v>
      </c>
      <c r="BU494" s="37">
        <v>0</v>
      </c>
      <c r="BV494" s="37">
        <v>0</v>
      </c>
      <c r="BW494" s="37">
        <v>13086670</v>
      </c>
      <c r="BX494" s="209">
        <v>12829850</v>
      </c>
      <c r="BY494" s="37">
        <v>0</v>
      </c>
      <c r="BZ494" s="37">
        <v>0</v>
      </c>
      <c r="CA494" s="37">
        <v>0</v>
      </c>
      <c r="CB494" s="37">
        <v>12829850</v>
      </c>
      <c r="CC494" s="209">
        <v>12835389.689999999</v>
      </c>
      <c r="CD494" s="37">
        <v>0</v>
      </c>
      <c r="CE494" s="37">
        <v>0</v>
      </c>
      <c r="CF494" s="37">
        <v>0</v>
      </c>
      <c r="CG494" s="37">
        <v>12835389.689999999</v>
      </c>
      <c r="CH494" s="209">
        <v>13086670</v>
      </c>
      <c r="CI494" s="37">
        <v>0</v>
      </c>
      <c r="CJ494" s="37">
        <v>0</v>
      </c>
      <c r="CK494" s="37">
        <v>0</v>
      </c>
      <c r="CL494" s="37">
        <v>13086670</v>
      </c>
      <c r="CM494" s="509" t="s">
        <v>92</v>
      </c>
      <c r="CN494" s="19" t="str">
        <f t="shared" si="220"/>
        <v>4010000300801плановый</v>
      </c>
      <c r="CR494" s="104">
        <f t="shared" si="201"/>
        <v>0</v>
      </c>
      <c r="CS494" s="104">
        <f t="shared" si="202"/>
        <v>0</v>
      </c>
      <c r="CT494" s="104">
        <f t="shared" si="203"/>
        <v>0</v>
      </c>
      <c r="CU494" s="104">
        <f t="shared" si="204"/>
        <v>0</v>
      </c>
      <c r="CV494" s="104">
        <f t="shared" si="205"/>
        <v>0</v>
      </c>
      <c r="CW494" s="104">
        <f t="shared" si="206"/>
        <v>0</v>
      </c>
      <c r="CY494" s="211">
        <f t="shared" si="208"/>
        <v>0</v>
      </c>
      <c r="CZ494" s="211">
        <f t="shared" si="209"/>
        <v>0</v>
      </c>
      <c r="DA494" s="211">
        <f t="shared" si="210"/>
        <v>0</v>
      </c>
      <c r="DB494" s="211">
        <f t="shared" si="211"/>
        <v>0</v>
      </c>
      <c r="DC494" s="211">
        <f t="shared" si="212"/>
        <v>0</v>
      </c>
      <c r="DD494" s="211">
        <f t="shared" si="213"/>
        <v>0</v>
      </c>
      <c r="DE494" s="211">
        <f t="shared" si="214"/>
        <v>0</v>
      </c>
      <c r="DF494" s="211">
        <f t="shared" si="215"/>
        <v>0</v>
      </c>
      <c r="DG494" s="211">
        <f t="shared" si="216"/>
        <v>0</v>
      </c>
      <c r="DH494" s="211">
        <f t="shared" si="217"/>
        <v>0</v>
      </c>
    </row>
    <row r="495" spans="1:112" s="105" customFormat="1" ht="32.1" customHeight="1">
      <c r="A495" s="84">
        <v>607</v>
      </c>
      <c r="B495" s="57" t="s">
        <v>481</v>
      </c>
      <c r="C495" s="69">
        <v>401000030</v>
      </c>
      <c r="D495" s="58" t="s">
        <v>213</v>
      </c>
      <c r="E495" s="59" t="s">
        <v>484</v>
      </c>
      <c r="F495" s="85"/>
      <c r="G495" s="85"/>
      <c r="H495" s="86" t="s">
        <v>66</v>
      </c>
      <c r="I495" s="85"/>
      <c r="J495" s="86">
        <v>16</v>
      </c>
      <c r="K495" s="86">
        <v>1</v>
      </c>
      <c r="L495" s="86">
        <v>17</v>
      </c>
      <c r="M495" s="86"/>
      <c r="N495" s="86"/>
      <c r="O495" s="86"/>
      <c r="P495" s="64" t="s">
        <v>134</v>
      </c>
      <c r="Q495" s="64" t="s">
        <v>275</v>
      </c>
      <c r="R495" s="86"/>
      <c r="S495" s="86"/>
      <c r="T495" s="86" t="s">
        <v>66</v>
      </c>
      <c r="U495" s="86"/>
      <c r="V495" s="86">
        <v>9</v>
      </c>
      <c r="W495" s="86">
        <v>1</v>
      </c>
      <c r="X495" s="86"/>
      <c r="Y495" s="86"/>
      <c r="Z495" s="86"/>
      <c r="AA495" s="86"/>
      <c r="AB495" s="64" t="s">
        <v>142</v>
      </c>
      <c r="AC495" s="328" t="s">
        <v>2315</v>
      </c>
      <c r="AD495" s="561"/>
      <c r="AE495" s="561"/>
      <c r="AF495" s="561"/>
      <c r="AG495" s="561"/>
      <c r="AH495" s="561"/>
      <c r="AI495" s="561"/>
      <c r="AJ495" s="561"/>
      <c r="AK495" s="251"/>
      <c r="AL495" s="561"/>
      <c r="AM495" s="562" t="s">
        <v>2400</v>
      </c>
      <c r="AN495" s="64" t="s">
        <v>2324</v>
      </c>
      <c r="AO495" s="71" t="s">
        <v>214</v>
      </c>
      <c r="AP495" s="71" t="s">
        <v>71</v>
      </c>
      <c r="AQ495" s="71" t="s">
        <v>2401</v>
      </c>
      <c r="AR495" s="70" t="s">
        <v>488</v>
      </c>
      <c r="AS495" s="253" t="s">
        <v>471</v>
      </c>
      <c r="AT495" s="37">
        <v>3082740.81</v>
      </c>
      <c r="AU495" s="37">
        <v>3082740.81</v>
      </c>
      <c r="AV495" s="37">
        <v>0</v>
      </c>
      <c r="AW495" s="37">
        <v>0</v>
      </c>
      <c r="AX495" s="37">
        <v>3082740.81</v>
      </c>
      <c r="AY495" s="209">
        <v>3082740.81</v>
      </c>
      <c r="AZ495" s="37">
        <v>0</v>
      </c>
      <c r="BA495" s="37">
        <v>0</v>
      </c>
      <c r="BB495" s="37">
        <v>0</v>
      </c>
      <c r="BC495" s="37">
        <v>0</v>
      </c>
      <c r="BD495" s="209">
        <v>0</v>
      </c>
      <c r="BE495" s="37">
        <v>0</v>
      </c>
      <c r="BF495" s="37">
        <v>0</v>
      </c>
      <c r="BG495" s="37">
        <v>0</v>
      </c>
      <c r="BH495" s="37">
        <v>0</v>
      </c>
      <c r="BI495" s="209">
        <v>0</v>
      </c>
      <c r="BJ495" s="40">
        <v>0</v>
      </c>
      <c r="BK495" s="40">
        <v>0</v>
      </c>
      <c r="BL495" s="40">
        <v>0</v>
      </c>
      <c r="BM495" s="40">
        <v>0</v>
      </c>
      <c r="BN495" s="209">
        <v>0</v>
      </c>
      <c r="BO495" s="40">
        <v>0</v>
      </c>
      <c r="BP495" s="40">
        <v>0</v>
      </c>
      <c r="BQ495" s="40">
        <v>0</v>
      </c>
      <c r="BR495" s="40">
        <v>0</v>
      </c>
      <c r="BS495" s="209">
        <v>0</v>
      </c>
      <c r="BT495" s="40">
        <v>0</v>
      </c>
      <c r="BU495" s="40">
        <v>0</v>
      </c>
      <c r="BV495" s="40">
        <v>0</v>
      </c>
      <c r="BW495" s="40">
        <v>0</v>
      </c>
      <c r="BX495" s="209">
        <v>3082740.81</v>
      </c>
      <c r="BY495" s="37">
        <v>0</v>
      </c>
      <c r="BZ495" s="37">
        <v>3082740.81</v>
      </c>
      <c r="CA495" s="40">
        <v>0</v>
      </c>
      <c r="CB495" s="37">
        <v>0</v>
      </c>
      <c r="CC495" s="209">
        <v>0</v>
      </c>
      <c r="CD495" s="37">
        <v>0</v>
      </c>
      <c r="CE495" s="37">
        <v>0</v>
      </c>
      <c r="CF495" s="37">
        <v>0</v>
      </c>
      <c r="CG495" s="37">
        <v>0</v>
      </c>
      <c r="CH495" s="209">
        <v>0</v>
      </c>
      <c r="CI495" s="40">
        <v>0</v>
      </c>
      <c r="CJ495" s="40">
        <v>0</v>
      </c>
      <c r="CK495" s="40">
        <v>0</v>
      </c>
      <c r="CL495" s="40">
        <v>0</v>
      </c>
      <c r="CM495" s="509" t="s">
        <v>92</v>
      </c>
      <c r="CN495" s="19" t="str">
        <f t="shared" si="220"/>
        <v>4010000300801плановый</v>
      </c>
      <c r="CO495" s="103"/>
      <c r="CP495" s="103"/>
      <c r="CQ495" s="104"/>
      <c r="CR495" s="104">
        <f t="shared" si="201"/>
        <v>0</v>
      </c>
      <c r="CS495" s="104">
        <f t="shared" si="202"/>
        <v>0</v>
      </c>
      <c r="CT495" s="104">
        <f t="shared" si="203"/>
        <v>0</v>
      </c>
      <c r="CU495" s="104">
        <f t="shared" si="204"/>
        <v>0</v>
      </c>
      <c r="CV495" s="104">
        <f t="shared" si="205"/>
        <v>0</v>
      </c>
      <c r="CW495" s="104">
        <f t="shared" si="206"/>
        <v>0</v>
      </c>
      <c r="CX495" s="104"/>
      <c r="CY495" s="211">
        <f t="shared" si="208"/>
        <v>0</v>
      </c>
      <c r="CZ495" s="211">
        <f t="shared" si="209"/>
        <v>0</v>
      </c>
      <c r="DA495" s="211">
        <f t="shared" si="210"/>
        <v>0</v>
      </c>
      <c r="DB495" s="211">
        <f t="shared" si="211"/>
        <v>0</v>
      </c>
      <c r="DC495" s="211">
        <f t="shared" si="212"/>
        <v>0</v>
      </c>
      <c r="DD495" s="211">
        <f t="shared" si="213"/>
        <v>0</v>
      </c>
      <c r="DE495" s="211">
        <f t="shared" si="214"/>
        <v>0</v>
      </c>
      <c r="DF495" s="211">
        <f t="shared" si="215"/>
        <v>0</v>
      </c>
      <c r="DG495" s="211">
        <f t="shared" si="216"/>
        <v>0</v>
      </c>
      <c r="DH495" s="211">
        <f t="shared" si="217"/>
        <v>0</v>
      </c>
    </row>
    <row r="496" spans="1:112" s="105" customFormat="1" ht="32.1" customHeight="1">
      <c r="A496" s="84">
        <v>607</v>
      </c>
      <c r="B496" s="57" t="s">
        <v>481</v>
      </c>
      <c r="C496" s="69">
        <v>401000030</v>
      </c>
      <c r="D496" s="58" t="s">
        <v>213</v>
      </c>
      <c r="E496" s="59" t="s">
        <v>484</v>
      </c>
      <c r="F496" s="85"/>
      <c r="G496" s="85"/>
      <c r="H496" s="86" t="s">
        <v>66</v>
      </c>
      <c r="I496" s="85"/>
      <c r="J496" s="86">
        <v>16</v>
      </c>
      <c r="K496" s="86">
        <v>1</v>
      </c>
      <c r="L496" s="86">
        <v>17</v>
      </c>
      <c r="M496" s="86"/>
      <c r="N496" s="86"/>
      <c r="O496" s="86"/>
      <c r="P496" s="64" t="s">
        <v>134</v>
      </c>
      <c r="Q496" s="64" t="s">
        <v>275</v>
      </c>
      <c r="R496" s="86"/>
      <c r="S496" s="86"/>
      <c r="T496" s="86" t="s">
        <v>66</v>
      </c>
      <c r="U496" s="86"/>
      <c r="V496" s="86">
        <v>9</v>
      </c>
      <c r="W496" s="86">
        <v>1</v>
      </c>
      <c r="X496" s="86"/>
      <c r="Y496" s="86"/>
      <c r="Z496" s="86"/>
      <c r="AA496" s="86"/>
      <c r="AB496" s="64" t="s">
        <v>142</v>
      </c>
      <c r="AC496" s="328" t="s">
        <v>2315</v>
      </c>
      <c r="AD496" s="561"/>
      <c r="AE496" s="561"/>
      <c r="AF496" s="561"/>
      <c r="AG496" s="561"/>
      <c r="AH496" s="561"/>
      <c r="AI496" s="561"/>
      <c r="AJ496" s="561"/>
      <c r="AK496" s="251"/>
      <c r="AL496" s="561"/>
      <c r="AM496" s="562" t="s">
        <v>2400</v>
      </c>
      <c r="AN496" s="64" t="s">
        <v>2324</v>
      </c>
      <c r="AO496" s="71" t="s">
        <v>214</v>
      </c>
      <c r="AP496" s="71" t="s">
        <v>71</v>
      </c>
      <c r="AQ496" s="71" t="s">
        <v>2401</v>
      </c>
      <c r="AR496" s="70" t="s">
        <v>488</v>
      </c>
      <c r="AS496" s="253" t="s">
        <v>472</v>
      </c>
      <c r="AT496" s="37">
        <v>256822.78</v>
      </c>
      <c r="AU496" s="37">
        <v>256822.78</v>
      </c>
      <c r="AV496" s="37">
        <v>0</v>
      </c>
      <c r="AW496" s="37">
        <v>0</v>
      </c>
      <c r="AX496" s="37">
        <v>256822.78</v>
      </c>
      <c r="AY496" s="209">
        <v>256822.78</v>
      </c>
      <c r="AZ496" s="37">
        <v>0</v>
      </c>
      <c r="BA496" s="37">
        <v>0</v>
      </c>
      <c r="BB496" s="37">
        <v>0</v>
      </c>
      <c r="BC496" s="37">
        <v>0</v>
      </c>
      <c r="BD496" s="209">
        <v>0</v>
      </c>
      <c r="BE496" s="37">
        <v>0</v>
      </c>
      <c r="BF496" s="37">
        <v>0</v>
      </c>
      <c r="BG496" s="37">
        <v>0</v>
      </c>
      <c r="BH496" s="37">
        <v>0</v>
      </c>
      <c r="BI496" s="209">
        <v>0</v>
      </c>
      <c r="BJ496" s="40">
        <v>0</v>
      </c>
      <c r="BK496" s="40">
        <v>0</v>
      </c>
      <c r="BL496" s="40">
        <v>0</v>
      </c>
      <c r="BM496" s="40">
        <v>0</v>
      </c>
      <c r="BN496" s="209">
        <v>0</v>
      </c>
      <c r="BO496" s="40">
        <v>0</v>
      </c>
      <c r="BP496" s="40">
        <v>0</v>
      </c>
      <c r="BQ496" s="40">
        <v>0</v>
      </c>
      <c r="BR496" s="40">
        <v>0</v>
      </c>
      <c r="BS496" s="209">
        <v>0</v>
      </c>
      <c r="BT496" s="40">
        <v>0</v>
      </c>
      <c r="BU496" s="40">
        <v>0</v>
      </c>
      <c r="BV496" s="40">
        <v>0</v>
      </c>
      <c r="BW496" s="40">
        <v>0</v>
      </c>
      <c r="BX496" s="209">
        <v>256822.78</v>
      </c>
      <c r="BY496" s="37">
        <v>0</v>
      </c>
      <c r="BZ496" s="37">
        <v>256822.78</v>
      </c>
      <c r="CA496" s="40">
        <v>0</v>
      </c>
      <c r="CB496" s="37">
        <v>0</v>
      </c>
      <c r="CC496" s="209">
        <v>0</v>
      </c>
      <c r="CD496" s="37">
        <v>0</v>
      </c>
      <c r="CE496" s="37">
        <v>0</v>
      </c>
      <c r="CF496" s="37">
        <v>0</v>
      </c>
      <c r="CG496" s="37">
        <v>0</v>
      </c>
      <c r="CH496" s="209">
        <v>0</v>
      </c>
      <c r="CI496" s="40">
        <v>0</v>
      </c>
      <c r="CJ496" s="40">
        <v>0</v>
      </c>
      <c r="CK496" s="40">
        <v>0</v>
      </c>
      <c r="CL496" s="40">
        <v>0</v>
      </c>
      <c r="CM496" s="509" t="s">
        <v>92</v>
      </c>
      <c r="CN496" s="19" t="str">
        <f t="shared" si="220"/>
        <v>4010000300801плановый</v>
      </c>
      <c r="CO496" s="103"/>
      <c r="CP496" s="103"/>
      <c r="CQ496" s="104"/>
      <c r="CR496" s="104">
        <f t="shared" ref="CR496:CR571" si="221">AT496-AV496-AX496-AZ496-BB496</f>
        <v>0</v>
      </c>
      <c r="CS496" s="104">
        <f t="shared" ref="CS496:CS571" si="222">AU496-AW496-AY496-BA496-BC496</f>
        <v>0</v>
      </c>
      <c r="CT496" s="104">
        <f t="shared" ref="CT496:CT571" si="223">BD496-BE496-BF496-BG496-BH496</f>
        <v>0</v>
      </c>
      <c r="CU496" s="104">
        <f t="shared" ref="CU496:CU571" si="224">BI496-BJ496-BK496-BL496-BM496</f>
        <v>0</v>
      </c>
      <c r="CV496" s="104">
        <f t="shared" ref="CV496:CV571" si="225">BN496-BO496-BP496-BQ496-BR496</f>
        <v>0</v>
      </c>
      <c r="CW496" s="104">
        <f t="shared" ref="CW496:CW571" si="226">BS496-BT496-BU496-BV496-BW496</f>
        <v>0</v>
      </c>
      <c r="CX496" s="104"/>
      <c r="CY496" s="211">
        <f t="shared" si="208"/>
        <v>0</v>
      </c>
      <c r="CZ496" s="211">
        <f t="shared" si="209"/>
        <v>0</v>
      </c>
      <c r="DA496" s="211">
        <f t="shared" si="210"/>
        <v>0</v>
      </c>
      <c r="DB496" s="211">
        <f t="shared" si="211"/>
        <v>0</v>
      </c>
      <c r="DC496" s="211">
        <f t="shared" si="212"/>
        <v>0</v>
      </c>
      <c r="DD496" s="211">
        <f t="shared" si="213"/>
        <v>0</v>
      </c>
      <c r="DE496" s="211">
        <f t="shared" si="214"/>
        <v>0</v>
      </c>
      <c r="DF496" s="211">
        <f t="shared" si="215"/>
        <v>0</v>
      </c>
      <c r="DG496" s="211">
        <f t="shared" si="216"/>
        <v>0</v>
      </c>
      <c r="DH496" s="211">
        <f t="shared" si="217"/>
        <v>0</v>
      </c>
    </row>
    <row r="497" spans="1:112" s="105" customFormat="1" ht="32.1" customHeight="1">
      <c r="A497" s="84">
        <v>607</v>
      </c>
      <c r="B497" s="57" t="s">
        <v>481</v>
      </c>
      <c r="C497" s="69">
        <v>401000029</v>
      </c>
      <c r="D497" s="58" t="s">
        <v>533</v>
      </c>
      <c r="E497" s="59" t="s">
        <v>484</v>
      </c>
      <c r="F497" s="85"/>
      <c r="G497" s="85"/>
      <c r="H497" s="86" t="s">
        <v>66</v>
      </c>
      <c r="I497" s="85"/>
      <c r="J497" s="86">
        <v>16</v>
      </c>
      <c r="K497" s="86">
        <v>1</v>
      </c>
      <c r="L497" s="86">
        <v>16</v>
      </c>
      <c r="M497" s="86"/>
      <c r="N497" s="86"/>
      <c r="O497" s="86"/>
      <c r="P497" s="64" t="s">
        <v>134</v>
      </c>
      <c r="Q497" s="64" t="s">
        <v>275</v>
      </c>
      <c r="R497" s="86"/>
      <c r="S497" s="86"/>
      <c r="T497" s="86" t="s">
        <v>66</v>
      </c>
      <c r="U497" s="86"/>
      <c r="V497" s="86">
        <v>9</v>
      </c>
      <c r="W497" s="86">
        <v>1</v>
      </c>
      <c r="X497" s="86"/>
      <c r="Y497" s="86"/>
      <c r="Z497" s="25"/>
      <c r="AA497" s="86"/>
      <c r="AB497" s="64" t="s">
        <v>142</v>
      </c>
      <c r="AC497" s="328" t="s">
        <v>2315</v>
      </c>
      <c r="AD497" s="561"/>
      <c r="AE497" s="561"/>
      <c r="AF497" s="561"/>
      <c r="AG497" s="561"/>
      <c r="AH497" s="561"/>
      <c r="AI497" s="561"/>
      <c r="AJ497" s="561"/>
      <c r="AK497" s="251"/>
      <c r="AL497" s="561"/>
      <c r="AM497" s="562" t="s">
        <v>2400</v>
      </c>
      <c r="AN497" s="64" t="s">
        <v>2324</v>
      </c>
      <c r="AO497" s="71" t="s">
        <v>214</v>
      </c>
      <c r="AP497" s="71" t="s">
        <v>71</v>
      </c>
      <c r="AQ497" s="71" t="s">
        <v>2401</v>
      </c>
      <c r="AR497" s="70" t="s">
        <v>488</v>
      </c>
      <c r="AS497" s="253" t="s">
        <v>471</v>
      </c>
      <c r="AT497" s="37">
        <v>147916.19</v>
      </c>
      <c r="AU497" s="37">
        <v>147916.19</v>
      </c>
      <c r="AV497" s="37">
        <v>0</v>
      </c>
      <c r="AW497" s="37">
        <v>0</v>
      </c>
      <c r="AX497" s="37">
        <v>147916.19</v>
      </c>
      <c r="AY497" s="209">
        <v>147916.19</v>
      </c>
      <c r="AZ497" s="37">
        <v>0</v>
      </c>
      <c r="BA497" s="37">
        <v>0</v>
      </c>
      <c r="BB497" s="37">
        <v>0</v>
      </c>
      <c r="BC497" s="37">
        <v>0</v>
      </c>
      <c r="BD497" s="209">
        <v>0</v>
      </c>
      <c r="BE497" s="37">
        <v>0</v>
      </c>
      <c r="BF497" s="37">
        <v>0</v>
      </c>
      <c r="BG497" s="37">
        <v>0</v>
      </c>
      <c r="BH497" s="37">
        <v>0</v>
      </c>
      <c r="BI497" s="209">
        <v>0</v>
      </c>
      <c r="BJ497" s="40">
        <v>0</v>
      </c>
      <c r="BK497" s="40">
        <v>0</v>
      </c>
      <c r="BL497" s="40">
        <v>0</v>
      </c>
      <c r="BM497" s="40">
        <v>0</v>
      </c>
      <c r="BN497" s="209">
        <v>0</v>
      </c>
      <c r="BO497" s="40">
        <v>0</v>
      </c>
      <c r="BP497" s="40">
        <v>0</v>
      </c>
      <c r="BQ497" s="40">
        <v>0</v>
      </c>
      <c r="BR497" s="40">
        <v>0</v>
      </c>
      <c r="BS497" s="209">
        <v>0</v>
      </c>
      <c r="BT497" s="40">
        <v>0</v>
      </c>
      <c r="BU497" s="40">
        <v>0</v>
      </c>
      <c r="BV497" s="40">
        <v>0</v>
      </c>
      <c r="BW497" s="40">
        <v>0</v>
      </c>
      <c r="BX497" s="209">
        <v>147916.19</v>
      </c>
      <c r="BY497" s="37">
        <v>0</v>
      </c>
      <c r="BZ497" s="37">
        <v>147916.19</v>
      </c>
      <c r="CA497" s="40">
        <v>0</v>
      </c>
      <c r="CB497" s="37">
        <v>0</v>
      </c>
      <c r="CC497" s="209">
        <v>0</v>
      </c>
      <c r="CD497" s="37">
        <v>0</v>
      </c>
      <c r="CE497" s="37">
        <v>0</v>
      </c>
      <c r="CF497" s="37">
        <v>0</v>
      </c>
      <c r="CG497" s="37">
        <v>0</v>
      </c>
      <c r="CH497" s="209">
        <v>0</v>
      </c>
      <c r="CI497" s="40">
        <v>0</v>
      </c>
      <c r="CJ497" s="40">
        <v>0</v>
      </c>
      <c r="CK497" s="40">
        <v>0</v>
      </c>
      <c r="CL497" s="40">
        <v>0</v>
      </c>
      <c r="CM497" s="509" t="s">
        <v>92</v>
      </c>
      <c r="CN497" s="19" t="str">
        <f t="shared" si="220"/>
        <v>4010000290801плановый</v>
      </c>
      <c r="CO497" s="103"/>
      <c r="CP497" s="103"/>
      <c r="CQ497" s="104"/>
      <c r="CR497" s="104">
        <f t="shared" si="221"/>
        <v>0</v>
      </c>
      <c r="CS497" s="104">
        <f t="shared" si="222"/>
        <v>0</v>
      </c>
      <c r="CT497" s="104">
        <f t="shared" si="223"/>
        <v>0</v>
      </c>
      <c r="CU497" s="104">
        <f t="shared" si="224"/>
        <v>0</v>
      </c>
      <c r="CV497" s="104">
        <f t="shared" si="225"/>
        <v>0</v>
      </c>
      <c r="CW497" s="104">
        <f t="shared" si="226"/>
        <v>0</v>
      </c>
      <c r="CX497" s="104"/>
      <c r="CY497" s="211">
        <f t="shared" si="208"/>
        <v>0</v>
      </c>
      <c r="CZ497" s="211">
        <f t="shared" si="209"/>
        <v>0</v>
      </c>
      <c r="DA497" s="211">
        <f t="shared" si="210"/>
        <v>0</v>
      </c>
      <c r="DB497" s="211">
        <f t="shared" si="211"/>
        <v>0</v>
      </c>
      <c r="DC497" s="211">
        <f t="shared" si="212"/>
        <v>0</v>
      </c>
      <c r="DD497" s="211">
        <f t="shared" si="213"/>
        <v>0</v>
      </c>
      <c r="DE497" s="211">
        <f t="shared" si="214"/>
        <v>0</v>
      </c>
      <c r="DF497" s="211">
        <f t="shared" si="215"/>
        <v>0</v>
      </c>
      <c r="DG497" s="211">
        <f t="shared" si="216"/>
        <v>0</v>
      </c>
      <c r="DH497" s="211">
        <f t="shared" si="217"/>
        <v>0</v>
      </c>
    </row>
    <row r="498" spans="1:112" s="105" customFormat="1" ht="32.1" customHeight="1">
      <c r="A498" s="84">
        <v>607</v>
      </c>
      <c r="B498" s="57" t="s">
        <v>481</v>
      </c>
      <c r="C498" s="69">
        <v>401000030</v>
      </c>
      <c r="D498" s="58" t="s">
        <v>213</v>
      </c>
      <c r="E498" s="59" t="s">
        <v>484</v>
      </c>
      <c r="F498" s="85"/>
      <c r="G498" s="85"/>
      <c r="H498" s="86" t="s">
        <v>66</v>
      </c>
      <c r="I498" s="85"/>
      <c r="J498" s="86">
        <v>16</v>
      </c>
      <c r="K498" s="86">
        <v>1</v>
      </c>
      <c r="L498" s="86">
        <v>17</v>
      </c>
      <c r="M498" s="86"/>
      <c r="N498" s="86"/>
      <c r="O498" s="86"/>
      <c r="P498" s="64" t="s">
        <v>134</v>
      </c>
      <c r="Q498" s="64" t="s">
        <v>275</v>
      </c>
      <c r="R498" s="86"/>
      <c r="S498" s="86"/>
      <c r="T498" s="86" t="s">
        <v>66</v>
      </c>
      <c r="U498" s="86"/>
      <c r="V498" s="86">
        <v>9</v>
      </c>
      <c r="W498" s="86">
        <v>1</v>
      </c>
      <c r="X498" s="86"/>
      <c r="Y498" s="86"/>
      <c r="Z498" s="86"/>
      <c r="AA498" s="86"/>
      <c r="AB498" s="64" t="s">
        <v>542</v>
      </c>
      <c r="AC498" s="328" t="s">
        <v>2315</v>
      </c>
      <c r="AD498" s="561"/>
      <c r="AE498" s="561"/>
      <c r="AF498" s="561"/>
      <c r="AG498" s="561"/>
      <c r="AH498" s="561"/>
      <c r="AI498" s="561"/>
      <c r="AJ498" s="561"/>
      <c r="AK498" s="561"/>
      <c r="AL498" s="561"/>
      <c r="AM498" s="562" t="s">
        <v>2402</v>
      </c>
      <c r="AN498" s="64" t="s">
        <v>2322</v>
      </c>
      <c r="AO498" s="71" t="s">
        <v>214</v>
      </c>
      <c r="AP498" s="71" t="s">
        <v>71</v>
      </c>
      <c r="AQ498" s="71" t="s">
        <v>492</v>
      </c>
      <c r="AR498" s="70" t="s">
        <v>493</v>
      </c>
      <c r="AS498" s="253" t="s">
        <v>463</v>
      </c>
      <c r="AT498" s="37">
        <v>1722473.56</v>
      </c>
      <c r="AU498" s="37">
        <v>1722473.56</v>
      </c>
      <c r="AV498" s="37">
        <v>0</v>
      </c>
      <c r="AW498" s="37">
        <v>0</v>
      </c>
      <c r="AX498" s="37">
        <v>0</v>
      </c>
      <c r="AY498" s="37">
        <v>0</v>
      </c>
      <c r="AZ498" s="37">
        <v>0</v>
      </c>
      <c r="BA498" s="37">
        <v>0</v>
      </c>
      <c r="BB498" s="37">
        <v>1722473.56</v>
      </c>
      <c r="BC498" s="37">
        <v>1722473.56</v>
      </c>
      <c r="BD498" s="209">
        <v>1301250</v>
      </c>
      <c r="BE498" s="37">
        <v>0</v>
      </c>
      <c r="BF498" s="37">
        <v>0</v>
      </c>
      <c r="BG498" s="37">
        <v>0</v>
      </c>
      <c r="BH498" s="37">
        <v>1301250</v>
      </c>
      <c r="BI498" s="209">
        <v>1297250</v>
      </c>
      <c r="BJ498" s="37">
        <v>0</v>
      </c>
      <c r="BK498" s="37">
        <v>0</v>
      </c>
      <c r="BL498" s="37">
        <v>0</v>
      </c>
      <c r="BM498" s="37">
        <v>1297250</v>
      </c>
      <c r="BN498" s="209">
        <v>1297250</v>
      </c>
      <c r="BO498" s="37">
        <v>0</v>
      </c>
      <c r="BP498" s="37">
        <v>0</v>
      </c>
      <c r="BQ498" s="37">
        <v>0</v>
      </c>
      <c r="BR498" s="37">
        <v>1297250</v>
      </c>
      <c r="BS498" s="209">
        <v>1297250</v>
      </c>
      <c r="BT498" s="37">
        <v>0</v>
      </c>
      <c r="BU498" s="37">
        <v>0</v>
      </c>
      <c r="BV498" s="37">
        <v>0</v>
      </c>
      <c r="BW498" s="37">
        <v>1297250</v>
      </c>
      <c r="BX498" s="209">
        <v>1722473.56</v>
      </c>
      <c r="BY498" s="37">
        <v>0</v>
      </c>
      <c r="BZ498" s="37">
        <v>0</v>
      </c>
      <c r="CA498" s="37">
        <v>0</v>
      </c>
      <c r="CB498" s="37">
        <v>1722473.56</v>
      </c>
      <c r="CC498" s="209">
        <v>1301250</v>
      </c>
      <c r="CD498" s="37">
        <v>0</v>
      </c>
      <c r="CE498" s="37">
        <v>0</v>
      </c>
      <c r="CF498" s="37">
        <v>0</v>
      </c>
      <c r="CG498" s="37">
        <v>1301250</v>
      </c>
      <c r="CH498" s="209">
        <v>1297250</v>
      </c>
      <c r="CI498" s="37">
        <v>0</v>
      </c>
      <c r="CJ498" s="37">
        <v>0</v>
      </c>
      <c r="CK498" s="37">
        <v>0</v>
      </c>
      <c r="CL498" s="37">
        <v>1297250</v>
      </c>
      <c r="CM498" s="509" t="s">
        <v>92</v>
      </c>
      <c r="CN498" s="19" t="str">
        <f t="shared" si="220"/>
        <v>4010000300801плановый</v>
      </c>
      <c r="CO498" s="103"/>
      <c r="CP498" s="103"/>
      <c r="CQ498" s="104"/>
      <c r="CR498" s="104">
        <f t="shared" si="221"/>
        <v>0</v>
      </c>
      <c r="CS498" s="104">
        <f t="shared" si="222"/>
        <v>0</v>
      </c>
      <c r="CT498" s="104">
        <f t="shared" si="223"/>
        <v>0</v>
      </c>
      <c r="CU498" s="104">
        <f t="shared" si="224"/>
        <v>0</v>
      </c>
      <c r="CV498" s="104">
        <f t="shared" si="225"/>
        <v>0</v>
      </c>
      <c r="CW498" s="104">
        <f t="shared" si="226"/>
        <v>0</v>
      </c>
      <c r="CX498" s="104"/>
      <c r="CY498" s="211">
        <f t="shared" si="208"/>
        <v>0</v>
      </c>
      <c r="CZ498" s="211">
        <f t="shared" si="209"/>
        <v>0</v>
      </c>
      <c r="DA498" s="211">
        <f t="shared" si="210"/>
        <v>0</v>
      </c>
      <c r="DB498" s="211">
        <f t="shared" si="211"/>
        <v>0</v>
      </c>
      <c r="DC498" s="211">
        <f t="shared" si="212"/>
        <v>0</v>
      </c>
      <c r="DD498" s="211">
        <f t="shared" si="213"/>
        <v>0</v>
      </c>
      <c r="DE498" s="211">
        <f t="shared" si="214"/>
        <v>0</v>
      </c>
      <c r="DF498" s="211">
        <f t="shared" si="215"/>
        <v>0</v>
      </c>
      <c r="DG498" s="211">
        <f t="shared" si="216"/>
        <v>0</v>
      </c>
      <c r="DH498" s="211">
        <f t="shared" si="217"/>
        <v>0</v>
      </c>
    </row>
    <row r="499" spans="1:112" s="105" customFormat="1" ht="32.1" customHeight="1">
      <c r="A499" s="84">
        <v>607</v>
      </c>
      <c r="B499" s="57" t="s">
        <v>481</v>
      </c>
      <c r="C499" s="69">
        <v>401000030</v>
      </c>
      <c r="D499" s="58" t="s">
        <v>213</v>
      </c>
      <c r="E499" s="59" t="s">
        <v>484</v>
      </c>
      <c r="F499" s="85"/>
      <c r="G499" s="85"/>
      <c r="H499" s="86" t="s">
        <v>66</v>
      </c>
      <c r="I499" s="85"/>
      <c r="J499" s="86">
        <v>16</v>
      </c>
      <c r="K499" s="86">
        <v>1</v>
      </c>
      <c r="L499" s="86">
        <v>17</v>
      </c>
      <c r="M499" s="86"/>
      <c r="N499" s="86"/>
      <c r="O499" s="86"/>
      <c r="P499" s="64" t="s">
        <v>134</v>
      </c>
      <c r="Q499" s="64" t="s">
        <v>275</v>
      </c>
      <c r="R499" s="86"/>
      <c r="S499" s="86"/>
      <c r="T499" s="86" t="s">
        <v>66</v>
      </c>
      <c r="U499" s="86"/>
      <c r="V499" s="86">
        <v>9</v>
      </c>
      <c r="W499" s="86">
        <v>1</v>
      </c>
      <c r="X499" s="86"/>
      <c r="Y499" s="86"/>
      <c r="Z499" s="86"/>
      <c r="AA499" s="86"/>
      <c r="AB499" s="64" t="s">
        <v>542</v>
      </c>
      <c r="AC499" s="328" t="s">
        <v>2315</v>
      </c>
      <c r="AD499" s="561"/>
      <c r="AE499" s="561"/>
      <c r="AF499" s="561"/>
      <c r="AG499" s="561"/>
      <c r="AH499" s="561"/>
      <c r="AI499" s="561"/>
      <c r="AJ499" s="561"/>
      <c r="AK499" s="561"/>
      <c r="AL499" s="561"/>
      <c r="AM499" s="562" t="s">
        <v>2402</v>
      </c>
      <c r="AN499" s="64" t="s">
        <v>2322</v>
      </c>
      <c r="AO499" s="71" t="s">
        <v>214</v>
      </c>
      <c r="AP499" s="71" t="s">
        <v>71</v>
      </c>
      <c r="AQ499" s="71" t="s">
        <v>492</v>
      </c>
      <c r="AR499" s="70" t="s">
        <v>493</v>
      </c>
      <c r="AS499" s="253" t="s">
        <v>464</v>
      </c>
      <c r="AT499" s="37">
        <v>40000</v>
      </c>
      <c r="AU499" s="37">
        <v>40000</v>
      </c>
      <c r="AV499" s="37">
        <v>0</v>
      </c>
      <c r="AW499" s="37">
        <v>0</v>
      </c>
      <c r="AX499" s="37">
        <v>0</v>
      </c>
      <c r="AY499" s="37">
        <v>0</v>
      </c>
      <c r="AZ499" s="37">
        <v>0</v>
      </c>
      <c r="BA499" s="37">
        <v>0</v>
      </c>
      <c r="BB499" s="37">
        <v>40000</v>
      </c>
      <c r="BC499" s="37">
        <v>40000</v>
      </c>
      <c r="BD499" s="209">
        <v>76000</v>
      </c>
      <c r="BE499" s="37">
        <v>0</v>
      </c>
      <c r="BF499" s="37">
        <v>0</v>
      </c>
      <c r="BG499" s="37">
        <v>0</v>
      </c>
      <c r="BH499" s="37">
        <v>76000</v>
      </c>
      <c r="BI499" s="209">
        <v>80000</v>
      </c>
      <c r="BJ499" s="37">
        <v>0</v>
      </c>
      <c r="BK499" s="37">
        <v>0</v>
      </c>
      <c r="BL499" s="37">
        <v>0</v>
      </c>
      <c r="BM499" s="37">
        <v>80000</v>
      </c>
      <c r="BN499" s="209">
        <v>80000</v>
      </c>
      <c r="BO499" s="37">
        <v>0</v>
      </c>
      <c r="BP499" s="37">
        <v>0</v>
      </c>
      <c r="BQ499" s="37">
        <v>0</v>
      </c>
      <c r="BR499" s="37">
        <v>80000</v>
      </c>
      <c r="BS499" s="209">
        <v>80000</v>
      </c>
      <c r="BT499" s="37">
        <v>0</v>
      </c>
      <c r="BU499" s="37">
        <v>0</v>
      </c>
      <c r="BV499" s="37">
        <v>0</v>
      </c>
      <c r="BW499" s="37">
        <v>80000</v>
      </c>
      <c r="BX499" s="209">
        <v>40000</v>
      </c>
      <c r="BY499" s="37">
        <v>0</v>
      </c>
      <c r="BZ499" s="37">
        <v>0</v>
      </c>
      <c r="CA499" s="37">
        <v>0</v>
      </c>
      <c r="CB499" s="37">
        <v>40000</v>
      </c>
      <c r="CC499" s="209">
        <v>76000</v>
      </c>
      <c r="CD499" s="37">
        <v>0</v>
      </c>
      <c r="CE499" s="37">
        <v>0</v>
      </c>
      <c r="CF499" s="37">
        <v>0</v>
      </c>
      <c r="CG499" s="37">
        <v>76000</v>
      </c>
      <c r="CH499" s="209">
        <v>80000</v>
      </c>
      <c r="CI499" s="37">
        <v>0</v>
      </c>
      <c r="CJ499" s="37">
        <v>0</v>
      </c>
      <c r="CK499" s="37">
        <v>0</v>
      </c>
      <c r="CL499" s="37">
        <v>80000</v>
      </c>
      <c r="CM499" s="509" t="s">
        <v>92</v>
      </c>
      <c r="CN499" s="19" t="str">
        <f t="shared" si="220"/>
        <v>4010000300801плановый</v>
      </c>
      <c r="CO499" s="103"/>
      <c r="CP499" s="103"/>
      <c r="CQ499" s="104"/>
      <c r="CR499" s="104">
        <f t="shared" si="221"/>
        <v>0</v>
      </c>
      <c r="CS499" s="104">
        <f t="shared" si="222"/>
        <v>0</v>
      </c>
      <c r="CT499" s="104">
        <f t="shared" si="223"/>
        <v>0</v>
      </c>
      <c r="CU499" s="104">
        <f t="shared" si="224"/>
        <v>0</v>
      </c>
      <c r="CV499" s="104">
        <f t="shared" si="225"/>
        <v>0</v>
      </c>
      <c r="CW499" s="104">
        <f t="shared" si="226"/>
        <v>0</v>
      </c>
      <c r="CX499" s="104"/>
      <c r="CY499" s="211">
        <f t="shared" si="208"/>
        <v>0</v>
      </c>
      <c r="CZ499" s="211">
        <f t="shared" si="209"/>
        <v>0</v>
      </c>
      <c r="DA499" s="211">
        <f t="shared" si="210"/>
        <v>0</v>
      </c>
      <c r="DB499" s="211">
        <f t="shared" si="211"/>
        <v>0</v>
      </c>
      <c r="DC499" s="211">
        <f t="shared" si="212"/>
        <v>0</v>
      </c>
      <c r="DD499" s="211">
        <f t="shared" si="213"/>
        <v>0</v>
      </c>
      <c r="DE499" s="211">
        <f t="shared" si="214"/>
        <v>0</v>
      </c>
      <c r="DF499" s="211">
        <f t="shared" si="215"/>
        <v>0</v>
      </c>
      <c r="DG499" s="211">
        <f t="shared" si="216"/>
        <v>0</v>
      </c>
      <c r="DH499" s="211">
        <f t="shared" si="217"/>
        <v>0</v>
      </c>
    </row>
    <row r="500" spans="1:112" s="105" customFormat="1" ht="32.1" customHeight="1">
      <c r="A500" s="84">
        <v>607</v>
      </c>
      <c r="B500" s="57" t="s">
        <v>481</v>
      </c>
      <c r="C500" s="69">
        <v>401000030</v>
      </c>
      <c r="D500" s="58" t="s">
        <v>213</v>
      </c>
      <c r="E500" s="59" t="s">
        <v>484</v>
      </c>
      <c r="F500" s="85"/>
      <c r="G500" s="85"/>
      <c r="H500" s="86" t="s">
        <v>66</v>
      </c>
      <c r="I500" s="85"/>
      <c r="J500" s="86">
        <v>16</v>
      </c>
      <c r="K500" s="86">
        <v>1</v>
      </c>
      <c r="L500" s="86">
        <v>17</v>
      </c>
      <c r="M500" s="86"/>
      <c r="N500" s="86"/>
      <c r="O500" s="86"/>
      <c r="P500" s="64" t="s">
        <v>134</v>
      </c>
      <c r="Q500" s="64" t="s">
        <v>275</v>
      </c>
      <c r="R500" s="86"/>
      <c r="S500" s="86"/>
      <c r="T500" s="86" t="s">
        <v>66</v>
      </c>
      <c r="U500" s="86"/>
      <c r="V500" s="86">
        <v>9</v>
      </c>
      <c r="W500" s="86">
        <v>1</v>
      </c>
      <c r="X500" s="86"/>
      <c r="Y500" s="86"/>
      <c r="Z500" s="86"/>
      <c r="AA500" s="86"/>
      <c r="AB500" s="64" t="s">
        <v>542</v>
      </c>
      <c r="AC500" s="328" t="s">
        <v>2315</v>
      </c>
      <c r="AD500" s="561"/>
      <c r="AE500" s="561"/>
      <c r="AF500" s="561"/>
      <c r="AG500" s="561"/>
      <c r="AH500" s="561"/>
      <c r="AI500" s="561"/>
      <c r="AJ500" s="561"/>
      <c r="AK500" s="561"/>
      <c r="AL500" s="561"/>
      <c r="AM500" s="562" t="s">
        <v>2403</v>
      </c>
      <c r="AN500" s="64" t="s">
        <v>2317</v>
      </c>
      <c r="AO500" s="71" t="s">
        <v>214</v>
      </c>
      <c r="AP500" s="71" t="s">
        <v>71</v>
      </c>
      <c r="AQ500" s="71" t="s">
        <v>494</v>
      </c>
      <c r="AR500" s="70" t="s">
        <v>495</v>
      </c>
      <c r="AS500" s="253" t="s">
        <v>463</v>
      </c>
      <c r="AT500" s="37">
        <v>3039844.5</v>
      </c>
      <c r="AU500" s="37">
        <v>3039844.5</v>
      </c>
      <c r="AV500" s="37">
        <v>0</v>
      </c>
      <c r="AW500" s="37">
        <v>0</v>
      </c>
      <c r="AX500" s="37">
        <v>0</v>
      </c>
      <c r="AY500" s="37">
        <v>0</v>
      </c>
      <c r="AZ500" s="37">
        <v>0</v>
      </c>
      <c r="BA500" s="37">
        <v>0</v>
      </c>
      <c r="BB500" s="37">
        <v>3039844.5</v>
      </c>
      <c r="BC500" s="37">
        <v>3039844.5</v>
      </c>
      <c r="BD500" s="209">
        <v>1850220</v>
      </c>
      <c r="BE500" s="37">
        <v>0</v>
      </c>
      <c r="BF500" s="37">
        <v>0</v>
      </c>
      <c r="BG500" s="37">
        <v>0</v>
      </c>
      <c r="BH500" s="37">
        <v>1850220</v>
      </c>
      <c r="BI500" s="209">
        <v>300000</v>
      </c>
      <c r="BJ500" s="37">
        <v>0</v>
      </c>
      <c r="BK500" s="37">
        <v>0</v>
      </c>
      <c r="BL500" s="37">
        <v>0</v>
      </c>
      <c r="BM500" s="37">
        <v>300000</v>
      </c>
      <c r="BN500" s="209">
        <v>300000</v>
      </c>
      <c r="BO500" s="37">
        <v>0</v>
      </c>
      <c r="BP500" s="37">
        <v>0</v>
      </c>
      <c r="BQ500" s="37">
        <v>0</v>
      </c>
      <c r="BR500" s="37">
        <v>300000</v>
      </c>
      <c r="BS500" s="209">
        <v>300000</v>
      </c>
      <c r="BT500" s="37">
        <v>0</v>
      </c>
      <c r="BU500" s="37">
        <v>0</v>
      </c>
      <c r="BV500" s="37">
        <v>0</v>
      </c>
      <c r="BW500" s="37">
        <v>300000</v>
      </c>
      <c r="BX500" s="209">
        <v>3039844.5</v>
      </c>
      <c r="BY500" s="37">
        <v>0</v>
      </c>
      <c r="BZ500" s="37">
        <v>0</v>
      </c>
      <c r="CA500" s="37">
        <v>0</v>
      </c>
      <c r="CB500" s="37">
        <v>3039844.5</v>
      </c>
      <c r="CC500" s="209">
        <v>1850220</v>
      </c>
      <c r="CD500" s="37">
        <v>0</v>
      </c>
      <c r="CE500" s="37">
        <v>0</v>
      </c>
      <c r="CF500" s="37">
        <v>0</v>
      </c>
      <c r="CG500" s="37">
        <v>1850220</v>
      </c>
      <c r="CH500" s="209">
        <v>300000</v>
      </c>
      <c r="CI500" s="37">
        <v>0</v>
      </c>
      <c r="CJ500" s="37">
        <v>0</v>
      </c>
      <c r="CK500" s="37">
        <v>0</v>
      </c>
      <c r="CL500" s="37">
        <v>300000</v>
      </c>
      <c r="CM500" s="509" t="s">
        <v>92</v>
      </c>
      <c r="CN500" s="19" t="str">
        <f t="shared" si="220"/>
        <v>4010000300801плановый</v>
      </c>
      <c r="CO500" s="103"/>
      <c r="CP500" s="103"/>
      <c r="CQ500" s="104"/>
      <c r="CR500" s="104">
        <f t="shared" si="221"/>
        <v>0</v>
      </c>
      <c r="CS500" s="104">
        <f t="shared" si="222"/>
        <v>0</v>
      </c>
      <c r="CT500" s="104">
        <f t="shared" si="223"/>
        <v>0</v>
      </c>
      <c r="CU500" s="104">
        <f t="shared" si="224"/>
        <v>0</v>
      </c>
      <c r="CV500" s="104">
        <f t="shared" si="225"/>
        <v>0</v>
      </c>
      <c r="CW500" s="104">
        <f t="shared" si="226"/>
        <v>0</v>
      </c>
      <c r="CX500" s="104"/>
      <c r="CY500" s="211">
        <f t="shared" si="208"/>
        <v>0</v>
      </c>
      <c r="CZ500" s="211">
        <f t="shared" si="209"/>
        <v>0</v>
      </c>
      <c r="DA500" s="211">
        <f t="shared" si="210"/>
        <v>0</v>
      </c>
      <c r="DB500" s="211">
        <f t="shared" si="211"/>
        <v>0</v>
      </c>
      <c r="DC500" s="211">
        <f t="shared" si="212"/>
        <v>0</v>
      </c>
      <c r="DD500" s="211">
        <f t="shared" si="213"/>
        <v>0</v>
      </c>
      <c r="DE500" s="211">
        <f t="shared" si="214"/>
        <v>0</v>
      </c>
      <c r="DF500" s="211">
        <f t="shared" si="215"/>
        <v>0</v>
      </c>
      <c r="DG500" s="211">
        <f t="shared" si="216"/>
        <v>0</v>
      </c>
      <c r="DH500" s="211">
        <f t="shared" si="217"/>
        <v>0</v>
      </c>
    </row>
    <row r="501" spans="1:112" s="105" customFormat="1" ht="32.1" customHeight="1">
      <c r="A501" s="84">
        <v>607</v>
      </c>
      <c r="B501" s="57" t="s">
        <v>481</v>
      </c>
      <c r="C501" s="69">
        <v>401000029</v>
      </c>
      <c r="D501" s="58" t="s">
        <v>533</v>
      </c>
      <c r="E501" s="59" t="s">
        <v>484</v>
      </c>
      <c r="F501" s="85"/>
      <c r="G501" s="85"/>
      <c r="H501" s="86" t="s">
        <v>66</v>
      </c>
      <c r="I501" s="85"/>
      <c r="J501" s="86">
        <v>16</v>
      </c>
      <c r="K501" s="86">
        <v>1</v>
      </c>
      <c r="L501" s="86">
        <v>16</v>
      </c>
      <c r="M501" s="86"/>
      <c r="N501" s="86"/>
      <c r="O501" s="86"/>
      <c r="P501" s="64" t="s">
        <v>134</v>
      </c>
      <c r="Q501" s="64" t="s">
        <v>275</v>
      </c>
      <c r="R501" s="86"/>
      <c r="S501" s="86"/>
      <c r="T501" s="86" t="s">
        <v>66</v>
      </c>
      <c r="U501" s="86"/>
      <c r="V501" s="86">
        <v>9</v>
      </c>
      <c r="W501" s="86">
        <v>1</v>
      </c>
      <c r="X501" s="86"/>
      <c r="Y501" s="86"/>
      <c r="Z501" s="25"/>
      <c r="AA501" s="86"/>
      <c r="AB501" s="64" t="s">
        <v>542</v>
      </c>
      <c r="AC501" s="328" t="s">
        <v>2404</v>
      </c>
      <c r="AD501" s="565"/>
      <c r="AE501" s="561"/>
      <c r="AF501" s="561"/>
      <c r="AG501" s="561"/>
      <c r="AH501" s="561"/>
      <c r="AI501" s="561"/>
      <c r="AJ501" s="565"/>
      <c r="AK501" s="251"/>
      <c r="AL501" s="561"/>
      <c r="AM501" s="562" t="s">
        <v>2353</v>
      </c>
      <c r="AN501" s="64" t="s">
        <v>2405</v>
      </c>
      <c r="AO501" s="71" t="s">
        <v>214</v>
      </c>
      <c r="AP501" s="71" t="s">
        <v>71</v>
      </c>
      <c r="AQ501" s="71" t="s">
        <v>494</v>
      </c>
      <c r="AR501" s="70" t="s">
        <v>495</v>
      </c>
      <c r="AS501" s="253" t="s">
        <v>463</v>
      </c>
      <c r="AT501" s="37">
        <v>561800</v>
      </c>
      <c r="AU501" s="37">
        <v>561800</v>
      </c>
      <c r="AV501" s="37">
        <v>0</v>
      </c>
      <c r="AW501" s="37">
        <v>0</v>
      </c>
      <c r="AX501" s="37">
        <v>0</v>
      </c>
      <c r="AY501" s="37">
        <v>0</v>
      </c>
      <c r="AZ501" s="37">
        <v>0</v>
      </c>
      <c r="BA501" s="37">
        <v>0</v>
      </c>
      <c r="BB501" s="37">
        <v>561800</v>
      </c>
      <c r="BC501" s="37">
        <v>561800</v>
      </c>
      <c r="BD501" s="209">
        <v>300000</v>
      </c>
      <c r="BE501" s="37">
        <v>0</v>
      </c>
      <c r="BF501" s="37">
        <v>0</v>
      </c>
      <c r="BG501" s="37">
        <v>0</v>
      </c>
      <c r="BH501" s="37">
        <v>300000</v>
      </c>
      <c r="BI501" s="209">
        <v>0</v>
      </c>
      <c r="BJ501" s="37">
        <v>0</v>
      </c>
      <c r="BK501" s="37">
        <v>0</v>
      </c>
      <c r="BL501" s="37">
        <v>0</v>
      </c>
      <c r="BM501" s="37">
        <v>0</v>
      </c>
      <c r="BN501" s="209">
        <v>0</v>
      </c>
      <c r="BO501" s="37">
        <v>0</v>
      </c>
      <c r="BP501" s="37">
        <v>0</v>
      </c>
      <c r="BQ501" s="37">
        <v>0</v>
      </c>
      <c r="BR501" s="37">
        <v>0</v>
      </c>
      <c r="BS501" s="209">
        <v>0</v>
      </c>
      <c r="BT501" s="37">
        <v>0</v>
      </c>
      <c r="BU501" s="37">
        <v>0</v>
      </c>
      <c r="BV501" s="37">
        <v>0</v>
      </c>
      <c r="BW501" s="37">
        <v>0</v>
      </c>
      <c r="BX501" s="209">
        <v>561800</v>
      </c>
      <c r="BY501" s="37">
        <v>0</v>
      </c>
      <c r="BZ501" s="37">
        <v>0</v>
      </c>
      <c r="CA501" s="37">
        <v>0</v>
      </c>
      <c r="CB501" s="37">
        <v>561800</v>
      </c>
      <c r="CC501" s="209">
        <v>300000</v>
      </c>
      <c r="CD501" s="37">
        <v>0</v>
      </c>
      <c r="CE501" s="37">
        <v>0</v>
      </c>
      <c r="CF501" s="37">
        <v>0</v>
      </c>
      <c r="CG501" s="37">
        <v>300000</v>
      </c>
      <c r="CH501" s="209">
        <v>0</v>
      </c>
      <c r="CI501" s="37">
        <v>0</v>
      </c>
      <c r="CJ501" s="37">
        <v>0</v>
      </c>
      <c r="CK501" s="37">
        <v>0</v>
      </c>
      <c r="CL501" s="37">
        <v>0</v>
      </c>
      <c r="CM501" s="509" t="s">
        <v>92</v>
      </c>
      <c r="CN501" s="19" t="str">
        <f t="shared" si="220"/>
        <v>4010000290801плановый</v>
      </c>
      <c r="CO501" s="103"/>
      <c r="CP501" s="103"/>
      <c r="CQ501" s="104"/>
      <c r="CR501" s="104">
        <f t="shared" si="221"/>
        <v>0</v>
      </c>
      <c r="CS501" s="104">
        <f t="shared" si="222"/>
        <v>0</v>
      </c>
      <c r="CT501" s="104">
        <f t="shared" si="223"/>
        <v>0</v>
      </c>
      <c r="CU501" s="104">
        <f t="shared" si="224"/>
        <v>0</v>
      </c>
      <c r="CV501" s="104">
        <f t="shared" si="225"/>
        <v>0</v>
      </c>
      <c r="CW501" s="104">
        <f t="shared" si="226"/>
        <v>0</v>
      </c>
      <c r="CX501" s="104"/>
      <c r="CY501" s="211">
        <f t="shared" si="208"/>
        <v>0</v>
      </c>
      <c r="CZ501" s="211">
        <f t="shared" si="209"/>
        <v>0</v>
      </c>
      <c r="DA501" s="211">
        <f t="shared" si="210"/>
        <v>0</v>
      </c>
      <c r="DB501" s="211">
        <f t="shared" si="211"/>
        <v>0</v>
      </c>
      <c r="DC501" s="211">
        <f t="shared" si="212"/>
        <v>0</v>
      </c>
      <c r="DD501" s="211">
        <f t="shared" si="213"/>
        <v>0</v>
      </c>
      <c r="DE501" s="211">
        <f t="shared" si="214"/>
        <v>0</v>
      </c>
      <c r="DF501" s="211">
        <f t="shared" si="215"/>
        <v>0</v>
      </c>
      <c r="DG501" s="211">
        <f t="shared" si="216"/>
        <v>0</v>
      </c>
      <c r="DH501" s="211">
        <f t="shared" si="217"/>
        <v>0</v>
      </c>
    </row>
    <row r="502" spans="1:112" s="105" customFormat="1" ht="32.1" customHeight="1">
      <c r="A502" s="84">
        <v>607</v>
      </c>
      <c r="B502" s="57" t="s">
        <v>481</v>
      </c>
      <c r="C502" s="69">
        <v>401000030</v>
      </c>
      <c r="D502" s="58" t="s">
        <v>213</v>
      </c>
      <c r="E502" s="59" t="s">
        <v>484</v>
      </c>
      <c r="F502" s="85"/>
      <c r="G502" s="85"/>
      <c r="H502" s="86" t="s">
        <v>66</v>
      </c>
      <c r="I502" s="85"/>
      <c r="J502" s="86">
        <v>16</v>
      </c>
      <c r="K502" s="86">
        <v>1</v>
      </c>
      <c r="L502" s="86">
        <v>17</v>
      </c>
      <c r="M502" s="86"/>
      <c r="N502" s="86"/>
      <c r="O502" s="86"/>
      <c r="P502" s="64" t="s">
        <v>134</v>
      </c>
      <c r="Q502" s="64" t="s">
        <v>275</v>
      </c>
      <c r="R502" s="86"/>
      <c r="S502" s="86"/>
      <c r="T502" s="86" t="s">
        <v>66</v>
      </c>
      <c r="U502" s="86"/>
      <c r="V502" s="86">
        <v>9</v>
      </c>
      <c r="W502" s="86">
        <v>1</v>
      </c>
      <c r="X502" s="86"/>
      <c r="Y502" s="86"/>
      <c r="Z502" s="86"/>
      <c r="AA502" s="86"/>
      <c r="AB502" s="64" t="s">
        <v>542</v>
      </c>
      <c r="AC502" s="328" t="s">
        <v>2315</v>
      </c>
      <c r="AD502" s="561"/>
      <c r="AE502" s="561"/>
      <c r="AF502" s="561"/>
      <c r="AG502" s="561"/>
      <c r="AH502" s="561"/>
      <c r="AI502" s="561"/>
      <c r="AJ502" s="561"/>
      <c r="AK502" s="561"/>
      <c r="AL502" s="561"/>
      <c r="AM502" s="562" t="s">
        <v>2403</v>
      </c>
      <c r="AN502" s="64" t="s">
        <v>2317</v>
      </c>
      <c r="AO502" s="71" t="s">
        <v>214</v>
      </c>
      <c r="AP502" s="71" t="s">
        <v>71</v>
      </c>
      <c r="AQ502" s="71" t="s">
        <v>496</v>
      </c>
      <c r="AR502" s="70" t="s">
        <v>497</v>
      </c>
      <c r="AS502" s="253" t="s">
        <v>463</v>
      </c>
      <c r="AT502" s="37">
        <v>959750</v>
      </c>
      <c r="AU502" s="37">
        <v>959750</v>
      </c>
      <c r="AV502" s="37">
        <v>0</v>
      </c>
      <c r="AW502" s="37">
        <v>0</v>
      </c>
      <c r="AX502" s="37">
        <v>0</v>
      </c>
      <c r="AY502" s="37">
        <v>0</v>
      </c>
      <c r="AZ502" s="37">
        <v>0</v>
      </c>
      <c r="BA502" s="37">
        <v>0</v>
      </c>
      <c r="BB502" s="37">
        <v>959750</v>
      </c>
      <c r="BC502" s="37">
        <v>959750</v>
      </c>
      <c r="BD502" s="209">
        <v>0</v>
      </c>
      <c r="BE502" s="37">
        <v>0</v>
      </c>
      <c r="BF502" s="37">
        <v>0</v>
      </c>
      <c r="BG502" s="37">
        <v>0</v>
      </c>
      <c r="BH502" s="37">
        <v>0</v>
      </c>
      <c r="BI502" s="209">
        <v>0</v>
      </c>
      <c r="BJ502" s="37">
        <v>0</v>
      </c>
      <c r="BK502" s="37">
        <v>0</v>
      </c>
      <c r="BL502" s="37">
        <v>0</v>
      </c>
      <c r="BM502" s="37">
        <v>0</v>
      </c>
      <c r="BN502" s="209">
        <v>0</v>
      </c>
      <c r="BO502" s="37">
        <v>0</v>
      </c>
      <c r="BP502" s="37">
        <v>0</v>
      </c>
      <c r="BQ502" s="37">
        <v>0</v>
      </c>
      <c r="BR502" s="37">
        <v>0</v>
      </c>
      <c r="BS502" s="209">
        <v>0</v>
      </c>
      <c r="BT502" s="37">
        <v>0</v>
      </c>
      <c r="BU502" s="37">
        <v>0</v>
      </c>
      <c r="BV502" s="37">
        <v>0</v>
      </c>
      <c r="BW502" s="37">
        <v>0</v>
      </c>
      <c r="BX502" s="209">
        <v>959750</v>
      </c>
      <c r="BY502" s="37">
        <v>0</v>
      </c>
      <c r="BZ502" s="37">
        <v>0</v>
      </c>
      <c r="CA502" s="37">
        <v>0</v>
      </c>
      <c r="CB502" s="37">
        <v>959750</v>
      </c>
      <c r="CC502" s="209">
        <v>13915436.75</v>
      </c>
      <c r="CD502" s="37">
        <v>0</v>
      </c>
      <c r="CE502" s="37">
        <v>0</v>
      </c>
      <c r="CF502" s="37">
        <v>0</v>
      </c>
      <c r="CG502" s="37">
        <v>13915436.75</v>
      </c>
      <c r="CH502" s="209">
        <v>28151538.669999998</v>
      </c>
      <c r="CI502" s="37">
        <v>0</v>
      </c>
      <c r="CJ502" s="37">
        <v>0</v>
      </c>
      <c r="CK502" s="37">
        <v>0</v>
      </c>
      <c r="CL502" s="37">
        <v>28151538.669999998</v>
      </c>
      <c r="CM502" s="509" t="s">
        <v>92</v>
      </c>
      <c r="CN502" s="19" t="str">
        <f t="shared" si="220"/>
        <v>4010000300801плановый</v>
      </c>
      <c r="CO502" s="103"/>
      <c r="CP502" s="103"/>
      <c r="CQ502" s="104"/>
      <c r="CR502" s="104">
        <f t="shared" si="221"/>
        <v>0</v>
      </c>
      <c r="CS502" s="104">
        <f t="shared" si="222"/>
        <v>0</v>
      </c>
      <c r="CT502" s="104">
        <f t="shared" si="223"/>
        <v>0</v>
      </c>
      <c r="CU502" s="104">
        <f t="shared" si="224"/>
        <v>0</v>
      </c>
      <c r="CV502" s="104">
        <f t="shared" si="225"/>
        <v>0</v>
      </c>
      <c r="CW502" s="104">
        <f t="shared" si="226"/>
        <v>0</v>
      </c>
      <c r="CX502" s="104"/>
      <c r="CY502" s="211">
        <f t="shared" si="208"/>
        <v>13915436.75</v>
      </c>
      <c r="CZ502" s="211">
        <f t="shared" si="209"/>
        <v>0</v>
      </c>
      <c r="DA502" s="211">
        <f t="shared" si="210"/>
        <v>0</v>
      </c>
      <c r="DB502" s="211">
        <f t="shared" si="211"/>
        <v>0</v>
      </c>
      <c r="DC502" s="211">
        <f t="shared" si="212"/>
        <v>13915436.75</v>
      </c>
      <c r="DD502" s="211">
        <f t="shared" si="213"/>
        <v>28151538.669999998</v>
      </c>
      <c r="DE502" s="211">
        <f t="shared" si="214"/>
        <v>0</v>
      </c>
      <c r="DF502" s="211">
        <f t="shared" si="215"/>
        <v>0</v>
      </c>
      <c r="DG502" s="211">
        <f t="shared" si="216"/>
        <v>0</v>
      </c>
      <c r="DH502" s="211">
        <f t="shared" si="217"/>
        <v>28151538.669999998</v>
      </c>
    </row>
    <row r="503" spans="1:112" s="105" customFormat="1" ht="32.1" customHeight="1">
      <c r="A503" s="84">
        <v>607</v>
      </c>
      <c r="B503" s="57" t="s">
        <v>481</v>
      </c>
      <c r="C503" s="69">
        <v>401000030</v>
      </c>
      <c r="D503" s="58" t="s">
        <v>213</v>
      </c>
      <c r="E503" s="59" t="s">
        <v>484</v>
      </c>
      <c r="F503" s="85"/>
      <c r="G503" s="85"/>
      <c r="H503" s="86" t="s">
        <v>66</v>
      </c>
      <c r="I503" s="85"/>
      <c r="J503" s="86">
        <v>16</v>
      </c>
      <c r="K503" s="86">
        <v>1</v>
      </c>
      <c r="L503" s="86">
        <v>17</v>
      </c>
      <c r="M503" s="86"/>
      <c r="N503" s="86"/>
      <c r="O503" s="86"/>
      <c r="P503" s="64" t="s">
        <v>134</v>
      </c>
      <c r="Q503" s="64" t="s">
        <v>275</v>
      </c>
      <c r="R503" s="86"/>
      <c r="S503" s="86"/>
      <c r="T503" s="86" t="s">
        <v>66</v>
      </c>
      <c r="U503" s="86"/>
      <c r="V503" s="86">
        <v>9</v>
      </c>
      <c r="W503" s="86">
        <v>1</v>
      </c>
      <c r="X503" s="86"/>
      <c r="Y503" s="86"/>
      <c r="Z503" s="86"/>
      <c r="AA503" s="86"/>
      <c r="AB503" s="64" t="s">
        <v>542</v>
      </c>
      <c r="AC503" s="328"/>
      <c r="AD503" s="561"/>
      <c r="AE503" s="561"/>
      <c r="AF503" s="561"/>
      <c r="AG503" s="561"/>
      <c r="AH503" s="561"/>
      <c r="AI503" s="561"/>
      <c r="AJ503" s="561"/>
      <c r="AK503" s="561"/>
      <c r="AL503" s="561"/>
      <c r="AM503" s="562"/>
      <c r="AN503" s="64"/>
      <c r="AO503" s="71" t="s">
        <v>214</v>
      </c>
      <c r="AP503" s="71" t="s">
        <v>71</v>
      </c>
      <c r="AQ503" s="71" t="s">
        <v>496</v>
      </c>
      <c r="AR503" s="70" t="s">
        <v>497</v>
      </c>
      <c r="AS503" s="253" t="s">
        <v>464</v>
      </c>
      <c r="AT503" s="37">
        <v>0</v>
      </c>
      <c r="AU503" s="37">
        <v>0</v>
      </c>
      <c r="AV503" s="37">
        <v>0</v>
      </c>
      <c r="AW503" s="37">
        <v>0</v>
      </c>
      <c r="AX503" s="37">
        <v>0</v>
      </c>
      <c r="AY503" s="37">
        <v>0</v>
      </c>
      <c r="AZ503" s="37">
        <v>0</v>
      </c>
      <c r="BA503" s="37">
        <v>0</v>
      </c>
      <c r="BB503" s="37">
        <v>0</v>
      </c>
      <c r="BC503" s="37">
        <v>0</v>
      </c>
      <c r="BD503" s="209">
        <v>0</v>
      </c>
      <c r="BE503" s="37">
        <v>0</v>
      </c>
      <c r="BF503" s="37">
        <v>0</v>
      </c>
      <c r="BG503" s="37">
        <v>0</v>
      </c>
      <c r="BH503" s="37">
        <v>0</v>
      </c>
      <c r="BI503" s="209">
        <v>0</v>
      </c>
      <c r="BJ503" s="37">
        <v>0</v>
      </c>
      <c r="BK503" s="37">
        <v>0</v>
      </c>
      <c r="BL503" s="37">
        <v>0</v>
      </c>
      <c r="BM503" s="37">
        <v>0</v>
      </c>
      <c r="BN503" s="209">
        <v>0</v>
      </c>
      <c r="BO503" s="37">
        <v>0</v>
      </c>
      <c r="BP503" s="37">
        <v>0</v>
      </c>
      <c r="BQ503" s="37">
        <v>0</v>
      </c>
      <c r="BR503" s="37">
        <v>0</v>
      </c>
      <c r="BS503" s="209">
        <v>0</v>
      </c>
      <c r="BT503" s="37">
        <v>0</v>
      </c>
      <c r="BU503" s="37">
        <v>0</v>
      </c>
      <c r="BV503" s="37">
        <v>0</v>
      </c>
      <c r="BW503" s="37">
        <v>0</v>
      </c>
      <c r="BX503" s="209">
        <v>0</v>
      </c>
      <c r="BY503" s="37">
        <v>0</v>
      </c>
      <c r="BZ503" s="37">
        <v>0</v>
      </c>
      <c r="CA503" s="37">
        <v>0</v>
      </c>
      <c r="CB503" s="37">
        <v>0</v>
      </c>
      <c r="CC503" s="209">
        <v>4696005.0599999996</v>
      </c>
      <c r="CD503" s="37">
        <v>0</v>
      </c>
      <c r="CE503" s="37">
        <v>0</v>
      </c>
      <c r="CF503" s="37">
        <v>0</v>
      </c>
      <c r="CG503" s="37">
        <v>4696005.0599999996</v>
      </c>
      <c r="CH503" s="209">
        <v>7745000</v>
      </c>
      <c r="CI503" s="37">
        <v>0</v>
      </c>
      <c r="CJ503" s="37">
        <v>0</v>
      </c>
      <c r="CK503" s="37">
        <v>0</v>
      </c>
      <c r="CL503" s="37">
        <v>7745000</v>
      </c>
      <c r="CM503" s="509" t="s">
        <v>92</v>
      </c>
      <c r="CN503" s="19" t="str">
        <f t="shared" si="220"/>
        <v>4010000300801плановый</v>
      </c>
      <c r="CO503" s="103"/>
      <c r="CP503" s="103"/>
      <c r="CQ503" s="104"/>
      <c r="CR503" s="104">
        <f t="shared" si="221"/>
        <v>0</v>
      </c>
      <c r="CS503" s="104">
        <f t="shared" si="222"/>
        <v>0</v>
      </c>
      <c r="CT503" s="104">
        <f t="shared" si="223"/>
        <v>0</v>
      </c>
      <c r="CU503" s="104">
        <f t="shared" si="224"/>
        <v>0</v>
      </c>
      <c r="CV503" s="104">
        <f t="shared" si="225"/>
        <v>0</v>
      </c>
      <c r="CW503" s="104">
        <f t="shared" si="226"/>
        <v>0</v>
      </c>
      <c r="CX503" s="104"/>
      <c r="CY503" s="211">
        <f t="shared" si="208"/>
        <v>4696005.0599999996</v>
      </c>
      <c r="CZ503" s="211">
        <f t="shared" si="209"/>
        <v>0</v>
      </c>
      <c r="DA503" s="211">
        <f t="shared" si="210"/>
        <v>0</v>
      </c>
      <c r="DB503" s="211">
        <f t="shared" si="211"/>
        <v>0</v>
      </c>
      <c r="DC503" s="211">
        <f t="shared" si="212"/>
        <v>4696005.0599999996</v>
      </c>
      <c r="DD503" s="211">
        <f t="shared" si="213"/>
        <v>7745000</v>
      </c>
      <c r="DE503" s="211">
        <f t="shared" si="214"/>
        <v>0</v>
      </c>
      <c r="DF503" s="211">
        <f t="shared" si="215"/>
        <v>0</v>
      </c>
      <c r="DG503" s="211">
        <f t="shared" si="216"/>
        <v>0</v>
      </c>
      <c r="DH503" s="211">
        <f t="shared" si="217"/>
        <v>7745000</v>
      </c>
    </row>
    <row r="504" spans="1:112" s="105" customFormat="1" ht="32.1" customHeight="1">
      <c r="A504" s="84">
        <v>607</v>
      </c>
      <c r="B504" s="57" t="s">
        <v>481</v>
      </c>
      <c r="C504" s="69">
        <v>401000029</v>
      </c>
      <c r="D504" s="58" t="s">
        <v>533</v>
      </c>
      <c r="E504" s="59" t="s">
        <v>484</v>
      </c>
      <c r="F504" s="85"/>
      <c r="G504" s="85"/>
      <c r="H504" s="86" t="s">
        <v>66</v>
      </c>
      <c r="I504" s="85"/>
      <c r="J504" s="86">
        <v>16</v>
      </c>
      <c r="K504" s="86">
        <v>1</v>
      </c>
      <c r="L504" s="86">
        <v>16</v>
      </c>
      <c r="M504" s="86"/>
      <c r="N504" s="86"/>
      <c r="O504" s="86"/>
      <c r="P504" s="64" t="s">
        <v>134</v>
      </c>
      <c r="Q504" s="64" t="s">
        <v>275</v>
      </c>
      <c r="R504" s="86"/>
      <c r="S504" s="86"/>
      <c r="T504" s="86" t="s">
        <v>66</v>
      </c>
      <c r="U504" s="86"/>
      <c r="V504" s="86">
        <v>9</v>
      </c>
      <c r="W504" s="86">
        <v>1</v>
      </c>
      <c r="X504" s="86"/>
      <c r="Y504" s="86"/>
      <c r="Z504" s="25"/>
      <c r="AA504" s="86"/>
      <c r="AB504" s="64" t="s">
        <v>142</v>
      </c>
      <c r="AC504" s="328" t="s">
        <v>2406</v>
      </c>
      <c r="AD504" s="561"/>
      <c r="AE504" s="561"/>
      <c r="AF504" s="561"/>
      <c r="AG504" s="561"/>
      <c r="AH504" s="561"/>
      <c r="AI504" s="561"/>
      <c r="AJ504" s="561"/>
      <c r="AK504" s="561"/>
      <c r="AL504" s="561"/>
      <c r="AM504" s="562" t="s">
        <v>2353</v>
      </c>
      <c r="AN504" s="64" t="s">
        <v>2405</v>
      </c>
      <c r="AO504" s="71" t="s">
        <v>214</v>
      </c>
      <c r="AP504" s="71" t="s">
        <v>71</v>
      </c>
      <c r="AQ504" s="71" t="s">
        <v>496</v>
      </c>
      <c r="AR504" s="70" t="s">
        <v>497</v>
      </c>
      <c r="AS504" s="253" t="s">
        <v>463</v>
      </c>
      <c r="AT504" s="37">
        <v>15516015.75</v>
      </c>
      <c r="AU504" s="37">
        <v>15516015.75</v>
      </c>
      <c r="AV504" s="37">
        <v>0</v>
      </c>
      <c r="AW504" s="37">
        <v>0</v>
      </c>
      <c r="AX504" s="37">
        <v>0</v>
      </c>
      <c r="AY504" s="37">
        <v>0</v>
      </c>
      <c r="AZ504" s="37">
        <v>0</v>
      </c>
      <c r="BA504" s="37">
        <v>0</v>
      </c>
      <c r="BB504" s="37">
        <v>15516015.75</v>
      </c>
      <c r="BC504" s="37">
        <v>15516015.75</v>
      </c>
      <c r="BD504" s="209">
        <v>9243330.8699999992</v>
      </c>
      <c r="BE504" s="37">
        <v>0</v>
      </c>
      <c r="BF504" s="37">
        <v>0</v>
      </c>
      <c r="BG504" s="37">
        <v>0</v>
      </c>
      <c r="BH504" s="37">
        <v>9243330.8699999992</v>
      </c>
      <c r="BI504" s="209">
        <v>0</v>
      </c>
      <c r="BJ504" s="37">
        <v>0</v>
      </c>
      <c r="BK504" s="37">
        <v>0</v>
      </c>
      <c r="BL504" s="37">
        <v>0</v>
      </c>
      <c r="BM504" s="37">
        <v>0</v>
      </c>
      <c r="BN504" s="209">
        <v>0</v>
      </c>
      <c r="BO504" s="37">
        <v>0</v>
      </c>
      <c r="BP504" s="37">
        <v>0</v>
      </c>
      <c r="BQ504" s="37">
        <v>0</v>
      </c>
      <c r="BR504" s="37">
        <v>0</v>
      </c>
      <c r="BS504" s="209">
        <v>0</v>
      </c>
      <c r="BT504" s="37">
        <v>0</v>
      </c>
      <c r="BU504" s="37">
        <v>0</v>
      </c>
      <c r="BV504" s="37">
        <v>0</v>
      </c>
      <c r="BW504" s="37">
        <v>0</v>
      </c>
      <c r="BX504" s="209">
        <v>15516015.75</v>
      </c>
      <c r="BY504" s="37">
        <v>0</v>
      </c>
      <c r="BZ504" s="37">
        <v>0</v>
      </c>
      <c r="CA504" s="37">
        <v>0</v>
      </c>
      <c r="CB504" s="37">
        <v>15516015.75</v>
      </c>
      <c r="CC504" s="209">
        <v>9243330.8699999992</v>
      </c>
      <c r="CD504" s="37">
        <v>0</v>
      </c>
      <c r="CE504" s="37">
        <v>0</v>
      </c>
      <c r="CF504" s="37">
        <v>0</v>
      </c>
      <c r="CG504" s="37">
        <v>9243330.8699999992</v>
      </c>
      <c r="CH504" s="209">
        <v>0</v>
      </c>
      <c r="CI504" s="37">
        <v>0</v>
      </c>
      <c r="CJ504" s="37">
        <v>0</v>
      </c>
      <c r="CK504" s="37">
        <v>0</v>
      </c>
      <c r="CL504" s="37">
        <v>0</v>
      </c>
      <c r="CM504" s="509" t="s">
        <v>92</v>
      </c>
      <c r="CN504" s="19" t="str">
        <f t="shared" si="220"/>
        <v>4010000290801плановый</v>
      </c>
      <c r="CO504" s="103"/>
      <c r="CP504" s="103"/>
      <c r="CQ504" s="104"/>
      <c r="CR504" s="104">
        <f t="shared" si="221"/>
        <v>0</v>
      </c>
      <c r="CS504" s="104">
        <f t="shared" si="222"/>
        <v>0</v>
      </c>
      <c r="CT504" s="104">
        <f t="shared" si="223"/>
        <v>0</v>
      </c>
      <c r="CU504" s="104">
        <f t="shared" si="224"/>
        <v>0</v>
      </c>
      <c r="CV504" s="104">
        <f t="shared" si="225"/>
        <v>0</v>
      </c>
      <c r="CW504" s="104">
        <f t="shared" si="226"/>
        <v>0</v>
      </c>
      <c r="CX504" s="104"/>
      <c r="CY504" s="211">
        <f t="shared" si="208"/>
        <v>0</v>
      </c>
      <c r="CZ504" s="211">
        <f t="shared" si="209"/>
        <v>0</v>
      </c>
      <c r="DA504" s="211">
        <f t="shared" si="210"/>
        <v>0</v>
      </c>
      <c r="DB504" s="211">
        <f t="shared" si="211"/>
        <v>0</v>
      </c>
      <c r="DC504" s="211">
        <f t="shared" si="212"/>
        <v>0</v>
      </c>
      <c r="DD504" s="211">
        <f t="shared" si="213"/>
        <v>0</v>
      </c>
      <c r="DE504" s="211">
        <f t="shared" si="214"/>
        <v>0</v>
      </c>
      <c r="DF504" s="211">
        <f t="shared" si="215"/>
        <v>0</v>
      </c>
      <c r="DG504" s="211">
        <f t="shared" si="216"/>
        <v>0</v>
      </c>
      <c r="DH504" s="211">
        <f t="shared" si="217"/>
        <v>0</v>
      </c>
    </row>
    <row r="505" spans="1:112" s="105" customFormat="1" ht="32.1" customHeight="1">
      <c r="A505" s="84">
        <v>607</v>
      </c>
      <c r="B505" s="57" t="s">
        <v>481</v>
      </c>
      <c r="C505" s="69">
        <v>401000030</v>
      </c>
      <c r="D505" s="58" t="s">
        <v>213</v>
      </c>
      <c r="E505" s="59" t="s">
        <v>484</v>
      </c>
      <c r="F505" s="85"/>
      <c r="G505" s="85"/>
      <c r="H505" s="86" t="s">
        <v>66</v>
      </c>
      <c r="I505" s="85"/>
      <c r="J505" s="86">
        <v>16</v>
      </c>
      <c r="K505" s="86">
        <v>1</v>
      </c>
      <c r="L505" s="86">
        <v>17</v>
      </c>
      <c r="M505" s="86"/>
      <c r="N505" s="86"/>
      <c r="O505" s="86"/>
      <c r="P505" s="64" t="s">
        <v>134</v>
      </c>
      <c r="Q505" s="64" t="s">
        <v>275</v>
      </c>
      <c r="R505" s="86"/>
      <c r="S505" s="86"/>
      <c r="T505" s="86" t="s">
        <v>66</v>
      </c>
      <c r="U505" s="86"/>
      <c r="V505" s="86">
        <v>9</v>
      </c>
      <c r="W505" s="86">
        <v>1</v>
      </c>
      <c r="X505" s="86"/>
      <c r="Y505" s="86"/>
      <c r="Z505" s="86"/>
      <c r="AA505" s="86"/>
      <c r="AB505" s="64" t="s">
        <v>542</v>
      </c>
      <c r="AC505" s="328" t="s">
        <v>2315</v>
      </c>
      <c r="AD505" s="561"/>
      <c r="AE505" s="561"/>
      <c r="AF505" s="561"/>
      <c r="AG505" s="561"/>
      <c r="AH505" s="561"/>
      <c r="AI505" s="561"/>
      <c r="AJ505" s="561"/>
      <c r="AK505" s="561"/>
      <c r="AL505" s="561"/>
      <c r="AM505" s="562" t="s">
        <v>2338</v>
      </c>
      <c r="AN505" s="64" t="s">
        <v>2317</v>
      </c>
      <c r="AO505" s="71" t="s">
        <v>214</v>
      </c>
      <c r="AP505" s="71" t="s">
        <v>71</v>
      </c>
      <c r="AQ505" s="71" t="s">
        <v>2407</v>
      </c>
      <c r="AR505" s="70" t="s">
        <v>2408</v>
      </c>
      <c r="AS505" s="253" t="s">
        <v>464</v>
      </c>
      <c r="AT505" s="37">
        <v>7861200</v>
      </c>
      <c r="AU505" s="37">
        <v>7861200</v>
      </c>
      <c r="AV505" s="37">
        <v>0</v>
      </c>
      <c r="AW505" s="37">
        <v>0</v>
      </c>
      <c r="AX505" s="37">
        <v>0</v>
      </c>
      <c r="AY505" s="37">
        <v>0</v>
      </c>
      <c r="AZ505" s="37">
        <v>0</v>
      </c>
      <c r="BA505" s="37">
        <v>0</v>
      </c>
      <c r="BB505" s="37">
        <v>7861200</v>
      </c>
      <c r="BC505" s="37">
        <v>7861200</v>
      </c>
      <c r="BD505" s="209">
        <v>0</v>
      </c>
      <c r="BE505" s="37">
        <v>0</v>
      </c>
      <c r="BF505" s="37">
        <v>0</v>
      </c>
      <c r="BG505" s="37">
        <v>0</v>
      </c>
      <c r="BH505" s="37">
        <v>0</v>
      </c>
      <c r="BI505" s="209">
        <v>0</v>
      </c>
      <c r="BJ505" s="37">
        <v>0</v>
      </c>
      <c r="BK505" s="37">
        <v>0</v>
      </c>
      <c r="BL505" s="37">
        <v>0</v>
      </c>
      <c r="BM505" s="37">
        <v>0</v>
      </c>
      <c r="BN505" s="209">
        <v>0</v>
      </c>
      <c r="BO505" s="37">
        <v>0</v>
      </c>
      <c r="BP505" s="37">
        <v>0</v>
      </c>
      <c r="BQ505" s="37">
        <v>0</v>
      </c>
      <c r="BR505" s="37">
        <v>0</v>
      </c>
      <c r="BS505" s="209">
        <v>0</v>
      </c>
      <c r="BT505" s="37">
        <v>0</v>
      </c>
      <c r="BU505" s="37">
        <v>0</v>
      </c>
      <c r="BV505" s="37">
        <v>0</v>
      </c>
      <c r="BW505" s="37">
        <v>0</v>
      </c>
      <c r="BX505" s="209">
        <v>7861200</v>
      </c>
      <c r="BY505" s="37">
        <v>0</v>
      </c>
      <c r="BZ505" s="37">
        <v>0</v>
      </c>
      <c r="CA505" s="37">
        <v>0</v>
      </c>
      <c r="CB505" s="37">
        <v>7861200</v>
      </c>
      <c r="CC505" s="209">
        <v>0</v>
      </c>
      <c r="CD505" s="37">
        <v>0</v>
      </c>
      <c r="CE505" s="37">
        <v>0</v>
      </c>
      <c r="CF505" s="37">
        <v>0</v>
      </c>
      <c r="CG505" s="37">
        <v>0</v>
      </c>
      <c r="CH505" s="209">
        <v>0</v>
      </c>
      <c r="CI505" s="37">
        <v>0</v>
      </c>
      <c r="CJ505" s="37">
        <v>0</v>
      </c>
      <c r="CK505" s="37">
        <v>0</v>
      </c>
      <c r="CL505" s="37">
        <v>0</v>
      </c>
      <c r="CM505" s="509" t="s">
        <v>92</v>
      </c>
      <c r="CN505" s="19" t="str">
        <f t="shared" si="220"/>
        <v>4010000300801плановый</v>
      </c>
      <c r="CO505" s="103"/>
      <c r="CP505" s="103"/>
      <c r="CQ505" s="104"/>
      <c r="CR505" s="104">
        <f t="shared" si="221"/>
        <v>0</v>
      </c>
      <c r="CS505" s="104">
        <f t="shared" si="222"/>
        <v>0</v>
      </c>
      <c r="CT505" s="104">
        <f t="shared" si="223"/>
        <v>0</v>
      </c>
      <c r="CU505" s="104">
        <f t="shared" si="224"/>
        <v>0</v>
      </c>
      <c r="CV505" s="104">
        <f t="shared" si="225"/>
        <v>0</v>
      </c>
      <c r="CW505" s="104">
        <f t="shared" si="226"/>
        <v>0</v>
      </c>
      <c r="CX505" s="104"/>
      <c r="CY505" s="211">
        <f t="shared" si="208"/>
        <v>0</v>
      </c>
      <c r="CZ505" s="211">
        <f t="shared" si="209"/>
        <v>0</v>
      </c>
      <c r="DA505" s="211">
        <f t="shared" si="210"/>
        <v>0</v>
      </c>
      <c r="DB505" s="211">
        <f t="shared" si="211"/>
        <v>0</v>
      </c>
      <c r="DC505" s="211">
        <f t="shared" si="212"/>
        <v>0</v>
      </c>
      <c r="DD505" s="211">
        <f t="shared" si="213"/>
        <v>0</v>
      </c>
      <c r="DE505" s="211">
        <f t="shared" si="214"/>
        <v>0</v>
      </c>
      <c r="DF505" s="211">
        <f t="shared" si="215"/>
        <v>0</v>
      </c>
      <c r="DG505" s="211">
        <f t="shared" si="216"/>
        <v>0</v>
      </c>
      <c r="DH505" s="211">
        <f t="shared" si="217"/>
        <v>0</v>
      </c>
    </row>
    <row r="506" spans="1:112" s="105" customFormat="1" ht="32.1" customHeight="1">
      <c r="A506" s="84">
        <v>607</v>
      </c>
      <c r="B506" s="57" t="s">
        <v>491</v>
      </c>
      <c r="C506" s="69">
        <v>401000032</v>
      </c>
      <c r="D506" s="58" t="s">
        <v>522</v>
      </c>
      <c r="E506" s="59" t="s">
        <v>484</v>
      </c>
      <c r="F506" s="85"/>
      <c r="G506" s="85"/>
      <c r="H506" s="86">
        <v>3</v>
      </c>
      <c r="I506" s="85"/>
      <c r="J506" s="86" t="s">
        <v>369</v>
      </c>
      <c r="K506" s="86" t="s">
        <v>64</v>
      </c>
      <c r="L506" s="86">
        <v>18</v>
      </c>
      <c r="M506" s="86"/>
      <c r="N506" s="86"/>
      <c r="O506" s="86"/>
      <c r="P506" s="64" t="s">
        <v>134</v>
      </c>
      <c r="Q506" s="64" t="s">
        <v>275</v>
      </c>
      <c r="R506" s="86"/>
      <c r="S506" s="86"/>
      <c r="T506" s="86" t="s">
        <v>66</v>
      </c>
      <c r="U506" s="86"/>
      <c r="V506" s="86" t="s">
        <v>189</v>
      </c>
      <c r="W506" s="86" t="s">
        <v>64</v>
      </c>
      <c r="X506" s="86"/>
      <c r="Y506" s="86"/>
      <c r="Z506" s="86"/>
      <c r="AA506" s="86"/>
      <c r="AB506" s="64" t="s">
        <v>142</v>
      </c>
      <c r="AC506" s="328"/>
      <c r="AD506" s="561"/>
      <c r="AE506" s="561"/>
      <c r="AF506" s="561"/>
      <c r="AG506" s="561"/>
      <c r="AH506" s="561"/>
      <c r="AI506" s="561"/>
      <c r="AJ506" s="561"/>
      <c r="AK506" s="561"/>
      <c r="AL506" s="561"/>
      <c r="AM506" s="562"/>
      <c r="AN506" s="64"/>
      <c r="AO506" s="71" t="s">
        <v>219</v>
      </c>
      <c r="AP506" s="71" t="s">
        <v>74</v>
      </c>
      <c r="AQ506" s="71" t="s">
        <v>547</v>
      </c>
      <c r="AR506" s="70" t="s">
        <v>548</v>
      </c>
      <c r="AS506" s="253" t="s">
        <v>463</v>
      </c>
      <c r="AT506" s="37"/>
      <c r="AU506" s="37"/>
      <c r="AV506" s="37">
        <v>0</v>
      </c>
      <c r="AW506" s="37">
        <v>0</v>
      </c>
      <c r="AX506" s="37">
        <v>0</v>
      </c>
      <c r="AY506" s="37">
        <v>0</v>
      </c>
      <c r="AZ506" s="37">
        <v>0</v>
      </c>
      <c r="BA506" s="37">
        <v>0</v>
      </c>
      <c r="BB506" s="37">
        <v>0</v>
      </c>
      <c r="BC506" s="37">
        <v>0</v>
      </c>
      <c r="BD506" s="209"/>
      <c r="BE506" s="37">
        <v>0</v>
      </c>
      <c r="BF506" s="37">
        <v>0</v>
      </c>
      <c r="BG506" s="37">
        <v>0</v>
      </c>
      <c r="BH506" s="37">
        <v>0</v>
      </c>
      <c r="BI506" s="209"/>
      <c r="BJ506" s="37">
        <v>0</v>
      </c>
      <c r="BK506" s="37">
        <v>0</v>
      </c>
      <c r="BL506" s="37">
        <v>0</v>
      </c>
      <c r="BM506" s="37">
        <v>0</v>
      </c>
      <c r="BN506" s="209"/>
      <c r="BO506" s="37">
        <v>0</v>
      </c>
      <c r="BP506" s="37">
        <v>0</v>
      </c>
      <c r="BQ506" s="37">
        <v>0</v>
      </c>
      <c r="BR506" s="37">
        <v>0</v>
      </c>
      <c r="BS506" s="209"/>
      <c r="BT506" s="37">
        <v>0</v>
      </c>
      <c r="BU506" s="37">
        <v>0</v>
      </c>
      <c r="BV506" s="37">
        <v>0</v>
      </c>
      <c r="BW506" s="37">
        <v>0</v>
      </c>
      <c r="BX506" s="209"/>
      <c r="BY506" s="37">
        <v>0</v>
      </c>
      <c r="BZ506" s="37">
        <v>0</v>
      </c>
      <c r="CA506" s="37">
        <v>0</v>
      </c>
      <c r="CB506" s="37">
        <v>0</v>
      </c>
      <c r="CC506" s="209"/>
      <c r="CD506" s="37">
        <v>0</v>
      </c>
      <c r="CE506" s="37">
        <v>0</v>
      </c>
      <c r="CF506" s="37">
        <v>0</v>
      </c>
      <c r="CG506" s="37">
        <v>0</v>
      </c>
      <c r="CH506" s="209">
        <v>53579000</v>
      </c>
      <c r="CI506" s="37">
        <v>0</v>
      </c>
      <c r="CJ506" s="37">
        <v>0</v>
      </c>
      <c r="CK506" s="37">
        <v>0</v>
      </c>
      <c r="CL506" s="37">
        <v>53579000</v>
      </c>
      <c r="CM506" s="509" t="s">
        <v>92</v>
      </c>
      <c r="CN506" s="19" t="str">
        <f t="shared" si="220"/>
        <v>4010000320703плановый</v>
      </c>
      <c r="CO506" s="103"/>
      <c r="CP506" s="103"/>
      <c r="CQ506" s="104"/>
      <c r="CR506" s="104">
        <f t="shared" si="221"/>
        <v>0</v>
      </c>
      <c r="CS506" s="104">
        <f t="shared" si="222"/>
        <v>0</v>
      </c>
      <c r="CT506" s="104">
        <f t="shared" si="223"/>
        <v>0</v>
      </c>
      <c r="CU506" s="104">
        <f t="shared" si="224"/>
        <v>0</v>
      </c>
      <c r="CV506" s="104">
        <f t="shared" si="225"/>
        <v>0</v>
      </c>
      <c r="CW506" s="104">
        <f t="shared" si="226"/>
        <v>0</v>
      </c>
      <c r="CX506" s="104"/>
      <c r="CY506" s="211">
        <f t="shared" si="208"/>
        <v>0</v>
      </c>
      <c r="CZ506" s="211">
        <f t="shared" si="209"/>
        <v>0</v>
      </c>
      <c r="DA506" s="211">
        <f t="shared" si="210"/>
        <v>0</v>
      </c>
      <c r="DB506" s="211">
        <f t="shared" si="211"/>
        <v>0</v>
      </c>
      <c r="DC506" s="211">
        <f t="shared" si="212"/>
        <v>0</v>
      </c>
      <c r="DD506" s="211">
        <f t="shared" si="213"/>
        <v>53579000</v>
      </c>
      <c r="DE506" s="211">
        <f t="shared" si="214"/>
        <v>0</v>
      </c>
      <c r="DF506" s="211">
        <f t="shared" si="215"/>
        <v>0</v>
      </c>
      <c r="DG506" s="211">
        <f t="shared" si="216"/>
        <v>0</v>
      </c>
      <c r="DH506" s="211">
        <f t="shared" si="217"/>
        <v>53579000</v>
      </c>
    </row>
    <row r="507" spans="1:112" s="105" customFormat="1" ht="32.1" customHeight="1">
      <c r="A507" s="84">
        <v>607</v>
      </c>
      <c r="B507" s="57" t="s">
        <v>491</v>
      </c>
      <c r="C507" s="69">
        <v>401000032</v>
      </c>
      <c r="D507" s="58" t="s">
        <v>522</v>
      </c>
      <c r="E507" s="59" t="s">
        <v>484</v>
      </c>
      <c r="F507" s="85"/>
      <c r="G507" s="85"/>
      <c r="H507" s="86">
        <v>3</v>
      </c>
      <c r="I507" s="85"/>
      <c r="J507" s="86" t="s">
        <v>369</v>
      </c>
      <c r="K507" s="86" t="s">
        <v>64</v>
      </c>
      <c r="L507" s="86">
        <v>18</v>
      </c>
      <c r="M507" s="86"/>
      <c r="N507" s="86"/>
      <c r="O507" s="86"/>
      <c r="P507" s="64" t="s">
        <v>134</v>
      </c>
      <c r="Q507" s="64" t="s">
        <v>275</v>
      </c>
      <c r="R507" s="86"/>
      <c r="S507" s="86"/>
      <c r="T507" s="86" t="s">
        <v>66</v>
      </c>
      <c r="U507" s="86"/>
      <c r="V507" s="86" t="s">
        <v>189</v>
      </c>
      <c r="W507" s="86" t="s">
        <v>64</v>
      </c>
      <c r="X507" s="86"/>
      <c r="Y507" s="86"/>
      <c r="Z507" s="86"/>
      <c r="AA507" s="86"/>
      <c r="AB507" s="64" t="s">
        <v>142</v>
      </c>
      <c r="AC507" s="328" t="s">
        <v>2315</v>
      </c>
      <c r="AD507" s="561"/>
      <c r="AE507" s="561"/>
      <c r="AF507" s="561"/>
      <c r="AG507" s="561"/>
      <c r="AH507" s="561"/>
      <c r="AI507" s="561"/>
      <c r="AJ507" s="561"/>
      <c r="AK507" s="561"/>
      <c r="AL507" s="561"/>
      <c r="AM507" s="562" t="s">
        <v>2338</v>
      </c>
      <c r="AN507" s="64" t="s">
        <v>2317</v>
      </c>
      <c r="AO507" s="71" t="s">
        <v>214</v>
      </c>
      <c r="AP507" s="71" t="s">
        <v>71</v>
      </c>
      <c r="AQ507" s="71" t="s">
        <v>547</v>
      </c>
      <c r="AR507" s="70" t="s">
        <v>548</v>
      </c>
      <c r="AS507" s="253" t="s">
        <v>463</v>
      </c>
      <c r="AT507" s="37">
        <v>1076474.8999999999</v>
      </c>
      <c r="AU507" s="37">
        <v>1076474.8999999999</v>
      </c>
      <c r="AV507" s="37">
        <v>0</v>
      </c>
      <c r="AW507" s="37">
        <v>0</v>
      </c>
      <c r="AX507" s="37">
        <v>0</v>
      </c>
      <c r="AY507" s="37">
        <v>0</v>
      </c>
      <c r="AZ507" s="37">
        <v>0</v>
      </c>
      <c r="BA507" s="37">
        <v>0</v>
      </c>
      <c r="BB507" s="37">
        <v>1076474.8999999999</v>
      </c>
      <c r="BC507" s="37">
        <v>1076474.8999999999</v>
      </c>
      <c r="BD507" s="209">
        <v>0</v>
      </c>
      <c r="BE507" s="37">
        <v>0</v>
      </c>
      <c r="BF507" s="37">
        <v>0</v>
      </c>
      <c r="BG507" s="37">
        <v>0</v>
      </c>
      <c r="BH507" s="37">
        <v>0</v>
      </c>
      <c r="BI507" s="209">
        <v>0</v>
      </c>
      <c r="BJ507" s="37">
        <v>0</v>
      </c>
      <c r="BK507" s="37">
        <v>0</v>
      </c>
      <c r="BL507" s="37">
        <v>0</v>
      </c>
      <c r="BM507" s="37">
        <v>0</v>
      </c>
      <c r="BN507" s="209">
        <v>0</v>
      </c>
      <c r="BO507" s="37">
        <v>0</v>
      </c>
      <c r="BP507" s="37">
        <v>0</v>
      </c>
      <c r="BQ507" s="37">
        <v>0</v>
      </c>
      <c r="BR507" s="37">
        <v>0</v>
      </c>
      <c r="BS507" s="209">
        <v>0</v>
      </c>
      <c r="BT507" s="37">
        <v>0</v>
      </c>
      <c r="BU507" s="37">
        <v>0</v>
      </c>
      <c r="BV507" s="37">
        <v>0</v>
      </c>
      <c r="BW507" s="37">
        <v>0</v>
      </c>
      <c r="BX507" s="209">
        <v>1076474.8999999999</v>
      </c>
      <c r="BY507" s="37">
        <v>0</v>
      </c>
      <c r="BZ507" s="37">
        <v>0</v>
      </c>
      <c r="CA507" s="37">
        <v>0</v>
      </c>
      <c r="CB507" s="37">
        <v>1076474.8999999999</v>
      </c>
      <c r="CC507" s="209">
        <v>0</v>
      </c>
      <c r="CD507" s="37">
        <v>0</v>
      </c>
      <c r="CE507" s="37">
        <v>0</v>
      </c>
      <c r="CF507" s="37">
        <v>0</v>
      </c>
      <c r="CG507" s="37">
        <v>0</v>
      </c>
      <c r="CH507" s="209">
        <v>5052488.3499999996</v>
      </c>
      <c r="CI507" s="37">
        <v>0</v>
      </c>
      <c r="CJ507" s="37">
        <v>0</v>
      </c>
      <c r="CK507" s="37">
        <v>0</v>
      </c>
      <c r="CL507" s="37">
        <v>5052488.3499999996</v>
      </c>
      <c r="CM507" s="509" t="s">
        <v>92</v>
      </c>
      <c r="CN507" s="19" t="str">
        <f t="shared" si="220"/>
        <v>4010000320801плановый</v>
      </c>
      <c r="CO507" s="103"/>
      <c r="CP507" s="103"/>
      <c r="CQ507" s="104"/>
      <c r="CR507" s="104">
        <f t="shared" si="221"/>
        <v>0</v>
      </c>
      <c r="CS507" s="104">
        <f t="shared" si="222"/>
        <v>0</v>
      </c>
      <c r="CT507" s="104">
        <f t="shared" si="223"/>
        <v>0</v>
      </c>
      <c r="CU507" s="104">
        <f t="shared" si="224"/>
        <v>0</v>
      </c>
      <c r="CV507" s="104">
        <f t="shared" si="225"/>
        <v>0</v>
      </c>
      <c r="CW507" s="104">
        <f t="shared" si="226"/>
        <v>0</v>
      </c>
      <c r="CX507" s="104"/>
      <c r="CY507" s="211">
        <f t="shared" si="208"/>
        <v>0</v>
      </c>
      <c r="CZ507" s="211">
        <f t="shared" si="209"/>
        <v>0</v>
      </c>
      <c r="DA507" s="211">
        <f t="shared" si="210"/>
        <v>0</v>
      </c>
      <c r="DB507" s="211">
        <f t="shared" si="211"/>
        <v>0</v>
      </c>
      <c r="DC507" s="211">
        <f t="shared" si="212"/>
        <v>0</v>
      </c>
      <c r="DD507" s="211">
        <f t="shared" si="213"/>
        <v>5052488.3499999996</v>
      </c>
      <c r="DE507" s="211">
        <f t="shared" si="214"/>
        <v>0</v>
      </c>
      <c r="DF507" s="211">
        <f t="shared" si="215"/>
        <v>0</v>
      </c>
      <c r="DG507" s="211">
        <f t="shared" si="216"/>
        <v>0</v>
      </c>
      <c r="DH507" s="211">
        <f t="shared" si="217"/>
        <v>5052488.3499999996</v>
      </c>
    </row>
    <row r="508" spans="1:112" s="110" customFormat="1" ht="32.1" customHeight="1">
      <c r="A508" s="84">
        <v>607</v>
      </c>
      <c r="B508" s="57" t="s">
        <v>481</v>
      </c>
      <c r="C508" s="69">
        <v>401000030</v>
      </c>
      <c r="D508" s="58" t="s">
        <v>213</v>
      </c>
      <c r="E508" s="59" t="s">
        <v>484</v>
      </c>
      <c r="F508" s="85"/>
      <c r="G508" s="85"/>
      <c r="H508" s="86" t="s">
        <v>66</v>
      </c>
      <c r="I508" s="85"/>
      <c r="J508" s="86">
        <v>16</v>
      </c>
      <c r="K508" s="86">
        <v>1</v>
      </c>
      <c r="L508" s="86">
        <v>17</v>
      </c>
      <c r="M508" s="86"/>
      <c r="N508" s="86"/>
      <c r="O508" s="86"/>
      <c r="P508" s="64" t="s">
        <v>134</v>
      </c>
      <c r="Q508" s="64" t="s">
        <v>275</v>
      </c>
      <c r="R508" s="86"/>
      <c r="S508" s="86"/>
      <c r="T508" s="86" t="s">
        <v>66</v>
      </c>
      <c r="U508" s="86"/>
      <c r="V508" s="86">
        <v>9</v>
      </c>
      <c r="W508" s="86">
        <v>1</v>
      </c>
      <c r="X508" s="86"/>
      <c r="Y508" s="86"/>
      <c r="Z508" s="86"/>
      <c r="AA508" s="86"/>
      <c r="AB508" s="64" t="s">
        <v>142</v>
      </c>
      <c r="AC508" s="328" t="s">
        <v>2315</v>
      </c>
      <c r="AD508" s="561"/>
      <c r="AE508" s="561"/>
      <c r="AF508" s="561"/>
      <c r="AG508" s="561"/>
      <c r="AH508" s="561"/>
      <c r="AI508" s="561"/>
      <c r="AJ508" s="561"/>
      <c r="AK508" s="561"/>
      <c r="AL508" s="561"/>
      <c r="AM508" s="562" t="s">
        <v>2338</v>
      </c>
      <c r="AN508" s="64" t="s">
        <v>2322</v>
      </c>
      <c r="AO508" s="71" t="s">
        <v>214</v>
      </c>
      <c r="AP508" s="71" t="s">
        <v>71</v>
      </c>
      <c r="AQ508" s="71" t="s">
        <v>549</v>
      </c>
      <c r="AR508" s="70" t="s">
        <v>152</v>
      </c>
      <c r="AS508" s="253" t="s">
        <v>464</v>
      </c>
      <c r="AT508" s="37">
        <v>0</v>
      </c>
      <c r="AU508" s="37">
        <v>0</v>
      </c>
      <c r="AV508" s="37">
        <v>0</v>
      </c>
      <c r="AW508" s="37">
        <v>0</v>
      </c>
      <c r="AX508" s="37">
        <v>0</v>
      </c>
      <c r="AY508" s="37">
        <v>0</v>
      </c>
      <c r="AZ508" s="37">
        <v>0</v>
      </c>
      <c r="BA508" s="37">
        <v>0</v>
      </c>
      <c r="BB508" s="37">
        <v>0</v>
      </c>
      <c r="BC508" s="37">
        <v>0</v>
      </c>
      <c r="BD508" s="209">
        <v>76500</v>
      </c>
      <c r="BE508" s="37">
        <v>0</v>
      </c>
      <c r="BF508" s="37">
        <v>0</v>
      </c>
      <c r="BG508" s="37">
        <v>0</v>
      </c>
      <c r="BH508" s="37">
        <v>76500</v>
      </c>
      <c r="BI508" s="209">
        <v>76500</v>
      </c>
      <c r="BJ508" s="37">
        <v>0</v>
      </c>
      <c r="BK508" s="37">
        <v>0</v>
      </c>
      <c r="BL508" s="37">
        <v>0</v>
      </c>
      <c r="BM508" s="37">
        <v>76500</v>
      </c>
      <c r="BN508" s="209">
        <v>76500</v>
      </c>
      <c r="BO508" s="37">
        <v>0</v>
      </c>
      <c r="BP508" s="37">
        <v>0</v>
      </c>
      <c r="BQ508" s="37">
        <v>0</v>
      </c>
      <c r="BR508" s="37">
        <v>76500</v>
      </c>
      <c r="BS508" s="209">
        <v>76500</v>
      </c>
      <c r="BT508" s="37">
        <v>0</v>
      </c>
      <c r="BU508" s="37">
        <v>0</v>
      </c>
      <c r="BV508" s="37">
        <v>0</v>
      </c>
      <c r="BW508" s="37">
        <v>76500</v>
      </c>
      <c r="BX508" s="209">
        <v>0</v>
      </c>
      <c r="BY508" s="37"/>
      <c r="BZ508" s="37">
        <v>0</v>
      </c>
      <c r="CA508" s="37">
        <v>0</v>
      </c>
      <c r="CB508" s="37">
        <v>0</v>
      </c>
      <c r="CC508" s="209">
        <v>76500</v>
      </c>
      <c r="CD508" s="37">
        <v>0</v>
      </c>
      <c r="CE508" s="37">
        <v>0</v>
      </c>
      <c r="CF508" s="37">
        <v>0</v>
      </c>
      <c r="CG508" s="37">
        <v>76500</v>
      </c>
      <c r="CH508" s="209">
        <v>76500</v>
      </c>
      <c r="CI508" s="37">
        <v>0</v>
      </c>
      <c r="CJ508" s="37">
        <v>0</v>
      </c>
      <c r="CK508" s="37">
        <v>0</v>
      </c>
      <c r="CL508" s="37">
        <v>76500</v>
      </c>
      <c r="CM508" s="509" t="s">
        <v>92</v>
      </c>
      <c r="CN508" s="19" t="str">
        <f t="shared" si="220"/>
        <v>4010000300801плановый</v>
      </c>
      <c r="CO508" s="116"/>
      <c r="CP508" s="116"/>
      <c r="CQ508" s="117"/>
      <c r="CR508" s="104">
        <f t="shared" si="221"/>
        <v>0</v>
      </c>
      <c r="CS508" s="104">
        <f t="shared" si="222"/>
        <v>0</v>
      </c>
      <c r="CT508" s="104">
        <f t="shared" si="223"/>
        <v>0</v>
      </c>
      <c r="CU508" s="104">
        <f t="shared" si="224"/>
        <v>0</v>
      </c>
      <c r="CV508" s="104">
        <f t="shared" si="225"/>
        <v>0</v>
      </c>
      <c r="CW508" s="104">
        <f t="shared" si="226"/>
        <v>0</v>
      </c>
      <c r="CX508" s="117"/>
      <c r="CY508" s="211">
        <f t="shared" si="208"/>
        <v>0</v>
      </c>
      <c r="CZ508" s="211">
        <f t="shared" si="209"/>
        <v>0</v>
      </c>
      <c r="DA508" s="211">
        <f t="shared" si="210"/>
        <v>0</v>
      </c>
      <c r="DB508" s="211">
        <f t="shared" si="211"/>
        <v>0</v>
      </c>
      <c r="DC508" s="211">
        <f t="shared" si="212"/>
        <v>0</v>
      </c>
      <c r="DD508" s="211">
        <f t="shared" si="213"/>
        <v>0</v>
      </c>
      <c r="DE508" s="211">
        <f t="shared" si="214"/>
        <v>0</v>
      </c>
      <c r="DF508" s="211">
        <f t="shared" si="215"/>
        <v>0</v>
      </c>
      <c r="DG508" s="211">
        <f t="shared" si="216"/>
        <v>0</v>
      </c>
      <c r="DH508" s="211">
        <f t="shared" si="217"/>
        <v>0</v>
      </c>
    </row>
    <row r="509" spans="1:112" s="105" customFormat="1" ht="32.1" customHeight="1">
      <c r="A509" s="84">
        <v>607</v>
      </c>
      <c r="B509" s="57" t="s">
        <v>481</v>
      </c>
      <c r="C509" s="69">
        <v>401000029</v>
      </c>
      <c r="D509" s="58" t="s">
        <v>213</v>
      </c>
      <c r="E509" s="59" t="s">
        <v>484</v>
      </c>
      <c r="F509" s="85"/>
      <c r="G509" s="85"/>
      <c r="H509" s="86" t="s">
        <v>66</v>
      </c>
      <c r="I509" s="85"/>
      <c r="J509" s="86">
        <v>16</v>
      </c>
      <c r="K509" s="86">
        <v>1</v>
      </c>
      <c r="L509" s="86">
        <v>17</v>
      </c>
      <c r="M509" s="86"/>
      <c r="N509" s="86"/>
      <c r="O509" s="86"/>
      <c r="P509" s="64" t="s">
        <v>134</v>
      </c>
      <c r="Q509" s="64" t="s">
        <v>275</v>
      </c>
      <c r="R509" s="86"/>
      <c r="S509" s="86"/>
      <c r="T509" s="86" t="s">
        <v>66</v>
      </c>
      <c r="U509" s="86"/>
      <c r="V509" s="86">
        <v>9</v>
      </c>
      <c r="W509" s="86">
        <v>1</v>
      </c>
      <c r="X509" s="86"/>
      <c r="Y509" s="86"/>
      <c r="Z509" s="86"/>
      <c r="AA509" s="86"/>
      <c r="AB509" s="64" t="s">
        <v>142</v>
      </c>
      <c r="AC509" s="328" t="s">
        <v>2315</v>
      </c>
      <c r="AD509" s="561"/>
      <c r="AE509" s="561"/>
      <c r="AF509" s="561"/>
      <c r="AG509" s="561"/>
      <c r="AH509" s="561"/>
      <c r="AI509" s="561"/>
      <c r="AJ509" s="561"/>
      <c r="AK509" s="561"/>
      <c r="AL509" s="561"/>
      <c r="AM509" s="562" t="s">
        <v>2338</v>
      </c>
      <c r="AN509" s="64" t="s">
        <v>2322</v>
      </c>
      <c r="AO509" s="71" t="s">
        <v>214</v>
      </c>
      <c r="AP509" s="71" t="s">
        <v>71</v>
      </c>
      <c r="AQ509" s="71" t="s">
        <v>360</v>
      </c>
      <c r="AR509" s="70" t="s">
        <v>152</v>
      </c>
      <c r="AS509" s="253" t="s">
        <v>463</v>
      </c>
      <c r="AT509" s="37">
        <v>75000</v>
      </c>
      <c r="AU509" s="37">
        <v>75000</v>
      </c>
      <c r="AV509" s="37">
        <v>0</v>
      </c>
      <c r="AW509" s="37">
        <v>0</v>
      </c>
      <c r="AX509" s="37">
        <v>0</v>
      </c>
      <c r="AY509" s="37">
        <v>0</v>
      </c>
      <c r="AZ509" s="37"/>
      <c r="BA509" s="37"/>
      <c r="BB509" s="37">
        <v>75000</v>
      </c>
      <c r="BC509" s="37">
        <v>75000</v>
      </c>
      <c r="BD509" s="209">
        <v>0</v>
      </c>
      <c r="BE509" s="37">
        <v>0</v>
      </c>
      <c r="BF509" s="37">
        <v>0</v>
      </c>
      <c r="BG509" s="37">
        <v>0</v>
      </c>
      <c r="BH509" s="37">
        <v>0</v>
      </c>
      <c r="BI509" s="209">
        <v>0</v>
      </c>
      <c r="BJ509" s="37">
        <v>0</v>
      </c>
      <c r="BK509" s="37">
        <v>0</v>
      </c>
      <c r="BL509" s="37">
        <v>0</v>
      </c>
      <c r="BM509" s="37">
        <v>0</v>
      </c>
      <c r="BN509" s="209">
        <v>0</v>
      </c>
      <c r="BO509" s="37">
        <v>0</v>
      </c>
      <c r="BP509" s="37">
        <v>0</v>
      </c>
      <c r="BQ509" s="37">
        <v>0</v>
      </c>
      <c r="BR509" s="37">
        <v>0</v>
      </c>
      <c r="BS509" s="209">
        <v>0</v>
      </c>
      <c r="BT509" s="37">
        <v>0</v>
      </c>
      <c r="BU509" s="37">
        <v>0</v>
      </c>
      <c r="BV509" s="37">
        <v>0</v>
      </c>
      <c r="BW509" s="37">
        <v>0</v>
      </c>
      <c r="BX509" s="209">
        <v>75000</v>
      </c>
      <c r="BY509" s="37">
        <v>0</v>
      </c>
      <c r="BZ509" s="37">
        <v>0</v>
      </c>
      <c r="CA509" s="37"/>
      <c r="CB509" s="37">
        <v>75000</v>
      </c>
      <c r="CC509" s="209">
        <v>0</v>
      </c>
      <c r="CD509" s="37">
        <v>0</v>
      </c>
      <c r="CE509" s="37">
        <v>0</v>
      </c>
      <c r="CF509" s="37">
        <v>0</v>
      </c>
      <c r="CG509" s="37">
        <v>0</v>
      </c>
      <c r="CH509" s="209">
        <v>0</v>
      </c>
      <c r="CI509" s="37">
        <v>0</v>
      </c>
      <c r="CJ509" s="37">
        <v>0</v>
      </c>
      <c r="CK509" s="37">
        <v>0</v>
      </c>
      <c r="CL509" s="37">
        <v>0</v>
      </c>
      <c r="CM509" s="509" t="s">
        <v>92</v>
      </c>
      <c r="CN509" s="19" t="str">
        <f t="shared" si="220"/>
        <v>4010000290801плановый</v>
      </c>
      <c r="CO509" s="103"/>
      <c r="CP509" s="103"/>
      <c r="CQ509" s="104"/>
      <c r="CR509" s="104">
        <f t="shared" si="221"/>
        <v>0</v>
      </c>
      <c r="CS509" s="104">
        <f t="shared" si="222"/>
        <v>0</v>
      </c>
      <c r="CT509" s="104">
        <f t="shared" si="223"/>
        <v>0</v>
      </c>
      <c r="CU509" s="104">
        <f t="shared" si="224"/>
        <v>0</v>
      </c>
      <c r="CV509" s="104">
        <f t="shared" si="225"/>
        <v>0</v>
      </c>
      <c r="CW509" s="104">
        <f t="shared" si="226"/>
        <v>0</v>
      </c>
      <c r="CX509" s="104"/>
      <c r="CY509" s="211">
        <f t="shared" si="208"/>
        <v>0</v>
      </c>
      <c r="CZ509" s="211">
        <f t="shared" si="209"/>
        <v>0</v>
      </c>
      <c r="DA509" s="211">
        <f t="shared" si="210"/>
        <v>0</v>
      </c>
      <c r="DB509" s="211">
        <f t="shared" si="211"/>
        <v>0</v>
      </c>
      <c r="DC509" s="211">
        <f t="shared" si="212"/>
        <v>0</v>
      </c>
      <c r="DD509" s="211">
        <f t="shared" si="213"/>
        <v>0</v>
      </c>
      <c r="DE509" s="211">
        <f t="shared" si="214"/>
        <v>0</v>
      </c>
      <c r="DF509" s="211">
        <f t="shared" si="215"/>
        <v>0</v>
      </c>
      <c r="DG509" s="211">
        <f t="shared" si="216"/>
        <v>0</v>
      </c>
      <c r="DH509" s="211">
        <f t="shared" si="217"/>
        <v>0</v>
      </c>
    </row>
    <row r="510" spans="1:112" s="105" customFormat="1" ht="32.1" customHeight="1">
      <c r="A510" s="84" t="s">
        <v>504</v>
      </c>
      <c r="B510" s="57" t="s">
        <v>481</v>
      </c>
      <c r="C510" s="69">
        <v>401000029</v>
      </c>
      <c r="D510" s="58" t="s">
        <v>533</v>
      </c>
      <c r="E510" s="59" t="s">
        <v>484</v>
      </c>
      <c r="F510" s="85"/>
      <c r="G510" s="85"/>
      <c r="H510" s="86" t="s">
        <v>66</v>
      </c>
      <c r="I510" s="85"/>
      <c r="J510" s="86">
        <v>16</v>
      </c>
      <c r="K510" s="86">
        <v>1</v>
      </c>
      <c r="L510" s="86">
        <v>16</v>
      </c>
      <c r="M510" s="86"/>
      <c r="N510" s="86"/>
      <c r="O510" s="86"/>
      <c r="P510" s="64" t="s">
        <v>134</v>
      </c>
      <c r="Q510" s="64" t="s">
        <v>275</v>
      </c>
      <c r="R510" s="86"/>
      <c r="S510" s="86"/>
      <c r="T510" s="86" t="s">
        <v>66</v>
      </c>
      <c r="U510" s="86"/>
      <c r="V510" s="86">
        <v>9</v>
      </c>
      <c r="W510" s="86">
        <v>1</v>
      </c>
      <c r="X510" s="86"/>
      <c r="Y510" s="86"/>
      <c r="Z510" s="25"/>
      <c r="AA510" s="86"/>
      <c r="AB510" s="64" t="s">
        <v>142</v>
      </c>
      <c r="AC510" s="328" t="s">
        <v>2315</v>
      </c>
      <c r="AD510" s="561"/>
      <c r="AE510" s="561"/>
      <c r="AF510" s="561"/>
      <c r="AG510" s="561"/>
      <c r="AH510" s="561"/>
      <c r="AI510" s="561"/>
      <c r="AJ510" s="561"/>
      <c r="AK510" s="561"/>
      <c r="AL510" s="561"/>
      <c r="AM510" s="562" t="s">
        <v>2338</v>
      </c>
      <c r="AN510" s="64" t="s">
        <v>2322</v>
      </c>
      <c r="AO510" s="71" t="s">
        <v>214</v>
      </c>
      <c r="AP510" s="71" t="s">
        <v>71</v>
      </c>
      <c r="AQ510" s="71" t="s">
        <v>509</v>
      </c>
      <c r="AR510" s="70" t="s">
        <v>510</v>
      </c>
      <c r="AS510" s="253" t="s">
        <v>463</v>
      </c>
      <c r="AT510" s="37">
        <v>1892214</v>
      </c>
      <c r="AU510" s="37">
        <v>1892214</v>
      </c>
      <c r="AV510" s="37">
        <v>0</v>
      </c>
      <c r="AW510" s="37">
        <v>0</v>
      </c>
      <c r="AX510" s="37">
        <v>0</v>
      </c>
      <c r="AY510" s="37">
        <v>0</v>
      </c>
      <c r="AZ510" s="37">
        <v>0</v>
      </c>
      <c r="BA510" s="37">
        <v>0</v>
      </c>
      <c r="BB510" s="37">
        <v>1892214</v>
      </c>
      <c r="BC510" s="37">
        <v>1892214</v>
      </c>
      <c r="BD510" s="209">
        <v>1955634.6</v>
      </c>
      <c r="BE510" s="37">
        <v>0</v>
      </c>
      <c r="BF510" s="37">
        <v>0</v>
      </c>
      <c r="BG510" s="37">
        <v>0</v>
      </c>
      <c r="BH510" s="37">
        <v>1955634.6</v>
      </c>
      <c r="BI510" s="209">
        <v>0</v>
      </c>
      <c r="BJ510" s="37">
        <v>0</v>
      </c>
      <c r="BK510" s="37">
        <v>0</v>
      </c>
      <c r="BL510" s="37">
        <v>0</v>
      </c>
      <c r="BM510" s="37">
        <v>0</v>
      </c>
      <c r="BN510" s="209">
        <v>0</v>
      </c>
      <c r="BO510" s="37">
        <v>0</v>
      </c>
      <c r="BP510" s="37">
        <v>0</v>
      </c>
      <c r="BQ510" s="37">
        <v>0</v>
      </c>
      <c r="BR510" s="37">
        <v>0</v>
      </c>
      <c r="BS510" s="209">
        <v>0</v>
      </c>
      <c r="BT510" s="37">
        <v>0</v>
      </c>
      <c r="BU510" s="37">
        <v>0</v>
      </c>
      <c r="BV510" s="37">
        <v>0</v>
      </c>
      <c r="BW510" s="37">
        <v>0</v>
      </c>
      <c r="BX510" s="209">
        <v>1892214</v>
      </c>
      <c r="BY510" s="37">
        <v>0</v>
      </c>
      <c r="BZ510" s="37">
        <v>0</v>
      </c>
      <c r="CA510" s="37">
        <v>0</v>
      </c>
      <c r="CB510" s="37">
        <v>1892214</v>
      </c>
      <c r="CC510" s="209">
        <v>1955634.6</v>
      </c>
      <c r="CD510" s="37">
        <v>0</v>
      </c>
      <c r="CE510" s="37">
        <v>0</v>
      </c>
      <c r="CF510" s="37">
        <v>0</v>
      </c>
      <c r="CG510" s="37">
        <v>1955634.6</v>
      </c>
      <c r="CH510" s="209">
        <v>0</v>
      </c>
      <c r="CI510" s="37">
        <v>0</v>
      </c>
      <c r="CJ510" s="37">
        <v>0</v>
      </c>
      <c r="CK510" s="37">
        <v>0</v>
      </c>
      <c r="CL510" s="37">
        <v>0</v>
      </c>
      <c r="CM510" s="509" t="s">
        <v>92</v>
      </c>
      <c r="CN510" s="19" t="str">
        <f t="shared" si="220"/>
        <v>4010000290801плановый</v>
      </c>
      <c r="CO510" s="103"/>
      <c r="CP510" s="103"/>
      <c r="CQ510" s="104"/>
      <c r="CR510" s="104">
        <f t="shared" si="221"/>
        <v>0</v>
      </c>
      <c r="CS510" s="104">
        <f t="shared" si="222"/>
        <v>0</v>
      </c>
      <c r="CT510" s="104">
        <f t="shared" si="223"/>
        <v>0</v>
      </c>
      <c r="CU510" s="104">
        <f t="shared" si="224"/>
        <v>0</v>
      </c>
      <c r="CV510" s="104">
        <f t="shared" si="225"/>
        <v>0</v>
      </c>
      <c r="CW510" s="104">
        <f t="shared" si="226"/>
        <v>0</v>
      </c>
      <c r="CX510" s="104"/>
      <c r="CY510" s="211">
        <f t="shared" si="208"/>
        <v>0</v>
      </c>
      <c r="CZ510" s="211">
        <f t="shared" si="209"/>
        <v>0</v>
      </c>
      <c r="DA510" s="211">
        <f t="shared" si="210"/>
        <v>0</v>
      </c>
      <c r="DB510" s="211">
        <f t="shared" si="211"/>
        <v>0</v>
      </c>
      <c r="DC510" s="211">
        <f t="shared" si="212"/>
        <v>0</v>
      </c>
      <c r="DD510" s="211">
        <f t="shared" si="213"/>
        <v>0</v>
      </c>
      <c r="DE510" s="211">
        <f t="shared" si="214"/>
        <v>0</v>
      </c>
      <c r="DF510" s="211">
        <f t="shared" si="215"/>
        <v>0</v>
      </c>
      <c r="DG510" s="211">
        <f t="shared" si="216"/>
        <v>0</v>
      </c>
      <c r="DH510" s="211">
        <f t="shared" si="217"/>
        <v>0</v>
      </c>
    </row>
    <row r="511" spans="1:112" s="105" customFormat="1" ht="32.1" customHeight="1">
      <c r="A511" s="84" t="s">
        <v>504</v>
      </c>
      <c r="B511" s="57" t="s">
        <v>481</v>
      </c>
      <c r="C511" s="69">
        <v>401000030</v>
      </c>
      <c r="D511" s="58" t="s">
        <v>213</v>
      </c>
      <c r="E511" s="59" t="s">
        <v>484</v>
      </c>
      <c r="F511" s="85"/>
      <c r="G511" s="85"/>
      <c r="H511" s="86" t="s">
        <v>66</v>
      </c>
      <c r="I511" s="85"/>
      <c r="J511" s="86">
        <v>16</v>
      </c>
      <c r="K511" s="86">
        <v>1</v>
      </c>
      <c r="L511" s="86">
        <v>17</v>
      </c>
      <c r="M511" s="86"/>
      <c r="N511" s="86"/>
      <c r="O511" s="86"/>
      <c r="P511" s="64" t="s">
        <v>134</v>
      </c>
      <c r="Q511" s="64" t="s">
        <v>275</v>
      </c>
      <c r="R511" s="86"/>
      <c r="S511" s="86"/>
      <c r="T511" s="86" t="s">
        <v>66</v>
      </c>
      <c r="U511" s="86"/>
      <c r="V511" s="86">
        <v>9</v>
      </c>
      <c r="W511" s="86">
        <v>1</v>
      </c>
      <c r="X511" s="86"/>
      <c r="Y511" s="86"/>
      <c r="Z511" s="86"/>
      <c r="AA511" s="86"/>
      <c r="AB511" s="64" t="s">
        <v>142</v>
      </c>
      <c r="AC511" s="328" t="s">
        <v>2315</v>
      </c>
      <c r="AD511" s="561"/>
      <c r="AE511" s="561"/>
      <c r="AF511" s="561"/>
      <c r="AG511" s="561"/>
      <c r="AH511" s="561"/>
      <c r="AI511" s="561"/>
      <c r="AJ511" s="561"/>
      <c r="AK511" s="561"/>
      <c r="AL511" s="561"/>
      <c r="AM511" s="562" t="s">
        <v>2338</v>
      </c>
      <c r="AN511" s="64" t="s">
        <v>2322</v>
      </c>
      <c r="AO511" s="71" t="s">
        <v>214</v>
      </c>
      <c r="AP511" s="71" t="s">
        <v>71</v>
      </c>
      <c r="AQ511" s="71" t="s">
        <v>509</v>
      </c>
      <c r="AR511" s="70" t="s">
        <v>510</v>
      </c>
      <c r="AS511" s="253" t="s">
        <v>463</v>
      </c>
      <c r="AT511" s="37">
        <v>2441452</v>
      </c>
      <c r="AU511" s="37">
        <v>2441452</v>
      </c>
      <c r="AV511" s="37">
        <v>0</v>
      </c>
      <c r="AW511" s="37">
        <v>0</v>
      </c>
      <c r="AX511" s="37">
        <v>0</v>
      </c>
      <c r="AY511" s="37">
        <v>0</v>
      </c>
      <c r="AZ511" s="37">
        <v>0</v>
      </c>
      <c r="BA511" s="37">
        <v>0</v>
      </c>
      <c r="BB511" s="37">
        <v>2441452</v>
      </c>
      <c r="BC511" s="37">
        <v>2441452</v>
      </c>
      <c r="BD511" s="209">
        <v>2211757.2000000002</v>
      </c>
      <c r="BE511" s="37">
        <v>0</v>
      </c>
      <c r="BF511" s="37">
        <v>0</v>
      </c>
      <c r="BG511" s="37">
        <v>0</v>
      </c>
      <c r="BH511" s="37">
        <v>2211757.2000000002</v>
      </c>
      <c r="BI511" s="209">
        <v>3757502</v>
      </c>
      <c r="BJ511" s="37">
        <v>0</v>
      </c>
      <c r="BK511" s="37">
        <v>0</v>
      </c>
      <c r="BL511" s="37">
        <v>0</v>
      </c>
      <c r="BM511" s="37">
        <v>3757502</v>
      </c>
      <c r="BN511" s="209">
        <v>3757502</v>
      </c>
      <c r="BO511" s="37">
        <v>0</v>
      </c>
      <c r="BP511" s="37">
        <v>0</v>
      </c>
      <c r="BQ511" s="37">
        <v>0</v>
      </c>
      <c r="BR511" s="37">
        <v>3757502</v>
      </c>
      <c r="BS511" s="209">
        <v>3757502</v>
      </c>
      <c r="BT511" s="37">
        <v>0</v>
      </c>
      <c r="BU511" s="37">
        <v>0</v>
      </c>
      <c r="BV511" s="37">
        <v>0</v>
      </c>
      <c r="BW511" s="37">
        <v>3757502</v>
      </c>
      <c r="BX511" s="209">
        <v>2441452</v>
      </c>
      <c r="BY511" s="37">
        <v>0</v>
      </c>
      <c r="BZ511" s="37">
        <v>0</v>
      </c>
      <c r="CA511" s="37">
        <v>0</v>
      </c>
      <c r="CB511" s="37">
        <v>2441452</v>
      </c>
      <c r="CC511" s="209">
        <v>2211757.2000000002</v>
      </c>
      <c r="CD511" s="37">
        <v>0</v>
      </c>
      <c r="CE511" s="37">
        <v>0</v>
      </c>
      <c r="CF511" s="37">
        <v>0</v>
      </c>
      <c r="CG511" s="37">
        <v>2211757.2000000002</v>
      </c>
      <c r="CH511" s="209">
        <v>3757502</v>
      </c>
      <c r="CI511" s="37">
        <v>0</v>
      </c>
      <c r="CJ511" s="37">
        <v>0</v>
      </c>
      <c r="CK511" s="37">
        <v>0</v>
      </c>
      <c r="CL511" s="37">
        <v>3757502</v>
      </c>
      <c r="CM511" s="509" t="s">
        <v>92</v>
      </c>
      <c r="CN511" s="19" t="str">
        <f t="shared" si="220"/>
        <v>4010000300801плановый</v>
      </c>
      <c r="CO511" s="103"/>
      <c r="CP511" s="103"/>
      <c r="CQ511" s="104"/>
      <c r="CR511" s="104">
        <f t="shared" si="221"/>
        <v>0</v>
      </c>
      <c r="CS511" s="104">
        <f t="shared" si="222"/>
        <v>0</v>
      </c>
      <c r="CT511" s="104">
        <f t="shared" si="223"/>
        <v>0</v>
      </c>
      <c r="CU511" s="104">
        <f t="shared" si="224"/>
        <v>0</v>
      </c>
      <c r="CV511" s="104">
        <f t="shared" si="225"/>
        <v>0</v>
      </c>
      <c r="CW511" s="104">
        <f t="shared" si="226"/>
        <v>0</v>
      </c>
      <c r="CX511" s="104"/>
      <c r="CY511" s="211">
        <f t="shared" si="208"/>
        <v>0</v>
      </c>
      <c r="CZ511" s="211">
        <f t="shared" si="209"/>
        <v>0</v>
      </c>
      <c r="DA511" s="211">
        <f t="shared" si="210"/>
        <v>0</v>
      </c>
      <c r="DB511" s="211">
        <f t="shared" si="211"/>
        <v>0</v>
      </c>
      <c r="DC511" s="211">
        <f t="shared" si="212"/>
        <v>0</v>
      </c>
      <c r="DD511" s="211">
        <f t="shared" si="213"/>
        <v>0</v>
      </c>
      <c r="DE511" s="211">
        <f t="shared" si="214"/>
        <v>0</v>
      </c>
      <c r="DF511" s="211">
        <f t="shared" si="215"/>
        <v>0</v>
      </c>
      <c r="DG511" s="211">
        <f t="shared" si="216"/>
        <v>0</v>
      </c>
      <c r="DH511" s="211">
        <f t="shared" si="217"/>
        <v>0</v>
      </c>
    </row>
    <row r="512" spans="1:112" s="105" customFormat="1" ht="32.1" customHeight="1">
      <c r="A512" s="84" t="s">
        <v>504</v>
      </c>
      <c r="B512" s="57" t="s">
        <v>481</v>
      </c>
      <c r="C512" s="69">
        <v>401000030</v>
      </c>
      <c r="D512" s="58" t="s">
        <v>213</v>
      </c>
      <c r="E512" s="59" t="s">
        <v>484</v>
      </c>
      <c r="F512" s="85"/>
      <c r="G512" s="85"/>
      <c r="H512" s="86" t="s">
        <v>66</v>
      </c>
      <c r="I512" s="85"/>
      <c r="J512" s="86">
        <v>16</v>
      </c>
      <c r="K512" s="86">
        <v>1</v>
      </c>
      <c r="L512" s="86">
        <v>17</v>
      </c>
      <c r="M512" s="86"/>
      <c r="N512" s="86"/>
      <c r="O512" s="86"/>
      <c r="P512" s="64" t="s">
        <v>134</v>
      </c>
      <c r="Q512" s="64" t="s">
        <v>275</v>
      </c>
      <c r="R512" s="86"/>
      <c r="S512" s="86"/>
      <c r="T512" s="86" t="s">
        <v>66</v>
      </c>
      <c r="U512" s="86"/>
      <c r="V512" s="86">
        <v>9</v>
      </c>
      <c r="W512" s="86">
        <v>1</v>
      </c>
      <c r="X512" s="86"/>
      <c r="Y512" s="86"/>
      <c r="Z512" s="86"/>
      <c r="AA512" s="86"/>
      <c r="AB512" s="64" t="s">
        <v>142</v>
      </c>
      <c r="AC512" s="328" t="s">
        <v>2315</v>
      </c>
      <c r="AD512" s="561"/>
      <c r="AE512" s="561"/>
      <c r="AF512" s="561"/>
      <c r="AG512" s="561"/>
      <c r="AH512" s="561"/>
      <c r="AI512" s="561"/>
      <c r="AJ512" s="561"/>
      <c r="AK512" s="561"/>
      <c r="AL512" s="561"/>
      <c r="AM512" s="562" t="s">
        <v>2338</v>
      </c>
      <c r="AN512" s="64" t="s">
        <v>2322</v>
      </c>
      <c r="AO512" s="71" t="s">
        <v>214</v>
      </c>
      <c r="AP512" s="71" t="s">
        <v>71</v>
      </c>
      <c r="AQ512" s="71" t="s">
        <v>509</v>
      </c>
      <c r="AR512" s="70" t="s">
        <v>510</v>
      </c>
      <c r="AS512" s="253" t="s">
        <v>464</v>
      </c>
      <c r="AT512" s="37">
        <v>11590371.99</v>
      </c>
      <c r="AU512" s="37">
        <v>11590371.99</v>
      </c>
      <c r="AV512" s="37">
        <v>0</v>
      </c>
      <c r="AW512" s="37">
        <v>0</v>
      </c>
      <c r="AX512" s="37">
        <v>0</v>
      </c>
      <c r="AY512" s="37">
        <v>0</v>
      </c>
      <c r="AZ512" s="37">
        <v>0</v>
      </c>
      <c r="BA512" s="37">
        <v>0</v>
      </c>
      <c r="BB512" s="37">
        <v>11590371.99</v>
      </c>
      <c r="BC512" s="37">
        <v>11590371.99</v>
      </c>
      <c r="BD512" s="209">
        <v>14969214.800000001</v>
      </c>
      <c r="BE512" s="37">
        <v>0</v>
      </c>
      <c r="BF512" s="37">
        <v>0</v>
      </c>
      <c r="BG512" s="37">
        <v>0</v>
      </c>
      <c r="BH512" s="37">
        <v>14969214.800000001</v>
      </c>
      <c r="BI512" s="209">
        <v>12189290</v>
      </c>
      <c r="BJ512" s="37">
        <v>0</v>
      </c>
      <c r="BK512" s="37">
        <v>0</v>
      </c>
      <c r="BL512" s="37">
        <v>0</v>
      </c>
      <c r="BM512" s="37">
        <v>12189290</v>
      </c>
      <c r="BN512" s="209">
        <v>12189290</v>
      </c>
      <c r="BO512" s="37">
        <v>0</v>
      </c>
      <c r="BP512" s="37">
        <v>0</v>
      </c>
      <c r="BQ512" s="37">
        <v>0</v>
      </c>
      <c r="BR512" s="37">
        <v>12189290</v>
      </c>
      <c r="BS512" s="209">
        <v>12189290</v>
      </c>
      <c r="BT512" s="37">
        <v>0</v>
      </c>
      <c r="BU512" s="37">
        <v>0</v>
      </c>
      <c r="BV512" s="37">
        <v>0</v>
      </c>
      <c r="BW512" s="37">
        <v>12189290</v>
      </c>
      <c r="BX512" s="209">
        <v>11590371.99</v>
      </c>
      <c r="BY512" s="37">
        <v>0</v>
      </c>
      <c r="BZ512" s="37">
        <v>0</v>
      </c>
      <c r="CA512" s="37">
        <v>0</v>
      </c>
      <c r="CB512" s="37">
        <v>11590371.99</v>
      </c>
      <c r="CC512" s="209">
        <v>14969214.800000001</v>
      </c>
      <c r="CD512" s="37">
        <v>0</v>
      </c>
      <c r="CE512" s="37">
        <v>0</v>
      </c>
      <c r="CF512" s="37">
        <v>0</v>
      </c>
      <c r="CG512" s="37">
        <v>14969214.800000001</v>
      </c>
      <c r="CH512" s="209">
        <v>12189290</v>
      </c>
      <c r="CI512" s="37">
        <v>0</v>
      </c>
      <c r="CJ512" s="37">
        <v>0</v>
      </c>
      <c r="CK512" s="37">
        <v>0</v>
      </c>
      <c r="CL512" s="37">
        <v>12189290</v>
      </c>
      <c r="CM512" s="509" t="s">
        <v>92</v>
      </c>
      <c r="CN512" s="19" t="str">
        <f t="shared" si="220"/>
        <v>4010000300801плановый</v>
      </c>
      <c r="CO512" s="103"/>
      <c r="CP512" s="103"/>
      <c r="CQ512" s="104"/>
      <c r="CR512" s="104">
        <f t="shared" si="221"/>
        <v>0</v>
      </c>
      <c r="CS512" s="104">
        <f t="shared" si="222"/>
        <v>0</v>
      </c>
      <c r="CT512" s="104">
        <f t="shared" si="223"/>
        <v>0</v>
      </c>
      <c r="CU512" s="104">
        <f t="shared" si="224"/>
        <v>0</v>
      </c>
      <c r="CV512" s="104">
        <f t="shared" si="225"/>
        <v>0</v>
      </c>
      <c r="CW512" s="104">
        <f t="shared" si="226"/>
        <v>0</v>
      </c>
      <c r="CX512" s="104"/>
      <c r="CY512" s="211">
        <f t="shared" si="208"/>
        <v>0</v>
      </c>
      <c r="CZ512" s="211">
        <f t="shared" si="209"/>
        <v>0</v>
      </c>
      <c r="DA512" s="211">
        <f t="shared" si="210"/>
        <v>0</v>
      </c>
      <c r="DB512" s="211">
        <f t="shared" si="211"/>
        <v>0</v>
      </c>
      <c r="DC512" s="211">
        <f t="shared" si="212"/>
        <v>0</v>
      </c>
      <c r="DD512" s="211">
        <f t="shared" si="213"/>
        <v>0</v>
      </c>
      <c r="DE512" s="211">
        <f t="shared" si="214"/>
        <v>0</v>
      </c>
      <c r="DF512" s="211">
        <f t="shared" si="215"/>
        <v>0</v>
      </c>
      <c r="DG512" s="211">
        <f t="shared" si="216"/>
        <v>0</v>
      </c>
      <c r="DH512" s="211">
        <f t="shared" si="217"/>
        <v>0</v>
      </c>
    </row>
    <row r="513" spans="1:112" s="105" customFormat="1" ht="32.1" customHeight="1">
      <c r="A513" s="84">
        <v>607</v>
      </c>
      <c r="B513" s="57" t="s">
        <v>481</v>
      </c>
      <c r="C513" s="69">
        <v>401000030</v>
      </c>
      <c r="D513" s="58" t="s">
        <v>213</v>
      </c>
      <c r="E513" s="59" t="s">
        <v>511</v>
      </c>
      <c r="F513" s="85"/>
      <c r="G513" s="85"/>
      <c r="H513" s="86" t="s">
        <v>208</v>
      </c>
      <c r="I513" s="85"/>
      <c r="J513" s="86" t="s">
        <v>521</v>
      </c>
      <c r="K513" s="86"/>
      <c r="L513" s="86"/>
      <c r="M513" s="86"/>
      <c r="N513" s="86">
        <v>3</v>
      </c>
      <c r="O513" s="86"/>
      <c r="P513" s="64" t="s">
        <v>514</v>
      </c>
      <c r="Q513" s="64" t="s">
        <v>515</v>
      </c>
      <c r="R513" s="86"/>
      <c r="S513" s="86"/>
      <c r="T513" s="86"/>
      <c r="U513" s="86"/>
      <c r="V513" s="86" t="s">
        <v>516</v>
      </c>
      <c r="W513" s="86" t="s">
        <v>517</v>
      </c>
      <c r="X513" s="86"/>
      <c r="Y513" s="86"/>
      <c r="Z513" s="86"/>
      <c r="AA513" s="86"/>
      <c r="AB513" s="64" t="s">
        <v>518</v>
      </c>
      <c r="AC513" s="328" t="s">
        <v>2409</v>
      </c>
      <c r="AD513" s="561"/>
      <c r="AE513" s="561"/>
      <c r="AF513" s="561"/>
      <c r="AG513" s="561"/>
      <c r="AH513" s="561"/>
      <c r="AI513" s="561"/>
      <c r="AJ513" s="562" t="s">
        <v>2410</v>
      </c>
      <c r="AK513" s="561"/>
      <c r="AL513" s="561"/>
      <c r="AM513" s="562"/>
      <c r="AN513" s="64" t="s">
        <v>2411</v>
      </c>
      <c r="AO513" s="71" t="s">
        <v>214</v>
      </c>
      <c r="AP513" s="71" t="s">
        <v>71</v>
      </c>
      <c r="AQ513" s="71" t="s">
        <v>519</v>
      </c>
      <c r="AR513" s="70" t="s">
        <v>520</v>
      </c>
      <c r="AS513" s="253" t="s">
        <v>463</v>
      </c>
      <c r="AT513" s="37">
        <v>2813096.71</v>
      </c>
      <c r="AU513" s="37">
        <v>2813096.71</v>
      </c>
      <c r="AV513" s="37">
        <v>0</v>
      </c>
      <c r="AW513" s="37">
        <v>0</v>
      </c>
      <c r="AX513" s="37">
        <v>0</v>
      </c>
      <c r="AY513" s="37">
        <v>0</v>
      </c>
      <c r="AZ513" s="37">
        <v>0</v>
      </c>
      <c r="BA513" s="37">
        <v>0</v>
      </c>
      <c r="BB513" s="37">
        <v>2813096.71</v>
      </c>
      <c r="BC513" s="37">
        <v>2813096.71</v>
      </c>
      <c r="BD513" s="209">
        <v>261600</v>
      </c>
      <c r="BE513" s="37">
        <v>0</v>
      </c>
      <c r="BF513" s="37">
        <v>0</v>
      </c>
      <c r="BG513" s="37">
        <v>0</v>
      </c>
      <c r="BH513" s="37">
        <v>261600</v>
      </c>
      <c r="BI513" s="209">
        <v>543600</v>
      </c>
      <c r="BJ513" s="37">
        <v>0</v>
      </c>
      <c r="BK513" s="37">
        <v>0</v>
      </c>
      <c r="BL513" s="37">
        <v>0</v>
      </c>
      <c r="BM513" s="37">
        <v>543600</v>
      </c>
      <c r="BN513" s="209">
        <v>543600</v>
      </c>
      <c r="BO513" s="37">
        <v>0</v>
      </c>
      <c r="BP513" s="37">
        <v>0</v>
      </c>
      <c r="BQ513" s="37">
        <v>0</v>
      </c>
      <c r="BR513" s="37">
        <v>543600</v>
      </c>
      <c r="BS513" s="209">
        <v>543600</v>
      </c>
      <c r="BT513" s="37">
        <v>0</v>
      </c>
      <c r="BU513" s="37">
        <v>0</v>
      </c>
      <c r="BV513" s="37">
        <v>0</v>
      </c>
      <c r="BW513" s="37">
        <v>543600</v>
      </c>
      <c r="BX513" s="209">
        <v>2813096.71</v>
      </c>
      <c r="BY513" s="37">
        <v>0</v>
      </c>
      <c r="BZ513" s="37">
        <v>0</v>
      </c>
      <c r="CA513" s="37">
        <v>0</v>
      </c>
      <c r="CB513" s="37">
        <v>2813096.71</v>
      </c>
      <c r="CC513" s="209">
        <v>261600</v>
      </c>
      <c r="CD513" s="37">
        <v>0</v>
      </c>
      <c r="CE513" s="37">
        <v>0</v>
      </c>
      <c r="CF513" s="37">
        <v>0</v>
      </c>
      <c r="CG513" s="37">
        <v>261600</v>
      </c>
      <c r="CH513" s="209">
        <v>543600</v>
      </c>
      <c r="CI513" s="37">
        <v>0</v>
      </c>
      <c r="CJ513" s="37">
        <v>0</v>
      </c>
      <c r="CK513" s="37">
        <v>0</v>
      </c>
      <c r="CL513" s="37">
        <v>543600</v>
      </c>
      <c r="CM513" s="509" t="s">
        <v>92</v>
      </c>
      <c r="CN513" s="19" t="str">
        <f t="shared" si="220"/>
        <v>4010000300801плановый</v>
      </c>
      <c r="CO513" s="103"/>
      <c r="CP513" s="103"/>
      <c r="CQ513" s="104"/>
      <c r="CR513" s="104">
        <f t="shared" si="221"/>
        <v>0</v>
      </c>
      <c r="CS513" s="104">
        <f t="shared" si="222"/>
        <v>0</v>
      </c>
      <c r="CT513" s="104">
        <f t="shared" si="223"/>
        <v>0</v>
      </c>
      <c r="CU513" s="104">
        <f t="shared" si="224"/>
        <v>0</v>
      </c>
      <c r="CV513" s="104">
        <f t="shared" si="225"/>
        <v>0</v>
      </c>
      <c r="CW513" s="104">
        <f t="shared" si="226"/>
        <v>0</v>
      </c>
      <c r="CX513" s="104"/>
      <c r="CY513" s="211">
        <f t="shared" si="208"/>
        <v>0</v>
      </c>
      <c r="CZ513" s="211">
        <f t="shared" si="209"/>
        <v>0</v>
      </c>
      <c r="DA513" s="211">
        <f t="shared" si="210"/>
        <v>0</v>
      </c>
      <c r="DB513" s="211">
        <f t="shared" si="211"/>
        <v>0</v>
      </c>
      <c r="DC513" s="211">
        <f t="shared" si="212"/>
        <v>0</v>
      </c>
      <c r="DD513" s="211">
        <f t="shared" si="213"/>
        <v>0</v>
      </c>
      <c r="DE513" s="211">
        <f t="shared" si="214"/>
        <v>0</v>
      </c>
      <c r="DF513" s="211">
        <f t="shared" si="215"/>
        <v>0</v>
      </c>
      <c r="DG513" s="211">
        <f t="shared" si="216"/>
        <v>0</v>
      </c>
      <c r="DH513" s="211">
        <f t="shared" si="217"/>
        <v>0</v>
      </c>
    </row>
    <row r="514" spans="1:112" s="105" customFormat="1" ht="32.1" customHeight="1">
      <c r="A514" s="84">
        <v>607</v>
      </c>
      <c r="B514" s="57" t="s">
        <v>481</v>
      </c>
      <c r="C514" s="69">
        <v>401000030</v>
      </c>
      <c r="D514" s="58" t="s">
        <v>213</v>
      </c>
      <c r="E514" s="59" t="s">
        <v>511</v>
      </c>
      <c r="F514" s="85"/>
      <c r="G514" s="85"/>
      <c r="H514" s="86" t="s">
        <v>208</v>
      </c>
      <c r="I514" s="85"/>
      <c r="J514" s="86" t="s">
        <v>521</v>
      </c>
      <c r="K514" s="86"/>
      <c r="L514" s="86"/>
      <c r="M514" s="86"/>
      <c r="N514" s="86">
        <v>3</v>
      </c>
      <c r="O514" s="86"/>
      <c r="P514" s="64" t="s">
        <v>514</v>
      </c>
      <c r="Q514" s="64" t="s">
        <v>515</v>
      </c>
      <c r="R514" s="86"/>
      <c r="S514" s="86"/>
      <c r="T514" s="86"/>
      <c r="U514" s="86"/>
      <c r="V514" s="86" t="s">
        <v>516</v>
      </c>
      <c r="W514" s="86" t="s">
        <v>517</v>
      </c>
      <c r="X514" s="86"/>
      <c r="Y514" s="86"/>
      <c r="Z514" s="86"/>
      <c r="AA514" s="86"/>
      <c r="AB514" s="64" t="s">
        <v>518</v>
      </c>
      <c r="AC514" s="328" t="s">
        <v>2409</v>
      </c>
      <c r="AD514" s="561"/>
      <c r="AE514" s="561"/>
      <c r="AF514" s="561"/>
      <c r="AG514" s="561"/>
      <c r="AH514" s="561"/>
      <c r="AI514" s="561"/>
      <c r="AJ514" s="562" t="s">
        <v>2410</v>
      </c>
      <c r="AK514" s="561"/>
      <c r="AL514" s="561"/>
      <c r="AM514" s="562"/>
      <c r="AN514" s="64" t="s">
        <v>2411</v>
      </c>
      <c r="AO514" s="71" t="s">
        <v>214</v>
      </c>
      <c r="AP514" s="71" t="s">
        <v>71</v>
      </c>
      <c r="AQ514" s="71" t="s">
        <v>519</v>
      </c>
      <c r="AR514" s="70" t="s">
        <v>520</v>
      </c>
      <c r="AS514" s="253" t="s">
        <v>464</v>
      </c>
      <c r="AT514" s="37">
        <v>0</v>
      </c>
      <c r="AU514" s="37">
        <v>0</v>
      </c>
      <c r="AV514" s="37">
        <v>0</v>
      </c>
      <c r="AW514" s="37">
        <v>0</v>
      </c>
      <c r="AX514" s="37">
        <v>0</v>
      </c>
      <c r="AY514" s="37">
        <v>0</v>
      </c>
      <c r="AZ514" s="37">
        <v>0</v>
      </c>
      <c r="BA514" s="37">
        <v>0</v>
      </c>
      <c r="BB514" s="37">
        <v>0</v>
      </c>
      <c r="BC514" s="37">
        <v>0</v>
      </c>
      <c r="BD514" s="209">
        <v>111050</v>
      </c>
      <c r="BE514" s="37">
        <v>0</v>
      </c>
      <c r="BF514" s="37">
        <v>0</v>
      </c>
      <c r="BG514" s="37">
        <v>0</v>
      </c>
      <c r="BH514" s="37">
        <v>111050</v>
      </c>
      <c r="BI514" s="209">
        <v>135050</v>
      </c>
      <c r="BJ514" s="37">
        <v>0</v>
      </c>
      <c r="BK514" s="37">
        <v>0</v>
      </c>
      <c r="BL514" s="37">
        <v>0</v>
      </c>
      <c r="BM514" s="37">
        <v>135050</v>
      </c>
      <c r="BN514" s="209">
        <v>135050</v>
      </c>
      <c r="BO514" s="37">
        <v>0</v>
      </c>
      <c r="BP514" s="37">
        <v>0</v>
      </c>
      <c r="BQ514" s="37">
        <v>0</v>
      </c>
      <c r="BR514" s="37">
        <v>135050</v>
      </c>
      <c r="BS514" s="209">
        <v>135050</v>
      </c>
      <c r="BT514" s="37">
        <v>0</v>
      </c>
      <c r="BU514" s="37">
        <v>0</v>
      </c>
      <c r="BV514" s="37">
        <v>0</v>
      </c>
      <c r="BW514" s="37">
        <v>135050</v>
      </c>
      <c r="BX514" s="209">
        <v>0</v>
      </c>
      <c r="BY514" s="37">
        <v>0</v>
      </c>
      <c r="BZ514" s="37">
        <v>0</v>
      </c>
      <c r="CA514" s="37">
        <v>0</v>
      </c>
      <c r="CB514" s="37">
        <v>0</v>
      </c>
      <c r="CC514" s="209">
        <v>111050</v>
      </c>
      <c r="CD514" s="37">
        <v>0</v>
      </c>
      <c r="CE514" s="37">
        <v>0</v>
      </c>
      <c r="CF514" s="37">
        <v>0</v>
      </c>
      <c r="CG514" s="37">
        <v>111050</v>
      </c>
      <c r="CH514" s="209">
        <v>135050</v>
      </c>
      <c r="CI514" s="37">
        <v>0</v>
      </c>
      <c r="CJ514" s="37">
        <v>0</v>
      </c>
      <c r="CK514" s="37">
        <v>0</v>
      </c>
      <c r="CL514" s="37">
        <v>135050</v>
      </c>
      <c r="CM514" s="509" t="s">
        <v>92</v>
      </c>
      <c r="CN514" s="19" t="str">
        <f t="shared" si="220"/>
        <v>4010000300801плановый</v>
      </c>
      <c r="CO514" s="103"/>
      <c r="CP514" s="103"/>
      <c r="CQ514" s="104"/>
      <c r="CR514" s="104">
        <f t="shared" si="221"/>
        <v>0</v>
      </c>
      <c r="CS514" s="104">
        <f t="shared" si="222"/>
        <v>0</v>
      </c>
      <c r="CT514" s="104">
        <f t="shared" si="223"/>
        <v>0</v>
      </c>
      <c r="CU514" s="104">
        <f t="shared" si="224"/>
        <v>0</v>
      </c>
      <c r="CV514" s="104">
        <f t="shared" si="225"/>
        <v>0</v>
      </c>
      <c r="CW514" s="104">
        <f t="shared" si="226"/>
        <v>0</v>
      </c>
      <c r="CX514" s="104"/>
      <c r="CY514" s="211">
        <f t="shared" si="208"/>
        <v>0</v>
      </c>
      <c r="CZ514" s="211">
        <f t="shared" si="209"/>
        <v>0</v>
      </c>
      <c r="DA514" s="211">
        <f t="shared" si="210"/>
        <v>0</v>
      </c>
      <c r="DB514" s="211">
        <f t="shared" si="211"/>
        <v>0</v>
      </c>
      <c r="DC514" s="211">
        <f t="shared" si="212"/>
        <v>0</v>
      </c>
      <c r="DD514" s="211">
        <f t="shared" si="213"/>
        <v>0</v>
      </c>
      <c r="DE514" s="211">
        <f t="shared" si="214"/>
        <v>0</v>
      </c>
      <c r="DF514" s="211">
        <f t="shared" si="215"/>
        <v>0</v>
      </c>
      <c r="DG514" s="211">
        <f t="shared" si="216"/>
        <v>0</v>
      </c>
      <c r="DH514" s="211">
        <f t="shared" si="217"/>
        <v>0</v>
      </c>
    </row>
    <row r="515" spans="1:112" s="105" customFormat="1" ht="32.1" customHeight="1">
      <c r="A515" s="84">
        <v>607</v>
      </c>
      <c r="B515" s="57" t="s">
        <v>481</v>
      </c>
      <c r="C515" s="69">
        <v>401000030</v>
      </c>
      <c r="D515" s="58" t="s">
        <v>213</v>
      </c>
      <c r="E515" s="59" t="s">
        <v>484</v>
      </c>
      <c r="F515" s="85"/>
      <c r="G515" s="85"/>
      <c r="H515" s="86" t="s">
        <v>66</v>
      </c>
      <c r="I515" s="85"/>
      <c r="J515" s="86">
        <v>16</v>
      </c>
      <c r="K515" s="86">
        <v>1</v>
      </c>
      <c r="L515" s="86">
        <v>17</v>
      </c>
      <c r="M515" s="86"/>
      <c r="N515" s="86"/>
      <c r="O515" s="86"/>
      <c r="P515" s="64" t="s">
        <v>134</v>
      </c>
      <c r="Q515" s="64" t="s">
        <v>275</v>
      </c>
      <c r="R515" s="86"/>
      <c r="S515" s="86"/>
      <c r="T515" s="86" t="s">
        <v>66</v>
      </c>
      <c r="U515" s="86"/>
      <c r="V515" s="86">
        <v>9</v>
      </c>
      <c r="W515" s="86">
        <v>1</v>
      </c>
      <c r="X515" s="86"/>
      <c r="Y515" s="86"/>
      <c r="Z515" s="86"/>
      <c r="AA515" s="86"/>
      <c r="AB515" s="64" t="s">
        <v>542</v>
      </c>
      <c r="AC515" s="328" t="s">
        <v>2315</v>
      </c>
      <c r="AD515" s="561"/>
      <c r="AE515" s="561"/>
      <c r="AF515" s="561"/>
      <c r="AG515" s="561"/>
      <c r="AH515" s="561"/>
      <c r="AI515" s="561"/>
      <c r="AJ515" s="561"/>
      <c r="AK515" s="561"/>
      <c r="AL515" s="561"/>
      <c r="AM515" s="562" t="s">
        <v>2402</v>
      </c>
      <c r="AN515" s="64" t="s">
        <v>2322</v>
      </c>
      <c r="AO515" s="71" t="s">
        <v>214</v>
      </c>
      <c r="AP515" s="71" t="s">
        <v>71</v>
      </c>
      <c r="AQ515" s="71" t="s">
        <v>529</v>
      </c>
      <c r="AR515" s="70" t="s">
        <v>530</v>
      </c>
      <c r="AS515" s="253" t="s">
        <v>464</v>
      </c>
      <c r="AT515" s="37">
        <v>4175891.2</v>
      </c>
      <c r="AU515" s="37">
        <v>3778266.62</v>
      </c>
      <c r="AV515" s="37"/>
      <c r="AW515" s="37"/>
      <c r="AX515" s="37">
        <v>4175891.2</v>
      </c>
      <c r="AY515" s="37">
        <v>3778266.62</v>
      </c>
      <c r="AZ515" s="37">
        <v>0</v>
      </c>
      <c r="BA515" s="37">
        <v>0</v>
      </c>
      <c r="BB515" s="37">
        <v>0</v>
      </c>
      <c r="BC515" s="37">
        <v>0</v>
      </c>
      <c r="BD515" s="209">
        <v>0</v>
      </c>
      <c r="BE515" s="37">
        <v>0</v>
      </c>
      <c r="BF515" s="37">
        <v>0</v>
      </c>
      <c r="BG515" s="37">
        <v>0</v>
      </c>
      <c r="BH515" s="37">
        <v>0</v>
      </c>
      <c r="BI515" s="209">
        <v>0</v>
      </c>
      <c r="BJ515" s="37">
        <v>0</v>
      </c>
      <c r="BK515" s="37">
        <v>0</v>
      </c>
      <c r="BL515" s="37">
        <v>0</v>
      </c>
      <c r="BM515" s="37">
        <v>0</v>
      </c>
      <c r="BN515" s="209">
        <v>0</v>
      </c>
      <c r="BO515" s="37">
        <v>0</v>
      </c>
      <c r="BP515" s="37">
        <v>0</v>
      </c>
      <c r="BQ515" s="37">
        <v>0</v>
      </c>
      <c r="BR515" s="37">
        <v>0</v>
      </c>
      <c r="BS515" s="209">
        <v>0</v>
      </c>
      <c r="BT515" s="37">
        <v>0</v>
      </c>
      <c r="BU515" s="37">
        <v>0</v>
      </c>
      <c r="BV515" s="37">
        <v>0</v>
      </c>
      <c r="BW515" s="37">
        <v>0</v>
      </c>
      <c r="BX515" s="209">
        <v>4175891.2</v>
      </c>
      <c r="BY515" s="37">
        <v>4175891.2</v>
      </c>
      <c r="BZ515" s="37">
        <v>0</v>
      </c>
      <c r="CA515" s="37">
        <v>0</v>
      </c>
      <c r="CB515" s="37">
        <v>0</v>
      </c>
      <c r="CC515" s="209">
        <v>0</v>
      </c>
      <c r="CD515" s="37">
        <v>0</v>
      </c>
      <c r="CE515" s="37">
        <v>0</v>
      </c>
      <c r="CF515" s="37">
        <v>0</v>
      </c>
      <c r="CG515" s="37">
        <v>0</v>
      </c>
      <c r="CH515" s="209">
        <v>0</v>
      </c>
      <c r="CI515" s="37">
        <v>0</v>
      </c>
      <c r="CJ515" s="37">
        <v>0</v>
      </c>
      <c r="CK515" s="37">
        <v>0</v>
      </c>
      <c r="CL515" s="37">
        <v>0</v>
      </c>
      <c r="CM515" s="509" t="s">
        <v>92</v>
      </c>
      <c r="CN515" s="19" t="str">
        <f t="shared" si="220"/>
        <v>4010000300801плановый</v>
      </c>
      <c r="CO515" s="103"/>
      <c r="CP515" s="103"/>
      <c r="CQ515" s="104"/>
      <c r="CR515" s="104">
        <f t="shared" si="221"/>
        <v>0</v>
      </c>
      <c r="CS515" s="104">
        <f t="shared" si="222"/>
        <v>0</v>
      </c>
      <c r="CT515" s="104">
        <f t="shared" si="223"/>
        <v>0</v>
      </c>
      <c r="CU515" s="104">
        <f t="shared" si="224"/>
        <v>0</v>
      </c>
      <c r="CV515" s="104">
        <f t="shared" si="225"/>
        <v>0</v>
      </c>
      <c r="CW515" s="104">
        <f t="shared" si="226"/>
        <v>0</v>
      </c>
      <c r="CX515" s="104"/>
      <c r="CY515" s="211">
        <f t="shared" si="208"/>
        <v>0</v>
      </c>
      <c r="CZ515" s="211">
        <f t="shared" si="209"/>
        <v>0</v>
      </c>
      <c r="DA515" s="211">
        <f t="shared" si="210"/>
        <v>0</v>
      </c>
      <c r="DB515" s="211">
        <f t="shared" si="211"/>
        <v>0</v>
      </c>
      <c r="DC515" s="211">
        <f t="shared" si="212"/>
        <v>0</v>
      </c>
      <c r="DD515" s="211">
        <f t="shared" si="213"/>
        <v>0</v>
      </c>
      <c r="DE515" s="211">
        <f t="shared" si="214"/>
        <v>0</v>
      </c>
      <c r="DF515" s="211">
        <f t="shared" si="215"/>
        <v>0</v>
      </c>
      <c r="DG515" s="211">
        <f t="shared" si="216"/>
        <v>0</v>
      </c>
      <c r="DH515" s="211">
        <f t="shared" si="217"/>
        <v>0</v>
      </c>
    </row>
    <row r="516" spans="1:112" s="105" customFormat="1" ht="32.1" customHeight="1">
      <c r="A516" s="84">
        <v>607</v>
      </c>
      <c r="B516" s="57" t="s">
        <v>481</v>
      </c>
      <c r="C516" s="69">
        <v>401000030</v>
      </c>
      <c r="D516" s="58" t="s">
        <v>213</v>
      </c>
      <c r="E516" s="59" t="s">
        <v>2412</v>
      </c>
      <c r="F516" s="85"/>
      <c r="G516" s="85"/>
      <c r="H516" s="86" t="s">
        <v>552</v>
      </c>
      <c r="I516" s="85" t="s">
        <v>525</v>
      </c>
      <c r="J516" s="86" t="s">
        <v>553</v>
      </c>
      <c r="K516" s="86" t="s">
        <v>554</v>
      </c>
      <c r="L516" s="86">
        <v>17</v>
      </c>
      <c r="M516" s="86"/>
      <c r="N516" s="86"/>
      <c r="O516" s="86"/>
      <c r="P516" s="64" t="s">
        <v>2413</v>
      </c>
      <c r="Q516" s="64" t="s">
        <v>275</v>
      </c>
      <c r="R516" s="86"/>
      <c r="S516" s="86"/>
      <c r="T516" s="86" t="s">
        <v>66</v>
      </c>
      <c r="U516" s="86"/>
      <c r="V516" s="86">
        <v>9</v>
      </c>
      <c r="W516" s="86">
        <v>1</v>
      </c>
      <c r="X516" s="86"/>
      <c r="Y516" s="86"/>
      <c r="Z516" s="86"/>
      <c r="AA516" s="86"/>
      <c r="AB516" s="64" t="s">
        <v>142</v>
      </c>
      <c r="AC516" s="328" t="s">
        <v>2315</v>
      </c>
      <c r="AD516" s="561"/>
      <c r="AE516" s="561"/>
      <c r="AF516" s="561"/>
      <c r="AG516" s="561"/>
      <c r="AH516" s="561"/>
      <c r="AI516" s="561"/>
      <c r="AJ516" s="561"/>
      <c r="AK516" s="561"/>
      <c r="AL516" s="561"/>
      <c r="AM516" s="562" t="s">
        <v>2414</v>
      </c>
      <c r="AN516" s="64" t="s">
        <v>2317</v>
      </c>
      <c r="AO516" s="71" t="s">
        <v>214</v>
      </c>
      <c r="AP516" s="71" t="s">
        <v>71</v>
      </c>
      <c r="AQ516" s="71" t="s">
        <v>550</v>
      </c>
      <c r="AR516" s="70" t="s">
        <v>551</v>
      </c>
      <c r="AS516" s="253" t="s">
        <v>463</v>
      </c>
      <c r="AT516" s="37">
        <v>0</v>
      </c>
      <c r="AU516" s="37">
        <v>0</v>
      </c>
      <c r="AV516" s="37">
        <v>0</v>
      </c>
      <c r="AW516" s="37">
        <v>0</v>
      </c>
      <c r="AX516" s="37">
        <v>0</v>
      </c>
      <c r="AY516" s="37">
        <v>0</v>
      </c>
      <c r="AZ516" s="37">
        <v>0</v>
      </c>
      <c r="BA516" s="37">
        <v>0</v>
      </c>
      <c r="BB516" s="37">
        <v>0</v>
      </c>
      <c r="BC516" s="37">
        <v>0</v>
      </c>
      <c r="BD516" s="209">
        <v>425442.43</v>
      </c>
      <c r="BE516" s="37">
        <v>0</v>
      </c>
      <c r="BF516" s="37">
        <v>0</v>
      </c>
      <c r="BG516" s="37">
        <v>0</v>
      </c>
      <c r="BH516" s="37">
        <v>425442.43</v>
      </c>
      <c r="BI516" s="209">
        <v>896080</v>
      </c>
      <c r="BJ516" s="37">
        <v>0</v>
      </c>
      <c r="BK516" s="37">
        <v>0</v>
      </c>
      <c r="BL516" s="37">
        <v>0</v>
      </c>
      <c r="BM516" s="37">
        <v>896080</v>
      </c>
      <c r="BN516" s="209">
        <v>896080</v>
      </c>
      <c r="BO516" s="37">
        <v>0</v>
      </c>
      <c r="BP516" s="37">
        <v>0</v>
      </c>
      <c r="BQ516" s="37">
        <v>0</v>
      </c>
      <c r="BR516" s="37">
        <v>896080</v>
      </c>
      <c r="BS516" s="209">
        <v>896080</v>
      </c>
      <c r="BT516" s="37">
        <v>0</v>
      </c>
      <c r="BU516" s="37">
        <v>0</v>
      </c>
      <c r="BV516" s="37">
        <v>0</v>
      </c>
      <c r="BW516" s="37">
        <v>896080</v>
      </c>
      <c r="BX516" s="209">
        <v>0</v>
      </c>
      <c r="BY516" s="37">
        <v>0</v>
      </c>
      <c r="BZ516" s="37">
        <v>0</v>
      </c>
      <c r="CA516" s="37">
        <v>0</v>
      </c>
      <c r="CB516" s="37">
        <v>0</v>
      </c>
      <c r="CC516" s="209">
        <v>425442.43</v>
      </c>
      <c r="CD516" s="37">
        <v>0</v>
      </c>
      <c r="CE516" s="37">
        <v>0</v>
      </c>
      <c r="CF516" s="37">
        <v>0</v>
      </c>
      <c r="CG516" s="37">
        <v>425442.43</v>
      </c>
      <c r="CH516" s="209">
        <v>896080</v>
      </c>
      <c r="CI516" s="37">
        <v>0</v>
      </c>
      <c r="CJ516" s="37">
        <v>0</v>
      </c>
      <c r="CK516" s="37">
        <v>0</v>
      </c>
      <c r="CL516" s="37">
        <v>896080</v>
      </c>
      <c r="CM516" s="509" t="s">
        <v>92</v>
      </c>
      <c r="CN516" s="19" t="str">
        <f t="shared" si="220"/>
        <v>4010000300801плановый</v>
      </c>
      <c r="CO516" s="103"/>
      <c r="CP516" s="103"/>
      <c r="CQ516" s="104"/>
      <c r="CR516" s="104">
        <f t="shared" si="221"/>
        <v>0</v>
      </c>
      <c r="CS516" s="104">
        <f t="shared" si="222"/>
        <v>0</v>
      </c>
      <c r="CT516" s="104">
        <f t="shared" si="223"/>
        <v>0</v>
      </c>
      <c r="CU516" s="104">
        <f t="shared" si="224"/>
        <v>0</v>
      </c>
      <c r="CV516" s="104">
        <f t="shared" si="225"/>
        <v>0</v>
      </c>
      <c r="CW516" s="104">
        <f t="shared" si="226"/>
        <v>0</v>
      </c>
      <c r="CX516" s="104"/>
      <c r="CY516" s="211">
        <f t="shared" si="208"/>
        <v>0</v>
      </c>
      <c r="CZ516" s="211">
        <f t="shared" si="209"/>
        <v>0</v>
      </c>
      <c r="DA516" s="211">
        <f t="shared" si="210"/>
        <v>0</v>
      </c>
      <c r="DB516" s="211">
        <f t="shared" si="211"/>
        <v>0</v>
      </c>
      <c r="DC516" s="211">
        <f t="shared" si="212"/>
        <v>0</v>
      </c>
      <c r="DD516" s="211">
        <f t="shared" si="213"/>
        <v>0</v>
      </c>
      <c r="DE516" s="211">
        <f t="shared" si="214"/>
        <v>0</v>
      </c>
      <c r="DF516" s="211">
        <f t="shared" si="215"/>
        <v>0</v>
      </c>
      <c r="DG516" s="211">
        <f t="shared" si="216"/>
        <v>0</v>
      </c>
      <c r="DH516" s="211">
        <f t="shared" si="217"/>
        <v>0</v>
      </c>
    </row>
    <row r="517" spans="1:112" s="105" customFormat="1" ht="32.1" customHeight="1">
      <c r="A517" s="84">
        <v>607</v>
      </c>
      <c r="B517" s="57" t="s">
        <v>481</v>
      </c>
      <c r="C517" s="69">
        <v>401000029</v>
      </c>
      <c r="D517" s="58" t="s">
        <v>533</v>
      </c>
      <c r="E517" s="59" t="s">
        <v>2412</v>
      </c>
      <c r="F517" s="85"/>
      <c r="G517" s="85"/>
      <c r="H517" s="86" t="s">
        <v>552</v>
      </c>
      <c r="I517" s="85" t="s">
        <v>525</v>
      </c>
      <c r="J517" s="86" t="s">
        <v>553</v>
      </c>
      <c r="K517" s="86" t="s">
        <v>554</v>
      </c>
      <c r="L517" s="86">
        <v>16</v>
      </c>
      <c r="M517" s="86"/>
      <c r="N517" s="86"/>
      <c r="O517" s="86"/>
      <c r="P517" s="64" t="s">
        <v>555</v>
      </c>
      <c r="Q517" s="64" t="s">
        <v>275</v>
      </c>
      <c r="R517" s="86"/>
      <c r="S517" s="86"/>
      <c r="T517" s="86" t="s">
        <v>66</v>
      </c>
      <c r="U517" s="86"/>
      <c r="V517" s="86">
        <v>9</v>
      </c>
      <c r="W517" s="86">
        <v>1</v>
      </c>
      <c r="X517" s="86"/>
      <c r="Y517" s="86"/>
      <c r="Z517" s="86"/>
      <c r="AA517" s="86"/>
      <c r="AB517" s="64" t="s">
        <v>142</v>
      </c>
      <c r="AC517" s="328" t="s">
        <v>2315</v>
      </c>
      <c r="AD517" s="561"/>
      <c r="AE517" s="561"/>
      <c r="AF517" s="561"/>
      <c r="AG517" s="561"/>
      <c r="AH517" s="561"/>
      <c r="AI517" s="561"/>
      <c r="AJ517" s="561"/>
      <c r="AK517" s="561"/>
      <c r="AL517" s="561"/>
      <c r="AM517" s="562" t="s">
        <v>2414</v>
      </c>
      <c r="AN517" s="64" t="s">
        <v>2317</v>
      </c>
      <c r="AO517" s="71" t="s">
        <v>214</v>
      </c>
      <c r="AP517" s="71" t="s">
        <v>71</v>
      </c>
      <c r="AQ517" s="71" t="s">
        <v>550</v>
      </c>
      <c r="AR517" s="70" t="s">
        <v>551</v>
      </c>
      <c r="AS517" s="253" t="s">
        <v>463</v>
      </c>
      <c r="AT517" s="37">
        <v>896080</v>
      </c>
      <c r="AU517" s="37">
        <v>896080</v>
      </c>
      <c r="AV517" s="37">
        <v>0</v>
      </c>
      <c r="AW517" s="37">
        <v>0</v>
      </c>
      <c r="AX517" s="37">
        <v>0</v>
      </c>
      <c r="AY517" s="37">
        <v>0</v>
      </c>
      <c r="AZ517" s="37">
        <v>0</v>
      </c>
      <c r="BA517" s="37">
        <v>0</v>
      </c>
      <c r="BB517" s="37">
        <v>896080</v>
      </c>
      <c r="BC517" s="37">
        <v>896080</v>
      </c>
      <c r="BD517" s="209">
        <v>470637.57</v>
      </c>
      <c r="BE517" s="37">
        <v>0</v>
      </c>
      <c r="BF517" s="37">
        <v>0</v>
      </c>
      <c r="BG517" s="37">
        <v>0</v>
      </c>
      <c r="BH517" s="37">
        <v>470637.57</v>
      </c>
      <c r="BI517" s="209">
        <v>0</v>
      </c>
      <c r="BJ517" s="37">
        <v>0</v>
      </c>
      <c r="BK517" s="37">
        <v>0</v>
      </c>
      <c r="BL517" s="37">
        <v>0</v>
      </c>
      <c r="BM517" s="37">
        <v>0</v>
      </c>
      <c r="BN517" s="209">
        <v>0</v>
      </c>
      <c r="BO517" s="37">
        <v>0</v>
      </c>
      <c r="BP517" s="37">
        <v>0</v>
      </c>
      <c r="BQ517" s="37">
        <v>0</v>
      </c>
      <c r="BR517" s="37">
        <v>0</v>
      </c>
      <c r="BS517" s="209">
        <v>0</v>
      </c>
      <c r="BT517" s="37">
        <v>0</v>
      </c>
      <c r="BU517" s="37">
        <v>0</v>
      </c>
      <c r="BV517" s="37">
        <v>0</v>
      </c>
      <c r="BW517" s="37">
        <v>0</v>
      </c>
      <c r="BX517" s="209">
        <v>896080</v>
      </c>
      <c r="BY517" s="37">
        <v>0</v>
      </c>
      <c r="BZ517" s="37">
        <v>0</v>
      </c>
      <c r="CA517" s="37">
        <v>0</v>
      </c>
      <c r="CB517" s="37">
        <v>896080</v>
      </c>
      <c r="CC517" s="209">
        <v>470637.57</v>
      </c>
      <c r="CD517" s="37">
        <v>0</v>
      </c>
      <c r="CE517" s="37">
        <v>0</v>
      </c>
      <c r="CF517" s="37">
        <v>0</v>
      </c>
      <c r="CG517" s="37">
        <v>470637.57</v>
      </c>
      <c r="CH517" s="209">
        <v>0</v>
      </c>
      <c r="CI517" s="37">
        <v>0</v>
      </c>
      <c r="CJ517" s="37">
        <v>0</v>
      </c>
      <c r="CK517" s="37">
        <v>0</v>
      </c>
      <c r="CL517" s="37">
        <v>0</v>
      </c>
      <c r="CM517" s="509" t="s">
        <v>92</v>
      </c>
      <c r="CN517" s="19" t="str">
        <f t="shared" si="220"/>
        <v>4010000290801плановый</v>
      </c>
      <c r="CO517" s="103"/>
      <c r="CP517" s="103"/>
      <c r="CQ517" s="104"/>
      <c r="CR517" s="104">
        <f t="shared" si="221"/>
        <v>0</v>
      </c>
      <c r="CS517" s="104">
        <f t="shared" si="222"/>
        <v>0</v>
      </c>
      <c r="CT517" s="104">
        <f t="shared" si="223"/>
        <v>0</v>
      </c>
      <c r="CU517" s="104">
        <f t="shared" si="224"/>
        <v>0</v>
      </c>
      <c r="CV517" s="104">
        <f t="shared" si="225"/>
        <v>0</v>
      </c>
      <c r="CW517" s="104">
        <f t="shared" si="226"/>
        <v>0</v>
      </c>
      <c r="CX517" s="104"/>
      <c r="CY517" s="211">
        <f t="shared" si="208"/>
        <v>0</v>
      </c>
      <c r="CZ517" s="211">
        <f t="shared" si="209"/>
        <v>0</v>
      </c>
      <c r="DA517" s="211">
        <f t="shared" si="210"/>
        <v>0</v>
      </c>
      <c r="DB517" s="211">
        <f t="shared" si="211"/>
        <v>0</v>
      </c>
      <c r="DC517" s="211">
        <f t="shared" si="212"/>
        <v>0</v>
      </c>
      <c r="DD517" s="211">
        <f t="shared" si="213"/>
        <v>0</v>
      </c>
      <c r="DE517" s="211">
        <f t="shared" si="214"/>
        <v>0</v>
      </c>
      <c r="DF517" s="211">
        <f t="shared" si="215"/>
        <v>0</v>
      </c>
      <c r="DG517" s="211">
        <f t="shared" si="216"/>
        <v>0</v>
      </c>
      <c r="DH517" s="211">
        <f t="shared" si="217"/>
        <v>0</v>
      </c>
    </row>
    <row r="518" spans="1:112" s="105" customFormat="1" ht="32.1" customHeight="1">
      <c r="A518" s="84">
        <v>607</v>
      </c>
      <c r="B518" s="57" t="s">
        <v>481</v>
      </c>
      <c r="C518" s="69">
        <v>401000054</v>
      </c>
      <c r="D518" s="58" t="s">
        <v>238</v>
      </c>
      <c r="E518" s="59" t="s">
        <v>484</v>
      </c>
      <c r="F518" s="85"/>
      <c r="G518" s="85"/>
      <c r="H518" s="86">
        <v>3</v>
      </c>
      <c r="I518" s="85"/>
      <c r="J518" s="86">
        <v>16</v>
      </c>
      <c r="K518" s="86">
        <v>1</v>
      </c>
      <c r="L518" s="86">
        <v>34</v>
      </c>
      <c r="M518" s="86"/>
      <c r="N518" s="86"/>
      <c r="O518" s="86"/>
      <c r="P518" s="64" t="s">
        <v>134</v>
      </c>
      <c r="Q518" s="64" t="s">
        <v>275</v>
      </c>
      <c r="R518" s="86"/>
      <c r="S518" s="86"/>
      <c r="T518" s="86">
        <v>3</v>
      </c>
      <c r="U518" s="86"/>
      <c r="V518" s="86">
        <v>9</v>
      </c>
      <c r="W518" s="86">
        <v>1</v>
      </c>
      <c r="X518" s="86"/>
      <c r="Y518" s="86"/>
      <c r="Z518" s="86"/>
      <c r="AA518" s="86"/>
      <c r="AB518" s="64" t="s">
        <v>142</v>
      </c>
      <c r="AC518" s="328" t="s">
        <v>2315</v>
      </c>
      <c r="AD518" s="561"/>
      <c r="AE518" s="561"/>
      <c r="AF518" s="561"/>
      <c r="AG518" s="561"/>
      <c r="AH518" s="561"/>
      <c r="AI518" s="561"/>
      <c r="AJ518" s="561"/>
      <c r="AK518" s="561"/>
      <c r="AL518" s="561"/>
      <c r="AM518" s="562" t="s">
        <v>2338</v>
      </c>
      <c r="AN518" s="64" t="s">
        <v>2415</v>
      </c>
      <c r="AO518" s="71" t="s">
        <v>219</v>
      </c>
      <c r="AP518" s="71" t="s">
        <v>219</v>
      </c>
      <c r="AQ518" s="71" t="s">
        <v>556</v>
      </c>
      <c r="AR518" s="70" t="s">
        <v>557</v>
      </c>
      <c r="AS518" s="253" t="s">
        <v>463</v>
      </c>
      <c r="AT518" s="37">
        <v>0</v>
      </c>
      <c r="AU518" s="37">
        <v>0</v>
      </c>
      <c r="AV518" s="37">
        <v>0</v>
      </c>
      <c r="AW518" s="37">
        <v>0</v>
      </c>
      <c r="AX518" s="37">
        <v>0</v>
      </c>
      <c r="AY518" s="37">
        <v>0</v>
      </c>
      <c r="AZ518" s="37">
        <v>0</v>
      </c>
      <c r="BA518" s="37">
        <v>0</v>
      </c>
      <c r="BB518" s="37">
        <v>0</v>
      </c>
      <c r="BC518" s="37">
        <v>0</v>
      </c>
      <c r="BD518" s="209">
        <v>187500</v>
      </c>
      <c r="BE518" s="37">
        <v>0</v>
      </c>
      <c r="BF518" s="37">
        <v>0</v>
      </c>
      <c r="BG518" s="37">
        <v>0</v>
      </c>
      <c r="BH518" s="37">
        <v>187500</v>
      </c>
      <c r="BI518" s="209">
        <v>187500</v>
      </c>
      <c r="BJ518" s="37">
        <v>0</v>
      </c>
      <c r="BK518" s="37">
        <v>0</v>
      </c>
      <c r="BL518" s="37">
        <v>0</v>
      </c>
      <c r="BM518" s="37">
        <v>187500</v>
      </c>
      <c r="BN518" s="209">
        <v>187500</v>
      </c>
      <c r="BO518" s="37">
        <v>0</v>
      </c>
      <c r="BP518" s="37">
        <v>0</v>
      </c>
      <c r="BQ518" s="37">
        <v>0</v>
      </c>
      <c r="BR518" s="37">
        <v>187500</v>
      </c>
      <c r="BS518" s="209">
        <v>187500</v>
      </c>
      <c r="BT518" s="37">
        <v>0</v>
      </c>
      <c r="BU518" s="37">
        <v>0</v>
      </c>
      <c r="BV518" s="37">
        <v>0</v>
      </c>
      <c r="BW518" s="37">
        <v>187500</v>
      </c>
      <c r="BX518" s="209">
        <v>0</v>
      </c>
      <c r="BY518" s="37">
        <v>0</v>
      </c>
      <c r="BZ518" s="37">
        <v>0</v>
      </c>
      <c r="CA518" s="37">
        <v>0</v>
      </c>
      <c r="CB518" s="37">
        <v>0</v>
      </c>
      <c r="CC518" s="209">
        <v>187500</v>
      </c>
      <c r="CD518" s="37">
        <v>0</v>
      </c>
      <c r="CE518" s="37">
        <v>0</v>
      </c>
      <c r="CF518" s="37">
        <v>0</v>
      </c>
      <c r="CG518" s="37">
        <v>187500</v>
      </c>
      <c r="CH518" s="209">
        <v>187500</v>
      </c>
      <c r="CI518" s="37">
        <v>0</v>
      </c>
      <c r="CJ518" s="37">
        <v>0</v>
      </c>
      <c r="CK518" s="37">
        <v>0</v>
      </c>
      <c r="CL518" s="37">
        <v>187500</v>
      </c>
      <c r="CM518" s="509" t="s">
        <v>92</v>
      </c>
      <c r="CN518" s="19" t="str">
        <f t="shared" si="220"/>
        <v>4010000540707плановый</v>
      </c>
      <c r="CO518" s="103"/>
      <c r="CP518" s="103"/>
      <c r="CQ518" s="104"/>
      <c r="CR518" s="104">
        <f t="shared" si="221"/>
        <v>0</v>
      </c>
      <c r="CS518" s="104">
        <f t="shared" si="222"/>
        <v>0</v>
      </c>
      <c r="CT518" s="104">
        <f t="shared" si="223"/>
        <v>0</v>
      </c>
      <c r="CU518" s="104">
        <f t="shared" si="224"/>
        <v>0</v>
      </c>
      <c r="CV518" s="104">
        <f t="shared" si="225"/>
        <v>0</v>
      </c>
      <c r="CW518" s="104">
        <f t="shared" si="226"/>
        <v>0</v>
      </c>
      <c r="CX518" s="104"/>
      <c r="CY518" s="211">
        <f t="shared" si="208"/>
        <v>0</v>
      </c>
      <c r="CZ518" s="211">
        <f t="shared" si="209"/>
        <v>0</v>
      </c>
      <c r="DA518" s="211">
        <f t="shared" si="210"/>
        <v>0</v>
      </c>
      <c r="DB518" s="211">
        <f t="shared" si="211"/>
        <v>0</v>
      </c>
      <c r="DC518" s="211">
        <f t="shared" si="212"/>
        <v>0</v>
      </c>
      <c r="DD518" s="211">
        <f t="shared" si="213"/>
        <v>0</v>
      </c>
      <c r="DE518" s="211">
        <f t="shared" si="214"/>
        <v>0</v>
      </c>
      <c r="DF518" s="211">
        <f t="shared" si="215"/>
        <v>0</v>
      </c>
      <c r="DG518" s="211">
        <f t="shared" si="216"/>
        <v>0</v>
      </c>
      <c r="DH518" s="211">
        <f t="shared" si="217"/>
        <v>0</v>
      </c>
    </row>
    <row r="519" spans="1:112" s="105" customFormat="1" ht="32.1" customHeight="1">
      <c r="A519" s="84">
        <v>607</v>
      </c>
      <c r="B519" s="57" t="s">
        <v>481</v>
      </c>
      <c r="C519" s="69">
        <v>401000030</v>
      </c>
      <c r="D519" s="58" t="s">
        <v>213</v>
      </c>
      <c r="E519" s="59" t="s">
        <v>484</v>
      </c>
      <c r="F519" s="85"/>
      <c r="G519" s="85"/>
      <c r="H519" s="86">
        <v>3</v>
      </c>
      <c r="I519" s="85"/>
      <c r="J519" s="86">
        <v>16</v>
      </c>
      <c r="K519" s="86">
        <v>1</v>
      </c>
      <c r="L519" s="86">
        <v>34</v>
      </c>
      <c r="M519" s="86"/>
      <c r="N519" s="86"/>
      <c r="O519" s="86"/>
      <c r="P519" s="64" t="s">
        <v>134</v>
      </c>
      <c r="Q519" s="64" t="s">
        <v>275</v>
      </c>
      <c r="R519" s="86"/>
      <c r="S519" s="86"/>
      <c r="T519" s="86">
        <v>3</v>
      </c>
      <c r="U519" s="86"/>
      <c r="V519" s="86">
        <v>9</v>
      </c>
      <c r="W519" s="86">
        <v>1</v>
      </c>
      <c r="X519" s="86"/>
      <c r="Y519" s="86"/>
      <c r="Z519" s="86"/>
      <c r="AA519" s="86"/>
      <c r="AB519" s="64" t="s">
        <v>142</v>
      </c>
      <c r="AC519" s="328" t="s">
        <v>2315</v>
      </c>
      <c r="AD519" s="561"/>
      <c r="AE519" s="561"/>
      <c r="AF519" s="561"/>
      <c r="AG519" s="561"/>
      <c r="AH519" s="561"/>
      <c r="AI519" s="561"/>
      <c r="AJ519" s="561"/>
      <c r="AK519" s="561"/>
      <c r="AL519" s="561"/>
      <c r="AM519" s="562" t="s">
        <v>2338</v>
      </c>
      <c r="AN519" s="64" t="s">
        <v>2415</v>
      </c>
      <c r="AO519" s="71" t="s">
        <v>219</v>
      </c>
      <c r="AP519" s="71" t="s">
        <v>219</v>
      </c>
      <c r="AQ519" s="71" t="s">
        <v>556</v>
      </c>
      <c r="AR519" s="70" t="s">
        <v>557</v>
      </c>
      <c r="AS519" s="253" t="s">
        <v>463</v>
      </c>
      <c r="AT519" s="37">
        <v>100000</v>
      </c>
      <c r="AU519" s="37">
        <v>100000</v>
      </c>
      <c r="AV519" s="37">
        <v>0</v>
      </c>
      <c r="AW519" s="37">
        <v>0</v>
      </c>
      <c r="AX519" s="37">
        <v>0</v>
      </c>
      <c r="AY519" s="37">
        <v>0</v>
      </c>
      <c r="AZ519" s="37">
        <v>0</v>
      </c>
      <c r="BA519" s="37">
        <v>0</v>
      </c>
      <c r="BB519" s="37">
        <v>100000</v>
      </c>
      <c r="BC519" s="37">
        <v>100000</v>
      </c>
      <c r="BD519" s="209">
        <v>0</v>
      </c>
      <c r="BE519" s="37">
        <v>0</v>
      </c>
      <c r="BF519" s="37">
        <v>0</v>
      </c>
      <c r="BG519" s="37">
        <v>0</v>
      </c>
      <c r="BH519" s="37">
        <v>0</v>
      </c>
      <c r="BI519" s="209">
        <v>0</v>
      </c>
      <c r="BJ519" s="37">
        <v>0</v>
      </c>
      <c r="BK519" s="37">
        <v>0</v>
      </c>
      <c r="BL519" s="37">
        <v>0</v>
      </c>
      <c r="BM519" s="37">
        <v>0</v>
      </c>
      <c r="BN519" s="209">
        <v>0</v>
      </c>
      <c r="BO519" s="37">
        <v>0</v>
      </c>
      <c r="BP519" s="37">
        <v>0</v>
      </c>
      <c r="BQ519" s="37">
        <v>0</v>
      </c>
      <c r="BR519" s="37">
        <v>0</v>
      </c>
      <c r="BS519" s="209">
        <v>0</v>
      </c>
      <c r="BT519" s="37">
        <v>0</v>
      </c>
      <c r="BU519" s="37">
        <v>0</v>
      </c>
      <c r="BV519" s="37">
        <v>0</v>
      </c>
      <c r="BW519" s="37">
        <v>0</v>
      </c>
      <c r="BX519" s="209">
        <v>100000</v>
      </c>
      <c r="BY519" s="37">
        <v>0</v>
      </c>
      <c r="BZ519" s="37">
        <v>0</v>
      </c>
      <c r="CA519" s="37">
        <v>0</v>
      </c>
      <c r="CB519" s="37">
        <v>100000</v>
      </c>
      <c r="CC519" s="209">
        <v>0</v>
      </c>
      <c r="CD519" s="37">
        <v>0</v>
      </c>
      <c r="CE519" s="37">
        <v>0</v>
      </c>
      <c r="CF519" s="37">
        <v>0</v>
      </c>
      <c r="CG519" s="37">
        <v>0</v>
      </c>
      <c r="CH519" s="209">
        <v>0</v>
      </c>
      <c r="CI519" s="37">
        <v>0</v>
      </c>
      <c r="CJ519" s="37">
        <v>0</v>
      </c>
      <c r="CK519" s="37">
        <v>0</v>
      </c>
      <c r="CL519" s="37">
        <v>0</v>
      </c>
      <c r="CM519" s="509" t="s">
        <v>92</v>
      </c>
      <c r="CN519" s="19" t="str">
        <f t="shared" si="220"/>
        <v>4010000300707плановый</v>
      </c>
      <c r="CO519" s="103"/>
      <c r="CP519" s="103"/>
      <c r="CQ519" s="104"/>
      <c r="CR519" s="104">
        <f t="shared" si="221"/>
        <v>0</v>
      </c>
      <c r="CS519" s="104">
        <f t="shared" si="222"/>
        <v>0</v>
      </c>
      <c r="CT519" s="104">
        <f t="shared" si="223"/>
        <v>0</v>
      </c>
      <c r="CU519" s="104">
        <f t="shared" si="224"/>
        <v>0</v>
      </c>
      <c r="CV519" s="104">
        <f t="shared" si="225"/>
        <v>0</v>
      </c>
      <c r="CW519" s="104">
        <f t="shared" si="226"/>
        <v>0</v>
      </c>
      <c r="CX519" s="104"/>
      <c r="CY519" s="211">
        <f t="shared" si="208"/>
        <v>0</v>
      </c>
      <c r="CZ519" s="211">
        <f t="shared" si="209"/>
        <v>0</v>
      </c>
      <c r="DA519" s="211">
        <f t="shared" si="210"/>
        <v>0</v>
      </c>
      <c r="DB519" s="211">
        <f t="shared" si="211"/>
        <v>0</v>
      </c>
      <c r="DC519" s="211">
        <f t="shared" si="212"/>
        <v>0</v>
      </c>
      <c r="DD519" s="211">
        <f t="shared" si="213"/>
        <v>0</v>
      </c>
      <c r="DE519" s="211">
        <f t="shared" si="214"/>
        <v>0</v>
      </c>
      <c r="DF519" s="211">
        <f t="shared" si="215"/>
        <v>0</v>
      </c>
      <c r="DG519" s="211">
        <f t="shared" si="216"/>
        <v>0</v>
      </c>
      <c r="DH519" s="211">
        <f t="shared" si="217"/>
        <v>0</v>
      </c>
    </row>
    <row r="520" spans="1:112" s="105" customFormat="1" ht="32.1" customHeight="1">
      <c r="A520" s="84">
        <v>607</v>
      </c>
      <c r="B520" s="57" t="s">
        <v>481</v>
      </c>
      <c r="C520" s="69">
        <v>401000054</v>
      </c>
      <c r="D520" s="58" t="s">
        <v>238</v>
      </c>
      <c r="E520" s="59" t="s">
        <v>484</v>
      </c>
      <c r="F520" s="85"/>
      <c r="G520" s="85"/>
      <c r="H520" s="86">
        <v>3</v>
      </c>
      <c r="I520" s="85"/>
      <c r="J520" s="86">
        <v>16</v>
      </c>
      <c r="K520" s="86">
        <v>1</v>
      </c>
      <c r="L520" s="86">
        <v>34</v>
      </c>
      <c r="M520" s="86"/>
      <c r="N520" s="86"/>
      <c r="O520" s="86"/>
      <c r="P520" s="64" t="s">
        <v>134</v>
      </c>
      <c r="Q520" s="64" t="s">
        <v>558</v>
      </c>
      <c r="R520" s="86"/>
      <c r="S520" s="86"/>
      <c r="T520" s="86" t="s">
        <v>559</v>
      </c>
      <c r="U520" s="86"/>
      <c r="V520" s="86" t="s">
        <v>2416</v>
      </c>
      <c r="W520" s="86" t="s">
        <v>561</v>
      </c>
      <c r="X520" s="86"/>
      <c r="Y520" s="86"/>
      <c r="Z520" s="86"/>
      <c r="AA520" s="86"/>
      <c r="AB520" s="64" t="s">
        <v>2417</v>
      </c>
      <c r="AC520" s="328" t="s">
        <v>2315</v>
      </c>
      <c r="AD520" s="561"/>
      <c r="AE520" s="561"/>
      <c r="AF520" s="561"/>
      <c r="AG520" s="561"/>
      <c r="AH520" s="561"/>
      <c r="AI520" s="561"/>
      <c r="AJ520" s="561"/>
      <c r="AK520" s="561"/>
      <c r="AL520" s="561"/>
      <c r="AM520" s="562" t="s">
        <v>2338</v>
      </c>
      <c r="AN520" s="64" t="s">
        <v>2322</v>
      </c>
      <c r="AO520" s="71" t="s">
        <v>219</v>
      </c>
      <c r="AP520" s="71" t="s">
        <v>219</v>
      </c>
      <c r="AQ520" s="71">
        <v>1510220350</v>
      </c>
      <c r="AR520" s="70" t="s">
        <v>152</v>
      </c>
      <c r="AS520" s="253" t="s">
        <v>463</v>
      </c>
      <c r="AT520" s="37">
        <v>0</v>
      </c>
      <c r="AU520" s="37">
        <v>0</v>
      </c>
      <c r="AV520" s="37">
        <v>0</v>
      </c>
      <c r="AW520" s="37">
        <v>0</v>
      </c>
      <c r="AX520" s="37">
        <v>0</v>
      </c>
      <c r="AY520" s="37">
        <v>0</v>
      </c>
      <c r="AZ520" s="37">
        <v>0</v>
      </c>
      <c r="BA520" s="37">
        <v>0</v>
      </c>
      <c r="BB520" s="37">
        <v>0</v>
      </c>
      <c r="BC520" s="37">
        <v>0</v>
      </c>
      <c r="BD520" s="209">
        <v>390000</v>
      </c>
      <c r="BE520" s="37">
        <v>0</v>
      </c>
      <c r="BF520" s="37">
        <v>0</v>
      </c>
      <c r="BG520" s="37">
        <v>0</v>
      </c>
      <c r="BH520" s="37">
        <v>390000</v>
      </c>
      <c r="BI520" s="209">
        <v>390000</v>
      </c>
      <c r="BJ520" s="37">
        <v>0</v>
      </c>
      <c r="BK520" s="37">
        <v>0</v>
      </c>
      <c r="BL520" s="37">
        <v>0</v>
      </c>
      <c r="BM520" s="37">
        <v>390000</v>
      </c>
      <c r="BN520" s="209">
        <v>390000</v>
      </c>
      <c r="BO520" s="37">
        <v>0</v>
      </c>
      <c r="BP520" s="37">
        <v>0</v>
      </c>
      <c r="BQ520" s="37">
        <v>0</v>
      </c>
      <c r="BR520" s="37">
        <v>390000</v>
      </c>
      <c r="BS520" s="209">
        <v>390000</v>
      </c>
      <c r="BT520" s="37">
        <v>0</v>
      </c>
      <c r="BU520" s="37">
        <v>0</v>
      </c>
      <c r="BV520" s="37">
        <v>0</v>
      </c>
      <c r="BW520" s="37">
        <v>390000</v>
      </c>
      <c r="BX520" s="209">
        <v>0</v>
      </c>
      <c r="BY520" s="37">
        <v>0</v>
      </c>
      <c r="BZ520" s="37">
        <v>0</v>
      </c>
      <c r="CA520" s="37">
        <v>0</v>
      </c>
      <c r="CB520" s="37">
        <v>0</v>
      </c>
      <c r="CC520" s="209">
        <v>390000</v>
      </c>
      <c r="CD520" s="37">
        <v>0</v>
      </c>
      <c r="CE520" s="37">
        <v>0</v>
      </c>
      <c r="CF520" s="37">
        <v>0</v>
      </c>
      <c r="CG520" s="37">
        <v>390000</v>
      </c>
      <c r="CH520" s="209">
        <v>390000</v>
      </c>
      <c r="CI520" s="37">
        <v>0</v>
      </c>
      <c r="CJ520" s="37">
        <v>0</v>
      </c>
      <c r="CK520" s="37">
        <v>0</v>
      </c>
      <c r="CL520" s="37">
        <v>390000</v>
      </c>
      <c r="CM520" s="509" t="s">
        <v>92</v>
      </c>
      <c r="CN520" s="19" t="str">
        <f t="shared" si="220"/>
        <v>4010000540707плановый</v>
      </c>
      <c r="CO520" s="103"/>
      <c r="CP520" s="103"/>
      <c r="CQ520" s="104"/>
      <c r="CR520" s="104">
        <f t="shared" si="221"/>
        <v>0</v>
      </c>
      <c r="CS520" s="104">
        <f t="shared" si="222"/>
        <v>0</v>
      </c>
      <c r="CT520" s="104">
        <f t="shared" si="223"/>
        <v>0</v>
      </c>
      <c r="CU520" s="104">
        <f t="shared" si="224"/>
        <v>0</v>
      </c>
      <c r="CV520" s="104">
        <f t="shared" si="225"/>
        <v>0</v>
      </c>
      <c r="CW520" s="104">
        <f t="shared" si="226"/>
        <v>0</v>
      </c>
      <c r="CX520" s="104"/>
      <c r="CY520" s="211">
        <f t="shared" si="208"/>
        <v>0</v>
      </c>
      <c r="CZ520" s="211">
        <f t="shared" si="209"/>
        <v>0</v>
      </c>
      <c r="DA520" s="211">
        <f t="shared" si="210"/>
        <v>0</v>
      </c>
      <c r="DB520" s="211">
        <f t="shared" si="211"/>
        <v>0</v>
      </c>
      <c r="DC520" s="211">
        <f t="shared" si="212"/>
        <v>0</v>
      </c>
      <c r="DD520" s="211">
        <f t="shared" si="213"/>
        <v>0</v>
      </c>
      <c r="DE520" s="211">
        <f t="shared" si="214"/>
        <v>0</v>
      </c>
      <c r="DF520" s="211">
        <f t="shared" si="215"/>
        <v>0</v>
      </c>
      <c r="DG520" s="211">
        <f t="shared" si="216"/>
        <v>0</v>
      </c>
      <c r="DH520" s="211">
        <f t="shared" si="217"/>
        <v>0</v>
      </c>
    </row>
    <row r="521" spans="1:112" s="105" customFormat="1" ht="32.1" customHeight="1">
      <c r="A521" s="84">
        <v>607</v>
      </c>
      <c r="B521" s="57" t="s">
        <v>481</v>
      </c>
      <c r="C521" s="69">
        <v>401000030</v>
      </c>
      <c r="D521" s="58" t="s">
        <v>213</v>
      </c>
      <c r="E521" s="59" t="s">
        <v>484</v>
      </c>
      <c r="F521" s="85"/>
      <c r="G521" s="85"/>
      <c r="H521" s="86">
        <v>3</v>
      </c>
      <c r="I521" s="85"/>
      <c r="J521" s="86">
        <v>16</v>
      </c>
      <c r="K521" s="86">
        <v>1</v>
      </c>
      <c r="L521" s="86">
        <v>34</v>
      </c>
      <c r="M521" s="86"/>
      <c r="N521" s="86"/>
      <c r="O521" s="86"/>
      <c r="P521" s="64" t="s">
        <v>134</v>
      </c>
      <c r="Q521" s="64" t="s">
        <v>563</v>
      </c>
      <c r="R521" s="86"/>
      <c r="S521" s="86"/>
      <c r="T521" s="86" t="s">
        <v>559</v>
      </c>
      <c r="U521" s="86"/>
      <c r="V521" s="86" t="s">
        <v>2416</v>
      </c>
      <c r="W521" s="86" t="s">
        <v>561</v>
      </c>
      <c r="X521" s="86"/>
      <c r="Y521" s="86"/>
      <c r="Z521" s="86"/>
      <c r="AA521" s="86"/>
      <c r="AB521" s="64" t="s">
        <v>2417</v>
      </c>
      <c r="AC521" s="328" t="s">
        <v>2315</v>
      </c>
      <c r="AD521" s="561"/>
      <c r="AE521" s="561"/>
      <c r="AF521" s="561"/>
      <c r="AG521" s="561"/>
      <c r="AH521" s="561"/>
      <c r="AI521" s="561"/>
      <c r="AJ521" s="561"/>
      <c r="AK521" s="561"/>
      <c r="AL521" s="561"/>
      <c r="AM521" s="562" t="s">
        <v>2338</v>
      </c>
      <c r="AN521" s="64" t="s">
        <v>2322</v>
      </c>
      <c r="AO521" s="71" t="s">
        <v>219</v>
      </c>
      <c r="AP521" s="71" t="s">
        <v>219</v>
      </c>
      <c r="AQ521" s="71">
        <v>1510220350</v>
      </c>
      <c r="AR521" s="70" t="s">
        <v>152</v>
      </c>
      <c r="AS521" s="253" t="s">
        <v>463</v>
      </c>
      <c r="AT521" s="37">
        <v>200000</v>
      </c>
      <c r="AU521" s="37">
        <v>200000</v>
      </c>
      <c r="AV521" s="37">
        <v>0</v>
      </c>
      <c r="AW521" s="37">
        <v>0</v>
      </c>
      <c r="AX521" s="37">
        <v>0</v>
      </c>
      <c r="AY521" s="37">
        <v>0</v>
      </c>
      <c r="AZ521" s="37">
        <v>0</v>
      </c>
      <c r="BA521" s="37">
        <v>0</v>
      </c>
      <c r="BB521" s="37">
        <v>200000</v>
      </c>
      <c r="BC521" s="37">
        <v>200000</v>
      </c>
      <c r="BD521" s="209">
        <v>0</v>
      </c>
      <c r="BE521" s="37">
        <v>0</v>
      </c>
      <c r="BF521" s="37">
        <v>0</v>
      </c>
      <c r="BG521" s="37">
        <v>0</v>
      </c>
      <c r="BH521" s="37">
        <v>0</v>
      </c>
      <c r="BI521" s="209">
        <v>0</v>
      </c>
      <c r="BJ521" s="37">
        <v>0</v>
      </c>
      <c r="BK521" s="37">
        <v>0</v>
      </c>
      <c r="BL521" s="37">
        <v>0</v>
      </c>
      <c r="BM521" s="37">
        <v>0</v>
      </c>
      <c r="BN521" s="209">
        <v>0</v>
      </c>
      <c r="BO521" s="37">
        <v>0</v>
      </c>
      <c r="BP521" s="37">
        <v>0</v>
      </c>
      <c r="BQ521" s="37">
        <v>0</v>
      </c>
      <c r="BR521" s="37">
        <v>0</v>
      </c>
      <c r="BS521" s="209">
        <v>0</v>
      </c>
      <c r="BT521" s="37">
        <v>0</v>
      </c>
      <c r="BU521" s="37">
        <v>0</v>
      </c>
      <c r="BV521" s="37">
        <v>0</v>
      </c>
      <c r="BW521" s="37">
        <v>0</v>
      </c>
      <c r="BX521" s="209">
        <v>200000</v>
      </c>
      <c r="BY521" s="37">
        <v>0</v>
      </c>
      <c r="BZ521" s="37">
        <v>0</v>
      </c>
      <c r="CA521" s="37">
        <v>0</v>
      </c>
      <c r="CB521" s="37">
        <v>200000</v>
      </c>
      <c r="CC521" s="209">
        <v>0</v>
      </c>
      <c r="CD521" s="37">
        <v>0</v>
      </c>
      <c r="CE521" s="37">
        <v>0</v>
      </c>
      <c r="CF521" s="37">
        <v>0</v>
      </c>
      <c r="CG521" s="37">
        <v>0</v>
      </c>
      <c r="CH521" s="209">
        <v>0</v>
      </c>
      <c r="CI521" s="37">
        <v>0</v>
      </c>
      <c r="CJ521" s="37">
        <v>0</v>
      </c>
      <c r="CK521" s="37">
        <v>0</v>
      </c>
      <c r="CL521" s="37">
        <v>0</v>
      </c>
      <c r="CM521" s="509" t="s">
        <v>92</v>
      </c>
      <c r="CN521" s="19" t="str">
        <f t="shared" si="220"/>
        <v>4010000300707плановый</v>
      </c>
      <c r="CO521" s="103"/>
      <c r="CP521" s="103"/>
      <c r="CQ521" s="104"/>
      <c r="CR521" s="104">
        <f t="shared" si="221"/>
        <v>0</v>
      </c>
      <c r="CS521" s="104">
        <f t="shared" si="222"/>
        <v>0</v>
      </c>
      <c r="CT521" s="104">
        <f t="shared" si="223"/>
        <v>0</v>
      </c>
      <c r="CU521" s="104">
        <f t="shared" si="224"/>
        <v>0</v>
      </c>
      <c r="CV521" s="104">
        <f t="shared" si="225"/>
        <v>0</v>
      </c>
      <c r="CW521" s="104">
        <f t="shared" si="226"/>
        <v>0</v>
      </c>
      <c r="CX521" s="104"/>
      <c r="CY521" s="211">
        <f t="shared" si="208"/>
        <v>0</v>
      </c>
      <c r="CZ521" s="211">
        <f t="shared" si="209"/>
        <v>0</v>
      </c>
      <c r="DA521" s="211">
        <f t="shared" si="210"/>
        <v>0</v>
      </c>
      <c r="DB521" s="211">
        <f t="shared" si="211"/>
        <v>0</v>
      </c>
      <c r="DC521" s="211">
        <f t="shared" si="212"/>
        <v>0</v>
      </c>
      <c r="DD521" s="211">
        <f t="shared" si="213"/>
        <v>0</v>
      </c>
      <c r="DE521" s="211">
        <f t="shared" si="214"/>
        <v>0</v>
      </c>
      <c r="DF521" s="211">
        <f t="shared" si="215"/>
        <v>0</v>
      </c>
      <c r="DG521" s="211">
        <f t="shared" si="216"/>
        <v>0</v>
      </c>
      <c r="DH521" s="211">
        <f t="shared" si="217"/>
        <v>0</v>
      </c>
    </row>
    <row r="522" spans="1:112" s="105" customFormat="1" ht="32.1" customHeight="1">
      <c r="A522" s="84">
        <v>607</v>
      </c>
      <c r="B522" s="57" t="s">
        <v>481</v>
      </c>
      <c r="C522" s="69">
        <v>401000054</v>
      </c>
      <c r="D522" s="58" t="s">
        <v>213</v>
      </c>
      <c r="E522" s="59" t="s">
        <v>484</v>
      </c>
      <c r="F522" s="85"/>
      <c r="G522" s="85"/>
      <c r="H522" s="86">
        <v>3</v>
      </c>
      <c r="I522" s="85"/>
      <c r="J522" s="86">
        <v>16</v>
      </c>
      <c r="K522" s="86">
        <v>1</v>
      </c>
      <c r="L522" s="86">
        <v>34</v>
      </c>
      <c r="M522" s="86"/>
      <c r="N522" s="86"/>
      <c r="O522" s="86"/>
      <c r="P522" s="64" t="s">
        <v>134</v>
      </c>
      <c r="Q522" s="64" t="s">
        <v>563</v>
      </c>
      <c r="R522" s="86"/>
      <c r="S522" s="86"/>
      <c r="T522" s="86" t="s">
        <v>559</v>
      </c>
      <c r="U522" s="86"/>
      <c r="V522" s="86" t="s">
        <v>2416</v>
      </c>
      <c r="W522" s="86" t="s">
        <v>561</v>
      </c>
      <c r="X522" s="86"/>
      <c r="Y522" s="86"/>
      <c r="Z522" s="86"/>
      <c r="AA522" s="86"/>
      <c r="AB522" s="64" t="s">
        <v>2417</v>
      </c>
      <c r="AC522" s="328" t="s">
        <v>2315</v>
      </c>
      <c r="AD522" s="561"/>
      <c r="AE522" s="561"/>
      <c r="AF522" s="561"/>
      <c r="AG522" s="561"/>
      <c r="AH522" s="561"/>
      <c r="AI522" s="561"/>
      <c r="AJ522" s="561"/>
      <c r="AK522" s="561"/>
      <c r="AL522" s="561"/>
      <c r="AM522" s="562" t="s">
        <v>2338</v>
      </c>
      <c r="AN522" s="64" t="s">
        <v>2322</v>
      </c>
      <c r="AO522" s="71" t="s">
        <v>219</v>
      </c>
      <c r="AP522" s="71" t="s">
        <v>219</v>
      </c>
      <c r="AQ522" s="71" t="s">
        <v>242</v>
      </c>
      <c r="AR522" s="70" t="s">
        <v>243</v>
      </c>
      <c r="AS522" s="253" t="s">
        <v>463</v>
      </c>
      <c r="AT522" s="37">
        <v>0</v>
      </c>
      <c r="AU522" s="37">
        <v>0</v>
      </c>
      <c r="AV522" s="37">
        <v>0</v>
      </c>
      <c r="AW522" s="37">
        <v>0</v>
      </c>
      <c r="AX522" s="37">
        <v>0</v>
      </c>
      <c r="AY522" s="37">
        <v>0</v>
      </c>
      <c r="AZ522" s="37">
        <v>0</v>
      </c>
      <c r="BA522" s="37">
        <v>0</v>
      </c>
      <c r="BB522" s="37">
        <v>0</v>
      </c>
      <c r="BC522" s="37">
        <v>0</v>
      </c>
      <c r="BD522" s="209">
        <v>200000</v>
      </c>
      <c r="BE522" s="37">
        <v>0</v>
      </c>
      <c r="BF522" s="37">
        <v>0</v>
      </c>
      <c r="BG522" s="37">
        <v>0</v>
      </c>
      <c r="BH522" s="37">
        <v>200000</v>
      </c>
      <c r="BI522" s="209">
        <v>200000</v>
      </c>
      <c r="BJ522" s="37">
        <v>0</v>
      </c>
      <c r="BK522" s="37">
        <v>0</v>
      </c>
      <c r="BL522" s="37">
        <v>0</v>
      </c>
      <c r="BM522" s="37">
        <v>200000</v>
      </c>
      <c r="BN522" s="209">
        <v>200000</v>
      </c>
      <c r="BO522" s="37">
        <v>0</v>
      </c>
      <c r="BP522" s="37">
        <v>0</v>
      </c>
      <c r="BQ522" s="37">
        <v>0</v>
      </c>
      <c r="BR522" s="37">
        <v>200000</v>
      </c>
      <c r="BS522" s="209">
        <v>200000</v>
      </c>
      <c r="BT522" s="37">
        <v>0</v>
      </c>
      <c r="BU522" s="37">
        <v>0</v>
      </c>
      <c r="BV522" s="37">
        <v>0</v>
      </c>
      <c r="BW522" s="37">
        <v>200000</v>
      </c>
      <c r="BX522" s="209">
        <v>0</v>
      </c>
      <c r="BY522" s="37">
        <v>0</v>
      </c>
      <c r="BZ522" s="37">
        <v>0</v>
      </c>
      <c r="CA522" s="37">
        <v>0</v>
      </c>
      <c r="CB522" s="37">
        <v>0</v>
      </c>
      <c r="CC522" s="209">
        <v>200000</v>
      </c>
      <c r="CD522" s="37">
        <v>0</v>
      </c>
      <c r="CE522" s="37">
        <v>0</v>
      </c>
      <c r="CF522" s="37">
        <v>0</v>
      </c>
      <c r="CG522" s="37">
        <v>200000</v>
      </c>
      <c r="CH522" s="209">
        <v>200000</v>
      </c>
      <c r="CI522" s="37">
        <v>0</v>
      </c>
      <c r="CJ522" s="37">
        <v>0</v>
      </c>
      <c r="CK522" s="37">
        <v>0</v>
      </c>
      <c r="CL522" s="37">
        <v>200000</v>
      </c>
      <c r="CM522" s="509" t="s">
        <v>92</v>
      </c>
      <c r="CN522" s="19" t="str">
        <f t="shared" si="220"/>
        <v>4010000540707плановый</v>
      </c>
      <c r="CO522" s="103"/>
      <c r="CP522" s="103"/>
      <c r="CQ522" s="104"/>
      <c r="CR522" s="104">
        <f t="shared" si="221"/>
        <v>0</v>
      </c>
      <c r="CS522" s="104">
        <f t="shared" si="222"/>
        <v>0</v>
      </c>
      <c r="CT522" s="104">
        <f t="shared" si="223"/>
        <v>0</v>
      </c>
      <c r="CU522" s="104">
        <f t="shared" si="224"/>
        <v>0</v>
      </c>
      <c r="CV522" s="104">
        <f t="shared" si="225"/>
        <v>0</v>
      </c>
      <c r="CW522" s="104">
        <f t="shared" si="226"/>
        <v>0</v>
      </c>
      <c r="CX522" s="104"/>
      <c r="CY522" s="211">
        <f t="shared" si="208"/>
        <v>0</v>
      </c>
      <c r="CZ522" s="211">
        <f t="shared" si="209"/>
        <v>0</v>
      </c>
      <c r="DA522" s="211">
        <f t="shared" si="210"/>
        <v>0</v>
      </c>
      <c r="DB522" s="211">
        <f t="shared" si="211"/>
        <v>0</v>
      </c>
      <c r="DC522" s="211">
        <f t="shared" si="212"/>
        <v>0</v>
      </c>
      <c r="DD522" s="211">
        <f t="shared" si="213"/>
        <v>0</v>
      </c>
      <c r="DE522" s="211">
        <f t="shared" si="214"/>
        <v>0</v>
      </c>
      <c r="DF522" s="211">
        <f t="shared" si="215"/>
        <v>0</v>
      </c>
      <c r="DG522" s="211">
        <f t="shared" si="216"/>
        <v>0</v>
      </c>
      <c r="DH522" s="211">
        <f t="shared" si="217"/>
        <v>0</v>
      </c>
    </row>
    <row r="523" spans="1:112" s="105" customFormat="1" ht="32.1" customHeight="1">
      <c r="A523" s="84">
        <v>607</v>
      </c>
      <c r="B523" s="57" t="s">
        <v>481</v>
      </c>
      <c r="C523" s="69">
        <v>401000054</v>
      </c>
      <c r="D523" s="58" t="s">
        <v>238</v>
      </c>
      <c r="E523" s="59" t="s">
        <v>511</v>
      </c>
      <c r="F523" s="85"/>
      <c r="G523" s="85"/>
      <c r="H523" s="86">
        <v>2</v>
      </c>
      <c r="I523" s="85"/>
      <c r="J523" s="86" t="s">
        <v>521</v>
      </c>
      <c r="K523" s="86"/>
      <c r="L523" s="86"/>
      <c r="M523" s="86"/>
      <c r="N523" s="86">
        <v>3</v>
      </c>
      <c r="O523" s="86"/>
      <c r="P523" s="64" t="s">
        <v>514</v>
      </c>
      <c r="Q523" s="64" t="s">
        <v>515</v>
      </c>
      <c r="R523" s="86"/>
      <c r="S523" s="86"/>
      <c r="T523" s="86"/>
      <c r="U523" s="86"/>
      <c r="V523" s="86" t="s">
        <v>516</v>
      </c>
      <c r="W523" s="86" t="s">
        <v>517</v>
      </c>
      <c r="X523" s="86"/>
      <c r="Y523" s="86"/>
      <c r="Z523" s="86"/>
      <c r="AA523" s="86"/>
      <c r="AB523" s="64" t="s">
        <v>518</v>
      </c>
      <c r="AC523" s="328" t="s">
        <v>2418</v>
      </c>
      <c r="AD523" s="561"/>
      <c r="AE523" s="561"/>
      <c r="AF523" s="561"/>
      <c r="AG523" s="561"/>
      <c r="AH523" s="561"/>
      <c r="AI523" s="561"/>
      <c r="AJ523" s="565" t="s">
        <v>2410</v>
      </c>
      <c r="AK523" s="561"/>
      <c r="AL523" s="561"/>
      <c r="AM523" s="562"/>
      <c r="AN523" s="64" t="s">
        <v>2419</v>
      </c>
      <c r="AO523" s="71" t="s">
        <v>219</v>
      </c>
      <c r="AP523" s="71" t="s">
        <v>219</v>
      </c>
      <c r="AQ523" s="71" t="s">
        <v>519</v>
      </c>
      <c r="AR523" s="70" t="s">
        <v>520</v>
      </c>
      <c r="AS523" s="253" t="s">
        <v>463</v>
      </c>
      <c r="AT523" s="37">
        <v>63879.01</v>
      </c>
      <c r="AU523" s="37">
        <v>63879.01</v>
      </c>
      <c r="AV523" s="37">
        <v>0</v>
      </c>
      <c r="AW523" s="37">
        <v>0</v>
      </c>
      <c r="AX523" s="37">
        <v>0</v>
      </c>
      <c r="AY523" s="37">
        <v>0</v>
      </c>
      <c r="AZ523" s="37">
        <v>0</v>
      </c>
      <c r="BA523" s="37">
        <v>0</v>
      </c>
      <c r="BB523" s="37">
        <v>63879.01</v>
      </c>
      <c r="BC523" s="37">
        <v>63879.01</v>
      </c>
      <c r="BD523" s="209">
        <v>24000</v>
      </c>
      <c r="BE523" s="37">
        <v>0</v>
      </c>
      <c r="BF523" s="37">
        <v>0</v>
      </c>
      <c r="BG523" s="37">
        <v>0</v>
      </c>
      <c r="BH523" s="37">
        <v>24000</v>
      </c>
      <c r="BI523" s="209">
        <v>24000</v>
      </c>
      <c r="BJ523" s="37">
        <v>0</v>
      </c>
      <c r="BK523" s="37">
        <v>0</v>
      </c>
      <c r="BL523" s="37">
        <v>0</v>
      </c>
      <c r="BM523" s="37">
        <v>24000</v>
      </c>
      <c r="BN523" s="209">
        <v>24000</v>
      </c>
      <c r="BO523" s="37">
        <v>0</v>
      </c>
      <c r="BP523" s="37">
        <v>0</v>
      </c>
      <c r="BQ523" s="37">
        <v>0</v>
      </c>
      <c r="BR523" s="37">
        <v>24000</v>
      </c>
      <c r="BS523" s="209">
        <v>24000</v>
      </c>
      <c r="BT523" s="37">
        <v>0</v>
      </c>
      <c r="BU523" s="37">
        <v>0</v>
      </c>
      <c r="BV523" s="37">
        <v>0</v>
      </c>
      <c r="BW523" s="37">
        <v>24000</v>
      </c>
      <c r="BX523" s="209">
        <v>63879.01</v>
      </c>
      <c r="BY523" s="37">
        <v>0</v>
      </c>
      <c r="BZ523" s="37">
        <v>0</v>
      </c>
      <c r="CA523" s="37">
        <v>0</v>
      </c>
      <c r="CB523" s="37">
        <v>63879.01</v>
      </c>
      <c r="CC523" s="209">
        <v>24000</v>
      </c>
      <c r="CD523" s="37">
        <v>0</v>
      </c>
      <c r="CE523" s="37">
        <v>0</v>
      </c>
      <c r="CF523" s="37">
        <v>0</v>
      </c>
      <c r="CG523" s="37">
        <v>24000</v>
      </c>
      <c r="CH523" s="209">
        <v>24000</v>
      </c>
      <c r="CI523" s="37">
        <v>0</v>
      </c>
      <c r="CJ523" s="37">
        <v>0</v>
      </c>
      <c r="CK523" s="37">
        <v>0</v>
      </c>
      <c r="CL523" s="37">
        <v>24000</v>
      </c>
      <c r="CM523" s="509" t="s">
        <v>92</v>
      </c>
      <c r="CN523" s="19" t="str">
        <f t="shared" si="220"/>
        <v>4010000540707плановый</v>
      </c>
      <c r="CO523" s="103"/>
      <c r="CP523" s="103"/>
      <c r="CQ523" s="104"/>
      <c r="CR523" s="104">
        <f t="shared" si="221"/>
        <v>0</v>
      </c>
      <c r="CS523" s="104">
        <f t="shared" si="222"/>
        <v>0</v>
      </c>
      <c r="CT523" s="104">
        <f t="shared" si="223"/>
        <v>0</v>
      </c>
      <c r="CU523" s="104">
        <f t="shared" si="224"/>
        <v>0</v>
      </c>
      <c r="CV523" s="104">
        <f t="shared" si="225"/>
        <v>0</v>
      </c>
      <c r="CW523" s="104">
        <f t="shared" si="226"/>
        <v>0</v>
      </c>
      <c r="CX523" s="104"/>
      <c r="CY523" s="211">
        <f t="shared" si="208"/>
        <v>0</v>
      </c>
      <c r="CZ523" s="211">
        <f t="shared" si="209"/>
        <v>0</v>
      </c>
      <c r="DA523" s="211">
        <f t="shared" si="210"/>
        <v>0</v>
      </c>
      <c r="DB523" s="211">
        <f t="shared" si="211"/>
        <v>0</v>
      </c>
      <c r="DC523" s="211">
        <f t="shared" si="212"/>
        <v>0</v>
      </c>
      <c r="DD523" s="211">
        <f t="shared" si="213"/>
        <v>0</v>
      </c>
      <c r="DE523" s="211">
        <f t="shared" si="214"/>
        <v>0</v>
      </c>
      <c r="DF523" s="211">
        <f t="shared" si="215"/>
        <v>0</v>
      </c>
      <c r="DG523" s="211">
        <f t="shared" si="216"/>
        <v>0</v>
      </c>
      <c r="DH523" s="211">
        <f t="shared" si="217"/>
        <v>0</v>
      </c>
    </row>
    <row r="524" spans="1:112" s="105" customFormat="1" ht="32.1" customHeight="1">
      <c r="A524" s="84">
        <v>607</v>
      </c>
      <c r="B524" s="57" t="s">
        <v>481</v>
      </c>
      <c r="C524" s="69">
        <v>401000054</v>
      </c>
      <c r="D524" s="58" t="s">
        <v>238</v>
      </c>
      <c r="E524" s="59" t="s">
        <v>484</v>
      </c>
      <c r="F524" s="85"/>
      <c r="G524" s="85"/>
      <c r="H524" s="86">
        <v>3</v>
      </c>
      <c r="I524" s="85"/>
      <c r="J524" s="86">
        <v>16</v>
      </c>
      <c r="K524" s="86">
        <v>1</v>
      </c>
      <c r="L524" s="86">
        <v>34</v>
      </c>
      <c r="M524" s="86"/>
      <c r="N524" s="86"/>
      <c r="O524" s="86"/>
      <c r="P524" s="64" t="s">
        <v>134</v>
      </c>
      <c r="Q524" s="64" t="s">
        <v>564</v>
      </c>
      <c r="R524" s="86"/>
      <c r="S524" s="86"/>
      <c r="T524" s="86" t="s">
        <v>559</v>
      </c>
      <c r="U524" s="86"/>
      <c r="V524" s="86" t="s">
        <v>2416</v>
      </c>
      <c r="W524" s="86" t="s">
        <v>561</v>
      </c>
      <c r="X524" s="86"/>
      <c r="Y524" s="86"/>
      <c r="Z524" s="86"/>
      <c r="AA524" s="86"/>
      <c r="AB524" s="64" t="s">
        <v>2417</v>
      </c>
      <c r="AC524" s="328" t="s">
        <v>2315</v>
      </c>
      <c r="AD524" s="561"/>
      <c r="AE524" s="561"/>
      <c r="AF524" s="561"/>
      <c r="AG524" s="561"/>
      <c r="AH524" s="561"/>
      <c r="AI524" s="561"/>
      <c r="AJ524" s="561"/>
      <c r="AK524" s="565"/>
      <c r="AL524" s="561"/>
      <c r="AM524" s="562" t="s">
        <v>2420</v>
      </c>
      <c r="AN524" s="64" t="s">
        <v>2322</v>
      </c>
      <c r="AO524" s="71" t="s">
        <v>219</v>
      </c>
      <c r="AP524" s="71" t="s">
        <v>219</v>
      </c>
      <c r="AQ524" s="71" t="s">
        <v>565</v>
      </c>
      <c r="AR524" s="70" t="s">
        <v>566</v>
      </c>
      <c r="AS524" s="253" t="s">
        <v>463</v>
      </c>
      <c r="AT524" s="37">
        <v>742000</v>
      </c>
      <c r="AU524" s="37">
        <v>742000</v>
      </c>
      <c r="AV524" s="37">
        <v>0</v>
      </c>
      <c r="AW524" s="37">
        <v>0</v>
      </c>
      <c r="AX524" s="37">
        <v>0</v>
      </c>
      <c r="AY524" s="37">
        <v>0</v>
      </c>
      <c r="AZ524" s="37">
        <v>0</v>
      </c>
      <c r="BA524" s="37">
        <v>0</v>
      </c>
      <c r="BB524" s="37">
        <v>742000</v>
      </c>
      <c r="BC524" s="37">
        <v>742000</v>
      </c>
      <c r="BD524" s="209">
        <v>856000</v>
      </c>
      <c r="BE524" s="37">
        <v>0</v>
      </c>
      <c r="BF524" s="37">
        <v>0</v>
      </c>
      <c r="BG524" s="37">
        <v>0</v>
      </c>
      <c r="BH524" s="37">
        <v>856000</v>
      </c>
      <c r="BI524" s="209">
        <v>802000</v>
      </c>
      <c r="BJ524" s="37">
        <v>0</v>
      </c>
      <c r="BK524" s="37">
        <v>0</v>
      </c>
      <c r="BL524" s="37">
        <v>0</v>
      </c>
      <c r="BM524" s="37">
        <v>802000</v>
      </c>
      <c r="BN524" s="209">
        <v>802000</v>
      </c>
      <c r="BO524" s="37">
        <v>0</v>
      </c>
      <c r="BP524" s="37">
        <v>0</v>
      </c>
      <c r="BQ524" s="37">
        <v>0</v>
      </c>
      <c r="BR524" s="37">
        <v>802000</v>
      </c>
      <c r="BS524" s="209">
        <v>802000</v>
      </c>
      <c r="BT524" s="37">
        <v>0</v>
      </c>
      <c r="BU524" s="37">
        <v>0</v>
      </c>
      <c r="BV524" s="37">
        <v>0</v>
      </c>
      <c r="BW524" s="37">
        <v>802000</v>
      </c>
      <c r="BX524" s="209">
        <v>742000</v>
      </c>
      <c r="BY524" s="37">
        <v>0</v>
      </c>
      <c r="BZ524" s="37">
        <v>0</v>
      </c>
      <c r="CA524" s="37">
        <v>0</v>
      </c>
      <c r="CB524" s="37">
        <v>742000</v>
      </c>
      <c r="CC524" s="209">
        <v>856000</v>
      </c>
      <c r="CD524" s="37">
        <v>0</v>
      </c>
      <c r="CE524" s="37">
        <v>0</v>
      </c>
      <c r="CF524" s="37">
        <v>0</v>
      </c>
      <c r="CG524" s="37">
        <v>856000</v>
      </c>
      <c r="CH524" s="209">
        <v>802000</v>
      </c>
      <c r="CI524" s="37">
        <v>0</v>
      </c>
      <c r="CJ524" s="37">
        <v>0</v>
      </c>
      <c r="CK524" s="37">
        <v>0</v>
      </c>
      <c r="CL524" s="37">
        <v>802000</v>
      </c>
      <c r="CM524" s="509" t="s">
        <v>92</v>
      </c>
      <c r="CN524" s="19" t="str">
        <f t="shared" si="220"/>
        <v>4010000540707плановый</v>
      </c>
      <c r="CO524" s="103"/>
      <c r="CP524" s="103"/>
      <c r="CQ524" s="104"/>
      <c r="CR524" s="104">
        <f t="shared" si="221"/>
        <v>0</v>
      </c>
      <c r="CS524" s="104">
        <f t="shared" si="222"/>
        <v>0</v>
      </c>
      <c r="CT524" s="104">
        <f t="shared" si="223"/>
        <v>0</v>
      </c>
      <c r="CU524" s="104">
        <f t="shared" si="224"/>
        <v>0</v>
      </c>
      <c r="CV524" s="104">
        <f t="shared" si="225"/>
        <v>0</v>
      </c>
      <c r="CW524" s="104">
        <f t="shared" si="226"/>
        <v>0</v>
      </c>
      <c r="CX524" s="104"/>
      <c r="CY524" s="211">
        <f t="shared" si="208"/>
        <v>0</v>
      </c>
      <c r="CZ524" s="211">
        <f t="shared" si="209"/>
        <v>0</v>
      </c>
      <c r="DA524" s="211">
        <f t="shared" si="210"/>
        <v>0</v>
      </c>
      <c r="DB524" s="211">
        <f t="shared" si="211"/>
        <v>0</v>
      </c>
      <c r="DC524" s="211">
        <f t="shared" si="212"/>
        <v>0</v>
      </c>
      <c r="DD524" s="211">
        <f t="shared" si="213"/>
        <v>0</v>
      </c>
      <c r="DE524" s="211">
        <f t="shared" si="214"/>
        <v>0</v>
      </c>
      <c r="DF524" s="211">
        <f t="shared" si="215"/>
        <v>0</v>
      </c>
      <c r="DG524" s="211">
        <f t="shared" si="216"/>
        <v>0</v>
      </c>
      <c r="DH524" s="211">
        <f t="shared" si="217"/>
        <v>0</v>
      </c>
    </row>
    <row r="525" spans="1:112" s="105" customFormat="1" ht="32.1" customHeight="1">
      <c r="A525" s="84">
        <v>607</v>
      </c>
      <c r="B525" s="57" t="s">
        <v>481</v>
      </c>
      <c r="C525" s="69">
        <v>401000030</v>
      </c>
      <c r="D525" s="58" t="s">
        <v>213</v>
      </c>
      <c r="E525" s="59" t="s">
        <v>484</v>
      </c>
      <c r="F525" s="85"/>
      <c r="G525" s="85"/>
      <c r="H525" s="86">
        <v>3</v>
      </c>
      <c r="I525" s="85"/>
      <c r="J525" s="86">
        <v>16</v>
      </c>
      <c r="K525" s="86">
        <v>1</v>
      </c>
      <c r="L525" s="86">
        <v>34</v>
      </c>
      <c r="M525" s="86"/>
      <c r="N525" s="86"/>
      <c r="O525" s="86"/>
      <c r="P525" s="64" t="s">
        <v>134</v>
      </c>
      <c r="Q525" s="64" t="s">
        <v>563</v>
      </c>
      <c r="R525" s="86"/>
      <c r="S525" s="86"/>
      <c r="T525" s="86" t="s">
        <v>559</v>
      </c>
      <c r="U525" s="86"/>
      <c r="V525" s="86" t="s">
        <v>2416</v>
      </c>
      <c r="W525" s="86" t="s">
        <v>561</v>
      </c>
      <c r="X525" s="86"/>
      <c r="Y525" s="86"/>
      <c r="Z525" s="86"/>
      <c r="AA525" s="86"/>
      <c r="AB525" s="64" t="s">
        <v>2417</v>
      </c>
      <c r="AC525" s="328" t="s">
        <v>2315</v>
      </c>
      <c r="AD525" s="561"/>
      <c r="AE525" s="561"/>
      <c r="AF525" s="561"/>
      <c r="AG525" s="561"/>
      <c r="AH525" s="561"/>
      <c r="AI525" s="561"/>
      <c r="AJ525" s="561"/>
      <c r="AK525" s="561"/>
      <c r="AL525" s="561"/>
      <c r="AM525" s="562" t="s">
        <v>2338</v>
      </c>
      <c r="AN525" s="64" t="s">
        <v>2322</v>
      </c>
      <c r="AO525" s="71" t="s">
        <v>219</v>
      </c>
      <c r="AP525" s="71" t="s">
        <v>219</v>
      </c>
      <c r="AQ525" s="71" t="s">
        <v>565</v>
      </c>
      <c r="AR525" s="70" t="s">
        <v>566</v>
      </c>
      <c r="AS525" s="253" t="s">
        <v>463</v>
      </c>
      <c r="AT525" s="37">
        <v>230000</v>
      </c>
      <c r="AU525" s="37">
        <v>230000</v>
      </c>
      <c r="AV525" s="37">
        <v>0</v>
      </c>
      <c r="AW525" s="37">
        <v>0</v>
      </c>
      <c r="AX525" s="37">
        <v>0</v>
      </c>
      <c r="AY525" s="37">
        <v>0</v>
      </c>
      <c r="AZ525" s="37">
        <v>0</v>
      </c>
      <c r="BA525" s="37">
        <v>0</v>
      </c>
      <c r="BB525" s="37">
        <v>230000</v>
      </c>
      <c r="BC525" s="37">
        <v>230000</v>
      </c>
      <c r="BD525" s="209">
        <v>0</v>
      </c>
      <c r="BE525" s="37">
        <v>0</v>
      </c>
      <c r="BF525" s="37">
        <v>0</v>
      </c>
      <c r="BG525" s="37">
        <v>0</v>
      </c>
      <c r="BH525" s="37">
        <v>0</v>
      </c>
      <c r="BI525" s="209">
        <v>0</v>
      </c>
      <c r="BJ525" s="37">
        <v>0</v>
      </c>
      <c r="BK525" s="37">
        <v>0</v>
      </c>
      <c r="BL525" s="37">
        <v>0</v>
      </c>
      <c r="BM525" s="37">
        <v>0</v>
      </c>
      <c r="BN525" s="209">
        <v>0</v>
      </c>
      <c r="BO525" s="37">
        <v>0</v>
      </c>
      <c r="BP525" s="37">
        <v>0</v>
      </c>
      <c r="BQ525" s="37">
        <v>0</v>
      </c>
      <c r="BR525" s="37">
        <v>0</v>
      </c>
      <c r="BS525" s="209">
        <v>0</v>
      </c>
      <c r="BT525" s="37">
        <v>0</v>
      </c>
      <c r="BU525" s="37">
        <v>0</v>
      </c>
      <c r="BV525" s="37">
        <v>0</v>
      </c>
      <c r="BW525" s="37">
        <v>0</v>
      </c>
      <c r="BX525" s="209">
        <v>230000</v>
      </c>
      <c r="BY525" s="37">
        <v>0</v>
      </c>
      <c r="BZ525" s="37">
        <v>0</v>
      </c>
      <c r="CA525" s="37">
        <v>0</v>
      </c>
      <c r="CB525" s="37">
        <v>230000</v>
      </c>
      <c r="CC525" s="209">
        <v>0</v>
      </c>
      <c r="CD525" s="37">
        <v>0</v>
      </c>
      <c r="CE525" s="37">
        <v>0</v>
      </c>
      <c r="CF525" s="37">
        <v>0</v>
      </c>
      <c r="CG525" s="37">
        <v>0</v>
      </c>
      <c r="CH525" s="209">
        <v>0</v>
      </c>
      <c r="CI525" s="37">
        <v>0</v>
      </c>
      <c r="CJ525" s="37">
        <v>0</v>
      </c>
      <c r="CK525" s="37">
        <v>0</v>
      </c>
      <c r="CL525" s="37">
        <v>0</v>
      </c>
      <c r="CM525" s="509" t="s">
        <v>92</v>
      </c>
      <c r="CN525" s="19" t="str">
        <f t="shared" si="220"/>
        <v>4010000300707плановый</v>
      </c>
      <c r="CO525" s="103"/>
      <c r="CP525" s="103"/>
      <c r="CQ525" s="104"/>
      <c r="CR525" s="104">
        <f t="shared" si="221"/>
        <v>0</v>
      </c>
      <c r="CS525" s="104">
        <f t="shared" si="222"/>
        <v>0</v>
      </c>
      <c r="CT525" s="104">
        <f t="shared" si="223"/>
        <v>0</v>
      </c>
      <c r="CU525" s="104">
        <f t="shared" si="224"/>
        <v>0</v>
      </c>
      <c r="CV525" s="104">
        <f t="shared" si="225"/>
        <v>0</v>
      </c>
      <c r="CW525" s="104">
        <f t="shared" si="226"/>
        <v>0</v>
      </c>
      <c r="CX525" s="104"/>
      <c r="CY525" s="211">
        <f t="shared" si="208"/>
        <v>0</v>
      </c>
      <c r="CZ525" s="211">
        <f t="shared" si="209"/>
        <v>0</v>
      </c>
      <c r="DA525" s="211">
        <f t="shared" si="210"/>
        <v>0</v>
      </c>
      <c r="DB525" s="211">
        <f t="shared" si="211"/>
        <v>0</v>
      </c>
      <c r="DC525" s="211">
        <f t="shared" si="212"/>
        <v>0</v>
      </c>
      <c r="DD525" s="211">
        <f t="shared" si="213"/>
        <v>0</v>
      </c>
      <c r="DE525" s="211">
        <f t="shared" si="214"/>
        <v>0</v>
      </c>
      <c r="DF525" s="211">
        <f t="shared" si="215"/>
        <v>0</v>
      </c>
      <c r="DG525" s="211">
        <f t="shared" si="216"/>
        <v>0</v>
      </c>
      <c r="DH525" s="211">
        <f t="shared" si="217"/>
        <v>0</v>
      </c>
    </row>
    <row r="526" spans="1:112" s="105" customFormat="1" ht="32.1" customHeight="1">
      <c r="A526" s="84">
        <v>607</v>
      </c>
      <c r="B526" s="57" t="s">
        <v>481</v>
      </c>
      <c r="C526" s="69">
        <v>401000054</v>
      </c>
      <c r="D526" s="58" t="s">
        <v>238</v>
      </c>
      <c r="E526" s="59" t="s">
        <v>484</v>
      </c>
      <c r="F526" s="85"/>
      <c r="G526" s="85"/>
      <c r="H526" s="86">
        <v>3</v>
      </c>
      <c r="I526" s="85"/>
      <c r="J526" s="86">
        <v>16</v>
      </c>
      <c r="K526" s="86">
        <v>1</v>
      </c>
      <c r="L526" s="86">
        <v>34</v>
      </c>
      <c r="M526" s="86"/>
      <c r="N526" s="86"/>
      <c r="O526" s="86"/>
      <c r="P526" s="64" t="s">
        <v>134</v>
      </c>
      <c r="Q526" s="64" t="s">
        <v>567</v>
      </c>
      <c r="R526" s="86"/>
      <c r="S526" s="86"/>
      <c r="T526" s="86" t="s">
        <v>559</v>
      </c>
      <c r="U526" s="86"/>
      <c r="V526" s="86" t="s">
        <v>2416</v>
      </c>
      <c r="W526" s="86" t="s">
        <v>561</v>
      </c>
      <c r="X526" s="86"/>
      <c r="Y526" s="86"/>
      <c r="Z526" s="86"/>
      <c r="AA526" s="86"/>
      <c r="AB526" s="64" t="s">
        <v>2417</v>
      </c>
      <c r="AC526" s="328" t="s">
        <v>2315</v>
      </c>
      <c r="AD526" s="561"/>
      <c r="AE526" s="561"/>
      <c r="AF526" s="561"/>
      <c r="AG526" s="561"/>
      <c r="AH526" s="561"/>
      <c r="AI526" s="561"/>
      <c r="AJ526" s="561"/>
      <c r="AK526" s="565"/>
      <c r="AL526" s="561"/>
      <c r="AM526" s="562" t="s">
        <v>2420</v>
      </c>
      <c r="AN526" s="64" t="s">
        <v>2322</v>
      </c>
      <c r="AO526" s="71" t="s">
        <v>219</v>
      </c>
      <c r="AP526" s="71" t="s">
        <v>219</v>
      </c>
      <c r="AQ526" s="71" t="s">
        <v>568</v>
      </c>
      <c r="AR526" s="70" t="s">
        <v>566</v>
      </c>
      <c r="AS526" s="253" t="s">
        <v>73</v>
      </c>
      <c r="AT526" s="37">
        <v>149000</v>
      </c>
      <c r="AU526" s="37">
        <v>149000</v>
      </c>
      <c r="AV526" s="37">
        <v>0</v>
      </c>
      <c r="AW526" s="37">
        <v>0</v>
      </c>
      <c r="AX526" s="37">
        <v>0</v>
      </c>
      <c r="AY526" s="37">
        <v>0</v>
      </c>
      <c r="AZ526" s="37">
        <v>0</v>
      </c>
      <c r="BA526" s="37">
        <v>0</v>
      </c>
      <c r="BB526" s="37">
        <v>149000</v>
      </c>
      <c r="BC526" s="37">
        <v>149000</v>
      </c>
      <c r="BD526" s="209">
        <v>549040</v>
      </c>
      <c r="BE526" s="37">
        <v>0</v>
      </c>
      <c r="BF526" s="37">
        <v>0</v>
      </c>
      <c r="BG526" s="37">
        <v>0</v>
      </c>
      <c r="BH526" s="37">
        <v>549040</v>
      </c>
      <c r="BI526" s="209">
        <v>549040</v>
      </c>
      <c r="BJ526" s="37">
        <v>0</v>
      </c>
      <c r="BK526" s="37">
        <v>0</v>
      </c>
      <c r="BL526" s="37">
        <v>0</v>
      </c>
      <c r="BM526" s="37">
        <v>549040</v>
      </c>
      <c r="BN526" s="209">
        <v>549040</v>
      </c>
      <c r="BO526" s="37">
        <v>0</v>
      </c>
      <c r="BP526" s="37">
        <v>0</v>
      </c>
      <c r="BQ526" s="37">
        <v>0</v>
      </c>
      <c r="BR526" s="37">
        <v>549040</v>
      </c>
      <c r="BS526" s="209">
        <v>549040</v>
      </c>
      <c r="BT526" s="37">
        <v>0</v>
      </c>
      <c r="BU526" s="37">
        <v>0</v>
      </c>
      <c r="BV526" s="37">
        <v>0</v>
      </c>
      <c r="BW526" s="37">
        <v>549040</v>
      </c>
      <c r="BX526" s="209">
        <v>149000</v>
      </c>
      <c r="BY526" s="37">
        <v>0</v>
      </c>
      <c r="BZ526" s="37">
        <v>0</v>
      </c>
      <c r="CA526" s="37">
        <v>0</v>
      </c>
      <c r="CB526" s="37">
        <v>149000</v>
      </c>
      <c r="CC526" s="209">
        <v>549040</v>
      </c>
      <c r="CD526" s="37">
        <v>0</v>
      </c>
      <c r="CE526" s="37">
        <v>0</v>
      </c>
      <c r="CF526" s="37">
        <v>0</v>
      </c>
      <c r="CG526" s="37">
        <v>549040</v>
      </c>
      <c r="CH526" s="209">
        <v>549040</v>
      </c>
      <c r="CI526" s="37">
        <v>0</v>
      </c>
      <c r="CJ526" s="37">
        <v>0</v>
      </c>
      <c r="CK526" s="37">
        <v>0</v>
      </c>
      <c r="CL526" s="37">
        <v>549040</v>
      </c>
      <c r="CM526" s="509" t="s">
        <v>92</v>
      </c>
      <c r="CN526" s="19" t="str">
        <f t="shared" si="220"/>
        <v>4010000540707плановый</v>
      </c>
      <c r="CO526" s="103"/>
      <c r="CP526" s="103"/>
      <c r="CQ526" s="104"/>
      <c r="CR526" s="104">
        <f t="shared" si="221"/>
        <v>0</v>
      </c>
      <c r="CS526" s="104">
        <f t="shared" si="222"/>
        <v>0</v>
      </c>
      <c r="CT526" s="104">
        <f t="shared" si="223"/>
        <v>0</v>
      </c>
      <c r="CU526" s="104">
        <f t="shared" si="224"/>
        <v>0</v>
      </c>
      <c r="CV526" s="104">
        <f t="shared" si="225"/>
        <v>0</v>
      </c>
      <c r="CW526" s="104">
        <f t="shared" si="226"/>
        <v>0</v>
      </c>
      <c r="CX526" s="104"/>
      <c r="CY526" s="211">
        <f t="shared" si="208"/>
        <v>0</v>
      </c>
      <c r="CZ526" s="211">
        <f t="shared" si="209"/>
        <v>0</v>
      </c>
      <c r="DA526" s="211">
        <f t="shared" si="210"/>
        <v>0</v>
      </c>
      <c r="DB526" s="211">
        <f t="shared" si="211"/>
        <v>0</v>
      </c>
      <c r="DC526" s="211">
        <f t="shared" si="212"/>
        <v>0</v>
      </c>
      <c r="DD526" s="211">
        <f t="shared" si="213"/>
        <v>0</v>
      </c>
      <c r="DE526" s="211">
        <f t="shared" si="214"/>
        <v>0</v>
      </c>
      <c r="DF526" s="211">
        <f t="shared" si="215"/>
        <v>0</v>
      </c>
      <c r="DG526" s="211">
        <f t="shared" si="216"/>
        <v>0</v>
      </c>
      <c r="DH526" s="211">
        <f t="shared" si="217"/>
        <v>0</v>
      </c>
    </row>
    <row r="527" spans="1:112" s="105" customFormat="1" ht="32.1" customHeight="1">
      <c r="A527" s="84">
        <v>607</v>
      </c>
      <c r="B527" s="57" t="s">
        <v>481</v>
      </c>
      <c r="C527" s="69">
        <v>401000054</v>
      </c>
      <c r="D527" s="58" t="s">
        <v>238</v>
      </c>
      <c r="E527" s="59" t="s">
        <v>484</v>
      </c>
      <c r="F527" s="85"/>
      <c r="G527" s="85"/>
      <c r="H527" s="86">
        <v>3</v>
      </c>
      <c r="I527" s="85"/>
      <c r="J527" s="86">
        <v>16</v>
      </c>
      <c r="K527" s="86">
        <v>1</v>
      </c>
      <c r="L527" s="86">
        <v>34</v>
      </c>
      <c r="M527" s="86"/>
      <c r="N527" s="86"/>
      <c r="O527" s="86"/>
      <c r="P527" s="64" t="s">
        <v>134</v>
      </c>
      <c r="Q527" s="64" t="s">
        <v>569</v>
      </c>
      <c r="R527" s="86"/>
      <c r="S527" s="86"/>
      <c r="T527" s="86" t="s">
        <v>559</v>
      </c>
      <c r="U527" s="86"/>
      <c r="V527" s="86" t="s">
        <v>2416</v>
      </c>
      <c r="W527" s="86" t="s">
        <v>561</v>
      </c>
      <c r="X527" s="86"/>
      <c r="Y527" s="86"/>
      <c r="Z527" s="86"/>
      <c r="AA527" s="86"/>
      <c r="AB527" s="64" t="s">
        <v>2417</v>
      </c>
      <c r="AC527" s="328" t="s">
        <v>2315</v>
      </c>
      <c r="AD527" s="561"/>
      <c r="AE527" s="561"/>
      <c r="AF527" s="561"/>
      <c r="AG527" s="561"/>
      <c r="AH527" s="561"/>
      <c r="AI527" s="561"/>
      <c r="AJ527" s="561"/>
      <c r="AK527" s="565"/>
      <c r="AL527" s="561"/>
      <c r="AM527" s="562" t="s">
        <v>2420</v>
      </c>
      <c r="AN527" s="64" t="s">
        <v>2322</v>
      </c>
      <c r="AO527" s="71" t="s">
        <v>219</v>
      </c>
      <c r="AP527" s="71" t="s">
        <v>219</v>
      </c>
      <c r="AQ527" s="71" t="s">
        <v>568</v>
      </c>
      <c r="AR527" s="70" t="s">
        <v>566</v>
      </c>
      <c r="AS527" s="253" t="s">
        <v>570</v>
      </c>
      <c r="AT527" s="37">
        <v>2835000</v>
      </c>
      <c r="AU527" s="37">
        <v>2835000</v>
      </c>
      <c r="AV527" s="37">
        <v>0</v>
      </c>
      <c r="AW527" s="37">
        <v>0</v>
      </c>
      <c r="AX527" s="37">
        <v>0</v>
      </c>
      <c r="AY527" s="37">
        <v>0</v>
      </c>
      <c r="AZ527" s="37">
        <v>0</v>
      </c>
      <c r="BA527" s="37">
        <v>0</v>
      </c>
      <c r="BB527" s="37">
        <v>2835000</v>
      </c>
      <c r="BC527" s="37">
        <v>2835000</v>
      </c>
      <c r="BD527" s="209">
        <v>2970000</v>
      </c>
      <c r="BE527" s="37">
        <v>0</v>
      </c>
      <c r="BF527" s="37">
        <v>0</v>
      </c>
      <c r="BG527" s="37">
        <v>0</v>
      </c>
      <c r="BH527" s="37">
        <v>2970000</v>
      </c>
      <c r="BI527" s="209">
        <v>2970000</v>
      </c>
      <c r="BJ527" s="37">
        <v>0</v>
      </c>
      <c r="BK527" s="37">
        <v>0</v>
      </c>
      <c r="BL527" s="37">
        <v>0</v>
      </c>
      <c r="BM527" s="37">
        <v>2970000</v>
      </c>
      <c r="BN527" s="209">
        <v>2970000</v>
      </c>
      <c r="BO527" s="37">
        <v>0</v>
      </c>
      <c r="BP527" s="37">
        <v>0</v>
      </c>
      <c r="BQ527" s="37">
        <v>0</v>
      </c>
      <c r="BR527" s="37">
        <v>2970000</v>
      </c>
      <c r="BS527" s="209">
        <v>2970000</v>
      </c>
      <c r="BT527" s="37">
        <v>0</v>
      </c>
      <c r="BU527" s="37">
        <v>0</v>
      </c>
      <c r="BV527" s="37">
        <v>0</v>
      </c>
      <c r="BW527" s="37">
        <v>2970000</v>
      </c>
      <c r="BX527" s="209">
        <v>2835000</v>
      </c>
      <c r="BY527" s="37">
        <v>0</v>
      </c>
      <c r="BZ527" s="37">
        <v>0</v>
      </c>
      <c r="CA527" s="37">
        <v>0</v>
      </c>
      <c r="CB527" s="37">
        <v>2835000</v>
      </c>
      <c r="CC527" s="209">
        <v>2970000</v>
      </c>
      <c r="CD527" s="37">
        <v>0</v>
      </c>
      <c r="CE527" s="37">
        <v>0</v>
      </c>
      <c r="CF527" s="37">
        <v>0</v>
      </c>
      <c r="CG527" s="37">
        <v>2970000</v>
      </c>
      <c r="CH527" s="209">
        <v>2970000</v>
      </c>
      <c r="CI527" s="37">
        <v>0</v>
      </c>
      <c r="CJ527" s="37">
        <v>0</v>
      </c>
      <c r="CK527" s="37">
        <v>0</v>
      </c>
      <c r="CL527" s="37">
        <v>2970000</v>
      </c>
      <c r="CM527" s="509" t="s">
        <v>92</v>
      </c>
      <c r="CN527" s="19" t="str">
        <f t="shared" si="220"/>
        <v>4010000540707плановый</v>
      </c>
      <c r="CO527" s="103"/>
      <c r="CP527" s="103"/>
      <c r="CQ527" s="104"/>
      <c r="CR527" s="104">
        <f t="shared" si="221"/>
        <v>0</v>
      </c>
      <c r="CS527" s="104">
        <f t="shared" si="222"/>
        <v>0</v>
      </c>
      <c r="CT527" s="104">
        <f t="shared" si="223"/>
        <v>0</v>
      </c>
      <c r="CU527" s="104">
        <f t="shared" si="224"/>
        <v>0</v>
      </c>
      <c r="CV527" s="104">
        <f t="shared" si="225"/>
        <v>0</v>
      </c>
      <c r="CW527" s="104">
        <f t="shared" si="226"/>
        <v>0</v>
      </c>
      <c r="CX527" s="104"/>
      <c r="CY527" s="211">
        <f t="shared" si="208"/>
        <v>0</v>
      </c>
      <c r="CZ527" s="211">
        <f t="shared" si="209"/>
        <v>0</v>
      </c>
      <c r="DA527" s="211">
        <f t="shared" si="210"/>
        <v>0</v>
      </c>
      <c r="DB527" s="211">
        <f t="shared" si="211"/>
        <v>0</v>
      </c>
      <c r="DC527" s="211">
        <f t="shared" si="212"/>
        <v>0</v>
      </c>
      <c r="DD527" s="211">
        <f t="shared" si="213"/>
        <v>0</v>
      </c>
      <c r="DE527" s="211">
        <f t="shared" si="214"/>
        <v>0</v>
      </c>
      <c r="DF527" s="211">
        <f t="shared" si="215"/>
        <v>0</v>
      </c>
      <c r="DG527" s="211">
        <f t="shared" si="216"/>
        <v>0</v>
      </c>
      <c r="DH527" s="211">
        <f t="shared" si="217"/>
        <v>0</v>
      </c>
    </row>
    <row r="528" spans="1:112" s="105" customFormat="1" ht="32.1" customHeight="1">
      <c r="A528" s="84">
        <v>607</v>
      </c>
      <c r="B528" s="57" t="s">
        <v>481</v>
      </c>
      <c r="C528" s="69">
        <v>401000054</v>
      </c>
      <c r="D528" s="58" t="s">
        <v>238</v>
      </c>
      <c r="E528" s="59" t="s">
        <v>484</v>
      </c>
      <c r="F528" s="85"/>
      <c r="G528" s="85"/>
      <c r="H528" s="86">
        <v>3</v>
      </c>
      <c r="I528" s="85"/>
      <c r="J528" s="86">
        <v>16</v>
      </c>
      <c r="K528" s="86">
        <v>1</v>
      </c>
      <c r="L528" s="86">
        <v>34</v>
      </c>
      <c r="M528" s="86"/>
      <c r="N528" s="86"/>
      <c r="O528" s="86"/>
      <c r="P528" s="64" t="s">
        <v>134</v>
      </c>
      <c r="Q528" s="64" t="s">
        <v>569</v>
      </c>
      <c r="R528" s="86"/>
      <c r="S528" s="86"/>
      <c r="T528" s="86" t="s">
        <v>559</v>
      </c>
      <c r="U528" s="86"/>
      <c r="V528" s="86" t="s">
        <v>2416</v>
      </c>
      <c r="W528" s="86" t="s">
        <v>561</v>
      </c>
      <c r="X528" s="86"/>
      <c r="Y528" s="86"/>
      <c r="Z528" s="86"/>
      <c r="AA528" s="86"/>
      <c r="AB528" s="64" t="s">
        <v>2417</v>
      </c>
      <c r="AC528" s="328" t="s">
        <v>2315</v>
      </c>
      <c r="AD528" s="561"/>
      <c r="AE528" s="561"/>
      <c r="AF528" s="561"/>
      <c r="AG528" s="561"/>
      <c r="AH528" s="561"/>
      <c r="AI528" s="561"/>
      <c r="AJ528" s="561"/>
      <c r="AK528" s="565"/>
      <c r="AL528" s="561"/>
      <c r="AM528" s="562" t="s">
        <v>2420</v>
      </c>
      <c r="AN528" s="64" t="s">
        <v>2322</v>
      </c>
      <c r="AO528" s="71" t="s">
        <v>219</v>
      </c>
      <c r="AP528" s="71" t="s">
        <v>219</v>
      </c>
      <c r="AQ528" s="71" t="s">
        <v>568</v>
      </c>
      <c r="AR528" s="70" t="s">
        <v>566</v>
      </c>
      <c r="AS528" s="253" t="s">
        <v>539</v>
      </c>
      <c r="AT528" s="37">
        <v>250000</v>
      </c>
      <c r="AU528" s="37">
        <v>250000</v>
      </c>
      <c r="AV528" s="37">
        <v>0</v>
      </c>
      <c r="AW528" s="37">
        <v>0</v>
      </c>
      <c r="AX528" s="37">
        <v>0</v>
      </c>
      <c r="AY528" s="37">
        <v>0</v>
      </c>
      <c r="AZ528" s="37">
        <v>0</v>
      </c>
      <c r="BA528" s="37">
        <v>0</v>
      </c>
      <c r="BB528" s="37">
        <v>250000</v>
      </c>
      <c r="BC528" s="37">
        <v>250000</v>
      </c>
      <c r="BD528" s="209">
        <v>250000</v>
      </c>
      <c r="BE528" s="37">
        <v>0</v>
      </c>
      <c r="BF528" s="37">
        <v>0</v>
      </c>
      <c r="BG528" s="37">
        <v>0</v>
      </c>
      <c r="BH528" s="37">
        <v>250000</v>
      </c>
      <c r="BI528" s="209">
        <v>250000</v>
      </c>
      <c r="BJ528" s="37">
        <v>0</v>
      </c>
      <c r="BK528" s="37">
        <v>0</v>
      </c>
      <c r="BL528" s="37">
        <v>0</v>
      </c>
      <c r="BM528" s="37">
        <v>250000</v>
      </c>
      <c r="BN528" s="209">
        <v>250000</v>
      </c>
      <c r="BO528" s="37">
        <v>0</v>
      </c>
      <c r="BP528" s="37">
        <v>0</v>
      </c>
      <c r="BQ528" s="37">
        <v>0</v>
      </c>
      <c r="BR528" s="37">
        <v>250000</v>
      </c>
      <c r="BS528" s="209">
        <v>250000</v>
      </c>
      <c r="BT528" s="37">
        <v>0</v>
      </c>
      <c r="BU528" s="37">
        <v>0</v>
      </c>
      <c r="BV528" s="37">
        <v>0</v>
      </c>
      <c r="BW528" s="37">
        <v>250000</v>
      </c>
      <c r="BX528" s="209">
        <v>250000</v>
      </c>
      <c r="BY528" s="37">
        <v>0</v>
      </c>
      <c r="BZ528" s="37">
        <v>0</v>
      </c>
      <c r="CA528" s="37">
        <v>0</v>
      </c>
      <c r="CB528" s="37">
        <v>250000</v>
      </c>
      <c r="CC528" s="209">
        <v>250000</v>
      </c>
      <c r="CD528" s="37">
        <v>0</v>
      </c>
      <c r="CE528" s="37">
        <v>0</v>
      </c>
      <c r="CF528" s="37">
        <v>0</v>
      </c>
      <c r="CG528" s="37">
        <v>250000</v>
      </c>
      <c r="CH528" s="209">
        <v>250000</v>
      </c>
      <c r="CI528" s="37">
        <v>0</v>
      </c>
      <c r="CJ528" s="37">
        <v>0</v>
      </c>
      <c r="CK528" s="37">
        <v>0</v>
      </c>
      <c r="CL528" s="37">
        <v>250000</v>
      </c>
      <c r="CM528" s="509" t="s">
        <v>92</v>
      </c>
      <c r="CN528" s="19" t="str">
        <f t="shared" si="220"/>
        <v>4010000540707плановый</v>
      </c>
      <c r="CO528" s="103"/>
      <c r="CP528" s="103"/>
      <c r="CQ528" s="104"/>
      <c r="CR528" s="104">
        <f t="shared" si="221"/>
        <v>0</v>
      </c>
      <c r="CS528" s="104">
        <f t="shared" si="222"/>
        <v>0</v>
      </c>
      <c r="CT528" s="104">
        <f t="shared" si="223"/>
        <v>0</v>
      </c>
      <c r="CU528" s="104">
        <f t="shared" si="224"/>
        <v>0</v>
      </c>
      <c r="CV528" s="104">
        <f t="shared" si="225"/>
        <v>0</v>
      </c>
      <c r="CW528" s="104">
        <f t="shared" si="226"/>
        <v>0</v>
      </c>
      <c r="CX528" s="104"/>
      <c r="CY528" s="211">
        <f t="shared" si="208"/>
        <v>0</v>
      </c>
      <c r="CZ528" s="211">
        <f t="shared" si="209"/>
        <v>0</v>
      </c>
      <c r="DA528" s="211">
        <f t="shared" si="210"/>
        <v>0</v>
      </c>
      <c r="DB528" s="211">
        <f t="shared" si="211"/>
        <v>0</v>
      </c>
      <c r="DC528" s="211">
        <f t="shared" si="212"/>
        <v>0</v>
      </c>
      <c r="DD528" s="211">
        <f t="shared" si="213"/>
        <v>0</v>
      </c>
      <c r="DE528" s="211">
        <f t="shared" si="214"/>
        <v>0</v>
      </c>
      <c r="DF528" s="211">
        <f t="shared" si="215"/>
        <v>0</v>
      </c>
      <c r="DG528" s="211">
        <f t="shared" si="216"/>
        <v>0</v>
      </c>
      <c r="DH528" s="211">
        <f t="shared" si="217"/>
        <v>0</v>
      </c>
    </row>
    <row r="529" spans="1:112" s="105" customFormat="1" ht="32.1" customHeight="1">
      <c r="A529" s="84">
        <v>607</v>
      </c>
      <c r="B529" s="57" t="s">
        <v>481</v>
      </c>
      <c r="C529" s="69">
        <v>401000054</v>
      </c>
      <c r="D529" s="58" t="s">
        <v>238</v>
      </c>
      <c r="E529" s="59" t="s">
        <v>484</v>
      </c>
      <c r="F529" s="85"/>
      <c r="G529" s="85"/>
      <c r="H529" s="86">
        <v>3</v>
      </c>
      <c r="I529" s="85"/>
      <c r="J529" s="86">
        <v>16</v>
      </c>
      <c r="K529" s="86">
        <v>1</v>
      </c>
      <c r="L529" s="86">
        <v>34</v>
      </c>
      <c r="M529" s="86"/>
      <c r="N529" s="86"/>
      <c r="O529" s="86"/>
      <c r="P529" s="64" t="s">
        <v>134</v>
      </c>
      <c r="Q529" s="64" t="s">
        <v>563</v>
      </c>
      <c r="R529" s="86"/>
      <c r="S529" s="86"/>
      <c r="T529" s="86" t="s">
        <v>559</v>
      </c>
      <c r="U529" s="86"/>
      <c r="V529" s="86" t="s">
        <v>2416</v>
      </c>
      <c r="W529" s="86" t="s">
        <v>561</v>
      </c>
      <c r="X529" s="86"/>
      <c r="Y529" s="86"/>
      <c r="Z529" s="86"/>
      <c r="AA529" s="86"/>
      <c r="AB529" s="64" t="s">
        <v>2417</v>
      </c>
      <c r="AC529" s="328" t="s">
        <v>2315</v>
      </c>
      <c r="AD529" s="561"/>
      <c r="AE529" s="561"/>
      <c r="AF529" s="561"/>
      <c r="AG529" s="561"/>
      <c r="AH529" s="561"/>
      <c r="AI529" s="561"/>
      <c r="AJ529" s="561"/>
      <c r="AK529" s="565"/>
      <c r="AL529" s="561"/>
      <c r="AM529" s="562" t="s">
        <v>2420</v>
      </c>
      <c r="AN529" s="64" t="s">
        <v>2322</v>
      </c>
      <c r="AO529" s="71" t="s">
        <v>219</v>
      </c>
      <c r="AP529" s="71" t="s">
        <v>219</v>
      </c>
      <c r="AQ529" s="71" t="s">
        <v>568</v>
      </c>
      <c r="AR529" s="70" t="s">
        <v>566</v>
      </c>
      <c r="AS529" s="253" t="s">
        <v>463</v>
      </c>
      <c r="AT529" s="37">
        <v>1647016</v>
      </c>
      <c r="AU529" s="37">
        <v>1647016</v>
      </c>
      <c r="AV529" s="37">
        <v>0</v>
      </c>
      <c r="AW529" s="37">
        <v>0</v>
      </c>
      <c r="AX529" s="37">
        <v>0</v>
      </c>
      <c r="AY529" s="37">
        <v>0</v>
      </c>
      <c r="AZ529" s="37">
        <v>0</v>
      </c>
      <c r="BA529" s="37">
        <v>0</v>
      </c>
      <c r="BB529" s="37">
        <v>1647016</v>
      </c>
      <c r="BC529" s="37">
        <v>1647016</v>
      </c>
      <c r="BD529" s="209">
        <v>1143000</v>
      </c>
      <c r="BE529" s="37">
        <v>0</v>
      </c>
      <c r="BF529" s="37">
        <v>0</v>
      </c>
      <c r="BG529" s="37">
        <v>0</v>
      </c>
      <c r="BH529" s="37">
        <v>1143000</v>
      </c>
      <c r="BI529" s="209">
        <v>1143000</v>
      </c>
      <c r="BJ529" s="37">
        <v>0</v>
      </c>
      <c r="BK529" s="37">
        <v>0</v>
      </c>
      <c r="BL529" s="37">
        <v>0</v>
      </c>
      <c r="BM529" s="37">
        <v>1143000</v>
      </c>
      <c r="BN529" s="209">
        <v>1143000</v>
      </c>
      <c r="BO529" s="37">
        <v>0</v>
      </c>
      <c r="BP529" s="37">
        <v>0</v>
      </c>
      <c r="BQ529" s="37">
        <v>0</v>
      </c>
      <c r="BR529" s="37">
        <v>1143000</v>
      </c>
      <c r="BS529" s="209">
        <v>1143000</v>
      </c>
      <c r="BT529" s="37">
        <v>0</v>
      </c>
      <c r="BU529" s="37">
        <v>0</v>
      </c>
      <c r="BV529" s="37">
        <v>0</v>
      </c>
      <c r="BW529" s="37">
        <v>1143000</v>
      </c>
      <c r="BX529" s="209">
        <v>1647016</v>
      </c>
      <c r="BY529" s="37">
        <v>0</v>
      </c>
      <c r="BZ529" s="37">
        <v>0</v>
      </c>
      <c r="CA529" s="37">
        <v>0</v>
      </c>
      <c r="CB529" s="37">
        <v>1647016</v>
      </c>
      <c r="CC529" s="209">
        <v>1143000</v>
      </c>
      <c r="CD529" s="37">
        <v>0</v>
      </c>
      <c r="CE529" s="37">
        <v>0</v>
      </c>
      <c r="CF529" s="37">
        <v>0</v>
      </c>
      <c r="CG529" s="37">
        <v>1143000</v>
      </c>
      <c r="CH529" s="209">
        <v>1143000</v>
      </c>
      <c r="CI529" s="37">
        <v>0</v>
      </c>
      <c r="CJ529" s="37">
        <v>0</v>
      </c>
      <c r="CK529" s="37">
        <v>0</v>
      </c>
      <c r="CL529" s="37">
        <v>1143000</v>
      </c>
      <c r="CM529" s="509" t="s">
        <v>92</v>
      </c>
      <c r="CN529" s="19" t="str">
        <f t="shared" ref="CN529:CN592" si="227">CONCATENATE(C529,AO529,AP529,CM529)</f>
        <v>4010000540707плановый</v>
      </c>
      <c r="CO529" s="103"/>
      <c r="CP529" s="103"/>
      <c r="CQ529" s="104"/>
      <c r="CR529" s="104">
        <f t="shared" si="221"/>
        <v>0</v>
      </c>
      <c r="CS529" s="104">
        <f t="shared" si="222"/>
        <v>0</v>
      </c>
      <c r="CT529" s="104">
        <f t="shared" si="223"/>
        <v>0</v>
      </c>
      <c r="CU529" s="104">
        <f t="shared" si="224"/>
        <v>0</v>
      </c>
      <c r="CV529" s="104">
        <f t="shared" si="225"/>
        <v>0</v>
      </c>
      <c r="CW529" s="104">
        <f t="shared" si="226"/>
        <v>0</v>
      </c>
      <c r="CX529" s="104"/>
      <c r="CY529" s="211">
        <f t="shared" si="208"/>
        <v>0</v>
      </c>
      <c r="CZ529" s="211">
        <f t="shared" si="209"/>
        <v>0</v>
      </c>
      <c r="DA529" s="211">
        <f t="shared" si="210"/>
        <v>0</v>
      </c>
      <c r="DB529" s="211">
        <f t="shared" si="211"/>
        <v>0</v>
      </c>
      <c r="DC529" s="211">
        <f t="shared" si="212"/>
        <v>0</v>
      </c>
      <c r="DD529" s="211">
        <f t="shared" si="213"/>
        <v>0</v>
      </c>
      <c r="DE529" s="211">
        <f t="shared" si="214"/>
        <v>0</v>
      </c>
      <c r="DF529" s="211">
        <f t="shared" si="215"/>
        <v>0</v>
      </c>
      <c r="DG529" s="211">
        <f t="shared" si="216"/>
        <v>0</v>
      </c>
      <c r="DH529" s="211">
        <f t="shared" si="217"/>
        <v>0</v>
      </c>
    </row>
    <row r="530" spans="1:112" s="105" customFormat="1" ht="32.1" customHeight="1">
      <c r="A530" s="84">
        <v>607</v>
      </c>
      <c r="B530" s="57" t="s">
        <v>481</v>
      </c>
      <c r="C530" s="69">
        <v>401000030</v>
      </c>
      <c r="D530" s="58" t="s">
        <v>213</v>
      </c>
      <c r="E530" s="59" t="s">
        <v>484</v>
      </c>
      <c r="F530" s="85"/>
      <c r="G530" s="85"/>
      <c r="H530" s="86">
        <v>3</v>
      </c>
      <c r="I530" s="85"/>
      <c r="J530" s="86">
        <v>16</v>
      </c>
      <c r="K530" s="86">
        <v>1</v>
      </c>
      <c r="L530" s="86">
        <v>34</v>
      </c>
      <c r="M530" s="86"/>
      <c r="N530" s="86"/>
      <c r="O530" s="86"/>
      <c r="P530" s="64" t="s">
        <v>134</v>
      </c>
      <c r="Q530" s="64" t="s">
        <v>571</v>
      </c>
      <c r="R530" s="86"/>
      <c r="S530" s="86"/>
      <c r="T530" s="86" t="s">
        <v>559</v>
      </c>
      <c r="U530" s="86"/>
      <c r="V530" s="86" t="s">
        <v>2416</v>
      </c>
      <c r="W530" s="86" t="s">
        <v>561</v>
      </c>
      <c r="X530" s="86"/>
      <c r="Y530" s="86"/>
      <c r="Z530" s="86"/>
      <c r="AA530" s="86"/>
      <c r="AB530" s="64" t="s">
        <v>2417</v>
      </c>
      <c r="AC530" s="328" t="s">
        <v>2315</v>
      </c>
      <c r="AD530" s="561"/>
      <c r="AE530" s="561"/>
      <c r="AF530" s="561"/>
      <c r="AG530" s="561"/>
      <c r="AH530" s="561"/>
      <c r="AI530" s="561"/>
      <c r="AJ530" s="561"/>
      <c r="AK530" s="561"/>
      <c r="AL530" s="561"/>
      <c r="AM530" s="562" t="s">
        <v>2338</v>
      </c>
      <c r="AN530" s="64" t="s">
        <v>2322</v>
      </c>
      <c r="AO530" s="71" t="s">
        <v>219</v>
      </c>
      <c r="AP530" s="71" t="s">
        <v>219</v>
      </c>
      <c r="AQ530" s="71" t="s">
        <v>568</v>
      </c>
      <c r="AR530" s="70" t="s">
        <v>566</v>
      </c>
      <c r="AS530" s="253" t="s">
        <v>463</v>
      </c>
      <c r="AT530" s="37">
        <v>100024</v>
      </c>
      <c r="AU530" s="37">
        <v>100024</v>
      </c>
      <c r="AV530" s="37">
        <v>0</v>
      </c>
      <c r="AW530" s="37">
        <v>0</v>
      </c>
      <c r="AX530" s="37">
        <v>0</v>
      </c>
      <c r="AY530" s="37">
        <v>0</v>
      </c>
      <c r="AZ530" s="37">
        <v>0</v>
      </c>
      <c r="BA530" s="37">
        <v>0</v>
      </c>
      <c r="BB530" s="37">
        <v>100024</v>
      </c>
      <c r="BC530" s="37">
        <v>100024</v>
      </c>
      <c r="BD530" s="209">
        <v>0</v>
      </c>
      <c r="BE530" s="37">
        <v>0</v>
      </c>
      <c r="BF530" s="37">
        <v>0</v>
      </c>
      <c r="BG530" s="37">
        <v>0</v>
      </c>
      <c r="BH530" s="37">
        <v>0</v>
      </c>
      <c r="BI530" s="209">
        <v>0</v>
      </c>
      <c r="BJ530" s="37">
        <v>0</v>
      </c>
      <c r="BK530" s="37">
        <v>0</v>
      </c>
      <c r="BL530" s="37">
        <v>0</v>
      </c>
      <c r="BM530" s="37">
        <v>0</v>
      </c>
      <c r="BN530" s="209">
        <v>0</v>
      </c>
      <c r="BO530" s="37">
        <v>0</v>
      </c>
      <c r="BP530" s="37">
        <v>0</v>
      </c>
      <c r="BQ530" s="37">
        <v>0</v>
      </c>
      <c r="BR530" s="37">
        <v>0</v>
      </c>
      <c r="BS530" s="209">
        <v>0</v>
      </c>
      <c r="BT530" s="37">
        <v>0</v>
      </c>
      <c r="BU530" s="37">
        <v>0</v>
      </c>
      <c r="BV530" s="37">
        <v>0</v>
      </c>
      <c r="BW530" s="37">
        <v>0</v>
      </c>
      <c r="BX530" s="209">
        <v>100024</v>
      </c>
      <c r="BY530" s="37">
        <v>0</v>
      </c>
      <c r="BZ530" s="37">
        <v>0</v>
      </c>
      <c r="CA530" s="37">
        <v>0</v>
      </c>
      <c r="CB530" s="37">
        <v>100024</v>
      </c>
      <c r="CC530" s="209">
        <v>0</v>
      </c>
      <c r="CD530" s="37">
        <v>0</v>
      </c>
      <c r="CE530" s="37">
        <v>0</v>
      </c>
      <c r="CF530" s="37">
        <v>0</v>
      </c>
      <c r="CG530" s="37">
        <v>0</v>
      </c>
      <c r="CH530" s="209">
        <v>0</v>
      </c>
      <c r="CI530" s="37">
        <v>0</v>
      </c>
      <c r="CJ530" s="37">
        <v>0</v>
      </c>
      <c r="CK530" s="37">
        <v>0</v>
      </c>
      <c r="CL530" s="37">
        <v>0</v>
      </c>
      <c r="CM530" s="509" t="s">
        <v>92</v>
      </c>
      <c r="CN530" s="19" t="str">
        <f t="shared" si="227"/>
        <v>4010000300707плановый</v>
      </c>
      <c r="CO530" s="103"/>
      <c r="CP530" s="103"/>
      <c r="CQ530" s="104"/>
      <c r="CR530" s="104">
        <f t="shared" si="221"/>
        <v>0</v>
      </c>
      <c r="CS530" s="104">
        <f t="shared" si="222"/>
        <v>0</v>
      </c>
      <c r="CT530" s="104">
        <f t="shared" si="223"/>
        <v>0</v>
      </c>
      <c r="CU530" s="104">
        <f t="shared" si="224"/>
        <v>0</v>
      </c>
      <c r="CV530" s="104">
        <f t="shared" si="225"/>
        <v>0</v>
      </c>
      <c r="CW530" s="104">
        <f t="shared" si="226"/>
        <v>0</v>
      </c>
      <c r="CX530" s="104"/>
      <c r="CY530" s="211">
        <f t="shared" si="208"/>
        <v>0</v>
      </c>
      <c r="CZ530" s="211">
        <f t="shared" si="209"/>
        <v>0</v>
      </c>
      <c r="DA530" s="211">
        <f t="shared" si="210"/>
        <v>0</v>
      </c>
      <c r="DB530" s="211">
        <f t="shared" si="211"/>
        <v>0</v>
      </c>
      <c r="DC530" s="211">
        <f t="shared" si="212"/>
        <v>0</v>
      </c>
      <c r="DD530" s="211">
        <f t="shared" si="213"/>
        <v>0</v>
      </c>
      <c r="DE530" s="211">
        <f t="shared" si="214"/>
        <v>0</v>
      </c>
      <c r="DF530" s="211">
        <f t="shared" si="215"/>
        <v>0</v>
      </c>
      <c r="DG530" s="211">
        <f t="shared" si="216"/>
        <v>0</v>
      </c>
      <c r="DH530" s="211">
        <f t="shared" si="217"/>
        <v>0</v>
      </c>
    </row>
    <row r="531" spans="1:112" s="105" customFormat="1" ht="32.1" customHeight="1">
      <c r="A531" s="84">
        <v>607</v>
      </c>
      <c r="B531" s="57" t="s">
        <v>481</v>
      </c>
      <c r="C531" s="69">
        <v>401000054</v>
      </c>
      <c r="D531" s="58" t="s">
        <v>238</v>
      </c>
      <c r="E531" s="59" t="s">
        <v>484</v>
      </c>
      <c r="F531" s="85"/>
      <c r="G531" s="85"/>
      <c r="H531" s="86">
        <v>3</v>
      </c>
      <c r="I531" s="85"/>
      <c r="J531" s="86">
        <v>16</v>
      </c>
      <c r="K531" s="86">
        <v>1</v>
      </c>
      <c r="L531" s="86">
        <v>34</v>
      </c>
      <c r="M531" s="86"/>
      <c r="N531" s="86"/>
      <c r="O531" s="86"/>
      <c r="P531" s="64" t="s">
        <v>134</v>
      </c>
      <c r="Q531" s="64" t="s">
        <v>569</v>
      </c>
      <c r="R531" s="86"/>
      <c r="S531" s="86"/>
      <c r="T531" s="86" t="s">
        <v>559</v>
      </c>
      <c r="U531" s="86"/>
      <c r="V531" s="86" t="s">
        <v>2416</v>
      </c>
      <c r="W531" s="86" t="s">
        <v>561</v>
      </c>
      <c r="X531" s="86"/>
      <c r="Y531" s="86"/>
      <c r="Z531" s="86"/>
      <c r="AA531" s="86"/>
      <c r="AB531" s="64" t="s">
        <v>2417</v>
      </c>
      <c r="AC531" s="328" t="s">
        <v>2315</v>
      </c>
      <c r="AD531" s="561"/>
      <c r="AE531" s="561"/>
      <c r="AF531" s="561"/>
      <c r="AG531" s="561"/>
      <c r="AH531" s="561"/>
      <c r="AI531" s="561"/>
      <c r="AJ531" s="561"/>
      <c r="AK531" s="565"/>
      <c r="AL531" s="561"/>
      <c r="AM531" s="562" t="s">
        <v>2420</v>
      </c>
      <c r="AN531" s="64" t="s">
        <v>2421</v>
      </c>
      <c r="AO531" s="71" t="s">
        <v>219</v>
      </c>
      <c r="AP531" s="71" t="s">
        <v>219</v>
      </c>
      <c r="AQ531" s="71" t="s">
        <v>572</v>
      </c>
      <c r="AR531" s="70" t="s">
        <v>566</v>
      </c>
      <c r="AS531" s="253" t="s">
        <v>463</v>
      </c>
      <c r="AT531" s="37">
        <v>2030000</v>
      </c>
      <c r="AU531" s="37">
        <v>2030000</v>
      </c>
      <c r="AV531" s="37">
        <v>0</v>
      </c>
      <c r="AW531" s="37">
        <v>0</v>
      </c>
      <c r="AX531" s="37">
        <v>0</v>
      </c>
      <c r="AY531" s="37">
        <v>0</v>
      </c>
      <c r="AZ531" s="37">
        <v>0</v>
      </c>
      <c r="BA531" s="37">
        <v>0</v>
      </c>
      <c r="BB531" s="37">
        <v>2030000</v>
      </c>
      <c r="BC531" s="37">
        <v>2030000</v>
      </c>
      <c r="BD531" s="209">
        <v>2930000</v>
      </c>
      <c r="BE531" s="37">
        <v>0</v>
      </c>
      <c r="BF531" s="37">
        <v>0</v>
      </c>
      <c r="BG531" s="37">
        <v>0</v>
      </c>
      <c r="BH531" s="37">
        <v>2930000</v>
      </c>
      <c r="BI531" s="209">
        <v>730000</v>
      </c>
      <c r="BJ531" s="37">
        <v>0</v>
      </c>
      <c r="BK531" s="37">
        <v>0</v>
      </c>
      <c r="BL531" s="37">
        <v>0</v>
      </c>
      <c r="BM531" s="37">
        <v>730000</v>
      </c>
      <c r="BN531" s="209">
        <v>730000</v>
      </c>
      <c r="BO531" s="37">
        <v>0</v>
      </c>
      <c r="BP531" s="37">
        <v>0</v>
      </c>
      <c r="BQ531" s="37">
        <v>0</v>
      </c>
      <c r="BR531" s="37">
        <v>730000</v>
      </c>
      <c r="BS531" s="209">
        <v>730000</v>
      </c>
      <c r="BT531" s="37">
        <v>0</v>
      </c>
      <c r="BU531" s="37">
        <v>0</v>
      </c>
      <c r="BV531" s="37">
        <v>0</v>
      </c>
      <c r="BW531" s="37">
        <v>730000</v>
      </c>
      <c r="BX531" s="209">
        <v>2030000</v>
      </c>
      <c r="BY531" s="37">
        <v>0</v>
      </c>
      <c r="BZ531" s="37">
        <v>0</v>
      </c>
      <c r="CA531" s="37">
        <v>0</v>
      </c>
      <c r="CB531" s="37">
        <v>2030000</v>
      </c>
      <c r="CC531" s="209">
        <v>2930000</v>
      </c>
      <c r="CD531" s="37">
        <v>0</v>
      </c>
      <c r="CE531" s="37">
        <v>0</v>
      </c>
      <c r="CF531" s="37">
        <v>0</v>
      </c>
      <c r="CG531" s="37">
        <v>2930000</v>
      </c>
      <c r="CH531" s="209">
        <v>730000</v>
      </c>
      <c r="CI531" s="37">
        <v>0</v>
      </c>
      <c r="CJ531" s="37">
        <v>0</v>
      </c>
      <c r="CK531" s="37">
        <v>0</v>
      </c>
      <c r="CL531" s="37">
        <v>730000</v>
      </c>
      <c r="CM531" s="509" t="s">
        <v>92</v>
      </c>
      <c r="CN531" s="19" t="str">
        <f t="shared" si="227"/>
        <v>4010000540707плановый</v>
      </c>
      <c r="CO531" s="103"/>
      <c r="CP531" s="103"/>
      <c r="CQ531" s="104"/>
      <c r="CR531" s="104">
        <f t="shared" si="221"/>
        <v>0</v>
      </c>
      <c r="CS531" s="104">
        <f t="shared" si="222"/>
        <v>0</v>
      </c>
      <c r="CT531" s="104">
        <f t="shared" si="223"/>
        <v>0</v>
      </c>
      <c r="CU531" s="104">
        <f t="shared" si="224"/>
        <v>0</v>
      </c>
      <c r="CV531" s="104">
        <f t="shared" si="225"/>
        <v>0</v>
      </c>
      <c r="CW531" s="104">
        <f t="shared" si="226"/>
        <v>0</v>
      </c>
      <c r="CX531" s="104"/>
      <c r="CY531" s="211">
        <f t="shared" ref="CY531:CY606" si="228">CC531-BD531</f>
        <v>0</v>
      </c>
      <c r="CZ531" s="211">
        <f t="shared" ref="CZ531:CZ606" si="229">CD531-BE531</f>
        <v>0</v>
      </c>
      <c r="DA531" s="211">
        <f t="shared" ref="DA531:DA606" si="230">CE531-BF531</f>
        <v>0</v>
      </c>
      <c r="DB531" s="211">
        <f t="shared" ref="DB531:DB606" si="231">CF531-BG531</f>
        <v>0</v>
      </c>
      <c r="DC531" s="211">
        <f t="shared" ref="DC531:DC606" si="232">CG531-BH531</f>
        <v>0</v>
      </c>
      <c r="DD531" s="211">
        <f t="shared" ref="DD531:DD606" si="233">CH531-BI531</f>
        <v>0</v>
      </c>
      <c r="DE531" s="211">
        <f t="shared" ref="DE531:DE606" si="234">CI531-BJ531</f>
        <v>0</v>
      </c>
      <c r="DF531" s="211">
        <f t="shared" ref="DF531:DF606" si="235">CJ531-BK531</f>
        <v>0</v>
      </c>
      <c r="DG531" s="211">
        <f t="shared" ref="DG531:DG606" si="236">CK531-BL531</f>
        <v>0</v>
      </c>
      <c r="DH531" s="211">
        <f t="shared" ref="DH531:DH606" si="237">CL531-BM531</f>
        <v>0</v>
      </c>
    </row>
    <row r="532" spans="1:112" s="105" customFormat="1" ht="32.1" customHeight="1">
      <c r="A532" s="84">
        <v>607</v>
      </c>
      <c r="B532" s="57" t="s">
        <v>481</v>
      </c>
      <c r="C532" s="69">
        <v>401000029</v>
      </c>
      <c r="D532" s="58" t="s">
        <v>533</v>
      </c>
      <c r="E532" s="59" t="s">
        <v>484</v>
      </c>
      <c r="F532" s="85"/>
      <c r="G532" s="85"/>
      <c r="H532" s="86" t="s">
        <v>66</v>
      </c>
      <c r="I532" s="85"/>
      <c r="J532" s="86">
        <v>16</v>
      </c>
      <c r="K532" s="86">
        <v>1</v>
      </c>
      <c r="L532" s="86">
        <v>16</v>
      </c>
      <c r="M532" s="86"/>
      <c r="N532" s="86"/>
      <c r="O532" s="86"/>
      <c r="P532" s="64" t="s">
        <v>134</v>
      </c>
      <c r="Q532" s="64" t="s">
        <v>275</v>
      </c>
      <c r="R532" s="86"/>
      <c r="S532" s="86"/>
      <c r="T532" s="86" t="s">
        <v>66</v>
      </c>
      <c r="U532" s="86"/>
      <c r="V532" s="86">
        <v>9</v>
      </c>
      <c r="W532" s="86">
        <v>1</v>
      </c>
      <c r="X532" s="86"/>
      <c r="Y532" s="86"/>
      <c r="Z532" s="25"/>
      <c r="AA532" s="86"/>
      <c r="AB532" s="64" t="s">
        <v>142</v>
      </c>
      <c r="AC532" s="328" t="s">
        <v>2315</v>
      </c>
      <c r="AD532" s="561"/>
      <c r="AE532" s="561"/>
      <c r="AF532" s="561"/>
      <c r="AG532" s="561"/>
      <c r="AH532" s="561"/>
      <c r="AI532" s="561"/>
      <c r="AJ532" s="561"/>
      <c r="AK532" s="251"/>
      <c r="AL532" s="561"/>
      <c r="AM532" s="562" t="s">
        <v>2400</v>
      </c>
      <c r="AN532" s="64" t="s">
        <v>2324</v>
      </c>
      <c r="AO532" s="71" t="s">
        <v>219</v>
      </c>
      <c r="AP532" s="71" t="s">
        <v>219</v>
      </c>
      <c r="AQ532" s="71" t="s">
        <v>572</v>
      </c>
      <c r="AR532" s="70" t="s">
        <v>566</v>
      </c>
      <c r="AS532" s="253" t="s">
        <v>463</v>
      </c>
      <c r="AT532" s="37">
        <v>99000</v>
      </c>
      <c r="AU532" s="37">
        <v>99000</v>
      </c>
      <c r="AV532" s="37">
        <v>0</v>
      </c>
      <c r="AW532" s="37">
        <v>0</v>
      </c>
      <c r="AX532" s="37">
        <v>0</v>
      </c>
      <c r="AY532" s="37">
        <v>0</v>
      </c>
      <c r="AZ532" s="37">
        <v>0</v>
      </c>
      <c r="BA532" s="37">
        <v>0</v>
      </c>
      <c r="BB532" s="37">
        <v>99000</v>
      </c>
      <c r="BC532" s="37">
        <v>99000</v>
      </c>
      <c r="BD532" s="209">
        <v>0</v>
      </c>
      <c r="BE532" s="37">
        <v>0</v>
      </c>
      <c r="BF532" s="37">
        <v>0</v>
      </c>
      <c r="BG532" s="37">
        <v>0</v>
      </c>
      <c r="BH532" s="37">
        <v>0</v>
      </c>
      <c r="BI532" s="209">
        <v>0</v>
      </c>
      <c r="BJ532" s="37">
        <v>0</v>
      </c>
      <c r="BK532" s="37">
        <v>0</v>
      </c>
      <c r="BL532" s="37">
        <v>0</v>
      </c>
      <c r="BM532" s="37">
        <v>0</v>
      </c>
      <c r="BN532" s="209">
        <v>0</v>
      </c>
      <c r="BO532" s="37">
        <v>0</v>
      </c>
      <c r="BP532" s="37">
        <v>0</v>
      </c>
      <c r="BQ532" s="37">
        <v>0</v>
      </c>
      <c r="BR532" s="37">
        <v>0</v>
      </c>
      <c r="BS532" s="209">
        <v>0</v>
      </c>
      <c r="BT532" s="37">
        <v>0</v>
      </c>
      <c r="BU532" s="37">
        <v>0</v>
      </c>
      <c r="BV532" s="37">
        <v>0</v>
      </c>
      <c r="BW532" s="37">
        <v>0</v>
      </c>
      <c r="BX532" s="209">
        <v>99000</v>
      </c>
      <c r="BY532" s="37">
        <v>0</v>
      </c>
      <c r="BZ532" s="37">
        <v>0</v>
      </c>
      <c r="CA532" s="37">
        <v>0</v>
      </c>
      <c r="CB532" s="37">
        <v>99000</v>
      </c>
      <c r="CC532" s="209">
        <v>0</v>
      </c>
      <c r="CD532" s="37">
        <v>0</v>
      </c>
      <c r="CE532" s="37">
        <v>0</v>
      </c>
      <c r="CF532" s="37">
        <v>0</v>
      </c>
      <c r="CG532" s="37">
        <v>0</v>
      </c>
      <c r="CH532" s="209">
        <v>0</v>
      </c>
      <c r="CI532" s="37">
        <v>0</v>
      </c>
      <c r="CJ532" s="37">
        <v>0</v>
      </c>
      <c r="CK532" s="37">
        <v>0</v>
      </c>
      <c r="CL532" s="37">
        <v>0</v>
      </c>
      <c r="CM532" s="509" t="s">
        <v>92</v>
      </c>
      <c r="CN532" s="19" t="str">
        <f t="shared" si="227"/>
        <v>4010000290707плановый</v>
      </c>
      <c r="CO532" s="103"/>
      <c r="CP532" s="103"/>
      <c r="CQ532" s="104"/>
      <c r="CR532" s="104">
        <f t="shared" si="221"/>
        <v>0</v>
      </c>
      <c r="CS532" s="104">
        <f t="shared" si="222"/>
        <v>0</v>
      </c>
      <c r="CT532" s="104">
        <f t="shared" si="223"/>
        <v>0</v>
      </c>
      <c r="CU532" s="104">
        <f t="shared" si="224"/>
        <v>0</v>
      </c>
      <c r="CV532" s="104">
        <f t="shared" si="225"/>
        <v>0</v>
      </c>
      <c r="CW532" s="104">
        <f t="shared" si="226"/>
        <v>0</v>
      </c>
      <c r="CX532" s="104"/>
      <c r="CY532" s="211">
        <f t="shared" si="228"/>
        <v>0</v>
      </c>
      <c r="CZ532" s="211">
        <f t="shared" si="229"/>
        <v>0</v>
      </c>
      <c r="DA532" s="211">
        <f t="shared" si="230"/>
        <v>0</v>
      </c>
      <c r="DB532" s="211">
        <f t="shared" si="231"/>
        <v>0</v>
      </c>
      <c r="DC532" s="211">
        <f t="shared" si="232"/>
        <v>0</v>
      </c>
      <c r="DD532" s="211">
        <f t="shared" si="233"/>
        <v>0</v>
      </c>
      <c r="DE532" s="211">
        <f t="shared" si="234"/>
        <v>0</v>
      </c>
      <c r="DF532" s="211">
        <f t="shared" si="235"/>
        <v>0</v>
      </c>
      <c r="DG532" s="211">
        <f t="shared" si="236"/>
        <v>0</v>
      </c>
      <c r="DH532" s="211">
        <f t="shared" si="237"/>
        <v>0</v>
      </c>
    </row>
    <row r="533" spans="1:112" s="105" customFormat="1" ht="32.1" customHeight="1">
      <c r="A533" s="84">
        <v>607</v>
      </c>
      <c r="B533" s="57" t="s">
        <v>481</v>
      </c>
      <c r="C533" s="69">
        <v>401000054</v>
      </c>
      <c r="D533" s="58" t="s">
        <v>238</v>
      </c>
      <c r="E533" s="59" t="s">
        <v>484</v>
      </c>
      <c r="F533" s="85"/>
      <c r="G533" s="85"/>
      <c r="H533" s="86">
        <v>3</v>
      </c>
      <c r="I533" s="85"/>
      <c r="J533" s="86">
        <v>16</v>
      </c>
      <c r="K533" s="86">
        <v>1</v>
      </c>
      <c r="L533" s="86">
        <v>34</v>
      </c>
      <c r="M533" s="86"/>
      <c r="N533" s="86"/>
      <c r="O533" s="86"/>
      <c r="P533" s="64" t="s">
        <v>134</v>
      </c>
      <c r="Q533" s="64" t="s">
        <v>573</v>
      </c>
      <c r="R533" s="86"/>
      <c r="S533" s="86"/>
      <c r="T533" s="86" t="s">
        <v>559</v>
      </c>
      <c r="U533" s="86"/>
      <c r="V533" s="86" t="s">
        <v>560</v>
      </c>
      <c r="W533" s="86" t="s">
        <v>561</v>
      </c>
      <c r="X533" s="86"/>
      <c r="Y533" s="86"/>
      <c r="Z533" s="86"/>
      <c r="AA533" s="86"/>
      <c r="AB533" s="64" t="s">
        <v>562</v>
      </c>
      <c r="AC533" s="328" t="s">
        <v>2315</v>
      </c>
      <c r="AD533" s="561"/>
      <c r="AE533" s="561"/>
      <c r="AF533" s="561"/>
      <c r="AG533" s="561"/>
      <c r="AH533" s="561"/>
      <c r="AI533" s="561"/>
      <c r="AJ533" s="561"/>
      <c r="AK533" s="565"/>
      <c r="AL533" s="561"/>
      <c r="AM533" s="562" t="s">
        <v>2420</v>
      </c>
      <c r="AN533" s="64" t="s">
        <v>2322</v>
      </c>
      <c r="AO533" s="71" t="s">
        <v>219</v>
      </c>
      <c r="AP533" s="71" t="s">
        <v>219</v>
      </c>
      <c r="AQ533" s="71" t="s">
        <v>574</v>
      </c>
      <c r="AR533" s="70" t="s">
        <v>126</v>
      </c>
      <c r="AS533" s="253" t="s">
        <v>471</v>
      </c>
      <c r="AT533" s="37">
        <v>144960.75</v>
      </c>
      <c r="AU533" s="37">
        <v>144960.75</v>
      </c>
      <c r="AV533" s="37">
        <v>0</v>
      </c>
      <c r="AW533" s="37">
        <v>0</v>
      </c>
      <c r="AX533" s="37">
        <v>144960.75</v>
      </c>
      <c r="AY533" s="37">
        <v>144960.75</v>
      </c>
      <c r="AZ533" s="37">
        <v>0</v>
      </c>
      <c r="BA533" s="37">
        <v>0</v>
      </c>
      <c r="BB533" s="37">
        <v>0</v>
      </c>
      <c r="BC533" s="37">
        <v>0</v>
      </c>
      <c r="BD533" s="209">
        <v>0</v>
      </c>
      <c r="BE533" s="37">
        <v>0</v>
      </c>
      <c r="BF533" s="37">
        <v>0</v>
      </c>
      <c r="BG533" s="37">
        <v>0</v>
      </c>
      <c r="BH533" s="37">
        <v>0</v>
      </c>
      <c r="BI533" s="209">
        <v>0</v>
      </c>
      <c r="BJ533" s="37">
        <v>0</v>
      </c>
      <c r="BK533" s="37">
        <v>0</v>
      </c>
      <c r="BL533" s="37">
        <v>0</v>
      </c>
      <c r="BM533" s="37">
        <v>0</v>
      </c>
      <c r="BN533" s="209">
        <v>0</v>
      </c>
      <c r="BO533" s="37">
        <v>0</v>
      </c>
      <c r="BP533" s="37">
        <v>0</v>
      </c>
      <c r="BQ533" s="37">
        <v>0</v>
      </c>
      <c r="BR533" s="37">
        <v>0</v>
      </c>
      <c r="BS533" s="209">
        <v>0</v>
      </c>
      <c r="BT533" s="37">
        <v>0</v>
      </c>
      <c r="BU533" s="37">
        <v>0</v>
      </c>
      <c r="BV533" s="37">
        <v>0</v>
      </c>
      <c r="BW533" s="37">
        <v>0</v>
      </c>
      <c r="BX533" s="209">
        <v>144960.75</v>
      </c>
      <c r="BY533" s="37">
        <v>0</v>
      </c>
      <c r="BZ533" s="37">
        <v>144960.75</v>
      </c>
      <c r="CA533" s="37">
        <v>0</v>
      </c>
      <c r="CB533" s="37">
        <v>0</v>
      </c>
      <c r="CC533" s="209">
        <v>0</v>
      </c>
      <c r="CD533" s="37">
        <v>0</v>
      </c>
      <c r="CE533" s="37">
        <v>0</v>
      </c>
      <c r="CF533" s="37">
        <v>0</v>
      </c>
      <c r="CG533" s="37">
        <v>0</v>
      </c>
      <c r="CH533" s="209">
        <v>0</v>
      </c>
      <c r="CI533" s="37">
        <v>0</v>
      </c>
      <c r="CJ533" s="37">
        <v>0</v>
      </c>
      <c r="CK533" s="37">
        <v>0</v>
      </c>
      <c r="CL533" s="37">
        <v>0</v>
      </c>
      <c r="CM533" s="509" t="s">
        <v>92</v>
      </c>
      <c r="CN533" s="19" t="str">
        <f t="shared" si="227"/>
        <v>4010000540707плановый</v>
      </c>
      <c r="CO533" s="103"/>
      <c r="CP533" s="103"/>
      <c r="CQ533" s="104"/>
      <c r="CR533" s="104">
        <f t="shared" si="221"/>
        <v>0</v>
      </c>
      <c r="CS533" s="104">
        <f t="shared" si="222"/>
        <v>0</v>
      </c>
      <c r="CT533" s="104">
        <f t="shared" si="223"/>
        <v>0</v>
      </c>
      <c r="CU533" s="104">
        <f t="shared" si="224"/>
        <v>0</v>
      </c>
      <c r="CV533" s="104">
        <f t="shared" si="225"/>
        <v>0</v>
      </c>
      <c r="CW533" s="104">
        <f t="shared" si="226"/>
        <v>0</v>
      </c>
      <c r="CX533" s="104"/>
      <c r="CY533" s="211">
        <f t="shared" si="228"/>
        <v>0</v>
      </c>
      <c r="CZ533" s="211">
        <f t="shared" si="229"/>
        <v>0</v>
      </c>
      <c r="DA533" s="211">
        <f t="shared" si="230"/>
        <v>0</v>
      </c>
      <c r="DB533" s="211">
        <f t="shared" si="231"/>
        <v>0</v>
      </c>
      <c r="DC533" s="211">
        <f t="shared" si="232"/>
        <v>0</v>
      </c>
      <c r="DD533" s="211">
        <f t="shared" si="233"/>
        <v>0</v>
      </c>
      <c r="DE533" s="211">
        <f t="shared" si="234"/>
        <v>0</v>
      </c>
      <c r="DF533" s="211">
        <f t="shared" si="235"/>
        <v>0</v>
      </c>
      <c r="DG533" s="211">
        <f t="shared" si="236"/>
        <v>0</v>
      </c>
      <c r="DH533" s="211">
        <f t="shared" si="237"/>
        <v>0</v>
      </c>
    </row>
    <row r="534" spans="1:112" s="105" customFormat="1" ht="32.1" customHeight="1">
      <c r="A534" s="84">
        <v>607</v>
      </c>
      <c r="B534" s="57" t="s">
        <v>481</v>
      </c>
      <c r="C534" s="69">
        <v>401000054</v>
      </c>
      <c r="D534" s="58" t="s">
        <v>238</v>
      </c>
      <c r="E534" s="59" t="s">
        <v>484</v>
      </c>
      <c r="F534" s="85"/>
      <c r="G534" s="85"/>
      <c r="H534" s="86">
        <v>3</v>
      </c>
      <c r="I534" s="85"/>
      <c r="J534" s="86">
        <v>16</v>
      </c>
      <c r="K534" s="86">
        <v>1</v>
      </c>
      <c r="L534" s="86">
        <v>34</v>
      </c>
      <c r="M534" s="86"/>
      <c r="N534" s="86"/>
      <c r="O534" s="86"/>
      <c r="P534" s="64" t="s">
        <v>134</v>
      </c>
      <c r="Q534" s="64" t="s">
        <v>573</v>
      </c>
      <c r="R534" s="86"/>
      <c r="S534" s="86"/>
      <c r="T534" s="86" t="s">
        <v>559</v>
      </c>
      <c r="U534" s="86"/>
      <c r="V534" s="86" t="s">
        <v>560</v>
      </c>
      <c r="W534" s="86" t="s">
        <v>561</v>
      </c>
      <c r="X534" s="86"/>
      <c r="Y534" s="86"/>
      <c r="Z534" s="86"/>
      <c r="AA534" s="86"/>
      <c r="AB534" s="64" t="s">
        <v>562</v>
      </c>
      <c r="AC534" s="328" t="s">
        <v>2315</v>
      </c>
      <c r="AD534" s="561"/>
      <c r="AE534" s="561"/>
      <c r="AF534" s="561"/>
      <c r="AG534" s="561"/>
      <c r="AH534" s="561"/>
      <c r="AI534" s="561"/>
      <c r="AJ534" s="561"/>
      <c r="AK534" s="565"/>
      <c r="AL534" s="561"/>
      <c r="AM534" s="562" t="s">
        <v>2420</v>
      </c>
      <c r="AN534" s="64" t="s">
        <v>2322</v>
      </c>
      <c r="AO534" s="71" t="s">
        <v>219</v>
      </c>
      <c r="AP534" s="71" t="s">
        <v>219</v>
      </c>
      <c r="AQ534" s="71" t="s">
        <v>2422</v>
      </c>
      <c r="AR534" s="70" t="s">
        <v>1957</v>
      </c>
      <c r="AS534" s="253" t="s">
        <v>471</v>
      </c>
      <c r="AT534" s="37">
        <v>2120</v>
      </c>
      <c r="AU534" s="37">
        <v>2120</v>
      </c>
      <c r="AV534" s="37">
        <v>0</v>
      </c>
      <c r="AW534" s="37">
        <v>0</v>
      </c>
      <c r="AX534" s="37">
        <v>2120</v>
      </c>
      <c r="AY534" s="37">
        <v>2120</v>
      </c>
      <c r="AZ534" s="37">
        <v>0</v>
      </c>
      <c r="BA534" s="37">
        <v>0</v>
      </c>
      <c r="BB534" s="37">
        <v>0</v>
      </c>
      <c r="BC534" s="37">
        <v>0</v>
      </c>
      <c r="BD534" s="209">
        <v>0</v>
      </c>
      <c r="BE534" s="37">
        <v>0</v>
      </c>
      <c r="BF534" s="37">
        <v>0</v>
      </c>
      <c r="BG534" s="37">
        <v>0</v>
      </c>
      <c r="BH534" s="37">
        <v>0</v>
      </c>
      <c r="BI534" s="209">
        <v>0</v>
      </c>
      <c r="BJ534" s="37">
        <v>0</v>
      </c>
      <c r="BK534" s="37">
        <v>0</v>
      </c>
      <c r="BL534" s="37">
        <v>0</v>
      </c>
      <c r="BM534" s="37">
        <v>0</v>
      </c>
      <c r="BN534" s="209">
        <v>0</v>
      </c>
      <c r="BO534" s="37">
        <v>0</v>
      </c>
      <c r="BP534" s="37">
        <v>0</v>
      </c>
      <c r="BQ534" s="37">
        <v>0</v>
      </c>
      <c r="BR534" s="37">
        <v>0</v>
      </c>
      <c r="BS534" s="209">
        <v>0</v>
      </c>
      <c r="BT534" s="37">
        <v>0</v>
      </c>
      <c r="BU534" s="37">
        <v>0</v>
      </c>
      <c r="BV534" s="37">
        <v>0</v>
      </c>
      <c r="BW534" s="37">
        <v>0</v>
      </c>
      <c r="BX534" s="209">
        <v>2120</v>
      </c>
      <c r="BY534" s="37">
        <v>0</v>
      </c>
      <c r="BZ534" s="37">
        <v>2120</v>
      </c>
      <c r="CA534" s="37">
        <v>0</v>
      </c>
      <c r="CB534" s="37">
        <v>0</v>
      </c>
      <c r="CC534" s="209">
        <v>0</v>
      </c>
      <c r="CD534" s="37">
        <v>0</v>
      </c>
      <c r="CE534" s="37">
        <v>0</v>
      </c>
      <c r="CF534" s="37">
        <v>0</v>
      </c>
      <c r="CG534" s="37">
        <v>0</v>
      </c>
      <c r="CH534" s="209">
        <v>0</v>
      </c>
      <c r="CI534" s="37">
        <v>0</v>
      </c>
      <c r="CJ534" s="37">
        <v>0</v>
      </c>
      <c r="CK534" s="37">
        <v>0</v>
      </c>
      <c r="CL534" s="37">
        <v>0</v>
      </c>
      <c r="CM534" s="509" t="s">
        <v>92</v>
      </c>
      <c r="CN534" s="19" t="str">
        <f t="shared" si="227"/>
        <v>4010000540707плановый</v>
      </c>
      <c r="CO534" s="103"/>
      <c r="CP534" s="103"/>
      <c r="CQ534" s="104"/>
      <c r="CR534" s="104">
        <f t="shared" si="221"/>
        <v>0</v>
      </c>
      <c r="CS534" s="104">
        <f t="shared" si="222"/>
        <v>0</v>
      </c>
      <c r="CT534" s="104">
        <f t="shared" si="223"/>
        <v>0</v>
      </c>
      <c r="CU534" s="104">
        <f t="shared" si="224"/>
        <v>0</v>
      </c>
      <c r="CV534" s="104">
        <f t="shared" si="225"/>
        <v>0</v>
      </c>
      <c r="CW534" s="104">
        <f t="shared" si="226"/>
        <v>0</v>
      </c>
      <c r="CX534" s="104"/>
      <c r="CY534" s="211">
        <f t="shared" si="228"/>
        <v>0</v>
      </c>
      <c r="CZ534" s="211">
        <f t="shared" si="229"/>
        <v>0</v>
      </c>
      <c r="DA534" s="211">
        <f t="shared" si="230"/>
        <v>0</v>
      </c>
      <c r="DB534" s="211">
        <f t="shared" si="231"/>
        <v>0</v>
      </c>
      <c r="DC534" s="211">
        <f t="shared" si="232"/>
        <v>0</v>
      </c>
      <c r="DD534" s="211">
        <f t="shared" si="233"/>
        <v>0</v>
      </c>
      <c r="DE534" s="211">
        <f t="shared" si="234"/>
        <v>0</v>
      </c>
      <c r="DF534" s="211">
        <f t="shared" si="235"/>
        <v>0</v>
      </c>
      <c r="DG534" s="211">
        <f t="shared" si="236"/>
        <v>0</v>
      </c>
      <c r="DH534" s="211">
        <f t="shared" si="237"/>
        <v>0</v>
      </c>
    </row>
    <row r="535" spans="1:112" s="105" customFormat="1" ht="32.1" customHeight="1">
      <c r="A535" s="84">
        <v>607</v>
      </c>
      <c r="B535" s="57" t="s">
        <v>481</v>
      </c>
      <c r="C535" s="69">
        <v>401000054</v>
      </c>
      <c r="D535" s="58" t="s">
        <v>238</v>
      </c>
      <c r="E535" s="59" t="s">
        <v>484</v>
      </c>
      <c r="F535" s="85"/>
      <c r="G535" s="85"/>
      <c r="H535" s="86">
        <v>3</v>
      </c>
      <c r="I535" s="85"/>
      <c r="J535" s="86">
        <v>16</v>
      </c>
      <c r="K535" s="86">
        <v>1</v>
      </c>
      <c r="L535" s="86">
        <v>34</v>
      </c>
      <c r="M535" s="86"/>
      <c r="N535" s="86"/>
      <c r="O535" s="86"/>
      <c r="P535" s="64" t="s">
        <v>134</v>
      </c>
      <c r="Q535" s="64" t="s">
        <v>569</v>
      </c>
      <c r="R535" s="86"/>
      <c r="S535" s="86"/>
      <c r="T535" s="86" t="s">
        <v>559</v>
      </c>
      <c r="U535" s="86"/>
      <c r="V535" s="86" t="s">
        <v>2416</v>
      </c>
      <c r="W535" s="86" t="s">
        <v>561</v>
      </c>
      <c r="X535" s="86"/>
      <c r="Y535" s="86"/>
      <c r="Z535" s="86"/>
      <c r="AA535" s="86"/>
      <c r="AB535" s="64" t="s">
        <v>2417</v>
      </c>
      <c r="AC535" s="328" t="s">
        <v>2315</v>
      </c>
      <c r="AD535" s="561"/>
      <c r="AE535" s="561"/>
      <c r="AF535" s="561"/>
      <c r="AG535" s="561"/>
      <c r="AH535" s="561"/>
      <c r="AI535" s="561"/>
      <c r="AJ535" s="561"/>
      <c r="AK535" s="565"/>
      <c r="AL535" s="561"/>
      <c r="AM535" s="562" t="s">
        <v>2420</v>
      </c>
      <c r="AN535" s="64" t="s">
        <v>2322</v>
      </c>
      <c r="AO535" s="71" t="s">
        <v>219</v>
      </c>
      <c r="AP535" s="71" t="s">
        <v>219</v>
      </c>
      <c r="AQ535" s="71" t="s">
        <v>575</v>
      </c>
      <c r="AR535" s="70" t="s">
        <v>174</v>
      </c>
      <c r="AS535" s="253" t="s">
        <v>471</v>
      </c>
      <c r="AT535" s="37">
        <v>5872548.5700000003</v>
      </c>
      <c r="AU535" s="37">
        <v>5872548.5700000003</v>
      </c>
      <c r="AV535" s="37">
        <v>0</v>
      </c>
      <c r="AW535" s="37">
        <v>0</v>
      </c>
      <c r="AX535" s="37">
        <v>0</v>
      </c>
      <c r="AY535" s="37">
        <v>0</v>
      </c>
      <c r="AZ535" s="37">
        <v>0</v>
      </c>
      <c r="BA535" s="37">
        <v>0</v>
      </c>
      <c r="BB535" s="37">
        <v>5872548.5700000003</v>
      </c>
      <c r="BC535" s="37">
        <v>5872548.5700000003</v>
      </c>
      <c r="BD535" s="209">
        <v>9242590.0500000007</v>
      </c>
      <c r="BE535" s="37">
        <v>0</v>
      </c>
      <c r="BF535" s="37">
        <v>0</v>
      </c>
      <c r="BG535" s="37">
        <v>0</v>
      </c>
      <c r="BH535" s="37">
        <v>9242590.0500000007</v>
      </c>
      <c r="BI535" s="209">
        <v>9400434.8200000003</v>
      </c>
      <c r="BJ535" s="37">
        <v>0</v>
      </c>
      <c r="BK535" s="37">
        <v>0</v>
      </c>
      <c r="BL535" s="37">
        <v>0</v>
      </c>
      <c r="BM535" s="37">
        <v>9400434.8200000003</v>
      </c>
      <c r="BN535" s="209">
        <v>9402174.8200000003</v>
      </c>
      <c r="BO535" s="37">
        <v>0</v>
      </c>
      <c r="BP535" s="37">
        <v>0</v>
      </c>
      <c r="BQ535" s="37">
        <v>0</v>
      </c>
      <c r="BR535" s="37">
        <v>9402174.8200000003</v>
      </c>
      <c r="BS535" s="209">
        <v>9402174.8200000003</v>
      </c>
      <c r="BT535" s="37">
        <v>0</v>
      </c>
      <c r="BU535" s="37">
        <v>0</v>
      </c>
      <c r="BV535" s="37">
        <v>0</v>
      </c>
      <c r="BW535" s="37">
        <v>9402174.8200000003</v>
      </c>
      <c r="BX535" s="209">
        <v>5872548.5700000003</v>
      </c>
      <c r="BY535" s="37">
        <v>0</v>
      </c>
      <c r="BZ535" s="37">
        <v>0</v>
      </c>
      <c r="CA535" s="37">
        <v>0</v>
      </c>
      <c r="CB535" s="37">
        <v>5872548.5700000003</v>
      </c>
      <c r="CC535" s="209">
        <v>9242590.0500000007</v>
      </c>
      <c r="CD535" s="37">
        <v>0</v>
      </c>
      <c r="CE535" s="37">
        <v>0</v>
      </c>
      <c r="CF535" s="37">
        <v>0</v>
      </c>
      <c r="CG535" s="37">
        <v>9242590.0500000007</v>
      </c>
      <c r="CH535" s="209">
        <v>9400434.8200000003</v>
      </c>
      <c r="CI535" s="37">
        <v>0</v>
      </c>
      <c r="CJ535" s="37">
        <v>0</v>
      </c>
      <c r="CK535" s="37">
        <v>0</v>
      </c>
      <c r="CL535" s="37">
        <v>9400434.8200000003</v>
      </c>
      <c r="CM535" s="509" t="s">
        <v>92</v>
      </c>
      <c r="CN535" s="19" t="str">
        <f t="shared" si="227"/>
        <v>4010000540707плановый</v>
      </c>
      <c r="CO535" s="103"/>
      <c r="CP535" s="103"/>
      <c r="CQ535" s="104"/>
      <c r="CR535" s="104">
        <f t="shared" si="221"/>
        <v>0</v>
      </c>
      <c r="CS535" s="104">
        <f t="shared" si="222"/>
        <v>0</v>
      </c>
      <c r="CT535" s="104">
        <f t="shared" si="223"/>
        <v>0</v>
      </c>
      <c r="CU535" s="104">
        <f t="shared" si="224"/>
        <v>0</v>
      </c>
      <c r="CV535" s="104">
        <f t="shared" si="225"/>
        <v>0</v>
      </c>
      <c r="CW535" s="104">
        <f t="shared" si="226"/>
        <v>0</v>
      </c>
      <c r="CX535" s="104"/>
      <c r="CY535" s="211">
        <f t="shared" si="228"/>
        <v>0</v>
      </c>
      <c r="CZ535" s="211">
        <f t="shared" si="229"/>
        <v>0</v>
      </c>
      <c r="DA535" s="211">
        <f t="shared" si="230"/>
        <v>0</v>
      </c>
      <c r="DB535" s="211">
        <f t="shared" si="231"/>
        <v>0</v>
      </c>
      <c r="DC535" s="211">
        <f t="shared" si="232"/>
        <v>0</v>
      </c>
      <c r="DD535" s="211">
        <f t="shared" si="233"/>
        <v>0</v>
      </c>
      <c r="DE535" s="211">
        <f t="shared" si="234"/>
        <v>0</v>
      </c>
      <c r="DF535" s="211">
        <f t="shared" si="235"/>
        <v>0</v>
      </c>
      <c r="DG535" s="211">
        <f t="shared" si="236"/>
        <v>0</v>
      </c>
      <c r="DH535" s="211">
        <f t="shared" si="237"/>
        <v>0</v>
      </c>
    </row>
    <row r="536" spans="1:112" s="105" customFormat="1" ht="32.1" customHeight="1">
      <c r="A536" s="84">
        <v>607</v>
      </c>
      <c r="B536" s="57" t="s">
        <v>481</v>
      </c>
      <c r="C536" s="69">
        <v>401000054</v>
      </c>
      <c r="D536" s="58" t="s">
        <v>238</v>
      </c>
      <c r="E536" s="59" t="s">
        <v>484</v>
      </c>
      <c r="F536" s="85"/>
      <c r="G536" s="85"/>
      <c r="H536" s="86">
        <v>3</v>
      </c>
      <c r="I536" s="85"/>
      <c r="J536" s="86">
        <v>16</v>
      </c>
      <c r="K536" s="86">
        <v>1</v>
      </c>
      <c r="L536" s="86">
        <v>34</v>
      </c>
      <c r="M536" s="86"/>
      <c r="N536" s="86"/>
      <c r="O536" s="86"/>
      <c r="P536" s="64" t="s">
        <v>134</v>
      </c>
      <c r="Q536" s="64" t="s">
        <v>569</v>
      </c>
      <c r="R536" s="86"/>
      <c r="S536" s="86"/>
      <c r="T536" s="86" t="s">
        <v>559</v>
      </c>
      <c r="U536" s="86"/>
      <c r="V536" s="86" t="s">
        <v>2416</v>
      </c>
      <c r="W536" s="86" t="s">
        <v>561</v>
      </c>
      <c r="X536" s="86"/>
      <c r="Y536" s="86"/>
      <c r="Z536" s="86"/>
      <c r="AA536" s="86"/>
      <c r="AB536" s="64" t="s">
        <v>2417</v>
      </c>
      <c r="AC536" s="328" t="s">
        <v>2315</v>
      </c>
      <c r="AD536" s="561"/>
      <c r="AE536" s="561"/>
      <c r="AF536" s="561"/>
      <c r="AG536" s="561"/>
      <c r="AH536" s="561"/>
      <c r="AI536" s="561"/>
      <c r="AJ536" s="561"/>
      <c r="AK536" s="565"/>
      <c r="AL536" s="561"/>
      <c r="AM536" s="562" t="s">
        <v>2420</v>
      </c>
      <c r="AN536" s="64" t="s">
        <v>2322</v>
      </c>
      <c r="AO536" s="71" t="s">
        <v>219</v>
      </c>
      <c r="AP536" s="71" t="s">
        <v>219</v>
      </c>
      <c r="AQ536" s="71" t="s">
        <v>575</v>
      </c>
      <c r="AR536" s="70" t="s">
        <v>174</v>
      </c>
      <c r="AS536" s="253" t="s">
        <v>463</v>
      </c>
      <c r="AT536" s="37">
        <v>164896</v>
      </c>
      <c r="AU536" s="37">
        <v>164896</v>
      </c>
      <c r="AV536" s="37">
        <v>0</v>
      </c>
      <c r="AW536" s="37">
        <v>0</v>
      </c>
      <c r="AX536" s="37">
        <v>0</v>
      </c>
      <c r="AY536" s="37">
        <v>0</v>
      </c>
      <c r="AZ536" s="37">
        <v>0</v>
      </c>
      <c r="BA536" s="37">
        <v>0</v>
      </c>
      <c r="BB536" s="37">
        <v>164896</v>
      </c>
      <c r="BC536" s="37">
        <v>164896</v>
      </c>
      <c r="BD536" s="209">
        <v>124880</v>
      </c>
      <c r="BE536" s="37">
        <v>0</v>
      </c>
      <c r="BF536" s="37">
        <v>0</v>
      </c>
      <c r="BG536" s="37">
        <v>0</v>
      </c>
      <c r="BH536" s="37">
        <v>124880</v>
      </c>
      <c r="BI536" s="209">
        <v>0</v>
      </c>
      <c r="BJ536" s="37">
        <v>0</v>
      </c>
      <c r="BK536" s="37">
        <v>0</v>
      </c>
      <c r="BL536" s="37">
        <v>0</v>
      </c>
      <c r="BM536" s="37">
        <v>0</v>
      </c>
      <c r="BN536" s="209">
        <v>0</v>
      </c>
      <c r="BO536" s="37">
        <v>0</v>
      </c>
      <c r="BP536" s="37">
        <v>0</v>
      </c>
      <c r="BQ536" s="37">
        <v>0</v>
      </c>
      <c r="BR536" s="37">
        <v>0</v>
      </c>
      <c r="BS536" s="209">
        <v>0</v>
      </c>
      <c r="BT536" s="37">
        <v>0</v>
      </c>
      <c r="BU536" s="37">
        <v>0</v>
      </c>
      <c r="BV536" s="37">
        <v>0</v>
      </c>
      <c r="BW536" s="37">
        <v>0</v>
      </c>
      <c r="BX536" s="209">
        <v>164896</v>
      </c>
      <c r="BY536" s="37">
        <v>0</v>
      </c>
      <c r="BZ536" s="37">
        <v>0</v>
      </c>
      <c r="CA536" s="37">
        <v>0</v>
      </c>
      <c r="CB536" s="37">
        <v>164896</v>
      </c>
      <c r="CC536" s="209">
        <v>124880</v>
      </c>
      <c r="CD536" s="37">
        <v>0</v>
      </c>
      <c r="CE536" s="37">
        <v>0</v>
      </c>
      <c r="CF536" s="37">
        <v>0</v>
      </c>
      <c r="CG536" s="37">
        <v>124880</v>
      </c>
      <c r="CH536" s="209">
        <v>0</v>
      </c>
      <c r="CI536" s="37">
        <v>0</v>
      </c>
      <c r="CJ536" s="37">
        <v>0</v>
      </c>
      <c r="CK536" s="37">
        <v>0</v>
      </c>
      <c r="CL536" s="37">
        <v>0</v>
      </c>
      <c r="CM536" s="509" t="s">
        <v>92</v>
      </c>
      <c r="CN536" s="19" t="str">
        <f t="shared" si="227"/>
        <v>4010000540707плановый</v>
      </c>
      <c r="CO536" s="103"/>
      <c r="CP536" s="103"/>
      <c r="CQ536" s="104"/>
      <c r="CR536" s="104">
        <f t="shared" si="221"/>
        <v>0</v>
      </c>
      <c r="CS536" s="104">
        <f t="shared" si="222"/>
        <v>0</v>
      </c>
      <c r="CT536" s="104">
        <f t="shared" si="223"/>
        <v>0</v>
      </c>
      <c r="CU536" s="104">
        <f t="shared" si="224"/>
        <v>0</v>
      </c>
      <c r="CV536" s="104">
        <f t="shared" si="225"/>
        <v>0</v>
      </c>
      <c r="CW536" s="104">
        <f t="shared" si="226"/>
        <v>0</v>
      </c>
      <c r="CX536" s="104"/>
      <c r="CY536" s="211">
        <f t="shared" si="228"/>
        <v>0</v>
      </c>
      <c r="CZ536" s="211">
        <f t="shared" si="229"/>
        <v>0</v>
      </c>
      <c r="DA536" s="211">
        <f t="shared" si="230"/>
        <v>0</v>
      </c>
      <c r="DB536" s="211">
        <f t="shared" si="231"/>
        <v>0</v>
      </c>
      <c r="DC536" s="211">
        <f t="shared" si="232"/>
        <v>0</v>
      </c>
      <c r="DD536" s="211">
        <f t="shared" si="233"/>
        <v>0</v>
      </c>
      <c r="DE536" s="211">
        <f t="shared" si="234"/>
        <v>0</v>
      </c>
      <c r="DF536" s="211">
        <f t="shared" si="235"/>
        <v>0</v>
      </c>
      <c r="DG536" s="211">
        <f t="shared" si="236"/>
        <v>0</v>
      </c>
      <c r="DH536" s="211">
        <f t="shared" si="237"/>
        <v>0</v>
      </c>
    </row>
    <row r="537" spans="1:112" s="105" customFormat="1" ht="32.1" customHeight="1">
      <c r="A537" s="84">
        <v>607</v>
      </c>
      <c r="B537" s="57" t="s">
        <v>481</v>
      </c>
      <c r="C537" s="69">
        <v>401000030</v>
      </c>
      <c r="D537" s="58" t="s">
        <v>213</v>
      </c>
      <c r="E537" s="59" t="s">
        <v>484</v>
      </c>
      <c r="F537" s="85"/>
      <c r="G537" s="85"/>
      <c r="H537" s="86" t="s">
        <v>66</v>
      </c>
      <c r="I537" s="85"/>
      <c r="J537" s="86">
        <v>16</v>
      </c>
      <c r="K537" s="86">
        <v>1</v>
      </c>
      <c r="L537" s="86">
        <v>17</v>
      </c>
      <c r="M537" s="86"/>
      <c r="N537" s="86"/>
      <c r="O537" s="86"/>
      <c r="P537" s="64" t="s">
        <v>134</v>
      </c>
      <c r="Q537" s="64" t="s">
        <v>541</v>
      </c>
      <c r="R537" s="86"/>
      <c r="S537" s="86"/>
      <c r="T537" s="86" t="s">
        <v>66</v>
      </c>
      <c r="U537" s="86"/>
      <c r="V537" s="86">
        <v>9</v>
      </c>
      <c r="W537" s="86">
        <v>1</v>
      </c>
      <c r="X537" s="64"/>
      <c r="Y537" s="86"/>
      <c r="Z537" s="86"/>
      <c r="AA537" s="86"/>
      <c r="AB537" s="64" t="s">
        <v>542</v>
      </c>
      <c r="AC537" s="328" t="s">
        <v>2315</v>
      </c>
      <c r="AD537" s="561"/>
      <c r="AE537" s="561"/>
      <c r="AF537" s="561"/>
      <c r="AG537" s="561"/>
      <c r="AH537" s="561"/>
      <c r="AI537" s="561"/>
      <c r="AJ537" s="251"/>
      <c r="AK537" s="251"/>
      <c r="AL537" s="561"/>
      <c r="AM537" s="562" t="s">
        <v>2389</v>
      </c>
      <c r="AN537" s="64" t="s">
        <v>2322</v>
      </c>
      <c r="AO537" s="71" t="s">
        <v>214</v>
      </c>
      <c r="AP537" s="71" t="s">
        <v>137</v>
      </c>
      <c r="AQ537" s="71" t="s">
        <v>2423</v>
      </c>
      <c r="AR537" s="70" t="s">
        <v>2424</v>
      </c>
      <c r="AS537" s="253" t="s">
        <v>73</v>
      </c>
      <c r="AT537" s="37">
        <v>0</v>
      </c>
      <c r="AU537" s="37">
        <v>0</v>
      </c>
      <c r="AV537" s="37">
        <v>0</v>
      </c>
      <c r="AW537" s="37">
        <v>0</v>
      </c>
      <c r="AX537" s="37">
        <v>0</v>
      </c>
      <c r="AY537" s="37">
        <v>0</v>
      </c>
      <c r="AZ537" s="37">
        <v>0</v>
      </c>
      <c r="BA537" s="37">
        <v>0</v>
      </c>
      <c r="BB537" s="37">
        <v>0</v>
      </c>
      <c r="BC537" s="37">
        <v>0</v>
      </c>
      <c r="BD537" s="209">
        <v>130000</v>
      </c>
      <c r="BE537" s="37">
        <v>0</v>
      </c>
      <c r="BF537" s="37">
        <v>0</v>
      </c>
      <c r="BG537" s="37">
        <v>0</v>
      </c>
      <c r="BH537" s="37">
        <v>130000</v>
      </c>
      <c r="BI537" s="209">
        <v>0</v>
      </c>
      <c r="BJ537" s="37">
        <v>0</v>
      </c>
      <c r="BK537" s="37">
        <v>0</v>
      </c>
      <c r="BL537" s="37">
        <v>0</v>
      </c>
      <c r="BM537" s="37">
        <v>0</v>
      </c>
      <c r="BN537" s="209">
        <v>0</v>
      </c>
      <c r="BO537" s="37">
        <v>0</v>
      </c>
      <c r="BP537" s="37">
        <v>0</v>
      </c>
      <c r="BQ537" s="37">
        <v>0</v>
      </c>
      <c r="BR537" s="37">
        <v>0</v>
      </c>
      <c r="BS537" s="209">
        <v>0</v>
      </c>
      <c r="BT537" s="37">
        <v>0</v>
      </c>
      <c r="BU537" s="37">
        <v>0</v>
      </c>
      <c r="BV537" s="37">
        <v>0</v>
      </c>
      <c r="BW537" s="37">
        <v>0</v>
      </c>
      <c r="BX537" s="209">
        <v>0</v>
      </c>
      <c r="BY537" s="37">
        <v>0</v>
      </c>
      <c r="BZ537" s="37">
        <v>0</v>
      </c>
      <c r="CA537" s="37">
        <v>0</v>
      </c>
      <c r="CB537" s="37">
        <v>0</v>
      </c>
      <c r="CC537" s="209">
        <v>130000</v>
      </c>
      <c r="CD537" s="37">
        <v>0</v>
      </c>
      <c r="CE537" s="37">
        <v>0</v>
      </c>
      <c r="CF537" s="37">
        <v>0</v>
      </c>
      <c r="CG537" s="37">
        <v>130000</v>
      </c>
      <c r="CH537" s="209">
        <v>0</v>
      </c>
      <c r="CI537" s="37">
        <v>0</v>
      </c>
      <c r="CJ537" s="37">
        <v>0</v>
      </c>
      <c r="CK537" s="37">
        <v>0</v>
      </c>
      <c r="CL537" s="37">
        <v>0</v>
      </c>
      <c r="CM537" s="509" t="s">
        <v>92</v>
      </c>
      <c r="CN537" s="19" t="str">
        <f t="shared" si="227"/>
        <v>4010000300804плановый</v>
      </c>
      <c r="CO537" s="103"/>
      <c r="CP537" s="103"/>
      <c r="CQ537" s="104"/>
      <c r="CR537" s="104">
        <f t="shared" si="221"/>
        <v>0</v>
      </c>
      <c r="CS537" s="104">
        <f t="shared" si="222"/>
        <v>0</v>
      </c>
      <c r="CT537" s="104">
        <f t="shared" si="223"/>
        <v>0</v>
      </c>
      <c r="CU537" s="104">
        <f t="shared" si="224"/>
        <v>0</v>
      </c>
      <c r="CV537" s="104">
        <f t="shared" si="225"/>
        <v>0</v>
      </c>
      <c r="CW537" s="104">
        <f t="shared" si="226"/>
        <v>0</v>
      </c>
      <c r="CX537" s="104"/>
      <c r="CY537" s="211">
        <f t="shared" si="228"/>
        <v>0</v>
      </c>
      <c r="CZ537" s="211">
        <f t="shared" si="229"/>
        <v>0</v>
      </c>
      <c r="DA537" s="211">
        <f t="shared" si="230"/>
        <v>0</v>
      </c>
      <c r="DB537" s="211">
        <f t="shared" si="231"/>
        <v>0</v>
      </c>
      <c r="DC537" s="211">
        <f t="shared" si="232"/>
        <v>0</v>
      </c>
      <c r="DD537" s="211">
        <f t="shared" si="233"/>
        <v>0</v>
      </c>
      <c r="DE537" s="211">
        <f t="shared" si="234"/>
        <v>0</v>
      </c>
      <c r="DF537" s="211">
        <f t="shared" si="235"/>
        <v>0</v>
      </c>
      <c r="DG537" s="211">
        <f t="shared" si="236"/>
        <v>0</v>
      </c>
      <c r="DH537" s="211">
        <f t="shared" si="237"/>
        <v>0</v>
      </c>
    </row>
    <row r="538" spans="1:112" s="105" customFormat="1" ht="32.1" customHeight="1">
      <c r="A538" s="84">
        <v>607</v>
      </c>
      <c r="B538" s="57" t="s">
        <v>481</v>
      </c>
      <c r="C538" s="69">
        <v>402000001</v>
      </c>
      <c r="D538" s="198" t="s">
        <v>67</v>
      </c>
      <c r="E538" s="59" t="s">
        <v>576</v>
      </c>
      <c r="F538" s="85"/>
      <c r="G538" s="85"/>
      <c r="H538" s="86">
        <v>6</v>
      </c>
      <c r="I538" s="85"/>
      <c r="J538" s="86">
        <v>23</v>
      </c>
      <c r="K538" s="86">
        <v>3</v>
      </c>
      <c r="L538" s="86"/>
      <c r="M538" s="86"/>
      <c r="N538" s="86"/>
      <c r="O538" s="86"/>
      <c r="P538" s="64" t="s">
        <v>577</v>
      </c>
      <c r="Q538" s="64" t="s">
        <v>423</v>
      </c>
      <c r="R538" s="86"/>
      <c r="S538" s="86"/>
      <c r="T538" s="86"/>
      <c r="U538" s="86"/>
      <c r="V538" s="86">
        <v>11</v>
      </c>
      <c r="W538" s="86">
        <v>1</v>
      </c>
      <c r="X538" s="86" t="s">
        <v>106</v>
      </c>
      <c r="Y538" s="86"/>
      <c r="Z538" s="86"/>
      <c r="AA538" s="86"/>
      <c r="AB538" s="64" t="s">
        <v>166</v>
      </c>
      <c r="AC538" s="567" t="s">
        <v>2246</v>
      </c>
      <c r="AD538" s="561"/>
      <c r="AE538" s="561"/>
      <c r="AF538" s="561"/>
      <c r="AG538" s="561"/>
      <c r="AH538" s="561"/>
      <c r="AI538" s="561"/>
      <c r="AJ538" s="561"/>
      <c r="AK538" s="561"/>
      <c r="AL538" s="561"/>
      <c r="AM538" s="562" t="s">
        <v>2425</v>
      </c>
      <c r="AN538" s="245" t="s">
        <v>2426</v>
      </c>
      <c r="AO538" s="71" t="s">
        <v>214</v>
      </c>
      <c r="AP538" s="71" t="s">
        <v>137</v>
      </c>
      <c r="AQ538" s="71" t="s">
        <v>578</v>
      </c>
      <c r="AR538" s="70" t="s">
        <v>76</v>
      </c>
      <c r="AS538" s="253" t="s">
        <v>77</v>
      </c>
      <c r="AT538" s="37">
        <v>301925.58</v>
      </c>
      <c r="AU538" s="37">
        <v>301925.58</v>
      </c>
      <c r="AV538" s="37">
        <v>0</v>
      </c>
      <c r="AW538" s="37">
        <v>0</v>
      </c>
      <c r="AX538" s="37">
        <v>0</v>
      </c>
      <c r="AY538" s="37">
        <v>0</v>
      </c>
      <c r="AZ538" s="37">
        <v>0</v>
      </c>
      <c r="BA538" s="37">
        <v>0</v>
      </c>
      <c r="BB538" s="37">
        <v>301925.58</v>
      </c>
      <c r="BC538" s="37">
        <v>301925.58</v>
      </c>
      <c r="BD538" s="209">
        <v>274447.5</v>
      </c>
      <c r="BE538" s="37">
        <v>0</v>
      </c>
      <c r="BF538" s="37">
        <v>0</v>
      </c>
      <c r="BG538" s="37">
        <v>0</v>
      </c>
      <c r="BH538" s="37">
        <v>274447.5</v>
      </c>
      <c r="BI538" s="209">
        <v>274447.5</v>
      </c>
      <c r="BJ538" s="37">
        <v>0</v>
      </c>
      <c r="BK538" s="37">
        <v>0</v>
      </c>
      <c r="BL538" s="37">
        <v>0</v>
      </c>
      <c r="BM538" s="37">
        <v>274447.5</v>
      </c>
      <c r="BN538" s="209">
        <v>274447.5</v>
      </c>
      <c r="BO538" s="37">
        <v>0</v>
      </c>
      <c r="BP538" s="37">
        <v>0</v>
      </c>
      <c r="BQ538" s="37">
        <v>0</v>
      </c>
      <c r="BR538" s="37">
        <v>274447.5</v>
      </c>
      <c r="BS538" s="209">
        <v>274447.5</v>
      </c>
      <c r="BT538" s="37">
        <v>0</v>
      </c>
      <c r="BU538" s="37">
        <v>0</v>
      </c>
      <c r="BV538" s="37">
        <v>0</v>
      </c>
      <c r="BW538" s="37">
        <v>274447.5</v>
      </c>
      <c r="BX538" s="209">
        <v>301925.58</v>
      </c>
      <c r="BY538" s="37">
        <v>0</v>
      </c>
      <c r="BZ538" s="37">
        <v>0</v>
      </c>
      <c r="CA538" s="37">
        <v>0</v>
      </c>
      <c r="CB538" s="37">
        <v>301925.58</v>
      </c>
      <c r="CC538" s="209">
        <v>274447.5</v>
      </c>
      <c r="CD538" s="37">
        <v>0</v>
      </c>
      <c r="CE538" s="37">
        <v>0</v>
      </c>
      <c r="CF538" s="37">
        <v>0</v>
      </c>
      <c r="CG538" s="37">
        <v>274447.5</v>
      </c>
      <c r="CH538" s="209">
        <v>274447.5</v>
      </c>
      <c r="CI538" s="37">
        <v>0</v>
      </c>
      <c r="CJ538" s="37">
        <v>0</v>
      </c>
      <c r="CK538" s="37">
        <v>0</v>
      </c>
      <c r="CL538" s="37">
        <v>274447.5</v>
      </c>
      <c r="CM538" s="509" t="s">
        <v>92</v>
      </c>
      <c r="CN538" s="19" t="str">
        <f t="shared" si="227"/>
        <v>4020000010804плановый</v>
      </c>
      <c r="CO538" s="103"/>
      <c r="CP538" s="103"/>
      <c r="CQ538" s="104"/>
      <c r="CR538" s="104">
        <f t="shared" si="221"/>
        <v>0</v>
      </c>
      <c r="CS538" s="104">
        <f t="shared" si="222"/>
        <v>0</v>
      </c>
      <c r="CT538" s="104">
        <f t="shared" si="223"/>
        <v>0</v>
      </c>
      <c r="CU538" s="104">
        <f t="shared" si="224"/>
        <v>0</v>
      </c>
      <c r="CV538" s="104">
        <f t="shared" si="225"/>
        <v>0</v>
      </c>
      <c r="CW538" s="104">
        <f t="shared" si="226"/>
        <v>0</v>
      </c>
      <c r="CX538" s="104"/>
      <c r="CY538" s="211">
        <f t="shared" si="228"/>
        <v>0</v>
      </c>
      <c r="CZ538" s="211">
        <f t="shared" si="229"/>
        <v>0</v>
      </c>
      <c r="DA538" s="211">
        <f t="shared" si="230"/>
        <v>0</v>
      </c>
      <c r="DB538" s="211">
        <f t="shared" si="231"/>
        <v>0</v>
      </c>
      <c r="DC538" s="211">
        <f t="shared" si="232"/>
        <v>0</v>
      </c>
      <c r="DD538" s="211">
        <f t="shared" si="233"/>
        <v>0</v>
      </c>
      <c r="DE538" s="211">
        <f t="shared" si="234"/>
        <v>0</v>
      </c>
      <c r="DF538" s="211">
        <f t="shared" si="235"/>
        <v>0</v>
      </c>
      <c r="DG538" s="211">
        <f t="shared" si="236"/>
        <v>0</v>
      </c>
      <c r="DH538" s="211">
        <f t="shared" si="237"/>
        <v>0</v>
      </c>
    </row>
    <row r="539" spans="1:112" s="105" customFormat="1" ht="32.1" customHeight="1">
      <c r="A539" s="84">
        <v>607</v>
      </c>
      <c r="B539" s="57" t="s">
        <v>481</v>
      </c>
      <c r="C539" s="69">
        <v>402000001</v>
      </c>
      <c r="D539" s="58" t="s">
        <v>67</v>
      </c>
      <c r="E539" s="59" t="s">
        <v>576</v>
      </c>
      <c r="F539" s="85"/>
      <c r="G539" s="85"/>
      <c r="H539" s="86">
        <v>6</v>
      </c>
      <c r="I539" s="85"/>
      <c r="J539" s="86">
        <v>23</v>
      </c>
      <c r="K539" s="86">
        <v>3</v>
      </c>
      <c r="L539" s="86"/>
      <c r="M539" s="86"/>
      <c r="N539" s="86"/>
      <c r="O539" s="86"/>
      <c r="P539" s="64" t="s">
        <v>577</v>
      </c>
      <c r="Q539" s="64" t="s">
        <v>423</v>
      </c>
      <c r="R539" s="86"/>
      <c r="S539" s="86"/>
      <c r="T539" s="86"/>
      <c r="U539" s="86"/>
      <c r="V539" s="86">
        <v>11</v>
      </c>
      <c r="W539" s="86">
        <v>1</v>
      </c>
      <c r="X539" s="86" t="s">
        <v>579</v>
      </c>
      <c r="Y539" s="86"/>
      <c r="Z539" s="86"/>
      <c r="AA539" s="86"/>
      <c r="AB539" s="64" t="s">
        <v>166</v>
      </c>
      <c r="AC539" s="567" t="s">
        <v>2246</v>
      </c>
      <c r="AD539" s="561"/>
      <c r="AE539" s="561"/>
      <c r="AF539" s="561"/>
      <c r="AG539" s="561"/>
      <c r="AH539" s="561"/>
      <c r="AI539" s="561"/>
      <c r="AJ539" s="561"/>
      <c r="AK539" s="561"/>
      <c r="AL539" s="561"/>
      <c r="AM539" s="562" t="s">
        <v>2425</v>
      </c>
      <c r="AN539" s="245" t="s">
        <v>2426</v>
      </c>
      <c r="AO539" s="71" t="s">
        <v>214</v>
      </c>
      <c r="AP539" s="71" t="s">
        <v>137</v>
      </c>
      <c r="AQ539" s="71" t="s">
        <v>578</v>
      </c>
      <c r="AR539" s="70" t="s">
        <v>76</v>
      </c>
      <c r="AS539" s="253" t="s">
        <v>79</v>
      </c>
      <c r="AT539" s="37">
        <v>82586.679999999993</v>
      </c>
      <c r="AU539" s="37">
        <v>82586.679999999993</v>
      </c>
      <c r="AV539" s="37">
        <v>0</v>
      </c>
      <c r="AW539" s="37">
        <v>0</v>
      </c>
      <c r="AX539" s="37">
        <v>0</v>
      </c>
      <c r="AY539" s="37">
        <v>0</v>
      </c>
      <c r="AZ539" s="37">
        <v>0</v>
      </c>
      <c r="BA539" s="37">
        <v>0</v>
      </c>
      <c r="BB539" s="37">
        <v>82586.679999999993</v>
      </c>
      <c r="BC539" s="37">
        <v>82586.679999999993</v>
      </c>
      <c r="BD539" s="209">
        <v>82882.5</v>
      </c>
      <c r="BE539" s="37">
        <v>0</v>
      </c>
      <c r="BF539" s="37">
        <v>0</v>
      </c>
      <c r="BG539" s="37">
        <v>0</v>
      </c>
      <c r="BH539" s="37">
        <v>82882.5</v>
      </c>
      <c r="BI539" s="209">
        <v>82882.5</v>
      </c>
      <c r="BJ539" s="37">
        <v>0</v>
      </c>
      <c r="BK539" s="37">
        <v>0</v>
      </c>
      <c r="BL539" s="37">
        <v>0</v>
      </c>
      <c r="BM539" s="37">
        <v>82882.5</v>
      </c>
      <c r="BN539" s="209">
        <v>82882.5</v>
      </c>
      <c r="BO539" s="37">
        <v>0</v>
      </c>
      <c r="BP539" s="37">
        <v>0</v>
      </c>
      <c r="BQ539" s="37">
        <v>0</v>
      </c>
      <c r="BR539" s="37">
        <v>82882.5</v>
      </c>
      <c r="BS539" s="209">
        <v>82882.5</v>
      </c>
      <c r="BT539" s="37">
        <v>0</v>
      </c>
      <c r="BU539" s="37">
        <v>0</v>
      </c>
      <c r="BV539" s="37">
        <v>0</v>
      </c>
      <c r="BW539" s="37">
        <v>82882.5</v>
      </c>
      <c r="BX539" s="209">
        <v>82586.679999999993</v>
      </c>
      <c r="BY539" s="37">
        <v>0</v>
      </c>
      <c r="BZ539" s="37">
        <v>0</v>
      </c>
      <c r="CA539" s="37">
        <v>0</v>
      </c>
      <c r="CB539" s="37">
        <v>82586.679999999993</v>
      </c>
      <c r="CC539" s="209">
        <v>82882.5</v>
      </c>
      <c r="CD539" s="37">
        <v>0</v>
      </c>
      <c r="CE539" s="37">
        <v>0</v>
      </c>
      <c r="CF539" s="37">
        <v>0</v>
      </c>
      <c r="CG539" s="37">
        <v>82882.5</v>
      </c>
      <c r="CH539" s="209">
        <v>82882.5</v>
      </c>
      <c r="CI539" s="37">
        <v>0</v>
      </c>
      <c r="CJ539" s="37">
        <v>0</v>
      </c>
      <c r="CK539" s="37">
        <v>0</v>
      </c>
      <c r="CL539" s="37">
        <v>82882.5</v>
      </c>
      <c r="CM539" s="509" t="s">
        <v>92</v>
      </c>
      <c r="CN539" s="19" t="str">
        <f t="shared" si="227"/>
        <v>4020000010804плановый</v>
      </c>
      <c r="CO539" s="103"/>
      <c r="CP539" s="103"/>
      <c r="CQ539" s="104"/>
      <c r="CR539" s="104">
        <f t="shared" si="221"/>
        <v>0</v>
      </c>
      <c r="CS539" s="104">
        <f t="shared" si="222"/>
        <v>0</v>
      </c>
      <c r="CT539" s="104">
        <f t="shared" si="223"/>
        <v>0</v>
      </c>
      <c r="CU539" s="104">
        <f t="shared" si="224"/>
        <v>0</v>
      </c>
      <c r="CV539" s="104">
        <f t="shared" si="225"/>
        <v>0</v>
      </c>
      <c r="CW539" s="104">
        <f t="shared" si="226"/>
        <v>0</v>
      </c>
      <c r="CX539" s="104"/>
      <c r="CY539" s="211">
        <f t="shared" si="228"/>
        <v>0</v>
      </c>
      <c r="CZ539" s="211">
        <f t="shared" si="229"/>
        <v>0</v>
      </c>
      <c r="DA539" s="211">
        <f t="shared" si="230"/>
        <v>0</v>
      </c>
      <c r="DB539" s="211">
        <f t="shared" si="231"/>
        <v>0</v>
      </c>
      <c r="DC539" s="211">
        <f t="shared" si="232"/>
        <v>0</v>
      </c>
      <c r="DD539" s="211">
        <f t="shared" si="233"/>
        <v>0</v>
      </c>
      <c r="DE539" s="211">
        <f t="shared" si="234"/>
        <v>0</v>
      </c>
      <c r="DF539" s="211">
        <f t="shared" si="235"/>
        <v>0</v>
      </c>
      <c r="DG539" s="211">
        <f t="shared" si="236"/>
        <v>0</v>
      </c>
      <c r="DH539" s="211">
        <f t="shared" si="237"/>
        <v>0</v>
      </c>
    </row>
    <row r="540" spans="1:112" s="105" customFormat="1" ht="32.1" customHeight="1">
      <c r="A540" s="84">
        <v>607</v>
      </c>
      <c r="B540" s="57" t="s">
        <v>481</v>
      </c>
      <c r="C540" s="69">
        <v>402000001</v>
      </c>
      <c r="D540" s="58" t="s">
        <v>67</v>
      </c>
      <c r="E540" s="59" t="s">
        <v>484</v>
      </c>
      <c r="F540" s="85"/>
      <c r="G540" s="85"/>
      <c r="H540" s="86">
        <v>3</v>
      </c>
      <c r="I540" s="85"/>
      <c r="J540" s="86">
        <v>17</v>
      </c>
      <c r="K540" s="86">
        <v>1</v>
      </c>
      <c r="L540" s="86">
        <v>3</v>
      </c>
      <c r="M540" s="86"/>
      <c r="N540" s="86"/>
      <c r="O540" s="86"/>
      <c r="P540" s="64" t="s">
        <v>577</v>
      </c>
      <c r="Q540" s="64" t="s">
        <v>275</v>
      </c>
      <c r="R540" s="86"/>
      <c r="S540" s="86"/>
      <c r="T540" s="86">
        <v>3</v>
      </c>
      <c r="U540" s="86"/>
      <c r="V540" s="86">
        <v>12</v>
      </c>
      <c r="W540" s="86">
        <v>1</v>
      </c>
      <c r="X540" s="86">
        <v>3</v>
      </c>
      <c r="Y540" s="86"/>
      <c r="Z540" s="86"/>
      <c r="AA540" s="86"/>
      <c r="AB540" s="64" t="s">
        <v>142</v>
      </c>
      <c r="AC540" s="567" t="s">
        <v>2427</v>
      </c>
      <c r="AD540" s="561"/>
      <c r="AE540" s="561"/>
      <c r="AF540" s="561"/>
      <c r="AG540" s="561"/>
      <c r="AH540" s="561"/>
      <c r="AI540" s="561"/>
      <c r="AJ540" s="251"/>
      <c r="AK540" s="565"/>
      <c r="AL540" s="561"/>
      <c r="AM540" s="565" t="s">
        <v>2428</v>
      </c>
      <c r="AN540" s="245" t="s">
        <v>2429</v>
      </c>
      <c r="AO540" s="71" t="s">
        <v>214</v>
      </c>
      <c r="AP540" s="71" t="s">
        <v>137</v>
      </c>
      <c r="AQ540" s="71" t="s">
        <v>578</v>
      </c>
      <c r="AR540" s="70" t="s">
        <v>76</v>
      </c>
      <c r="AS540" s="253" t="s">
        <v>73</v>
      </c>
      <c r="AT540" s="37">
        <v>1056734.32</v>
      </c>
      <c r="AU540" s="37">
        <v>1056734.32</v>
      </c>
      <c r="AV540" s="37">
        <v>0</v>
      </c>
      <c r="AW540" s="37">
        <v>0</v>
      </c>
      <c r="AX540" s="37">
        <v>0</v>
      </c>
      <c r="AY540" s="37">
        <v>0</v>
      </c>
      <c r="AZ540" s="37">
        <v>0</v>
      </c>
      <c r="BA540" s="37">
        <v>0</v>
      </c>
      <c r="BB540" s="37">
        <v>1056734.32</v>
      </c>
      <c r="BC540" s="37">
        <v>1056734.32</v>
      </c>
      <c r="BD540" s="209">
        <v>958115</v>
      </c>
      <c r="BE540" s="37">
        <v>0</v>
      </c>
      <c r="BF540" s="37">
        <v>0</v>
      </c>
      <c r="BG540" s="37">
        <v>0</v>
      </c>
      <c r="BH540" s="37">
        <v>958115</v>
      </c>
      <c r="BI540" s="209">
        <v>959860</v>
      </c>
      <c r="BJ540" s="37">
        <v>0</v>
      </c>
      <c r="BK540" s="37">
        <v>0</v>
      </c>
      <c r="BL540" s="37">
        <v>0</v>
      </c>
      <c r="BM540" s="37">
        <v>959860</v>
      </c>
      <c r="BN540" s="209">
        <v>961674</v>
      </c>
      <c r="BO540" s="37">
        <v>0</v>
      </c>
      <c r="BP540" s="37">
        <v>0</v>
      </c>
      <c r="BQ540" s="37">
        <v>0</v>
      </c>
      <c r="BR540" s="37">
        <v>961674</v>
      </c>
      <c r="BS540" s="209">
        <v>961674</v>
      </c>
      <c r="BT540" s="37">
        <v>0</v>
      </c>
      <c r="BU540" s="37">
        <v>0</v>
      </c>
      <c r="BV540" s="37">
        <v>0</v>
      </c>
      <c r="BW540" s="37">
        <v>961674</v>
      </c>
      <c r="BX540" s="209">
        <v>1056734.32</v>
      </c>
      <c r="BY540" s="37">
        <v>0</v>
      </c>
      <c r="BZ540" s="37">
        <v>0</v>
      </c>
      <c r="CA540" s="37">
        <v>0</v>
      </c>
      <c r="CB540" s="37">
        <v>1056734.32</v>
      </c>
      <c r="CC540" s="209">
        <v>958115</v>
      </c>
      <c r="CD540" s="37">
        <v>0</v>
      </c>
      <c r="CE540" s="37">
        <v>0</v>
      </c>
      <c r="CF540" s="37">
        <v>0</v>
      </c>
      <c r="CG540" s="37">
        <v>958115</v>
      </c>
      <c r="CH540" s="209">
        <v>959860</v>
      </c>
      <c r="CI540" s="37">
        <v>0</v>
      </c>
      <c r="CJ540" s="37">
        <v>0</v>
      </c>
      <c r="CK540" s="37">
        <v>0</v>
      </c>
      <c r="CL540" s="37">
        <v>959860</v>
      </c>
      <c r="CM540" s="509" t="s">
        <v>92</v>
      </c>
      <c r="CN540" s="19" t="str">
        <f t="shared" si="227"/>
        <v>4020000010804плановый</v>
      </c>
      <c r="CO540" s="103"/>
      <c r="CP540" s="103"/>
      <c r="CQ540" s="104"/>
      <c r="CR540" s="104">
        <f t="shared" si="221"/>
        <v>0</v>
      </c>
      <c r="CS540" s="104">
        <f t="shared" si="222"/>
        <v>0</v>
      </c>
      <c r="CT540" s="104">
        <f t="shared" si="223"/>
        <v>0</v>
      </c>
      <c r="CU540" s="104">
        <f t="shared" si="224"/>
        <v>0</v>
      </c>
      <c r="CV540" s="104">
        <f t="shared" si="225"/>
        <v>0</v>
      </c>
      <c r="CW540" s="104">
        <f t="shared" si="226"/>
        <v>0</v>
      </c>
      <c r="CX540" s="104"/>
      <c r="CY540" s="211">
        <f t="shared" si="228"/>
        <v>0</v>
      </c>
      <c r="CZ540" s="211">
        <f t="shared" si="229"/>
        <v>0</v>
      </c>
      <c r="DA540" s="211">
        <f t="shared" si="230"/>
        <v>0</v>
      </c>
      <c r="DB540" s="211">
        <f t="shared" si="231"/>
        <v>0</v>
      </c>
      <c r="DC540" s="211">
        <f t="shared" si="232"/>
        <v>0</v>
      </c>
      <c r="DD540" s="211">
        <f t="shared" si="233"/>
        <v>0</v>
      </c>
      <c r="DE540" s="211">
        <f t="shared" si="234"/>
        <v>0</v>
      </c>
      <c r="DF540" s="211">
        <f t="shared" si="235"/>
        <v>0</v>
      </c>
      <c r="DG540" s="211">
        <f t="shared" si="236"/>
        <v>0</v>
      </c>
      <c r="DH540" s="211">
        <f t="shared" si="237"/>
        <v>0</v>
      </c>
    </row>
    <row r="541" spans="1:112" s="105" customFormat="1" ht="32.1" customHeight="1">
      <c r="A541" s="84">
        <v>607</v>
      </c>
      <c r="B541" s="57" t="s">
        <v>481</v>
      </c>
      <c r="C541" s="69">
        <v>402000001</v>
      </c>
      <c r="D541" s="58" t="s">
        <v>67</v>
      </c>
      <c r="E541" s="59" t="s">
        <v>484</v>
      </c>
      <c r="F541" s="85"/>
      <c r="G541" s="85"/>
      <c r="H541" s="86">
        <v>3</v>
      </c>
      <c r="I541" s="85"/>
      <c r="J541" s="86">
        <v>17</v>
      </c>
      <c r="K541" s="86">
        <v>1</v>
      </c>
      <c r="L541" s="86">
        <v>3</v>
      </c>
      <c r="M541" s="86"/>
      <c r="N541" s="86"/>
      <c r="O541" s="86"/>
      <c r="P541" s="64" t="s">
        <v>577</v>
      </c>
      <c r="Q541" s="64" t="s">
        <v>275</v>
      </c>
      <c r="R541" s="86"/>
      <c r="S541" s="86"/>
      <c r="T541" s="86">
        <v>3</v>
      </c>
      <c r="U541" s="86"/>
      <c r="V541" s="86">
        <v>12</v>
      </c>
      <c r="W541" s="86">
        <v>1</v>
      </c>
      <c r="X541" s="86">
        <v>3</v>
      </c>
      <c r="Y541" s="86"/>
      <c r="Z541" s="86"/>
      <c r="AA541" s="86"/>
      <c r="AB541" s="64" t="s">
        <v>142</v>
      </c>
      <c r="AC541" s="567" t="s">
        <v>2427</v>
      </c>
      <c r="AD541" s="561"/>
      <c r="AE541" s="561"/>
      <c r="AF541" s="561"/>
      <c r="AG541" s="561"/>
      <c r="AH541" s="561"/>
      <c r="AI541" s="561"/>
      <c r="AJ541" s="251"/>
      <c r="AK541" s="565"/>
      <c r="AL541" s="561"/>
      <c r="AM541" s="565" t="s">
        <v>2428</v>
      </c>
      <c r="AN541" s="245" t="s">
        <v>2429</v>
      </c>
      <c r="AO541" s="71" t="s">
        <v>214</v>
      </c>
      <c r="AP541" s="71" t="s">
        <v>137</v>
      </c>
      <c r="AQ541" s="71" t="s">
        <v>578</v>
      </c>
      <c r="AR541" s="70" t="s">
        <v>76</v>
      </c>
      <c r="AS541" s="253" t="s">
        <v>118</v>
      </c>
      <c r="AT541" s="37">
        <v>186344.64</v>
      </c>
      <c r="AU541" s="37">
        <v>186344.64</v>
      </c>
      <c r="AV541" s="37">
        <v>0</v>
      </c>
      <c r="AW541" s="37">
        <v>0</v>
      </c>
      <c r="AX541" s="37">
        <v>0</v>
      </c>
      <c r="AY541" s="37">
        <v>0</v>
      </c>
      <c r="AZ541" s="37">
        <v>0</v>
      </c>
      <c r="BA541" s="37">
        <v>0</v>
      </c>
      <c r="BB541" s="37">
        <v>186344.64</v>
      </c>
      <c r="BC541" s="37">
        <v>186344.64</v>
      </c>
      <c r="BD541" s="209">
        <v>248585</v>
      </c>
      <c r="BE541" s="37">
        <v>0</v>
      </c>
      <c r="BF541" s="37">
        <v>0</v>
      </c>
      <c r="BG541" s="37">
        <v>0</v>
      </c>
      <c r="BH541" s="37">
        <v>248585</v>
      </c>
      <c r="BI541" s="209">
        <v>258530</v>
      </c>
      <c r="BJ541" s="37">
        <v>0</v>
      </c>
      <c r="BK541" s="37">
        <v>0</v>
      </c>
      <c r="BL541" s="37">
        <v>0</v>
      </c>
      <c r="BM541" s="37">
        <v>258530</v>
      </c>
      <c r="BN541" s="209">
        <v>268876</v>
      </c>
      <c r="BO541" s="37">
        <v>0</v>
      </c>
      <c r="BP541" s="37">
        <v>0</v>
      </c>
      <c r="BQ541" s="37">
        <v>0</v>
      </c>
      <c r="BR541" s="37">
        <v>268876</v>
      </c>
      <c r="BS541" s="209">
        <v>268876</v>
      </c>
      <c r="BT541" s="37">
        <v>0</v>
      </c>
      <c r="BU541" s="37">
        <v>0</v>
      </c>
      <c r="BV541" s="37">
        <v>0</v>
      </c>
      <c r="BW541" s="37">
        <v>268876</v>
      </c>
      <c r="BX541" s="209">
        <v>186344.64</v>
      </c>
      <c r="BY541" s="37">
        <v>0</v>
      </c>
      <c r="BZ541" s="37">
        <v>0</v>
      </c>
      <c r="CA541" s="37">
        <v>0</v>
      </c>
      <c r="CB541" s="37">
        <v>186344.64</v>
      </c>
      <c r="CC541" s="209">
        <v>248585</v>
      </c>
      <c r="CD541" s="37">
        <v>0</v>
      </c>
      <c r="CE541" s="37">
        <v>0</v>
      </c>
      <c r="CF541" s="37">
        <v>0</v>
      </c>
      <c r="CG541" s="37">
        <v>248585</v>
      </c>
      <c r="CH541" s="209">
        <v>258530</v>
      </c>
      <c r="CI541" s="37">
        <v>0</v>
      </c>
      <c r="CJ541" s="37">
        <v>0</v>
      </c>
      <c r="CK541" s="37">
        <v>0</v>
      </c>
      <c r="CL541" s="37">
        <v>258530</v>
      </c>
      <c r="CM541" s="311" t="s">
        <v>1257</v>
      </c>
      <c r="CN541" s="19" t="str">
        <f t="shared" si="227"/>
        <v>4020000010804индексации</v>
      </c>
      <c r="CO541" s="103"/>
      <c r="CP541" s="103"/>
      <c r="CQ541" s="104"/>
      <c r="CR541" s="104">
        <f t="shared" si="221"/>
        <v>0</v>
      </c>
      <c r="CS541" s="104">
        <f t="shared" si="222"/>
        <v>0</v>
      </c>
      <c r="CT541" s="104">
        <f t="shared" si="223"/>
        <v>0</v>
      </c>
      <c r="CU541" s="104">
        <f t="shared" si="224"/>
        <v>0</v>
      </c>
      <c r="CV541" s="104">
        <f t="shared" si="225"/>
        <v>0</v>
      </c>
      <c r="CW541" s="104">
        <f t="shared" si="226"/>
        <v>0</v>
      </c>
      <c r="CX541" s="104"/>
      <c r="CY541" s="211">
        <f t="shared" si="228"/>
        <v>0</v>
      </c>
      <c r="CZ541" s="211">
        <f t="shared" si="229"/>
        <v>0</v>
      </c>
      <c r="DA541" s="211">
        <f t="shared" si="230"/>
        <v>0</v>
      </c>
      <c r="DB541" s="211">
        <f t="shared" si="231"/>
        <v>0</v>
      </c>
      <c r="DC541" s="211">
        <f t="shared" si="232"/>
        <v>0</v>
      </c>
      <c r="DD541" s="211">
        <f t="shared" si="233"/>
        <v>0</v>
      </c>
      <c r="DE541" s="211">
        <f t="shared" si="234"/>
        <v>0</v>
      </c>
      <c r="DF541" s="211">
        <f t="shared" si="235"/>
        <v>0</v>
      </c>
      <c r="DG541" s="211">
        <f t="shared" si="236"/>
        <v>0</v>
      </c>
      <c r="DH541" s="211">
        <f t="shared" si="237"/>
        <v>0</v>
      </c>
    </row>
    <row r="542" spans="1:112" s="105" customFormat="1" ht="32.1" customHeight="1">
      <c r="A542" s="84">
        <v>607</v>
      </c>
      <c r="B542" s="57" t="s">
        <v>481</v>
      </c>
      <c r="C542" s="69">
        <v>402000001</v>
      </c>
      <c r="D542" s="58" t="s">
        <v>67</v>
      </c>
      <c r="E542" s="59" t="s">
        <v>484</v>
      </c>
      <c r="F542" s="85"/>
      <c r="G542" s="85"/>
      <c r="H542" s="86">
        <v>3</v>
      </c>
      <c r="I542" s="85"/>
      <c r="J542" s="86">
        <v>17</v>
      </c>
      <c r="K542" s="86">
        <v>1</v>
      </c>
      <c r="L542" s="86">
        <v>3</v>
      </c>
      <c r="M542" s="86"/>
      <c r="N542" s="86"/>
      <c r="O542" s="86"/>
      <c r="P542" s="64" t="s">
        <v>134</v>
      </c>
      <c r="Q542" s="64" t="s">
        <v>275</v>
      </c>
      <c r="R542" s="86"/>
      <c r="S542" s="86"/>
      <c r="T542" s="86">
        <v>3</v>
      </c>
      <c r="U542" s="86"/>
      <c r="V542" s="86">
        <v>12</v>
      </c>
      <c r="W542" s="86">
        <v>1</v>
      </c>
      <c r="X542" s="86">
        <v>3</v>
      </c>
      <c r="Y542" s="86"/>
      <c r="Z542" s="86"/>
      <c r="AA542" s="86"/>
      <c r="AB542" s="64" t="s">
        <v>142</v>
      </c>
      <c r="AC542" s="567" t="s">
        <v>2427</v>
      </c>
      <c r="AD542" s="561"/>
      <c r="AE542" s="561"/>
      <c r="AF542" s="561"/>
      <c r="AG542" s="561"/>
      <c r="AH542" s="561"/>
      <c r="AI542" s="561"/>
      <c r="AJ542" s="251"/>
      <c r="AK542" s="565"/>
      <c r="AL542" s="561"/>
      <c r="AM542" s="565" t="s">
        <v>2428</v>
      </c>
      <c r="AN542" s="245" t="s">
        <v>2429</v>
      </c>
      <c r="AO542" s="71" t="s">
        <v>214</v>
      </c>
      <c r="AP542" s="71" t="s">
        <v>137</v>
      </c>
      <c r="AQ542" s="71" t="s">
        <v>578</v>
      </c>
      <c r="AR542" s="70" t="s">
        <v>76</v>
      </c>
      <c r="AS542" s="253" t="s">
        <v>80</v>
      </c>
      <c r="AT542" s="37">
        <v>162502.04</v>
      </c>
      <c r="AU542" s="37">
        <v>162502.04</v>
      </c>
      <c r="AV542" s="37">
        <v>0</v>
      </c>
      <c r="AW542" s="37">
        <v>0</v>
      </c>
      <c r="AX542" s="37">
        <v>0</v>
      </c>
      <c r="AY542" s="37">
        <v>0</v>
      </c>
      <c r="AZ542" s="37">
        <v>0</v>
      </c>
      <c r="BA542" s="37">
        <v>0</v>
      </c>
      <c r="BB542" s="37">
        <v>162502.04</v>
      </c>
      <c r="BC542" s="37">
        <v>162502.04</v>
      </c>
      <c r="BD542" s="209">
        <v>166640</v>
      </c>
      <c r="BE542" s="37">
        <v>0</v>
      </c>
      <c r="BF542" s="37">
        <v>0</v>
      </c>
      <c r="BG542" s="37">
        <v>0</v>
      </c>
      <c r="BH542" s="37">
        <v>166640</v>
      </c>
      <c r="BI542" s="209">
        <v>166640</v>
      </c>
      <c r="BJ542" s="37">
        <v>0</v>
      </c>
      <c r="BK542" s="37">
        <v>0</v>
      </c>
      <c r="BL542" s="37">
        <v>0</v>
      </c>
      <c r="BM542" s="37">
        <v>166640</v>
      </c>
      <c r="BN542" s="209">
        <v>166640</v>
      </c>
      <c r="BO542" s="37">
        <v>0</v>
      </c>
      <c r="BP542" s="37">
        <v>0</v>
      </c>
      <c r="BQ542" s="37">
        <v>0</v>
      </c>
      <c r="BR542" s="37">
        <v>166640</v>
      </c>
      <c r="BS542" s="209">
        <v>166640</v>
      </c>
      <c r="BT542" s="37">
        <v>0</v>
      </c>
      <c r="BU542" s="37">
        <v>0</v>
      </c>
      <c r="BV542" s="37">
        <v>0</v>
      </c>
      <c r="BW542" s="37">
        <v>166640</v>
      </c>
      <c r="BX542" s="209">
        <v>162502.04</v>
      </c>
      <c r="BY542" s="37">
        <v>0</v>
      </c>
      <c r="BZ542" s="37">
        <v>0</v>
      </c>
      <c r="CA542" s="37">
        <v>0</v>
      </c>
      <c r="CB542" s="37">
        <v>162502.04</v>
      </c>
      <c r="CC542" s="209">
        <v>166640</v>
      </c>
      <c r="CD542" s="37">
        <v>0</v>
      </c>
      <c r="CE542" s="37">
        <v>0</v>
      </c>
      <c r="CF542" s="37">
        <v>0</v>
      </c>
      <c r="CG542" s="37">
        <v>166640</v>
      </c>
      <c r="CH542" s="209">
        <v>166640</v>
      </c>
      <c r="CI542" s="37">
        <v>0</v>
      </c>
      <c r="CJ542" s="37">
        <v>0</v>
      </c>
      <c r="CK542" s="37">
        <v>0</v>
      </c>
      <c r="CL542" s="37">
        <v>166640</v>
      </c>
      <c r="CM542" s="509" t="s">
        <v>92</v>
      </c>
      <c r="CN542" s="19" t="str">
        <f t="shared" si="227"/>
        <v>4020000010804плановый</v>
      </c>
      <c r="CO542" s="103"/>
      <c r="CP542" s="103"/>
      <c r="CQ542" s="104"/>
      <c r="CR542" s="104">
        <f t="shared" si="221"/>
        <v>0</v>
      </c>
      <c r="CS542" s="104">
        <f t="shared" si="222"/>
        <v>0</v>
      </c>
      <c r="CT542" s="104">
        <f t="shared" si="223"/>
        <v>0</v>
      </c>
      <c r="CU542" s="104">
        <f t="shared" si="224"/>
        <v>0</v>
      </c>
      <c r="CV542" s="104">
        <f t="shared" si="225"/>
        <v>0</v>
      </c>
      <c r="CW542" s="104">
        <f t="shared" si="226"/>
        <v>0</v>
      </c>
      <c r="CX542" s="104"/>
      <c r="CY542" s="211">
        <f t="shared" si="228"/>
        <v>0</v>
      </c>
      <c r="CZ542" s="211">
        <f t="shared" si="229"/>
        <v>0</v>
      </c>
      <c r="DA542" s="211">
        <f t="shared" si="230"/>
        <v>0</v>
      </c>
      <c r="DB542" s="211">
        <f t="shared" si="231"/>
        <v>0</v>
      </c>
      <c r="DC542" s="211">
        <f t="shared" si="232"/>
        <v>0</v>
      </c>
      <c r="DD542" s="211">
        <f t="shared" si="233"/>
        <v>0</v>
      </c>
      <c r="DE542" s="211">
        <f t="shared" si="234"/>
        <v>0</v>
      </c>
      <c r="DF542" s="211">
        <f t="shared" si="235"/>
        <v>0</v>
      </c>
      <c r="DG542" s="211">
        <f t="shared" si="236"/>
        <v>0</v>
      </c>
      <c r="DH542" s="211">
        <f t="shared" si="237"/>
        <v>0</v>
      </c>
    </row>
    <row r="543" spans="1:112" s="105" customFormat="1" ht="32.1" customHeight="1">
      <c r="A543" s="84">
        <v>607</v>
      </c>
      <c r="B543" s="57" t="s">
        <v>481</v>
      </c>
      <c r="C543" s="69">
        <v>402000001</v>
      </c>
      <c r="D543" s="58" t="s">
        <v>67</v>
      </c>
      <c r="E543" s="59" t="s">
        <v>484</v>
      </c>
      <c r="F543" s="85"/>
      <c r="G543" s="85"/>
      <c r="H543" s="86">
        <v>3</v>
      </c>
      <c r="I543" s="85"/>
      <c r="J543" s="86">
        <v>17</v>
      </c>
      <c r="K543" s="86">
        <v>1</v>
      </c>
      <c r="L543" s="86">
        <v>3</v>
      </c>
      <c r="M543" s="86"/>
      <c r="N543" s="86"/>
      <c r="O543" s="86"/>
      <c r="P543" s="64" t="s">
        <v>134</v>
      </c>
      <c r="Q543" s="64" t="s">
        <v>275</v>
      </c>
      <c r="R543" s="86"/>
      <c r="S543" s="86"/>
      <c r="T543" s="86">
        <v>3</v>
      </c>
      <c r="U543" s="86"/>
      <c r="V543" s="86">
        <v>12</v>
      </c>
      <c r="W543" s="86">
        <v>1</v>
      </c>
      <c r="X543" s="86">
        <v>3</v>
      </c>
      <c r="Y543" s="86"/>
      <c r="Z543" s="86"/>
      <c r="AA543" s="86"/>
      <c r="AB543" s="64" t="s">
        <v>142</v>
      </c>
      <c r="AC543" s="567" t="s">
        <v>2427</v>
      </c>
      <c r="AD543" s="561"/>
      <c r="AE543" s="561"/>
      <c r="AF543" s="561"/>
      <c r="AG543" s="561"/>
      <c r="AH543" s="561"/>
      <c r="AI543" s="561"/>
      <c r="AJ543" s="251"/>
      <c r="AK543" s="565"/>
      <c r="AL543" s="561"/>
      <c r="AM543" s="565" t="s">
        <v>2428</v>
      </c>
      <c r="AN543" s="245" t="s">
        <v>2429</v>
      </c>
      <c r="AO543" s="71" t="s">
        <v>214</v>
      </c>
      <c r="AP543" s="71" t="s">
        <v>137</v>
      </c>
      <c r="AQ543" s="71" t="s">
        <v>578</v>
      </c>
      <c r="AR543" s="70" t="s">
        <v>76</v>
      </c>
      <c r="AS543" s="253" t="s">
        <v>81</v>
      </c>
      <c r="AT543" s="37">
        <v>2799</v>
      </c>
      <c r="AU543" s="37">
        <v>2799</v>
      </c>
      <c r="AV543" s="37">
        <v>0</v>
      </c>
      <c r="AW543" s="37">
        <v>0</v>
      </c>
      <c r="AX543" s="37">
        <v>0</v>
      </c>
      <c r="AY543" s="37">
        <v>0</v>
      </c>
      <c r="AZ543" s="37">
        <v>0</v>
      </c>
      <c r="BA543" s="37">
        <v>0</v>
      </c>
      <c r="BB543" s="37">
        <v>2799</v>
      </c>
      <c r="BC543" s="37">
        <v>2799</v>
      </c>
      <c r="BD543" s="209">
        <v>2940</v>
      </c>
      <c r="BE543" s="37">
        <v>0</v>
      </c>
      <c r="BF543" s="37">
        <v>0</v>
      </c>
      <c r="BG543" s="37">
        <v>0</v>
      </c>
      <c r="BH543" s="37">
        <v>2940</v>
      </c>
      <c r="BI543" s="209">
        <v>2940</v>
      </c>
      <c r="BJ543" s="37">
        <v>0</v>
      </c>
      <c r="BK543" s="37">
        <v>0</v>
      </c>
      <c r="BL543" s="37">
        <v>0</v>
      </c>
      <c r="BM543" s="37">
        <v>2940</v>
      </c>
      <c r="BN543" s="209">
        <v>2940</v>
      </c>
      <c r="BO543" s="37">
        <v>0</v>
      </c>
      <c r="BP543" s="37">
        <v>0</v>
      </c>
      <c r="BQ543" s="37">
        <v>0</v>
      </c>
      <c r="BR543" s="37">
        <v>2940</v>
      </c>
      <c r="BS543" s="209">
        <v>2940</v>
      </c>
      <c r="BT543" s="37">
        <v>0</v>
      </c>
      <c r="BU543" s="37">
        <v>0</v>
      </c>
      <c r="BV543" s="37">
        <v>0</v>
      </c>
      <c r="BW543" s="37">
        <v>2940</v>
      </c>
      <c r="BX543" s="209">
        <v>2799</v>
      </c>
      <c r="BY543" s="37">
        <v>0</v>
      </c>
      <c r="BZ543" s="37">
        <v>0</v>
      </c>
      <c r="CA543" s="37">
        <v>0</v>
      </c>
      <c r="CB543" s="37">
        <v>2799</v>
      </c>
      <c r="CC543" s="209">
        <v>2940</v>
      </c>
      <c r="CD543" s="37">
        <v>0</v>
      </c>
      <c r="CE543" s="37">
        <v>0</v>
      </c>
      <c r="CF543" s="37">
        <v>0</v>
      </c>
      <c r="CG543" s="37">
        <v>2940</v>
      </c>
      <c r="CH543" s="209">
        <v>2940</v>
      </c>
      <c r="CI543" s="37">
        <v>0</v>
      </c>
      <c r="CJ543" s="37">
        <v>0</v>
      </c>
      <c r="CK543" s="37">
        <v>0</v>
      </c>
      <c r="CL543" s="37">
        <v>2940</v>
      </c>
      <c r="CM543" s="509" t="s">
        <v>92</v>
      </c>
      <c r="CN543" s="19" t="str">
        <f t="shared" si="227"/>
        <v>4020000010804плановый</v>
      </c>
      <c r="CO543" s="103"/>
      <c r="CP543" s="103"/>
      <c r="CQ543" s="104"/>
      <c r="CR543" s="104">
        <f t="shared" si="221"/>
        <v>0</v>
      </c>
      <c r="CS543" s="104">
        <f t="shared" si="222"/>
        <v>0</v>
      </c>
      <c r="CT543" s="104">
        <f t="shared" si="223"/>
        <v>0</v>
      </c>
      <c r="CU543" s="104">
        <f t="shared" si="224"/>
        <v>0</v>
      </c>
      <c r="CV543" s="104">
        <f t="shared" si="225"/>
        <v>0</v>
      </c>
      <c r="CW543" s="104">
        <f t="shared" si="226"/>
        <v>0</v>
      </c>
      <c r="CX543" s="104"/>
      <c r="CY543" s="211">
        <f t="shared" si="228"/>
        <v>0</v>
      </c>
      <c r="CZ543" s="211">
        <f t="shared" si="229"/>
        <v>0</v>
      </c>
      <c r="DA543" s="211">
        <f t="shared" si="230"/>
        <v>0</v>
      </c>
      <c r="DB543" s="211">
        <f t="shared" si="231"/>
        <v>0</v>
      </c>
      <c r="DC543" s="211">
        <f t="shared" si="232"/>
        <v>0</v>
      </c>
      <c r="DD543" s="211">
        <f t="shared" si="233"/>
        <v>0</v>
      </c>
      <c r="DE543" s="211">
        <f t="shared" si="234"/>
        <v>0</v>
      </c>
      <c r="DF543" s="211">
        <f t="shared" si="235"/>
        <v>0</v>
      </c>
      <c r="DG543" s="211">
        <f t="shared" si="236"/>
        <v>0</v>
      </c>
      <c r="DH543" s="211">
        <f t="shared" si="237"/>
        <v>0</v>
      </c>
    </row>
    <row r="544" spans="1:112" s="105" customFormat="1" ht="32.1" customHeight="1">
      <c r="A544" s="84">
        <v>607</v>
      </c>
      <c r="B544" s="57" t="s">
        <v>481</v>
      </c>
      <c r="C544" s="69">
        <v>402000001</v>
      </c>
      <c r="D544" s="58" t="s">
        <v>67</v>
      </c>
      <c r="E544" s="59" t="s">
        <v>580</v>
      </c>
      <c r="F544" s="85"/>
      <c r="G544" s="85"/>
      <c r="H544" s="86" t="s">
        <v>581</v>
      </c>
      <c r="I544" s="85"/>
      <c r="J544" s="86" t="s">
        <v>582</v>
      </c>
      <c r="K544" s="86" t="s">
        <v>583</v>
      </c>
      <c r="L544" s="86" t="s">
        <v>584</v>
      </c>
      <c r="M544" s="86"/>
      <c r="N544" s="86"/>
      <c r="O544" s="86"/>
      <c r="P544" s="64" t="s">
        <v>585</v>
      </c>
      <c r="Q544" s="64" t="s">
        <v>586</v>
      </c>
      <c r="R544" s="86"/>
      <c r="S544" s="86"/>
      <c r="T544" s="86" t="s">
        <v>584</v>
      </c>
      <c r="U544" s="86"/>
      <c r="V544" s="86" t="s">
        <v>2430</v>
      </c>
      <c r="W544" s="86" t="s">
        <v>587</v>
      </c>
      <c r="X544" s="86" t="s">
        <v>2382</v>
      </c>
      <c r="Y544" s="86"/>
      <c r="Z544" s="86"/>
      <c r="AA544" s="86"/>
      <c r="AB544" s="64" t="s">
        <v>588</v>
      </c>
      <c r="AC544" s="328" t="s">
        <v>2371</v>
      </c>
      <c r="AD544" s="561"/>
      <c r="AE544" s="561"/>
      <c r="AF544" s="561"/>
      <c r="AG544" s="561"/>
      <c r="AH544" s="561"/>
      <c r="AI544" s="561"/>
      <c r="AJ544" s="565" t="s">
        <v>2372</v>
      </c>
      <c r="AK544" s="565"/>
      <c r="AL544" s="561"/>
      <c r="AM544" s="561"/>
      <c r="AN544" s="64" t="s">
        <v>2373</v>
      </c>
      <c r="AO544" s="71" t="s">
        <v>214</v>
      </c>
      <c r="AP544" s="71" t="s">
        <v>137</v>
      </c>
      <c r="AQ544" s="71" t="s">
        <v>589</v>
      </c>
      <c r="AR544" s="70" t="s">
        <v>116</v>
      </c>
      <c r="AS544" s="253" t="s">
        <v>79</v>
      </c>
      <c r="AT544" s="37">
        <v>3645909.21</v>
      </c>
      <c r="AU544" s="37">
        <v>3645909.21</v>
      </c>
      <c r="AV544" s="37">
        <v>0</v>
      </c>
      <c r="AW544" s="37">
        <v>0</v>
      </c>
      <c r="AX544" s="37">
        <v>0</v>
      </c>
      <c r="AY544" s="37">
        <v>0</v>
      </c>
      <c r="AZ544" s="37">
        <v>0</v>
      </c>
      <c r="BA544" s="37">
        <v>0</v>
      </c>
      <c r="BB544" s="37">
        <v>3645909.21</v>
      </c>
      <c r="BC544" s="37">
        <v>3645909.21</v>
      </c>
      <c r="BD544" s="209">
        <v>3727375</v>
      </c>
      <c r="BE544" s="37">
        <v>0</v>
      </c>
      <c r="BF544" s="37">
        <v>0</v>
      </c>
      <c r="BG544" s="37">
        <v>0</v>
      </c>
      <c r="BH544" s="37">
        <v>3727375</v>
      </c>
      <c r="BI544" s="209">
        <v>4151005</v>
      </c>
      <c r="BJ544" s="37">
        <v>0</v>
      </c>
      <c r="BK544" s="37">
        <v>0</v>
      </c>
      <c r="BL544" s="37">
        <v>0</v>
      </c>
      <c r="BM544" s="37">
        <v>4151005</v>
      </c>
      <c r="BN544" s="209">
        <v>4151005</v>
      </c>
      <c r="BO544" s="37">
        <v>0</v>
      </c>
      <c r="BP544" s="37">
        <v>0</v>
      </c>
      <c r="BQ544" s="37">
        <v>0</v>
      </c>
      <c r="BR544" s="37">
        <v>4151005</v>
      </c>
      <c r="BS544" s="209">
        <v>4151005</v>
      </c>
      <c r="BT544" s="37">
        <v>0</v>
      </c>
      <c r="BU544" s="37">
        <v>0</v>
      </c>
      <c r="BV544" s="37">
        <v>0</v>
      </c>
      <c r="BW544" s="37">
        <v>4151005</v>
      </c>
      <c r="BX544" s="209">
        <v>3645909.21</v>
      </c>
      <c r="BY544" s="37">
        <v>0</v>
      </c>
      <c r="BZ544" s="37">
        <v>0</v>
      </c>
      <c r="CA544" s="37">
        <v>0</v>
      </c>
      <c r="CB544" s="37">
        <v>3645909.21</v>
      </c>
      <c r="CC544" s="209">
        <v>3807375</v>
      </c>
      <c r="CD544" s="37">
        <v>0</v>
      </c>
      <c r="CE544" s="37">
        <v>0</v>
      </c>
      <c r="CF544" s="37">
        <v>0</v>
      </c>
      <c r="CG544" s="37">
        <v>3807375</v>
      </c>
      <c r="CH544" s="209">
        <v>4151005</v>
      </c>
      <c r="CI544" s="37">
        <v>0</v>
      </c>
      <c r="CJ544" s="37">
        <v>0</v>
      </c>
      <c r="CK544" s="37">
        <v>0</v>
      </c>
      <c r="CL544" s="37">
        <v>4151005</v>
      </c>
      <c r="CM544" s="509" t="s">
        <v>92</v>
      </c>
      <c r="CN544" s="19" t="str">
        <f t="shared" si="227"/>
        <v>4020000010804плановый</v>
      </c>
      <c r="CO544" s="103"/>
      <c r="CP544" s="103"/>
      <c r="CQ544" s="104"/>
      <c r="CR544" s="104">
        <f t="shared" si="221"/>
        <v>0</v>
      </c>
      <c r="CS544" s="104">
        <f t="shared" si="222"/>
        <v>0</v>
      </c>
      <c r="CT544" s="104">
        <f t="shared" si="223"/>
        <v>0</v>
      </c>
      <c r="CU544" s="104">
        <f t="shared" si="224"/>
        <v>0</v>
      </c>
      <c r="CV544" s="104">
        <f t="shared" si="225"/>
        <v>0</v>
      </c>
      <c r="CW544" s="104">
        <f t="shared" si="226"/>
        <v>0</v>
      </c>
      <c r="CX544" s="104"/>
      <c r="CY544" s="211">
        <f t="shared" si="228"/>
        <v>80000</v>
      </c>
      <c r="CZ544" s="211">
        <f t="shared" si="229"/>
        <v>0</v>
      </c>
      <c r="DA544" s="211">
        <f t="shared" si="230"/>
        <v>0</v>
      </c>
      <c r="DB544" s="211">
        <f t="shared" si="231"/>
        <v>0</v>
      </c>
      <c r="DC544" s="211">
        <f t="shared" si="232"/>
        <v>80000</v>
      </c>
      <c r="DD544" s="211">
        <f t="shared" si="233"/>
        <v>0</v>
      </c>
      <c r="DE544" s="211">
        <f t="shared" si="234"/>
        <v>0</v>
      </c>
      <c r="DF544" s="211">
        <f t="shared" si="235"/>
        <v>0</v>
      </c>
      <c r="DG544" s="211">
        <f t="shared" si="236"/>
        <v>0</v>
      </c>
      <c r="DH544" s="211">
        <f t="shared" si="237"/>
        <v>0</v>
      </c>
    </row>
    <row r="545" spans="1:115" s="118" customFormat="1" ht="32.1" customHeight="1">
      <c r="A545" s="84">
        <v>607</v>
      </c>
      <c r="B545" s="57" t="s">
        <v>481</v>
      </c>
      <c r="C545" s="69">
        <v>402000002</v>
      </c>
      <c r="D545" s="58" t="s">
        <v>69</v>
      </c>
      <c r="E545" s="59" t="s">
        <v>580</v>
      </c>
      <c r="F545" s="85"/>
      <c r="G545" s="85"/>
      <c r="H545" s="86" t="s">
        <v>590</v>
      </c>
      <c r="I545" s="85"/>
      <c r="J545" s="86" t="s">
        <v>591</v>
      </c>
      <c r="K545" s="86" t="s">
        <v>592</v>
      </c>
      <c r="L545" s="86" t="s">
        <v>593</v>
      </c>
      <c r="M545" s="86"/>
      <c r="N545" s="86"/>
      <c r="O545" s="86"/>
      <c r="P545" s="64" t="s">
        <v>594</v>
      </c>
      <c r="Q545" s="64" t="s">
        <v>595</v>
      </c>
      <c r="R545" s="86"/>
      <c r="S545" s="86"/>
      <c r="T545" s="86" t="s">
        <v>584</v>
      </c>
      <c r="U545" s="86"/>
      <c r="V545" s="86" t="s">
        <v>2430</v>
      </c>
      <c r="W545" s="86" t="s">
        <v>587</v>
      </c>
      <c r="X545" s="86" t="s">
        <v>2382</v>
      </c>
      <c r="Y545" s="86"/>
      <c r="Z545" s="86"/>
      <c r="AA545" s="86"/>
      <c r="AB545" s="64" t="s">
        <v>588</v>
      </c>
      <c r="AC545" s="328" t="s">
        <v>2371</v>
      </c>
      <c r="AD545" s="561"/>
      <c r="AE545" s="561"/>
      <c r="AF545" s="561"/>
      <c r="AG545" s="561"/>
      <c r="AH545" s="561"/>
      <c r="AI545" s="561"/>
      <c r="AJ545" s="565" t="s">
        <v>2372</v>
      </c>
      <c r="AK545" s="565"/>
      <c r="AL545" s="561"/>
      <c r="AM545" s="561"/>
      <c r="AN545" s="64" t="s">
        <v>2373</v>
      </c>
      <c r="AO545" s="71" t="s">
        <v>214</v>
      </c>
      <c r="AP545" s="71" t="s">
        <v>137</v>
      </c>
      <c r="AQ545" s="71" t="s">
        <v>589</v>
      </c>
      <c r="AR545" s="70" t="s">
        <v>116</v>
      </c>
      <c r="AS545" s="253" t="s">
        <v>87</v>
      </c>
      <c r="AT545" s="37">
        <v>12263231.15</v>
      </c>
      <c r="AU545" s="37">
        <v>12263231.15</v>
      </c>
      <c r="AV545" s="37">
        <v>0</v>
      </c>
      <c r="AW545" s="37">
        <v>0</v>
      </c>
      <c r="AX545" s="37">
        <v>0</v>
      </c>
      <c r="AY545" s="37">
        <v>0</v>
      </c>
      <c r="AZ545" s="37">
        <v>0</v>
      </c>
      <c r="BA545" s="37">
        <v>0</v>
      </c>
      <c r="BB545" s="37">
        <v>12263231.15</v>
      </c>
      <c r="BC545" s="37">
        <v>12263231.15</v>
      </c>
      <c r="BD545" s="209">
        <v>13825025</v>
      </c>
      <c r="BE545" s="37">
        <v>0</v>
      </c>
      <c r="BF545" s="37">
        <v>0</v>
      </c>
      <c r="BG545" s="37">
        <v>0</v>
      </c>
      <c r="BH545" s="37">
        <v>13825025</v>
      </c>
      <c r="BI545" s="209">
        <v>13745025</v>
      </c>
      <c r="BJ545" s="37">
        <v>0</v>
      </c>
      <c r="BK545" s="37">
        <v>0</v>
      </c>
      <c r="BL545" s="37">
        <v>0</v>
      </c>
      <c r="BM545" s="37">
        <v>13745025</v>
      </c>
      <c r="BN545" s="209">
        <v>13745025</v>
      </c>
      <c r="BO545" s="37">
        <v>0</v>
      </c>
      <c r="BP545" s="37">
        <v>0</v>
      </c>
      <c r="BQ545" s="37">
        <v>0</v>
      </c>
      <c r="BR545" s="37">
        <v>13745025</v>
      </c>
      <c r="BS545" s="209">
        <v>13745025</v>
      </c>
      <c r="BT545" s="37">
        <v>0</v>
      </c>
      <c r="BU545" s="37">
        <v>0</v>
      </c>
      <c r="BV545" s="37">
        <v>0</v>
      </c>
      <c r="BW545" s="37">
        <v>13745025</v>
      </c>
      <c r="BX545" s="209">
        <v>12263231.15</v>
      </c>
      <c r="BY545" s="37">
        <v>0</v>
      </c>
      <c r="BZ545" s="37">
        <v>0</v>
      </c>
      <c r="CA545" s="37">
        <v>0</v>
      </c>
      <c r="CB545" s="37">
        <v>12263231.15</v>
      </c>
      <c r="CC545" s="209">
        <v>13745025</v>
      </c>
      <c r="CD545" s="37">
        <v>0</v>
      </c>
      <c r="CE545" s="37">
        <v>0</v>
      </c>
      <c r="CF545" s="37">
        <v>0</v>
      </c>
      <c r="CG545" s="37">
        <v>13745025</v>
      </c>
      <c r="CH545" s="209">
        <v>13745025</v>
      </c>
      <c r="CI545" s="37">
        <v>0</v>
      </c>
      <c r="CJ545" s="37">
        <v>0</v>
      </c>
      <c r="CK545" s="37">
        <v>0</v>
      </c>
      <c r="CL545" s="37">
        <v>13745025</v>
      </c>
      <c r="CM545" s="509" t="s">
        <v>92</v>
      </c>
      <c r="CN545" s="19" t="str">
        <f t="shared" si="227"/>
        <v>4020000020804плановый</v>
      </c>
      <c r="CR545" s="104">
        <f t="shared" si="221"/>
        <v>0</v>
      </c>
      <c r="CS545" s="104">
        <f t="shared" si="222"/>
        <v>0</v>
      </c>
      <c r="CT545" s="104">
        <f t="shared" si="223"/>
        <v>0</v>
      </c>
      <c r="CU545" s="104">
        <f t="shared" si="224"/>
        <v>0</v>
      </c>
      <c r="CV545" s="104">
        <f t="shared" si="225"/>
        <v>0</v>
      </c>
      <c r="CW545" s="104">
        <f t="shared" si="226"/>
        <v>0</v>
      </c>
      <c r="CY545" s="211">
        <f t="shared" si="228"/>
        <v>-80000</v>
      </c>
      <c r="CZ545" s="211">
        <f t="shared" si="229"/>
        <v>0</v>
      </c>
      <c r="DA545" s="211">
        <f t="shared" si="230"/>
        <v>0</v>
      </c>
      <c r="DB545" s="211">
        <f t="shared" si="231"/>
        <v>0</v>
      </c>
      <c r="DC545" s="211">
        <f t="shared" si="232"/>
        <v>-80000</v>
      </c>
      <c r="DD545" s="211">
        <f t="shared" si="233"/>
        <v>0</v>
      </c>
      <c r="DE545" s="211">
        <f t="shared" si="234"/>
        <v>0</v>
      </c>
      <c r="DF545" s="211">
        <f t="shared" si="235"/>
        <v>0</v>
      </c>
      <c r="DG545" s="211">
        <f t="shared" si="236"/>
        <v>0</v>
      </c>
      <c r="DH545" s="211">
        <f t="shared" si="237"/>
        <v>0</v>
      </c>
    </row>
    <row r="546" spans="1:115" s="118" customFormat="1" ht="32.1" customHeight="1">
      <c r="A546" s="84">
        <v>607</v>
      </c>
      <c r="B546" s="57" t="s">
        <v>481</v>
      </c>
      <c r="C546" s="69">
        <v>402000002</v>
      </c>
      <c r="D546" s="58" t="s">
        <v>69</v>
      </c>
      <c r="E546" s="59" t="s">
        <v>580</v>
      </c>
      <c r="F546" s="85"/>
      <c r="G546" s="85"/>
      <c r="H546" s="86" t="s">
        <v>590</v>
      </c>
      <c r="I546" s="85"/>
      <c r="J546" s="86" t="s">
        <v>591</v>
      </c>
      <c r="K546" s="86" t="s">
        <v>592</v>
      </c>
      <c r="L546" s="86" t="s">
        <v>593</v>
      </c>
      <c r="M546" s="86"/>
      <c r="N546" s="86"/>
      <c r="O546" s="86"/>
      <c r="P546" s="64" t="s">
        <v>594</v>
      </c>
      <c r="Q546" s="64" t="s">
        <v>2431</v>
      </c>
      <c r="R546" s="86"/>
      <c r="S546" s="86"/>
      <c r="T546" s="86" t="s">
        <v>584</v>
      </c>
      <c r="U546" s="86"/>
      <c r="V546" s="86" t="s">
        <v>2430</v>
      </c>
      <c r="W546" s="86" t="s">
        <v>587</v>
      </c>
      <c r="X546" s="86" t="s">
        <v>2382</v>
      </c>
      <c r="Y546" s="86"/>
      <c r="Z546" s="86"/>
      <c r="AA546" s="86"/>
      <c r="AB546" s="64" t="s">
        <v>588</v>
      </c>
      <c r="AC546" s="328" t="s">
        <v>2371</v>
      </c>
      <c r="AD546" s="561"/>
      <c r="AE546" s="561"/>
      <c r="AF546" s="561"/>
      <c r="AG546" s="561"/>
      <c r="AH546" s="561"/>
      <c r="AI546" s="561"/>
      <c r="AJ546" s="565" t="s">
        <v>2372</v>
      </c>
      <c r="AK546" s="565"/>
      <c r="AL546" s="561"/>
      <c r="AM546" s="561"/>
      <c r="AN546" s="64" t="s">
        <v>2373</v>
      </c>
      <c r="AO546" s="71" t="s">
        <v>214</v>
      </c>
      <c r="AP546" s="71" t="s">
        <v>137</v>
      </c>
      <c r="AQ546" s="71" t="s">
        <v>2432</v>
      </c>
      <c r="AR546" s="70" t="s">
        <v>1957</v>
      </c>
      <c r="AS546" s="253" t="s">
        <v>87</v>
      </c>
      <c r="AT546" s="37">
        <v>7484</v>
      </c>
      <c r="AU546" s="37">
        <v>7484</v>
      </c>
      <c r="AV546" s="37">
        <v>0</v>
      </c>
      <c r="AW546" s="37">
        <v>0</v>
      </c>
      <c r="AX546" s="37">
        <v>7484</v>
      </c>
      <c r="AY546" s="37">
        <v>7484</v>
      </c>
      <c r="AZ546" s="37">
        <v>0</v>
      </c>
      <c r="BA546" s="37">
        <v>0</v>
      </c>
      <c r="BB546" s="37">
        <v>0</v>
      </c>
      <c r="BC546" s="37">
        <v>0</v>
      </c>
      <c r="BD546" s="209">
        <v>0</v>
      </c>
      <c r="BE546" s="37">
        <v>0</v>
      </c>
      <c r="BF546" s="37">
        <v>0</v>
      </c>
      <c r="BG546" s="37">
        <v>0</v>
      </c>
      <c r="BH546" s="37">
        <v>0</v>
      </c>
      <c r="BI546" s="209">
        <v>0</v>
      </c>
      <c r="BJ546" s="37">
        <v>0</v>
      </c>
      <c r="BK546" s="37">
        <v>0</v>
      </c>
      <c r="BL546" s="37">
        <v>0</v>
      </c>
      <c r="BM546" s="37">
        <v>0</v>
      </c>
      <c r="BN546" s="209">
        <v>0</v>
      </c>
      <c r="BO546" s="37">
        <v>0</v>
      </c>
      <c r="BP546" s="37">
        <v>0</v>
      </c>
      <c r="BQ546" s="37">
        <v>0</v>
      </c>
      <c r="BR546" s="37">
        <v>0</v>
      </c>
      <c r="BS546" s="209">
        <v>0</v>
      </c>
      <c r="BT546" s="37">
        <v>0</v>
      </c>
      <c r="BU546" s="37">
        <v>0</v>
      </c>
      <c r="BV546" s="37">
        <v>0</v>
      </c>
      <c r="BW546" s="37">
        <v>0</v>
      </c>
      <c r="BX546" s="209">
        <v>7484</v>
      </c>
      <c r="BY546" s="37">
        <v>0</v>
      </c>
      <c r="BZ546" s="37">
        <v>7484</v>
      </c>
      <c r="CA546" s="37">
        <v>0</v>
      </c>
      <c r="CB546" s="37">
        <v>0</v>
      </c>
      <c r="CC546" s="209">
        <v>0</v>
      </c>
      <c r="CD546" s="37">
        <v>0</v>
      </c>
      <c r="CE546" s="37">
        <v>0</v>
      </c>
      <c r="CF546" s="37">
        <v>0</v>
      </c>
      <c r="CG546" s="37">
        <v>0</v>
      </c>
      <c r="CH546" s="209">
        <v>0</v>
      </c>
      <c r="CI546" s="37">
        <v>0</v>
      </c>
      <c r="CJ546" s="37">
        <v>0</v>
      </c>
      <c r="CK546" s="37">
        <v>0</v>
      </c>
      <c r="CL546" s="37">
        <v>0</v>
      </c>
      <c r="CM546" s="509" t="s">
        <v>92</v>
      </c>
      <c r="CN546" s="19" t="str">
        <f t="shared" si="227"/>
        <v>4020000020804плановый</v>
      </c>
      <c r="CR546" s="104">
        <f t="shared" si="221"/>
        <v>0</v>
      </c>
      <c r="CS546" s="104">
        <f t="shared" si="222"/>
        <v>0</v>
      </c>
      <c r="CT546" s="104">
        <f t="shared" si="223"/>
        <v>0</v>
      </c>
      <c r="CU546" s="104">
        <f t="shared" si="224"/>
        <v>0</v>
      </c>
      <c r="CV546" s="104">
        <f t="shared" si="225"/>
        <v>0</v>
      </c>
      <c r="CW546" s="104">
        <f t="shared" si="226"/>
        <v>0</v>
      </c>
      <c r="CY546" s="211">
        <f t="shared" si="228"/>
        <v>0</v>
      </c>
      <c r="CZ546" s="211">
        <f t="shared" si="229"/>
        <v>0</v>
      </c>
      <c r="DA546" s="211">
        <f t="shared" si="230"/>
        <v>0</v>
      </c>
      <c r="DB546" s="211">
        <f t="shared" si="231"/>
        <v>0</v>
      </c>
      <c r="DC546" s="211">
        <f t="shared" si="232"/>
        <v>0</v>
      </c>
      <c r="DD546" s="211">
        <f t="shared" si="233"/>
        <v>0</v>
      </c>
      <c r="DE546" s="211">
        <f t="shared" si="234"/>
        <v>0</v>
      </c>
      <c r="DF546" s="211">
        <f t="shared" si="235"/>
        <v>0</v>
      </c>
      <c r="DG546" s="211">
        <f t="shared" si="236"/>
        <v>0</v>
      </c>
      <c r="DH546" s="211">
        <f t="shared" si="237"/>
        <v>0</v>
      </c>
    </row>
    <row r="547" spans="1:115" s="118" customFormat="1" ht="32.1" customHeight="1">
      <c r="A547" s="84">
        <v>607</v>
      </c>
      <c r="B547" s="57" t="s">
        <v>481</v>
      </c>
      <c r="C547" s="69">
        <v>402000001</v>
      </c>
      <c r="D547" s="58" t="s">
        <v>425</v>
      </c>
      <c r="E547" s="59" t="s">
        <v>580</v>
      </c>
      <c r="F547" s="85"/>
      <c r="G547" s="85"/>
      <c r="H547" s="86" t="s">
        <v>581</v>
      </c>
      <c r="I547" s="85"/>
      <c r="J547" s="86" t="s">
        <v>582</v>
      </c>
      <c r="K547" s="86" t="s">
        <v>583</v>
      </c>
      <c r="L547" s="86" t="s">
        <v>584</v>
      </c>
      <c r="M547" s="86"/>
      <c r="N547" s="86"/>
      <c r="O547" s="86"/>
      <c r="P547" s="64" t="s">
        <v>585</v>
      </c>
      <c r="Q547" s="64" t="s">
        <v>586</v>
      </c>
      <c r="R547" s="86"/>
      <c r="S547" s="86"/>
      <c r="T547" s="86" t="s">
        <v>584</v>
      </c>
      <c r="U547" s="86"/>
      <c r="V547" s="86" t="s">
        <v>2430</v>
      </c>
      <c r="W547" s="86" t="s">
        <v>587</v>
      </c>
      <c r="X547" s="86" t="s">
        <v>2382</v>
      </c>
      <c r="Y547" s="86"/>
      <c r="Z547" s="86"/>
      <c r="AA547" s="86"/>
      <c r="AB547" s="64" t="s">
        <v>588</v>
      </c>
      <c r="AC547" s="328" t="s">
        <v>2371</v>
      </c>
      <c r="AD547" s="561"/>
      <c r="AE547" s="561"/>
      <c r="AF547" s="561"/>
      <c r="AG547" s="561"/>
      <c r="AH547" s="561"/>
      <c r="AI547" s="561"/>
      <c r="AJ547" s="565" t="s">
        <v>2372</v>
      </c>
      <c r="AK547" s="565"/>
      <c r="AL547" s="561"/>
      <c r="AM547" s="561"/>
      <c r="AN547" s="64" t="s">
        <v>2373</v>
      </c>
      <c r="AO547" s="71" t="s">
        <v>214</v>
      </c>
      <c r="AP547" s="71" t="s">
        <v>137</v>
      </c>
      <c r="AQ547" s="71" t="s">
        <v>2432</v>
      </c>
      <c r="AR547" s="70" t="s">
        <v>1957</v>
      </c>
      <c r="AS547" s="253" t="s">
        <v>79</v>
      </c>
      <c r="AT547" s="37">
        <v>2260.17</v>
      </c>
      <c r="AU547" s="37">
        <v>2260.17</v>
      </c>
      <c r="AV547" s="37">
        <v>0</v>
      </c>
      <c r="AW547" s="37">
        <v>0</v>
      </c>
      <c r="AX547" s="37">
        <v>2260.17</v>
      </c>
      <c r="AY547" s="37">
        <v>2260.17</v>
      </c>
      <c r="AZ547" s="37">
        <v>0</v>
      </c>
      <c r="BA547" s="37">
        <v>0</v>
      </c>
      <c r="BB547" s="37">
        <v>0</v>
      </c>
      <c r="BC547" s="37">
        <v>0</v>
      </c>
      <c r="BD547" s="209">
        <v>0</v>
      </c>
      <c r="BE547" s="37">
        <v>0</v>
      </c>
      <c r="BF547" s="37">
        <v>0</v>
      </c>
      <c r="BG547" s="37">
        <v>0</v>
      </c>
      <c r="BH547" s="37">
        <v>0</v>
      </c>
      <c r="BI547" s="209">
        <v>0</v>
      </c>
      <c r="BJ547" s="37">
        <v>0</v>
      </c>
      <c r="BK547" s="37">
        <v>0</v>
      </c>
      <c r="BL547" s="37">
        <v>0</v>
      </c>
      <c r="BM547" s="37">
        <v>0</v>
      </c>
      <c r="BN547" s="209">
        <v>0</v>
      </c>
      <c r="BO547" s="37">
        <v>0</v>
      </c>
      <c r="BP547" s="37">
        <v>0</v>
      </c>
      <c r="BQ547" s="37">
        <v>0</v>
      </c>
      <c r="BR547" s="37">
        <v>0</v>
      </c>
      <c r="BS547" s="209">
        <v>0</v>
      </c>
      <c r="BT547" s="37">
        <v>0</v>
      </c>
      <c r="BU547" s="37">
        <v>0</v>
      </c>
      <c r="BV547" s="37">
        <v>0</v>
      </c>
      <c r="BW547" s="37">
        <v>0</v>
      </c>
      <c r="BX547" s="209">
        <v>2260.17</v>
      </c>
      <c r="BY547" s="37">
        <v>0</v>
      </c>
      <c r="BZ547" s="37">
        <v>2260.17</v>
      </c>
      <c r="CA547" s="37">
        <v>0</v>
      </c>
      <c r="CB547" s="37">
        <v>0</v>
      </c>
      <c r="CC547" s="209">
        <v>0</v>
      </c>
      <c r="CD547" s="37">
        <v>0</v>
      </c>
      <c r="CE547" s="37">
        <v>0</v>
      </c>
      <c r="CF547" s="37">
        <v>0</v>
      </c>
      <c r="CG547" s="37">
        <v>0</v>
      </c>
      <c r="CH547" s="209">
        <v>0</v>
      </c>
      <c r="CI547" s="37">
        <v>0</v>
      </c>
      <c r="CJ547" s="37">
        <v>0</v>
      </c>
      <c r="CK547" s="37">
        <v>0</v>
      </c>
      <c r="CL547" s="37">
        <v>0</v>
      </c>
      <c r="CM547" s="509" t="s">
        <v>92</v>
      </c>
      <c r="CN547" s="19" t="str">
        <f t="shared" si="227"/>
        <v>4020000010804плановый</v>
      </c>
      <c r="CR547" s="104">
        <f t="shared" si="221"/>
        <v>0</v>
      </c>
      <c r="CS547" s="104">
        <f t="shared" si="222"/>
        <v>0</v>
      </c>
      <c r="CT547" s="104">
        <f t="shared" si="223"/>
        <v>0</v>
      </c>
      <c r="CU547" s="104">
        <f t="shared" si="224"/>
        <v>0</v>
      </c>
      <c r="CV547" s="104">
        <f t="shared" si="225"/>
        <v>0</v>
      </c>
      <c r="CW547" s="104">
        <f t="shared" si="226"/>
        <v>0</v>
      </c>
      <c r="CY547" s="211">
        <f t="shared" si="228"/>
        <v>0</v>
      </c>
      <c r="CZ547" s="211">
        <f t="shared" si="229"/>
        <v>0</v>
      </c>
      <c r="DA547" s="211">
        <f t="shared" si="230"/>
        <v>0</v>
      </c>
      <c r="DB547" s="211">
        <f t="shared" si="231"/>
        <v>0</v>
      </c>
      <c r="DC547" s="211">
        <f t="shared" si="232"/>
        <v>0</v>
      </c>
      <c r="DD547" s="211">
        <f t="shared" si="233"/>
        <v>0</v>
      </c>
      <c r="DE547" s="211">
        <f t="shared" si="234"/>
        <v>0</v>
      </c>
      <c r="DF547" s="211">
        <f t="shared" si="235"/>
        <v>0</v>
      </c>
      <c r="DG547" s="211">
        <f t="shared" si="236"/>
        <v>0</v>
      </c>
      <c r="DH547" s="211">
        <f t="shared" si="237"/>
        <v>0</v>
      </c>
    </row>
    <row r="548" spans="1:115" s="118" customFormat="1" ht="32.1" customHeight="1">
      <c r="A548" s="84">
        <v>607</v>
      </c>
      <c r="B548" s="57" t="s">
        <v>481</v>
      </c>
      <c r="C548" s="69">
        <v>402000001</v>
      </c>
      <c r="D548" s="58" t="s">
        <v>67</v>
      </c>
      <c r="E548" s="59" t="s">
        <v>580</v>
      </c>
      <c r="F548" s="85"/>
      <c r="G548" s="85"/>
      <c r="H548" s="86" t="s">
        <v>581</v>
      </c>
      <c r="I548" s="85"/>
      <c r="J548" s="86" t="s">
        <v>582</v>
      </c>
      <c r="K548" s="86" t="s">
        <v>583</v>
      </c>
      <c r="L548" s="86" t="s">
        <v>584</v>
      </c>
      <c r="M548" s="86"/>
      <c r="N548" s="86"/>
      <c r="O548" s="86"/>
      <c r="P548" s="64" t="s">
        <v>585</v>
      </c>
      <c r="Q548" s="64" t="s">
        <v>586</v>
      </c>
      <c r="R548" s="86"/>
      <c r="S548" s="86"/>
      <c r="T548" s="86" t="s">
        <v>584</v>
      </c>
      <c r="U548" s="86"/>
      <c r="V548" s="86" t="s">
        <v>2430</v>
      </c>
      <c r="W548" s="86" t="s">
        <v>587</v>
      </c>
      <c r="X548" s="86" t="s">
        <v>2382</v>
      </c>
      <c r="Y548" s="86"/>
      <c r="Z548" s="86"/>
      <c r="AA548" s="86"/>
      <c r="AB548" s="64" t="s">
        <v>588</v>
      </c>
      <c r="AC548" s="328" t="s">
        <v>2371</v>
      </c>
      <c r="AD548" s="561"/>
      <c r="AE548" s="561"/>
      <c r="AF548" s="561"/>
      <c r="AG548" s="561"/>
      <c r="AH548" s="561"/>
      <c r="AI548" s="561"/>
      <c r="AJ548" s="565" t="s">
        <v>2372</v>
      </c>
      <c r="AK548" s="565"/>
      <c r="AL548" s="561"/>
      <c r="AM548" s="561"/>
      <c r="AN548" s="64" t="s">
        <v>2373</v>
      </c>
      <c r="AO548" s="71" t="s">
        <v>214</v>
      </c>
      <c r="AP548" s="71" t="s">
        <v>137</v>
      </c>
      <c r="AQ548" s="71" t="s">
        <v>596</v>
      </c>
      <c r="AR548" s="70" t="s">
        <v>126</v>
      </c>
      <c r="AS548" s="253" t="s">
        <v>79</v>
      </c>
      <c r="AT548" s="37">
        <v>180467.11</v>
      </c>
      <c r="AU548" s="37">
        <v>180467.11</v>
      </c>
      <c r="AV548" s="37">
        <v>0</v>
      </c>
      <c r="AW548" s="37">
        <v>0</v>
      </c>
      <c r="AX548" s="37">
        <v>180467.11</v>
      </c>
      <c r="AY548" s="37">
        <v>180467.11</v>
      </c>
      <c r="AZ548" s="37">
        <v>0</v>
      </c>
      <c r="BA548" s="37">
        <v>0</v>
      </c>
      <c r="BB548" s="37">
        <v>0</v>
      </c>
      <c r="BC548" s="37">
        <v>0</v>
      </c>
      <c r="BD548" s="209">
        <v>0</v>
      </c>
      <c r="BE548" s="37">
        <v>0</v>
      </c>
      <c r="BF548" s="37">
        <v>0</v>
      </c>
      <c r="BG548" s="37">
        <v>0</v>
      </c>
      <c r="BH548" s="37">
        <v>0</v>
      </c>
      <c r="BI548" s="209">
        <v>0</v>
      </c>
      <c r="BJ548" s="37">
        <v>0</v>
      </c>
      <c r="BK548" s="37">
        <v>0</v>
      </c>
      <c r="BL548" s="37">
        <v>0</v>
      </c>
      <c r="BM548" s="37">
        <v>0</v>
      </c>
      <c r="BN548" s="209">
        <v>0</v>
      </c>
      <c r="BO548" s="37">
        <v>0</v>
      </c>
      <c r="BP548" s="37">
        <v>0</v>
      </c>
      <c r="BQ548" s="37">
        <v>0</v>
      </c>
      <c r="BR548" s="37">
        <v>0</v>
      </c>
      <c r="BS548" s="209">
        <v>0</v>
      </c>
      <c r="BT548" s="37">
        <v>0</v>
      </c>
      <c r="BU548" s="37">
        <v>0</v>
      </c>
      <c r="BV548" s="37">
        <v>0</v>
      </c>
      <c r="BW548" s="37">
        <v>0</v>
      </c>
      <c r="BX548" s="209">
        <v>180467.11</v>
      </c>
      <c r="BY548" s="37">
        <v>0</v>
      </c>
      <c r="BZ548" s="37">
        <v>180467.11</v>
      </c>
      <c r="CA548" s="37">
        <v>0</v>
      </c>
      <c r="CB548" s="37">
        <v>0</v>
      </c>
      <c r="CC548" s="209">
        <v>0</v>
      </c>
      <c r="CD548" s="37">
        <v>0</v>
      </c>
      <c r="CE548" s="37">
        <v>0</v>
      </c>
      <c r="CF548" s="37">
        <v>0</v>
      </c>
      <c r="CG548" s="37">
        <v>0</v>
      </c>
      <c r="CH548" s="209">
        <v>0</v>
      </c>
      <c r="CI548" s="37">
        <v>0</v>
      </c>
      <c r="CJ548" s="37">
        <v>0</v>
      </c>
      <c r="CK548" s="37">
        <v>0</v>
      </c>
      <c r="CL548" s="37">
        <v>0</v>
      </c>
      <c r="CM548" s="509" t="s">
        <v>92</v>
      </c>
      <c r="CN548" s="19" t="str">
        <f t="shared" si="227"/>
        <v>4020000010804плановый</v>
      </c>
      <c r="CR548" s="104">
        <f t="shared" si="221"/>
        <v>0</v>
      </c>
      <c r="CS548" s="104">
        <f t="shared" si="222"/>
        <v>0</v>
      </c>
      <c r="CT548" s="104">
        <f t="shared" si="223"/>
        <v>0</v>
      </c>
      <c r="CU548" s="104">
        <f t="shared" si="224"/>
        <v>0</v>
      </c>
      <c r="CV548" s="104">
        <f t="shared" si="225"/>
        <v>0</v>
      </c>
      <c r="CW548" s="104">
        <f t="shared" si="226"/>
        <v>0</v>
      </c>
      <c r="CY548" s="211">
        <f t="shared" si="228"/>
        <v>0</v>
      </c>
      <c r="CZ548" s="211">
        <f t="shared" si="229"/>
        <v>0</v>
      </c>
      <c r="DA548" s="211">
        <f t="shared" si="230"/>
        <v>0</v>
      </c>
      <c r="DB548" s="211">
        <f t="shared" si="231"/>
        <v>0</v>
      </c>
      <c r="DC548" s="211">
        <f t="shared" si="232"/>
        <v>0</v>
      </c>
      <c r="DD548" s="211">
        <f t="shared" si="233"/>
        <v>0</v>
      </c>
      <c r="DE548" s="211">
        <f t="shared" si="234"/>
        <v>0</v>
      </c>
      <c r="DF548" s="211">
        <f t="shared" si="235"/>
        <v>0</v>
      </c>
      <c r="DG548" s="211">
        <f t="shared" si="236"/>
        <v>0</v>
      </c>
      <c r="DH548" s="211">
        <f t="shared" si="237"/>
        <v>0</v>
      </c>
    </row>
    <row r="549" spans="1:115" s="118" customFormat="1" ht="32.1" customHeight="1">
      <c r="A549" s="84">
        <v>607</v>
      </c>
      <c r="B549" s="57" t="s">
        <v>481</v>
      </c>
      <c r="C549" s="69">
        <v>402000002</v>
      </c>
      <c r="D549" s="58" t="s">
        <v>69</v>
      </c>
      <c r="E549" s="59" t="s">
        <v>580</v>
      </c>
      <c r="F549" s="85"/>
      <c r="G549" s="85"/>
      <c r="H549" s="86" t="s">
        <v>590</v>
      </c>
      <c r="I549" s="85"/>
      <c r="J549" s="86" t="s">
        <v>591</v>
      </c>
      <c r="K549" s="86" t="s">
        <v>592</v>
      </c>
      <c r="L549" s="86" t="s">
        <v>593</v>
      </c>
      <c r="M549" s="86"/>
      <c r="N549" s="86"/>
      <c r="O549" s="86"/>
      <c r="P549" s="64" t="s">
        <v>594</v>
      </c>
      <c r="Q549" s="64" t="s">
        <v>2433</v>
      </c>
      <c r="R549" s="86"/>
      <c r="S549" s="86"/>
      <c r="T549" s="86" t="s">
        <v>584</v>
      </c>
      <c r="U549" s="86"/>
      <c r="V549" s="86" t="s">
        <v>2430</v>
      </c>
      <c r="W549" s="86" t="s">
        <v>587</v>
      </c>
      <c r="X549" s="86" t="s">
        <v>2382</v>
      </c>
      <c r="Y549" s="86"/>
      <c r="Z549" s="86"/>
      <c r="AA549" s="86"/>
      <c r="AB549" s="64" t="s">
        <v>588</v>
      </c>
      <c r="AC549" s="328" t="s">
        <v>2371</v>
      </c>
      <c r="AD549" s="561"/>
      <c r="AE549" s="561"/>
      <c r="AF549" s="561"/>
      <c r="AG549" s="561"/>
      <c r="AH549" s="561"/>
      <c r="AI549" s="561"/>
      <c r="AJ549" s="565" t="s">
        <v>2372</v>
      </c>
      <c r="AK549" s="565"/>
      <c r="AL549" s="561"/>
      <c r="AM549" s="561"/>
      <c r="AN549" s="64" t="s">
        <v>2373</v>
      </c>
      <c r="AO549" s="71" t="s">
        <v>214</v>
      </c>
      <c r="AP549" s="71" t="s">
        <v>137</v>
      </c>
      <c r="AQ549" s="71" t="s">
        <v>596</v>
      </c>
      <c r="AR549" s="70" t="s">
        <v>126</v>
      </c>
      <c r="AS549" s="253" t="s">
        <v>87</v>
      </c>
      <c r="AT549" s="37">
        <v>597573.19999999995</v>
      </c>
      <c r="AU549" s="37">
        <v>597573.19999999995</v>
      </c>
      <c r="AV549" s="37">
        <v>0</v>
      </c>
      <c r="AW549" s="37">
        <v>0</v>
      </c>
      <c r="AX549" s="37">
        <v>597573.19999999995</v>
      </c>
      <c r="AY549" s="37">
        <v>597573.19999999995</v>
      </c>
      <c r="AZ549" s="37">
        <v>0</v>
      </c>
      <c r="BA549" s="37">
        <v>0</v>
      </c>
      <c r="BB549" s="37">
        <v>0</v>
      </c>
      <c r="BC549" s="37">
        <v>0</v>
      </c>
      <c r="BD549" s="209">
        <v>0</v>
      </c>
      <c r="BE549" s="37">
        <v>0</v>
      </c>
      <c r="BF549" s="37">
        <v>0</v>
      </c>
      <c r="BG549" s="37">
        <v>0</v>
      </c>
      <c r="BH549" s="37">
        <v>0</v>
      </c>
      <c r="BI549" s="209">
        <v>0</v>
      </c>
      <c r="BJ549" s="37">
        <v>0</v>
      </c>
      <c r="BK549" s="37">
        <v>0</v>
      </c>
      <c r="BL549" s="37">
        <v>0</v>
      </c>
      <c r="BM549" s="37">
        <v>0</v>
      </c>
      <c r="BN549" s="209">
        <v>0</v>
      </c>
      <c r="BO549" s="37">
        <v>0</v>
      </c>
      <c r="BP549" s="37">
        <v>0</v>
      </c>
      <c r="BQ549" s="37">
        <v>0</v>
      </c>
      <c r="BR549" s="37">
        <v>0</v>
      </c>
      <c r="BS549" s="209">
        <v>0</v>
      </c>
      <c r="BT549" s="37">
        <v>0</v>
      </c>
      <c r="BU549" s="37">
        <v>0</v>
      </c>
      <c r="BV549" s="37">
        <v>0</v>
      </c>
      <c r="BW549" s="37">
        <v>0</v>
      </c>
      <c r="BX549" s="209">
        <v>597573.19999999995</v>
      </c>
      <c r="BY549" s="37">
        <v>0</v>
      </c>
      <c r="BZ549" s="37">
        <v>597573.19999999995</v>
      </c>
      <c r="CA549" s="37">
        <v>0</v>
      </c>
      <c r="CB549" s="37">
        <v>0</v>
      </c>
      <c r="CC549" s="209">
        <v>0</v>
      </c>
      <c r="CD549" s="37">
        <v>0</v>
      </c>
      <c r="CE549" s="37">
        <v>0</v>
      </c>
      <c r="CF549" s="37">
        <v>0</v>
      </c>
      <c r="CG549" s="37">
        <v>0</v>
      </c>
      <c r="CH549" s="209">
        <v>0</v>
      </c>
      <c r="CI549" s="37">
        <v>0</v>
      </c>
      <c r="CJ549" s="37">
        <v>0</v>
      </c>
      <c r="CK549" s="37">
        <v>0</v>
      </c>
      <c r="CL549" s="37">
        <v>0</v>
      </c>
      <c r="CM549" s="509" t="s">
        <v>92</v>
      </c>
      <c r="CN549" s="19" t="str">
        <f t="shared" si="227"/>
        <v>4020000020804плановый</v>
      </c>
      <c r="CR549" s="104">
        <f t="shared" si="221"/>
        <v>0</v>
      </c>
      <c r="CS549" s="104">
        <f t="shared" si="222"/>
        <v>0</v>
      </c>
      <c r="CT549" s="104">
        <f t="shared" si="223"/>
        <v>0</v>
      </c>
      <c r="CU549" s="104">
        <f t="shared" si="224"/>
        <v>0</v>
      </c>
      <c r="CV549" s="104">
        <f t="shared" si="225"/>
        <v>0</v>
      </c>
      <c r="CW549" s="104">
        <f t="shared" si="226"/>
        <v>0</v>
      </c>
      <c r="CY549" s="211">
        <f t="shared" si="228"/>
        <v>0</v>
      </c>
      <c r="CZ549" s="211">
        <f t="shared" si="229"/>
        <v>0</v>
      </c>
      <c r="DA549" s="211">
        <f t="shared" si="230"/>
        <v>0</v>
      </c>
      <c r="DB549" s="211">
        <f t="shared" si="231"/>
        <v>0</v>
      </c>
      <c r="DC549" s="211">
        <f t="shared" si="232"/>
        <v>0</v>
      </c>
      <c r="DD549" s="211">
        <f t="shared" si="233"/>
        <v>0</v>
      </c>
      <c r="DE549" s="211">
        <f t="shared" si="234"/>
        <v>0</v>
      </c>
      <c r="DF549" s="211">
        <f t="shared" si="235"/>
        <v>0</v>
      </c>
      <c r="DG549" s="211">
        <f t="shared" si="236"/>
        <v>0</v>
      </c>
      <c r="DH549" s="211">
        <f t="shared" si="237"/>
        <v>0</v>
      </c>
    </row>
    <row r="550" spans="1:115" s="118" customFormat="1" ht="32.1" customHeight="1">
      <c r="A550" s="84">
        <v>607</v>
      </c>
      <c r="B550" s="57" t="s">
        <v>481</v>
      </c>
      <c r="C550" s="69">
        <v>401000030</v>
      </c>
      <c r="D550" s="58" t="s">
        <v>213</v>
      </c>
      <c r="E550" s="59" t="s">
        <v>484</v>
      </c>
      <c r="F550" s="85"/>
      <c r="G550" s="85"/>
      <c r="H550" s="86">
        <v>3</v>
      </c>
      <c r="I550" s="85"/>
      <c r="J550" s="86">
        <v>16</v>
      </c>
      <c r="K550" s="86">
        <v>1</v>
      </c>
      <c r="L550" s="86">
        <v>17</v>
      </c>
      <c r="M550" s="86"/>
      <c r="N550" s="86"/>
      <c r="O550" s="86"/>
      <c r="P550" s="64" t="s">
        <v>134</v>
      </c>
      <c r="Q550" s="64" t="s">
        <v>275</v>
      </c>
      <c r="R550" s="86"/>
      <c r="S550" s="86"/>
      <c r="T550" s="86">
        <v>3</v>
      </c>
      <c r="U550" s="86"/>
      <c r="V550" s="86">
        <v>9</v>
      </c>
      <c r="W550" s="86">
        <v>1</v>
      </c>
      <c r="X550" s="86"/>
      <c r="Y550" s="86"/>
      <c r="Z550" s="86"/>
      <c r="AA550" s="86"/>
      <c r="AB550" s="64" t="s">
        <v>142</v>
      </c>
      <c r="AC550" s="328" t="s">
        <v>2315</v>
      </c>
      <c r="AD550" s="561"/>
      <c r="AE550" s="561"/>
      <c r="AF550" s="561"/>
      <c r="AG550" s="561"/>
      <c r="AH550" s="561"/>
      <c r="AI550" s="561"/>
      <c r="AJ550" s="561"/>
      <c r="AK550" s="251"/>
      <c r="AL550" s="561"/>
      <c r="AM550" s="562" t="s">
        <v>2434</v>
      </c>
      <c r="AN550" s="64" t="s">
        <v>2324</v>
      </c>
      <c r="AO550" s="71" t="s">
        <v>214</v>
      </c>
      <c r="AP550" s="71" t="s">
        <v>137</v>
      </c>
      <c r="AQ550" s="71" t="s">
        <v>597</v>
      </c>
      <c r="AR550" s="70" t="s">
        <v>598</v>
      </c>
      <c r="AS550" s="253" t="s">
        <v>73</v>
      </c>
      <c r="AT550" s="37">
        <v>182383.24</v>
      </c>
      <c r="AU550" s="37">
        <v>182383.24</v>
      </c>
      <c r="AV550" s="37">
        <v>0</v>
      </c>
      <c r="AW550" s="37">
        <v>0</v>
      </c>
      <c r="AX550" s="37">
        <v>0</v>
      </c>
      <c r="AY550" s="37">
        <v>0</v>
      </c>
      <c r="AZ550" s="37">
        <v>0</v>
      </c>
      <c r="BA550" s="37">
        <v>0</v>
      </c>
      <c r="BB550" s="37">
        <v>182383.24</v>
      </c>
      <c r="BC550" s="37">
        <v>182383.24</v>
      </c>
      <c r="BD550" s="209">
        <v>453266.7</v>
      </c>
      <c r="BE550" s="37">
        <v>0</v>
      </c>
      <c r="BF550" s="37">
        <v>0</v>
      </c>
      <c r="BG550" s="37">
        <v>0</v>
      </c>
      <c r="BH550" s="37">
        <v>453266.7</v>
      </c>
      <c r="BI550" s="209">
        <v>658546.69999999995</v>
      </c>
      <c r="BJ550" s="37">
        <v>0</v>
      </c>
      <c r="BK550" s="37">
        <v>0</v>
      </c>
      <c r="BL550" s="37">
        <v>0</v>
      </c>
      <c r="BM550" s="37">
        <v>658546.69999999995</v>
      </c>
      <c r="BN550" s="209">
        <v>658546.69999999995</v>
      </c>
      <c r="BO550" s="37">
        <v>0</v>
      </c>
      <c r="BP550" s="37">
        <v>0</v>
      </c>
      <c r="BQ550" s="37">
        <v>0</v>
      </c>
      <c r="BR550" s="37">
        <v>658546.69999999995</v>
      </c>
      <c r="BS550" s="209">
        <v>658546.69999999995</v>
      </c>
      <c r="BT550" s="37">
        <v>0</v>
      </c>
      <c r="BU550" s="37">
        <v>0</v>
      </c>
      <c r="BV550" s="37">
        <v>0</v>
      </c>
      <c r="BW550" s="37">
        <v>658546.69999999995</v>
      </c>
      <c r="BX550" s="209">
        <v>182383.24</v>
      </c>
      <c r="BY550" s="37">
        <v>0</v>
      </c>
      <c r="BZ550" s="37">
        <v>0</v>
      </c>
      <c r="CA550" s="37">
        <v>0</v>
      </c>
      <c r="CB550" s="37">
        <v>182383.24</v>
      </c>
      <c r="CC550" s="209">
        <v>453266.7</v>
      </c>
      <c r="CD550" s="37">
        <v>0</v>
      </c>
      <c r="CE550" s="37">
        <v>0</v>
      </c>
      <c r="CF550" s="37">
        <v>0</v>
      </c>
      <c r="CG550" s="37">
        <v>453266.7</v>
      </c>
      <c r="CH550" s="209">
        <v>658546.69999999995</v>
      </c>
      <c r="CI550" s="37">
        <v>0</v>
      </c>
      <c r="CJ550" s="37">
        <v>0</v>
      </c>
      <c r="CK550" s="37">
        <v>0</v>
      </c>
      <c r="CL550" s="37">
        <v>658546.69999999995</v>
      </c>
      <c r="CM550" s="509" t="s">
        <v>92</v>
      </c>
      <c r="CN550" s="19" t="str">
        <f t="shared" si="227"/>
        <v>4010000300804плановый</v>
      </c>
      <c r="CR550" s="104">
        <f t="shared" si="221"/>
        <v>0</v>
      </c>
      <c r="CS550" s="104">
        <f t="shared" si="222"/>
        <v>0</v>
      </c>
      <c r="CT550" s="104">
        <f t="shared" si="223"/>
        <v>0</v>
      </c>
      <c r="CU550" s="104">
        <f t="shared" si="224"/>
        <v>0</v>
      </c>
      <c r="CV550" s="104">
        <f t="shared" si="225"/>
        <v>0</v>
      </c>
      <c r="CW550" s="104">
        <f t="shared" si="226"/>
        <v>0</v>
      </c>
      <c r="CY550" s="211">
        <f t="shared" si="228"/>
        <v>0</v>
      </c>
      <c r="CZ550" s="211">
        <f t="shared" si="229"/>
        <v>0</v>
      </c>
      <c r="DA550" s="211">
        <f t="shared" si="230"/>
        <v>0</v>
      </c>
      <c r="DB550" s="211">
        <f t="shared" si="231"/>
        <v>0</v>
      </c>
      <c r="DC550" s="211">
        <f t="shared" si="232"/>
        <v>0</v>
      </c>
      <c r="DD550" s="211">
        <f t="shared" si="233"/>
        <v>0</v>
      </c>
      <c r="DE550" s="211">
        <f t="shared" si="234"/>
        <v>0</v>
      </c>
      <c r="DF550" s="211">
        <f t="shared" si="235"/>
        <v>0</v>
      </c>
      <c r="DG550" s="211">
        <f t="shared" si="236"/>
        <v>0</v>
      </c>
      <c r="DH550" s="211">
        <f t="shared" si="237"/>
        <v>0</v>
      </c>
    </row>
    <row r="551" spans="1:115" s="118" customFormat="1" ht="32.1" customHeight="1">
      <c r="A551" s="568" t="s">
        <v>599</v>
      </c>
      <c r="B551" s="569"/>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69"/>
      <c r="AL551" s="569"/>
      <c r="AM551" s="569"/>
      <c r="AN551" s="569"/>
      <c r="AO551" s="569"/>
      <c r="AP551" s="569"/>
      <c r="AQ551" s="569"/>
      <c r="AR551" s="569"/>
      <c r="AS551" s="570"/>
      <c r="AT551" s="252">
        <f>SUM(AT431:AT550)</f>
        <v>773248544.88000023</v>
      </c>
      <c r="AU551" s="252">
        <f t="shared" ref="AU551:CL551" si="238">SUM(AU431:AU550)</f>
        <v>771344610.74000025</v>
      </c>
      <c r="AV551" s="252">
        <f t="shared" si="238"/>
        <v>61792698.089999996</v>
      </c>
      <c r="AW551" s="252">
        <f t="shared" si="238"/>
        <v>61792698.089999996</v>
      </c>
      <c r="AX551" s="252">
        <f t="shared" si="238"/>
        <v>31789483.48</v>
      </c>
      <c r="AY551" s="252">
        <f t="shared" si="238"/>
        <v>31391858.900000002</v>
      </c>
      <c r="AZ551" s="252">
        <f t="shared" si="238"/>
        <v>0</v>
      </c>
      <c r="BA551" s="252">
        <f t="shared" si="238"/>
        <v>0</v>
      </c>
      <c r="BB551" s="252">
        <f t="shared" si="238"/>
        <v>679666363.31000006</v>
      </c>
      <c r="BC551" s="252">
        <f t="shared" si="238"/>
        <v>678160053.75000012</v>
      </c>
      <c r="BD551" s="252">
        <f t="shared" si="238"/>
        <v>680173367.94000006</v>
      </c>
      <c r="BE551" s="252">
        <f t="shared" si="238"/>
        <v>5890060.6799999997</v>
      </c>
      <c r="BF551" s="252">
        <f t="shared" si="238"/>
        <v>6790837.1299999999</v>
      </c>
      <c r="BG551" s="252">
        <f t="shared" si="238"/>
        <v>563990.4</v>
      </c>
      <c r="BH551" s="252">
        <f t="shared" si="238"/>
        <v>666928479.73000002</v>
      </c>
      <c r="BI551" s="252">
        <f t="shared" si="238"/>
        <v>647530414.59000003</v>
      </c>
      <c r="BJ551" s="252">
        <f t="shared" si="238"/>
        <v>1890060.68</v>
      </c>
      <c r="BK551" s="252">
        <f t="shared" si="238"/>
        <v>632942.39</v>
      </c>
      <c r="BL551" s="252">
        <f t="shared" si="238"/>
        <v>0</v>
      </c>
      <c r="BM551" s="252">
        <f t="shared" si="238"/>
        <v>645007411.5200001</v>
      </c>
      <c r="BN551" s="252">
        <f t="shared" si="238"/>
        <v>648820372.56000018</v>
      </c>
      <c r="BO551" s="252">
        <f t="shared" si="238"/>
        <v>1852447.95</v>
      </c>
      <c r="BP551" s="252">
        <f t="shared" si="238"/>
        <v>632943.09</v>
      </c>
      <c r="BQ551" s="252">
        <f t="shared" si="238"/>
        <v>0</v>
      </c>
      <c r="BR551" s="252">
        <f t="shared" si="238"/>
        <v>646334981.5200001</v>
      </c>
      <c r="BS551" s="252">
        <f t="shared" si="238"/>
        <v>648820372.56000018</v>
      </c>
      <c r="BT551" s="252">
        <f t="shared" si="238"/>
        <v>1852447.95</v>
      </c>
      <c r="BU551" s="252">
        <f t="shared" si="238"/>
        <v>632943.09</v>
      </c>
      <c r="BV551" s="252">
        <f t="shared" si="238"/>
        <v>0</v>
      </c>
      <c r="BW551" s="252">
        <f t="shared" si="238"/>
        <v>646334981.5200001</v>
      </c>
      <c r="BX551" s="252">
        <f t="shared" si="238"/>
        <v>773248544.88000023</v>
      </c>
      <c r="BY551" s="252">
        <f t="shared" si="238"/>
        <v>65968589.289999999</v>
      </c>
      <c r="BZ551" s="252">
        <f t="shared" si="238"/>
        <v>27613592.280000001</v>
      </c>
      <c r="CA551" s="252">
        <f t="shared" si="238"/>
        <v>0</v>
      </c>
      <c r="CB551" s="252">
        <f t="shared" si="238"/>
        <v>679666363.31000006</v>
      </c>
      <c r="CC551" s="252">
        <f t="shared" si="238"/>
        <v>698784809.75</v>
      </c>
      <c r="CD551" s="252">
        <f t="shared" si="238"/>
        <v>5890060.6799999997</v>
      </c>
      <c r="CE551" s="252">
        <f t="shared" si="238"/>
        <v>6790837.1299999999</v>
      </c>
      <c r="CF551" s="252">
        <f t="shared" si="238"/>
        <v>563990.4</v>
      </c>
      <c r="CG551" s="252">
        <f t="shared" si="238"/>
        <v>685539921.53999996</v>
      </c>
      <c r="CH551" s="252">
        <f t="shared" si="238"/>
        <v>776658351.61000001</v>
      </c>
      <c r="CI551" s="252">
        <f t="shared" si="238"/>
        <v>1890060.68</v>
      </c>
      <c r="CJ551" s="252">
        <f t="shared" si="238"/>
        <v>632942.39</v>
      </c>
      <c r="CK551" s="252">
        <f t="shared" si="238"/>
        <v>0</v>
      </c>
      <c r="CL551" s="252">
        <f t="shared" si="238"/>
        <v>774135348.54000008</v>
      </c>
      <c r="CM551" s="252"/>
      <c r="CN551" s="19" t="str">
        <f t="shared" si="227"/>
        <v/>
      </c>
      <c r="CR551" s="104">
        <f t="shared" si="221"/>
        <v>0</v>
      </c>
      <c r="CS551" s="104">
        <f t="shared" si="222"/>
        <v>0</v>
      </c>
      <c r="CT551" s="104">
        <f t="shared" si="223"/>
        <v>0</v>
      </c>
      <c r="CU551" s="104">
        <f t="shared" si="224"/>
        <v>0</v>
      </c>
      <c r="CV551" s="104">
        <f t="shared" si="225"/>
        <v>0</v>
      </c>
      <c r="CW551" s="104">
        <f t="shared" si="226"/>
        <v>0</v>
      </c>
      <c r="CY551" s="211">
        <f t="shared" si="228"/>
        <v>18611441.809999943</v>
      </c>
      <c r="CZ551" s="211">
        <f t="shared" si="229"/>
        <v>0</v>
      </c>
      <c r="DA551" s="211">
        <f t="shared" si="230"/>
        <v>0</v>
      </c>
      <c r="DB551" s="211">
        <f t="shared" si="231"/>
        <v>0</v>
      </c>
      <c r="DC551" s="211">
        <f t="shared" si="232"/>
        <v>18611441.809999943</v>
      </c>
      <c r="DD551" s="211">
        <f t="shared" si="233"/>
        <v>129127937.01999998</v>
      </c>
      <c r="DE551" s="211">
        <f t="shared" si="234"/>
        <v>0</v>
      </c>
      <c r="DF551" s="211">
        <f t="shared" si="235"/>
        <v>0</v>
      </c>
      <c r="DG551" s="211">
        <f t="shared" si="236"/>
        <v>0</v>
      </c>
      <c r="DH551" s="211">
        <f t="shared" si="237"/>
        <v>129127937.01999998</v>
      </c>
    </row>
    <row r="552" spans="1:115" s="118" customFormat="1" ht="32.1" customHeight="1">
      <c r="A552" s="56" t="s">
        <v>600</v>
      </c>
      <c r="B552" s="57" t="s">
        <v>601</v>
      </c>
      <c r="C552" s="233">
        <v>401000007</v>
      </c>
      <c r="D552" s="198" t="s">
        <v>288</v>
      </c>
      <c r="E552" s="59" t="s">
        <v>602</v>
      </c>
      <c r="F552" s="85"/>
      <c r="G552" s="85"/>
      <c r="H552" s="86">
        <v>3</v>
      </c>
      <c r="I552" s="85"/>
      <c r="J552" s="86">
        <v>16</v>
      </c>
      <c r="K552" s="86" t="s">
        <v>64</v>
      </c>
      <c r="L552" s="86" t="s">
        <v>289</v>
      </c>
      <c r="M552" s="232"/>
      <c r="N552" s="232"/>
      <c r="O552" s="232"/>
      <c r="P552" s="64" t="s">
        <v>134</v>
      </c>
      <c r="Q552" s="64" t="s">
        <v>603</v>
      </c>
      <c r="R552" s="86"/>
      <c r="S552" s="86"/>
      <c r="T552" s="86"/>
      <c r="U552" s="86"/>
      <c r="V552" s="86" t="s">
        <v>66</v>
      </c>
      <c r="W552" s="86" t="s">
        <v>604</v>
      </c>
      <c r="X552" s="86"/>
      <c r="Y552" s="86"/>
      <c r="Z552" s="86" t="s">
        <v>605</v>
      </c>
      <c r="AA552" s="86"/>
      <c r="AB552" s="64" t="s">
        <v>606</v>
      </c>
      <c r="AC552" s="193" t="s">
        <v>2435</v>
      </c>
      <c r="AD552" s="245"/>
      <c r="AE552" s="245"/>
      <c r="AF552" s="245"/>
      <c r="AG552" s="245"/>
      <c r="AH552" s="245"/>
      <c r="AI552" s="245"/>
      <c r="AJ552" s="245"/>
      <c r="AK552" s="245"/>
      <c r="AL552" s="245"/>
      <c r="AM552" s="64" t="s">
        <v>2436</v>
      </c>
      <c r="AN552" s="64" t="s">
        <v>2437</v>
      </c>
      <c r="AO552" s="197" t="s">
        <v>71</v>
      </c>
      <c r="AP552" s="197" t="s">
        <v>72</v>
      </c>
      <c r="AQ552" s="197" t="s">
        <v>290</v>
      </c>
      <c r="AR552" s="196" t="s">
        <v>607</v>
      </c>
      <c r="AS552" s="249">
        <v>244</v>
      </c>
      <c r="AT552" s="209">
        <v>8947.56</v>
      </c>
      <c r="AU552" s="209">
        <v>8947.56</v>
      </c>
      <c r="AV552" s="209">
        <v>0</v>
      </c>
      <c r="AW552" s="209">
        <v>0</v>
      </c>
      <c r="AX552" s="209">
        <v>0</v>
      </c>
      <c r="AY552" s="209">
        <v>0</v>
      </c>
      <c r="AZ552" s="209">
        <v>0</v>
      </c>
      <c r="BA552" s="209">
        <v>0</v>
      </c>
      <c r="BB552" s="209">
        <v>8947.56</v>
      </c>
      <c r="BC552" s="209">
        <v>8947.56</v>
      </c>
      <c r="BD552" s="209">
        <v>8950</v>
      </c>
      <c r="BE552" s="209">
        <v>0</v>
      </c>
      <c r="BF552" s="209">
        <v>0</v>
      </c>
      <c r="BG552" s="209">
        <v>0</v>
      </c>
      <c r="BH552" s="209">
        <v>8950</v>
      </c>
      <c r="BI552" s="209">
        <v>8950</v>
      </c>
      <c r="BJ552" s="209">
        <v>0</v>
      </c>
      <c r="BK552" s="209">
        <v>0</v>
      </c>
      <c r="BL552" s="209">
        <v>0</v>
      </c>
      <c r="BM552" s="209">
        <v>8950</v>
      </c>
      <c r="BN552" s="209">
        <v>8950</v>
      </c>
      <c r="BO552" s="209">
        <v>0</v>
      </c>
      <c r="BP552" s="209">
        <v>0</v>
      </c>
      <c r="BQ552" s="209">
        <v>0</v>
      </c>
      <c r="BR552" s="209">
        <v>8950</v>
      </c>
      <c r="BS552" s="209">
        <v>8950</v>
      </c>
      <c r="BT552" s="209">
        <v>0</v>
      </c>
      <c r="BU552" s="209">
        <v>0</v>
      </c>
      <c r="BV552" s="209">
        <v>0</v>
      </c>
      <c r="BW552" s="209">
        <v>8950</v>
      </c>
      <c r="BX552" s="209">
        <v>8947.56</v>
      </c>
      <c r="BY552" s="209">
        <v>0</v>
      </c>
      <c r="BZ552" s="209">
        <v>0</v>
      </c>
      <c r="CA552" s="209">
        <v>0</v>
      </c>
      <c r="CB552" s="209">
        <v>8947.56</v>
      </c>
      <c r="CC552" s="209">
        <v>8950</v>
      </c>
      <c r="CD552" s="209">
        <v>0</v>
      </c>
      <c r="CE552" s="209">
        <v>0</v>
      </c>
      <c r="CF552" s="209">
        <v>0</v>
      </c>
      <c r="CG552" s="209">
        <v>8950</v>
      </c>
      <c r="CH552" s="209">
        <v>8950</v>
      </c>
      <c r="CI552" s="209">
        <v>0</v>
      </c>
      <c r="CJ552" s="209">
        <v>0</v>
      </c>
      <c r="CK552" s="209">
        <v>0</v>
      </c>
      <c r="CL552" s="209">
        <v>8950</v>
      </c>
      <c r="CM552" s="509" t="s">
        <v>92</v>
      </c>
      <c r="CN552" s="19" t="str">
        <f t="shared" si="227"/>
        <v>4010000070113плановый</v>
      </c>
      <c r="CR552" s="104"/>
      <c r="CS552" s="104"/>
      <c r="CT552" s="104"/>
      <c r="CU552" s="104"/>
      <c r="CV552" s="104"/>
      <c r="CW552" s="104"/>
      <c r="CY552" s="211"/>
      <c r="CZ552" s="211"/>
      <c r="DA552" s="211"/>
      <c r="DB552" s="211"/>
      <c r="DC552" s="211"/>
      <c r="DD552" s="211"/>
      <c r="DE552" s="211"/>
      <c r="DF552" s="211"/>
      <c r="DG552" s="211"/>
      <c r="DH552" s="211"/>
      <c r="DK552" s="233">
        <v>401000007</v>
      </c>
    </row>
    <row r="553" spans="1:115" s="118" customFormat="1" ht="32.1" customHeight="1">
      <c r="A553" s="56" t="s">
        <v>600</v>
      </c>
      <c r="B553" s="57" t="s">
        <v>601</v>
      </c>
      <c r="C553" s="233">
        <v>401000025</v>
      </c>
      <c r="D553" s="208" t="s">
        <v>608</v>
      </c>
      <c r="E553" s="59" t="s">
        <v>602</v>
      </c>
      <c r="F553" s="85"/>
      <c r="G553" s="85"/>
      <c r="H553" s="86" t="s">
        <v>66</v>
      </c>
      <c r="I553" s="85"/>
      <c r="J553" s="86" t="s">
        <v>369</v>
      </c>
      <c r="K553" s="86" t="s">
        <v>64</v>
      </c>
      <c r="L553" s="86">
        <v>13</v>
      </c>
      <c r="M553" s="232"/>
      <c r="N553" s="232"/>
      <c r="O553" s="232"/>
      <c r="P553" s="64" t="s">
        <v>134</v>
      </c>
      <c r="Q553" s="64" t="s">
        <v>275</v>
      </c>
      <c r="R553" s="86"/>
      <c r="S553" s="86"/>
      <c r="T553" s="86" t="s">
        <v>66</v>
      </c>
      <c r="U553" s="86"/>
      <c r="V553" s="86" t="s">
        <v>189</v>
      </c>
      <c r="W553" s="86" t="s">
        <v>64</v>
      </c>
      <c r="X553" s="86"/>
      <c r="Y553" s="86"/>
      <c r="Z553" s="86"/>
      <c r="AA553" s="86"/>
      <c r="AB553" s="64" t="s">
        <v>142</v>
      </c>
      <c r="AC553" s="64" t="s">
        <v>2438</v>
      </c>
      <c r="AD553" s="245"/>
      <c r="AE553" s="245"/>
      <c r="AF553" s="245"/>
      <c r="AG553" s="245"/>
      <c r="AH553" s="245"/>
      <c r="AI553" s="245"/>
      <c r="AJ553" s="245"/>
      <c r="AK553" s="245"/>
      <c r="AL553" s="245"/>
      <c r="AM553" s="64" t="s">
        <v>2439</v>
      </c>
      <c r="AN553" s="64" t="s">
        <v>2440</v>
      </c>
      <c r="AO553" s="197" t="s">
        <v>303</v>
      </c>
      <c r="AP553" s="197" t="s">
        <v>74</v>
      </c>
      <c r="AQ553" s="197" t="s">
        <v>609</v>
      </c>
      <c r="AR553" s="196" t="s">
        <v>610</v>
      </c>
      <c r="AS553" s="249">
        <v>244</v>
      </c>
      <c r="AT553" s="209">
        <v>3782300</v>
      </c>
      <c r="AU553" s="209">
        <v>3767300</v>
      </c>
      <c r="AV553" s="209">
        <v>0</v>
      </c>
      <c r="AW553" s="209">
        <v>0</v>
      </c>
      <c r="AX553" s="209">
        <v>0</v>
      </c>
      <c r="AY553" s="209">
        <v>0</v>
      </c>
      <c r="AZ553" s="209">
        <v>0</v>
      </c>
      <c r="BA553" s="209">
        <v>0</v>
      </c>
      <c r="BB553" s="209">
        <v>3782300</v>
      </c>
      <c r="BC553" s="209">
        <v>3767300</v>
      </c>
      <c r="BD553" s="209">
        <v>4837980</v>
      </c>
      <c r="BE553" s="209">
        <v>0</v>
      </c>
      <c r="BF553" s="209">
        <v>0</v>
      </c>
      <c r="BG553" s="209">
        <v>0</v>
      </c>
      <c r="BH553" s="209">
        <v>4837980</v>
      </c>
      <c r="BI553" s="209">
        <v>4837980</v>
      </c>
      <c r="BJ553" s="209">
        <v>0</v>
      </c>
      <c r="BK553" s="209">
        <v>0</v>
      </c>
      <c r="BL553" s="209">
        <v>0</v>
      </c>
      <c r="BM553" s="209">
        <v>4837980</v>
      </c>
      <c r="BN553" s="209">
        <v>4837980</v>
      </c>
      <c r="BO553" s="209">
        <v>0</v>
      </c>
      <c r="BP553" s="209">
        <v>0</v>
      </c>
      <c r="BQ553" s="209">
        <v>0</v>
      </c>
      <c r="BR553" s="209">
        <v>4837980</v>
      </c>
      <c r="BS553" s="209">
        <v>4837980</v>
      </c>
      <c r="BT553" s="209">
        <v>0</v>
      </c>
      <c r="BU553" s="209">
        <v>0</v>
      </c>
      <c r="BV553" s="209">
        <v>0</v>
      </c>
      <c r="BW553" s="209">
        <v>4837980</v>
      </c>
      <c r="BX553" s="209">
        <v>3782300</v>
      </c>
      <c r="BY553" s="209">
        <v>0</v>
      </c>
      <c r="BZ553" s="209">
        <v>0</v>
      </c>
      <c r="CA553" s="209">
        <v>0</v>
      </c>
      <c r="CB553" s="209">
        <v>3782300</v>
      </c>
      <c r="CC553" s="209">
        <v>4837980</v>
      </c>
      <c r="CD553" s="209">
        <v>0</v>
      </c>
      <c r="CE553" s="209">
        <v>0</v>
      </c>
      <c r="CF553" s="209">
        <v>0</v>
      </c>
      <c r="CG553" s="209">
        <v>4837980</v>
      </c>
      <c r="CH553" s="209">
        <v>4837980</v>
      </c>
      <c r="CI553" s="209">
        <v>0</v>
      </c>
      <c r="CJ553" s="209">
        <v>0</v>
      </c>
      <c r="CK553" s="209">
        <v>0</v>
      </c>
      <c r="CL553" s="209">
        <v>4837980</v>
      </c>
      <c r="CM553" s="509" t="s">
        <v>92</v>
      </c>
      <c r="CN553" s="19" t="str">
        <f t="shared" si="227"/>
        <v>4010000251003плановый</v>
      </c>
      <c r="CR553" s="104"/>
      <c r="CS553" s="104"/>
      <c r="CT553" s="104"/>
      <c r="CU553" s="104"/>
      <c r="CV553" s="104"/>
      <c r="CW553" s="104"/>
      <c r="CY553" s="211"/>
      <c r="CZ553" s="211"/>
      <c r="DA553" s="211"/>
      <c r="DB553" s="211"/>
      <c r="DC553" s="211"/>
      <c r="DD553" s="211"/>
      <c r="DE553" s="211"/>
      <c r="DF553" s="211"/>
      <c r="DG553" s="211"/>
      <c r="DH553" s="211"/>
      <c r="DK553" s="233">
        <v>401000025</v>
      </c>
    </row>
    <row r="554" spans="1:115" s="118" customFormat="1" ht="32.1" customHeight="1">
      <c r="A554" s="56" t="s">
        <v>600</v>
      </c>
      <c r="B554" s="57" t="s">
        <v>601</v>
      </c>
      <c r="C554" s="233">
        <v>401000030</v>
      </c>
      <c r="D554" s="208" t="s">
        <v>213</v>
      </c>
      <c r="E554" s="59" t="s">
        <v>602</v>
      </c>
      <c r="F554" s="85"/>
      <c r="G554" s="85"/>
      <c r="H554" s="86" t="s">
        <v>66</v>
      </c>
      <c r="I554" s="85"/>
      <c r="J554" s="86" t="s">
        <v>369</v>
      </c>
      <c r="K554" s="86" t="s">
        <v>64</v>
      </c>
      <c r="L554" s="86">
        <v>13</v>
      </c>
      <c r="M554" s="232"/>
      <c r="N554" s="232"/>
      <c r="O554" s="232"/>
      <c r="P554" s="64" t="s">
        <v>134</v>
      </c>
      <c r="Q554" s="64" t="s">
        <v>275</v>
      </c>
      <c r="R554" s="86"/>
      <c r="S554" s="86"/>
      <c r="T554" s="86" t="s">
        <v>66</v>
      </c>
      <c r="U554" s="86"/>
      <c r="V554" s="86" t="s">
        <v>189</v>
      </c>
      <c r="W554" s="86" t="s">
        <v>64</v>
      </c>
      <c r="X554" s="86"/>
      <c r="Y554" s="86"/>
      <c r="Z554" s="86"/>
      <c r="AA554" s="86"/>
      <c r="AB554" s="64" t="s">
        <v>142</v>
      </c>
      <c r="AC554" s="64" t="s">
        <v>2438</v>
      </c>
      <c r="AD554" s="245"/>
      <c r="AE554" s="245"/>
      <c r="AF554" s="245"/>
      <c r="AG554" s="245"/>
      <c r="AH554" s="245"/>
      <c r="AI554" s="245"/>
      <c r="AJ554" s="245"/>
      <c r="AK554" s="245"/>
      <c r="AL554" s="245"/>
      <c r="AM554" s="64" t="s">
        <v>2439</v>
      </c>
      <c r="AN554" s="64" t="s">
        <v>2440</v>
      </c>
      <c r="AO554" s="197" t="s">
        <v>303</v>
      </c>
      <c r="AP554" s="197" t="s">
        <v>74</v>
      </c>
      <c r="AQ554" s="197" t="s">
        <v>611</v>
      </c>
      <c r="AR554" s="196" t="s">
        <v>612</v>
      </c>
      <c r="AS554" s="249">
        <v>244</v>
      </c>
      <c r="AT554" s="209">
        <v>92500</v>
      </c>
      <c r="AU554" s="209">
        <v>92500</v>
      </c>
      <c r="AV554" s="209">
        <v>0</v>
      </c>
      <c r="AW554" s="209">
        <v>0</v>
      </c>
      <c r="AX554" s="209">
        <v>0</v>
      </c>
      <c r="AY554" s="209">
        <v>0</v>
      </c>
      <c r="AZ554" s="209">
        <v>0</v>
      </c>
      <c r="BA554" s="209">
        <v>0</v>
      </c>
      <c r="BB554" s="209">
        <v>92500</v>
      </c>
      <c r="BC554" s="209">
        <v>92500</v>
      </c>
      <c r="BD554" s="209">
        <v>81120</v>
      </c>
      <c r="BE554" s="209">
        <v>0</v>
      </c>
      <c r="BF554" s="209">
        <v>0</v>
      </c>
      <c r="BG554" s="209">
        <v>0</v>
      </c>
      <c r="BH554" s="209">
        <v>81120</v>
      </c>
      <c r="BI554" s="209">
        <v>92500</v>
      </c>
      <c r="BJ554" s="209">
        <v>0</v>
      </c>
      <c r="BK554" s="209">
        <v>0</v>
      </c>
      <c r="BL554" s="209">
        <v>0</v>
      </c>
      <c r="BM554" s="209">
        <v>92500</v>
      </c>
      <c r="BN554" s="209">
        <v>92500</v>
      </c>
      <c r="BO554" s="209">
        <v>0</v>
      </c>
      <c r="BP554" s="209">
        <v>0</v>
      </c>
      <c r="BQ554" s="209">
        <v>0</v>
      </c>
      <c r="BR554" s="209">
        <v>92500</v>
      </c>
      <c r="BS554" s="209">
        <v>92500</v>
      </c>
      <c r="BT554" s="209">
        <v>0</v>
      </c>
      <c r="BU554" s="209">
        <v>0</v>
      </c>
      <c r="BV554" s="209">
        <v>0</v>
      </c>
      <c r="BW554" s="209">
        <v>92500</v>
      </c>
      <c r="BX554" s="209">
        <v>92500</v>
      </c>
      <c r="BY554" s="209">
        <v>0</v>
      </c>
      <c r="BZ554" s="209">
        <v>0</v>
      </c>
      <c r="CA554" s="209">
        <v>0</v>
      </c>
      <c r="CB554" s="209">
        <v>92500</v>
      </c>
      <c r="CC554" s="209">
        <v>81120</v>
      </c>
      <c r="CD554" s="209">
        <v>0</v>
      </c>
      <c r="CE554" s="209">
        <v>0</v>
      </c>
      <c r="CF554" s="209">
        <v>0</v>
      </c>
      <c r="CG554" s="209">
        <v>81120</v>
      </c>
      <c r="CH554" s="209">
        <v>92500</v>
      </c>
      <c r="CI554" s="209">
        <v>0</v>
      </c>
      <c r="CJ554" s="209">
        <v>0</v>
      </c>
      <c r="CK554" s="209">
        <v>0</v>
      </c>
      <c r="CL554" s="209">
        <v>92500</v>
      </c>
      <c r="CM554" s="509" t="s">
        <v>92</v>
      </c>
      <c r="CN554" s="19" t="str">
        <f t="shared" si="227"/>
        <v>4010000301003плановый</v>
      </c>
      <c r="CR554" s="104"/>
      <c r="CS554" s="104"/>
      <c r="CT554" s="104"/>
      <c r="CU554" s="104"/>
      <c r="CV554" s="104"/>
      <c r="CW554" s="104"/>
      <c r="CY554" s="211"/>
      <c r="CZ554" s="211"/>
      <c r="DA554" s="211"/>
      <c r="DB554" s="211"/>
      <c r="DC554" s="211"/>
      <c r="DD554" s="211"/>
      <c r="DE554" s="211"/>
      <c r="DF554" s="211"/>
      <c r="DG554" s="211"/>
      <c r="DH554" s="211"/>
      <c r="DK554" s="233">
        <v>401000030</v>
      </c>
    </row>
    <row r="555" spans="1:115" s="118" customFormat="1" ht="32.1" customHeight="1">
      <c r="A555" s="56" t="s">
        <v>600</v>
      </c>
      <c r="B555" s="57" t="s">
        <v>601</v>
      </c>
      <c r="C555" s="233">
        <v>401000030</v>
      </c>
      <c r="D555" s="208" t="s">
        <v>213</v>
      </c>
      <c r="E555" s="59" t="s">
        <v>602</v>
      </c>
      <c r="F555" s="85"/>
      <c r="G555" s="85"/>
      <c r="H555" s="86" t="s">
        <v>66</v>
      </c>
      <c r="I555" s="85"/>
      <c r="J555" s="86" t="s">
        <v>369</v>
      </c>
      <c r="K555" s="86" t="s">
        <v>64</v>
      </c>
      <c r="L555" s="86">
        <v>13</v>
      </c>
      <c r="M555" s="232"/>
      <c r="N555" s="232"/>
      <c r="O555" s="232"/>
      <c r="P555" s="64" t="s">
        <v>134</v>
      </c>
      <c r="Q555" s="64" t="s">
        <v>275</v>
      </c>
      <c r="R555" s="86"/>
      <c r="S555" s="86"/>
      <c r="T555" s="86" t="s">
        <v>66</v>
      </c>
      <c r="U555" s="86"/>
      <c r="V555" s="86" t="s">
        <v>189</v>
      </c>
      <c r="W555" s="86" t="s">
        <v>64</v>
      </c>
      <c r="X555" s="86"/>
      <c r="Y555" s="86"/>
      <c r="Z555" s="86"/>
      <c r="AA555" s="86"/>
      <c r="AB555" s="64" t="s">
        <v>142</v>
      </c>
      <c r="AC555" s="64" t="s">
        <v>2438</v>
      </c>
      <c r="AD555" s="245"/>
      <c r="AE555" s="245"/>
      <c r="AF555" s="245"/>
      <c r="AG555" s="245"/>
      <c r="AH555" s="245"/>
      <c r="AI555" s="245"/>
      <c r="AJ555" s="245"/>
      <c r="AK555" s="245"/>
      <c r="AL555" s="245"/>
      <c r="AM555" s="64" t="s">
        <v>2439</v>
      </c>
      <c r="AN555" s="64" t="s">
        <v>2440</v>
      </c>
      <c r="AO555" s="197" t="s">
        <v>303</v>
      </c>
      <c r="AP555" s="197" t="s">
        <v>74</v>
      </c>
      <c r="AQ555" s="197" t="s">
        <v>2441</v>
      </c>
      <c r="AR555" s="196" t="s">
        <v>2442</v>
      </c>
      <c r="AS555" s="249" t="s">
        <v>73</v>
      </c>
      <c r="AT555" s="209">
        <v>0</v>
      </c>
      <c r="AU555" s="209">
        <v>0</v>
      </c>
      <c r="AV555" s="209">
        <v>0</v>
      </c>
      <c r="AW555" s="209">
        <v>0</v>
      </c>
      <c r="AX555" s="209">
        <v>0</v>
      </c>
      <c r="AY555" s="209">
        <v>0</v>
      </c>
      <c r="AZ555" s="209">
        <v>0</v>
      </c>
      <c r="BA555" s="209">
        <v>0</v>
      </c>
      <c r="BB555" s="209">
        <v>0</v>
      </c>
      <c r="BC555" s="209">
        <v>0</v>
      </c>
      <c r="BD555" s="209">
        <v>622000</v>
      </c>
      <c r="BE555" s="209">
        <v>0</v>
      </c>
      <c r="BF555" s="209">
        <v>0</v>
      </c>
      <c r="BG555" s="209">
        <v>0</v>
      </c>
      <c r="BH555" s="209">
        <v>622000</v>
      </c>
      <c r="BI555" s="209">
        <v>622000</v>
      </c>
      <c r="BJ555" s="209">
        <v>0</v>
      </c>
      <c r="BK555" s="209">
        <v>0</v>
      </c>
      <c r="BL555" s="209">
        <v>0</v>
      </c>
      <c r="BM555" s="209">
        <v>622000</v>
      </c>
      <c r="BN555" s="209">
        <v>622000</v>
      </c>
      <c r="BO555" s="209">
        <v>0</v>
      </c>
      <c r="BP555" s="209">
        <v>0</v>
      </c>
      <c r="BQ555" s="209">
        <v>0</v>
      </c>
      <c r="BR555" s="209">
        <v>622000</v>
      </c>
      <c r="BS555" s="209">
        <v>622000</v>
      </c>
      <c r="BT555" s="209">
        <v>0</v>
      </c>
      <c r="BU555" s="209">
        <v>0</v>
      </c>
      <c r="BV555" s="209">
        <v>0</v>
      </c>
      <c r="BW555" s="209">
        <v>622000</v>
      </c>
      <c r="BX555" s="209">
        <v>0</v>
      </c>
      <c r="BY555" s="209">
        <v>0</v>
      </c>
      <c r="BZ555" s="209">
        <v>0</v>
      </c>
      <c r="CA555" s="209">
        <v>0</v>
      </c>
      <c r="CB555" s="209">
        <v>0</v>
      </c>
      <c r="CC555" s="209">
        <v>622000</v>
      </c>
      <c r="CD555" s="209">
        <v>0</v>
      </c>
      <c r="CE555" s="209">
        <v>0</v>
      </c>
      <c r="CF555" s="209">
        <v>0</v>
      </c>
      <c r="CG555" s="209">
        <v>622000</v>
      </c>
      <c r="CH555" s="209">
        <v>622000</v>
      </c>
      <c r="CI555" s="209">
        <v>0</v>
      </c>
      <c r="CJ555" s="209">
        <v>0</v>
      </c>
      <c r="CK555" s="209">
        <v>0</v>
      </c>
      <c r="CL555" s="209">
        <v>622000</v>
      </c>
      <c r="CM555" s="509" t="s">
        <v>92</v>
      </c>
      <c r="CN555" s="19" t="str">
        <f t="shared" si="227"/>
        <v>4010000301003плановый</v>
      </c>
      <c r="CR555" s="104"/>
      <c r="CS555" s="104"/>
      <c r="CT555" s="104"/>
      <c r="CU555" s="104"/>
      <c r="CV555" s="104"/>
      <c r="CW555" s="104"/>
      <c r="CY555" s="211"/>
      <c r="CZ555" s="211"/>
      <c r="DA555" s="211"/>
      <c r="DB555" s="211"/>
      <c r="DC555" s="211"/>
      <c r="DD555" s="211"/>
      <c r="DE555" s="211"/>
      <c r="DF555" s="211"/>
      <c r="DG555" s="211"/>
      <c r="DH555" s="211"/>
      <c r="DK555" s="233">
        <v>401000030</v>
      </c>
    </row>
    <row r="556" spans="1:115" s="118" customFormat="1" ht="32.1" customHeight="1">
      <c r="A556" s="56" t="s">
        <v>600</v>
      </c>
      <c r="B556" s="57" t="s">
        <v>601</v>
      </c>
      <c r="C556" s="233">
        <v>401000030</v>
      </c>
      <c r="D556" s="208" t="s">
        <v>213</v>
      </c>
      <c r="E556" s="59" t="s">
        <v>602</v>
      </c>
      <c r="F556" s="85"/>
      <c r="G556" s="85"/>
      <c r="H556" s="86" t="s">
        <v>66</v>
      </c>
      <c r="I556" s="85"/>
      <c r="J556" s="86" t="s">
        <v>369</v>
      </c>
      <c r="K556" s="86" t="s">
        <v>64</v>
      </c>
      <c r="L556" s="86">
        <v>13</v>
      </c>
      <c r="M556" s="232"/>
      <c r="N556" s="232"/>
      <c r="O556" s="232"/>
      <c r="P556" s="64" t="s">
        <v>134</v>
      </c>
      <c r="Q556" s="64" t="s">
        <v>275</v>
      </c>
      <c r="R556" s="86"/>
      <c r="S556" s="86"/>
      <c r="T556" s="86" t="s">
        <v>66</v>
      </c>
      <c r="U556" s="86"/>
      <c r="V556" s="86" t="s">
        <v>189</v>
      </c>
      <c r="W556" s="86" t="s">
        <v>64</v>
      </c>
      <c r="X556" s="86"/>
      <c r="Y556" s="86"/>
      <c r="Z556" s="86"/>
      <c r="AA556" s="86"/>
      <c r="AB556" s="64" t="s">
        <v>142</v>
      </c>
      <c r="AC556" s="64" t="s">
        <v>2438</v>
      </c>
      <c r="AD556" s="245"/>
      <c r="AE556" s="245"/>
      <c r="AF556" s="245"/>
      <c r="AG556" s="245"/>
      <c r="AH556" s="245"/>
      <c r="AI556" s="245"/>
      <c r="AJ556" s="245"/>
      <c r="AK556" s="245"/>
      <c r="AL556" s="245"/>
      <c r="AM556" s="64" t="s">
        <v>2439</v>
      </c>
      <c r="AN556" s="64" t="s">
        <v>2440</v>
      </c>
      <c r="AO556" s="197" t="s">
        <v>214</v>
      </c>
      <c r="AP556" s="197" t="s">
        <v>71</v>
      </c>
      <c r="AQ556" s="197" t="s">
        <v>215</v>
      </c>
      <c r="AR556" s="196" t="s">
        <v>216</v>
      </c>
      <c r="AS556" s="249">
        <v>244</v>
      </c>
      <c r="AT556" s="209">
        <v>508479.6</v>
      </c>
      <c r="AU556" s="209">
        <v>508479.6</v>
      </c>
      <c r="AV556" s="209">
        <v>0</v>
      </c>
      <c r="AW556" s="209">
        <v>0</v>
      </c>
      <c r="AX556" s="209">
        <v>0</v>
      </c>
      <c r="AY556" s="209">
        <v>0</v>
      </c>
      <c r="AZ556" s="209">
        <v>0</v>
      </c>
      <c r="BA556" s="209">
        <v>0</v>
      </c>
      <c r="BB556" s="209">
        <v>508479.6</v>
      </c>
      <c r="BC556" s="209">
        <v>508479.6</v>
      </c>
      <c r="BD556" s="209">
        <v>797000</v>
      </c>
      <c r="BE556" s="209">
        <v>0</v>
      </c>
      <c r="BF556" s="209">
        <v>0</v>
      </c>
      <c r="BG556" s="209">
        <v>0</v>
      </c>
      <c r="BH556" s="209">
        <v>797000</v>
      </c>
      <c r="BI556" s="209">
        <v>509000</v>
      </c>
      <c r="BJ556" s="209">
        <v>0</v>
      </c>
      <c r="BK556" s="209">
        <v>0</v>
      </c>
      <c r="BL556" s="209">
        <v>0</v>
      </c>
      <c r="BM556" s="209">
        <v>509000</v>
      </c>
      <c r="BN556" s="209">
        <v>509000</v>
      </c>
      <c r="BO556" s="209">
        <v>0</v>
      </c>
      <c r="BP556" s="209">
        <v>0</v>
      </c>
      <c r="BQ556" s="209">
        <v>0</v>
      </c>
      <c r="BR556" s="209">
        <v>509000</v>
      </c>
      <c r="BS556" s="209">
        <v>509000</v>
      </c>
      <c r="BT556" s="209">
        <v>0</v>
      </c>
      <c r="BU556" s="209">
        <v>0</v>
      </c>
      <c r="BV556" s="209">
        <v>0</v>
      </c>
      <c r="BW556" s="209">
        <v>509000</v>
      </c>
      <c r="BX556" s="209">
        <v>508479.6</v>
      </c>
      <c r="BY556" s="209">
        <v>0</v>
      </c>
      <c r="BZ556" s="209">
        <v>0</v>
      </c>
      <c r="CA556" s="209">
        <v>0</v>
      </c>
      <c r="CB556" s="209">
        <v>508479.6</v>
      </c>
      <c r="CC556" s="209">
        <v>797000</v>
      </c>
      <c r="CD556" s="209">
        <v>0</v>
      </c>
      <c r="CE556" s="209">
        <v>0</v>
      </c>
      <c r="CF556" s="209">
        <v>0</v>
      </c>
      <c r="CG556" s="209">
        <v>797000</v>
      </c>
      <c r="CH556" s="209">
        <v>509000</v>
      </c>
      <c r="CI556" s="209">
        <v>0</v>
      </c>
      <c r="CJ556" s="209">
        <v>0</v>
      </c>
      <c r="CK556" s="209">
        <v>0</v>
      </c>
      <c r="CL556" s="209">
        <v>509000</v>
      </c>
      <c r="CM556" s="509" t="s">
        <v>92</v>
      </c>
      <c r="CN556" s="19" t="str">
        <f t="shared" si="227"/>
        <v>4010000300801плановый</v>
      </c>
      <c r="CR556" s="104"/>
      <c r="CS556" s="104"/>
      <c r="CT556" s="104"/>
      <c r="CU556" s="104"/>
      <c r="CV556" s="104"/>
      <c r="CW556" s="104"/>
      <c r="CY556" s="211"/>
      <c r="CZ556" s="211"/>
      <c r="DA556" s="211"/>
      <c r="DB556" s="211"/>
      <c r="DC556" s="211"/>
      <c r="DD556" s="211"/>
      <c r="DE556" s="211"/>
      <c r="DF556" s="211"/>
      <c r="DG556" s="211"/>
      <c r="DH556" s="211"/>
      <c r="DK556" s="233">
        <v>401000030</v>
      </c>
    </row>
    <row r="557" spans="1:115" s="118" customFormat="1" ht="32.1" customHeight="1">
      <c r="A557" s="56">
        <v>609</v>
      </c>
      <c r="B557" s="57" t="s">
        <v>601</v>
      </c>
      <c r="C557" s="233">
        <v>401000037</v>
      </c>
      <c r="D557" s="208" t="s">
        <v>613</v>
      </c>
      <c r="E557" s="59" t="s">
        <v>614</v>
      </c>
      <c r="F557" s="85"/>
      <c r="G557" s="85"/>
      <c r="H557" s="86" t="s">
        <v>208</v>
      </c>
      <c r="I557" s="85"/>
      <c r="J557" s="86" t="s">
        <v>303</v>
      </c>
      <c r="K557" s="86"/>
      <c r="L557" s="86" t="s">
        <v>208</v>
      </c>
      <c r="M557" s="232"/>
      <c r="N557" s="232" t="s">
        <v>615</v>
      </c>
      <c r="O557" s="232"/>
      <c r="P557" s="64" t="s">
        <v>616</v>
      </c>
      <c r="Q557" s="64" t="s">
        <v>617</v>
      </c>
      <c r="R557" s="86"/>
      <c r="S557" s="86"/>
      <c r="T557" s="86"/>
      <c r="U557" s="86"/>
      <c r="V557" s="86" t="s">
        <v>618</v>
      </c>
      <c r="W557" s="86"/>
      <c r="X557" s="86"/>
      <c r="Y557" s="86"/>
      <c r="Z557" s="86"/>
      <c r="AA557" s="86"/>
      <c r="AB557" s="64" t="s">
        <v>619</v>
      </c>
      <c r="AC557" s="64" t="s">
        <v>2438</v>
      </c>
      <c r="AD557" s="571"/>
      <c r="AE557" s="572"/>
      <c r="AF557" s="56"/>
      <c r="AG557" s="337"/>
      <c r="AH557" s="84"/>
      <c r="AI557" s="56"/>
      <c r="AJ557" s="56"/>
      <c r="AK557" s="85"/>
      <c r="AL557" s="337"/>
      <c r="AM557" s="255" t="s">
        <v>2443</v>
      </c>
      <c r="AN557" s="64" t="s">
        <v>2440</v>
      </c>
      <c r="AO557" s="197" t="s">
        <v>303</v>
      </c>
      <c r="AP557" s="197" t="s">
        <v>74</v>
      </c>
      <c r="AQ557" s="197" t="s">
        <v>620</v>
      </c>
      <c r="AR557" s="196" t="s">
        <v>621</v>
      </c>
      <c r="AS557" s="249">
        <v>313</v>
      </c>
      <c r="AT557" s="209">
        <v>0</v>
      </c>
      <c r="AU557" s="209">
        <v>0</v>
      </c>
      <c r="AV557" s="209">
        <v>0</v>
      </c>
      <c r="AW557" s="209">
        <v>0</v>
      </c>
      <c r="AX557" s="209">
        <v>0</v>
      </c>
      <c r="AY557" s="209">
        <v>0</v>
      </c>
      <c r="AZ557" s="209">
        <v>0</v>
      </c>
      <c r="BA557" s="209">
        <v>0</v>
      </c>
      <c r="BB557" s="209">
        <v>0</v>
      </c>
      <c r="BC557" s="209">
        <v>0</v>
      </c>
      <c r="BD557" s="209">
        <v>0</v>
      </c>
      <c r="BE557" s="209">
        <v>0</v>
      </c>
      <c r="BF557" s="209">
        <v>0</v>
      </c>
      <c r="BG557" s="209">
        <v>0</v>
      </c>
      <c r="BH557" s="209">
        <v>0</v>
      </c>
      <c r="BI557" s="209">
        <v>0</v>
      </c>
      <c r="BJ557" s="209">
        <v>0</v>
      </c>
      <c r="BK557" s="209">
        <v>0</v>
      </c>
      <c r="BL557" s="209">
        <v>0</v>
      </c>
      <c r="BM557" s="209">
        <v>0</v>
      </c>
      <c r="BN557" s="209">
        <v>0</v>
      </c>
      <c r="BO557" s="209">
        <v>0</v>
      </c>
      <c r="BP557" s="209">
        <v>0</v>
      </c>
      <c r="BQ557" s="209">
        <v>0</v>
      </c>
      <c r="BR557" s="209">
        <v>0</v>
      </c>
      <c r="BS557" s="209">
        <v>0</v>
      </c>
      <c r="BT557" s="209">
        <v>0</v>
      </c>
      <c r="BU557" s="209">
        <v>0</v>
      </c>
      <c r="BV557" s="209">
        <v>0</v>
      </c>
      <c r="BW557" s="209">
        <v>0</v>
      </c>
      <c r="BX557" s="209">
        <v>0</v>
      </c>
      <c r="BY557" s="209">
        <v>0</v>
      </c>
      <c r="BZ557" s="209">
        <v>0</v>
      </c>
      <c r="CA557" s="209">
        <v>0</v>
      </c>
      <c r="CB557" s="209">
        <v>0</v>
      </c>
      <c r="CC557" s="209">
        <v>0</v>
      </c>
      <c r="CD557" s="209">
        <v>0</v>
      </c>
      <c r="CE557" s="209">
        <v>0</v>
      </c>
      <c r="CF557" s="209">
        <v>0</v>
      </c>
      <c r="CG557" s="209">
        <v>0</v>
      </c>
      <c r="CH557" s="209">
        <v>0</v>
      </c>
      <c r="CI557" s="209">
        <v>0</v>
      </c>
      <c r="CJ557" s="209">
        <v>0</v>
      </c>
      <c r="CK557" s="209">
        <v>0</v>
      </c>
      <c r="CL557" s="209">
        <v>0</v>
      </c>
      <c r="CM557" s="509" t="s">
        <v>92</v>
      </c>
      <c r="CN557" s="19" t="str">
        <f t="shared" si="227"/>
        <v>4010000371003плановый</v>
      </c>
      <c r="CR557" s="104"/>
      <c r="CS557" s="104"/>
      <c r="CT557" s="104"/>
      <c r="CU557" s="104"/>
      <c r="CV557" s="104"/>
      <c r="CW557" s="104"/>
      <c r="CY557" s="211"/>
      <c r="CZ557" s="211"/>
      <c r="DA557" s="211"/>
      <c r="DB557" s="211"/>
      <c r="DC557" s="211"/>
      <c r="DD557" s="211"/>
      <c r="DE557" s="211"/>
      <c r="DF557" s="211"/>
      <c r="DG557" s="211"/>
      <c r="DH557" s="211"/>
      <c r="DK557" s="233">
        <v>401000037</v>
      </c>
    </row>
    <row r="558" spans="1:115" s="118" customFormat="1" ht="32.1" customHeight="1">
      <c r="A558" s="56" t="s">
        <v>600</v>
      </c>
      <c r="B558" s="57" t="s">
        <v>601</v>
      </c>
      <c r="C558" s="233">
        <v>401000037</v>
      </c>
      <c r="D558" s="208" t="s">
        <v>613</v>
      </c>
      <c r="E558" s="59" t="s">
        <v>614</v>
      </c>
      <c r="F558" s="85"/>
      <c r="G558" s="85"/>
      <c r="H558" s="86" t="s">
        <v>208</v>
      </c>
      <c r="I558" s="85"/>
      <c r="J558" s="86" t="s">
        <v>303</v>
      </c>
      <c r="K558" s="86"/>
      <c r="L558" s="86" t="s">
        <v>208</v>
      </c>
      <c r="M558" s="232"/>
      <c r="N558" s="232" t="s">
        <v>615</v>
      </c>
      <c r="O558" s="232"/>
      <c r="P558" s="64" t="s">
        <v>616</v>
      </c>
      <c r="Q558" s="64" t="s">
        <v>617</v>
      </c>
      <c r="R558" s="86"/>
      <c r="S558" s="86"/>
      <c r="T558" s="86"/>
      <c r="U558" s="86"/>
      <c r="V558" s="86" t="s">
        <v>618</v>
      </c>
      <c r="W558" s="86"/>
      <c r="X558" s="86"/>
      <c r="Y558" s="86"/>
      <c r="Z558" s="86"/>
      <c r="AA558" s="86"/>
      <c r="AB558" s="64" t="s">
        <v>619</v>
      </c>
      <c r="AC558" s="64" t="s">
        <v>2438</v>
      </c>
      <c r="AD558" s="571"/>
      <c r="AE558" s="572"/>
      <c r="AF558" s="56"/>
      <c r="AG558" s="337"/>
      <c r="AH558" s="84"/>
      <c r="AI558" s="56"/>
      <c r="AJ558" s="56"/>
      <c r="AK558" s="85"/>
      <c r="AL558" s="337"/>
      <c r="AM558" s="255" t="s">
        <v>2443</v>
      </c>
      <c r="AN558" s="64" t="s">
        <v>2440</v>
      </c>
      <c r="AO558" s="197" t="s">
        <v>303</v>
      </c>
      <c r="AP558" s="197" t="s">
        <v>74</v>
      </c>
      <c r="AQ558" s="197" t="s">
        <v>622</v>
      </c>
      <c r="AR558" s="196" t="s">
        <v>621</v>
      </c>
      <c r="AS558" s="249" t="s">
        <v>623</v>
      </c>
      <c r="AT558" s="209">
        <v>2806070</v>
      </c>
      <c r="AU558" s="209">
        <v>2597131.6800000002</v>
      </c>
      <c r="AV558" s="209">
        <v>0</v>
      </c>
      <c r="AW558" s="209">
        <v>0</v>
      </c>
      <c r="AX558" s="209">
        <v>2806070</v>
      </c>
      <c r="AY558" s="209">
        <v>2597131.6800000002</v>
      </c>
      <c r="AZ558" s="209">
        <v>0</v>
      </c>
      <c r="BA558" s="209">
        <v>0</v>
      </c>
      <c r="BB558" s="209">
        <v>0</v>
      </c>
      <c r="BC558" s="209">
        <v>0</v>
      </c>
      <c r="BD558" s="209">
        <v>2359780.77</v>
      </c>
      <c r="BE558" s="209">
        <v>0</v>
      </c>
      <c r="BF558" s="209">
        <v>2359780.77</v>
      </c>
      <c r="BG558" s="209">
        <v>0</v>
      </c>
      <c r="BH558" s="209">
        <v>0</v>
      </c>
      <c r="BI558" s="209">
        <v>2359780.77</v>
      </c>
      <c r="BJ558" s="209">
        <v>0</v>
      </c>
      <c r="BK558" s="209">
        <v>2359780.77</v>
      </c>
      <c r="BL558" s="209">
        <v>0</v>
      </c>
      <c r="BM558" s="209">
        <v>0</v>
      </c>
      <c r="BN558" s="209">
        <v>2359780.77</v>
      </c>
      <c r="BO558" s="209">
        <v>0</v>
      </c>
      <c r="BP558" s="209">
        <v>2359780.77</v>
      </c>
      <c r="BQ558" s="209">
        <v>0</v>
      </c>
      <c r="BR558" s="209">
        <v>0</v>
      </c>
      <c r="BS558" s="209">
        <v>2359780.77</v>
      </c>
      <c r="BT558" s="209">
        <v>0</v>
      </c>
      <c r="BU558" s="209">
        <v>2359780.77</v>
      </c>
      <c r="BV558" s="209">
        <v>0</v>
      </c>
      <c r="BW558" s="209">
        <v>0</v>
      </c>
      <c r="BX558" s="209">
        <v>2806070</v>
      </c>
      <c r="BY558" s="209">
        <v>0</v>
      </c>
      <c r="BZ558" s="209">
        <v>2806070</v>
      </c>
      <c r="CA558" s="209">
        <v>0</v>
      </c>
      <c r="CB558" s="209">
        <v>0</v>
      </c>
      <c r="CC558" s="209">
        <v>2359780.77</v>
      </c>
      <c r="CD558" s="209">
        <v>0</v>
      </c>
      <c r="CE558" s="209">
        <v>2359780.77</v>
      </c>
      <c r="CF558" s="209">
        <v>0</v>
      </c>
      <c r="CG558" s="209">
        <v>0</v>
      </c>
      <c r="CH558" s="209">
        <v>2359780.77</v>
      </c>
      <c r="CI558" s="209">
        <v>0</v>
      </c>
      <c r="CJ558" s="209">
        <v>2359780.77</v>
      </c>
      <c r="CK558" s="209">
        <v>0</v>
      </c>
      <c r="CL558" s="209">
        <v>0</v>
      </c>
      <c r="CM558" s="509" t="s">
        <v>92</v>
      </c>
      <c r="CN558" s="19" t="str">
        <f t="shared" si="227"/>
        <v>4010000371003плановый</v>
      </c>
      <c r="CR558" s="104"/>
      <c r="CS558" s="104"/>
      <c r="CT558" s="104"/>
      <c r="CU558" s="104"/>
      <c r="CV558" s="104"/>
      <c r="CW558" s="104"/>
      <c r="CY558" s="211"/>
      <c r="CZ558" s="211"/>
      <c r="DA558" s="211"/>
      <c r="DB558" s="211"/>
      <c r="DC558" s="211"/>
      <c r="DD558" s="211"/>
      <c r="DE558" s="211"/>
      <c r="DF558" s="211"/>
      <c r="DG558" s="211"/>
      <c r="DH558" s="211"/>
      <c r="DK558" s="233">
        <v>401000037</v>
      </c>
    </row>
    <row r="559" spans="1:115" s="118" customFormat="1" ht="32.1" customHeight="1">
      <c r="A559" s="56" t="s">
        <v>600</v>
      </c>
      <c r="B559" s="57" t="s">
        <v>601</v>
      </c>
      <c r="C559" s="233">
        <v>401000053</v>
      </c>
      <c r="D559" s="208" t="s">
        <v>624</v>
      </c>
      <c r="E559" s="59" t="s">
        <v>602</v>
      </c>
      <c r="F559" s="85"/>
      <c r="G559" s="85"/>
      <c r="H559" s="86" t="s">
        <v>66</v>
      </c>
      <c r="I559" s="85"/>
      <c r="J559" s="86" t="s">
        <v>369</v>
      </c>
      <c r="K559" s="86" t="s">
        <v>64</v>
      </c>
      <c r="L559" s="86" t="s">
        <v>209</v>
      </c>
      <c r="M559" s="232"/>
      <c r="N559" s="232"/>
      <c r="O559" s="232"/>
      <c r="P559" s="64" t="s">
        <v>134</v>
      </c>
      <c r="Q559" s="64" t="s">
        <v>275</v>
      </c>
      <c r="R559" s="86"/>
      <c r="S559" s="86"/>
      <c r="T559" s="86" t="s">
        <v>66</v>
      </c>
      <c r="U559" s="86"/>
      <c r="V559" s="86" t="s">
        <v>189</v>
      </c>
      <c r="W559" s="86" t="s">
        <v>64</v>
      </c>
      <c r="X559" s="86"/>
      <c r="Y559" s="86"/>
      <c r="Z559" s="86"/>
      <c r="AA559" s="86"/>
      <c r="AB559" s="64" t="s">
        <v>142</v>
      </c>
      <c r="AC559" s="64" t="s">
        <v>2444</v>
      </c>
      <c r="AD559" s="202"/>
      <c r="AE559" s="202"/>
      <c r="AF559" s="233"/>
      <c r="AG559" s="202"/>
      <c r="AH559" s="573"/>
      <c r="AI559" s="233"/>
      <c r="AJ559" s="67"/>
      <c r="AK559" s="573"/>
      <c r="AL559" s="67"/>
      <c r="AM559" s="64" t="s">
        <v>2445</v>
      </c>
      <c r="AN559" s="64" t="s">
        <v>2446</v>
      </c>
      <c r="AO559" s="197" t="s">
        <v>303</v>
      </c>
      <c r="AP559" s="197" t="s">
        <v>377</v>
      </c>
      <c r="AQ559" s="197" t="s">
        <v>625</v>
      </c>
      <c r="AR559" s="196" t="s">
        <v>626</v>
      </c>
      <c r="AS559" s="249">
        <v>633</v>
      </c>
      <c r="AT559" s="209">
        <v>1232510</v>
      </c>
      <c r="AU559" s="209">
        <v>1232510</v>
      </c>
      <c r="AV559" s="209">
        <v>0</v>
      </c>
      <c r="AW559" s="209">
        <v>0</v>
      </c>
      <c r="AX559" s="209">
        <v>0</v>
      </c>
      <c r="AY559" s="209">
        <v>0</v>
      </c>
      <c r="AZ559" s="209">
        <v>0</v>
      </c>
      <c r="BA559" s="209">
        <v>0</v>
      </c>
      <c r="BB559" s="209">
        <v>1232510</v>
      </c>
      <c r="BC559" s="209">
        <v>1232510</v>
      </c>
      <c r="BD559" s="209">
        <v>1232510</v>
      </c>
      <c r="BE559" s="209">
        <v>0</v>
      </c>
      <c r="BF559" s="209">
        <v>0</v>
      </c>
      <c r="BG559" s="209">
        <v>0</v>
      </c>
      <c r="BH559" s="209">
        <v>1232510</v>
      </c>
      <c r="BI559" s="209">
        <v>1232510</v>
      </c>
      <c r="BJ559" s="209">
        <v>0</v>
      </c>
      <c r="BK559" s="209">
        <v>0</v>
      </c>
      <c r="BL559" s="209">
        <v>0</v>
      </c>
      <c r="BM559" s="209">
        <v>1232510</v>
      </c>
      <c r="BN559" s="209">
        <v>1232510</v>
      </c>
      <c r="BO559" s="209">
        <v>0</v>
      </c>
      <c r="BP559" s="209">
        <v>0</v>
      </c>
      <c r="BQ559" s="209">
        <v>0</v>
      </c>
      <c r="BR559" s="209">
        <v>1232510</v>
      </c>
      <c r="BS559" s="209">
        <v>1232510</v>
      </c>
      <c r="BT559" s="209">
        <v>0</v>
      </c>
      <c r="BU559" s="209">
        <v>0</v>
      </c>
      <c r="BV559" s="209">
        <v>0</v>
      </c>
      <c r="BW559" s="209">
        <v>1232510</v>
      </c>
      <c r="BX559" s="209">
        <v>1232510</v>
      </c>
      <c r="BY559" s="209">
        <v>0</v>
      </c>
      <c r="BZ559" s="209">
        <v>0</v>
      </c>
      <c r="CA559" s="209">
        <v>0</v>
      </c>
      <c r="CB559" s="209">
        <v>1232510</v>
      </c>
      <c r="CC559" s="209">
        <v>1232510</v>
      </c>
      <c r="CD559" s="209">
        <v>0</v>
      </c>
      <c r="CE559" s="209">
        <v>0</v>
      </c>
      <c r="CF559" s="209">
        <v>0</v>
      </c>
      <c r="CG559" s="209">
        <v>1232510</v>
      </c>
      <c r="CH559" s="209">
        <v>1232510</v>
      </c>
      <c r="CI559" s="209">
        <v>0</v>
      </c>
      <c r="CJ559" s="209">
        <v>0</v>
      </c>
      <c r="CK559" s="209">
        <v>0</v>
      </c>
      <c r="CL559" s="209">
        <v>1232510</v>
      </c>
      <c r="CM559" s="509" t="s">
        <v>92</v>
      </c>
      <c r="CN559" s="19" t="str">
        <f t="shared" si="227"/>
        <v>4010000531006плановый</v>
      </c>
      <c r="CR559" s="104"/>
      <c r="CS559" s="104"/>
      <c r="CT559" s="104"/>
      <c r="CU559" s="104"/>
      <c r="CV559" s="104"/>
      <c r="CW559" s="104"/>
      <c r="CY559" s="211"/>
      <c r="CZ559" s="211"/>
      <c r="DA559" s="211"/>
      <c r="DB559" s="211"/>
      <c r="DC559" s="211"/>
      <c r="DD559" s="211"/>
      <c r="DE559" s="211"/>
      <c r="DF559" s="211"/>
      <c r="DG559" s="211"/>
      <c r="DH559" s="211"/>
      <c r="DK559" s="233">
        <v>401000053</v>
      </c>
    </row>
    <row r="560" spans="1:115" s="118" customFormat="1" ht="32.1" customHeight="1">
      <c r="A560" s="56" t="s">
        <v>600</v>
      </c>
      <c r="B560" s="57" t="s">
        <v>601</v>
      </c>
      <c r="C560" s="202">
        <v>402000001</v>
      </c>
      <c r="D560" s="208" t="s">
        <v>67</v>
      </c>
      <c r="E560" s="59" t="s">
        <v>627</v>
      </c>
      <c r="F560" s="85"/>
      <c r="G560" s="85"/>
      <c r="H560" s="86" t="s">
        <v>289</v>
      </c>
      <c r="I560" s="85"/>
      <c r="J560" s="86">
        <v>23</v>
      </c>
      <c r="K560" s="86">
        <v>3</v>
      </c>
      <c r="L560" s="86"/>
      <c r="M560" s="232"/>
      <c r="N560" s="232"/>
      <c r="O560" s="232"/>
      <c r="P560" s="64" t="s">
        <v>154</v>
      </c>
      <c r="Q560" s="64" t="s">
        <v>365</v>
      </c>
      <c r="R560" s="86"/>
      <c r="S560" s="86"/>
      <c r="T560" s="86"/>
      <c r="U560" s="86"/>
      <c r="V560" s="86" t="s">
        <v>147</v>
      </c>
      <c r="W560" s="86" t="s">
        <v>64</v>
      </c>
      <c r="X560" s="86" t="s">
        <v>106</v>
      </c>
      <c r="Y560" s="86"/>
      <c r="Z560" s="86"/>
      <c r="AA560" s="86"/>
      <c r="AB560" s="64" t="s">
        <v>166</v>
      </c>
      <c r="AC560" s="64" t="s">
        <v>2447</v>
      </c>
      <c r="AD560" s="571"/>
      <c r="AE560" s="572"/>
      <c r="AF560" s="56"/>
      <c r="AG560" s="337"/>
      <c r="AH560" s="84"/>
      <c r="AI560" s="56"/>
      <c r="AJ560" s="56"/>
      <c r="AK560" s="25"/>
      <c r="AL560" s="56"/>
      <c r="AM560" s="255" t="s">
        <v>2448</v>
      </c>
      <c r="AN560" s="64" t="s">
        <v>1871</v>
      </c>
      <c r="AO560" s="197" t="s">
        <v>303</v>
      </c>
      <c r="AP560" s="197" t="s">
        <v>377</v>
      </c>
      <c r="AQ560" s="197" t="s">
        <v>628</v>
      </c>
      <c r="AR560" s="196" t="s">
        <v>76</v>
      </c>
      <c r="AS560" s="249" t="s">
        <v>77</v>
      </c>
      <c r="AT560" s="209">
        <v>110630</v>
      </c>
      <c r="AU560" s="209">
        <v>110630</v>
      </c>
      <c r="AV560" s="209">
        <v>0</v>
      </c>
      <c r="AW560" s="209">
        <v>0</v>
      </c>
      <c r="AX560" s="209">
        <v>0</v>
      </c>
      <c r="AY560" s="209">
        <v>0</v>
      </c>
      <c r="AZ560" s="209">
        <v>0</v>
      </c>
      <c r="BA560" s="209">
        <v>0</v>
      </c>
      <c r="BB560" s="209">
        <v>110630</v>
      </c>
      <c r="BC560" s="209">
        <v>110630</v>
      </c>
      <c r="BD560" s="209">
        <v>110630</v>
      </c>
      <c r="BE560" s="209">
        <v>0</v>
      </c>
      <c r="BF560" s="209">
        <v>0</v>
      </c>
      <c r="BG560" s="209">
        <v>0</v>
      </c>
      <c r="BH560" s="209">
        <v>110630</v>
      </c>
      <c r="BI560" s="209">
        <v>110630</v>
      </c>
      <c r="BJ560" s="209">
        <v>0</v>
      </c>
      <c r="BK560" s="209">
        <v>0</v>
      </c>
      <c r="BL560" s="209">
        <v>0</v>
      </c>
      <c r="BM560" s="209">
        <v>110630</v>
      </c>
      <c r="BN560" s="209">
        <v>110630</v>
      </c>
      <c r="BO560" s="209">
        <v>0</v>
      </c>
      <c r="BP560" s="209">
        <v>0</v>
      </c>
      <c r="BQ560" s="209">
        <v>0</v>
      </c>
      <c r="BR560" s="209">
        <v>110630</v>
      </c>
      <c r="BS560" s="209">
        <v>110630</v>
      </c>
      <c r="BT560" s="209">
        <v>0</v>
      </c>
      <c r="BU560" s="209">
        <v>0</v>
      </c>
      <c r="BV560" s="209">
        <v>0</v>
      </c>
      <c r="BW560" s="209">
        <v>110630</v>
      </c>
      <c r="BX560" s="209">
        <v>110630</v>
      </c>
      <c r="BY560" s="209">
        <v>0</v>
      </c>
      <c r="BZ560" s="209">
        <v>0</v>
      </c>
      <c r="CA560" s="209">
        <v>0</v>
      </c>
      <c r="CB560" s="209">
        <v>110630</v>
      </c>
      <c r="CC560" s="209">
        <v>110630</v>
      </c>
      <c r="CD560" s="209">
        <v>0</v>
      </c>
      <c r="CE560" s="209">
        <v>0</v>
      </c>
      <c r="CF560" s="209">
        <v>0</v>
      </c>
      <c r="CG560" s="209">
        <v>110630</v>
      </c>
      <c r="CH560" s="209">
        <v>110630</v>
      </c>
      <c r="CI560" s="209">
        <v>0</v>
      </c>
      <c r="CJ560" s="209">
        <v>0</v>
      </c>
      <c r="CK560" s="209">
        <v>0</v>
      </c>
      <c r="CL560" s="209">
        <v>110630</v>
      </c>
      <c r="CM560" s="509" t="s">
        <v>92</v>
      </c>
      <c r="CN560" s="19" t="str">
        <f t="shared" si="227"/>
        <v>4020000011006плановый</v>
      </c>
      <c r="CR560" s="104"/>
      <c r="CS560" s="104"/>
      <c r="CT560" s="104"/>
      <c r="CU560" s="104"/>
      <c r="CV560" s="104"/>
      <c r="CW560" s="104"/>
      <c r="CY560" s="211"/>
      <c r="CZ560" s="211"/>
      <c r="DA560" s="211"/>
      <c r="DB560" s="211"/>
      <c r="DC560" s="211"/>
      <c r="DD560" s="211"/>
      <c r="DE560" s="211"/>
      <c r="DF560" s="211"/>
      <c r="DG560" s="211"/>
      <c r="DH560" s="211"/>
      <c r="DK560" s="202">
        <v>402000001</v>
      </c>
    </row>
    <row r="561" spans="1:115" s="118" customFormat="1" ht="32.1" customHeight="1">
      <c r="A561" s="56" t="s">
        <v>600</v>
      </c>
      <c r="B561" s="57" t="s">
        <v>601</v>
      </c>
      <c r="C561" s="202">
        <v>402000001</v>
      </c>
      <c r="D561" s="208" t="s">
        <v>67</v>
      </c>
      <c r="E561" s="59" t="s">
        <v>627</v>
      </c>
      <c r="F561" s="85"/>
      <c r="G561" s="85"/>
      <c r="H561" s="86" t="s">
        <v>289</v>
      </c>
      <c r="I561" s="85"/>
      <c r="J561" s="86" t="s">
        <v>629</v>
      </c>
      <c r="K561" s="86" t="s">
        <v>66</v>
      </c>
      <c r="L561" s="86"/>
      <c r="M561" s="232"/>
      <c r="N561" s="232"/>
      <c r="O561" s="232"/>
      <c r="P561" s="64" t="s">
        <v>154</v>
      </c>
      <c r="Q561" s="64" t="s">
        <v>365</v>
      </c>
      <c r="R561" s="86"/>
      <c r="S561" s="86"/>
      <c r="T561" s="86"/>
      <c r="U561" s="86"/>
      <c r="V561" s="86" t="s">
        <v>147</v>
      </c>
      <c r="W561" s="86" t="s">
        <v>64</v>
      </c>
      <c r="X561" s="86" t="s">
        <v>106</v>
      </c>
      <c r="Y561" s="86"/>
      <c r="Z561" s="86"/>
      <c r="AA561" s="86"/>
      <c r="AB561" s="64" t="s">
        <v>166</v>
      </c>
      <c r="AC561" s="64" t="s">
        <v>2447</v>
      </c>
      <c r="AD561" s="571"/>
      <c r="AE561" s="572"/>
      <c r="AF561" s="56"/>
      <c r="AG561" s="337"/>
      <c r="AH561" s="84"/>
      <c r="AI561" s="56"/>
      <c r="AJ561" s="56"/>
      <c r="AK561" s="16"/>
      <c r="AL561" s="56"/>
      <c r="AM561" s="255" t="s">
        <v>2448</v>
      </c>
      <c r="AN561" s="64" t="s">
        <v>1871</v>
      </c>
      <c r="AO561" s="197" t="s">
        <v>303</v>
      </c>
      <c r="AP561" s="197" t="s">
        <v>377</v>
      </c>
      <c r="AQ561" s="197" t="s">
        <v>628</v>
      </c>
      <c r="AR561" s="196" t="s">
        <v>76</v>
      </c>
      <c r="AS561" s="249" t="s">
        <v>79</v>
      </c>
      <c r="AT561" s="209">
        <v>33410</v>
      </c>
      <c r="AU561" s="209">
        <v>33410</v>
      </c>
      <c r="AV561" s="209">
        <v>0</v>
      </c>
      <c r="AW561" s="209">
        <v>0</v>
      </c>
      <c r="AX561" s="209">
        <v>0</v>
      </c>
      <c r="AY561" s="209">
        <v>0</v>
      </c>
      <c r="AZ561" s="209">
        <v>0</v>
      </c>
      <c r="BA561" s="209">
        <v>0</v>
      </c>
      <c r="BB561" s="209">
        <v>33410</v>
      </c>
      <c r="BC561" s="209">
        <v>33410</v>
      </c>
      <c r="BD561" s="209">
        <v>33410</v>
      </c>
      <c r="BE561" s="209">
        <v>0</v>
      </c>
      <c r="BF561" s="209">
        <v>0</v>
      </c>
      <c r="BG561" s="209">
        <v>0</v>
      </c>
      <c r="BH561" s="209">
        <v>33410</v>
      </c>
      <c r="BI561" s="209">
        <v>33410</v>
      </c>
      <c r="BJ561" s="209">
        <v>0</v>
      </c>
      <c r="BK561" s="209">
        <v>0</v>
      </c>
      <c r="BL561" s="209">
        <v>0</v>
      </c>
      <c r="BM561" s="209">
        <v>33410</v>
      </c>
      <c r="BN561" s="209">
        <v>33410</v>
      </c>
      <c r="BO561" s="209">
        <v>0</v>
      </c>
      <c r="BP561" s="209">
        <v>0</v>
      </c>
      <c r="BQ561" s="209">
        <v>0</v>
      </c>
      <c r="BR561" s="209">
        <v>33410</v>
      </c>
      <c r="BS561" s="209">
        <v>33410</v>
      </c>
      <c r="BT561" s="209">
        <v>0</v>
      </c>
      <c r="BU561" s="209">
        <v>0</v>
      </c>
      <c r="BV561" s="209">
        <v>0</v>
      </c>
      <c r="BW561" s="209">
        <v>33410</v>
      </c>
      <c r="BX561" s="209">
        <v>33410</v>
      </c>
      <c r="BY561" s="209">
        <v>0</v>
      </c>
      <c r="BZ561" s="209">
        <v>0</v>
      </c>
      <c r="CA561" s="209">
        <v>0</v>
      </c>
      <c r="CB561" s="209">
        <v>33410</v>
      </c>
      <c r="CC561" s="209">
        <v>33410</v>
      </c>
      <c r="CD561" s="209">
        <v>0</v>
      </c>
      <c r="CE561" s="209">
        <v>0</v>
      </c>
      <c r="CF561" s="209">
        <v>0</v>
      </c>
      <c r="CG561" s="209">
        <v>33410</v>
      </c>
      <c r="CH561" s="209">
        <v>33410</v>
      </c>
      <c r="CI561" s="209">
        <v>0</v>
      </c>
      <c r="CJ561" s="209">
        <v>0</v>
      </c>
      <c r="CK561" s="209">
        <v>0</v>
      </c>
      <c r="CL561" s="209">
        <v>33410</v>
      </c>
      <c r="CM561" s="509" t="s">
        <v>92</v>
      </c>
      <c r="CN561" s="19" t="str">
        <f t="shared" si="227"/>
        <v>4020000011006плановый</v>
      </c>
      <c r="CR561" s="104"/>
      <c r="CS561" s="104"/>
      <c r="CT561" s="104"/>
      <c r="CU561" s="104"/>
      <c r="CV561" s="104"/>
      <c r="CW561" s="104"/>
      <c r="CY561" s="211"/>
      <c r="CZ561" s="211"/>
      <c r="DA561" s="211"/>
      <c r="DB561" s="211"/>
      <c r="DC561" s="211"/>
      <c r="DD561" s="211"/>
      <c r="DE561" s="211"/>
      <c r="DF561" s="211"/>
      <c r="DG561" s="211"/>
      <c r="DH561" s="211"/>
      <c r="DK561" s="202">
        <v>402000001</v>
      </c>
    </row>
    <row r="562" spans="1:115" s="118" customFormat="1" ht="32.1" customHeight="1">
      <c r="A562" s="56" t="s">
        <v>600</v>
      </c>
      <c r="B562" s="57" t="s">
        <v>601</v>
      </c>
      <c r="C562" s="202">
        <v>402000001</v>
      </c>
      <c r="D562" s="208" t="s">
        <v>67</v>
      </c>
      <c r="E562" s="59" t="s">
        <v>602</v>
      </c>
      <c r="F562" s="85"/>
      <c r="G562" s="85"/>
      <c r="H562" s="86" t="s">
        <v>66</v>
      </c>
      <c r="I562" s="85"/>
      <c r="J562" s="86" t="s">
        <v>330</v>
      </c>
      <c r="K562" s="86" t="s">
        <v>64</v>
      </c>
      <c r="L562" s="86" t="s">
        <v>66</v>
      </c>
      <c r="M562" s="232"/>
      <c r="N562" s="232"/>
      <c r="O562" s="232"/>
      <c r="P562" s="64" t="s">
        <v>134</v>
      </c>
      <c r="Q562" s="64" t="s">
        <v>275</v>
      </c>
      <c r="R562" s="86"/>
      <c r="S562" s="86"/>
      <c r="T562" s="86">
        <v>3</v>
      </c>
      <c r="U562" s="86"/>
      <c r="V562" s="86" t="s">
        <v>189</v>
      </c>
      <c r="W562" s="86" t="s">
        <v>64</v>
      </c>
      <c r="X562" s="86"/>
      <c r="Y562" s="86"/>
      <c r="Z562" s="86"/>
      <c r="AA562" s="86"/>
      <c r="AB562" s="64" t="s">
        <v>142</v>
      </c>
      <c r="AC562" s="64" t="s">
        <v>2449</v>
      </c>
      <c r="AD562" s="571"/>
      <c r="AE562" s="572"/>
      <c r="AF562" s="56"/>
      <c r="AG562" s="337"/>
      <c r="AH562" s="84"/>
      <c r="AI562" s="56"/>
      <c r="AJ562" s="56"/>
      <c r="AK562" s="64"/>
      <c r="AL562" s="337"/>
      <c r="AM562" s="255" t="s">
        <v>2450</v>
      </c>
      <c r="AN562" s="64" t="s">
        <v>1859</v>
      </c>
      <c r="AO562" s="197" t="s">
        <v>303</v>
      </c>
      <c r="AP562" s="197" t="s">
        <v>377</v>
      </c>
      <c r="AQ562" s="197" t="s">
        <v>628</v>
      </c>
      <c r="AR562" s="196" t="s">
        <v>76</v>
      </c>
      <c r="AS562" s="249" t="s">
        <v>73</v>
      </c>
      <c r="AT562" s="209">
        <v>819043.12</v>
      </c>
      <c r="AU562" s="209">
        <v>815108.64</v>
      </c>
      <c r="AV562" s="209">
        <v>0</v>
      </c>
      <c r="AW562" s="209">
        <v>0</v>
      </c>
      <c r="AX562" s="209">
        <v>0</v>
      </c>
      <c r="AY562" s="209">
        <v>0</v>
      </c>
      <c r="AZ562" s="209">
        <v>0</v>
      </c>
      <c r="BA562" s="209">
        <v>0</v>
      </c>
      <c r="BB562" s="209">
        <v>819043.12</v>
      </c>
      <c r="BC562" s="209">
        <v>815108.64</v>
      </c>
      <c r="BD562" s="209">
        <v>4927495</v>
      </c>
      <c r="BE562" s="209">
        <v>0</v>
      </c>
      <c r="BF562" s="209">
        <v>0</v>
      </c>
      <c r="BG562" s="209">
        <v>0</v>
      </c>
      <c r="BH562" s="209">
        <v>4927495</v>
      </c>
      <c r="BI562" s="209">
        <v>720076</v>
      </c>
      <c r="BJ562" s="209">
        <v>0</v>
      </c>
      <c r="BK562" s="209">
        <v>0</v>
      </c>
      <c r="BL562" s="209">
        <v>0</v>
      </c>
      <c r="BM562" s="209">
        <v>720076</v>
      </c>
      <c r="BN562" s="209">
        <v>723364</v>
      </c>
      <c r="BO562" s="209">
        <v>0</v>
      </c>
      <c r="BP562" s="209">
        <v>0</v>
      </c>
      <c r="BQ562" s="209">
        <v>0</v>
      </c>
      <c r="BR562" s="209">
        <v>723364</v>
      </c>
      <c r="BS562" s="209">
        <v>723364</v>
      </c>
      <c r="BT562" s="209">
        <v>0</v>
      </c>
      <c r="BU562" s="209">
        <v>0</v>
      </c>
      <c r="BV562" s="209">
        <v>0</v>
      </c>
      <c r="BW562" s="209">
        <v>723364</v>
      </c>
      <c r="BX562" s="209">
        <v>819043.12</v>
      </c>
      <c r="BY562" s="209">
        <v>0</v>
      </c>
      <c r="BZ562" s="209">
        <v>0</v>
      </c>
      <c r="CA562" s="209">
        <v>0</v>
      </c>
      <c r="CB562" s="209">
        <v>819043.12</v>
      </c>
      <c r="CC562" s="209">
        <v>4927495</v>
      </c>
      <c r="CD562" s="209">
        <v>0</v>
      </c>
      <c r="CE562" s="209">
        <v>0</v>
      </c>
      <c r="CF562" s="209">
        <v>0</v>
      </c>
      <c r="CG562" s="209">
        <v>4927495</v>
      </c>
      <c r="CH562" s="209">
        <v>720076</v>
      </c>
      <c r="CI562" s="209">
        <v>0</v>
      </c>
      <c r="CJ562" s="209">
        <v>0</v>
      </c>
      <c r="CK562" s="209">
        <v>0</v>
      </c>
      <c r="CL562" s="209">
        <v>720076</v>
      </c>
      <c r="CM562" s="509" t="s">
        <v>92</v>
      </c>
      <c r="CN562" s="19" t="str">
        <f t="shared" si="227"/>
        <v>4020000011006плановый</v>
      </c>
      <c r="CR562" s="104"/>
      <c r="CS562" s="104"/>
      <c r="CT562" s="104"/>
      <c r="CU562" s="104"/>
      <c r="CV562" s="104"/>
      <c r="CW562" s="104"/>
      <c r="CY562" s="211"/>
      <c r="CZ562" s="211"/>
      <c r="DA562" s="211"/>
      <c r="DB562" s="211"/>
      <c r="DC562" s="211"/>
      <c r="DD562" s="211"/>
      <c r="DE562" s="211"/>
      <c r="DF562" s="211"/>
      <c r="DG562" s="211"/>
      <c r="DH562" s="211"/>
      <c r="DK562" s="202">
        <v>402000001</v>
      </c>
    </row>
    <row r="563" spans="1:115" s="118" customFormat="1" ht="32.1" customHeight="1">
      <c r="A563" s="56" t="s">
        <v>600</v>
      </c>
      <c r="B563" s="57" t="s">
        <v>601</v>
      </c>
      <c r="C563" s="202">
        <v>402000001</v>
      </c>
      <c r="D563" s="208" t="s">
        <v>67</v>
      </c>
      <c r="E563" s="59" t="s">
        <v>602</v>
      </c>
      <c r="F563" s="85"/>
      <c r="G563" s="85"/>
      <c r="H563" s="86" t="s">
        <v>66</v>
      </c>
      <c r="I563" s="85"/>
      <c r="J563" s="86" t="s">
        <v>330</v>
      </c>
      <c r="K563" s="86" t="s">
        <v>64</v>
      </c>
      <c r="L563" s="86" t="s">
        <v>66</v>
      </c>
      <c r="M563" s="232"/>
      <c r="N563" s="232"/>
      <c r="O563" s="232"/>
      <c r="P563" s="64" t="s">
        <v>134</v>
      </c>
      <c r="Q563" s="64" t="s">
        <v>275</v>
      </c>
      <c r="R563" s="86"/>
      <c r="S563" s="86"/>
      <c r="T563" s="86">
        <v>3</v>
      </c>
      <c r="U563" s="86"/>
      <c r="V563" s="86" t="s">
        <v>189</v>
      </c>
      <c r="W563" s="86" t="s">
        <v>64</v>
      </c>
      <c r="X563" s="86"/>
      <c r="Y563" s="86"/>
      <c r="Z563" s="86"/>
      <c r="AA563" s="86"/>
      <c r="AB563" s="64" t="s">
        <v>142</v>
      </c>
      <c r="AC563" s="64" t="s">
        <v>2449</v>
      </c>
      <c r="AD563" s="571"/>
      <c r="AE563" s="572"/>
      <c r="AF563" s="56"/>
      <c r="AG563" s="337"/>
      <c r="AH563" s="84"/>
      <c r="AI563" s="56"/>
      <c r="AJ563" s="56"/>
      <c r="AK563" s="64"/>
      <c r="AL563" s="337"/>
      <c r="AM563" s="255" t="s">
        <v>2450</v>
      </c>
      <c r="AN563" s="64" t="s">
        <v>1859</v>
      </c>
      <c r="AO563" s="197" t="s">
        <v>303</v>
      </c>
      <c r="AP563" s="197" t="s">
        <v>377</v>
      </c>
      <c r="AQ563" s="197" t="s">
        <v>628</v>
      </c>
      <c r="AR563" s="196" t="s">
        <v>76</v>
      </c>
      <c r="AS563" s="249" t="s">
        <v>118</v>
      </c>
      <c r="AT563" s="209">
        <v>303373</v>
      </c>
      <c r="AU563" s="209">
        <v>303373</v>
      </c>
      <c r="AV563" s="209">
        <v>0</v>
      </c>
      <c r="AW563" s="209">
        <v>0</v>
      </c>
      <c r="AX563" s="209">
        <v>0</v>
      </c>
      <c r="AY563" s="209">
        <v>0</v>
      </c>
      <c r="AZ563" s="209">
        <v>0</v>
      </c>
      <c r="BA563" s="209">
        <v>0</v>
      </c>
      <c r="BB563" s="209">
        <v>303373</v>
      </c>
      <c r="BC563" s="209">
        <v>303373</v>
      </c>
      <c r="BD563" s="209">
        <v>314745</v>
      </c>
      <c r="BE563" s="209">
        <v>0</v>
      </c>
      <c r="BF563" s="209">
        <v>0</v>
      </c>
      <c r="BG563" s="209">
        <v>0</v>
      </c>
      <c r="BH563" s="209">
        <v>314745</v>
      </c>
      <c r="BI563" s="209">
        <v>327334</v>
      </c>
      <c r="BJ563" s="209">
        <v>0</v>
      </c>
      <c r="BK563" s="209">
        <v>0</v>
      </c>
      <c r="BL563" s="209">
        <v>0</v>
      </c>
      <c r="BM563" s="209">
        <v>327334</v>
      </c>
      <c r="BN563" s="209">
        <v>340426</v>
      </c>
      <c r="BO563" s="209">
        <v>0</v>
      </c>
      <c r="BP563" s="209">
        <v>0</v>
      </c>
      <c r="BQ563" s="209">
        <v>0</v>
      </c>
      <c r="BR563" s="209">
        <v>340426</v>
      </c>
      <c r="BS563" s="209">
        <v>340426</v>
      </c>
      <c r="BT563" s="209">
        <v>0</v>
      </c>
      <c r="BU563" s="209">
        <v>0</v>
      </c>
      <c r="BV563" s="209">
        <v>0</v>
      </c>
      <c r="BW563" s="209">
        <v>340426</v>
      </c>
      <c r="BX563" s="209">
        <v>303373</v>
      </c>
      <c r="BY563" s="209">
        <v>0</v>
      </c>
      <c r="BZ563" s="209">
        <v>0</v>
      </c>
      <c r="CA563" s="209">
        <v>0</v>
      </c>
      <c r="CB563" s="209">
        <v>303373</v>
      </c>
      <c r="CC563" s="209">
        <v>314745</v>
      </c>
      <c r="CD563" s="209">
        <v>0</v>
      </c>
      <c r="CE563" s="209">
        <v>0</v>
      </c>
      <c r="CF563" s="209">
        <v>0</v>
      </c>
      <c r="CG563" s="209">
        <v>314745</v>
      </c>
      <c r="CH563" s="209">
        <v>327334</v>
      </c>
      <c r="CI563" s="209">
        <v>0</v>
      </c>
      <c r="CJ563" s="209">
        <v>0</v>
      </c>
      <c r="CK563" s="209">
        <v>0</v>
      </c>
      <c r="CL563" s="209">
        <v>327334</v>
      </c>
      <c r="CM563" s="311" t="s">
        <v>1257</v>
      </c>
      <c r="CN563" s="19" t="str">
        <f t="shared" si="227"/>
        <v>4020000011006индексации</v>
      </c>
      <c r="CR563" s="104"/>
      <c r="CS563" s="104"/>
      <c r="CT563" s="104"/>
      <c r="CU563" s="104"/>
      <c r="CV563" s="104"/>
      <c r="CW563" s="104"/>
      <c r="CY563" s="211"/>
      <c r="CZ563" s="211"/>
      <c r="DA563" s="211"/>
      <c r="DB563" s="211"/>
      <c r="DC563" s="211"/>
      <c r="DD563" s="211"/>
      <c r="DE563" s="211"/>
      <c r="DF563" s="211"/>
      <c r="DG563" s="211"/>
      <c r="DH563" s="211"/>
      <c r="DK563" s="202">
        <v>402000001</v>
      </c>
    </row>
    <row r="564" spans="1:115" s="118" customFormat="1" ht="32.1" customHeight="1">
      <c r="A564" s="56" t="s">
        <v>600</v>
      </c>
      <c r="B564" s="57" t="s">
        <v>601</v>
      </c>
      <c r="C564" s="202">
        <v>402000001</v>
      </c>
      <c r="D564" s="208" t="s">
        <v>67</v>
      </c>
      <c r="E564" s="59" t="s">
        <v>602</v>
      </c>
      <c r="F564" s="85"/>
      <c r="G564" s="85"/>
      <c r="H564" s="86" t="s">
        <v>66</v>
      </c>
      <c r="I564" s="85"/>
      <c r="J564" s="86" t="s">
        <v>330</v>
      </c>
      <c r="K564" s="86" t="s">
        <v>64</v>
      </c>
      <c r="L564" s="86" t="s">
        <v>66</v>
      </c>
      <c r="M564" s="232"/>
      <c r="N564" s="232"/>
      <c r="O564" s="232"/>
      <c r="P564" s="64" t="s">
        <v>134</v>
      </c>
      <c r="Q564" s="64" t="s">
        <v>275</v>
      </c>
      <c r="R564" s="86"/>
      <c r="S564" s="86"/>
      <c r="T564" s="86" t="s">
        <v>66</v>
      </c>
      <c r="U564" s="86"/>
      <c r="V564" s="86" t="s">
        <v>189</v>
      </c>
      <c r="W564" s="86" t="s">
        <v>64</v>
      </c>
      <c r="X564" s="86"/>
      <c r="Y564" s="86"/>
      <c r="Z564" s="86"/>
      <c r="AA564" s="86"/>
      <c r="AB564" s="64" t="s">
        <v>142</v>
      </c>
      <c r="AC564" s="64" t="s">
        <v>2449</v>
      </c>
      <c r="AD564" s="571"/>
      <c r="AE564" s="572"/>
      <c r="AF564" s="56"/>
      <c r="AG564" s="337"/>
      <c r="AH564" s="84"/>
      <c r="AI564" s="56"/>
      <c r="AJ564" s="56"/>
      <c r="AK564" s="574"/>
      <c r="AL564" s="56"/>
      <c r="AM564" s="245" t="s">
        <v>2451</v>
      </c>
      <c r="AN564" s="64" t="s">
        <v>1859</v>
      </c>
      <c r="AO564" s="197" t="s">
        <v>303</v>
      </c>
      <c r="AP564" s="197" t="s">
        <v>377</v>
      </c>
      <c r="AQ564" s="197" t="s">
        <v>628</v>
      </c>
      <c r="AR564" s="196" t="s">
        <v>76</v>
      </c>
      <c r="AS564" s="249" t="s">
        <v>81</v>
      </c>
      <c r="AT564" s="209">
        <v>2464</v>
      </c>
      <c r="AU564" s="209">
        <v>2464</v>
      </c>
      <c r="AV564" s="209">
        <v>0</v>
      </c>
      <c r="AW564" s="209">
        <v>0</v>
      </c>
      <c r="AX564" s="209">
        <v>0</v>
      </c>
      <c r="AY564" s="209">
        <v>0</v>
      </c>
      <c r="AZ564" s="209">
        <v>0</v>
      </c>
      <c r="BA564" s="209">
        <v>0</v>
      </c>
      <c r="BB564" s="209">
        <v>2464</v>
      </c>
      <c r="BC564" s="209">
        <v>2464</v>
      </c>
      <c r="BD564" s="209">
        <v>1940</v>
      </c>
      <c r="BE564" s="209">
        <v>0</v>
      </c>
      <c r="BF564" s="209">
        <v>0</v>
      </c>
      <c r="BG564" s="209">
        <v>0</v>
      </c>
      <c r="BH564" s="209">
        <v>1940</v>
      </c>
      <c r="BI564" s="209">
        <v>1940</v>
      </c>
      <c r="BJ564" s="209">
        <v>0</v>
      </c>
      <c r="BK564" s="209">
        <v>0</v>
      </c>
      <c r="BL564" s="209">
        <v>0</v>
      </c>
      <c r="BM564" s="209">
        <v>1940</v>
      </c>
      <c r="BN564" s="209">
        <v>1940</v>
      </c>
      <c r="BO564" s="209">
        <v>0</v>
      </c>
      <c r="BP564" s="209">
        <v>0</v>
      </c>
      <c r="BQ564" s="209">
        <v>0</v>
      </c>
      <c r="BR564" s="209">
        <v>1940</v>
      </c>
      <c r="BS564" s="209">
        <v>1940</v>
      </c>
      <c r="BT564" s="209">
        <v>0</v>
      </c>
      <c r="BU564" s="209">
        <v>0</v>
      </c>
      <c r="BV564" s="209">
        <v>0</v>
      </c>
      <c r="BW564" s="209">
        <v>1940</v>
      </c>
      <c r="BX564" s="209">
        <v>2464</v>
      </c>
      <c r="BY564" s="209">
        <v>0</v>
      </c>
      <c r="BZ564" s="209">
        <v>0</v>
      </c>
      <c r="CA564" s="209">
        <v>0</v>
      </c>
      <c r="CB564" s="209">
        <v>2464</v>
      </c>
      <c r="CC564" s="209">
        <v>1940</v>
      </c>
      <c r="CD564" s="209">
        <v>0</v>
      </c>
      <c r="CE564" s="209">
        <v>0</v>
      </c>
      <c r="CF564" s="209">
        <v>0</v>
      </c>
      <c r="CG564" s="209">
        <v>1940</v>
      </c>
      <c r="CH564" s="209">
        <v>1940</v>
      </c>
      <c r="CI564" s="209">
        <v>0</v>
      </c>
      <c r="CJ564" s="209">
        <v>0</v>
      </c>
      <c r="CK564" s="209">
        <v>0</v>
      </c>
      <c r="CL564" s="209">
        <v>1940</v>
      </c>
      <c r="CM564" s="509" t="s">
        <v>92</v>
      </c>
      <c r="CN564" s="19" t="str">
        <f t="shared" si="227"/>
        <v>4020000011006плановый</v>
      </c>
      <c r="CR564" s="104"/>
      <c r="CS564" s="104"/>
      <c r="CT564" s="104"/>
      <c r="CU564" s="104"/>
      <c r="CV564" s="104"/>
      <c r="CW564" s="104"/>
      <c r="CY564" s="211"/>
      <c r="CZ564" s="211"/>
      <c r="DA564" s="211"/>
      <c r="DB564" s="211"/>
      <c r="DC564" s="211"/>
      <c r="DD564" s="211"/>
      <c r="DE564" s="211"/>
      <c r="DF564" s="211"/>
      <c r="DG564" s="211"/>
      <c r="DH564" s="211"/>
      <c r="DK564" s="202">
        <v>402000001</v>
      </c>
    </row>
    <row r="565" spans="1:115" s="118" customFormat="1" ht="32.1" customHeight="1">
      <c r="A565" s="56" t="s">
        <v>600</v>
      </c>
      <c r="B565" s="57" t="s">
        <v>601</v>
      </c>
      <c r="C565" s="202">
        <v>402000001</v>
      </c>
      <c r="D565" s="208" t="s">
        <v>67</v>
      </c>
      <c r="E565" s="59" t="s">
        <v>627</v>
      </c>
      <c r="F565" s="85"/>
      <c r="G565" s="85"/>
      <c r="H565" s="86" t="s">
        <v>289</v>
      </c>
      <c r="I565" s="85"/>
      <c r="J565" s="86" t="s">
        <v>630</v>
      </c>
      <c r="K565" s="86" t="s">
        <v>64</v>
      </c>
      <c r="L565" s="86"/>
      <c r="M565" s="232"/>
      <c r="N565" s="232"/>
      <c r="O565" s="232"/>
      <c r="P565" s="64" t="s">
        <v>154</v>
      </c>
      <c r="Q565" s="64" t="s">
        <v>631</v>
      </c>
      <c r="R565" s="86"/>
      <c r="S565" s="86"/>
      <c r="T565" s="86"/>
      <c r="U565" s="86"/>
      <c r="V565" s="86" t="s">
        <v>156</v>
      </c>
      <c r="W565" s="86"/>
      <c r="X565" s="86"/>
      <c r="Y565" s="86"/>
      <c r="Z565" s="86"/>
      <c r="AA565" s="86"/>
      <c r="AB565" s="64" t="s">
        <v>166</v>
      </c>
      <c r="AC565" s="64" t="s">
        <v>2452</v>
      </c>
      <c r="AD565" s="571"/>
      <c r="AE565" s="572"/>
      <c r="AF565" s="56"/>
      <c r="AG565" s="337"/>
      <c r="AH565" s="84"/>
      <c r="AI565" s="56"/>
      <c r="AJ565" s="56" t="s">
        <v>64</v>
      </c>
      <c r="AK565" s="64"/>
      <c r="AL565" s="337"/>
      <c r="AM565" s="575"/>
      <c r="AN565" s="64" t="s">
        <v>2453</v>
      </c>
      <c r="AO565" s="197" t="s">
        <v>303</v>
      </c>
      <c r="AP565" s="197" t="s">
        <v>377</v>
      </c>
      <c r="AQ565" s="197" t="s">
        <v>632</v>
      </c>
      <c r="AR565" s="196" t="s">
        <v>116</v>
      </c>
      <c r="AS565" s="249" t="s">
        <v>79</v>
      </c>
      <c r="AT565" s="209">
        <v>2239244.0299999998</v>
      </c>
      <c r="AU565" s="209">
        <v>2239244.0299999998</v>
      </c>
      <c r="AV565" s="209">
        <v>0</v>
      </c>
      <c r="AW565" s="209">
        <v>0</v>
      </c>
      <c r="AX565" s="209">
        <v>0</v>
      </c>
      <c r="AY565" s="209">
        <v>0</v>
      </c>
      <c r="AZ565" s="209">
        <v>0</v>
      </c>
      <c r="BA565" s="209">
        <v>0</v>
      </c>
      <c r="BB565" s="209">
        <v>2239244.0299999998</v>
      </c>
      <c r="BC565" s="209">
        <v>2239244.0299999998</v>
      </c>
      <c r="BD565" s="209">
        <v>1860459</v>
      </c>
      <c r="BE565" s="209">
        <v>0</v>
      </c>
      <c r="BF565" s="209">
        <v>0</v>
      </c>
      <c r="BG565" s="209">
        <v>0</v>
      </c>
      <c r="BH565" s="209">
        <v>1860459</v>
      </c>
      <c r="BI565" s="209">
        <v>2026459</v>
      </c>
      <c r="BJ565" s="209">
        <v>0</v>
      </c>
      <c r="BK565" s="209">
        <v>0</v>
      </c>
      <c r="BL565" s="209">
        <v>0</v>
      </c>
      <c r="BM565" s="209">
        <v>2026459</v>
      </c>
      <c r="BN565" s="209">
        <v>2026459</v>
      </c>
      <c r="BO565" s="209">
        <v>0</v>
      </c>
      <c r="BP565" s="209">
        <v>0</v>
      </c>
      <c r="BQ565" s="209">
        <v>0</v>
      </c>
      <c r="BR565" s="209">
        <v>2026459</v>
      </c>
      <c r="BS565" s="209">
        <v>2026459</v>
      </c>
      <c r="BT565" s="209">
        <v>0</v>
      </c>
      <c r="BU565" s="209">
        <v>0</v>
      </c>
      <c r="BV565" s="209">
        <v>0</v>
      </c>
      <c r="BW565" s="209">
        <v>2026459</v>
      </c>
      <c r="BX565" s="209">
        <v>2239244.0299999998</v>
      </c>
      <c r="BY565" s="209">
        <v>0</v>
      </c>
      <c r="BZ565" s="209">
        <v>0</v>
      </c>
      <c r="CA565" s="209">
        <v>0</v>
      </c>
      <c r="CB565" s="209">
        <v>2239244.0299999998</v>
      </c>
      <c r="CC565" s="209">
        <v>1860459</v>
      </c>
      <c r="CD565" s="209">
        <v>0</v>
      </c>
      <c r="CE565" s="209">
        <v>0</v>
      </c>
      <c r="CF565" s="209">
        <v>0</v>
      </c>
      <c r="CG565" s="209">
        <v>1860459</v>
      </c>
      <c r="CH565" s="209">
        <v>2026459</v>
      </c>
      <c r="CI565" s="209">
        <v>0</v>
      </c>
      <c r="CJ565" s="209">
        <v>0</v>
      </c>
      <c r="CK565" s="209">
        <v>0</v>
      </c>
      <c r="CL565" s="209">
        <v>2026459</v>
      </c>
      <c r="CM565" s="509" t="s">
        <v>92</v>
      </c>
      <c r="CN565" s="19" t="str">
        <f t="shared" si="227"/>
        <v>4020000011006плановый</v>
      </c>
      <c r="CR565" s="104">
        <f t="shared" si="221"/>
        <v>0</v>
      </c>
      <c r="CS565" s="104">
        <f t="shared" si="222"/>
        <v>0</v>
      </c>
      <c r="CT565" s="104">
        <f t="shared" si="223"/>
        <v>0</v>
      </c>
      <c r="CU565" s="104">
        <f t="shared" si="224"/>
        <v>0</v>
      </c>
      <c r="CV565" s="104">
        <f t="shared" si="225"/>
        <v>0</v>
      </c>
      <c r="CW565" s="104">
        <f t="shared" si="226"/>
        <v>0</v>
      </c>
      <c r="CY565" s="211">
        <f t="shared" si="228"/>
        <v>0</v>
      </c>
      <c r="CZ565" s="211">
        <f t="shared" si="229"/>
        <v>0</v>
      </c>
      <c r="DA565" s="211">
        <f t="shared" si="230"/>
        <v>0</v>
      </c>
      <c r="DB565" s="211">
        <f t="shared" si="231"/>
        <v>0</v>
      </c>
      <c r="DC565" s="211">
        <f t="shared" si="232"/>
        <v>0</v>
      </c>
      <c r="DD565" s="211">
        <f t="shared" si="233"/>
        <v>0</v>
      </c>
      <c r="DE565" s="211">
        <f t="shared" si="234"/>
        <v>0</v>
      </c>
      <c r="DF565" s="211">
        <f t="shared" si="235"/>
        <v>0</v>
      </c>
      <c r="DG565" s="211">
        <f t="shared" si="236"/>
        <v>0</v>
      </c>
      <c r="DH565" s="211">
        <f t="shared" si="237"/>
        <v>0</v>
      </c>
      <c r="DK565" s="202">
        <v>402000001</v>
      </c>
    </row>
    <row r="566" spans="1:115" s="118" customFormat="1" ht="32.1" customHeight="1">
      <c r="A566" s="56" t="s">
        <v>600</v>
      </c>
      <c r="B566" s="57" t="s">
        <v>601</v>
      </c>
      <c r="C566" s="233">
        <v>402000001</v>
      </c>
      <c r="D566" s="208" t="s">
        <v>67</v>
      </c>
      <c r="E566" s="59" t="s">
        <v>627</v>
      </c>
      <c r="F566" s="85"/>
      <c r="G566" s="85"/>
      <c r="H566" s="86" t="s">
        <v>289</v>
      </c>
      <c r="I566" s="85"/>
      <c r="J566" s="86" t="s">
        <v>630</v>
      </c>
      <c r="K566" s="86" t="s">
        <v>64</v>
      </c>
      <c r="L566" s="86"/>
      <c r="M566" s="232"/>
      <c r="N566" s="232"/>
      <c r="O566" s="232"/>
      <c r="P566" s="64" t="s">
        <v>154</v>
      </c>
      <c r="Q566" s="64" t="s">
        <v>631</v>
      </c>
      <c r="R566" s="86"/>
      <c r="S566" s="86"/>
      <c r="T566" s="86"/>
      <c r="U566" s="86"/>
      <c r="V566" s="86" t="s">
        <v>156</v>
      </c>
      <c r="W566" s="86"/>
      <c r="X566" s="86"/>
      <c r="Y566" s="86"/>
      <c r="Z566" s="86"/>
      <c r="AA566" s="86"/>
      <c r="AB566" s="64" t="s">
        <v>166</v>
      </c>
      <c r="AC566" s="64" t="s">
        <v>2452</v>
      </c>
      <c r="AD566" s="571"/>
      <c r="AE566" s="572"/>
      <c r="AF566" s="56"/>
      <c r="AG566" s="337"/>
      <c r="AH566" s="84"/>
      <c r="AI566" s="56"/>
      <c r="AJ566" s="56" t="s">
        <v>64</v>
      </c>
      <c r="AK566" s="64"/>
      <c r="AL566" s="337"/>
      <c r="AM566" s="575"/>
      <c r="AN566" s="64" t="s">
        <v>2453</v>
      </c>
      <c r="AO566" s="197" t="s">
        <v>303</v>
      </c>
      <c r="AP566" s="197" t="s">
        <v>377</v>
      </c>
      <c r="AQ566" s="197" t="s">
        <v>633</v>
      </c>
      <c r="AR566" s="196" t="s">
        <v>126</v>
      </c>
      <c r="AS566" s="249" t="s">
        <v>79</v>
      </c>
      <c r="AT566" s="209">
        <v>0</v>
      </c>
      <c r="AU566" s="209">
        <v>0</v>
      </c>
      <c r="AV566" s="209">
        <v>0</v>
      </c>
      <c r="AW566" s="209">
        <v>0</v>
      </c>
      <c r="AX566" s="209">
        <v>0</v>
      </c>
      <c r="AY566" s="209">
        <v>0</v>
      </c>
      <c r="AZ566" s="209">
        <v>0</v>
      </c>
      <c r="BA566" s="209">
        <v>0</v>
      </c>
      <c r="BB566" s="209">
        <v>0</v>
      </c>
      <c r="BC566" s="209">
        <v>0</v>
      </c>
      <c r="BD566" s="209">
        <v>0</v>
      </c>
      <c r="BE566" s="209">
        <v>0</v>
      </c>
      <c r="BF566" s="209">
        <v>0</v>
      </c>
      <c r="BG566" s="209">
        <v>0</v>
      </c>
      <c r="BH566" s="209">
        <v>0</v>
      </c>
      <c r="BI566" s="209">
        <v>0</v>
      </c>
      <c r="BJ566" s="209">
        <v>0</v>
      </c>
      <c r="BK566" s="209">
        <v>0</v>
      </c>
      <c r="BL566" s="209">
        <v>0</v>
      </c>
      <c r="BM566" s="209">
        <v>0</v>
      </c>
      <c r="BN566" s="209">
        <v>0</v>
      </c>
      <c r="BO566" s="209">
        <v>0</v>
      </c>
      <c r="BP566" s="209">
        <v>0</v>
      </c>
      <c r="BQ566" s="209">
        <v>0</v>
      </c>
      <c r="BR566" s="209">
        <v>0</v>
      </c>
      <c r="BS566" s="209">
        <v>0</v>
      </c>
      <c r="BT566" s="209">
        <v>0</v>
      </c>
      <c r="BU566" s="209">
        <v>0</v>
      </c>
      <c r="BV566" s="209">
        <v>0</v>
      </c>
      <c r="BW566" s="209">
        <v>0</v>
      </c>
      <c r="BX566" s="209">
        <v>0</v>
      </c>
      <c r="BY566" s="209">
        <v>0</v>
      </c>
      <c r="BZ566" s="209">
        <v>0</v>
      </c>
      <c r="CA566" s="209">
        <v>0</v>
      </c>
      <c r="CB566" s="209">
        <v>0</v>
      </c>
      <c r="CC566" s="209">
        <v>0</v>
      </c>
      <c r="CD566" s="209">
        <v>0</v>
      </c>
      <c r="CE566" s="209">
        <v>0</v>
      </c>
      <c r="CF566" s="209">
        <v>0</v>
      </c>
      <c r="CG566" s="209">
        <v>0</v>
      </c>
      <c r="CH566" s="209">
        <v>0</v>
      </c>
      <c r="CI566" s="209">
        <v>0</v>
      </c>
      <c r="CJ566" s="209">
        <v>0</v>
      </c>
      <c r="CK566" s="209">
        <v>0</v>
      </c>
      <c r="CL566" s="209">
        <v>0</v>
      </c>
      <c r="CM566" s="509" t="s">
        <v>92</v>
      </c>
      <c r="CN566" s="19" t="str">
        <f t="shared" si="227"/>
        <v>4020000011006плановый</v>
      </c>
      <c r="CR566" s="104">
        <f t="shared" si="221"/>
        <v>0</v>
      </c>
      <c r="CS566" s="104">
        <f t="shared" si="222"/>
        <v>0</v>
      </c>
      <c r="CT566" s="104">
        <f t="shared" si="223"/>
        <v>0</v>
      </c>
      <c r="CU566" s="104">
        <f t="shared" si="224"/>
        <v>0</v>
      </c>
      <c r="CV566" s="104">
        <f t="shared" si="225"/>
        <v>0</v>
      </c>
      <c r="CW566" s="104">
        <f t="shared" si="226"/>
        <v>0</v>
      </c>
      <c r="CY566" s="211">
        <f t="shared" si="228"/>
        <v>0</v>
      </c>
      <c r="CZ566" s="211">
        <f t="shared" si="229"/>
        <v>0</v>
      </c>
      <c r="DA566" s="211">
        <f t="shared" si="230"/>
        <v>0</v>
      </c>
      <c r="DB566" s="211">
        <f t="shared" si="231"/>
        <v>0</v>
      </c>
      <c r="DC566" s="211">
        <f t="shared" si="232"/>
        <v>0</v>
      </c>
      <c r="DD566" s="211">
        <f t="shared" si="233"/>
        <v>0</v>
      </c>
      <c r="DE566" s="211">
        <f t="shared" si="234"/>
        <v>0</v>
      </c>
      <c r="DF566" s="211">
        <f t="shared" si="235"/>
        <v>0</v>
      </c>
      <c r="DG566" s="211">
        <f t="shared" si="236"/>
        <v>0</v>
      </c>
      <c r="DH566" s="211">
        <f t="shared" si="237"/>
        <v>0</v>
      </c>
      <c r="DK566" s="233">
        <v>402000001</v>
      </c>
    </row>
    <row r="567" spans="1:115" s="118" customFormat="1" ht="32.1" customHeight="1">
      <c r="A567" s="56" t="s">
        <v>600</v>
      </c>
      <c r="B567" s="57" t="s">
        <v>601</v>
      </c>
      <c r="C567" s="233">
        <v>402000001</v>
      </c>
      <c r="D567" s="208" t="s">
        <v>67</v>
      </c>
      <c r="E567" s="59" t="s">
        <v>2454</v>
      </c>
      <c r="F567" s="85"/>
      <c r="G567" s="85"/>
      <c r="H567" s="86">
        <v>3</v>
      </c>
      <c r="I567" s="85"/>
      <c r="J567" s="86" t="s">
        <v>630</v>
      </c>
      <c r="K567" s="86" t="s">
        <v>64</v>
      </c>
      <c r="L567" s="86"/>
      <c r="M567" s="232"/>
      <c r="N567" s="232"/>
      <c r="O567" s="232"/>
      <c r="P567" s="64" t="s">
        <v>2455</v>
      </c>
      <c r="Q567" s="64" t="s">
        <v>2456</v>
      </c>
      <c r="R567" s="86"/>
      <c r="S567" s="86"/>
      <c r="T567" s="86"/>
      <c r="U567" s="86"/>
      <c r="V567" s="86" t="s">
        <v>156</v>
      </c>
      <c r="W567" s="86"/>
      <c r="X567" s="86"/>
      <c r="Y567" s="86"/>
      <c r="Z567" s="86"/>
      <c r="AA567" s="86"/>
      <c r="AB567" s="64" t="s">
        <v>2457</v>
      </c>
      <c r="AC567" s="64" t="s">
        <v>2458</v>
      </c>
      <c r="AD567" s="571"/>
      <c r="AE567" s="572"/>
      <c r="AF567" s="56"/>
      <c r="AG567" s="337"/>
      <c r="AH567" s="84"/>
      <c r="AI567" s="56"/>
      <c r="AJ567" s="56" t="s">
        <v>64</v>
      </c>
      <c r="AK567" s="64"/>
      <c r="AL567" s="337"/>
      <c r="AM567" s="575"/>
      <c r="AN567" s="64" t="s">
        <v>2459</v>
      </c>
      <c r="AO567" s="197" t="s">
        <v>71</v>
      </c>
      <c r="AP567" s="197" t="s">
        <v>72</v>
      </c>
      <c r="AQ567" s="197" t="s">
        <v>2460</v>
      </c>
      <c r="AR567" s="196" t="s">
        <v>2461</v>
      </c>
      <c r="AS567" s="249" t="s">
        <v>2462</v>
      </c>
      <c r="AT567" s="576">
        <v>100000</v>
      </c>
      <c r="AU567" s="576">
        <v>100000</v>
      </c>
      <c r="AV567" s="576">
        <v>0</v>
      </c>
      <c r="AW567" s="576">
        <v>0</v>
      </c>
      <c r="AX567" s="576">
        <v>0</v>
      </c>
      <c r="AY567" s="576">
        <v>0</v>
      </c>
      <c r="AZ567" s="576">
        <v>0</v>
      </c>
      <c r="BA567" s="576">
        <v>0</v>
      </c>
      <c r="BB567" s="209">
        <v>100000</v>
      </c>
      <c r="BC567" s="209">
        <v>100000</v>
      </c>
      <c r="BD567" s="576">
        <v>100000</v>
      </c>
      <c r="BE567" s="576">
        <v>0</v>
      </c>
      <c r="BF567" s="576">
        <v>0</v>
      </c>
      <c r="BG567" s="576">
        <v>0</v>
      </c>
      <c r="BH567" s="576">
        <v>100000</v>
      </c>
      <c r="BI567" s="576">
        <v>0</v>
      </c>
      <c r="BJ567" s="576">
        <v>0</v>
      </c>
      <c r="BK567" s="576">
        <v>0</v>
      </c>
      <c r="BL567" s="576">
        <v>0</v>
      </c>
      <c r="BM567" s="576">
        <v>0</v>
      </c>
      <c r="BN567" s="576">
        <v>0</v>
      </c>
      <c r="BO567" s="576">
        <v>0</v>
      </c>
      <c r="BP567" s="576">
        <v>0</v>
      </c>
      <c r="BQ567" s="576">
        <v>0</v>
      </c>
      <c r="BR567" s="576">
        <v>0</v>
      </c>
      <c r="BS567" s="576">
        <v>0</v>
      </c>
      <c r="BT567" s="576">
        <v>0</v>
      </c>
      <c r="BU567" s="576">
        <v>0</v>
      </c>
      <c r="BV567" s="576">
        <v>0</v>
      </c>
      <c r="BW567" s="576">
        <v>0</v>
      </c>
      <c r="BX567" s="576">
        <v>100000</v>
      </c>
      <c r="BY567" s="576">
        <v>0</v>
      </c>
      <c r="BZ567" s="576">
        <v>0</v>
      </c>
      <c r="CA567" s="576">
        <v>0</v>
      </c>
      <c r="CB567" s="209">
        <v>100000</v>
      </c>
      <c r="CC567" s="576">
        <v>100000</v>
      </c>
      <c r="CD567" s="576">
        <v>0</v>
      </c>
      <c r="CE567" s="576">
        <v>0</v>
      </c>
      <c r="CF567" s="576">
        <v>0</v>
      </c>
      <c r="CG567" s="576">
        <v>100000</v>
      </c>
      <c r="CH567" s="576">
        <v>0</v>
      </c>
      <c r="CI567" s="576">
        <v>0</v>
      </c>
      <c r="CJ567" s="576">
        <v>0</v>
      </c>
      <c r="CK567" s="576">
        <v>0</v>
      </c>
      <c r="CL567" s="576">
        <v>0</v>
      </c>
      <c r="CM567" s="509" t="s">
        <v>92</v>
      </c>
      <c r="CN567" s="19" t="str">
        <f t="shared" si="227"/>
        <v>4020000010113плановый</v>
      </c>
      <c r="CR567" s="104">
        <f t="shared" si="221"/>
        <v>0</v>
      </c>
      <c r="CS567" s="104">
        <f t="shared" si="222"/>
        <v>0</v>
      </c>
      <c r="CT567" s="104">
        <f t="shared" si="223"/>
        <v>0</v>
      </c>
      <c r="CU567" s="104">
        <f t="shared" si="224"/>
        <v>0</v>
      </c>
      <c r="CV567" s="104">
        <f t="shared" si="225"/>
        <v>0</v>
      </c>
      <c r="CW567" s="104">
        <f t="shared" si="226"/>
        <v>0</v>
      </c>
      <c r="CY567" s="211">
        <f t="shared" si="228"/>
        <v>0</v>
      </c>
      <c r="CZ567" s="211">
        <f t="shared" si="229"/>
        <v>0</v>
      </c>
      <c r="DA567" s="211">
        <f t="shared" si="230"/>
        <v>0</v>
      </c>
      <c r="DB567" s="211">
        <f t="shared" si="231"/>
        <v>0</v>
      </c>
      <c r="DC567" s="211">
        <f t="shared" si="232"/>
        <v>0</v>
      </c>
      <c r="DD567" s="211">
        <f t="shared" si="233"/>
        <v>0</v>
      </c>
      <c r="DE567" s="211">
        <f t="shared" si="234"/>
        <v>0</v>
      </c>
      <c r="DF567" s="211">
        <f t="shared" si="235"/>
        <v>0</v>
      </c>
      <c r="DG567" s="211">
        <f t="shared" si="236"/>
        <v>0</v>
      </c>
      <c r="DH567" s="211">
        <f t="shared" si="237"/>
        <v>0</v>
      </c>
      <c r="DK567" s="233">
        <v>402000001</v>
      </c>
    </row>
    <row r="568" spans="1:115" s="118" customFormat="1" ht="32.1" customHeight="1">
      <c r="A568" s="56" t="s">
        <v>600</v>
      </c>
      <c r="B568" s="57" t="s">
        <v>601</v>
      </c>
      <c r="C568" s="233">
        <v>404020002</v>
      </c>
      <c r="D568" s="208" t="s">
        <v>1851</v>
      </c>
      <c r="E568" s="59" t="s">
        <v>2463</v>
      </c>
      <c r="F568" s="85"/>
      <c r="G568" s="85"/>
      <c r="H568" s="86" t="s">
        <v>2464</v>
      </c>
      <c r="I568" s="85"/>
      <c r="J568" s="86" t="s">
        <v>2465</v>
      </c>
      <c r="K568" s="86" t="s">
        <v>302</v>
      </c>
      <c r="L568" s="86" t="s">
        <v>300</v>
      </c>
      <c r="M568" s="232"/>
      <c r="N568" s="232"/>
      <c r="O568" s="232"/>
      <c r="P568" s="64" t="s">
        <v>2466</v>
      </c>
      <c r="Q568" s="64" t="s">
        <v>2467</v>
      </c>
      <c r="R568" s="86"/>
      <c r="S568" s="86"/>
      <c r="T568" s="86" t="s">
        <v>300</v>
      </c>
      <c r="U568" s="86"/>
      <c r="V568" s="86" t="s">
        <v>2468</v>
      </c>
      <c r="W568" s="86" t="s">
        <v>2469</v>
      </c>
      <c r="X568" s="86" t="s">
        <v>300</v>
      </c>
      <c r="Y568" s="86"/>
      <c r="Z568" s="86"/>
      <c r="AA568" s="86"/>
      <c r="AB568" s="64" t="s">
        <v>2470</v>
      </c>
      <c r="AC568" s="577" t="s">
        <v>2471</v>
      </c>
      <c r="AD568" s="245"/>
      <c r="AE568" s="245"/>
      <c r="AF568" s="245"/>
      <c r="AG568" s="245"/>
      <c r="AH568" s="245"/>
      <c r="AI568" s="245"/>
      <c r="AJ568" s="84" t="s">
        <v>2472</v>
      </c>
      <c r="AK568" s="245"/>
      <c r="AL568" s="245"/>
      <c r="AM568" s="245"/>
      <c r="AN568" s="577" t="s">
        <v>2083</v>
      </c>
      <c r="AO568" s="197" t="s">
        <v>71</v>
      </c>
      <c r="AP568" s="197" t="s">
        <v>72</v>
      </c>
      <c r="AQ568" s="197" t="s">
        <v>260</v>
      </c>
      <c r="AR568" s="196" t="s">
        <v>261</v>
      </c>
      <c r="AS568" s="249" t="s">
        <v>79</v>
      </c>
      <c r="AT568" s="576">
        <v>0</v>
      </c>
      <c r="AU568" s="576">
        <v>0</v>
      </c>
      <c r="AV568" s="576">
        <v>0</v>
      </c>
      <c r="AW568" s="576">
        <v>0</v>
      </c>
      <c r="AX568" s="576">
        <v>0</v>
      </c>
      <c r="AY568" s="576">
        <v>0</v>
      </c>
      <c r="AZ568" s="576">
        <v>0</v>
      </c>
      <c r="BA568" s="576">
        <v>0</v>
      </c>
      <c r="BB568" s="209">
        <v>0</v>
      </c>
      <c r="BC568" s="209">
        <v>0</v>
      </c>
      <c r="BD568" s="576">
        <v>0</v>
      </c>
      <c r="BE568" s="576">
        <v>0</v>
      </c>
      <c r="BF568" s="576">
        <v>0</v>
      </c>
      <c r="BG568" s="576">
        <v>0</v>
      </c>
      <c r="BH568" s="576">
        <v>0</v>
      </c>
      <c r="BI568" s="576">
        <v>0</v>
      </c>
      <c r="BJ568" s="576">
        <v>0</v>
      </c>
      <c r="BK568" s="576">
        <v>0</v>
      </c>
      <c r="BL568" s="576">
        <v>0</v>
      </c>
      <c r="BM568" s="576">
        <v>0</v>
      </c>
      <c r="BN568" s="576">
        <v>0</v>
      </c>
      <c r="BO568" s="576">
        <v>0</v>
      </c>
      <c r="BP568" s="576">
        <v>0</v>
      </c>
      <c r="BQ568" s="576">
        <v>0</v>
      </c>
      <c r="BR568" s="576">
        <v>0</v>
      </c>
      <c r="BS568" s="576">
        <v>0</v>
      </c>
      <c r="BT568" s="576">
        <v>0</v>
      </c>
      <c r="BU568" s="576">
        <v>0</v>
      </c>
      <c r="BV568" s="576">
        <v>0</v>
      </c>
      <c r="BW568" s="576">
        <v>0</v>
      </c>
      <c r="BX568" s="576">
        <v>0</v>
      </c>
      <c r="BY568" s="576">
        <v>0</v>
      </c>
      <c r="BZ568" s="576">
        <v>0</v>
      </c>
      <c r="CA568" s="576">
        <v>0</v>
      </c>
      <c r="CB568" s="209">
        <v>0</v>
      </c>
      <c r="CC568" s="576">
        <v>0</v>
      </c>
      <c r="CD568" s="576">
        <v>0</v>
      </c>
      <c r="CE568" s="576">
        <v>0</v>
      </c>
      <c r="CF568" s="576">
        <v>0</v>
      </c>
      <c r="CG568" s="576">
        <v>0</v>
      </c>
      <c r="CH568" s="576">
        <v>0</v>
      </c>
      <c r="CI568" s="576">
        <v>0</v>
      </c>
      <c r="CJ568" s="576">
        <v>0</v>
      </c>
      <c r="CK568" s="576">
        <v>0</v>
      </c>
      <c r="CL568" s="576">
        <v>0</v>
      </c>
      <c r="CM568" s="509" t="s">
        <v>92</v>
      </c>
      <c r="CN568" s="19" t="str">
        <f t="shared" si="227"/>
        <v>4040200020113плановый</v>
      </c>
      <c r="CR568" s="104">
        <f t="shared" si="221"/>
        <v>0</v>
      </c>
      <c r="CS568" s="104">
        <f t="shared" si="222"/>
        <v>0</v>
      </c>
      <c r="CT568" s="104">
        <f t="shared" si="223"/>
        <v>0</v>
      </c>
      <c r="CU568" s="104">
        <f t="shared" si="224"/>
        <v>0</v>
      </c>
      <c r="CV568" s="104">
        <f t="shared" si="225"/>
        <v>0</v>
      </c>
      <c r="CW568" s="104">
        <f t="shared" si="226"/>
        <v>0</v>
      </c>
      <c r="CY568" s="211">
        <f t="shared" si="228"/>
        <v>0</v>
      </c>
      <c r="CZ568" s="211">
        <f t="shared" si="229"/>
        <v>0</v>
      </c>
      <c r="DA568" s="211">
        <f t="shared" si="230"/>
        <v>0</v>
      </c>
      <c r="DB568" s="211">
        <f t="shared" si="231"/>
        <v>0</v>
      </c>
      <c r="DC568" s="211">
        <f t="shared" si="232"/>
        <v>0</v>
      </c>
      <c r="DD568" s="211">
        <f t="shared" si="233"/>
        <v>0</v>
      </c>
      <c r="DE568" s="211">
        <f t="shared" si="234"/>
        <v>0</v>
      </c>
      <c r="DF568" s="211">
        <f t="shared" si="235"/>
        <v>0</v>
      </c>
      <c r="DG568" s="211">
        <f t="shared" si="236"/>
        <v>0</v>
      </c>
      <c r="DH568" s="211">
        <f t="shared" si="237"/>
        <v>0</v>
      </c>
      <c r="DK568" s="233">
        <v>404020002</v>
      </c>
    </row>
    <row r="569" spans="1:115" s="118" customFormat="1" ht="32.1" customHeight="1">
      <c r="A569" s="56" t="s">
        <v>600</v>
      </c>
      <c r="B569" s="57" t="s">
        <v>601</v>
      </c>
      <c r="C569" s="233">
        <v>404020002</v>
      </c>
      <c r="D569" s="208" t="s">
        <v>1851</v>
      </c>
      <c r="E569" s="59" t="s">
        <v>2463</v>
      </c>
      <c r="F569" s="85"/>
      <c r="G569" s="85"/>
      <c r="H569" s="86" t="s">
        <v>2464</v>
      </c>
      <c r="I569" s="85"/>
      <c r="J569" s="86" t="s">
        <v>2465</v>
      </c>
      <c r="K569" s="86" t="s">
        <v>302</v>
      </c>
      <c r="L569" s="86" t="s">
        <v>300</v>
      </c>
      <c r="M569" s="232"/>
      <c r="N569" s="232"/>
      <c r="O569" s="232"/>
      <c r="P569" s="64" t="s">
        <v>2466</v>
      </c>
      <c r="Q569" s="64" t="s">
        <v>2467</v>
      </c>
      <c r="R569" s="86"/>
      <c r="S569" s="86"/>
      <c r="T569" s="86" t="s">
        <v>300</v>
      </c>
      <c r="U569" s="86"/>
      <c r="V569" s="86" t="s">
        <v>2468</v>
      </c>
      <c r="W569" s="86" t="s">
        <v>2469</v>
      </c>
      <c r="X569" s="86" t="s">
        <v>300</v>
      </c>
      <c r="Y569" s="86"/>
      <c r="Z569" s="86"/>
      <c r="AA569" s="86"/>
      <c r="AB569" s="64" t="s">
        <v>2470</v>
      </c>
      <c r="AC569" s="577" t="s">
        <v>2471</v>
      </c>
      <c r="AD569" s="245"/>
      <c r="AE569" s="245"/>
      <c r="AF569" s="245"/>
      <c r="AG569" s="245"/>
      <c r="AH569" s="245"/>
      <c r="AI569" s="245"/>
      <c r="AJ569" s="84" t="s">
        <v>2472</v>
      </c>
      <c r="AK569" s="245"/>
      <c r="AL569" s="245"/>
      <c r="AM569" s="245"/>
      <c r="AN569" s="577" t="s">
        <v>2473</v>
      </c>
      <c r="AO569" s="197" t="s">
        <v>71</v>
      </c>
      <c r="AP569" s="197" t="s">
        <v>72</v>
      </c>
      <c r="AQ569" s="197" t="s">
        <v>260</v>
      </c>
      <c r="AR569" s="196" t="s">
        <v>2044</v>
      </c>
      <c r="AS569" s="249" t="s">
        <v>79</v>
      </c>
      <c r="AT569" s="576">
        <v>297994.27</v>
      </c>
      <c r="AU569" s="576">
        <v>297994.27</v>
      </c>
      <c r="AV569" s="209">
        <v>297994.27</v>
      </c>
      <c r="AW569" s="209">
        <v>297994.27</v>
      </c>
      <c r="AX569" s="578">
        <v>0</v>
      </c>
      <c r="AY569" s="578">
        <v>0</v>
      </c>
      <c r="AZ569" s="578">
        <v>0</v>
      </c>
      <c r="BA569" s="578">
        <v>0</v>
      </c>
      <c r="BB569" s="209">
        <v>0</v>
      </c>
      <c r="BC569" s="209">
        <v>0</v>
      </c>
      <c r="BD569" s="576">
        <v>0</v>
      </c>
      <c r="BE569" s="578">
        <v>0</v>
      </c>
      <c r="BF569" s="578">
        <v>0</v>
      </c>
      <c r="BG569" s="578">
        <v>0</v>
      </c>
      <c r="BH569" s="576">
        <v>0</v>
      </c>
      <c r="BI569" s="576">
        <v>0</v>
      </c>
      <c r="BJ569" s="578">
        <v>0</v>
      </c>
      <c r="BK569" s="578">
        <v>0</v>
      </c>
      <c r="BL569" s="578">
        <v>0</v>
      </c>
      <c r="BM569" s="576">
        <v>0</v>
      </c>
      <c r="BN569" s="576">
        <v>0</v>
      </c>
      <c r="BO569" s="578">
        <v>0</v>
      </c>
      <c r="BP569" s="578">
        <v>0</v>
      </c>
      <c r="BQ569" s="578">
        <v>0</v>
      </c>
      <c r="BR569" s="576">
        <v>0</v>
      </c>
      <c r="BS569" s="576">
        <v>0</v>
      </c>
      <c r="BT569" s="578">
        <v>0</v>
      </c>
      <c r="BU569" s="578">
        <v>0</v>
      </c>
      <c r="BV569" s="578">
        <v>0</v>
      </c>
      <c r="BW569" s="576">
        <v>0</v>
      </c>
      <c r="BX569" s="576">
        <v>297994.27</v>
      </c>
      <c r="BY569" s="209">
        <v>297994.27</v>
      </c>
      <c r="BZ569" s="578">
        <v>0</v>
      </c>
      <c r="CA569" s="578">
        <v>0</v>
      </c>
      <c r="CB569" s="209">
        <v>0</v>
      </c>
      <c r="CC569" s="576">
        <v>0</v>
      </c>
      <c r="CD569" s="578">
        <v>0</v>
      </c>
      <c r="CE569" s="578">
        <v>0</v>
      </c>
      <c r="CF569" s="578">
        <v>0</v>
      </c>
      <c r="CG569" s="576">
        <v>0</v>
      </c>
      <c r="CH569" s="576">
        <v>0</v>
      </c>
      <c r="CI569" s="578">
        <v>0</v>
      </c>
      <c r="CJ569" s="578">
        <v>0</v>
      </c>
      <c r="CK569" s="578">
        <v>0</v>
      </c>
      <c r="CL569" s="576">
        <v>0</v>
      </c>
      <c r="CM569" s="509" t="s">
        <v>92</v>
      </c>
      <c r="CN569" s="19" t="str">
        <f t="shared" si="227"/>
        <v>4040200020113плановый</v>
      </c>
      <c r="CR569" s="104">
        <f t="shared" si="221"/>
        <v>0</v>
      </c>
      <c r="CS569" s="104">
        <f t="shared" si="222"/>
        <v>0</v>
      </c>
      <c r="CT569" s="104">
        <f t="shared" si="223"/>
        <v>0</v>
      </c>
      <c r="CU569" s="104">
        <f t="shared" si="224"/>
        <v>0</v>
      </c>
      <c r="CV569" s="104">
        <f t="shared" si="225"/>
        <v>0</v>
      </c>
      <c r="CW569" s="104">
        <f t="shared" si="226"/>
        <v>0</v>
      </c>
      <c r="CY569" s="211">
        <f t="shared" si="228"/>
        <v>0</v>
      </c>
      <c r="CZ569" s="211">
        <f t="shared" si="229"/>
        <v>0</v>
      </c>
      <c r="DA569" s="211">
        <f t="shared" si="230"/>
        <v>0</v>
      </c>
      <c r="DB569" s="211">
        <f t="shared" si="231"/>
        <v>0</v>
      </c>
      <c r="DC569" s="211">
        <f t="shared" si="232"/>
        <v>0</v>
      </c>
      <c r="DD569" s="211">
        <f t="shared" si="233"/>
        <v>0</v>
      </c>
      <c r="DE569" s="211">
        <f t="shared" si="234"/>
        <v>0</v>
      </c>
      <c r="DF569" s="211">
        <f t="shared" si="235"/>
        <v>0</v>
      </c>
      <c r="DG569" s="211">
        <f t="shared" si="236"/>
        <v>0</v>
      </c>
      <c r="DH569" s="211">
        <f t="shared" si="237"/>
        <v>0</v>
      </c>
      <c r="DK569" s="233">
        <v>404020002</v>
      </c>
    </row>
    <row r="570" spans="1:115" s="118" customFormat="1" ht="32.1" customHeight="1">
      <c r="A570" s="56" t="s">
        <v>600</v>
      </c>
      <c r="B570" s="57" t="s">
        <v>601</v>
      </c>
      <c r="C570" s="233">
        <v>404020001</v>
      </c>
      <c r="D570" s="198" t="s">
        <v>371</v>
      </c>
      <c r="E570" s="59" t="s">
        <v>2463</v>
      </c>
      <c r="F570" s="85"/>
      <c r="G570" s="85"/>
      <c r="H570" s="86" t="s">
        <v>2464</v>
      </c>
      <c r="I570" s="85"/>
      <c r="J570" s="86" t="s">
        <v>2465</v>
      </c>
      <c r="K570" s="86" t="s">
        <v>302</v>
      </c>
      <c r="L570" s="86" t="s">
        <v>300</v>
      </c>
      <c r="M570" s="232"/>
      <c r="N570" s="232"/>
      <c r="O570" s="232"/>
      <c r="P570" s="64" t="s">
        <v>2466</v>
      </c>
      <c r="Q570" s="64" t="s">
        <v>2467</v>
      </c>
      <c r="R570" s="86"/>
      <c r="S570" s="86"/>
      <c r="T570" s="86" t="s">
        <v>300</v>
      </c>
      <c r="U570" s="86"/>
      <c r="V570" s="86" t="s">
        <v>2468</v>
      </c>
      <c r="W570" s="86" t="s">
        <v>2469</v>
      </c>
      <c r="X570" s="86" t="s">
        <v>300</v>
      </c>
      <c r="Y570" s="86"/>
      <c r="Z570" s="86"/>
      <c r="AA570" s="86"/>
      <c r="AB570" s="64" t="s">
        <v>2470</v>
      </c>
      <c r="AC570" s="577" t="s">
        <v>2471</v>
      </c>
      <c r="AD570" s="245"/>
      <c r="AE570" s="245"/>
      <c r="AF570" s="245"/>
      <c r="AG570" s="245"/>
      <c r="AH570" s="245"/>
      <c r="AI570" s="245"/>
      <c r="AJ570" s="84" t="s">
        <v>2472</v>
      </c>
      <c r="AK570" s="245"/>
      <c r="AL570" s="245"/>
      <c r="AM570" s="245"/>
      <c r="AN570" s="577" t="s">
        <v>2473</v>
      </c>
      <c r="AO570" s="197" t="s">
        <v>71</v>
      </c>
      <c r="AP570" s="197" t="s">
        <v>72</v>
      </c>
      <c r="AQ570" s="197" t="s">
        <v>260</v>
      </c>
      <c r="AR570" s="196" t="s">
        <v>261</v>
      </c>
      <c r="AS570" s="249" t="s">
        <v>87</v>
      </c>
      <c r="AT570" s="209">
        <v>0</v>
      </c>
      <c r="AU570" s="209">
        <v>0</v>
      </c>
      <c r="AV570" s="209">
        <v>0</v>
      </c>
      <c r="AW570" s="209">
        <v>0</v>
      </c>
      <c r="AX570" s="209">
        <v>0</v>
      </c>
      <c r="AY570" s="209">
        <v>0</v>
      </c>
      <c r="AZ570" s="209">
        <v>0</v>
      </c>
      <c r="BA570" s="209">
        <v>0</v>
      </c>
      <c r="BB570" s="209">
        <v>0</v>
      </c>
      <c r="BC570" s="209">
        <v>0</v>
      </c>
      <c r="BD570" s="209">
        <v>0</v>
      </c>
      <c r="BE570" s="209">
        <v>0</v>
      </c>
      <c r="BF570" s="209">
        <v>0</v>
      </c>
      <c r="BG570" s="209">
        <v>0</v>
      </c>
      <c r="BH570" s="209">
        <v>0</v>
      </c>
      <c r="BI570" s="209">
        <v>0</v>
      </c>
      <c r="BJ570" s="209">
        <v>0</v>
      </c>
      <c r="BK570" s="209">
        <v>0</v>
      </c>
      <c r="BL570" s="209">
        <v>0</v>
      </c>
      <c r="BM570" s="209">
        <v>0</v>
      </c>
      <c r="BN570" s="209">
        <v>0</v>
      </c>
      <c r="BO570" s="209">
        <v>0</v>
      </c>
      <c r="BP570" s="209">
        <v>0</v>
      </c>
      <c r="BQ570" s="209">
        <v>0</v>
      </c>
      <c r="BR570" s="209">
        <v>0</v>
      </c>
      <c r="BS570" s="209">
        <v>0</v>
      </c>
      <c r="BT570" s="209">
        <v>0</v>
      </c>
      <c r="BU570" s="209">
        <v>0</v>
      </c>
      <c r="BV570" s="209">
        <v>0</v>
      </c>
      <c r="BW570" s="209">
        <v>0</v>
      </c>
      <c r="BX570" s="209">
        <v>0</v>
      </c>
      <c r="BY570" s="209">
        <v>0</v>
      </c>
      <c r="BZ570" s="209">
        <v>0</v>
      </c>
      <c r="CA570" s="209">
        <v>0</v>
      </c>
      <c r="CB570" s="209">
        <v>0</v>
      </c>
      <c r="CC570" s="209">
        <v>0</v>
      </c>
      <c r="CD570" s="209">
        <v>0</v>
      </c>
      <c r="CE570" s="209">
        <v>0</v>
      </c>
      <c r="CF570" s="209">
        <v>0</v>
      </c>
      <c r="CG570" s="209">
        <v>0</v>
      </c>
      <c r="CH570" s="209">
        <v>0</v>
      </c>
      <c r="CI570" s="209">
        <v>0</v>
      </c>
      <c r="CJ570" s="209">
        <v>0</v>
      </c>
      <c r="CK570" s="209">
        <v>0</v>
      </c>
      <c r="CL570" s="209">
        <v>0</v>
      </c>
      <c r="CM570" s="509" t="s">
        <v>92</v>
      </c>
      <c r="CN570" s="19" t="str">
        <f t="shared" si="227"/>
        <v>4040200010113плановый</v>
      </c>
      <c r="CR570" s="104">
        <f t="shared" si="221"/>
        <v>0</v>
      </c>
      <c r="CS570" s="104">
        <f t="shared" si="222"/>
        <v>0</v>
      </c>
      <c r="CT570" s="104">
        <f t="shared" si="223"/>
        <v>0</v>
      </c>
      <c r="CU570" s="104">
        <f t="shared" si="224"/>
        <v>0</v>
      </c>
      <c r="CV570" s="104">
        <f t="shared" si="225"/>
        <v>0</v>
      </c>
      <c r="CW570" s="104">
        <f t="shared" si="226"/>
        <v>0</v>
      </c>
      <c r="CY570" s="211">
        <f t="shared" si="228"/>
        <v>0</v>
      </c>
      <c r="CZ570" s="211">
        <f t="shared" si="229"/>
        <v>0</v>
      </c>
      <c r="DA570" s="211">
        <f t="shared" si="230"/>
        <v>0</v>
      </c>
      <c r="DB570" s="211">
        <f t="shared" si="231"/>
        <v>0</v>
      </c>
      <c r="DC570" s="211">
        <f t="shared" si="232"/>
        <v>0</v>
      </c>
      <c r="DD570" s="211">
        <f t="shared" si="233"/>
        <v>0</v>
      </c>
      <c r="DE570" s="211">
        <f t="shared" si="234"/>
        <v>0</v>
      </c>
      <c r="DF570" s="211">
        <f t="shared" si="235"/>
        <v>0</v>
      </c>
      <c r="DG570" s="211">
        <f t="shared" si="236"/>
        <v>0</v>
      </c>
      <c r="DH570" s="211">
        <f t="shared" si="237"/>
        <v>0</v>
      </c>
      <c r="DK570" s="233">
        <v>404020001</v>
      </c>
    </row>
    <row r="571" spans="1:115" s="118" customFormat="1" ht="32.1" customHeight="1">
      <c r="A571" s="56" t="s">
        <v>600</v>
      </c>
      <c r="B571" s="57" t="s">
        <v>601</v>
      </c>
      <c r="C571" s="233">
        <v>404020001</v>
      </c>
      <c r="D571" s="198" t="s">
        <v>371</v>
      </c>
      <c r="E571" s="59" t="s">
        <v>2463</v>
      </c>
      <c r="F571" s="85"/>
      <c r="G571" s="85"/>
      <c r="H571" s="579" t="s">
        <v>2464</v>
      </c>
      <c r="I571" s="580"/>
      <c r="J571" s="579" t="s">
        <v>2465</v>
      </c>
      <c r="K571" s="579" t="s">
        <v>302</v>
      </c>
      <c r="L571" s="579" t="s">
        <v>300</v>
      </c>
      <c r="M571" s="232"/>
      <c r="N571" s="232"/>
      <c r="O571" s="232"/>
      <c r="P571" s="64" t="s">
        <v>2466</v>
      </c>
      <c r="Q571" s="64" t="s">
        <v>2467</v>
      </c>
      <c r="R571" s="86"/>
      <c r="S571" s="86"/>
      <c r="T571" s="86" t="s">
        <v>300</v>
      </c>
      <c r="U571" s="86"/>
      <c r="V571" s="86" t="s">
        <v>2468</v>
      </c>
      <c r="W571" s="86" t="s">
        <v>2469</v>
      </c>
      <c r="X571" s="86" t="s">
        <v>300</v>
      </c>
      <c r="Y571" s="86"/>
      <c r="Z571" s="86"/>
      <c r="AA571" s="86"/>
      <c r="AB571" s="64" t="s">
        <v>2470</v>
      </c>
      <c r="AC571" s="577" t="s">
        <v>2474</v>
      </c>
      <c r="AD571" s="245"/>
      <c r="AE571" s="245"/>
      <c r="AF571" s="245"/>
      <c r="AG571" s="245"/>
      <c r="AH571" s="245"/>
      <c r="AI571" s="245"/>
      <c r="AJ571" s="84" t="s">
        <v>2475</v>
      </c>
      <c r="AK571" s="245"/>
      <c r="AL571" s="245"/>
      <c r="AM571" s="245"/>
      <c r="AN571" s="577" t="s">
        <v>2476</v>
      </c>
      <c r="AO571" s="197" t="s">
        <v>71</v>
      </c>
      <c r="AP571" s="197" t="s">
        <v>72</v>
      </c>
      <c r="AQ571" s="197" t="s">
        <v>260</v>
      </c>
      <c r="AR571" s="196" t="s">
        <v>2044</v>
      </c>
      <c r="AS571" s="249" t="s">
        <v>87</v>
      </c>
      <c r="AT571" s="209">
        <v>986736.01</v>
      </c>
      <c r="AU571" s="209">
        <v>986736.01</v>
      </c>
      <c r="AV571" s="209">
        <v>986736.01</v>
      </c>
      <c r="AW571" s="209">
        <v>986736.01</v>
      </c>
      <c r="AX571" s="209">
        <v>0</v>
      </c>
      <c r="AY571" s="209">
        <v>0</v>
      </c>
      <c r="AZ571" s="209">
        <v>0</v>
      </c>
      <c r="BA571" s="209">
        <v>0</v>
      </c>
      <c r="BB571" s="209">
        <v>0</v>
      </c>
      <c r="BC571" s="209">
        <v>0</v>
      </c>
      <c r="BD571" s="209">
        <v>0</v>
      </c>
      <c r="BE571" s="209">
        <v>0</v>
      </c>
      <c r="BF571" s="209">
        <v>0</v>
      </c>
      <c r="BG571" s="209">
        <v>0</v>
      </c>
      <c r="BH571" s="209">
        <v>0</v>
      </c>
      <c r="BI571" s="209">
        <v>0</v>
      </c>
      <c r="BJ571" s="209">
        <v>0</v>
      </c>
      <c r="BK571" s="209">
        <v>0</v>
      </c>
      <c r="BL571" s="209">
        <v>0</v>
      </c>
      <c r="BM571" s="209">
        <v>0</v>
      </c>
      <c r="BN571" s="209">
        <v>0</v>
      </c>
      <c r="BO571" s="209">
        <v>0</v>
      </c>
      <c r="BP571" s="209">
        <v>0</v>
      </c>
      <c r="BQ571" s="209">
        <v>0</v>
      </c>
      <c r="BR571" s="209">
        <v>0</v>
      </c>
      <c r="BS571" s="209">
        <v>0</v>
      </c>
      <c r="BT571" s="209">
        <v>0</v>
      </c>
      <c r="BU571" s="209">
        <v>0</v>
      </c>
      <c r="BV571" s="209">
        <v>0</v>
      </c>
      <c r="BW571" s="209">
        <v>0</v>
      </c>
      <c r="BX571" s="209">
        <v>986736.01</v>
      </c>
      <c r="BY571" s="209">
        <v>986736.01</v>
      </c>
      <c r="BZ571" s="209">
        <v>0</v>
      </c>
      <c r="CA571" s="209">
        <v>0</v>
      </c>
      <c r="CB571" s="209">
        <v>0</v>
      </c>
      <c r="CC571" s="209">
        <v>0</v>
      </c>
      <c r="CD571" s="209">
        <v>0</v>
      </c>
      <c r="CE571" s="209">
        <v>0</v>
      </c>
      <c r="CF571" s="209">
        <v>0</v>
      </c>
      <c r="CG571" s="209">
        <v>0</v>
      </c>
      <c r="CH571" s="209">
        <v>0</v>
      </c>
      <c r="CI571" s="209">
        <v>0</v>
      </c>
      <c r="CJ571" s="209">
        <v>0</v>
      </c>
      <c r="CK571" s="209">
        <v>0</v>
      </c>
      <c r="CL571" s="209">
        <v>0</v>
      </c>
      <c r="CM571" s="509" t="s">
        <v>92</v>
      </c>
      <c r="CN571" s="19" t="str">
        <f t="shared" si="227"/>
        <v>4040200010113плановый</v>
      </c>
      <c r="CR571" s="104">
        <f t="shared" si="221"/>
        <v>0</v>
      </c>
      <c r="CS571" s="104">
        <f t="shared" si="222"/>
        <v>0</v>
      </c>
      <c r="CT571" s="104">
        <f t="shared" si="223"/>
        <v>0</v>
      </c>
      <c r="CU571" s="104">
        <f t="shared" si="224"/>
        <v>0</v>
      </c>
      <c r="CV571" s="104">
        <f t="shared" si="225"/>
        <v>0</v>
      </c>
      <c r="CW571" s="104">
        <f t="shared" si="226"/>
        <v>0</v>
      </c>
      <c r="CY571" s="211">
        <f t="shared" si="228"/>
        <v>0</v>
      </c>
      <c r="CZ571" s="211">
        <f t="shared" si="229"/>
        <v>0</v>
      </c>
      <c r="DA571" s="211">
        <f t="shared" si="230"/>
        <v>0</v>
      </c>
      <c r="DB571" s="211">
        <f t="shared" si="231"/>
        <v>0</v>
      </c>
      <c r="DC571" s="211">
        <f t="shared" si="232"/>
        <v>0</v>
      </c>
      <c r="DD571" s="211">
        <f t="shared" si="233"/>
        <v>0</v>
      </c>
      <c r="DE571" s="211">
        <f t="shared" si="234"/>
        <v>0</v>
      </c>
      <c r="DF571" s="211">
        <f t="shared" si="235"/>
        <v>0</v>
      </c>
      <c r="DG571" s="211">
        <f t="shared" si="236"/>
        <v>0</v>
      </c>
      <c r="DH571" s="211">
        <f t="shared" si="237"/>
        <v>0</v>
      </c>
      <c r="DK571" s="233">
        <v>404020001</v>
      </c>
    </row>
    <row r="572" spans="1:115" s="118" customFormat="1" ht="32.1" customHeight="1">
      <c r="A572" s="56" t="s">
        <v>600</v>
      </c>
      <c r="B572" s="57" t="s">
        <v>601</v>
      </c>
      <c r="C572" s="202">
        <v>402000001</v>
      </c>
      <c r="D572" s="208" t="s">
        <v>67</v>
      </c>
      <c r="E572" s="59" t="s">
        <v>634</v>
      </c>
      <c r="F572" s="85"/>
      <c r="G572" s="85"/>
      <c r="H572" s="86">
        <v>7</v>
      </c>
      <c r="I572" s="85"/>
      <c r="J572" s="86" t="s">
        <v>364</v>
      </c>
      <c r="K572" s="86"/>
      <c r="L572" s="86"/>
      <c r="M572" s="232"/>
      <c r="N572" s="232"/>
      <c r="O572" s="232"/>
      <c r="P572" s="64" t="s">
        <v>154</v>
      </c>
      <c r="Q572" s="64" t="s">
        <v>635</v>
      </c>
      <c r="R572" s="86"/>
      <c r="S572" s="86"/>
      <c r="T572" s="86"/>
      <c r="U572" s="86"/>
      <c r="V572" s="86" t="s">
        <v>72</v>
      </c>
      <c r="W572" s="86" t="s">
        <v>636</v>
      </c>
      <c r="X572" s="86"/>
      <c r="Y572" s="86"/>
      <c r="Z572" s="86"/>
      <c r="AA572" s="86"/>
      <c r="AB572" s="64" t="s">
        <v>166</v>
      </c>
      <c r="AC572" s="64" t="s">
        <v>2477</v>
      </c>
      <c r="AD572" s="245"/>
      <c r="AE572" s="245"/>
      <c r="AF572" s="245"/>
      <c r="AG572" s="245"/>
      <c r="AH572" s="245"/>
      <c r="AI572" s="245"/>
      <c r="AJ572" s="245"/>
      <c r="AK572" s="245"/>
      <c r="AL572" s="245"/>
      <c r="AM572" s="64" t="s">
        <v>2478</v>
      </c>
      <c r="AN572" s="64" t="s">
        <v>2479</v>
      </c>
      <c r="AO572" s="197" t="s">
        <v>71</v>
      </c>
      <c r="AP572" s="197" t="s">
        <v>72</v>
      </c>
      <c r="AQ572" s="197" t="s">
        <v>637</v>
      </c>
      <c r="AR572" s="196" t="s">
        <v>109</v>
      </c>
      <c r="AS572" s="249" t="s">
        <v>87</v>
      </c>
      <c r="AT572" s="209">
        <v>872338</v>
      </c>
      <c r="AU572" s="209">
        <v>872338</v>
      </c>
      <c r="AV572" s="209">
        <v>0</v>
      </c>
      <c r="AW572" s="209">
        <v>0</v>
      </c>
      <c r="AX572" s="209">
        <v>0</v>
      </c>
      <c r="AY572" s="209">
        <v>0</v>
      </c>
      <c r="AZ572" s="209">
        <v>0</v>
      </c>
      <c r="BA572" s="209">
        <v>0</v>
      </c>
      <c r="BB572" s="209">
        <v>872338</v>
      </c>
      <c r="BC572" s="209">
        <v>872338</v>
      </c>
      <c r="BD572" s="209">
        <v>0</v>
      </c>
      <c r="BE572" s="209">
        <v>0</v>
      </c>
      <c r="BF572" s="209">
        <v>0</v>
      </c>
      <c r="BG572" s="209">
        <v>0</v>
      </c>
      <c r="BH572" s="209">
        <v>0</v>
      </c>
      <c r="BI572" s="209">
        <v>0</v>
      </c>
      <c r="BJ572" s="209">
        <v>0</v>
      </c>
      <c r="BK572" s="209">
        <v>0</v>
      </c>
      <c r="BL572" s="209">
        <v>0</v>
      </c>
      <c r="BM572" s="209">
        <v>0</v>
      </c>
      <c r="BN572" s="209">
        <v>0</v>
      </c>
      <c r="BO572" s="209">
        <v>0</v>
      </c>
      <c r="BP572" s="209">
        <v>0</v>
      </c>
      <c r="BQ572" s="209">
        <v>0</v>
      </c>
      <c r="BR572" s="209">
        <v>0</v>
      </c>
      <c r="BS572" s="209">
        <v>0</v>
      </c>
      <c r="BT572" s="209">
        <v>0</v>
      </c>
      <c r="BU572" s="209">
        <v>0</v>
      </c>
      <c r="BV572" s="209">
        <v>0</v>
      </c>
      <c r="BW572" s="209">
        <v>0</v>
      </c>
      <c r="BX572" s="209">
        <v>872338</v>
      </c>
      <c r="BY572" s="209">
        <v>0</v>
      </c>
      <c r="BZ572" s="209">
        <v>0</v>
      </c>
      <c r="CA572" s="209">
        <v>0</v>
      </c>
      <c r="CB572" s="209">
        <v>872338</v>
      </c>
      <c r="CC572" s="209">
        <v>0</v>
      </c>
      <c r="CD572" s="209">
        <v>0</v>
      </c>
      <c r="CE572" s="209">
        <v>0</v>
      </c>
      <c r="CF572" s="209">
        <v>0</v>
      </c>
      <c r="CG572" s="209">
        <v>0</v>
      </c>
      <c r="CH572" s="209">
        <v>0</v>
      </c>
      <c r="CI572" s="209">
        <v>0</v>
      </c>
      <c r="CJ572" s="209">
        <v>0</v>
      </c>
      <c r="CK572" s="209">
        <v>0</v>
      </c>
      <c r="CL572" s="209">
        <v>0</v>
      </c>
      <c r="CM572" s="509" t="s">
        <v>92</v>
      </c>
      <c r="CN572" s="19" t="str">
        <f t="shared" si="227"/>
        <v>4020000010113плановый</v>
      </c>
      <c r="CQ572" s="192" t="b">
        <f>AU572=AW572+AY572+BA572+BC572</f>
        <v>1</v>
      </c>
      <c r="CR572" s="104">
        <f t="shared" ref="CR572:CR635" si="239">AT572-AV572-AX572-AZ572-BB572</f>
        <v>0</v>
      </c>
      <c r="CS572" s="104">
        <f t="shared" ref="CS572:CS635" si="240">AU572-AW572-AY572-BA572-BC572</f>
        <v>0</v>
      </c>
      <c r="CT572" s="104">
        <f t="shared" ref="CT572:CT635" si="241">BD572-BE572-BF572-BG572-BH572</f>
        <v>0</v>
      </c>
      <c r="CU572" s="104">
        <f t="shared" ref="CU572:CU635" si="242">BI572-BJ572-BK572-BL572-BM572</f>
        <v>0</v>
      </c>
      <c r="CV572" s="104">
        <f t="shared" ref="CV572:CV635" si="243">BN572-BO572-BP572-BQ572-BR572</f>
        <v>0</v>
      </c>
      <c r="CW572" s="104">
        <f t="shared" ref="CW572:CW635" si="244">BS572-BT572-BU572-BV572-BW572</f>
        <v>0</v>
      </c>
      <c r="CY572" s="211">
        <f t="shared" si="228"/>
        <v>0</v>
      </c>
      <c r="CZ572" s="211">
        <f t="shared" si="229"/>
        <v>0</v>
      </c>
      <c r="DA572" s="211">
        <f t="shared" si="230"/>
        <v>0</v>
      </c>
      <c r="DB572" s="211">
        <f t="shared" si="231"/>
        <v>0</v>
      </c>
      <c r="DC572" s="211">
        <f t="shared" si="232"/>
        <v>0</v>
      </c>
      <c r="DD572" s="211">
        <f t="shared" si="233"/>
        <v>0</v>
      </c>
      <c r="DE572" s="211">
        <f t="shared" si="234"/>
        <v>0</v>
      </c>
      <c r="DF572" s="211">
        <f t="shared" si="235"/>
        <v>0</v>
      </c>
      <c r="DG572" s="211">
        <f t="shared" si="236"/>
        <v>0</v>
      </c>
      <c r="DH572" s="211">
        <f t="shared" si="237"/>
        <v>0</v>
      </c>
      <c r="DK572" s="202">
        <v>402000001</v>
      </c>
    </row>
    <row r="573" spans="1:115" s="118" customFormat="1" ht="32.1" customHeight="1">
      <c r="A573" s="56" t="s">
        <v>600</v>
      </c>
      <c r="B573" s="57" t="s">
        <v>601</v>
      </c>
      <c r="C573" s="202">
        <v>402000001</v>
      </c>
      <c r="D573" s="208" t="s">
        <v>67</v>
      </c>
      <c r="E573" s="59" t="s">
        <v>634</v>
      </c>
      <c r="F573" s="85"/>
      <c r="G573" s="85"/>
      <c r="H573" s="86" t="s">
        <v>363</v>
      </c>
      <c r="I573" s="85"/>
      <c r="J573" s="86" t="s">
        <v>364</v>
      </c>
      <c r="K573" s="86"/>
      <c r="L573" s="86"/>
      <c r="M573" s="232"/>
      <c r="N573" s="232"/>
      <c r="O573" s="232"/>
      <c r="P573" s="64" t="s">
        <v>154</v>
      </c>
      <c r="Q573" s="64" t="s">
        <v>635</v>
      </c>
      <c r="R573" s="86"/>
      <c r="S573" s="86"/>
      <c r="T573" s="86"/>
      <c r="U573" s="86"/>
      <c r="V573" s="86" t="s">
        <v>72</v>
      </c>
      <c r="W573" s="86" t="s">
        <v>106</v>
      </c>
      <c r="X573" s="86"/>
      <c r="Y573" s="86"/>
      <c r="Z573" s="86"/>
      <c r="AA573" s="86"/>
      <c r="AB573" s="64" t="s">
        <v>166</v>
      </c>
      <c r="AC573" s="64" t="s">
        <v>2480</v>
      </c>
      <c r="AD573" s="56"/>
      <c r="AE573" s="56"/>
      <c r="AF573" s="56"/>
      <c r="AG573" s="56"/>
      <c r="AH573" s="84"/>
      <c r="AI573" s="84"/>
      <c r="AJ573" s="245"/>
      <c r="AK573" s="245"/>
      <c r="AL573" s="245"/>
      <c r="AM573" s="64" t="s">
        <v>2481</v>
      </c>
      <c r="AN573" s="64" t="s">
        <v>2479</v>
      </c>
      <c r="AO573" s="197" t="s">
        <v>71</v>
      </c>
      <c r="AP573" s="197" t="s">
        <v>72</v>
      </c>
      <c r="AQ573" s="197" t="s">
        <v>637</v>
      </c>
      <c r="AR573" s="196" t="s">
        <v>109</v>
      </c>
      <c r="AS573" s="249" t="s">
        <v>79</v>
      </c>
      <c r="AT573" s="209">
        <v>263446.08</v>
      </c>
      <c r="AU573" s="209">
        <v>263446.08</v>
      </c>
      <c r="AV573" s="209">
        <v>0</v>
      </c>
      <c r="AW573" s="209">
        <v>0</v>
      </c>
      <c r="AX573" s="209">
        <v>0</v>
      </c>
      <c r="AY573" s="209">
        <v>0</v>
      </c>
      <c r="AZ573" s="209">
        <v>0</v>
      </c>
      <c r="BA573" s="209">
        <v>0</v>
      </c>
      <c r="BB573" s="209">
        <v>263446.08</v>
      </c>
      <c r="BC573" s="209">
        <v>263446.08</v>
      </c>
      <c r="BD573" s="209">
        <v>0</v>
      </c>
      <c r="BE573" s="209">
        <v>0</v>
      </c>
      <c r="BF573" s="209">
        <v>0</v>
      </c>
      <c r="BG573" s="209">
        <v>0</v>
      </c>
      <c r="BH573" s="209">
        <v>0</v>
      </c>
      <c r="BI573" s="209">
        <v>0</v>
      </c>
      <c r="BJ573" s="209">
        <v>0</v>
      </c>
      <c r="BK573" s="209">
        <v>0</v>
      </c>
      <c r="BL573" s="209">
        <v>0</v>
      </c>
      <c r="BM573" s="209">
        <v>0</v>
      </c>
      <c r="BN573" s="209">
        <v>0</v>
      </c>
      <c r="BO573" s="209">
        <v>0</v>
      </c>
      <c r="BP573" s="209">
        <v>0</v>
      </c>
      <c r="BQ573" s="209">
        <v>0</v>
      </c>
      <c r="BR573" s="209">
        <v>0</v>
      </c>
      <c r="BS573" s="209">
        <v>0</v>
      </c>
      <c r="BT573" s="209">
        <v>0</v>
      </c>
      <c r="BU573" s="209">
        <v>0</v>
      </c>
      <c r="BV573" s="209">
        <v>0</v>
      </c>
      <c r="BW573" s="209">
        <v>0</v>
      </c>
      <c r="BX573" s="209">
        <v>263446.08</v>
      </c>
      <c r="BY573" s="209">
        <v>0</v>
      </c>
      <c r="BZ573" s="209">
        <v>0</v>
      </c>
      <c r="CA573" s="209">
        <v>0</v>
      </c>
      <c r="CB573" s="209">
        <v>263446.08</v>
      </c>
      <c r="CC573" s="209">
        <v>0</v>
      </c>
      <c r="CD573" s="209">
        <v>0</v>
      </c>
      <c r="CE573" s="209">
        <v>0</v>
      </c>
      <c r="CF573" s="209">
        <v>0</v>
      </c>
      <c r="CG573" s="209">
        <v>0</v>
      </c>
      <c r="CH573" s="209">
        <v>0</v>
      </c>
      <c r="CI573" s="209">
        <v>0</v>
      </c>
      <c r="CJ573" s="209">
        <v>0</v>
      </c>
      <c r="CK573" s="209">
        <v>0</v>
      </c>
      <c r="CL573" s="209">
        <v>0</v>
      </c>
      <c r="CM573" s="509" t="s">
        <v>92</v>
      </c>
      <c r="CN573" s="19" t="str">
        <f t="shared" si="227"/>
        <v>4020000010113плановый</v>
      </c>
      <c r="CQ573" s="192" t="b">
        <f t="shared" ref="CQ573:CQ636" si="245">AU573=AW573+AY573+BA573+BC573</f>
        <v>1</v>
      </c>
      <c r="CR573" s="104">
        <f t="shared" si="239"/>
        <v>0</v>
      </c>
      <c r="CS573" s="104">
        <f t="shared" si="240"/>
        <v>0</v>
      </c>
      <c r="CT573" s="104">
        <f t="shared" si="241"/>
        <v>0</v>
      </c>
      <c r="CU573" s="104">
        <f t="shared" si="242"/>
        <v>0</v>
      </c>
      <c r="CV573" s="104">
        <f t="shared" si="243"/>
        <v>0</v>
      </c>
      <c r="CW573" s="104">
        <f t="shared" si="244"/>
        <v>0</v>
      </c>
      <c r="CY573" s="211">
        <f t="shared" si="228"/>
        <v>0</v>
      </c>
      <c r="CZ573" s="211">
        <f t="shared" si="229"/>
        <v>0</v>
      </c>
      <c r="DA573" s="211">
        <f t="shared" si="230"/>
        <v>0</v>
      </c>
      <c r="DB573" s="211">
        <f t="shared" si="231"/>
        <v>0</v>
      </c>
      <c r="DC573" s="211">
        <f t="shared" si="232"/>
        <v>0</v>
      </c>
      <c r="DD573" s="211">
        <f t="shared" si="233"/>
        <v>0</v>
      </c>
      <c r="DE573" s="211">
        <f t="shared" si="234"/>
        <v>0</v>
      </c>
      <c r="DF573" s="211">
        <f t="shared" si="235"/>
        <v>0</v>
      </c>
      <c r="DG573" s="211">
        <f t="shared" si="236"/>
        <v>0</v>
      </c>
      <c r="DH573" s="211">
        <f t="shared" si="237"/>
        <v>0</v>
      </c>
      <c r="DK573" s="202">
        <v>402000001</v>
      </c>
    </row>
    <row r="574" spans="1:115" s="118" customFormat="1" ht="32.1" customHeight="1">
      <c r="A574" s="56" t="s">
        <v>600</v>
      </c>
      <c r="B574" s="57" t="s">
        <v>601</v>
      </c>
      <c r="C574" s="233">
        <v>402000001</v>
      </c>
      <c r="D574" s="208" t="s">
        <v>67</v>
      </c>
      <c r="E574" s="59" t="s">
        <v>638</v>
      </c>
      <c r="F574" s="85"/>
      <c r="G574" s="85"/>
      <c r="H574" s="86" t="s">
        <v>66</v>
      </c>
      <c r="I574" s="85"/>
      <c r="J574" s="86" t="s">
        <v>330</v>
      </c>
      <c r="K574" s="86" t="s">
        <v>64</v>
      </c>
      <c r="L574" s="86" t="s">
        <v>66</v>
      </c>
      <c r="M574" s="232"/>
      <c r="N574" s="232"/>
      <c r="O574" s="232"/>
      <c r="P574" s="64" t="s">
        <v>134</v>
      </c>
      <c r="Q574" s="64" t="s">
        <v>275</v>
      </c>
      <c r="R574" s="86"/>
      <c r="S574" s="86"/>
      <c r="T574" s="86" t="s">
        <v>66</v>
      </c>
      <c r="U574" s="86"/>
      <c r="V574" s="86" t="s">
        <v>189</v>
      </c>
      <c r="W574" s="86" t="s">
        <v>64</v>
      </c>
      <c r="X574" s="86"/>
      <c r="Y574" s="86"/>
      <c r="Z574" s="86"/>
      <c r="AA574" s="86"/>
      <c r="AB574" s="64" t="s">
        <v>142</v>
      </c>
      <c r="AC574" s="64" t="s">
        <v>2482</v>
      </c>
      <c r="AD574" s="571"/>
      <c r="AE574" s="572"/>
      <c r="AF574" s="56"/>
      <c r="AG574" s="337"/>
      <c r="AH574" s="84"/>
      <c r="AI574" s="56"/>
      <c r="AJ574" s="56"/>
      <c r="AK574" s="85"/>
      <c r="AL574" s="337"/>
      <c r="AM574" s="64" t="s">
        <v>2483</v>
      </c>
      <c r="AN574" s="64" t="s">
        <v>2440</v>
      </c>
      <c r="AO574" s="197" t="s">
        <v>71</v>
      </c>
      <c r="AP574" s="197" t="s">
        <v>72</v>
      </c>
      <c r="AQ574" s="197" t="s">
        <v>370</v>
      </c>
      <c r="AR574" s="196" t="s">
        <v>190</v>
      </c>
      <c r="AS574" s="249" t="s">
        <v>191</v>
      </c>
      <c r="AT574" s="209">
        <v>0</v>
      </c>
      <c r="AU574" s="209">
        <v>0</v>
      </c>
      <c r="AV574" s="209">
        <v>0</v>
      </c>
      <c r="AW574" s="209">
        <v>0</v>
      </c>
      <c r="AX574" s="209">
        <v>0</v>
      </c>
      <c r="AY574" s="209">
        <v>0</v>
      </c>
      <c r="AZ574" s="209">
        <v>0</v>
      </c>
      <c r="BA574" s="209">
        <v>0</v>
      </c>
      <c r="BB574" s="209">
        <v>0</v>
      </c>
      <c r="BC574" s="209">
        <v>0</v>
      </c>
      <c r="BD574" s="209">
        <v>0</v>
      </c>
      <c r="BE574" s="209">
        <v>0</v>
      </c>
      <c r="BF574" s="209">
        <v>0</v>
      </c>
      <c r="BG574" s="209">
        <v>0</v>
      </c>
      <c r="BH574" s="209">
        <v>0</v>
      </c>
      <c r="BI574" s="209">
        <v>0</v>
      </c>
      <c r="BJ574" s="209">
        <v>0</v>
      </c>
      <c r="BK574" s="209">
        <v>0</v>
      </c>
      <c r="BL574" s="209">
        <v>0</v>
      </c>
      <c r="BM574" s="209">
        <v>0</v>
      </c>
      <c r="BN574" s="209">
        <v>0</v>
      </c>
      <c r="BO574" s="209">
        <v>0</v>
      </c>
      <c r="BP574" s="209">
        <v>0</v>
      </c>
      <c r="BQ574" s="209">
        <v>0</v>
      </c>
      <c r="BR574" s="209">
        <v>0</v>
      </c>
      <c r="BS574" s="209">
        <v>0</v>
      </c>
      <c r="BT574" s="209">
        <v>0</v>
      </c>
      <c r="BU574" s="209">
        <v>0</v>
      </c>
      <c r="BV574" s="209">
        <v>0</v>
      </c>
      <c r="BW574" s="209">
        <v>0</v>
      </c>
      <c r="BX574" s="209">
        <v>0</v>
      </c>
      <c r="BY574" s="209">
        <v>0</v>
      </c>
      <c r="BZ574" s="209">
        <v>0</v>
      </c>
      <c r="CA574" s="209">
        <v>0</v>
      </c>
      <c r="CB574" s="209">
        <v>0</v>
      </c>
      <c r="CC574" s="209">
        <v>0</v>
      </c>
      <c r="CD574" s="209">
        <v>0</v>
      </c>
      <c r="CE574" s="209">
        <v>0</v>
      </c>
      <c r="CF574" s="209">
        <v>0</v>
      </c>
      <c r="CG574" s="209">
        <v>0</v>
      </c>
      <c r="CH574" s="209">
        <v>0</v>
      </c>
      <c r="CI574" s="209">
        <v>0</v>
      </c>
      <c r="CJ574" s="209">
        <v>0</v>
      </c>
      <c r="CK574" s="209">
        <v>0</v>
      </c>
      <c r="CL574" s="209">
        <v>0</v>
      </c>
      <c r="CM574" s="509" t="s">
        <v>92</v>
      </c>
      <c r="CN574" s="19" t="str">
        <f t="shared" si="227"/>
        <v>4020000010113плановый</v>
      </c>
      <c r="CQ574" s="192" t="b">
        <f t="shared" si="245"/>
        <v>1</v>
      </c>
      <c r="CR574" s="104">
        <f t="shared" si="239"/>
        <v>0</v>
      </c>
      <c r="CS574" s="104">
        <f t="shared" si="240"/>
        <v>0</v>
      </c>
      <c r="CT574" s="104">
        <f t="shared" si="241"/>
        <v>0</v>
      </c>
      <c r="CU574" s="104">
        <f t="shared" si="242"/>
        <v>0</v>
      </c>
      <c r="CV574" s="104">
        <f t="shared" si="243"/>
        <v>0</v>
      </c>
      <c r="CW574" s="104">
        <f t="shared" si="244"/>
        <v>0</v>
      </c>
      <c r="CY574" s="211">
        <f t="shared" si="228"/>
        <v>0</v>
      </c>
      <c r="CZ574" s="211">
        <f t="shared" si="229"/>
        <v>0</v>
      </c>
      <c r="DA574" s="211">
        <f t="shared" si="230"/>
        <v>0</v>
      </c>
      <c r="DB574" s="211">
        <f t="shared" si="231"/>
        <v>0</v>
      </c>
      <c r="DC574" s="211">
        <f t="shared" si="232"/>
        <v>0</v>
      </c>
      <c r="DD574" s="211">
        <f t="shared" si="233"/>
        <v>0</v>
      </c>
      <c r="DE574" s="211">
        <f t="shared" si="234"/>
        <v>0</v>
      </c>
      <c r="DF574" s="211">
        <f t="shared" si="235"/>
        <v>0</v>
      </c>
      <c r="DG574" s="211">
        <f t="shared" si="236"/>
        <v>0</v>
      </c>
      <c r="DH574" s="211">
        <f t="shared" si="237"/>
        <v>0</v>
      </c>
      <c r="DK574" s="233">
        <v>402000001</v>
      </c>
    </row>
    <row r="575" spans="1:115" s="118" customFormat="1" ht="32.1" customHeight="1">
      <c r="A575" s="56" t="s">
        <v>600</v>
      </c>
      <c r="B575" s="57" t="s">
        <v>601</v>
      </c>
      <c r="C575" s="202">
        <v>402000001</v>
      </c>
      <c r="D575" s="208" t="s">
        <v>67</v>
      </c>
      <c r="E575" s="59" t="s">
        <v>638</v>
      </c>
      <c r="F575" s="85"/>
      <c r="G575" s="85"/>
      <c r="H575" s="86" t="s">
        <v>66</v>
      </c>
      <c r="I575" s="85"/>
      <c r="J575" s="86" t="s">
        <v>330</v>
      </c>
      <c r="K575" s="86" t="s">
        <v>64</v>
      </c>
      <c r="L575" s="86" t="s">
        <v>66</v>
      </c>
      <c r="M575" s="232"/>
      <c r="N575" s="232"/>
      <c r="O575" s="232"/>
      <c r="P575" s="64" t="s">
        <v>134</v>
      </c>
      <c r="Q575" s="64" t="s">
        <v>275</v>
      </c>
      <c r="R575" s="86"/>
      <c r="S575" s="86"/>
      <c r="T575" s="86" t="s">
        <v>66</v>
      </c>
      <c r="U575" s="86"/>
      <c r="V575" s="86" t="s">
        <v>189</v>
      </c>
      <c r="W575" s="86" t="s">
        <v>64</v>
      </c>
      <c r="X575" s="86"/>
      <c r="Y575" s="86"/>
      <c r="Z575" s="86"/>
      <c r="AA575" s="86"/>
      <c r="AB575" s="64" t="s">
        <v>142</v>
      </c>
      <c r="AC575" s="64" t="s">
        <v>2482</v>
      </c>
      <c r="AD575" s="571"/>
      <c r="AE575" s="572"/>
      <c r="AF575" s="56"/>
      <c r="AG575" s="337"/>
      <c r="AH575" s="84"/>
      <c r="AI575" s="56"/>
      <c r="AJ575" s="56"/>
      <c r="AK575" s="85"/>
      <c r="AL575" s="337"/>
      <c r="AM575" s="64" t="s">
        <v>2483</v>
      </c>
      <c r="AN575" s="64" t="s">
        <v>2440</v>
      </c>
      <c r="AO575" s="197" t="s">
        <v>71</v>
      </c>
      <c r="AP575" s="197" t="s">
        <v>72</v>
      </c>
      <c r="AQ575" s="197" t="s">
        <v>639</v>
      </c>
      <c r="AR575" s="196" t="s">
        <v>190</v>
      </c>
      <c r="AS575" s="249" t="s">
        <v>191</v>
      </c>
      <c r="AT575" s="209">
        <v>45000</v>
      </c>
      <c r="AU575" s="209">
        <v>45000</v>
      </c>
      <c r="AV575" s="209">
        <v>0</v>
      </c>
      <c r="AW575" s="209">
        <v>0</v>
      </c>
      <c r="AX575" s="209">
        <v>0</v>
      </c>
      <c r="AY575" s="209">
        <v>0</v>
      </c>
      <c r="AZ575" s="209">
        <v>0</v>
      </c>
      <c r="BA575" s="209">
        <v>0</v>
      </c>
      <c r="BB575" s="209">
        <v>45000</v>
      </c>
      <c r="BC575" s="209">
        <v>45000</v>
      </c>
      <c r="BD575" s="209">
        <v>10000</v>
      </c>
      <c r="BE575" s="209">
        <v>0</v>
      </c>
      <c r="BF575" s="209">
        <v>0</v>
      </c>
      <c r="BG575" s="209">
        <v>0</v>
      </c>
      <c r="BH575" s="209">
        <v>10000</v>
      </c>
      <c r="BI575" s="209">
        <v>0</v>
      </c>
      <c r="BJ575" s="209">
        <v>0</v>
      </c>
      <c r="BK575" s="209">
        <v>0</v>
      </c>
      <c r="BL575" s="209">
        <v>0</v>
      </c>
      <c r="BM575" s="209">
        <v>0</v>
      </c>
      <c r="BN575" s="209">
        <v>0</v>
      </c>
      <c r="BO575" s="209">
        <v>0</v>
      </c>
      <c r="BP575" s="209">
        <v>0</v>
      </c>
      <c r="BQ575" s="209">
        <v>0</v>
      </c>
      <c r="BR575" s="209">
        <v>0</v>
      </c>
      <c r="BS575" s="209">
        <v>0</v>
      </c>
      <c r="BT575" s="209">
        <v>0</v>
      </c>
      <c r="BU575" s="209">
        <v>0</v>
      </c>
      <c r="BV575" s="209">
        <v>0</v>
      </c>
      <c r="BW575" s="209">
        <v>0</v>
      </c>
      <c r="BX575" s="209">
        <v>45000</v>
      </c>
      <c r="BY575" s="209">
        <v>0</v>
      </c>
      <c r="BZ575" s="209">
        <v>0</v>
      </c>
      <c r="CA575" s="209">
        <v>0</v>
      </c>
      <c r="CB575" s="209">
        <v>45000</v>
      </c>
      <c r="CC575" s="209">
        <v>10000</v>
      </c>
      <c r="CD575" s="209">
        <v>0</v>
      </c>
      <c r="CE575" s="209">
        <v>0</v>
      </c>
      <c r="CF575" s="209">
        <v>0</v>
      </c>
      <c r="CG575" s="209">
        <v>10000</v>
      </c>
      <c r="CH575" s="209">
        <v>0</v>
      </c>
      <c r="CI575" s="209">
        <v>0</v>
      </c>
      <c r="CJ575" s="209">
        <v>0</v>
      </c>
      <c r="CK575" s="209">
        <v>0</v>
      </c>
      <c r="CL575" s="209">
        <v>0</v>
      </c>
      <c r="CM575" s="509" t="s">
        <v>92</v>
      </c>
      <c r="CN575" s="19" t="str">
        <f t="shared" si="227"/>
        <v>4020000010113плановый</v>
      </c>
      <c r="CQ575" s="192" t="b">
        <f t="shared" si="245"/>
        <v>1</v>
      </c>
      <c r="CR575" s="104">
        <f t="shared" si="239"/>
        <v>0</v>
      </c>
      <c r="CS575" s="104">
        <f t="shared" si="240"/>
        <v>0</v>
      </c>
      <c r="CT575" s="104">
        <f t="shared" si="241"/>
        <v>0</v>
      </c>
      <c r="CU575" s="104">
        <f t="shared" si="242"/>
        <v>0</v>
      </c>
      <c r="CV575" s="104">
        <f t="shared" si="243"/>
        <v>0</v>
      </c>
      <c r="CW575" s="104">
        <f t="shared" si="244"/>
        <v>0</v>
      </c>
      <c r="CY575" s="211">
        <f t="shared" si="228"/>
        <v>0</v>
      </c>
      <c r="CZ575" s="211">
        <f t="shared" si="229"/>
        <v>0</v>
      </c>
      <c r="DA575" s="211">
        <f t="shared" si="230"/>
        <v>0</v>
      </c>
      <c r="DB575" s="211">
        <f t="shared" si="231"/>
        <v>0</v>
      </c>
      <c r="DC575" s="211">
        <f t="shared" si="232"/>
        <v>0</v>
      </c>
      <c r="DD575" s="211">
        <f t="shared" si="233"/>
        <v>0</v>
      </c>
      <c r="DE575" s="211">
        <f t="shared" si="234"/>
        <v>0</v>
      </c>
      <c r="DF575" s="211">
        <f t="shared" si="235"/>
        <v>0</v>
      </c>
      <c r="DG575" s="211">
        <f t="shared" si="236"/>
        <v>0</v>
      </c>
      <c r="DH575" s="211">
        <f t="shared" si="237"/>
        <v>0</v>
      </c>
      <c r="DK575" s="202">
        <v>402000001</v>
      </c>
    </row>
    <row r="576" spans="1:115" s="118" customFormat="1" ht="32.1" customHeight="1">
      <c r="A576" s="56" t="s">
        <v>600</v>
      </c>
      <c r="B576" s="57" t="s">
        <v>601</v>
      </c>
      <c r="C576" s="233">
        <v>404020002</v>
      </c>
      <c r="D576" s="289" t="s">
        <v>1851</v>
      </c>
      <c r="E576" s="59" t="s">
        <v>602</v>
      </c>
      <c r="F576" s="85"/>
      <c r="G576" s="85"/>
      <c r="H576" s="86" t="s">
        <v>615</v>
      </c>
      <c r="I576" s="85"/>
      <c r="J576" s="86" t="s">
        <v>640</v>
      </c>
      <c r="K576" s="86" t="s">
        <v>641</v>
      </c>
      <c r="L576" s="86"/>
      <c r="M576" s="232"/>
      <c r="N576" s="232" t="s">
        <v>64</v>
      </c>
      <c r="O576" s="232"/>
      <c r="P576" s="64" t="s">
        <v>134</v>
      </c>
      <c r="Q576" s="64" t="s">
        <v>642</v>
      </c>
      <c r="R576" s="86"/>
      <c r="S576" s="86"/>
      <c r="T576" s="86"/>
      <c r="U576" s="86"/>
      <c r="V576" s="86" t="s">
        <v>643</v>
      </c>
      <c r="W576" s="86" t="s">
        <v>644</v>
      </c>
      <c r="X576" s="86"/>
      <c r="Y576" s="86"/>
      <c r="Z576" s="86"/>
      <c r="AA576" s="86"/>
      <c r="AB576" s="64" t="s">
        <v>645</v>
      </c>
      <c r="AC576" s="64" t="s">
        <v>2484</v>
      </c>
      <c r="AD576" s="571"/>
      <c r="AE576" s="572"/>
      <c r="AF576" s="56"/>
      <c r="AG576" s="337"/>
      <c r="AH576" s="84"/>
      <c r="AI576" s="84"/>
      <c r="AJ576" s="337"/>
      <c r="AK576" s="85"/>
      <c r="AL576" s="245"/>
      <c r="AM576" s="255" t="s">
        <v>2448</v>
      </c>
      <c r="AN576" s="64" t="s">
        <v>1871</v>
      </c>
      <c r="AO576" s="197" t="s">
        <v>303</v>
      </c>
      <c r="AP576" s="197" t="s">
        <v>377</v>
      </c>
      <c r="AQ576" s="197" t="s">
        <v>646</v>
      </c>
      <c r="AR576" s="196" t="s">
        <v>647</v>
      </c>
      <c r="AS576" s="249">
        <v>122</v>
      </c>
      <c r="AT576" s="209">
        <v>1315191.77</v>
      </c>
      <c r="AU576" s="209">
        <v>1315191.77</v>
      </c>
      <c r="AV576" s="209">
        <v>0</v>
      </c>
      <c r="AW576" s="209">
        <v>0</v>
      </c>
      <c r="AX576" s="209">
        <v>1315191.77</v>
      </c>
      <c r="AY576" s="209">
        <v>1315191.77</v>
      </c>
      <c r="AZ576" s="209">
        <v>0</v>
      </c>
      <c r="BA576" s="209">
        <v>0</v>
      </c>
      <c r="BB576" s="209">
        <v>0</v>
      </c>
      <c r="BC576" s="209">
        <v>0</v>
      </c>
      <c r="BD576" s="209">
        <v>1408405</v>
      </c>
      <c r="BE576" s="209">
        <v>0</v>
      </c>
      <c r="BF576" s="209">
        <v>1408405</v>
      </c>
      <c r="BG576" s="209">
        <v>0</v>
      </c>
      <c r="BH576" s="209">
        <v>0</v>
      </c>
      <c r="BI576" s="209">
        <v>1408405</v>
      </c>
      <c r="BJ576" s="209">
        <v>0</v>
      </c>
      <c r="BK576" s="209">
        <v>1408405</v>
      </c>
      <c r="BL576" s="209">
        <v>0</v>
      </c>
      <c r="BM576" s="209">
        <v>0</v>
      </c>
      <c r="BN576" s="209">
        <v>1408405</v>
      </c>
      <c r="BO576" s="209">
        <v>0</v>
      </c>
      <c r="BP576" s="209">
        <v>1408405</v>
      </c>
      <c r="BQ576" s="209">
        <v>0</v>
      </c>
      <c r="BR576" s="209">
        <v>0</v>
      </c>
      <c r="BS576" s="209">
        <v>1408405</v>
      </c>
      <c r="BT576" s="209">
        <v>0</v>
      </c>
      <c r="BU576" s="209">
        <v>1408405</v>
      </c>
      <c r="BV576" s="209">
        <v>0</v>
      </c>
      <c r="BW576" s="209">
        <v>0</v>
      </c>
      <c r="BX576" s="209">
        <v>1315191.77</v>
      </c>
      <c r="BY576" s="209">
        <v>0</v>
      </c>
      <c r="BZ576" s="209">
        <v>1315191.77</v>
      </c>
      <c r="CA576" s="209">
        <v>0</v>
      </c>
      <c r="CB576" s="209">
        <v>0</v>
      </c>
      <c r="CC576" s="209">
        <v>1408405</v>
      </c>
      <c r="CD576" s="209">
        <v>0</v>
      </c>
      <c r="CE576" s="209">
        <v>1408405</v>
      </c>
      <c r="CF576" s="209">
        <v>0</v>
      </c>
      <c r="CG576" s="209">
        <v>0</v>
      </c>
      <c r="CH576" s="209">
        <v>1408405</v>
      </c>
      <c r="CI576" s="209">
        <v>0</v>
      </c>
      <c r="CJ576" s="209">
        <v>1408405</v>
      </c>
      <c r="CK576" s="209">
        <v>0</v>
      </c>
      <c r="CL576" s="209">
        <v>0</v>
      </c>
      <c r="CM576" s="509" t="s">
        <v>92</v>
      </c>
      <c r="CN576" s="19" t="str">
        <f t="shared" si="227"/>
        <v>4040200021006плановый</v>
      </c>
      <c r="CQ576" s="192" t="b">
        <f t="shared" si="245"/>
        <v>1</v>
      </c>
      <c r="CR576" s="104">
        <f>AT576-AV576-AX576-AZ576-BB576</f>
        <v>0</v>
      </c>
      <c r="CS576" s="104">
        <f t="shared" si="240"/>
        <v>0</v>
      </c>
      <c r="CT576" s="104">
        <f t="shared" si="241"/>
        <v>0</v>
      </c>
      <c r="CU576" s="104">
        <f t="shared" si="242"/>
        <v>0</v>
      </c>
      <c r="CV576" s="104">
        <f t="shared" si="243"/>
        <v>0</v>
      </c>
      <c r="CW576" s="104">
        <f t="shared" si="244"/>
        <v>0</v>
      </c>
      <c r="CY576" s="211">
        <f t="shared" si="228"/>
        <v>0</v>
      </c>
      <c r="CZ576" s="211">
        <f t="shared" si="229"/>
        <v>0</v>
      </c>
      <c r="DA576" s="211">
        <f t="shared" si="230"/>
        <v>0</v>
      </c>
      <c r="DB576" s="211">
        <f t="shared" si="231"/>
        <v>0</v>
      </c>
      <c r="DC576" s="211">
        <f t="shared" si="232"/>
        <v>0</v>
      </c>
      <c r="DD576" s="211">
        <f t="shared" si="233"/>
        <v>0</v>
      </c>
      <c r="DE576" s="211">
        <f t="shared" si="234"/>
        <v>0</v>
      </c>
      <c r="DF576" s="211">
        <f t="shared" si="235"/>
        <v>0</v>
      </c>
      <c r="DG576" s="211">
        <f t="shared" si="236"/>
        <v>0</v>
      </c>
      <c r="DH576" s="211">
        <f t="shared" si="237"/>
        <v>0</v>
      </c>
      <c r="DK576" s="233">
        <v>404020002</v>
      </c>
    </row>
    <row r="577" spans="1:115" s="118" customFormat="1" ht="32.1" customHeight="1">
      <c r="A577" s="56" t="s">
        <v>600</v>
      </c>
      <c r="B577" s="57" t="s">
        <v>601</v>
      </c>
      <c r="C577" s="233">
        <v>404020002</v>
      </c>
      <c r="D577" s="289" t="s">
        <v>1851</v>
      </c>
      <c r="E577" s="59" t="s">
        <v>602</v>
      </c>
      <c r="F577" s="85"/>
      <c r="G577" s="85"/>
      <c r="H577" s="86" t="s">
        <v>615</v>
      </c>
      <c r="I577" s="85"/>
      <c r="J577" s="86" t="s">
        <v>640</v>
      </c>
      <c r="K577" s="86" t="s">
        <v>641</v>
      </c>
      <c r="L577" s="86"/>
      <c r="M577" s="232"/>
      <c r="N577" s="232" t="s">
        <v>64</v>
      </c>
      <c r="O577" s="232"/>
      <c r="P577" s="64" t="s">
        <v>134</v>
      </c>
      <c r="Q577" s="64" t="s">
        <v>642</v>
      </c>
      <c r="R577" s="86"/>
      <c r="S577" s="86"/>
      <c r="T577" s="86"/>
      <c r="U577" s="86"/>
      <c r="V577" s="86" t="s">
        <v>643</v>
      </c>
      <c r="W577" s="86" t="s">
        <v>648</v>
      </c>
      <c r="X577" s="86"/>
      <c r="Y577" s="86"/>
      <c r="Z577" s="86"/>
      <c r="AA577" s="86"/>
      <c r="AB577" s="64" t="s">
        <v>645</v>
      </c>
      <c r="AC577" s="64" t="s">
        <v>2438</v>
      </c>
      <c r="AD577" s="571"/>
      <c r="AE577" s="572"/>
      <c r="AF577" s="56"/>
      <c r="AG577" s="337"/>
      <c r="AH577" s="84"/>
      <c r="AI577" s="84"/>
      <c r="AJ577" s="337"/>
      <c r="AK577" s="85"/>
      <c r="AL577" s="245"/>
      <c r="AM577" s="245" t="s">
        <v>2485</v>
      </c>
      <c r="AN577" s="64" t="s">
        <v>2440</v>
      </c>
      <c r="AO577" s="197" t="s">
        <v>303</v>
      </c>
      <c r="AP577" s="197" t="s">
        <v>377</v>
      </c>
      <c r="AQ577" s="197" t="s">
        <v>646</v>
      </c>
      <c r="AR577" s="196" t="s">
        <v>647</v>
      </c>
      <c r="AS577" s="249">
        <v>129</v>
      </c>
      <c r="AT577" s="209">
        <v>16712377.48</v>
      </c>
      <c r="AU577" s="209">
        <v>16712377.48</v>
      </c>
      <c r="AV577" s="209">
        <v>0</v>
      </c>
      <c r="AW577" s="209">
        <v>0</v>
      </c>
      <c r="AX577" s="209">
        <v>16712377.48</v>
      </c>
      <c r="AY577" s="209">
        <v>16712377.48</v>
      </c>
      <c r="AZ577" s="209">
        <v>0</v>
      </c>
      <c r="BA577" s="209">
        <v>0</v>
      </c>
      <c r="BB577" s="209">
        <v>0</v>
      </c>
      <c r="BC577" s="209">
        <v>0</v>
      </c>
      <c r="BD577" s="209">
        <v>18125338.309999999</v>
      </c>
      <c r="BE577" s="209">
        <v>0</v>
      </c>
      <c r="BF577" s="209">
        <v>18125338.309999999</v>
      </c>
      <c r="BG577" s="209">
        <v>0</v>
      </c>
      <c r="BH577" s="209">
        <v>0</v>
      </c>
      <c r="BI577" s="209">
        <v>18125338.309999999</v>
      </c>
      <c r="BJ577" s="209">
        <v>0</v>
      </c>
      <c r="BK577" s="209">
        <v>18125338.309999999</v>
      </c>
      <c r="BL577" s="209">
        <v>0</v>
      </c>
      <c r="BM577" s="209">
        <v>0</v>
      </c>
      <c r="BN577" s="209">
        <v>18125338.309999999</v>
      </c>
      <c r="BO577" s="209">
        <v>0</v>
      </c>
      <c r="BP577" s="209">
        <v>18125338.309999999</v>
      </c>
      <c r="BQ577" s="209">
        <v>0</v>
      </c>
      <c r="BR577" s="209">
        <v>0</v>
      </c>
      <c r="BS577" s="209">
        <v>18125338.309999999</v>
      </c>
      <c r="BT577" s="209">
        <v>0</v>
      </c>
      <c r="BU577" s="209">
        <v>18125338.309999999</v>
      </c>
      <c r="BV577" s="209">
        <v>0</v>
      </c>
      <c r="BW577" s="209">
        <v>0</v>
      </c>
      <c r="BX577" s="209">
        <v>16712377.48</v>
      </c>
      <c r="BY577" s="209">
        <v>0</v>
      </c>
      <c r="BZ577" s="209">
        <v>16712377.48</v>
      </c>
      <c r="CA577" s="209">
        <v>0</v>
      </c>
      <c r="CB577" s="209">
        <v>0</v>
      </c>
      <c r="CC577" s="209">
        <v>18125338.309999999</v>
      </c>
      <c r="CD577" s="209">
        <v>0</v>
      </c>
      <c r="CE577" s="209">
        <v>18125338.309999999</v>
      </c>
      <c r="CF577" s="209">
        <v>0</v>
      </c>
      <c r="CG577" s="209">
        <v>0</v>
      </c>
      <c r="CH577" s="209">
        <v>18125338.309999999</v>
      </c>
      <c r="CI577" s="209">
        <v>0</v>
      </c>
      <c r="CJ577" s="209">
        <v>18125338.309999999</v>
      </c>
      <c r="CK577" s="209">
        <v>0</v>
      </c>
      <c r="CL577" s="209">
        <v>0</v>
      </c>
      <c r="CM577" s="509" t="s">
        <v>92</v>
      </c>
      <c r="CN577" s="19" t="str">
        <f t="shared" si="227"/>
        <v>4040200021006плановый</v>
      </c>
      <c r="CQ577" s="192" t="b">
        <f t="shared" si="245"/>
        <v>1</v>
      </c>
      <c r="CR577" s="104">
        <f t="shared" si="239"/>
        <v>0</v>
      </c>
      <c r="CS577" s="104">
        <f t="shared" si="240"/>
        <v>0</v>
      </c>
      <c r="CT577" s="104">
        <f t="shared" si="241"/>
        <v>0</v>
      </c>
      <c r="CU577" s="104">
        <f t="shared" si="242"/>
        <v>0</v>
      </c>
      <c r="CV577" s="104">
        <f t="shared" si="243"/>
        <v>0</v>
      </c>
      <c r="CW577" s="104">
        <f t="shared" si="244"/>
        <v>0</v>
      </c>
      <c r="CY577" s="211">
        <f t="shared" si="228"/>
        <v>0</v>
      </c>
      <c r="CZ577" s="211">
        <f t="shared" si="229"/>
        <v>0</v>
      </c>
      <c r="DA577" s="211">
        <f t="shared" si="230"/>
        <v>0</v>
      </c>
      <c r="DB577" s="211">
        <f t="shared" si="231"/>
        <v>0</v>
      </c>
      <c r="DC577" s="211">
        <f t="shared" si="232"/>
        <v>0</v>
      </c>
      <c r="DD577" s="211">
        <f t="shared" si="233"/>
        <v>0</v>
      </c>
      <c r="DE577" s="211">
        <f t="shared" si="234"/>
        <v>0</v>
      </c>
      <c r="DF577" s="211">
        <f t="shared" si="235"/>
        <v>0</v>
      </c>
      <c r="DG577" s="211">
        <f t="shared" si="236"/>
        <v>0</v>
      </c>
      <c r="DH577" s="211">
        <f t="shared" si="237"/>
        <v>0</v>
      </c>
      <c r="DK577" s="233">
        <v>404020002</v>
      </c>
    </row>
    <row r="578" spans="1:115" s="118" customFormat="1" ht="32.1" customHeight="1">
      <c r="A578" s="56" t="s">
        <v>600</v>
      </c>
      <c r="B578" s="57" t="s">
        <v>601</v>
      </c>
      <c r="C578" s="233">
        <v>404020002</v>
      </c>
      <c r="D578" s="289" t="s">
        <v>1851</v>
      </c>
      <c r="E578" s="59" t="s">
        <v>602</v>
      </c>
      <c r="F578" s="85"/>
      <c r="G578" s="85"/>
      <c r="H578" s="86" t="s">
        <v>615</v>
      </c>
      <c r="I578" s="85"/>
      <c r="J578" s="86" t="s">
        <v>640</v>
      </c>
      <c r="K578" s="86" t="s">
        <v>641</v>
      </c>
      <c r="L578" s="86"/>
      <c r="M578" s="232"/>
      <c r="N578" s="232" t="s">
        <v>64</v>
      </c>
      <c r="O578" s="232"/>
      <c r="P578" s="64" t="s">
        <v>134</v>
      </c>
      <c r="Q578" s="64" t="s">
        <v>649</v>
      </c>
      <c r="R578" s="86"/>
      <c r="S578" s="86"/>
      <c r="T578" s="86"/>
      <c r="U578" s="86"/>
      <c r="V578" s="86" t="s">
        <v>643</v>
      </c>
      <c r="W578" s="86"/>
      <c r="X578" s="86"/>
      <c r="Y578" s="86"/>
      <c r="Z578" s="86"/>
      <c r="AA578" s="86"/>
      <c r="AB578" s="64" t="s">
        <v>645</v>
      </c>
      <c r="AC578" s="64" t="s">
        <v>2438</v>
      </c>
      <c r="AD578" s="571"/>
      <c r="AE578" s="572"/>
      <c r="AF578" s="56"/>
      <c r="AG578" s="337"/>
      <c r="AH578" s="84"/>
      <c r="AI578" s="84"/>
      <c r="AJ578" s="337"/>
      <c r="AK578" s="85"/>
      <c r="AL578" s="245"/>
      <c r="AM578" s="245" t="s">
        <v>2485</v>
      </c>
      <c r="AN578" s="64" t="s">
        <v>2440</v>
      </c>
      <c r="AO578" s="197" t="s">
        <v>303</v>
      </c>
      <c r="AP578" s="197" t="s">
        <v>377</v>
      </c>
      <c r="AQ578" s="197" t="s">
        <v>646</v>
      </c>
      <c r="AR578" s="196" t="s">
        <v>647</v>
      </c>
      <c r="AS578" s="249">
        <v>244</v>
      </c>
      <c r="AT578" s="209">
        <v>4377223.8899999997</v>
      </c>
      <c r="AU578" s="209">
        <v>4377223.8899999997</v>
      </c>
      <c r="AV578" s="209">
        <v>0</v>
      </c>
      <c r="AW578" s="209">
        <v>0</v>
      </c>
      <c r="AX578" s="209">
        <v>4377223.8899999997</v>
      </c>
      <c r="AY578" s="209">
        <v>4377223.8899999997</v>
      </c>
      <c r="AZ578" s="209">
        <v>0</v>
      </c>
      <c r="BA578" s="209">
        <v>0</v>
      </c>
      <c r="BB578" s="209">
        <v>0</v>
      </c>
      <c r="BC578" s="209">
        <v>0</v>
      </c>
      <c r="BD578" s="209">
        <v>2127284.9300000002</v>
      </c>
      <c r="BE578" s="209">
        <v>0</v>
      </c>
      <c r="BF578" s="209">
        <v>2127284.9300000002</v>
      </c>
      <c r="BG578" s="209">
        <v>0</v>
      </c>
      <c r="BH578" s="209">
        <v>0</v>
      </c>
      <c r="BI578" s="209">
        <v>2126887.73</v>
      </c>
      <c r="BJ578" s="209">
        <v>0</v>
      </c>
      <c r="BK578" s="209">
        <v>2126887.73</v>
      </c>
      <c r="BL578" s="209">
        <v>0</v>
      </c>
      <c r="BM578" s="209">
        <v>0</v>
      </c>
      <c r="BN578" s="209">
        <v>2127012.42</v>
      </c>
      <c r="BO578" s="209">
        <v>0</v>
      </c>
      <c r="BP578" s="209">
        <v>2127012.42</v>
      </c>
      <c r="BQ578" s="209">
        <v>0</v>
      </c>
      <c r="BR578" s="209">
        <v>0</v>
      </c>
      <c r="BS578" s="209">
        <v>2127012.42</v>
      </c>
      <c r="BT578" s="209">
        <v>0</v>
      </c>
      <c r="BU578" s="209">
        <v>2127012.42</v>
      </c>
      <c r="BV578" s="209">
        <v>0</v>
      </c>
      <c r="BW578" s="209">
        <v>0</v>
      </c>
      <c r="BX578" s="209">
        <v>4377223.8899999997</v>
      </c>
      <c r="BY578" s="209">
        <v>0</v>
      </c>
      <c r="BZ578" s="209">
        <v>4377223.8899999997</v>
      </c>
      <c r="CA578" s="209">
        <v>0</v>
      </c>
      <c r="CB578" s="209">
        <v>0</v>
      </c>
      <c r="CC578" s="209">
        <v>2127284.9300000002</v>
      </c>
      <c r="CD578" s="209">
        <v>0</v>
      </c>
      <c r="CE578" s="209">
        <v>2127284.9300000002</v>
      </c>
      <c r="CF578" s="209">
        <v>0</v>
      </c>
      <c r="CG578" s="209">
        <v>0</v>
      </c>
      <c r="CH578" s="209">
        <v>2126887.73</v>
      </c>
      <c r="CI578" s="209">
        <v>0</v>
      </c>
      <c r="CJ578" s="209">
        <v>2126887.73</v>
      </c>
      <c r="CK578" s="209">
        <v>0</v>
      </c>
      <c r="CL578" s="209">
        <v>0</v>
      </c>
      <c r="CM578" s="509" t="s">
        <v>92</v>
      </c>
      <c r="CN578" s="19" t="str">
        <f t="shared" si="227"/>
        <v>4040200021006плановый</v>
      </c>
      <c r="CQ578" s="192" t="b">
        <f t="shared" si="245"/>
        <v>1</v>
      </c>
      <c r="CR578" s="104">
        <f t="shared" si="239"/>
        <v>0</v>
      </c>
      <c r="CS578" s="104">
        <f t="shared" si="240"/>
        <v>0</v>
      </c>
      <c r="CT578" s="104">
        <f t="shared" si="241"/>
        <v>0</v>
      </c>
      <c r="CU578" s="104">
        <f t="shared" si="242"/>
        <v>0</v>
      </c>
      <c r="CV578" s="104">
        <f t="shared" si="243"/>
        <v>0</v>
      </c>
      <c r="CW578" s="104">
        <f t="shared" si="244"/>
        <v>0</v>
      </c>
      <c r="CY578" s="211">
        <f t="shared" si="228"/>
        <v>0</v>
      </c>
      <c r="CZ578" s="211">
        <f t="shared" si="229"/>
        <v>0</v>
      </c>
      <c r="DA578" s="211">
        <f t="shared" si="230"/>
        <v>0</v>
      </c>
      <c r="DB578" s="211">
        <f t="shared" si="231"/>
        <v>0</v>
      </c>
      <c r="DC578" s="211">
        <f t="shared" si="232"/>
        <v>0</v>
      </c>
      <c r="DD578" s="211">
        <f t="shared" si="233"/>
        <v>0</v>
      </c>
      <c r="DE578" s="211">
        <f t="shared" si="234"/>
        <v>0</v>
      </c>
      <c r="DF578" s="211">
        <f t="shared" si="235"/>
        <v>0</v>
      </c>
      <c r="DG578" s="211">
        <f t="shared" si="236"/>
        <v>0</v>
      </c>
      <c r="DH578" s="211">
        <f t="shared" si="237"/>
        <v>0</v>
      </c>
      <c r="DK578" s="233">
        <v>404020002</v>
      </c>
    </row>
    <row r="579" spans="1:115" s="118" customFormat="1" ht="32.1" customHeight="1">
      <c r="A579" s="56" t="s">
        <v>600</v>
      </c>
      <c r="B579" s="57" t="s">
        <v>601</v>
      </c>
      <c r="C579" s="233">
        <v>404020002</v>
      </c>
      <c r="D579" s="289" t="s">
        <v>1851</v>
      </c>
      <c r="E579" s="59" t="s">
        <v>602</v>
      </c>
      <c r="F579" s="85"/>
      <c r="G579" s="85"/>
      <c r="H579" s="86" t="s">
        <v>615</v>
      </c>
      <c r="I579" s="85"/>
      <c r="J579" s="86" t="s">
        <v>640</v>
      </c>
      <c r="K579" s="86" t="s">
        <v>641</v>
      </c>
      <c r="L579" s="86"/>
      <c r="M579" s="232"/>
      <c r="N579" s="232" t="s">
        <v>64</v>
      </c>
      <c r="O579" s="232"/>
      <c r="P579" s="64" t="s">
        <v>134</v>
      </c>
      <c r="Q579" s="64" t="s">
        <v>649</v>
      </c>
      <c r="R579" s="86"/>
      <c r="S579" s="86"/>
      <c r="T579" s="86"/>
      <c r="U579" s="86"/>
      <c r="V579" s="86" t="s">
        <v>643</v>
      </c>
      <c r="W579" s="86"/>
      <c r="X579" s="86"/>
      <c r="Y579" s="86"/>
      <c r="Z579" s="86"/>
      <c r="AA579" s="86"/>
      <c r="AB579" s="64" t="s">
        <v>645</v>
      </c>
      <c r="AC579" s="64" t="s">
        <v>2438</v>
      </c>
      <c r="AD579" s="571"/>
      <c r="AE579" s="572"/>
      <c r="AF579" s="56"/>
      <c r="AG579" s="337"/>
      <c r="AH579" s="84"/>
      <c r="AI579" s="84"/>
      <c r="AJ579" s="337"/>
      <c r="AK579" s="85"/>
      <c r="AL579" s="245"/>
      <c r="AM579" s="245" t="s">
        <v>2485</v>
      </c>
      <c r="AN579" s="64" t="s">
        <v>2440</v>
      </c>
      <c r="AO579" s="197" t="s">
        <v>303</v>
      </c>
      <c r="AP579" s="197" t="s">
        <v>377</v>
      </c>
      <c r="AQ579" s="197" t="s">
        <v>646</v>
      </c>
      <c r="AR579" s="196" t="s">
        <v>647</v>
      </c>
      <c r="AS579" s="249">
        <v>247</v>
      </c>
      <c r="AT579" s="209">
        <v>759730.12</v>
      </c>
      <c r="AU579" s="209">
        <v>759730.12</v>
      </c>
      <c r="AV579" s="209">
        <v>0</v>
      </c>
      <c r="AW579" s="209">
        <v>0</v>
      </c>
      <c r="AX579" s="209">
        <v>759730.12</v>
      </c>
      <c r="AY579" s="209">
        <v>759730.12</v>
      </c>
      <c r="AZ579" s="209">
        <v>0</v>
      </c>
      <c r="BA579" s="209">
        <v>0</v>
      </c>
      <c r="BB579" s="209">
        <v>0</v>
      </c>
      <c r="BC579" s="209">
        <v>0</v>
      </c>
      <c r="BD579" s="209">
        <v>851000</v>
      </c>
      <c r="BE579" s="209">
        <v>0</v>
      </c>
      <c r="BF579" s="209">
        <v>851000</v>
      </c>
      <c r="BG579" s="209">
        <v>0</v>
      </c>
      <c r="BH579" s="209">
        <v>0</v>
      </c>
      <c r="BI579" s="209">
        <v>851000</v>
      </c>
      <c r="BJ579" s="209">
        <v>0</v>
      </c>
      <c r="BK579" s="209">
        <v>851000</v>
      </c>
      <c r="BL579" s="209">
        <v>0</v>
      </c>
      <c r="BM579" s="209">
        <v>0</v>
      </c>
      <c r="BN579" s="209">
        <v>851000</v>
      </c>
      <c r="BO579" s="209">
        <v>0</v>
      </c>
      <c r="BP579" s="209">
        <v>851000</v>
      </c>
      <c r="BQ579" s="209">
        <v>0</v>
      </c>
      <c r="BR579" s="209">
        <v>0</v>
      </c>
      <c r="BS579" s="209">
        <v>851000</v>
      </c>
      <c r="BT579" s="209">
        <v>0</v>
      </c>
      <c r="BU579" s="209">
        <v>851000</v>
      </c>
      <c r="BV579" s="209">
        <v>0</v>
      </c>
      <c r="BW579" s="209">
        <v>0</v>
      </c>
      <c r="BX579" s="209">
        <v>759730.12</v>
      </c>
      <c r="BY579" s="209">
        <v>0</v>
      </c>
      <c r="BZ579" s="209">
        <v>759730.12</v>
      </c>
      <c r="CA579" s="209">
        <v>0</v>
      </c>
      <c r="CB579" s="209">
        <v>0</v>
      </c>
      <c r="CC579" s="209">
        <v>851000</v>
      </c>
      <c r="CD579" s="209">
        <v>0</v>
      </c>
      <c r="CE579" s="209">
        <v>851000</v>
      </c>
      <c r="CF579" s="209">
        <v>0</v>
      </c>
      <c r="CG579" s="209">
        <v>0</v>
      </c>
      <c r="CH579" s="209">
        <v>851000</v>
      </c>
      <c r="CI579" s="209">
        <v>0</v>
      </c>
      <c r="CJ579" s="209">
        <v>851000</v>
      </c>
      <c r="CK579" s="209">
        <v>0</v>
      </c>
      <c r="CL579" s="209">
        <v>0</v>
      </c>
      <c r="CM579" s="311" t="s">
        <v>1257</v>
      </c>
      <c r="CN579" s="19" t="str">
        <f t="shared" si="227"/>
        <v>4040200021006индексации</v>
      </c>
      <c r="CQ579" s="192" t="b">
        <f t="shared" si="245"/>
        <v>1</v>
      </c>
      <c r="CR579" s="104">
        <f t="shared" si="239"/>
        <v>0</v>
      </c>
      <c r="CS579" s="104">
        <f t="shared" si="240"/>
        <v>0</v>
      </c>
      <c r="CT579" s="104">
        <f t="shared" si="241"/>
        <v>0</v>
      </c>
      <c r="CU579" s="104">
        <f t="shared" si="242"/>
        <v>0</v>
      </c>
      <c r="CV579" s="104">
        <f t="shared" si="243"/>
        <v>0</v>
      </c>
      <c r="CW579" s="104">
        <f t="shared" si="244"/>
        <v>0</v>
      </c>
      <c r="CY579" s="211">
        <f t="shared" si="228"/>
        <v>0</v>
      </c>
      <c r="CZ579" s="211">
        <f t="shared" si="229"/>
        <v>0</v>
      </c>
      <c r="DA579" s="211">
        <f t="shared" si="230"/>
        <v>0</v>
      </c>
      <c r="DB579" s="211">
        <f t="shared" si="231"/>
        <v>0</v>
      </c>
      <c r="DC579" s="211">
        <f t="shared" si="232"/>
        <v>0</v>
      </c>
      <c r="DD579" s="211">
        <f t="shared" si="233"/>
        <v>0</v>
      </c>
      <c r="DE579" s="211">
        <f t="shared" si="234"/>
        <v>0</v>
      </c>
      <c r="DF579" s="211">
        <f t="shared" si="235"/>
        <v>0</v>
      </c>
      <c r="DG579" s="211">
        <f t="shared" si="236"/>
        <v>0</v>
      </c>
      <c r="DH579" s="211">
        <f t="shared" si="237"/>
        <v>0</v>
      </c>
      <c r="DK579" s="233">
        <v>404020002</v>
      </c>
    </row>
    <row r="580" spans="1:115" s="118" customFormat="1" ht="32.1" customHeight="1">
      <c r="A580" s="56" t="s">
        <v>600</v>
      </c>
      <c r="B580" s="57" t="s">
        <v>601</v>
      </c>
      <c r="C580" s="233">
        <v>404020002</v>
      </c>
      <c r="D580" s="289" t="s">
        <v>1851</v>
      </c>
      <c r="E580" s="59" t="s">
        <v>602</v>
      </c>
      <c r="F580" s="85"/>
      <c r="G580" s="85"/>
      <c r="H580" s="86" t="s">
        <v>615</v>
      </c>
      <c r="I580" s="85"/>
      <c r="J580" s="86" t="s">
        <v>640</v>
      </c>
      <c r="K580" s="86" t="s">
        <v>641</v>
      </c>
      <c r="L580" s="86"/>
      <c r="M580" s="232"/>
      <c r="N580" s="232" t="s">
        <v>64</v>
      </c>
      <c r="O580" s="232"/>
      <c r="P580" s="64" t="s">
        <v>134</v>
      </c>
      <c r="Q580" s="64" t="s">
        <v>642</v>
      </c>
      <c r="R580" s="86"/>
      <c r="S580" s="86"/>
      <c r="T580" s="86"/>
      <c r="U580" s="86"/>
      <c r="V580" s="86" t="s">
        <v>643</v>
      </c>
      <c r="W580" s="86" t="s">
        <v>648</v>
      </c>
      <c r="X580" s="86"/>
      <c r="Y580" s="86"/>
      <c r="Z580" s="86"/>
      <c r="AA580" s="86"/>
      <c r="AB580" s="64" t="s">
        <v>645</v>
      </c>
      <c r="AC580" s="64" t="s">
        <v>2438</v>
      </c>
      <c r="AD580" s="571"/>
      <c r="AE580" s="572"/>
      <c r="AF580" s="56"/>
      <c r="AG580" s="337"/>
      <c r="AH580" s="84"/>
      <c r="AI580" s="84"/>
      <c r="AJ580" s="337"/>
      <c r="AK580" s="85"/>
      <c r="AL580" s="245"/>
      <c r="AM580" s="245" t="s">
        <v>2485</v>
      </c>
      <c r="AN580" s="64" t="s">
        <v>2440</v>
      </c>
      <c r="AO580" s="197" t="s">
        <v>303</v>
      </c>
      <c r="AP580" s="197" t="s">
        <v>377</v>
      </c>
      <c r="AQ580" s="197" t="s">
        <v>646</v>
      </c>
      <c r="AR580" s="196" t="s">
        <v>647</v>
      </c>
      <c r="AS580" s="249">
        <v>321</v>
      </c>
      <c r="AT580" s="209">
        <v>0</v>
      </c>
      <c r="AU580" s="209">
        <v>0</v>
      </c>
      <c r="AV580" s="209">
        <v>0</v>
      </c>
      <c r="AW580" s="209">
        <v>0</v>
      </c>
      <c r="AX580" s="209">
        <v>0</v>
      </c>
      <c r="AY580" s="209">
        <v>0</v>
      </c>
      <c r="AZ580" s="209">
        <v>0</v>
      </c>
      <c r="BA580" s="209">
        <v>0</v>
      </c>
      <c r="BB580" s="209">
        <v>0</v>
      </c>
      <c r="BC580" s="209">
        <v>0</v>
      </c>
      <c r="BD580" s="209">
        <v>0</v>
      </c>
      <c r="BE580" s="209">
        <v>0</v>
      </c>
      <c r="BF580" s="209">
        <v>0</v>
      </c>
      <c r="BG580" s="209">
        <v>0</v>
      </c>
      <c r="BH580" s="209">
        <v>0</v>
      </c>
      <c r="BI580" s="209">
        <v>0</v>
      </c>
      <c r="BJ580" s="209">
        <v>0</v>
      </c>
      <c r="BK580" s="209">
        <v>0</v>
      </c>
      <c r="BL580" s="209">
        <v>0</v>
      </c>
      <c r="BM580" s="209">
        <v>0</v>
      </c>
      <c r="BN580" s="209">
        <v>0</v>
      </c>
      <c r="BO580" s="209">
        <v>0</v>
      </c>
      <c r="BP580" s="209">
        <v>0</v>
      </c>
      <c r="BQ580" s="209">
        <v>0</v>
      </c>
      <c r="BR580" s="209">
        <v>0</v>
      </c>
      <c r="BS580" s="209">
        <v>0</v>
      </c>
      <c r="BT580" s="209">
        <v>0</v>
      </c>
      <c r="BU580" s="209">
        <v>0</v>
      </c>
      <c r="BV580" s="209">
        <v>0</v>
      </c>
      <c r="BW580" s="209">
        <v>0</v>
      </c>
      <c r="BX580" s="209">
        <v>0</v>
      </c>
      <c r="BY580" s="209">
        <v>0</v>
      </c>
      <c r="BZ580" s="209">
        <v>0</v>
      </c>
      <c r="CA580" s="209">
        <v>0</v>
      </c>
      <c r="CB580" s="209">
        <v>0</v>
      </c>
      <c r="CC580" s="209">
        <v>0</v>
      </c>
      <c r="CD580" s="209">
        <v>0</v>
      </c>
      <c r="CE580" s="209">
        <v>0</v>
      </c>
      <c r="CF580" s="209">
        <v>0</v>
      </c>
      <c r="CG580" s="209">
        <v>0</v>
      </c>
      <c r="CH580" s="209">
        <v>0</v>
      </c>
      <c r="CI580" s="209">
        <v>0</v>
      </c>
      <c r="CJ580" s="209">
        <v>0</v>
      </c>
      <c r="CK580" s="209">
        <v>0</v>
      </c>
      <c r="CL580" s="209">
        <v>0</v>
      </c>
      <c r="CM580" s="509" t="s">
        <v>92</v>
      </c>
      <c r="CN580" s="19" t="str">
        <f t="shared" si="227"/>
        <v>4040200021006плановый</v>
      </c>
      <c r="CQ580" s="192" t="b">
        <f t="shared" si="245"/>
        <v>1</v>
      </c>
      <c r="CR580" s="104">
        <f t="shared" si="239"/>
        <v>0</v>
      </c>
      <c r="CS580" s="104">
        <f t="shared" si="240"/>
        <v>0</v>
      </c>
      <c r="CT580" s="104">
        <f t="shared" si="241"/>
        <v>0</v>
      </c>
      <c r="CU580" s="104">
        <f t="shared" si="242"/>
        <v>0</v>
      </c>
      <c r="CV580" s="104">
        <f t="shared" si="243"/>
        <v>0</v>
      </c>
      <c r="CW580" s="104">
        <f t="shared" si="244"/>
        <v>0</v>
      </c>
      <c r="CY580" s="211">
        <f t="shared" si="228"/>
        <v>0</v>
      </c>
      <c r="CZ580" s="211">
        <f t="shared" si="229"/>
        <v>0</v>
      </c>
      <c r="DA580" s="211">
        <f t="shared" si="230"/>
        <v>0</v>
      </c>
      <c r="DB580" s="211">
        <f t="shared" si="231"/>
        <v>0</v>
      </c>
      <c r="DC580" s="211">
        <f t="shared" si="232"/>
        <v>0</v>
      </c>
      <c r="DD580" s="211">
        <f t="shared" si="233"/>
        <v>0</v>
      </c>
      <c r="DE580" s="211">
        <f t="shared" si="234"/>
        <v>0</v>
      </c>
      <c r="DF580" s="211">
        <f t="shared" si="235"/>
        <v>0</v>
      </c>
      <c r="DG580" s="211">
        <f t="shared" si="236"/>
        <v>0</v>
      </c>
      <c r="DH580" s="211">
        <f t="shared" si="237"/>
        <v>0</v>
      </c>
      <c r="DK580" s="233">
        <v>404020002</v>
      </c>
    </row>
    <row r="581" spans="1:115" s="118" customFormat="1" ht="32.1" customHeight="1">
      <c r="A581" s="56" t="s">
        <v>600</v>
      </c>
      <c r="B581" s="57" t="s">
        <v>601</v>
      </c>
      <c r="C581" s="233">
        <v>404020002</v>
      </c>
      <c r="D581" s="208" t="s">
        <v>1851</v>
      </c>
      <c r="E581" s="59" t="s">
        <v>602</v>
      </c>
      <c r="F581" s="85"/>
      <c r="G581" s="85"/>
      <c r="H581" s="86" t="s">
        <v>615</v>
      </c>
      <c r="I581" s="85"/>
      <c r="J581" s="86" t="s">
        <v>640</v>
      </c>
      <c r="K581" s="86" t="s">
        <v>641</v>
      </c>
      <c r="L581" s="86"/>
      <c r="M581" s="232"/>
      <c r="N581" s="232" t="s">
        <v>64</v>
      </c>
      <c r="O581" s="232"/>
      <c r="P581" s="64" t="s">
        <v>134</v>
      </c>
      <c r="Q581" s="64" t="s">
        <v>921</v>
      </c>
      <c r="R581" s="86"/>
      <c r="S581" s="86"/>
      <c r="T581" s="86"/>
      <c r="U581" s="86"/>
      <c r="V581" s="86" t="s">
        <v>643</v>
      </c>
      <c r="W581" s="86" t="s">
        <v>650</v>
      </c>
      <c r="X581" s="86"/>
      <c r="Y581" s="86"/>
      <c r="Z581" s="86"/>
      <c r="AA581" s="86"/>
      <c r="AB581" s="64" t="s">
        <v>645</v>
      </c>
      <c r="AC581" s="64" t="s">
        <v>2438</v>
      </c>
      <c r="AD581" s="571"/>
      <c r="AE581" s="572"/>
      <c r="AF581" s="56"/>
      <c r="AG581" s="337"/>
      <c r="AH581" s="84"/>
      <c r="AI581" s="84"/>
      <c r="AJ581" s="337"/>
      <c r="AK581" s="85"/>
      <c r="AL581" s="245"/>
      <c r="AM581" s="245" t="s">
        <v>2486</v>
      </c>
      <c r="AN581" s="64" t="s">
        <v>2440</v>
      </c>
      <c r="AO581" s="197" t="s">
        <v>303</v>
      </c>
      <c r="AP581" s="197" t="s">
        <v>377</v>
      </c>
      <c r="AQ581" s="197" t="s">
        <v>646</v>
      </c>
      <c r="AR581" s="196" t="s">
        <v>647</v>
      </c>
      <c r="AS581" s="249">
        <v>851</v>
      </c>
      <c r="AT581" s="209">
        <v>116954</v>
      </c>
      <c r="AU581" s="209">
        <v>116954</v>
      </c>
      <c r="AV581" s="209">
        <v>0</v>
      </c>
      <c r="AW581" s="209">
        <v>0</v>
      </c>
      <c r="AX581" s="209">
        <v>116954</v>
      </c>
      <c r="AY581" s="209">
        <v>116954</v>
      </c>
      <c r="AZ581" s="209">
        <v>0</v>
      </c>
      <c r="BA581" s="209">
        <v>0</v>
      </c>
      <c r="BB581" s="209">
        <v>0</v>
      </c>
      <c r="BC581" s="209">
        <v>0</v>
      </c>
      <c r="BD581" s="209">
        <v>96363</v>
      </c>
      <c r="BE581" s="209">
        <v>0</v>
      </c>
      <c r="BF581" s="209">
        <v>96363</v>
      </c>
      <c r="BG581" s="209">
        <v>0</v>
      </c>
      <c r="BH581" s="209">
        <v>0</v>
      </c>
      <c r="BI581" s="209">
        <v>96363</v>
      </c>
      <c r="BJ581" s="209">
        <v>0</v>
      </c>
      <c r="BK581" s="209">
        <v>96363</v>
      </c>
      <c r="BL581" s="209">
        <v>0</v>
      </c>
      <c r="BM581" s="209">
        <v>0</v>
      </c>
      <c r="BN581" s="209">
        <v>96363</v>
      </c>
      <c r="BO581" s="209">
        <v>0</v>
      </c>
      <c r="BP581" s="209">
        <v>96363</v>
      </c>
      <c r="BQ581" s="209">
        <v>0</v>
      </c>
      <c r="BR581" s="209">
        <v>0</v>
      </c>
      <c r="BS581" s="209">
        <v>96363</v>
      </c>
      <c r="BT581" s="209">
        <v>0</v>
      </c>
      <c r="BU581" s="209">
        <v>96363</v>
      </c>
      <c r="BV581" s="209">
        <v>0</v>
      </c>
      <c r="BW581" s="209">
        <v>0</v>
      </c>
      <c r="BX581" s="209">
        <v>116954</v>
      </c>
      <c r="BY581" s="209">
        <v>0</v>
      </c>
      <c r="BZ581" s="209">
        <v>116954</v>
      </c>
      <c r="CA581" s="209">
        <v>0</v>
      </c>
      <c r="CB581" s="209">
        <v>0</v>
      </c>
      <c r="CC581" s="209">
        <v>96363</v>
      </c>
      <c r="CD581" s="209">
        <v>0</v>
      </c>
      <c r="CE581" s="209">
        <v>96363</v>
      </c>
      <c r="CF581" s="209">
        <v>0</v>
      </c>
      <c r="CG581" s="209">
        <v>0</v>
      </c>
      <c r="CH581" s="209">
        <v>96363</v>
      </c>
      <c r="CI581" s="209">
        <v>0</v>
      </c>
      <c r="CJ581" s="209">
        <v>96363</v>
      </c>
      <c r="CK581" s="209">
        <v>0</v>
      </c>
      <c r="CL581" s="209">
        <v>0</v>
      </c>
      <c r="CM581" s="509" t="s">
        <v>92</v>
      </c>
      <c r="CN581" s="19" t="str">
        <f t="shared" si="227"/>
        <v>4040200021006плановый</v>
      </c>
      <c r="CQ581" s="192" t="b">
        <f t="shared" si="245"/>
        <v>1</v>
      </c>
      <c r="CR581" s="104">
        <f t="shared" si="239"/>
        <v>0</v>
      </c>
      <c r="CS581" s="104">
        <f t="shared" si="240"/>
        <v>0</v>
      </c>
      <c r="CT581" s="104">
        <f t="shared" si="241"/>
        <v>0</v>
      </c>
      <c r="CU581" s="104">
        <f t="shared" si="242"/>
        <v>0</v>
      </c>
      <c r="CV581" s="104">
        <f t="shared" si="243"/>
        <v>0</v>
      </c>
      <c r="CW581" s="104">
        <f t="shared" si="244"/>
        <v>0</v>
      </c>
      <c r="CY581" s="211">
        <f t="shared" si="228"/>
        <v>0</v>
      </c>
      <c r="CZ581" s="211">
        <f t="shared" si="229"/>
        <v>0</v>
      </c>
      <c r="DA581" s="211">
        <f t="shared" si="230"/>
        <v>0</v>
      </c>
      <c r="DB581" s="211">
        <f t="shared" si="231"/>
        <v>0</v>
      </c>
      <c r="DC581" s="211">
        <f t="shared" si="232"/>
        <v>0</v>
      </c>
      <c r="DD581" s="211">
        <f t="shared" si="233"/>
        <v>0</v>
      </c>
      <c r="DE581" s="211">
        <f t="shared" si="234"/>
        <v>0</v>
      </c>
      <c r="DF581" s="211">
        <f t="shared" si="235"/>
        <v>0</v>
      </c>
      <c r="DG581" s="211">
        <f t="shared" si="236"/>
        <v>0</v>
      </c>
      <c r="DH581" s="211">
        <f t="shared" si="237"/>
        <v>0</v>
      </c>
      <c r="DK581" s="233">
        <v>404020002</v>
      </c>
    </row>
    <row r="582" spans="1:115" s="118" customFormat="1" ht="32.1" customHeight="1">
      <c r="A582" s="56" t="s">
        <v>600</v>
      </c>
      <c r="B582" s="57" t="s">
        <v>601</v>
      </c>
      <c r="C582" s="233">
        <v>404020002</v>
      </c>
      <c r="D582" s="208" t="s">
        <v>1851</v>
      </c>
      <c r="E582" s="59" t="s">
        <v>602</v>
      </c>
      <c r="F582" s="85"/>
      <c r="G582" s="85"/>
      <c r="H582" s="86" t="s">
        <v>615</v>
      </c>
      <c r="I582" s="85"/>
      <c r="J582" s="86" t="s">
        <v>640</v>
      </c>
      <c r="K582" s="86" t="s">
        <v>641</v>
      </c>
      <c r="L582" s="86"/>
      <c r="M582" s="232"/>
      <c r="N582" s="232" t="s">
        <v>64</v>
      </c>
      <c r="O582" s="232"/>
      <c r="P582" s="64" t="s">
        <v>134</v>
      </c>
      <c r="Q582" s="64" t="s">
        <v>649</v>
      </c>
      <c r="R582" s="86"/>
      <c r="S582" s="86"/>
      <c r="T582" s="86"/>
      <c r="U582" s="86"/>
      <c r="V582" s="86" t="s">
        <v>643</v>
      </c>
      <c r="W582" s="86"/>
      <c r="X582" s="86"/>
      <c r="Y582" s="86"/>
      <c r="Z582" s="86"/>
      <c r="AA582" s="86"/>
      <c r="AB582" s="64" t="s">
        <v>645</v>
      </c>
      <c r="AC582" s="64" t="s">
        <v>2438</v>
      </c>
      <c r="AD582" s="571"/>
      <c r="AE582" s="572"/>
      <c r="AF582" s="56"/>
      <c r="AG582" s="337"/>
      <c r="AH582" s="84"/>
      <c r="AI582" s="84"/>
      <c r="AJ582" s="337"/>
      <c r="AK582" s="85"/>
      <c r="AL582" s="245"/>
      <c r="AM582" s="245" t="s">
        <v>2485</v>
      </c>
      <c r="AN582" s="64" t="s">
        <v>2440</v>
      </c>
      <c r="AO582" s="197" t="s">
        <v>303</v>
      </c>
      <c r="AP582" s="197" t="s">
        <v>377</v>
      </c>
      <c r="AQ582" s="197" t="s">
        <v>646</v>
      </c>
      <c r="AR582" s="196" t="s">
        <v>647</v>
      </c>
      <c r="AS582" s="249">
        <v>852</v>
      </c>
      <c r="AT582" s="209">
        <v>4817</v>
      </c>
      <c r="AU582" s="209">
        <v>4817</v>
      </c>
      <c r="AV582" s="209">
        <v>0</v>
      </c>
      <c r="AW582" s="209">
        <v>0</v>
      </c>
      <c r="AX582" s="209">
        <v>4817</v>
      </c>
      <c r="AY582" s="209">
        <v>4817</v>
      </c>
      <c r="AZ582" s="209">
        <v>0</v>
      </c>
      <c r="BA582" s="209">
        <v>0</v>
      </c>
      <c r="BB582" s="209">
        <v>0</v>
      </c>
      <c r="BC582" s="209">
        <v>0</v>
      </c>
      <c r="BD582" s="209">
        <v>3555</v>
      </c>
      <c r="BE582" s="209">
        <v>0</v>
      </c>
      <c r="BF582" s="209">
        <v>3555</v>
      </c>
      <c r="BG582" s="209">
        <v>0</v>
      </c>
      <c r="BH582" s="209">
        <v>0</v>
      </c>
      <c r="BI582" s="209">
        <v>3555</v>
      </c>
      <c r="BJ582" s="209">
        <v>0</v>
      </c>
      <c r="BK582" s="209">
        <v>3555</v>
      </c>
      <c r="BL582" s="209">
        <v>0</v>
      </c>
      <c r="BM582" s="209">
        <v>0</v>
      </c>
      <c r="BN582" s="209">
        <v>3555</v>
      </c>
      <c r="BO582" s="209">
        <v>0</v>
      </c>
      <c r="BP582" s="209">
        <v>3555</v>
      </c>
      <c r="BQ582" s="209">
        <v>0</v>
      </c>
      <c r="BR582" s="209">
        <v>0</v>
      </c>
      <c r="BS582" s="209">
        <v>3555</v>
      </c>
      <c r="BT582" s="209">
        <v>0</v>
      </c>
      <c r="BU582" s="209">
        <v>3555</v>
      </c>
      <c r="BV582" s="209">
        <v>0</v>
      </c>
      <c r="BW582" s="209">
        <v>0</v>
      </c>
      <c r="BX582" s="209">
        <v>4817</v>
      </c>
      <c r="BY582" s="209">
        <v>0</v>
      </c>
      <c r="BZ582" s="209">
        <v>4817</v>
      </c>
      <c r="CA582" s="209">
        <v>0</v>
      </c>
      <c r="CB582" s="209">
        <v>0</v>
      </c>
      <c r="CC582" s="209">
        <v>3555</v>
      </c>
      <c r="CD582" s="209">
        <v>0</v>
      </c>
      <c r="CE582" s="209">
        <v>3555</v>
      </c>
      <c r="CF582" s="209">
        <v>0</v>
      </c>
      <c r="CG582" s="209">
        <v>0</v>
      </c>
      <c r="CH582" s="209">
        <v>3555</v>
      </c>
      <c r="CI582" s="209">
        <v>0</v>
      </c>
      <c r="CJ582" s="209">
        <v>3555</v>
      </c>
      <c r="CK582" s="209">
        <v>0</v>
      </c>
      <c r="CL582" s="209">
        <v>0</v>
      </c>
      <c r="CM582" s="509" t="s">
        <v>92</v>
      </c>
      <c r="CN582" s="19" t="str">
        <f t="shared" si="227"/>
        <v>4040200021006плановый</v>
      </c>
      <c r="CQ582" s="192" t="b">
        <f t="shared" si="245"/>
        <v>1</v>
      </c>
      <c r="CR582" s="104">
        <f t="shared" si="239"/>
        <v>0</v>
      </c>
      <c r="CS582" s="104">
        <f t="shared" si="240"/>
        <v>0</v>
      </c>
      <c r="CT582" s="104">
        <f t="shared" si="241"/>
        <v>0</v>
      </c>
      <c r="CU582" s="104">
        <f t="shared" si="242"/>
        <v>0</v>
      </c>
      <c r="CV582" s="104">
        <f t="shared" si="243"/>
        <v>0</v>
      </c>
      <c r="CW582" s="104">
        <f t="shared" si="244"/>
        <v>0</v>
      </c>
      <c r="CY582" s="211">
        <f t="shared" si="228"/>
        <v>0</v>
      </c>
      <c r="CZ582" s="211">
        <f t="shared" si="229"/>
        <v>0</v>
      </c>
      <c r="DA582" s="211">
        <f t="shared" si="230"/>
        <v>0</v>
      </c>
      <c r="DB582" s="211">
        <f t="shared" si="231"/>
        <v>0</v>
      </c>
      <c r="DC582" s="211">
        <f t="shared" si="232"/>
        <v>0</v>
      </c>
      <c r="DD582" s="211">
        <f t="shared" si="233"/>
        <v>0</v>
      </c>
      <c r="DE582" s="211">
        <f t="shared" si="234"/>
        <v>0</v>
      </c>
      <c r="DF582" s="211">
        <f t="shared" si="235"/>
        <v>0</v>
      </c>
      <c r="DG582" s="211">
        <f t="shared" si="236"/>
        <v>0</v>
      </c>
      <c r="DH582" s="211">
        <f t="shared" si="237"/>
        <v>0</v>
      </c>
      <c r="DK582" s="233">
        <v>404020002</v>
      </c>
    </row>
    <row r="583" spans="1:115" s="118" customFormat="1" ht="32.1" customHeight="1">
      <c r="A583" s="56" t="s">
        <v>600</v>
      </c>
      <c r="B583" s="57" t="s">
        <v>601</v>
      </c>
      <c r="C583" s="202">
        <v>402000002</v>
      </c>
      <c r="D583" s="208" t="s">
        <v>69</v>
      </c>
      <c r="E583" s="59" t="s">
        <v>627</v>
      </c>
      <c r="F583" s="85"/>
      <c r="G583" s="85"/>
      <c r="H583" s="86" t="s">
        <v>289</v>
      </c>
      <c r="I583" s="85"/>
      <c r="J583" s="86" t="s">
        <v>630</v>
      </c>
      <c r="K583" s="86" t="s">
        <v>64</v>
      </c>
      <c r="L583" s="86"/>
      <c r="M583" s="232"/>
      <c r="N583" s="232"/>
      <c r="O583" s="232"/>
      <c r="P583" s="64" t="s">
        <v>154</v>
      </c>
      <c r="Q583" s="64" t="s">
        <v>365</v>
      </c>
      <c r="R583" s="86"/>
      <c r="S583" s="86"/>
      <c r="T583" s="86"/>
      <c r="U583" s="86"/>
      <c r="V583" s="86" t="s">
        <v>156</v>
      </c>
      <c r="W583" s="86"/>
      <c r="X583" s="86"/>
      <c r="Y583" s="86"/>
      <c r="Z583" s="86"/>
      <c r="AA583" s="86"/>
      <c r="AB583" s="64" t="s">
        <v>166</v>
      </c>
      <c r="AC583" s="64" t="s">
        <v>2452</v>
      </c>
      <c r="AD583" s="571"/>
      <c r="AE583" s="572"/>
      <c r="AF583" s="56"/>
      <c r="AG583" s="337"/>
      <c r="AH583" s="84"/>
      <c r="AI583" s="56"/>
      <c r="AJ583" s="56" t="s">
        <v>64</v>
      </c>
      <c r="AK583" s="64"/>
      <c r="AL583" s="337"/>
      <c r="AM583" s="575"/>
      <c r="AN583" s="64" t="s">
        <v>2453</v>
      </c>
      <c r="AO583" s="197" t="s">
        <v>303</v>
      </c>
      <c r="AP583" s="197" t="s">
        <v>377</v>
      </c>
      <c r="AQ583" s="197" t="s">
        <v>632</v>
      </c>
      <c r="AR583" s="196" t="s">
        <v>116</v>
      </c>
      <c r="AS583" s="249" t="s">
        <v>87</v>
      </c>
      <c r="AT583" s="209">
        <v>7493196.7300000004</v>
      </c>
      <c r="AU583" s="209">
        <v>7493196.7300000004</v>
      </c>
      <c r="AV583" s="209">
        <v>0</v>
      </c>
      <c r="AW583" s="209">
        <v>0</v>
      </c>
      <c r="AX583" s="209">
        <v>0</v>
      </c>
      <c r="AY583" s="209">
        <v>0</v>
      </c>
      <c r="AZ583" s="209">
        <v>0</v>
      </c>
      <c r="BA583" s="209">
        <v>0</v>
      </c>
      <c r="BB583" s="209">
        <v>7493196.7300000004</v>
      </c>
      <c r="BC583" s="209">
        <v>7493196.7300000004</v>
      </c>
      <c r="BD583" s="209">
        <v>6710101</v>
      </c>
      <c r="BE583" s="209">
        <v>0</v>
      </c>
      <c r="BF583" s="209">
        <v>0</v>
      </c>
      <c r="BG583" s="209">
        <v>0</v>
      </c>
      <c r="BH583" s="209">
        <v>6710101</v>
      </c>
      <c r="BI583" s="209">
        <v>6710101</v>
      </c>
      <c r="BJ583" s="209">
        <v>0</v>
      </c>
      <c r="BK583" s="209">
        <v>0</v>
      </c>
      <c r="BL583" s="209">
        <v>0</v>
      </c>
      <c r="BM583" s="209">
        <v>6710101</v>
      </c>
      <c r="BN583" s="209">
        <v>6710101</v>
      </c>
      <c r="BO583" s="209">
        <v>0</v>
      </c>
      <c r="BP583" s="209">
        <v>0</v>
      </c>
      <c r="BQ583" s="209">
        <v>0</v>
      </c>
      <c r="BR583" s="209">
        <v>6710101</v>
      </c>
      <c r="BS583" s="209">
        <v>6710101</v>
      </c>
      <c r="BT583" s="209">
        <v>0</v>
      </c>
      <c r="BU583" s="209">
        <v>0</v>
      </c>
      <c r="BV583" s="209">
        <v>0</v>
      </c>
      <c r="BW583" s="209">
        <v>6710101</v>
      </c>
      <c r="BX583" s="209">
        <v>7493196.7300000004</v>
      </c>
      <c r="BY583" s="209">
        <v>0</v>
      </c>
      <c r="BZ583" s="209">
        <v>0</v>
      </c>
      <c r="CA583" s="209">
        <v>0</v>
      </c>
      <c r="CB583" s="209">
        <v>7493196.7300000004</v>
      </c>
      <c r="CC583" s="209">
        <v>6710101</v>
      </c>
      <c r="CD583" s="209">
        <v>0</v>
      </c>
      <c r="CE583" s="209">
        <v>0</v>
      </c>
      <c r="CF583" s="209">
        <v>0</v>
      </c>
      <c r="CG583" s="209">
        <v>6710101</v>
      </c>
      <c r="CH583" s="209">
        <v>6710101</v>
      </c>
      <c r="CI583" s="209">
        <v>0</v>
      </c>
      <c r="CJ583" s="209">
        <v>0</v>
      </c>
      <c r="CK583" s="209">
        <v>0</v>
      </c>
      <c r="CL583" s="209">
        <v>6710101</v>
      </c>
      <c r="CM583" s="509" t="s">
        <v>91</v>
      </c>
      <c r="CN583" s="19" t="str">
        <f t="shared" si="227"/>
        <v>4020000021006нормативный</v>
      </c>
      <c r="CQ583" s="192" t="b">
        <f t="shared" si="245"/>
        <v>1</v>
      </c>
      <c r="CR583" s="104">
        <f t="shared" si="239"/>
        <v>0</v>
      </c>
      <c r="CS583" s="104">
        <f t="shared" si="240"/>
        <v>0</v>
      </c>
      <c r="CT583" s="104">
        <f t="shared" si="241"/>
        <v>0</v>
      </c>
      <c r="CU583" s="104">
        <f t="shared" si="242"/>
        <v>0</v>
      </c>
      <c r="CV583" s="104">
        <f t="shared" si="243"/>
        <v>0</v>
      </c>
      <c r="CW583" s="104">
        <f t="shared" si="244"/>
        <v>0</v>
      </c>
      <c r="CY583" s="211">
        <f t="shared" si="228"/>
        <v>0</v>
      </c>
      <c r="CZ583" s="211">
        <f t="shared" si="229"/>
        <v>0</v>
      </c>
      <c r="DA583" s="211">
        <f t="shared" si="230"/>
        <v>0</v>
      </c>
      <c r="DB583" s="211">
        <f t="shared" si="231"/>
        <v>0</v>
      </c>
      <c r="DC583" s="211">
        <f t="shared" si="232"/>
        <v>0</v>
      </c>
      <c r="DD583" s="211">
        <f t="shared" si="233"/>
        <v>0</v>
      </c>
      <c r="DE583" s="211">
        <f t="shared" si="234"/>
        <v>0</v>
      </c>
      <c r="DF583" s="211">
        <f t="shared" si="235"/>
        <v>0</v>
      </c>
      <c r="DG583" s="211">
        <f t="shared" si="236"/>
        <v>0</v>
      </c>
      <c r="DH583" s="211">
        <f t="shared" si="237"/>
        <v>0</v>
      </c>
      <c r="DK583" s="202">
        <v>402000002</v>
      </c>
    </row>
    <row r="584" spans="1:115" s="118" customFormat="1" ht="32.1" customHeight="1">
      <c r="A584" s="56" t="s">
        <v>600</v>
      </c>
      <c r="B584" s="57" t="s">
        <v>601</v>
      </c>
      <c r="C584" s="233">
        <v>402000002</v>
      </c>
      <c r="D584" s="208" t="s">
        <v>69</v>
      </c>
      <c r="E584" s="59" t="s">
        <v>627</v>
      </c>
      <c r="F584" s="85"/>
      <c r="G584" s="85"/>
      <c r="H584" s="86" t="s">
        <v>289</v>
      </c>
      <c r="I584" s="85"/>
      <c r="J584" s="86" t="s">
        <v>630</v>
      </c>
      <c r="K584" s="86" t="s">
        <v>64</v>
      </c>
      <c r="L584" s="86"/>
      <c r="M584" s="232"/>
      <c r="N584" s="232"/>
      <c r="O584" s="232"/>
      <c r="P584" s="64" t="s">
        <v>154</v>
      </c>
      <c r="Q584" s="64" t="s">
        <v>365</v>
      </c>
      <c r="R584" s="86"/>
      <c r="S584" s="86"/>
      <c r="T584" s="86"/>
      <c r="U584" s="86"/>
      <c r="V584" s="86" t="s">
        <v>156</v>
      </c>
      <c r="W584" s="86"/>
      <c r="X584" s="86"/>
      <c r="Y584" s="86"/>
      <c r="Z584" s="86"/>
      <c r="AA584" s="86"/>
      <c r="AB584" s="64" t="s">
        <v>166</v>
      </c>
      <c r="AC584" s="64" t="s">
        <v>2452</v>
      </c>
      <c r="AD584" s="571"/>
      <c r="AE584" s="572"/>
      <c r="AF584" s="56"/>
      <c r="AG584" s="337"/>
      <c r="AH584" s="84"/>
      <c r="AI584" s="56"/>
      <c r="AJ584" s="56" t="s">
        <v>64</v>
      </c>
      <c r="AK584" s="64"/>
      <c r="AL584" s="337"/>
      <c r="AM584" s="575"/>
      <c r="AN584" s="64" t="s">
        <v>2453</v>
      </c>
      <c r="AO584" s="197" t="s">
        <v>303</v>
      </c>
      <c r="AP584" s="197" t="s">
        <v>377</v>
      </c>
      <c r="AQ584" s="197" t="s">
        <v>633</v>
      </c>
      <c r="AR584" s="196" t="s">
        <v>126</v>
      </c>
      <c r="AS584" s="249" t="s">
        <v>87</v>
      </c>
      <c r="AT584" s="209">
        <v>0</v>
      </c>
      <c r="AU584" s="209">
        <v>0</v>
      </c>
      <c r="AV584" s="209">
        <v>0</v>
      </c>
      <c r="AW584" s="209">
        <v>0</v>
      </c>
      <c r="AX584" s="209">
        <v>0</v>
      </c>
      <c r="AY584" s="209">
        <v>0</v>
      </c>
      <c r="AZ584" s="209">
        <v>0</v>
      </c>
      <c r="BA584" s="209">
        <v>0</v>
      </c>
      <c r="BB584" s="209">
        <v>0</v>
      </c>
      <c r="BC584" s="209">
        <v>0</v>
      </c>
      <c r="BD584" s="209">
        <v>0</v>
      </c>
      <c r="BE584" s="209">
        <v>0</v>
      </c>
      <c r="BF584" s="209">
        <v>0</v>
      </c>
      <c r="BG584" s="209">
        <v>0</v>
      </c>
      <c r="BH584" s="209">
        <v>0</v>
      </c>
      <c r="BI584" s="209">
        <v>0</v>
      </c>
      <c r="BJ584" s="209">
        <v>0</v>
      </c>
      <c r="BK584" s="209">
        <v>0</v>
      </c>
      <c r="BL584" s="209">
        <v>0</v>
      </c>
      <c r="BM584" s="209">
        <v>0</v>
      </c>
      <c r="BN584" s="209">
        <v>0</v>
      </c>
      <c r="BO584" s="209">
        <v>0</v>
      </c>
      <c r="BP584" s="209">
        <v>0</v>
      </c>
      <c r="BQ584" s="209">
        <v>0</v>
      </c>
      <c r="BR584" s="209">
        <v>0</v>
      </c>
      <c r="BS584" s="209">
        <v>0</v>
      </c>
      <c r="BT584" s="209">
        <v>0</v>
      </c>
      <c r="BU584" s="209">
        <v>0</v>
      </c>
      <c r="BV584" s="209">
        <v>0</v>
      </c>
      <c r="BW584" s="209">
        <v>0</v>
      </c>
      <c r="BX584" s="209">
        <v>0</v>
      </c>
      <c r="BY584" s="209">
        <v>0</v>
      </c>
      <c r="BZ584" s="209">
        <v>0</v>
      </c>
      <c r="CA584" s="209">
        <v>0</v>
      </c>
      <c r="CB584" s="209">
        <v>0</v>
      </c>
      <c r="CC584" s="209">
        <v>0</v>
      </c>
      <c r="CD584" s="209">
        <v>0</v>
      </c>
      <c r="CE584" s="209">
        <v>0</v>
      </c>
      <c r="CF584" s="209">
        <v>0</v>
      </c>
      <c r="CG584" s="209">
        <v>0</v>
      </c>
      <c r="CH584" s="209">
        <v>0</v>
      </c>
      <c r="CI584" s="209">
        <v>0</v>
      </c>
      <c r="CJ584" s="209">
        <v>0</v>
      </c>
      <c r="CK584" s="209">
        <v>0</v>
      </c>
      <c r="CL584" s="209">
        <v>0</v>
      </c>
      <c r="CM584" s="509" t="s">
        <v>91</v>
      </c>
      <c r="CN584" s="19" t="str">
        <f t="shared" si="227"/>
        <v>4020000021006нормативный</v>
      </c>
      <c r="CQ584" s="192" t="b">
        <f t="shared" si="245"/>
        <v>1</v>
      </c>
      <c r="CR584" s="104">
        <f t="shared" si="239"/>
        <v>0</v>
      </c>
      <c r="CS584" s="104">
        <f t="shared" si="240"/>
        <v>0</v>
      </c>
      <c r="CT584" s="104">
        <f t="shared" si="241"/>
        <v>0</v>
      </c>
      <c r="CU584" s="104">
        <f t="shared" si="242"/>
        <v>0</v>
      </c>
      <c r="CV584" s="104">
        <f t="shared" si="243"/>
        <v>0</v>
      </c>
      <c r="CW584" s="104">
        <f t="shared" si="244"/>
        <v>0</v>
      </c>
      <c r="CY584" s="211">
        <f t="shared" si="228"/>
        <v>0</v>
      </c>
      <c r="CZ584" s="211">
        <f t="shared" si="229"/>
        <v>0</v>
      </c>
      <c r="DA584" s="211">
        <f t="shared" si="230"/>
        <v>0</v>
      </c>
      <c r="DB584" s="211">
        <f t="shared" si="231"/>
        <v>0</v>
      </c>
      <c r="DC584" s="211">
        <f t="shared" si="232"/>
        <v>0</v>
      </c>
      <c r="DD584" s="211">
        <f t="shared" si="233"/>
        <v>0</v>
      </c>
      <c r="DE584" s="211">
        <f t="shared" si="234"/>
        <v>0</v>
      </c>
      <c r="DF584" s="211">
        <f t="shared" si="235"/>
        <v>0</v>
      </c>
      <c r="DG584" s="211">
        <f t="shared" si="236"/>
        <v>0</v>
      </c>
      <c r="DH584" s="211">
        <f t="shared" si="237"/>
        <v>0</v>
      </c>
      <c r="DK584" s="233">
        <v>402000002</v>
      </c>
    </row>
    <row r="585" spans="1:115" s="118" customFormat="1" ht="32.1" customHeight="1">
      <c r="A585" s="56" t="s">
        <v>600</v>
      </c>
      <c r="B585" s="57" t="s">
        <v>601</v>
      </c>
      <c r="C585" s="233">
        <v>404020001</v>
      </c>
      <c r="D585" s="208" t="s">
        <v>371</v>
      </c>
      <c r="E585" s="59" t="s">
        <v>602</v>
      </c>
      <c r="F585" s="85"/>
      <c r="G585" s="85"/>
      <c r="H585" s="86" t="s">
        <v>615</v>
      </c>
      <c r="I585" s="85"/>
      <c r="J585" s="86" t="s">
        <v>640</v>
      </c>
      <c r="K585" s="86" t="s">
        <v>641</v>
      </c>
      <c r="L585" s="86"/>
      <c r="M585" s="232"/>
      <c r="N585" s="232" t="s">
        <v>64</v>
      </c>
      <c r="O585" s="232"/>
      <c r="P585" s="64" t="s">
        <v>134</v>
      </c>
      <c r="Q585" s="64" t="s">
        <v>649</v>
      </c>
      <c r="R585" s="86"/>
      <c r="S585" s="86"/>
      <c r="T585" s="86"/>
      <c r="U585" s="86"/>
      <c r="V585" s="86" t="s">
        <v>643</v>
      </c>
      <c r="W585" s="86"/>
      <c r="X585" s="86"/>
      <c r="Y585" s="86"/>
      <c r="Z585" s="86"/>
      <c r="AA585" s="86"/>
      <c r="AB585" s="64" t="s">
        <v>645</v>
      </c>
      <c r="AC585" s="64" t="s">
        <v>2438</v>
      </c>
      <c r="AD585" s="571"/>
      <c r="AE585" s="572"/>
      <c r="AF585" s="56"/>
      <c r="AG585" s="337"/>
      <c r="AH585" s="84"/>
      <c r="AI585" s="84"/>
      <c r="AJ585" s="337"/>
      <c r="AK585" s="85"/>
      <c r="AL585" s="245"/>
      <c r="AM585" s="245" t="s">
        <v>2485</v>
      </c>
      <c r="AN585" s="64" t="s">
        <v>2440</v>
      </c>
      <c r="AO585" s="197" t="s">
        <v>303</v>
      </c>
      <c r="AP585" s="197" t="s">
        <v>377</v>
      </c>
      <c r="AQ585" s="197" t="s">
        <v>646</v>
      </c>
      <c r="AR585" s="196" t="s">
        <v>647</v>
      </c>
      <c r="AS585" s="249">
        <v>121</v>
      </c>
      <c r="AT585" s="209">
        <v>55805669.060000002</v>
      </c>
      <c r="AU585" s="209">
        <v>55805669.060000002</v>
      </c>
      <c r="AV585" s="209">
        <v>0</v>
      </c>
      <c r="AW585" s="209">
        <v>0</v>
      </c>
      <c r="AX585" s="209">
        <v>55805669.060000002</v>
      </c>
      <c r="AY585" s="209">
        <v>55805669.060000002</v>
      </c>
      <c r="AZ585" s="209">
        <v>0</v>
      </c>
      <c r="BA585" s="209">
        <v>0</v>
      </c>
      <c r="BB585" s="209">
        <v>0</v>
      </c>
      <c r="BC585" s="209">
        <v>0</v>
      </c>
      <c r="BD585" s="209">
        <v>58700000</v>
      </c>
      <c r="BE585" s="209">
        <v>0</v>
      </c>
      <c r="BF585" s="209">
        <v>58700000</v>
      </c>
      <c r="BG585" s="209">
        <v>0</v>
      </c>
      <c r="BH585" s="209">
        <v>0</v>
      </c>
      <c r="BI585" s="209">
        <v>58700000</v>
      </c>
      <c r="BJ585" s="209">
        <v>0</v>
      </c>
      <c r="BK585" s="209">
        <v>58700000</v>
      </c>
      <c r="BL585" s="209">
        <v>0</v>
      </c>
      <c r="BM585" s="209">
        <v>0</v>
      </c>
      <c r="BN585" s="209">
        <v>58700000</v>
      </c>
      <c r="BO585" s="209">
        <v>0</v>
      </c>
      <c r="BP585" s="209">
        <v>58700000</v>
      </c>
      <c r="BQ585" s="209">
        <v>0</v>
      </c>
      <c r="BR585" s="209">
        <v>0</v>
      </c>
      <c r="BS585" s="209">
        <v>58700000</v>
      </c>
      <c r="BT585" s="209">
        <v>0</v>
      </c>
      <c r="BU585" s="209">
        <v>58700000</v>
      </c>
      <c r="BV585" s="209">
        <v>0</v>
      </c>
      <c r="BW585" s="209">
        <v>0</v>
      </c>
      <c r="BX585" s="209">
        <v>55805669.060000002</v>
      </c>
      <c r="BY585" s="209">
        <v>0</v>
      </c>
      <c r="BZ585" s="209">
        <v>55805669.060000002</v>
      </c>
      <c r="CA585" s="209">
        <v>0</v>
      </c>
      <c r="CB585" s="209">
        <v>0</v>
      </c>
      <c r="CC585" s="209">
        <v>58700000</v>
      </c>
      <c r="CD585" s="209">
        <v>0</v>
      </c>
      <c r="CE585" s="209">
        <v>58700000</v>
      </c>
      <c r="CF585" s="209">
        <v>0</v>
      </c>
      <c r="CG585" s="209">
        <v>0</v>
      </c>
      <c r="CH585" s="209">
        <v>58700000</v>
      </c>
      <c r="CI585" s="209">
        <v>0</v>
      </c>
      <c r="CJ585" s="209">
        <v>58700000</v>
      </c>
      <c r="CK585" s="209">
        <v>0</v>
      </c>
      <c r="CL585" s="209">
        <v>0</v>
      </c>
      <c r="CM585" s="509" t="s">
        <v>92</v>
      </c>
      <c r="CN585" s="19" t="str">
        <f t="shared" si="227"/>
        <v>4040200011006плановый</v>
      </c>
      <c r="CQ585" s="192" t="b">
        <f t="shared" si="245"/>
        <v>1</v>
      </c>
      <c r="CR585" s="104">
        <f t="shared" si="239"/>
        <v>0</v>
      </c>
      <c r="CS585" s="104">
        <f t="shared" si="240"/>
        <v>0</v>
      </c>
      <c r="CT585" s="104">
        <f t="shared" si="241"/>
        <v>0</v>
      </c>
      <c r="CU585" s="104">
        <f t="shared" si="242"/>
        <v>0</v>
      </c>
      <c r="CV585" s="104">
        <f t="shared" si="243"/>
        <v>0</v>
      </c>
      <c r="CW585" s="104">
        <f t="shared" si="244"/>
        <v>0</v>
      </c>
      <c r="CY585" s="211">
        <f t="shared" si="228"/>
        <v>0</v>
      </c>
      <c r="CZ585" s="211">
        <f t="shared" si="229"/>
        <v>0</v>
      </c>
      <c r="DA585" s="211">
        <f t="shared" si="230"/>
        <v>0</v>
      </c>
      <c r="DB585" s="211">
        <f t="shared" si="231"/>
        <v>0</v>
      </c>
      <c r="DC585" s="211">
        <f t="shared" si="232"/>
        <v>0</v>
      </c>
      <c r="DD585" s="211">
        <f t="shared" si="233"/>
        <v>0</v>
      </c>
      <c r="DE585" s="211">
        <f t="shared" si="234"/>
        <v>0</v>
      </c>
      <c r="DF585" s="211">
        <f t="shared" si="235"/>
        <v>0</v>
      </c>
      <c r="DG585" s="211">
        <f t="shared" si="236"/>
        <v>0</v>
      </c>
      <c r="DH585" s="211">
        <f t="shared" si="237"/>
        <v>0</v>
      </c>
      <c r="DK585" s="233">
        <v>404020001</v>
      </c>
    </row>
    <row r="586" spans="1:115" s="118" customFormat="1" ht="32.1" customHeight="1">
      <c r="A586" s="56" t="s">
        <v>600</v>
      </c>
      <c r="B586" s="57" t="s">
        <v>601</v>
      </c>
      <c r="C586" s="233" t="s">
        <v>3510</v>
      </c>
      <c r="D586" s="208" t="s">
        <v>2487</v>
      </c>
      <c r="E586" s="59" t="s">
        <v>602</v>
      </c>
      <c r="F586" s="85"/>
      <c r="G586" s="85"/>
      <c r="H586" s="86" t="s">
        <v>66</v>
      </c>
      <c r="I586" s="85"/>
      <c r="J586" s="86" t="s">
        <v>330</v>
      </c>
      <c r="K586" s="86" t="s">
        <v>64</v>
      </c>
      <c r="L586" s="86" t="s">
        <v>189</v>
      </c>
      <c r="M586" s="232"/>
      <c r="N586" s="232"/>
      <c r="O586" s="232"/>
      <c r="P586" s="64" t="s">
        <v>134</v>
      </c>
      <c r="Q586" s="64" t="s">
        <v>275</v>
      </c>
      <c r="R586" s="86"/>
      <c r="S586" s="86"/>
      <c r="T586" s="86" t="s">
        <v>66</v>
      </c>
      <c r="U586" s="86"/>
      <c r="V586" s="86" t="s">
        <v>189</v>
      </c>
      <c r="W586" s="86" t="s">
        <v>64</v>
      </c>
      <c r="X586" s="86"/>
      <c r="Y586" s="86"/>
      <c r="Z586" s="86"/>
      <c r="AA586" s="86"/>
      <c r="AB586" s="64" t="s">
        <v>142</v>
      </c>
      <c r="AC586" s="64" t="s">
        <v>2488</v>
      </c>
      <c r="AD586" s="571"/>
      <c r="AE586" s="572"/>
      <c r="AF586" s="56"/>
      <c r="AG586" s="337"/>
      <c r="AH586" s="84"/>
      <c r="AI586" s="56"/>
      <c r="AJ586" s="56"/>
      <c r="AK586" s="85"/>
      <c r="AL586" s="337"/>
      <c r="AM586" s="575" t="s">
        <v>2489</v>
      </c>
      <c r="AN586" s="64" t="s">
        <v>2490</v>
      </c>
      <c r="AO586" s="197" t="s">
        <v>303</v>
      </c>
      <c r="AP586" s="197" t="s">
        <v>377</v>
      </c>
      <c r="AQ586" s="197" t="s">
        <v>651</v>
      </c>
      <c r="AR586" s="196" t="s">
        <v>532</v>
      </c>
      <c r="AS586" s="249">
        <v>244</v>
      </c>
      <c r="AT586" s="209">
        <v>0</v>
      </c>
      <c r="AU586" s="209">
        <v>0</v>
      </c>
      <c r="AV586" s="209">
        <v>0</v>
      </c>
      <c r="AW586" s="209">
        <v>0</v>
      </c>
      <c r="AX586" s="209">
        <v>0</v>
      </c>
      <c r="AY586" s="209">
        <v>0</v>
      </c>
      <c r="AZ586" s="209">
        <v>0</v>
      </c>
      <c r="BA586" s="209">
        <v>0</v>
      </c>
      <c r="BB586" s="209">
        <v>0</v>
      </c>
      <c r="BC586" s="209">
        <v>0</v>
      </c>
      <c r="BD586" s="209">
        <v>0</v>
      </c>
      <c r="BE586" s="209">
        <v>0</v>
      </c>
      <c r="BF586" s="209">
        <v>0</v>
      </c>
      <c r="BG586" s="209">
        <v>0</v>
      </c>
      <c r="BH586" s="209">
        <v>0</v>
      </c>
      <c r="BI586" s="209">
        <v>0</v>
      </c>
      <c r="BJ586" s="209">
        <v>0</v>
      </c>
      <c r="BK586" s="209">
        <v>0</v>
      </c>
      <c r="BL586" s="209">
        <v>0</v>
      </c>
      <c r="BM586" s="209">
        <v>0</v>
      </c>
      <c r="BN586" s="209">
        <v>0</v>
      </c>
      <c r="BO586" s="209">
        <v>0</v>
      </c>
      <c r="BP586" s="209">
        <v>0</v>
      </c>
      <c r="BQ586" s="209">
        <v>0</v>
      </c>
      <c r="BR586" s="209">
        <v>0</v>
      </c>
      <c r="BS586" s="209">
        <v>0</v>
      </c>
      <c r="BT586" s="209">
        <v>0</v>
      </c>
      <c r="BU586" s="209">
        <v>0</v>
      </c>
      <c r="BV586" s="209">
        <v>0</v>
      </c>
      <c r="BW586" s="209">
        <v>0</v>
      </c>
      <c r="BX586" s="209">
        <v>0</v>
      </c>
      <c r="BY586" s="209">
        <v>0</v>
      </c>
      <c r="BZ586" s="209">
        <v>0</v>
      </c>
      <c r="CA586" s="209">
        <v>0</v>
      </c>
      <c r="CB586" s="209">
        <v>0</v>
      </c>
      <c r="CC586" s="209">
        <v>0</v>
      </c>
      <c r="CD586" s="209">
        <v>0</v>
      </c>
      <c r="CE586" s="209">
        <v>0</v>
      </c>
      <c r="CF586" s="209">
        <v>0</v>
      </c>
      <c r="CG586" s="209">
        <v>0</v>
      </c>
      <c r="CH586" s="209">
        <v>0</v>
      </c>
      <c r="CI586" s="209">
        <v>0</v>
      </c>
      <c r="CJ586" s="209">
        <v>0</v>
      </c>
      <c r="CK586" s="209">
        <v>0</v>
      </c>
      <c r="CL586" s="209">
        <v>0</v>
      </c>
      <c r="CM586" s="509" t="s">
        <v>92</v>
      </c>
      <c r="CN586" s="19" t="str">
        <f t="shared" si="227"/>
        <v>4030300011006плановый</v>
      </c>
      <c r="CQ586" s="192" t="b">
        <f t="shared" si="245"/>
        <v>1</v>
      </c>
      <c r="CR586" s="104">
        <f t="shared" si="239"/>
        <v>0</v>
      </c>
      <c r="CS586" s="104">
        <f t="shared" si="240"/>
        <v>0</v>
      </c>
      <c r="CT586" s="104">
        <f t="shared" si="241"/>
        <v>0</v>
      </c>
      <c r="CU586" s="104">
        <f t="shared" si="242"/>
        <v>0</v>
      </c>
      <c r="CV586" s="104">
        <f t="shared" si="243"/>
        <v>0</v>
      </c>
      <c r="CW586" s="104">
        <f t="shared" si="244"/>
        <v>0</v>
      </c>
      <c r="CY586" s="211">
        <f t="shared" si="228"/>
        <v>0</v>
      </c>
      <c r="CZ586" s="211">
        <f t="shared" si="229"/>
        <v>0</v>
      </c>
      <c r="DA586" s="211">
        <f t="shared" si="230"/>
        <v>0</v>
      </c>
      <c r="DB586" s="211">
        <f t="shared" si="231"/>
        <v>0</v>
      </c>
      <c r="DC586" s="211">
        <f t="shared" si="232"/>
        <v>0</v>
      </c>
      <c r="DD586" s="211">
        <f t="shared" si="233"/>
        <v>0</v>
      </c>
      <c r="DE586" s="211">
        <f t="shared" si="234"/>
        <v>0</v>
      </c>
      <c r="DF586" s="211">
        <f t="shared" si="235"/>
        <v>0</v>
      </c>
      <c r="DG586" s="211">
        <f t="shared" si="236"/>
        <v>0</v>
      </c>
      <c r="DH586" s="211">
        <f t="shared" si="237"/>
        <v>0</v>
      </c>
      <c r="DK586" s="233">
        <v>403030000</v>
      </c>
    </row>
    <row r="587" spans="1:115" s="118" customFormat="1" ht="32.1" customHeight="1">
      <c r="A587" s="56" t="s">
        <v>600</v>
      </c>
      <c r="B587" s="57" t="s">
        <v>601</v>
      </c>
      <c r="C587" s="233" t="s">
        <v>3510</v>
      </c>
      <c r="D587" s="208" t="s">
        <v>2487</v>
      </c>
      <c r="E587" s="59" t="s">
        <v>602</v>
      </c>
      <c r="F587" s="85"/>
      <c r="G587" s="85"/>
      <c r="H587" s="86" t="s">
        <v>66</v>
      </c>
      <c r="I587" s="85"/>
      <c r="J587" s="86" t="s">
        <v>330</v>
      </c>
      <c r="K587" s="86" t="s">
        <v>64</v>
      </c>
      <c r="L587" s="86" t="s">
        <v>189</v>
      </c>
      <c r="M587" s="232"/>
      <c r="N587" s="232"/>
      <c r="O587" s="232"/>
      <c r="P587" s="64" t="s">
        <v>134</v>
      </c>
      <c r="Q587" s="64" t="s">
        <v>275</v>
      </c>
      <c r="R587" s="86"/>
      <c r="S587" s="86"/>
      <c r="T587" s="86" t="s">
        <v>66</v>
      </c>
      <c r="U587" s="86"/>
      <c r="V587" s="86" t="s">
        <v>189</v>
      </c>
      <c r="W587" s="86" t="s">
        <v>64</v>
      </c>
      <c r="X587" s="86"/>
      <c r="Y587" s="86"/>
      <c r="Z587" s="86"/>
      <c r="AA587" s="86"/>
      <c r="AB587" s="64" t="s">
        <v>142</v>
      </c>
      <c r="AC587" s="64" t="s">
        <v>2488</v>
      </c>
      <c r="AD587" s="571"/>
      <c r="AE587" s="572"/>
      <c r="AF587" s="56"/>
      <c r="AG587" s="337"/>
      <c r="AH587" s="84"/>
      <c r="AI587" s="56"/>
      <c r="AJ587" s="56"/>
      <c r="AK587" s="85"/>
      <c r="AL587" s="337"/>
      <c r="AM587" s="575" t="s">
        <v>2489</v>
      </c>
      <c r="AN587" s="64" t="s">
        <v>2490</v>
      </c>
      <c r="AO587" s="197" t="s">
        <v>303</v>
      </c>
      <c r="AP587" s="197" t="s">
        <v>377</v>
      </c>
      <c r="AQ587" s="197" t="s">
        <v>652</v>
      </c>
      <c r="AR587" s="196" t="s">
        <v>653</v>
      </c>
      <c r="AS587" s="249">
        <v>244</v>
      </c>
      <c r="AT587" s="209">
        <v>0</v>
      </c>
      <c r="AU587" s="209">
        <v>0</v>
      </c>
      <c r="AV587" s="209">
        <v>0</v>
      </c>
      <c r="AW587" s="209">
        <v>0</v>
      </c>
      <c r="AX587" s="209">
        <v>0</v>
      </c>
      <c r="AY587" s="209">
        <v>0</v>
      </c>
      <c r="AZ587" s="209">
        <v>0</v>
      </c>
      <c r="BA587" s="209">
        <v>0</v>
      </c>
      <c r="BB587" s="209">
        <v>0</v>
      </c>
      <c r="BC587" s="209">
        <v>0</v>
      </c>
      <c r="BD587" s="209">
        <v>0</v>
      </c>
      <c r="BE587" s="209">
        <v>0</v>
      </c>
      <c r="BF587" s="209">
        <v>0</v>
      </c>
      <c r="BG587" s="209">
        <v>0</v>
      </c>
      <c r="BH587" s="209">
        <v>0</v>
      </c>
      <c r="BI587" s="209">
        <v>0</v>
      </c>
      <c r="BJ587" s="209">
        <v>0</v>
      </c>
      <c r="BK587" s="209">
        <v>0</v>
      </c>
      <c r="BL587" s="209">
        <v>0</v>
      </c>
      <c r="BM587" s="209">
        <v>0</v>
      </c>
      <c r="BN587" s="209">
        <v>0</v>
      </c>
      <c r="BO587" s="209">
        <v>0</v>
      </c>
      <c r="BP587" s="209">
        <v>0</v>
      </c>
      <c r="BQ587" s="209">
        <v>0</v>
      </c>
      <c r="BR587" s="209">
        <v>0</v>
      </c>
      <c r="BS587" s="209">
        <v>0</v>
      </c>
      <c r="BT587" s="209">
        <v>0</v>
      </c>
      <c r="BU587" s="209">
        <v>0</v>
      </c>
      <c r="BV587" s="209">
        <v>0</v>
      </c>
      <c r="BW587" s="209">
        <v>0</v>
      </c>
      <c r="BX587" s="209">
        <v>0</v>
      </c>
      <c r="BY587" s="209">
        <v>0</v>
      </c>
      <c r="BZ587" s="209">
        <v>0</v>
      </c>
      <c r="CA587" s="209">
        <v>0</v>
      </c>
      <c r="CB587" s="209">
        <v>0</v>
      </c>
      <c r="CC587" s="209">
        <v>0</v>
      </c>
      <c r="CD587" s="209">
        <v>0</v>
      </c>
      <c r="CE587" s="209">
        <v>0</v>
      </c>
      <c r="CF587" s="209">
        <v>0</v>
      </c>
      <c r="CG587" s="209">
        <v>0</v>
      </c>
      <c r="CH587" s="209">
        <v>0</v>
      </c>
      <c r="CI587" s="209">
        <v>0</v>
      </c>
      <c r="CJ587" s="209">
        <v>0</v>
      </c>
      <c r="CK587" s="209">
        <v>0</v>
      </c>
      <c r="CL587" s="209">
        <v>0</v>
      </c>
      <c r="CM587" s="509" t="s">
        <v>92</v>
      </c>
      <c r="CN587" s="19" t="str">
        <f t="shared" si="227"/>
        <v>4030300011006плановый</v>
      </c>
      <c r="CQ587" s="192" t="b">
        <f t="shared" si="245"/>
        <v>1</v>
      </c>
      <c r="CR587" s="104">
        <f t="shared" si="239"/>
        <v>0</v>
      </c>
      <c r="CS587" s="104">
        <f t="shared" si="240"/>
        <v>0</v>
      </c>
      <c r="CT587" s="104">
        <f t="shared" si="241"/>
        <v>0</v>
      </c>
      <c r="CU587" s="104">
        <f t="shared" si="242"/>
        <v>0</v>
      </c>
      <c r="CV587" s="104">
        <f t="shared" si="243"/>
        <v>0</v>
      </c>
      <c r="CW587" s="104">
        <f t="shared" si="244"/>
        <v>0</v>
      </c>
      <c r="CY587" s="211">
        <f t="shared" si="228"/>
        <v>0</v>
      </c>
      <c r="CZ587" s="211">
        <f t="shared" si="229"/>
        <v>0</v>
      </c>
      <c r="DA587" s="211">
        <f t="shared" si="230"/>
        <v>0</v>
      </c>
      <c r="DB587" s="211">
        <f t="shared" si="231"/>
        <v>0</v>
      </c>
      <c r="DC587" s="211">
        <f t="shared" si="232"/>
        <v>0</v>
      </c>
      <c r="DD587" s="211">
        <f t="shared" si="233"/>
        <v>0</v>
      </c>
      <c r="DE587" s="211">
        <f t="shared" si="234"/>
        <v>0</v>
      </c>
      <c r="DF587" s="211">
        <f t="shared" si="235"/>
        <v>0</v>
      </c>
      <c r="DG587" s="211">
        <f t="shared" si="236"/>
        <v>0</v>
      </c>
      <c r="DH587" s="211">
        <f t="shared" si="237"/>
        <v>0</v>
      </c>
      <c r="DK587" s="233">
        <v>403030000</v>
      </c>
    </row>
    <row r="588" spans="1:115" s="118" customFormat="1" ht="32.1" customHeight="1">
      <c r="A588" s="56" t="s">
        <v>600</v>
      </c>
      <c r="B588" s="57" t="s">
        <v>601</v>
      </c>
      <c r="C588" s="233" t="s">
        <v>3510</v>
      </c>
      <c r="D588" s="208" t="s">
        <v>2487</v>
      </c>
      <c r="E588" s="59" t="s">
        <v>602</v>
      </c>
      <c r="F588" s="85"/>
      <c r="G588" s="85"/>
      <c r="H588" s="86" t="s">
        <v>66</v>
      </c>
      <c r="I588" s="85"/>
      <c r="J588" s="86" t="s">
        <v>330</v>
      </c>
      <c r="K588" s="86" t="s">
        <v>64</v>
      </c>
      <c r="L588" s="86" t="s">
        <v>189</v>
      </c>
      <c r="M588" s="232"/>
      <c r="N588" s="232"/>
      <c r="O588" s="232"/>
      <c r="P588" s="64" t="s">
        <v>134</v>
      </c>
      <c r="Q588" s="64" t="s">
        <v>275</v>
      </c>
      <c r="R588" s="86"/>
      <c r="S588" s="86"/>
      <c r="T588" s="86" t="s">
        <v>66</v>
      </c>
      <c r="U588" s="86"/>
      <c r="V588" s="86" t="s">
        <v>189</v>
      </c>
      <c r="W588" s="86" t="s">
        <v>64</v>
      </c>
      <c r="X588" s="86"/>
      <c r="Y588" s="86"/>
      <c r="Z588" s="86"/>
      <c r="AA588" s="86"/>
      <c r="AB588" s="64" t="s">
        <v>142</v>
      </c>
      <c r="AC588" s="64" t="s">
        <v>2438</v>
      </c>
      <c r="AD588" s="571"/>
      <c r="AE588" s="572"/>
      <c r="AF588" s="56"/>
      <c r="AG588" s="337"/>
      <c r="AH588" s="84"/>
      <c r="AI588" s="56"/>
      <c r="AJ588" s="56"/>
      <c r="AK588" s="85"/>
      <c r="AL588" s="337"/>
      <c r="AM588" s="64" t="s">
        <v>2491</v>
      </c>
      <c r="AN588" s="64" t="s">
        <v>2440</v>
      </c>
      <c r="AO588" s="197" t="s">
        <v>303</v>
      </c>
      <c r="AP588" s="197" t="s">
        <v>74</v>
      </c>
      <c r="AQ588" s="197" t="s">
        <v>654</v>
      </c>
      <c r="AR588" s="196" t="s">
        <v>532</v>
      </c>
      <c r="AS588" s="249">
        <v>323</v>
      </c>
      <c r="AT588" s="209">
        <v>3584278</v>
      </c>
      <c r="AU588" s="209">
        <v>3584278</v>
      </c>
      <c r="AV588" s="209">
        <v>0</v>
      </c>
      <c r="AW588" s="209">
        <v>0</v>
      </c>
      <c r="AX588" s="209">
        <v>0</v>
      </c>
      <c r="AY588" s="209">
        <v>0</v>
      </c>
      <c r="AZ588" s="209">
        <v>0</v>
      </c>
      <c r="BA588" s="209">
        <v>0</v>
      </c>
      <c r="BB588" s="209">
        <v>3584278</v>
      </c>
      <c r="BC588" s="209">
        <v>3584278</v>
      </c>
      <c r="BD588" s="209">
        <v>2608500</v>
      </c>
      <c r="BE588" s="209">
        <v>0</v>
      </c>
      <c r="BF588" s="209">
        <v>0</v>
      </c>
      <c r="BG588" s="209">
        <v>0</v>
      </c>
      <c r="BH588" s="209">
        <v>2608500</v>
      </c>
      <c r="BI588" s="209">
        <v>2608500</v>
      </c>
      <c r="BJ588" s="209">
        <v>0</v>
      </c>
      <c r="BK588" s="209">
        <v>0</v>
      </c>
      <c r="BL588" s="209">
        <v>0</v>
      </c>
      <c r="BM588" s="209">
        <v>2608500</v>
      </c>
      <c r="BN588" s="209">
        <v>2608500</v>
      </c>
      <c r="BO588" s="209">
        <v>0</v>
      </c>
      <c r="BP588" s="209">
        <v>0</v>
      </c>
      <c r="BQ588" s="209">
        <v>0</v>
      </c>
      <c r="BR588" s="209">
        <v>2608500</v>
      </c>
      <c r="BS588" s="209">
        <v>2608500</v>
      </c>
      <c r="BT588" s="209">
        <v>0</v>
      </c>
      <c r="BU588" s="209">
        <v>0</v>
      </c>
      <c r="BV588" s="209">
        <v>0</v>
      </c>
      <c r="BW588" s="209">
        <v>2608500</v>
      </c>
      <c r="BX588" s="209">
        <v>3584278</v>
      </c>
      <c r="BY588" s="209">
        <v>0</v>
      </c>
      <c r="BZ588" s="209">
        <v>0</v>
      </c>
      <c r="CA588" s="209">
        <v>0</v>
      </c>
      <c r="CB588" s="209">
        <v>3584278</v>
      </c>
      <c r="CC588" s="209">
        <v>2608500</v>
      </c>
      <c r="CD588" s="209">
        <v>0</v>
      </c>
      <c r="CE588" s="209">
        <v>0</v>
      </c>
      <c r="CF588" s="209">
        <v>0</v>
      </c>
      <c r="CG588" s="209">
        <v>2608500</v>
      </c>
      <c r="CH588" s="209">
        <v>2608500</v>
      </c>
      <c r="CI588" s="209">
        <v>0</v>
      </c>
      <c r="CJ588" s="209">
        <v>0</v>
      </c>
      <c r="CK588" s="209">
        <v>0</v>
      </c>
      <c r="CL588" s="209">
        <v>2608500</v>
      </c>
      <c r="CM588" s="509" t="s">
        <v>92</v>
      </c>
      <c r="CN588" s="19" t="str">
        <f t="shared" si="227"/>
        <v>4030300011003плановый</v>
      </c>
      <c r="CQ588" s="192" t="b">
        <f t="shared" si="245"/>
        <v>1</v>
      </c>
      <c r="CR588" s="104">
        <f t="shared" si="239"/>
        <v>0</v>
      </c>
      <c r="CS588" s="104">
        <f t="shared" si="240"/>
        <v>0</v>
      </c>
      <c r="CT588" s="104">
        <f t="shared" si="241"/>
        <v>0</v>
      </c>
      <c r="CU588" s="104">
        <f t="shared" si="242"/>
        <v>0</v>
      </c>
      <c r="CV588" s="104">
        <f t="shared" si="243"/>
        <v>0</v>
      </c>
      <c r="CW588" s="104">
        <f t="shared" si="244"/>
        <v>0</v>
      </c>
      <c r="CY588" s="211">
        <f t="shared" si="228"/>
        <v>0</v>
      </c>
      <c r="CZ588" s="211">
        <f t="shared" si="229"/>
        <v>0</v>
      </c>
      <c r="DA588" s="211">
        <f t="shared" si="230"/>
        <v>0</v>
      </c>
      <c r="DB588" s="211">
        <f t="shared" si="231"/>
        <v>0</v>
      </c>
      <c r="DC588" s="211">
        <f t="shared" si="232"/>
        <v>0</v>
      </c>
      <c r="DD588" s="211">
        <f t="shared" si="233"/>
        <v>0</v>
      </c>
      <c r="DE588" s="211">
        <f t="shared" si="234"/>
        <v>0</v>
      </c>
      <c r="DF588" s="211">
        <f t="shared" si="235"/>
        <v>0</v>
      </c>
      <c r="DG588" s="211">
        <f t="shared" si="236"/>
        <v>0</v>
      </c>
      <c r="DH588" s="211">
        <f t="shared" si="237"/>
        <v>0</v>
      </c>
      <c r="DK588" s="233">
        <v>403030000</v>
      </c>
    </row>
    <row r="589" spans="1:115" s="118" customFormat="1" ht="32.1" customHeight="1">
      <c r="A589" s="56" t="s">
        <v>600</v>
      </c>
      <c r="B589" s="57" t="s">
        <v>601</v>
      </c>
      <c r="C589" s="233" t="s">
        <v>3510</v>
      </c>
      <c r="D589" s="208" t="s">
        <v>2487</v>
      </c>
      <c r="E589" s="59" t="s">
        <v>602</v>
      </c>
      <c r="F589" s="85"/>
      <c r="G589" s="85"/>
      <c r="H589" s="86" t="s">
        <v>66</v>
      </c>
      <c r="I589" s="85"/>
      <c r="J589" s="86" t="s">
        <v>330</v>
      </c>
      <c r="K589" s="86" t="s">
        <v>64</v>
      </c>
      <c r="L589" s="86" t="s">
        <v>189</v>
      </c>
      <c r="M589" s="232"/>
      <c r="N589" s="232"/>
      <c r="O589" s="232"/>
      <c r="P589" s="64" t="s">
        <v>134</v>
      </c>
      <c r="Q589" s="64" t="s">
        <v>275</v>
      </c>
      <c r="R589" s="86"/>
      <c r="S589" s="86"/>
      <c r="T589" s="86" t="s">
        <v>66</v>
      </c>
      <c r="U589" s="86"/>
      <c r="V589" s="86" t="s">
        <v>189</v>
      </c>
      <c r="W589" s="86" t="s">
        <v>64</v>
      </c>
      <c r="X589" s="86"/>
      <c r="Y589" s="86"/>
      <c r="Z589" s="86"/>
      <c r="AA589" s="86"/>
      <c r="AB589" s="64" t="s">
        <v>142</v>
      </c>
      <c r="AC589" s="64" t="s">
        <v>2438</v>
      </c>
      <c r="AD589" s="571"/>
      <c r="AE589" s="572"/>
      <c r="AF589" s="56"/>
      <c r="AG589" s="337"/>
      <c r="AH589" s="84"/>
      <c r="AI589" s="56"/>
      <c r="AJ589" s="56"/>
      <c r="AK589" s="85"/>
      <c r="AL589" s="337"/>
      <c r="AM589" s="64" t="s">
        <v>2491</v>
      </c>
      <c r="AN589" s="64" t="s">
        <v>2440</v>
      </c>
      <c r="AO589" s="197" t="s">
        <v>303</v>
      </c>
      <c r="AP589" s="197" t="s">
        <v>377</v>
      </c>
      <c r="AQ589" s="197" t="s">
        <v>654</v>
      </c>
      <c r="AR589" s="196" t="s">
        <v>532</v>
      </c>
      <c r="AS589" s="249">
        <v>244</v>
      </c>
      <c r="AT589" s="209">
        <v>1928137.02</v>
      </c>
      <c r="AU589" s="209">
        <v>1928137.02</v>
      </c>
      <c r="AV589" s="209">
        <v>0</v>
      </c>
      <c r="AW589" s="209">
        <v>0</v>
      </c>
      <c r="AX589" s="209">
        <v>0</v>
      </c>
      <c r="AY589" s="209">
        <v>0</v>
      </c>
      <c r="AZ589" s="209">
        <v>0</v>
      </c>
      <c r="BA589" s="209">
        <v>0</v>
      </c>
      <c r="BB589" s="209">
        <v>1928137.02</v>
      </c>
      <c r="BC589" s="209">
        <v>1928137.02</v>
      </c>
      <c r="BD589" s="209">
        <v>37336</v>
      </c>
      <c r="BE589" s="209">
        <v>0</v>
      </c>
      <c r="BF589" s="209">
        <v>0</v>
      </c>
      <c r="BG589" s="209">
        <v>0</v>
      </c>
      <c r="BH589" s="209">
        <v>37336</v>
      </c>
      <c r="BI589" s="209">
        <v>37336</v>
      </c>
      <c r="BJ589" s="209">
        <v>0</v>
      </c>
      <c r="BK589" s="209">
        <v>0</v>
      </c>
      <c r="BL589" s="209">
        <v>0</v>
      </c>
      <c r="BM589" s="209">
        <v>37336</v>
      </c>
      <c r="BN589" s="209">
        <v>37336</v>
      </c>
      <c r="BO589" s="209">
        <v>0</v>
      </c>
      <c r="BP589" s="209">
        <v>0</v>
      </c>
      <c r="BQ589" s="209">
        <v>0</v>
      </c>
      <c r="BR589" s="209">
        <v>37336</v>
      </c>
      <c r="BS589" s="209">
        <v>37336</v>
      </c>
      <c r="BT589" s="209">
        <v>0</v>
      </c>
      <c r="BU589" s="209">
        <v>0</v>
      </c>
      <c r="BV589" s="209">
        <v>0</v>
      </c>
      <c r="BW589" s="209">
        <v>37336</v>
      </c>
      <c r="BX589" s="209">
        <v>1928137.02</v>
      </c>
      <c r="BY589" s="209">
        <v>0</v>
      </c>
      <c r="BZ589" s="209">
        <v>0</v>
      </c>
      <c r="CA589" s="209">
        <v>0</v>
      </c>
      <c r="CB589" s="209">
        <v>1928137.02</v>
      </c>
      <c r="CC589" s="209">
        <v>37336</v>
      </c>
      <c r="CD589" s="209">
        <v>0</v>
      </c>
      <c r="CE589" s="209">
        <v>0</v>
      </c>
      <c r="CF589" s="209">
        <v>0</v>
      </c>
      <c r="CG589" s="209">
        <v>37336</v>
      </c>
      <c r="CH589" s="209">
        <v>37336</v>
      </c>
      <c r="CI589" s="209">
        <v>0</v>
      </c>
      <c r="CJ589" s="209">
        <v>0</v>
      </c>
      <c r="CK589" s="209">
        <v>0</v>
      </c>
      <c r="CL589" s="209">
        <v>37336</v>
      </c>
      <c r="CM589" s="509" t="s">
        <v>92</v>
      </c>
      <c r="CN589" s="19" t="str">
        <f t="shared" si="227"/>
        <v>4030300011006плановый</v>
      </c>
      <c r="CQ589" s="192" t="b">
        <f t="shared" si="245"/>
        <v>1</v>
      </c>
      <c r="CR589" s="104">
        <f t="shared" si="239"/>
        <v>0</v>
      </c>
      <c r="CS589" s="104">
        <f t="shared" si="240"/>
        <v>0</v>
      </c>
      <c r="CT589" s="104">
        <f t="shared" si="241"/>
        <v>0</v>
      </c>
      <c r="CU589" s="104">
        <f t="shared" si="242"/>
        <v>0</v>
      </c>
      <c r="CV589" s="104">
        <f t="shared" si="243"/>
        <v>0</v>
      </c>
      <c r="CW589" s="104">
        <f t="shared" si="244"/>
        <v>0</v>
      </c>
      <c r="CY589" s="211">
        <f t="shared" si="228"/>
        <v>0</v>
      </c>
      <c r="CZ589" s="211">
        <f t="shared" si="229"/>
        <v>0</v>
      </c>
      <c r="DA589" s="211">
        <f t="shared" si="230"/>
        <v>0</v>
      </c>
      <c r="DB589" s="211">
        <f t="shared" si="231"/>
        <v>0</v>
      </c>
      <c r="DC589" s="211">
        <f t="shared" si="232"/>
        <v>0</v>
      </c>
      <c r="DD589" s="211">
        <f t="shared" si="233"/>
        <v>0</v>
      </c>
      <c r="DE589" s="211">
        <f t="shared" si="234"/>
        <v>0</v>
      </c>
      <c r="DF589" s="211">
        <f t="shared" si="235"/>
        <v>0</v>
      </c>
      <c r="DG589" s="211">
        <f t="shared" si="236"/>
        <v>0</v>
      </c>
      <c r="DH589" s="211">
        <f t="shared" si="237"/>
        <v>0</v>
      </c>
      <c r="DK589" s="233">
        <v>403030000</v>
      </c>
    </row>
    <row r="590" spans="1:115" s="118" customFormat="1" ht="32.1" customHeight="1">
      <c r="A590" s="56" t="s">
        <v>600</v>
      </c>
      <c r="B590" s="57" t="s">
        <v>601</v>
      </c>
      <c r="C590" s="233" t="s">
        <v>3510</v>
      </c>
      <c r="D590" s="208" t="s">
        <v>2487</v>
      </c>
      <c r="E590" s="59" t="s">
        <v>602</v>
      </c>
      <c r="F590" s="85"/>
      <c r="G590" s="85"/>
      <c r="H590" s="86" t="s">
        <v>66</v>
      </c>
      <c r="I590" s="85"/>
      <c r="J590" s="86" t="s">
        <v>330</v>
      </c>
      <c r="K590" s="86" t="s">
        <v>64</v>
      </c>
      <c r="L590" s="86" t="s">
        <v>189</v>
      </c>
      <c r="M590" s="232"/>
      <c r="N590" s="232"/>
      <c r="O590" s="232"/>
      <c r="P590" s="64" t="s">
        <v>134</v>
      </c>
      <c r="Q590" s="64" t="s">
        <v>275</v>
      </c>
      <c r="R590" s="86"/>
      <c r="S590" s="86"/>
      <c r="T590" s="86" t="s">
        <v>66</v>
      </c>
      <c r="U590" s="86"/>
      <c r="V590" s="86" t="s">
        <v>189</v>
      </c>
      <c r="W590" s="86" t="s">
        <v>64</v>
      </c>
      <c r="X590" s="86"/>
      <c r="Y590" s="86"/>
      <c r="Z590" s="86"/>
      <c r="AA590" s="86"/>
      <c r="AB590" s="64" t="s">
        <v>142</v>
      </c>
      <c r="AC590" s="64" t="s">
        <v>2438</v>
      </c>
      <c r="AD590" s="571"/>
      <c r="AE590" s="572"/>
      <c r="AF590" s="56"/>
      <c r="AG590" s="337"/>
      <c r="AH590" s="84"/>
      <c r="AI590" s="56"/>
      <c r="AJ590" s="56"/>
      <c r="AK590" s="85"/>
      <c r="AL590" s="337"/>
      <c r="AM590" s="64" t="s">
        <v>2491</v>
      </c>
      <c r="AN590" s="64" t="s">
        <v>2440</v>
      </c>
      <c r="AO590" s="197" t="s">
        <v>303</v>
      </c>
      <c r="AP590" s="197" t="s">
        <v>377</v>
      </c>
      <c r="AQ590" s="197" t="s">
        <v>654</v>
      </c>
      <c r="AR590" s="196" t="s">
        <v>532</v>
      </c>
      <c r="AS590" s="249">
        <v>247</v>
      </c>
      <c r="AT590" s="209">
        <v>27800</v>
      </c>
      <c r="AU590" s="209">
        <v>27710</v>
      </c>
      <c r="AV590" s="209">
        <v>0</v>
      </c>
      <c r="AW590" s="209">
        <v>0</v>
      </c>
      <c r="AX590" s="209">
        <v>0</v>
      </c>
      <c r="AY590" s="209">
        <v>0</v>
      </c>
      <c r="AZ590" s="209">
        <v>0</v>
      </c>
      <c r="BA590" s="209">
        <v>0</v>
      </c>
      <c r="BB590" s="209">
        <v>27800</v>
      </c>
      <c r="BC590" s="209">
        <v>27710</v>
      </c>
      <c r="BD590" s="209">
        <v>28400</v>
      </c>
      <c r="BE590" s="209">
        <v>0</v>
      </c>
      <c r="BF590" s="209">
        <v>0</v>
      </c>
      <c r="BG590" s="209">
        <v>0</v>
      </c>
      <c r="BH590" s="209">
        <v>28400</v>
      </c>
      <c r="BI590" s="209">
        <v>29630</v>
      </c>
      <c r="BJ590" s="209">
        <v>0</v>
      </c>
      <c r="BK590" s="209">
        <v>0</v>
      </c>
      <c r="BL590" s="209">
        <v>0</v>
      </c>
      <c r="BM590" s="209">
        <v>29630</v>
      </c>
      <c r="BN590" s="209">
        <v>30910</v>
      </c>
      <c r="BO590" s="209">
        <v>0</v>
      </c>
      <c r="BP590" s="209">
        <v>0</v>
      </c>
      <c r="BQ590" s="209">
        <v>0</v>
      </c>
      <c r="BR590" s="209">
        <v>30910</v>
      </c>
      <c r="BS590" s="209">
        <v>30910</v>
      </c>
      <c r="BT590" s="209">
        <v>0</v>
      </c>
      <c r="BU590" s="209">
        <v>0</v>
      </c>
      <c r="BV590" s="209">
        <v>0</v>
      </c>
      <c r="BW590" s="209">
        <v>30910</v>
      </c>
      <c r="BX590" s="209">
        <v>27800</v>
      </c>
      <c r="BY590" s="209">
        <v>0</v>
      </c>
      <c r="BZ590" s="209">
        <v>0</v>
      </c>
      <c r="CA590" s="209">
        <v>0</v>
      </c>
      <c r="CB590" s="209">
        <v>27800</v>
      </c>
      <c r="CC590" s="209">
        <v>28400</v>
      </c>
      <c r="CD590" s="209">
        <v>0</v>
      </c>
      <c r="CE590" s="209">
        <v>0</v>
      </c>
      <c r="CF590" s="209">
        <v>0</v>
      </c>
      <c r="CG590" s="209">
        <v>28400</v>
      </c>
      <c r="CH590" s="209">
        <v>29630</v>
      </c>
      <c r="CI590" s="209">
        <v>0</v>
      </c>
      <c r="CJ590" s="209">
        <v>0</v>
      </c>
      <c r="CK590" s="209">
        <v>0</v>
      </c>
      <c r="CL590" s="209">
        <v>29630</v>
      </c>
      <c r="CM590" s="311" t="s">
        <v>1257</v>
      </c>
      <c r="CN590" s="19" t="str">
        <f t="shared" si="227"/>
        <v>4030300011006индексации</v>
      </c>
      <c r="CQ590" s="192" t="b">
        <f t="shared" si="245"/>
        <v>1</v>
      </c>
      <c r="CR590" s="104">
        <f t="shared" si="239"/>
        <v>0</v>
      </c>
      <c r="CS590" s="104">
        <f t="shared" si="240"/>
        <v>0</v>
      </c>
      <c r="CT590" s="104">
        <f t="shared" si="241"/>
        <v>0</v>
      </c>
      <c r="CU590" s="104">
        <f t="shared" si="242"/>
        <v>0</v>
      </c>
      <c r="CV590" s="104">
        <f t="shared" si="243"/>
        <v>0</v>
      </c>
      <c r="CW590" s="104">
        <f t="shared" si="244"/>
        <v>0</v>
      </c>
      <c r="CY590" s="211">
        <f t="shared" si="228"/>
        <v>0</v>
      </c>
      <c r="CZ590" s="211">
        <f t="shared" si="229"/>
        <v>0</v>
      </c>
      <c r="DA590" s="211">
        <f t="shared" si="230"/>
        <v>0</v>
      </c>
      <c r="DB590" s="211">
        <f t="shared" si="231"/>
        <v>0</v>
      </c>
      <c r="DC590" s="211">
        <f t="shared" si="232"/>
        <v>0</v>
      </c>
      <c r="DD590" s="211">
        <f t="shared" si="233"/>
        <v>0</v>
      </c>
      <c r="DE590" s="211">
        <f t="shared" si="234"/>
        <v>0</v>
      </c>
      <c r="DF590" s="211">
        <f t="shared" si="235"/>
        <v>0</v>
      </c>
      <c r="DG590" s="211">
        <f t="shared" si="236"/>
        <v>0</v>
      </c>
      <c r="DH590" s="211">
        <f t="shared" si="237"/>
        <v>0</v>
      </c>
      <c r="DK590" s="233">
        <v>403030000</v>
      </c>
    </row>
    <row r="591" spans="1:115" s="118" customFormat="1" ht="32.1" customHeight="1">
      <c r="A591" s="56" t="s">
        <v>600</v>
      </c>
      <c r="B591" s="57" t="s">
        <v>601</v>
      </c>
      <c r="C591" s="233" t="s">
        <v>3510</v>
      </c>
      <c r="D591" s="208" t="s">
        <v>2487</v>
      </c>
      <c r="E591" s="59" t="s">
        <v>602</v>
      </c>
      <c r="F591" s="85"/>
      <c r="G591" s="85"/>
      <c r="H591" s="86" t="s">
        <v>66</v>
      </c>
      <c r="I591" s="85"/>
      <c r="J591" s="86" t="s">
        <v>330</v>
      </c>
      <c r="K591" s="86" t="s">
        <v>64</v>
      </c>
      <c r="L591" s="86" t="s">
        <v>189</v>
      </c>
      <c r="M591" s="232"/>
      <c r="N591" s="232"/>
      <c r="O591" s="232"/>
      <c r="P591" s="64" t="s">
        <v>134</v>
      </c>
      <c r="Q591" s="64" t="s">
        <v>275</v>
      </c>
      <c r="R591" s="86"/>
      <c r="S591" s="86"/>
      <c r="T591" s="86" t="s">
        <v>66</v>
      </c>
      <c r="U591" s="86"/>
      <c r="V591" s="86" t="s">
        <v>189</v>
      </c>
      <c r="W591" s="86" t="s">
        <v>64</v>
      </c>
      <c r="X591" s="86"/>
      <c r="Y591" s="86"/>
      <c r="Z591" s="86"/>
      <c r="AA591" s="86"/>
      <c r="AB591" s="64" t="s">
        <v>142</v>
      </c>
      <c r="AC591" s="64" t="s">
        <v>2438</v>
      </c>
      <c r="AD591" s="571"/>
      <c r="AE591" s="572"/>
      <c r="AF591" s="56"/>
      <c r="AG591" s="337"/>
      <c r="AH591" s="84"/>
      <c r="AI591" s="56"/>
      <c r="AJ591" s="56"/>
      <c r="AK591" s="85"/>
      <c r="AL591" s="337"/>
      <c r="AM591" s="64" t="s">
        <v>2491</v>
      </c>
      <c r="AN591" s="64" t="s">
        <v>2440</v>
      </c>
      <c r="AO591" s="197" t="s">
        <v>303</v>
      </c>
      <c r="AP591" s="197" t="s">
        <v>377</v>
      </c>
      <c r="AQ591" s="197" t="s">
        <v>654</v>
      </c>
      <c r="AR591" s="196" t="s">
        <v>532</v>
      </c>
      <c r="AS591" s="249">
        <v>851</v>
      </c>
      <c r="AT591" s="209">
        <v>21727</v>
      </c>
      <c r="AU591" s="209">
        <v>21727</v>
      </c>
      <c r="AV591" s="209">
        <v>0</v>
      </c>
      <c r="AW591" s="209">
        <v>0</v>
      </c>
      <c r="AX591" s="209">
        <v>0</v>
      </c>
      <c r="AY591" s="209">
        <v>0</v>
      </c>
      <c r="AZ591" s="209">
        <v>0</v>
      </c>
      <c r="BA591" s="209">
        <v>0</v>
      </c>
      <c r="BB591" s="209">
        <v>21727</v>
      </c>
      <c r="BC591" s="209">
        <v>21727</v>
      </c>
      <c r="BD591" s="209">
        <v>21727</v>
      </c>
      <c r="BE591" s="209">
        <v>0</v>
      </c>
      <c r="BF591" s="209">
        <v>0</v>
      </c>
      <c r="BG591" s="209">
        <v>0</v>
      </c>
      <c r="BH591" s="209">
        <v>21727</v>
      </c>
      <c r="BI591" s="209">
        <v>21727</v>
      </c>
      <c r="BJ591" s="209">
        <v>0</v>
      </c>
      <c r="BK591" s="209">
        <v>0</v>
      </c>
      <c r="BL591" s="209">
        <v>0</v>
      </c>
      <c r="BM591" s="209">
        <v>21727</v>
      </c>
      <c r="BN591" s="209">
        <v>21727</v>
      </c>
      <c r="BO591" s="209">
        <v>0</v>
      </c>
      <c r="BP591" s="209">
        <v>0</v>
      </c>
      <c r="BQ591" s="209">
        <v>0</v>
      </c>
      <c r="BR591" s="209">
        <v>21727</v>
      </c>
      <c r="BS591" s="209">
        <v>21727</v>
      </c>
      <c r="BT591" s="209">
        <v>0</v>
      </c>
      <c r="BU591" s="209">
        <v>0</v>
      </c>
      <c r="BV591" s="209">
        <v>0</v>
      </c>
      <c r="BW591" s="209">
        <v>21727</v>
      </c>
      <c r="BX591" s="209">
        <v>21727</v>
      </c>
      <c r="BY591" s="209">
        <v>0</v>
      </c>
      <c r="BZ591" s="209">
        <v>0</v>
      </c>
      <c r="CA591" s="209">
        <v>0</v>
      </c>
      <c r="CB591" s="209">
        <v>21727</v>
      </c>
      <c r="CC591" s="209">
        <v>21727</v>
      </c>
      <c r="CD591" s="209">
        <v>0</v>
      </c>
      <c r="CE591" s="209">
        <v>0</v>
      </c>
      <c r="CF591" s="209">
        <v>0</v>
      </c>
      <c r="CG591" s="209">
        <v>21727</v>
      </c>
      <c r="CH591" s="209">
        <v>21727</v>
      </c>
      <c r="CI591" s="209">
        <v>0</v>
      </c>
      <c r="CJ591" s="209">
        <v>0</v>
      </c>
      <c r="CK591" s="209">
        <v>0</v>
      </c>
      <c r="CL591" s="209">
        <v>21727</v>
      </c>
      <c r="CM591" s="509" t="s">
        <v>92</v>
      </c>
      <c r="CN591" s="19" t="str">
        <f t="shared" si="227"/>
        <v>4030300011006плановый</v>
      </c>
      <c r="CQ591" s="192" t="b">
        <f t="shared" si="245"/>
        <v>1</v>
      </c>
      <c r="CR591" s="104">
        <f t="shared" si="239"/>
        <v>0</v>
      </c>
      <c r="CS591" s="104">
        <f t="shared" si="240"/>
        <v>0</v>
      </c>
      <c r="CT591" s="104">
        <f t="shared" si="241"/>
        <v>0</v>
      </c>
      <c r="CU591" s="104">
        <f t="shared" si="242"/>
        <v>0</v>
      </c>
      <c r="CV591" s="104">
        <f t="shared" si="243"/>
        <v>0</v>
      </c>
      <c r="CW591" s="104">
        <f t="shared" si="244"/>
        <v>0</v>
      </c>
      <c r="CY591" s="211">
        <f t="shared" si="228"/>
        <v>0</v>
      </c>
      <c r="CZ591" s="211">
        <f t="shared" si="229"/>
        <v>0</v>
      </c>
      <c r="DA591" s="211">
        <f t="shared" si="230"/>
        <v>0</v>
      </c>
      <c r="DB591" s="211">
        <f t="shared" si="231"/>
        <v>0</v>
      </c>
      <c r="DC591" s="211">
        <f t="shared" si="232"/>
        <v>0</v>
      </c>
      <c r="DD591" s="211">
        <f t="shared" si="233"/>
        <v>0</v>
      </c>
      <c r="DE591" s="211">
        <f t="shared" si="234"/>
        <v>0</v>
      </c>
      <c r="DF591" s="211">
        <f t="shared" si="235"/>
        <v>0</v>
      </c>
      <c r="DG591" s="211">
        <f t="shared" si="236"/>
        <v>0</v>
      </c>
      <c r="DH591" s="211">
        <f t="shared" si="237"/>
        <v>0</v>
      </c>
      <c r="DK591" s="233">
        <v>403030000</v>
      </c>
    </row>
    <row r="592" spans="1:115" s="118" customFormat="1" ht="32.1" customHeight="1">
      <c r="A592" s="56" t="s">
        <v>600</v>
      </c>
      <c r="B592" s="57" t="s">
        <v>601</v>
      </c>
      <c r="C592" s="233" t="s">
        <v>3510</v>
      </c>
      <c r="D592" s="208" t="s">
        <v>2487</v>
      </c>
      <c r="E592" s="59" t="s">
        <v>602</v>
      </c>
      <c r="F592" s="85"/>
      <c r="G592" s="85"/>
      <c r="H592" s="86" t="s">
        <v>66</v>
      </c>
      <c r="I592" s="85"/>
      <c r="J592" s="86" t="s">
        <v>330</v>
      </c>
      <c r="K592" s="86" t="s">
        <v>64</v>
      </c>
      <c r="L592" s="86" t="s">
        <v>189</v>
      </c>
      <c r="M592" s="232"/>
      <c r="N592" s="232"/>
      <c r="O592" s="232"/>
      <c r="P592" s="64" t="s">
        <v>134</v>
      </c>
      <c r="Q592" s="64" t="s">
        <v>275</v>
      </c>
      <c r="R592" s="86"/>
      <c r="S592" s="86"/>
      <c r="T592" s="86" t="s">
        <v>66</v>
      </c>
      <c r="U592" s="86"/>
      <c r="V592" s="86" t="s">
        <v>189</v>
      </c>
      <c r="W592" s="86" t="s">
        <v>64</v>
      </c>
      <c r="X592" s="86"/>
      <c r="Y592" s="86"/>
      <c r="Z592" s="86"/>
      <c r="AA592" s="86"/>
      <c r="AB592" s="64" t="s">
        <v>142</v>
      </c>
      <c r="AC592" s="64" t="s">
        <v>2438</v>
      </c>
      <c r="AD592" s="571"/>
      <c r="AE592" s="572"/>
      <c r="AF592" s="56"/>
      <c r="AG592" s="337"/>
      <c r="AH592" s="84"/>
      <c r="AI592" s="56"/>
      <c r="AJ592" s="56"/>
      <c r="AK592" s="85"/>
      <c r="AL592" s="337"/>
      <c r="AM592" s="64" t="s">
        <v>2491</v>
      </c>
      <c r="AN592" s="64" t="s">
        <v>2440</v>
      </c>
      <c r="AO592" s="197" t="s">
        <v>303</v>
      </c>
      <c r="AP592" s="197" t="s">
        <v>377</v>
      </c>
      <c r="AQ592" s="197" t="s">
        <v>654</v>
      </c>
      <c r="AR592" s="196" t="s">
        <v>532</v>
      </c>
      <c r="AS592" s="249">
        <v>852</v>
      </c>
      <c r="AT592" s="209">
        <v>13496</v>
      </c>
      <c r="AU592" s="209">
        <v>13496</v>
      </c>
      <c r="AV592" s="209">
        <v>0</v>
      </c>
      <c r="AW592" s="209">
        <v>0</v>
      </c>
      <c r="AX592" s="209">
        <v>0</v>
      </c>
      <c r="AY592" s="209">
        <v>0</v>
      </c>
      <c r="AZ592" s="209">
        <v>0</v>
      </c>
      <c r="BA592" s="209">
        <v>0</v>
      </c>
      <c r="BB592" s="209">
        <v>13496</v>
      </c>
      <c r="BC592" s="209">
        <v>13496</v>
      </c>
      <c r="BD592" s="209">
        <v>5447</v>
      </c>
      <c r="BE592" s="209">
        <v>0</v>
      </c>
      <c r="BF592" s="209">
        <v>0</v>
      </c>
      <c r="BG592" s="209">
        <v>0</v>
      </c>
      <c r="BH592" s="209">
        <v>5447</v>
      </c>
      <c r="BI592" s="209">
        <v>5447</v>
      </c>
      <c r="BJ592" s="209">
        <v>0</v>
      </c>
      <c r="BK592" s="209">
        <v>0</v>
      </c>
      <c r="BL592" s="209">
        <v>0</v>
      </c>
      <c r="BM592" s="209">
        <v>5447</v>
      </c>
      <c r="BN592" s="209">
        <v>5447</v>
      </c>
      <c r="BO592" s="209">
        <v>0</v>
      </c>
      <c r="BP592" s="209">
        <v>0</v>
      </c>
      <c r="BQ592" s="209">
        <v>0</v>
      </c>
      <c r="BR592" s="209">
        <v>5447</v>
      </c>
      <c r="BS592" s="209">
        <v>5447</v>
      </c>
      <c r="BT592" s="209">
        <v>0</v>
      </c>
      <c r="BU592" s="209">
        <v>0</v>
      </c>
      <c r="BV592" s="209">
        <v>0</v>
      </c>
      <c r="BW592" s="209">
        <v>5447</v>
      </c>
      <c r="BX592" s="209">
        <v>13496</v>
      </c>
      <c r="BY592" s="209">
        <v>0</v>
      </c>
      <c r="BZ592" s="209">
        <v>0</v>
      </c>
      <c r="CA592" s="209">
        <v>0</v>
      </c>
      <c r="CB592" s="209">
        <v>13496</v>
      </c>
      <c r="CC592" s="209">
        <v>5447</v>
      </c>
      <c r="CD592" s="209">
        <v>0</v>
      </c>
      <c r="CE592" s="209">
        <v>0</v>
      </c>
      <c r="CF592" s="209">
        <v>0</v>
      </c>
      <c r="CG592" s="209">
        <v>5447</v>
      </c>
      <c r="CH592" s="209">
        <v>5447</v>
      </c>
      <c r="CI592" s="209">
        <v>0</v>
      </c>
      <c r="CJ592" s="209">
        <v>0</v>
      </c>
      <c r="CK592" s="209">
        <v>0</v>
      </c>
      <c r="CL592" s="209">
        <v>5447</v>
      </c>
      <c r="CM592" s="509" t="s">
        <v>92</v>
      </c>
      <c r="CN592" s="19" t="str">
        <f t="shared" si="227"/>
        <v>4030300011006плановый</v>
      </c>
      <c r="CQ592" s="192" t="b">
        <f t="shared" si="245"/>
        <v>1</v>
      </c>
      <c r="CR592" s="104">
        <f t="shared" si="239"/>
        <v>0</v>
      </c>
      <c r="CS592" s="104">
        <f t="shared" si="240"/>
        <v>0</v>
      </c>
      <c r="CT592" s="104">
        <f t="shared" si="241"/>
        <v>0</v>
      </c>
      <c r="CU592" s="104">
        <f t="shared" si="242"/>
        <v>0</v>
      </c>
      <c r="CV592" s="104">
        <f t="shared" si="243"/>
        <v>0</v>
      </c>
      <c r="CW592" s="104">
        <f t="shared" si="244"/>
        <v>0</v>
      </c>
      <c r="CY592" s="211">
        <f t="shared" si="228"/>
        <v>0</v>
      </c>
      <c r="CZ592" s="211">
        <f t="shared" si="229"/>
        <v>0</v>
      </c>
      <c r="DA592" s="211">
        <f t="shared" si="230"/>
        <v>0</v>
      </c>
      <c r="DB592" s="211">
        <f t="shared" si="231"/>
        <v>0</v>
      </c>
      <c r="DC592" s="211">
        <f t="shared" si="232"/>
        <v>0</v>
      </c>
      <c r="DD592" s="211">
        <f t="shared" si="233"/>
        <v>0</v>
      </c>
      <c r="DE592" s="211">
        <f t="shared" si="234"/>
        <v>0</v>
      </c>
      <c r="DF592" s="211">
        <f t="shared" si="235"/>
        <v>0</v>
      </c>
      <c r="DG592" s="211">
        <f t="shared" si="236"/>
        <v>0</v>
      </c>
      <c r="DH592" s="211">
        <f t="shared" si="237"/>
        <v>0</v>
      </c>
      <c r="DK592" s="233">
        <v>403030000</v>
      </c>
    </row>
    <row r="593" spans="1:115" s="118" customFormat="1" ht="32.1" customHeight="1">
      <c r="A593" s="56" t="s">
        <v>600</v>
      </c>
      <c r="B593" s="57" t="s">
        <v>601</v>
      </c>
      <c r="C593" s="233" t="s">
        <v>3510</v>
      </c>
      <c r="D593" s="208" t="s">
        <v>2487</v>
      </c>
      <c r="E593" s="59" t="s">
        <v>602</v>
      </c>
      <c r="F593" s="85"/>
      <c r="G593" s="85"/>
      <c r="H593" s="86" t="s">
        <v>66</v>
      </c>
      <c r="I593" s="85"/>
      <c r="J593" s="86" t="s">
        <v>330</v>
      </c>
      <c r="K593" s="86" t="s">
        <v>64</v>
      </c>
      <c r="L593" s="86" t="s">
        <v>189</v>
      </c>
      <c r="M593" s="232"/>
      <c r="N593" s="232"/>
      <c r="O593" s="232"/>
      <c r="P593" s="64" t="s">
        <v>134</v>
      </c>
      <c r="Q593" s="64" t="s">
        <v>275</v>
      </c>
      <c r="R593" s="86"/>
      <c r="S593" s="86"/>
      <c r="T593" s="86" t="s">
        <v>66</v>
      </c>
      <c r="U593" s="86"/>
      <c r="V593" s="86" t="s">
        <v>189</v>
      </c>
      <c r="W593" s="86" t="s">
        <v>64</v>
      </c>
      <c r="X593" s="86"/>
      <c r="Y593" s="86"/>
      <c r="Z593" s="86"/>
      <c r="AA593" s="86"/>
      <c r="AB593" s="64" t="s">
        <v>142</v>
      </c>
      <c r="AC593" s="64" t="s">
        <v>2488</v>
      </c>
      <c r="AD593" s="571"/>
      <c r="AE593" s="572"/>
      <c r="AF593" s="56"/>
      <c r="AG593" s="337"/>
      <c r="AH593" s="84"/>
      <c r="AI593" s="56"/>
      <c r="AJ593" s="56"/>
      <c r="AK593" s="85"/>
      <c r="AL593" s="337"/>
      <c r="AM593" s="575" t="s">
        <v>2489</v>
      </c>
      <c r="AN593" s="64" t="s">
        <v>2490</v>
      </c>
      <c r="AO593" s="197" t="s">
        <v>303</v>
      </c>
      <c r="AP593" s="197" t="s">
        <v>377</v>
      </c>
      <c r="AQ593" s="197" t="s">
        <v>655</v>
      </c>
      <c r="AR593" s="196" t="s">
        <v>653</v>
      </c>
      <c r="AS593" s="249">
        <v>244</v>
      </c>
      <c r="AT593" s="209">
        <v>3919947.85</v>
      </c>
      <c r="AU593" s="209">
        <v>3918847.85</v>
      </c>
      <c r="AV593" s="209">
        <v>0</v>
      </c>
      <c r="AW593" s="209">
        <v>0</v>
      </c>
      <c r="AX593" s="209">
        <v>0</v>
      </c>
      <c r="AY593" s="209">
        <v>0</v>
      </c>
      <c r="AZ593" s="209">
        <v>0</v>
      </c>
      <c r="BA593" s="209">
        <v>0</v>
      </c>
      <c r="BB593" s="209">
        <v>3919947.85</v>
      </c>
      <c r="BC593" s="209">
        <v>3918847.85</v>
      </c>
      <c r="BD593" s="209">
        <v>1740400</v>
      </c>
      <c r="BE593" s="209">
        <v>0</v>
      </c>
      <c r="BF593" s="209">
        <v>0</v>
      </c>
      <c r="BG593" s="209">
        <v>0</v>
      </c>
      <c r="BH593" s="209">
        <v>1740400</v>
      </c>
      <c r="BI593" s="209">
        <v>1812000</v>
      </c>
      <c r="BJ593" s="209">
        <v>0</v>
      </c>
      <c r="BK593" s="209">
        <v>0</v>
      </c>
      <c r="BL593" s="209">
        <v>0</v>
      </c>
      <c r="BM593" s="209">
        <v>1812000</v>
      </c>
      <c r="BN593" s="209">
        <v>1812000</v>
      </c>
      <c r="BO593" s="209">
        <v>0</v>
      </c>
      <c r="BP593" s="209">
        <v>0</v>
      </c>
      <c r="BQ593" s="209">
        <v>0</v>
      </c>
      <c r="BR593" s="209">
        <v>1812000</v>
      </c>
      <c r="BS593" s="209">
        <v>1812000</v>
      </c>
      <c r="BT593" s="209">
        <v>0</v>
      </c>
      <c r="BU593" s="209">
        <v>0</v>
      </c>
      <c r="BV593" s="209">
        <v>0</v>
      </c>
      <c r="BW593" s="209">
        <v>1812000</v>
      </c>
      <c r="BX593" s="209">
        <v>3919947.85</v>
      </c>
      <c r="BY593" s="209">
        <v>0</v>
      </c>
      <c r="BZ593" s="209">
        <v>0</v>
      </c>
      <c r="CA593" s="209">
        <v>0</v>
      </c>
      <c r="CB593" s="209">
        <v>3919947.85</v>
      </c>
      <c r="CC593" s="209">
        <v>1740400</v>
      </c>
      <c r="CD593" s="209">
        <v>0</v>
      </c>
      <c r="CE593" s="209">
        <v>0</v>
      </c>
      <c r="CF593" s="209">
        <v>0</v>
      </c>
      <c r="CG593" s="209">
        <v>1740400</v>
      </c>
      <c r="CH593" s="209">
        <v>1812000</v>
      </c>
      <c r="CI593" s="209">
        <v>0</v>
      </c>
      <c r="CJ593" s="209">
        <v>0</v>
      </c>
      <c r="CK593" s="209">
        <v>0</v>
      </c>
      <c r="CL593" s="209">
        <v>1812000</v>
      </c>
      <c r="CM593" s="509" t="s">
        <v>92</v>
      </c>
      <c r="CN593" s="19" t="str">
        <f t="shared" ref="CN593:CN656" si="246">CONCATENATE(C593,AO593,AP593,CM593)</f>
        <v>4030300011006плановый</v>
      </c>
      <c r="CQ593" s="192" t="b">
        <f t="shared" si="245"/>
        <v>1</v>
      </c>
      <c r="CR593" s="104">
        <f t="shared" si="239"/>
        <v>0</v>
      </c>
      <c r="CS593" s="104">
        <f t="shared" si="240"/>
        <v>0</v>
      </c>
      <c r="CT593" s="104">
        <f t="shared" si="241"/>
        <v>0</v>
      </c>
      <c r="CU593" s="104">
        <f t="shared" si="242"/>
        <v>0</v>
      </c>
      <c r="CV593" s="104">
        <f t="shared" si="243"/>
        <v>0</v>
      </c>
      <c r="CW593" s="104">
        <f t="shared" si="244"/>
        <v>0</v>
      </c>
      <c r="CY593" s="211">
        <f t="shared" si="228"/>
        <v>0</v>
      </c>
      <c r="CZ593" s="211">
        <f t="shared" si="229"/>
        <v>0</v>
      </c>
      <c r="DA593" s="211">
        <f t="shared" si="230"/>
        <v>0</v>
      </c>
      <c r="DB593" s="211">
        <f t="shared" si="231"/>
        <v>0</v>
      </c>
      <c r="DC593" s="211">
        <f t="shared" si="232"/>
        <v>0</v>
      </c>
      <c r="DD593" s="211">
        <f t="shared" si="233"/>
        <v>0</v>
      </c>
      <c r="DE593" s="211">
        <f t="shared" si="234"/>
        <v>0</v>
      </c>
      <c r="DF593" s="211">
        <f t="shared" si="235"/>
        <v>0</v>
      </c>
      <c r="DG593" s="211">
        <f t="shared" si="236"/>
        <v>0</v>
      </c>
      <c r="DH593" s="211">
        <f t="shared" si="237"/>
        <v>0</v>
      </c>
      <c r="DK593" s="233">
        <v>403030000</v>
      </c>
    </row>
    <row r="594" spans="1:115" s="118" customFormat="1" ht="32.1" customHeight="1">
      <c r="A594" s="56" t="s">
        <v>600</v>
      </c>
      <c r="B594" s="57" t="s">
        <v>601</v>
      </c>
      <c r="C594" s="233">
        <v>403020000</v>
      </c>
      <c r="D594" s="208" t="s">
        <v>2492</v>
      </c>
      <c r="E594" s="59" t="s">
        <v>602</v>
      </c>
      <c r="F594" s="85"/>
      <c r="G594" s="85"/>
      <c r="H594" s="86" t="s">
        <v>66</v>
      </c>
      <c r="I594" s="85"/>
      <c r="J594" s="86" t="s">
        <v>330</v>
      </c>
      <c r="K594" s="86" t="s">
        <v>64</v>
      </c>
      <c r="L594" s="86" t="s">
        <v>189</v>
      </c>
      <c r="M594" s="232"/>
      <c r="N594" s="232"/>
      <c r="O594" s="232"/>
      <c r="P594" s="64" t="s">
        <v>134</v>
      </c>
      <c r="Q594" s="64" t="s">
        <v>275</v>
      </c>
      <c r="R594" s="86"/>
      <c r="S594" s="86"/>
      <c r="T594" s="86" t="s">
        <v>66</v>
      </c>
      <c r="U594" s="86"/>
      <c r="V594" s="86" t="s">
        <v>189</v>
      </c>
      <c r="W594" s="86" t="s">
        <v>64</v>
      </c>
      <c r="X594" s="86"/>
      <c r="Y594" s="86"/>
      <c r="Z594" s="86"/>
      <c r="AA594" s="86"/>
      <c r="AB594" s="64" t="s">
        <v>657</v>
      </c>
      <c r="AC594" s="64" t="s">
        <v>2493</v>
      </c>
      <c r="AD594" s="571"/>
      <c r="AE594" s="572"/>
      <c r="AF594" s="56"/>
      <c r="AG594" s="337"/>
      <c r="AH594" s="84"/>
      <c r="AI594" s="56"/>
      <c r="AJ594" s="56" t="s">
        <v>64</v>
      </c>
      <c r="AK594" s="85"/>
      <c r="AL594" s="337"/>
      <c r="AM594" s="575"/>
      <c r="AN594" s="64" t="s">
        <v>657</v>
      </c>
      <c r="AO594" s="197" t="s">
        <v>303</v>
      </c>
      <c r="AP594" s="197" t="s">
        <v>74</v>
      </c>
      <c r="AQ594" s="197" t="s">
        <v>658</v>
      </c>
      <c r="AR594" s="196" t="s">
        <v>659</v>
      </c>
      <c r="AS594" s="249" t="s">
        <v>623</v>
      </c>
      <c r="AT594" s="209">
        <v>0</v>
      </c>
      <c r="AU594" s="209">
        <v>0</v>
      </c>
      <c r="AV594" s="209">
        <v>0</v>
      </c>
      <c r="AW594" s="209">
        <v>0</v>
      </c>
      <c r="AX594" s="209">
        <v>0</v>
      </c>
      <c r="AY594" s="209">
        <v>0</v>
      </c>
      <c r="AZ594" s="209">
        <v>0</v>
      </c>
      <c r="BA594" s="209">
        <v>0</v>
      </c>
      <c r="BB594" s="209">
        <v>0</v>
      </c>
      <c r="BC594" s="209">
        <v>0</v>
      </c>
      <c r="BD594" s="209">
        <v>0</v>
      </c>
      <c r="BE594" s="209">
        <v>0</v>
      </c>
      <c r="BF594" s="209">
        <v>0</v>
      </c>
      <c r="BG594" s="209">
        <v>0</v>
      </c>
      <c r="BH594" s="209">
        <v>0</v>
      </c>
      <c r="BI594" s="209">
        <v>0</v>
      </c>
      <c r="BJ594" s="209">
        <v>0</v>
      </c>
      <c r="BK594" s="209">
        <v>0</v>
      </c>
      <c r="BL594" s="209">
        <v>0</v>
      </c>
      <c r="BM594" s="209">
        <v>0</v>
      </c>
      <c r="BN594" s="209">
        <v>0</v>
      </c>
      <c r="BO594" s="209">
        <v>0</v>
      </c>
      <c r="BP594" s="209">
        <v>0</v>
      </c>
      <c r="BQ594" s="209">
        <v>0</v>
      </c>
      <c r="BR594" s="209">
        <v>0</v>
      </c>
      <c r="BS594" s="209">
        <v>0</v>
      </c>
      <c r="BT594" s="209">
        <v>0</v>
      </c>
      <c r="BU594" s="209">
        <v>0</v>
      </c>
      <c r="BV594" s="209">
        <v>0</v>
      </c>
      <c r="BW594" s="209">
        <v>0</v>
      </c>
      <c r="BX594" s="209">
        <v>0</v>
      </c>
      <c r="BY594" s="209">
        <v>0</v>
      </c>
      <c r="BZ594" s="209">
        <v>0</v>
      </c>
      <c r="CA594" s="209">
        <v>0</v>
      </c>
      <c r="CB594" s="209">
        <v>0</v>
      </c>
      <c r="CC594" s="209">
        <v>0</v>
      </c>
      <c r="CD594" s="209">
        <v>0</v>
      </c>
      <c r="CE594" s="209">
        <v>0</v>
      </c>
      <c r="CF594" s="209">
        <v>0</v>
      </c>
      <c r="CG594" s="209">
        <v>0</v>
      </c>
      <c r="CH594" s="209">
        <v>0</v>
      </c>
      <c r="CI594" s="209">
        <v>0</v>
      </c>
      <c r="CJ594" s="209">
        <v>0</v>
      </c>
      <c r="CK594" s="209">
        <v>0</v>
      </c>
      <c r="CL594" s="209">
        <v>0</v>
      </c>
      <c r="CM594" s="509" t="s">
        <v>92</v>
      </c>
      <c r="CN594" s="19" t="str">
        <f t="shared" si="246"/>
        <v>4030200001003плановый</v>
      </c>
      <c r="CQ594" s="192" t="b">
        <f t="shared" si="245"/>
        <v>1</v>
      </c>
      <c r="CR594" s="104">
        <f t="shared" si="239"/>
        <v>0</v>
      </c>
      <c r="CS594" s="104">
        <f t="shared" si="240"/>
        <v>0</v>
      </c>
      <c r="CT594" s="104">
        <f t="shared" si="241"/>
        <v>0</v>
      </c>
      <c r="CU594" s="104">
        <f t="shared" si="242"/>
        <v>0</v>
      </c>
      <c r="CV594" s="104">
        <f t="shared" si="243"/>
        <v>0</v>
      </c>
      <c r="CW594" s="104">
        <f t="shared" si="244"/>
        <v>0</v>
      </c>
      <c r="CY594" s="211">
        <f t="shared" si="228"/>
        <v>0</v>
      </c>
      <c r="CZ594" s="211">
        <f t="shared" si="229"/>
        <v>0</v>
      </c>
      <c r="DA594" s="211">
        <f t="shared" si="230"/>
        <v>0</v>
      </c>
      <c r="DB594" s="211">
        <f t="shared" si="231"/>
        <v>0</v>
      </c>
      <c r="DC594" s="211">
        <f t="shared" si="232"/>
        <v>0</v>
      </c>
      <c r="DD594" s="211">
        <f t="shared" si="233"/>
        <v>0</v>
      </c>
      <c r="DE594" s="211">
        <f t="shared" si="234"/>
        <v>0</v>
      </c>
      <c r="DF594" s="211">
        <f t="shared" si="235"/>
        <v>0</v>
      </c>
      <c r="DG594" s="211">
        <f t="shared" si="236"/>
        <v>0</v>
      </c>
      <c r="DH594" s="211">
        <f t="shared" si="237"/>
        <v>0</v>
      </c>
      <c r="DK594" s="233">
        <v>403020000</v>
      </c>
    </row>
    <row r="595" spans="1:115" s="118" customFormat="1" ht="32.1" customHeight="1">
      <c r="A595" s="56" t="s">
        <v>600</v>
      </c>
      <c r="B595" s="57" t="s">
        <v>601</v>
      </c>
      <c r="C595" s="233">
        <v>403020000</v>
      </c>
      <c r="D595" s="208" t="s">
        <v>2492</v>
      </c>
      <c r="E595" s="59" t="s">
        <v>602</v>
      </c>
      <c r="F595" s="85"/>
      <c r="G595" s="85"/>
      <c r="H595" s="86" t="s">
        <v>66</v>
      </c>
      <c r="I595" s="85"/>
      <c r="J595" s="86" t="s">
        <v>330</v>
      </c>
      <c r="K595" s="86" t="s">
        <v>64</v>
      </c>
      <c r="L595" s="86" t="s">
        <v>189</v>
      </c>
      <c r="M595" s="232"/>
      <c r="N595" s="232"/>
      <c r="O595" s="232"/>
      <c r="P595" s="64" t="s">
        <v>134</v>
      </c>
      <c r="Q595" s="64" t="s">
        <v>275</v>
      </c>
      <c r="R595" s="86"/>
      <c r="S595" s="86"/>
      <c r="T595" s="86" t="s">
        <v>66</v>
      </c>
      <c r="U595" s="86"/>
      <c r="V595" s="86" t="s">
        <v>189</v>
      </c>
      <c r="W595" s="86" t="s">
        <v>64</v>
      </c>
      <c r="X595" s="86"/>
      <c r="Y595" s="86"/>
      <c r="Z595" s="86"/>
      <c r="AA595" s="86"/>
      <c r="AB595" s="64" t="s">
        <v>142</v>
      </c>
      <c r="AC595" s="64" t="s">
        <v>2494</v>
      </c>
      <c r="AD595" s="571"/>
      <c r="AE595" s="572"/>
      <c r="AF595" s="56"/>
      <c r="AG595" s="337"/>
      <c r="AH595" s="84"/>
      <c r="AI595" s="581"/>
      <c r="AJ595" s="84" t="s">
        <v>1214</v>
      </c>
      <c r="AK595" s="581"/>
      <c r="AL595" s="337"/>
      <c r="AM595" s="575"/>
      <c r="AN595" s="64" t="s">
        <v>645</v>
      </c>
      <c r="AO595" s="197" t="s">
        <v>303</v>
      </c>
      <c r="AP595" s="197" t="s">
        <v>74</v>
      </c>
      <c r="AQ595" s="197" t="s">
        <v>660</v>
      </c>
      <c r="AR595" s="196" t="s">
        <v>661</v>
      </c>
      <c r="AS595" s="249" t="s">
        <v>623</v>
      </c>
      <c r="AT595" s="209">
        <v>1689668</v>
      </c>
      <c r="AU595" s="209">
        <v>1689668</v>
      </c>
      <c r="AV595" s="209">
        <v>0</v>
      </c>
      <c r="AW595" s="209">
        <v>0</v>
      </c>
      <c r="AX595" s="209">
        <v>0</v>
      </c>
      <c r="AY595" s="209">
        <v>0</v>
      </c>
      <c r="AZ595" s="209">
        <v>0</v>
      </c>
      <c r="BA595" s="209">
        <v>0</v>
      </c>
      <c r="BB595" s="209">
        <v>1689668</v>
      </c>
      <c r="BC595" s="209">
        <v>1689668</v>
      </c>
      <c r="BD595" s="209">
        <v>3649510</v>
      </c>
      <c r="BE595" s="209">
        <v>0</v>
      </c>
      <c r="BF595" s="209">
        <v>0</v>
      </c>
      <c r="BG595" s="209">
        <v>0</v>
      </c>
      <c r="BH595" s="209">
        <v>3649510</v>
      </c>
      <c r="BI595" s="209">
        <v>4049510</v>
      </c>
      <c r="BJ595" s="209">
        <v>0</v>
      </c>
      <c r="BK595" s="209">
        <v>0</v>
      </c>
      <c r="BL595" s="209">
        <v>0</v>
      </c>
      <c r="BM595" s="209">
        <v>4049510</v>
      </c>
      <c r="BN595" s="209">
        <v>4049510</v>
      </c>
      <c r="BO595" s="209">
        <v>0</v>
      </c>
      <c r="BP595" s="209">
        <v>0</v>
      </c>
      <c r="BQ595" s="209">
        <v>0</v>
      </c>
      <c r="BR595" s="209">
        <v>4049510</v>
      </c>
      <c r="BS595" s="209">
        <v>4049510</v>
      </c>
      <c r="BT595" s="209">
        <v>0</v>
      </c>
      <c r="BU595" s="209">
        <v>0</v>
      </c>
      <c r="BV595" s="209">
        <v>0</v>
      </c>
      <c r="BW595" s="209">
        <v>4049510</v>
      </c>
      <c r="BX595" s="209">
        <v>1689668</v>
      </c>
      <c r="BY595" s="209">
        <v>0</v>
      </c>
      <c r="BZ595" s="209">
        <v>0</v>
      </c>
      <c r="CA595" s="209">
        <v>0</v>
      </c>
      <c r="CB595" s="209">
        <v>1689668</v>
      </c>
      <c r="CC595" s="209">
        <v>3649510</v>
      </c>
      <c r="CD595" s="209">
        <v>0</v>
      </c>
      <c r="CE595" s="209">
        <v>0</v>
      </c>
      <c r="CF595" s="209">
        <v>0</v>
      </c>
      <c r="CG595" s="209">
        <v>3649510</v>
      </c>
      <c r="CH595" s="209">
        <v>4049510</v>
      </c>
      <c r="CI595" s="209">
        <v>0</v>
      </c>
      <c r="CJ595" s="209">
        <v>0</v>
      </c>
      <c r="CK595" s="209">
        <v>0</v>
      </c>
      <c r="CL595" s="209">
        <v>4049510</v>
      </c>
      <c r="CM595" s="509" t="s">
        <v>92</v>
      </c>
      <c r="CN595" s="19" t="str">
        <f t="shared" si="246"/>
        <v>4030200001003плановый</v>
      </c>
      <c r="CQ595" s="192" t="b">
        <f t="shared" si="245"/>
        <v>1</v>
      </c>
      <c r="CR595" s="104">
        <f t="shared" si="239"/>
        <v>0</v>
      </c>
      <c r="CS595" s="104">
        <f t="shared" si="240"/>
        <v>0</v>
      </c>
      <c r="CT595" s="104">
        <f t="shared" si="241"/>
        <v>0</v>
      </c>
      <c r="CU595" s="104">
        <f t="shared" si="242"/>
        <v>0</v>
      </c>
      <c r="CV595" s="104">
        <f t="shared" si="243"/>
        <v>0</v>
      </c>
      <c r="CW595" s="104">
        <f t="shared" si="244"/>
        <v>0</v>
      </c>
      <c r="CY595" s="211">
        <f t="shared" si="228"/>
        <v>0</v>
      </c>
      <c r="CZ595" s="211">
        <f t="shared" si="229"/>
        <v>0</v>
      </c>
      <c r="DA595" s="211">
        <f t="shared" si="230"/>
        <v>0</v>
      </c>
      <c r="DB595" s="211">
        <f t="shared" si="231"/>
        <v>0</v>
      </c>
      <c r="DC595" s="211">
        <f t="shared" si="232"/>
        <v>0</v>
      </c>
      <c r="DD595" s="211">
        <f t="shared" si="233"/>
        <v>0</v>
      </c>
      <c r="DE595" s="211">
        <f t="shared" si="234"/>
        <v>0</v>
      </c>
      <c r="DF595" s="211">
        <f t="shared" si="235"/>
        <v>0</v>
      </c>
      <c r="DG595" s="211">
        <f t="shared" si="236"/>
        <v>0</v>
      </c>
      <c r="DH595" s="211">
        <f t="shared" si="237"/>
        <v>0</v>
      </c>
      <c r="DK595" s="233">
        <v>403020000</v>
      </c>
    </row>
    <row r="596" spans="1:115" s="118" customFormat="1" ht="32.1" customHeight="1">
      <c r="A596" s="56" t="s">
        <v>600</v>
      </c>
      <c r="B596" s="57" t="s">
        <v>601</v>
      </c>
      <c r="C596" s="233">
        <v>403020000</v>
      </c>
      <c r="D596" s="208" t="s">
        <v>2492</v>
      </c>
      <c r="E596" s="59" t="s">
        <v>602</v>
      </c>
      <c r="F596" s="85"/>
      <c r="G596" s="85"/>
      <c r="H596" s="86" t="s">
        <v>66</v>
      </c>
      <c r="I596" s="85"/>
      <c r="J596" s="86" t="s">
        <v>330</v>
      </c>
      <c r="K596" s="86" t="s">
        <v>64</v>
      </c>
      <c r="L596" s="86" t="s">
        <v>189</v>
      </c>
      <c r="M596" s="232"/>
      <c r="N596" s="232"/>
      <c r="O596" s="232"/>
      <c r="P596" s="64" t="s">
        <v>134</v>
      </c>
      <c r="Q596" s="64" t="s">
        <v>275</v>
      </c>
      <c r="R596" s="86"/>
      <c r="S596" s="86"/>
      <c r="T596" s="86" t="s">
        <v>66</v>
      </c>
      <c r="U596" s="86"/>
      <c r="V596" s="86" t="s">
        <v>189</v>
      </c>
      <c r="W596" s="86" t="s">
        <v>64</v>
      </c>
      <c r="X596" s="86"/>
      <c r="Y596" s="86"/>
      <c r="Z596" s="86"/>
      <c r="AA596" s="86"/>
      <c r="AB596" s="64" t="s">
        <v>142</v>
      </c>
      <c r="AC596" s="64" t="s">
        <v>2495</v>
      </c>
      <c r="AD596" s="571"/>
      <c r="AE596" s="572"/>
      <c r="AF596" s="56"/>
      <c r="AG596" s="337"/>
      <c r="AH596" s="84"/>
      <c r="AI596" s="56"/>
      <c r="AJ596" s="56" t="s">
        <v>64</v>
      </c>
      <c r="AK596" s="85"/>
      <c r="AL596" s="337"/>
      <c r="AM596" s="575"/>
      <c r="AN596" s="64" t="s">
        <v>2496</v>
      </c>
      <c r="AO596" s="197" t="s">
        <v>303</v>
      </c>
      <c r="AP596" s="197" t="s">
        <v>74</v>
      </c>
      <c r="AQ596" s="197" t="s">
        <v>662</v>
      </c>
      <c r="AR596" s="196" t="s">
        <v>663</v>
      </c>
      <c r="AS596" s="249" t="s">
        <v>623</v>
      </c>
      <c r="AT596" s="209">
        <v>0</v>
      </c>
      <c r="AU596" s="209">
        <v>0</v>
      </c>
      <c r="AV596" s="209">
        <v>0</v>
      </c>
      <c r="AW596" s="209">
        <v>0</v>
      </c>
      <c r="AX596" s="209">
        <v>0</v>
      </c>
      <c r="AY596" s="209">
        <v>0</v>
      </c>
      <c r="AZ596" s="209">
        <v>0</v>
      </c>
      <c r="BA596" s="209">
        <v>0</v>
      </c>
      <c r="BB596" s="209">
        <v>0</v>
      </c>
      <c r="BC596" s="209">
        <v>0</v>
      </c>
      <c r="BD596" s="209">
        <v>0</v>
      </c>
      <c r="BE596" s="209">
        <v>0</v>
      </c>
      <c r="BF596" s="209">
        <v>0</v>
      </c>
      <c r="BG596" s="209">
        <v>0</v>
      </c>
      <c r="BH596" s="209">
        <v>0</v>
      </c>
      <c r="BI596" s="209">
        <v>0</v>
      </c>
      <c r="BJ596" s="209">
        <v>0</v>
      </c>
      <c r="BK596" s="209">
        <v>0</v>
      </c>
      <c r="BL596" s="209">
        <v>0</v>
      </c>
      <c r="BM596" s="209">
        <v>0</v>
      </c>
      <c r="BN596" s="209">
        <v>0</v>
      </c>
      <c r="BO596" s="209">
        <v>0</v>
      </c>
      <c r="BP596" s="209">
        <v>0</v>
      </c>
      <c r="BQ596" s="209">
        <v>0</v>
      </c>
      <c r="BR596" s="209">
        <v>0</v>
      </c>
      <c r="BS596" s="209">
        <v>0</v>
      </c>
      <c r="BT596" s="209">
        <v>0</v>
      </c>
      <c r="BU596" s="209">
        <v>0</v>
      </c>
      <c r="BV596" s="209">
        <v>0</v>
      </c>
      <c r="BW596" s="209">
        <v>0</v>
      </c>
      <c r="BX596" s="209">
        <v>0</v>
      </c>
      <c r="BY596" s="209">
        <v>0</v>
      </c>
      <c r="BZ596" s="209">
        <v>0</v>
      </c>
      <c r="CA596" s="209">
        <v>0</v>
      </c>
      <c r="CB596" s="209">
        <v>0</v>
      </c>
      <c r="CC596" s="209">
        <v>0</v>
      </c>
      <c r="CD596" s="209">
        <v>0</v>
      </c>
      <c r="CE596" s="209">
        <v>0</v>
      </c>
      <c r="CF596" s="209">
        <v>0</v>
      </c>
      <c r="CG596" s="209">
        <v>0</v>
      </c>
      <c r="CH596" s="209">
        <v>0</v>
      </c>
      <c r="CI596" s="209">
        <v>0</v>
      </c>
      <c r="CJ596" s="209">
        <v>0</v>
      </c>
      <c r="CK596" s="209">
        <v>0</v>
      </c>
      <c r="CL596" s="209">
        <v>0</v>
      </c>
      <c r="CM596" s="509" t="s">
        <v>92</v>
      </c>
      <c r="CN596" s="19" t="str">
        <f t="shared" si="246"/>
        <v>4030200001003плановый</v>
      </c>
      <c r="CQ596" s="192" t="b">
        <f t="shared" si="245"/>
        <v>1</v>
      </c>
      <c r="CR596" s="104">
        <f t="shared" si="239"/>
        <v>0</v>
      </c>
      <c r="CS596" s="104">
        <f t="shared" si="240"/>
        <v>0</v>
      </c>
      <c r="CT596" s="104">
        <f t="shared" si="241"/>
        <v>0</v>
      </c>
      <c r="CU596" s="104">
        <f t="shared" si="242"/>
        <v>0</v>
      </c>
      <c r="CV596" s="104">
        <f t="shared" si="243"/>
        <v>0</v>
      </c>
      <c r="CW596" s="104">
        <f t="shared" si="244"/>
        <v>0</v>
      </c>
      <c r="CY596" s="211">
        <f t="shared" si="228"/>
        <v>0</v>
      </c>
      <c r="CZ596" s="211">
        <f t="shared" si="229"/>
        <v>0</v>
      </c>
      <c r="DA596" s="211">
        <f t="shared" si="230"/>
        <v>0</v>
      </c>
      <c r="DB596" s="211">
        <f t="shared" si="231"/>
        <v>0</v>
      </c>
      <c r="DC596" s="211">
        <f t="shared" si="232"/>
        <v>0</v>
      </c>
      <c r="DD596" s="211">
        <f t="shared" si="233"/>
        <v>0</v>
      </c>
      <c r="DE596" s="211">
        <f t="shared" si="234"/>
        <v>0</v>
      </c>
      <c r="DF596" s="211">
        <f t="shared" si="235"/>
        <v>0</v>
      </c>
      <c r="DG596" s="211">
        <f t="shared" si="236"/>
        <v>0</v>
      </c>
      <c r="DH596" s="211">
        <f t="shared" si="237"/>
        <v>0</v>
      </c>
      <c r="DK596" s="233">
        <v>403020000</v>
      </c>
    </row>
    <row r="597" spans="1:115" s="118" customFormat="1" ht="32.1" customHeight="1">
      <c r="A597" s="56" t="s">
        <v>600</v>
      </c>
      <c r="B597" s="57" t="s">
        <v>601</v>
      </c>
      <c r="C597" s="233">
        <v>403020000</v>
      </c>
      <c r="D597" s="208" t="s">
        <v>2492</v>
      </c>
      <c r="E597" s="59" t="s">
        <v>602</v>
      </c>
      <c r="F597" s="85"/>
      <c r="G597" s="85"/>
      <c r="H597" s="86" t="s">
        <v>66</v>
      </c>
      <c r="I597" s="85"/>
      <c r="J597" s="86" t="s">
        <v>330</v>
      </c>
      <c r="K597" s="86" t="s">
        <v>64</v>
      </c>
      <c r="L597" s="86" t="s">
        <v>189</v>
      </c>
      <c r="M597" s="232"/>
      <c r="N597" s="232"/>
      <c r="O597" s="232"/>
      <c r="P597" s="64" t="s">
        <v>134</v>
      </c>
      <c r="Q597" s="64" t="s">
        <v>275</v>
      </c>
      <c r="R597" s="86"/>
      <c r="S597" s="86"/>
      <c r="T597" s="86" t="s">
        <v>66</v>
      </c>
      <c r="U597" s="86"/>
      <c r="V597" s="86" t="s">
        <v>189</v>
      </c>
      <c r="W597" s="86" t="s">
        <v>64</v>
      </c>
      <c r="X597" s="86"/>
      <c r="Y597" s="86"/>
      <c r="Z597" s="86"/>
      <c r="AA597" s="86"/>
      <c r="AB597" s="64" t="s">
        <v>142</v>
      </c>
      <c r="AC597" s="64" t="s">
        <v>2497</v>
      </c>
      <c r="AD597" s="571"/>
      <c r="AE597" s="572"/>
      <c r="AF597" s="56"/>
      <c r="AG597" s="337"/>
      <c r="AH597" s="84"/>
      <c r="AI597" s="56"/>
      <c r="AJ597" s="56" t="s">
        <v>64</v>
      </c>
      <c r="AK597" s="85"/>
      <c r="AL597" s="337"/>
      <c r="AM597" s="575"/>
      <c r="AN597" s="64" t="s">
        <v>2498</v>
      </c>
      <c r="AO597" s="197" t="s">
        <v>303</v>
      </c>
      <c r="AP597" s="197" t="s">
        <v>74</v>
      </c>
      <c r="AQ597" s="197" t="s">
        <v>664</v>
      </c>
      <c r="AR597" s="196" t="s">
        <v>665</v>
      </c>
      <c r="AS597" s="249" t="s">
        <v>623</v>
      </c>
      <c r="AT597" s="209">
        <v>0</v>
      </c>
      <c r="AU597" s="209">
        <v>0</v>
      </c>
      <c r="AV597" s="209">
        <v>0</v>
      </c>
      <c r="AW597" s="209">
        <v>0</v>
      </c>
      <c r="AX597" s="209">
        <v>0</v>
      </c>
      <c r="AY597" s="209">
        <v>0</v>
      </c>
      <c r="AZ597" s="209">
        <v>0</v>
      </c>
      <c r="BA597" s="209">
        <v>0</v>
      </c>
      <c r="BB597" s="209">
        <v>0</v>
      </c>
      <c r="BC597" s="209">
        <v>0</v>
      </c>
      <c r="BD597" s="209">
        <v>0</v>
      </c>
      <c r="BE597" s="209">
        <v>0</v>
      </c>
      <c r="BF597" s="209">
        <v>0</v>
      </c>
      <c r="BG597" s="209">
        <v>0</v>
      </c>
      <c r="BH597" s="209">
        <v>0</v>
      </c>
      <c r="BI597" s="209">
        <v>0</v>
      </c>
      <c r="BJ597" s="209">
        <v>0</v>
      </c>
      <c r="BK597" s="209">
        <v>0</v>
      </c>
      <c r="BL597" s="209">
        <v>0</v>
      </c>
      <c r="BM597" s="209">
        <v>0</v>
      </c>
      <c r="BN597" s="209">
        <v>0</v>
      </c>
      <c r="BO597" s="209">
        <v>0</v>
      </c>
      <c r="BP597" s="209">
        <v>0</v>
      </c>
      <c r="BQ597" s="209">
        <v>0</v>
      </c>
      <c r="BR597" s="209">
        <v>0</v>
      </c>
      <c r="BS597" s="209">
        <v>0</v>
      </c>
      <c r="BT597" s="209">
        <v>0</v>
      </c>
      <c r="BU597" s="209">
        <v>0</v>
      </c>
      <c r="BV597" s="209">
        <v>0</v>
      </c>
      <c r="BW597" s="209">
        <v>0</v>
      </c>
      <c r="BX597" s="209">
        <v>0</v>
      </c>
      <c r="BY597" s="209">
        <v>0</v>
      </c>
      <c r="BZ597" s="209">
        <v>0</v>
      </c>
      <c r="CA597" s="209">
        <v>0</v>
      </c>
      <c r="CB597" s="209">
        <v>0</v>
      </c>
      <c r="CC597" s="209">
        <v>0</v>
      </c>
      <c r="CD597" s="209">
        <v>0</v>
      </c>
      <c r="CE597" s="209">
        <v>0</v>
      </c>
      <c r="CF597" s="209">
        <v>0</v>
      </c>
      <c r="CG597" s="209">
        <v>0</v>
      </c>
      <c r="CH597" s="209">
        <v>0</v>
      </c>
      <c r="CI597" s="209">
        <v>0</v>
      </c>
      <c r="CJ597" s="209">
        <v>0</v>
      </c>
      <c r="CK597" s="209">
        <v>0</v>
      </c>
      <c r="CL597" s="209">
        <v>0</v>
      </c>
      <c r="CM597" s="509" t="s">
        <v>92</v>
      </c>
      <c r="CN597" s="19" t="str">
        <f t="shared" si="246"/>
        <v>4030200001003плановый</v>
      </c>
      <c r="CQ597" s="192" t="b">
        <f t="shared" si="245"/>
        <v>1</v>
      </c>
      <c r="CR597" s="104">
        <f t="shared" si="239"/>
        <v>0</v>
      </c>
      <c r="CS597" s="104">
        <f t="shared" si="240"/>
        <v>0</v>
      </c>
      <c r="CT597" s="104">
        <f t="shared" si="241"/>
        <v>0</v>
      </c>
      <c r="CU597" s="104">
        <f t="shared" si="242"/>
        <v>0</v>
      </c>
      <c r="CV597" s="104">
        <f t="shared" si="243"/>
        <v>0</v>
      </c>
      <c r="CW597" s="104">
        <f t="shared" si="244"/>
        <v>0</v>
      </c>
      <c r="CY597" s="211">
        <f t="shared" si="228"/>
        <v>0</v>
      </c>
      <c r="CZ597" s="211">
        <f t="shared" si="229"/>
        <v>0</v>
      </c>
      <c r="DA597" s="211">
        <f t="shared" si="230"/>
        <v>0</v>
      </c>
      <c r="DB597" s="211">
        <f t="shared" si="231"/>
        <v>0</v>
      </c>
      <c r="DC597" s="211">
        <f t="shared" si="232"/>
        <v>0</v>
      </c>
      <c r="DD597" s="211">
        <f t="shared" si="233"/>
        <v>0</v>
      </c>
      <c r="DE597" s="211">
        <f t="shared" si="234"/>
        <v>0</v>
      </c>
      <c r="DF597" s="211">
        <f t="shared" si="235"/>
        <v>0</v>
      </c>
      <c r="DG597" s="211">
        <f t="shared" si="236"/>
        <v>0</v>
      </c>
      <c r="DH597" s="211">
        <f t="shared" si="237"/>
        <v>0</v>
      </c>
      <c r="DK597" s="233">
        <v>403020000</v>
      </c>
    </row>
    <row r="598" spans="1:115" s="118" customFormat="1" ht="32.1" customHeight="1">
      <c r="A598" s="56" t="s">
        <v>600</v>
      </c>
      <c r="B598" s="57" t="s">
        <v>601</v>
      </c>
      <c r="C598" s="233">
        <v>403020000</v>
      </c>
      <c r="D598" s="208" t="s">
        <v>2492</v>
      </c>
      <c r="E598" s="59" t="s">
        <v>602</v>
      </c>
      <c r="F598" s="85"/>
      <c r="G598" s="85"/>
      <c r="H598" s="86" t="s">
        <v>66</v>
      </c>
      <c r="I598" s="85"/>
      <c r="J598" s="86" t="s">
        <v>330</v>
      </c>
      <c r="K598" s="86" t="s">
        <v>64</v>
      </c>
      <c r="L598" s="86" t="s">
        <v>189</v>
      </c>
      <c r="M598" s="232"/>
      <c r="N598" s="232"/>
      <c r="O598" s="232"/>
      <c r="P598" s="64" t="s">
        <v>134</v>
      </c>
      <c r="Q598" s="64" t="s">
        <v>275</v>
      </c>
      <c r="R598" s="86"/>
      <c r="S598" s="86"/>
      <c r="T598" s="86" t="s">
        <v>66</v>
      </c>
      <c r="U598" s="86"/>
      <c r="V598" s="86" t="s">
        <v>189</v>
      </c>
      <c r="W598" s="86" t="s">
        <v>64</v>
      </c>
      <c r="X598" s="86"/>
      <c r="Y598" s="86"/>
      <c r="Z598" s="86"/>
      <c r="AA598" s="86"/>
      <c r="AB598" s="64" t="s">
        <v>142</v>
      </c>
      <c r="AC598" s="64" t="s">
        <v>2499</v>
      </c>
      <c r="AD598" s="571"/>
      <c r="AE598" s="572"/>
      <c r="AF598" s="56"/>
      <c r="AG598" s="337"/>
      <c r="AH598" s="84"/>
      <c r="AI598" s="56"/>
      <c r="AJ598" s="56" t="s">
        <v>64</v>
      </c>
      <c r="AK598" s="85"/>
      <c r="AL598" s="337"/>
      <c r="AM598" s="575"/>
      <c r="AN598" s="64" t="s">
        <v>2500</v>
      </c>
      <c r="AO598" s="197" t="s">
        <v>303</v>
      </c>
      <c r="AP598" s="197" t="s">
        <v>74</v>
      </c>
      <c r="AQ598" s="197" t="s">
        <v>666</v>
      </c>
      <c r="AR598" s="196" t="s">
        <v>667</v>
      </c>
      <c r="AS598" s="249">
        <v>313</v>
      </c>
      <c r="AT598" s="209">
        <v>24621775.539999999</v>
      </c>
      <c r="AU598" s="209">
        <v>24621775.539999999</v>
      </c>
      <c r="AV598" s="209">
        <v>0</v>
      </c>
      <c r="AW598" s="209">
        <v>0</v>
      </c>
      <c r="AX598" s="209">
        <v>0</v>
      </c>
      <c r="AY598" s="209">
        <v>0</v>
      </c>
      <c r="AZ598" s="209">
        <v>0</v>
      </c>
      <c r="BA598" s="209">
        <v>0</v>
      </c>
      <c r="BB598" s="209">
        <v>24621775.539999999</v>
      </c>
      <c r="BC598" s="209">
        <v>24621775.539999999</v>
      </c>
      <c r="BD598" s="209">
        <v>18326630</v>
      </c>
      <c r="BE598" s="209">
        <v>0</v>
      </c>
      <c r="BF598" s="209">
        <v>0</v>
      </c>
      <c r="BG598" s="209">
        <v>0</v>
      </c>
      <c r="BH598" s="209">
        <v>18326630</v>
      </c>
      <c r="BI598" s="209">
        <v>18326630</v>
      </c>
      <c r="BJ598" s="209">
        <v>0</v>
      </c>
      <c r="BK598" s="209">
        <v>0</v>
      </c>
      <c r="BL598" s="209">
        <v>0</v>
      </c>
      <c r="BM598" s="209">
        <v>18326630</v>
      </c>
      <c r="BN598" s="209">
        <v>18326630</v>
      </c>
      <c r="BO598" s="209">
        <v>0</v>
      </c>
      <c r="BP598" s="209">
        <v>0</v>
      </c>
      <c r="BQ598" s="209">
        <v>0</v>
      </c>
      <c r="BR598" s="209">
        <v>18326630</v>
      </c>
      <c r="BS598" s="209">
        <v>18326630</v>
      </c>
      <c r="BT598" s="209">
        <v>0</v>
      </c>
      <c r="BU598" s="209">
        <v>0</v>
      </c>
      <c r="BV598" s="209">
        <v>0</v>
      </c>
      <c r="BW598" s="209">
        <v>18326630</v>
      </c>
      <c r="BX598" s="209">
        <v>24621775.539999999</v>
      </c>
      <c r="BY598" s="209">
        <v>0</v>
      </c>
      <c r="BZ598" s="209">
        <v>0</v>
      </c>
      <c r="CA598" s="209">
        <v>0</v>
      </c>
      <c r="CB598" s="209">
        <v>24621775.539999999</v>
      </c>
      <c r="CC598" s="209">
        <v>18326630</v>
      </c>
      <c r="CD598" s="209">
        <v>0</v>
      </c>
      <c r="CE598" s="209">
        <v>0</v>
      </c>
      <c r="CF598" s="209">
        <v>0</v>
      </c>
      <c r="CG598" s="209">
        <v>18326630</v>
      </c>
      <c r="CH598" s="209">
        <v>18326630</v>
      </c>
      <c r="CI598" s="209">
        <v>0</v>
      </c>
      <c r="CJ598" s="209">
        <v>0</v>
      </c>
      <c r="CK598" s="209">
        <v>0</v>
      </c>
      <c r="CL598" s="209">
        <v>18326630</v>
      </c>
      <c r="CM598" s="509" t="s">
        <v>92</v>
      </c>
      <c r="CN598" s="19" t="str">
        <f t="shared" si="246"/>
        <v>4030200001003плановый</v>
      </c>
      <c r="CQ598" s="192" t="b">
        <f t="shared" si="245"/>
        <v>1</v>
      </c>
      <c r="CR598" s="104">
        <f t="shared" si="239"/>
        <v>0</v>
      </c>
      <c r="CS598" s="104">
        <f t="shared" si="240"/>
        <v>0</v>
      </c>
      <c r="CT598" s="104">
        <f t="shared" si="241"/>
        <v>0</v>
      </c>
      <c r="CU598" s="104">
        <f t="shared" si="242"/>
        <v>0</v>
      </c>
      <c r="CV598" s="104">
        <f t="shared" si="243"/>
        <v>0</v>
      </c>
      <c r="CW598" s="104">
        <f t="shared" si="244"/>
        <v>0</v>
      </c>
      <c r="CY598" s="211">
        <f t="shared" si="228"/>
        <v>0</v>
      </c>
      <c r="CZ598" s="211">
        <f t="shared" si="229"/>
        <v>0</v>
      </c>
      <c r="DA598" s="211">
        <f t="shared" si="230"/>
        <v>0</v>
      </c>
      <c r="DB598" s="211">
        <f t="shared" si="231"/>
        <v>0</v>
      </c>
      <c r="DC598" s="211">
        <f t="shared" si="232"/>
        <v>0</v>
      </c>
      <c r="DD598" s="211">
        <f t="shared" si="233"/>
        <v>0</v>
      </c>
      <c r="DE598" s="211">
        <f t="shared" si="234"/>
        <v>0</v>
      </c>
      <c r="DF598" s="211">
        <f t="shared" si="235"/>
        <v>0</v>
      </c>
      <c r="DG598" s="211">
        <f t="shared" si="236"/>
        <v>0</v>
      </c>
      <c r="DH598" s="211">
        <f t="shared" si="237"/>
        <v>0</v>
      </c>
      <c r="DK598" s="233">
        <v>403020000</v>
      </c>
    </row>
    <row r="599" spans="1:115" s="118" customFormat="1" ht="32.1" customHeight="1">
      <c r="A599" s="56" t="s">
        <v>600</v>
      </c>
      <c r="B599" s="57" t="s">
        <v>601</v>
      </c>
      <c r="C599" s="233">
        <v>403020000</v>
      </c>
      <c r="D599" s="208" t="s">
        <v>2492</v>
      </c>
      <c r="E599" s="59" t="s">
        <v>602</v>
      </c>
      <c r="F599" s="85"/>
      <c r="G599" s="85"/>
      <c r="H599" s="86" t="s">
        <v>66</v>
      </c>
      <c r="I599" s="85"/>
      <c r="J599" s="86" t="s">
        <v>330</v>
      </c>
      <c r="K599" s="86" t="s">
        <v>64</v>
      </c>
      <c r="L599" s="86" t="s">
        <v>189</v>
      </c>
      <c r="M599" s="232"/>
      <c r="N599" s="232"/>
      <c r="O599" s="232"/>
      <c r="P599" s="64" t="s">
        <v>134</v>
      </c>
      <c r="Q599" s="64" t="s">
        <v>275</v>
      </c>
      <c r="R599" s="86"/>
      <c r="S599" s="86"/>
      <c r="T599" s="86" t="s">
        <v>66</v>
      </c>
      <c r="U599" s="86"/>
      <c r="V599" s="86" t="s">
        <v>189</v>
      </c>
      <c r="W599" s="86" t="s">
        <v>64</v>
      </c>
      <c r="X599" s="86"/>
      <c r="Y599" s="86"/>
      <c r="Z599" s="86"/>
      <c r="AA599" s="86"/>
      <c r="AB599" s="64" t="s">
        <v>142</v>
      </c>
      <c r="AC599" s="64" t="s">
        <v>2501</v>
      </c>
      <c r="AD599" s="571"/>
      <c r="AE599" s="572"/>
      <c r="AF599" s="56"/>
      <c r="AG599" s="337"/>
      <c r="AH599" s="84"/>
      <c r="AI599" s="56"/>
      <c r="AJ599" s="56"/>
      <c r="AK599" s="85"/>
      <c r="AL599" s="64"/>
      <c r="AM599" s="64" t="s">
        <v>2502</v>
      </c>
      <c r="AN599" s="64" t="s">
        <v>2503</v>
      </c>
      <c r="AO599" s="197" t="s">
        <v>303</v>
      </c>
      <c r="AP599" s="197" t="s">
        <v>74</v>
      </c>
      <c r="AQ599" s="197" t="s">
        <v>668</v>
      </c>
      <c r="AR599" s="196" t="s">
        <v>669</v>
      </c>
      <c r="AS599" s="249">
        <v>321</v>
      </c>
      <c r="AT599" s="209">
        <v>749395.29</v>
      </c>
      <c r="AU599" s="209">
        <v>749395.29</v>
      </c>
      <c r="AV599" s="209">
        <v>0</v>
      </c>
      <c r="AW599" s="209">
        <v>0</v>
      </c>
      <c r="AX599" s="209">
        <v>0</v>
      </c>
      <c r="AY599" s="209">
        <v>0</v>
      </c>
      <c r="AZ599" s="209">
        <v>0</v>
      </c>
      <c r="BA599" s="209">
        <v>0</v>
      </c>
      <c r="BB599" s="209">
        <v>749395.29</v>
      </c>
      <c r="BC599" s="209">
        <v>749395.29</v>
      </c>
      <c r="BD599" s="209">
        <v>938170</v>
      </c>
      <c r="BE599" s="209">
        <v>0</v>
      </c>
      <c r="BF599" s="209">
        <v>0</v>
      </c>
      <c r="BG599" s="209">
        <v>0</v>
      </c>
      <c r="BH599" s="209">
        <v>938170</v>
      </c>
      <c r="BI599" s="209">
        <v>938170</v>
      </c>
      <c r="BJ599" s="209">
        <v>0</v>
      </c>
      <c r="BK599" s="209">
        <v>0</v>
      </c>
      <c r="BL599" s="209">
        <v>0</v>
      </c>
      <c r="BM599" s="209">
        <v>938170</v>
      </c>
      <c r="BN599" s="209">
        <v>938170</v>
      </c>
      <c r="BO599" s="209">
        <v>0</v>
      </c>
      <c r="BP599" s="209">
        <v>0</v>
      </c>
      <c r="BQ599" s="209">
        <v>0</v>
      </c>
      <c r="BR599" s="209">
        <v>938170</v>
      </c>
      <c r="BS599" s="209">
        <v>938170</v>
      </c>
      <c r="BT599" s="209">
        <v>0</v>
      </c>
      <c r="BU599" s="209">
        <v>0</v>
      </c>
      <c r="BV599" s="209">
        <v>0</v>
      </c>
      <c r="BW599" s="209">
        <v>938170</v>
      </c>
      <c r="BX599" s="209">
        <v>749395.29</v>
      </c>
      <c r="BY599" s="209">
        <v>0</v>
      </c>
      <c r="BZ599" s="209">
        <v>0</v>
      </c>
      <c r="CA599" s="209">
        <v>0</v>
      </c>
      <c r="CB599" s="209">
        <v>749395.29</v>
      </c>
      <c r="CC599" s="209">
        <v>938170</v>
      </c>
      <c r="CD599" s="209">
        <v>0</v>
      </c>
      <c r="CE599" s="209">
        <v>0</v>
      </c>
      <c r="CF599" s="209">
        <v>0</v>
      </c>
      <c r="CG599" s="209">
        <v>938170</v>
      </c>
      <c r="CH599" s="209">
        <v>938170</v>
      </c>
      <c r="CI599" s="209">
        <v>0</v>
      </c>
      <c r="CJ599" s="209">
        <v>0</v>
      </c>
      <c r="CK599" s="209">
        <v>0</v>
      </c>
      <c r="CL599" s="209">
        <v>938170</v>
      </c>
      <c r="CM599" s="509" t="s">
        <v>92</v>
      </c>
      <c r="CN599" s="19" t="str">
        <f t="shared" si="246"/>
        <v>4030200001003плановый</v>
      </c>
      <c r="CQ599" s="192" t="b">
        <f t="shared" si="245"/>
        <v>1</v>
      </c>
      <c r="CR599" s="104">
        <f t="shared" si="239"/>
        <v>0</v>
      </c>
      <c r="CS599" s="104">
        <f t="shared" si="240"/>
        <v>0</v>
      </c>
      <c r="CT599" s="104">
        <f t="shared" si="241"/>
        <v>0</v>
      </c>
      <c r="CU599" s="104">
        <f t="shared" si="242"/>
        <v>0</v>
      </c>
      <c r="CV599" s="104">
        <f t="shared" si="243"/>
        <v>0</v>
      </c>
      <c r="CW599" s="104">
        <f t="shared" si="244"/>
        <v>0</v>
      </c>
      <c r="CY599" s="211">
        <f t="shared" si="228"/>
        <v>0</v>
      </c>
      <c r="CZ599" s="211">
        <f t="shared" si="229"/>
        <v>0</v>
      </c>
      <c r="DA599" s="211">
        <f t="shared" si="230"/>
        <v>0</v>
      </c>
      <c r="DB599" s="211">
        <f t="shared" si="231"/>
        <v>0</v>
      </c>
      <c r="DC599" s="211">
        <f t="shared" si="232"/>
        <v>0</v>
      </c>
      <c r="DD599" s="211">
        <f t="shared" si="233"/>
        <v>0</v>
      </c>
      <c r="DE599" s="211">
        <f t="shared" si="234"/>
        <v>0</v>
      </c>
      <c r="DF599" s="211">
        <f t="shared" si="235"/>
        <v>0</v>
      </c>
      <c r="DG599" s="211">
        <f t="shared" si="236"/>
        <v>0</v>
      </c>
      <c r="DH599" s="211">
        <f t="shared" si="237"/>
        <v>0</v>
      </c>
      <c r="DK599" s="233">
        <v>403020000</v>
      </c>
    </row>
    <row r="600" spans="1:115" s="118" customFormat="1" ht="32.1" customHeight="1">
      <c r="A600" s="56" t="s">
        <v>600</v>
      </c>
      <c r="B600" s="57" t="s">
        <v>601</v>
      </c>
      <c r="C600" s="233">
        <v>403020000</v>
      </c>
      <c r="D600" s="208" t="s">
        <v>2492</v>
      </c>
      <c r="E600" s="59" t="s">
        <v>602</v>
      </c>
      <c r="F600" s="85"/>
      <c r="G600" s="85"/>
      <c r="H600" s="86" t="s">
        <v>66</v>
      </c>
      <c r="I600" s="85"/>
      <c r="J600" s="86" t="s">
        <v>330</v>
      </c>
      <c r="K600" s="86" t="s">
        <v>64</v>
      </c>
      <c r="L600" s="86" t="s">
        <v>189</v>
      </c>
      <c r="M600" s="232"/>
      <c r="N600" s="232"/>
      <c r="O600" s="232"/>
      <c r="P600" s="64" t="s">
        <v>134</v>
      </c>
      <c r="Q600" s="64" t="s">
        <v>275</v>
      </c>
      <c r="R600" s="86"/>
      <c r="S600" s="86"/>
      <c r="T600" s="86" t="s">
        <v>66</v>
      </c>
      <c r="U600" s="86"/>
      <c r="V600" s="86" t="s">
        <v>189</v>
      </c>
      <c r="W600" s="86" t="s">
        <v>64</v>
      </c>
      <c r="X600" s="86"/>
      <c r="Y600" s="86"/>
      <c r="Z600" s="86"/>
      <c r="AA600" s="86"/>
      <c r="AB600" s="64" t="s">
        <v>142</v>
      </c>
      <c r="AC600" s="64" t="s">
        <v>2504</v>
      </c>
      <c r="AD600" s="571"/>
      <c r="AE600" s="572"/>
      <c r="AF600" s="56"/>
      <c r="AG600" s="337"/>
      <c r="AH600" s="84"/>
      <c r="AI600" s="56"/>
      <c r="AJ600" s="56" t="s">
        <v>64</v>
      </c>
      <c r="AK600" s="85"/>
      <c r="AL600" s="337"/>
      <c r="AM600" s="575"/>
      <c r="AN600" s="64" t="s">
        <v>645</v>
      </c>
      <c r="AO600" s="197" t="s">
        <v>303</v>
      </c>
      <c r="AP600" s="197" t="s">
        <v>74</v>
      </c>
      <c r="AQ600" s="197" t="s">
        <v>670</v>
      </c>
      <c r="AR600" s="196" t="s">
        <v>671</v>
      </c>
      <c r="AS600" s="249">
        <v>313</v>
      </c>
      <c r="AT600" s="209">
        <v>0</v>
      </c>
      <c r="AU600" s="209">
        <v>0</v>
      </c>
      <c r="AV600" s="209">
        <v>0</v>
      </c>
      <c r="AW600" s="209">
        <v>0</v>
      </c>
      <c r="AX600" s="209">
        <v>0</v>
      </c>
      <c r="AY600" s="209">
        <v>0</v>
      </c>
      <c r="AZ600" s="209">
        <v>0</v>
      </c>
      <c r="BA600" s="209">
        <v>0</v>
      </c>
      <c r="BB600" s="209">
        <v>0</v>
      </c>
      <c r="BC600" s="209">
        <v>0</v>
      </c>
      <c r="BD600" s="209">
        <v>0</v>
      </c>
      <c r="BE600" s="209">
        <v>0</v>
      </c>
      <c r="BF600" s="209">
        <v>0</v>
      </c>
      <c r="BG600" s="209">
        <v>0</v>
      </c>
      <c r="BH600" s="209">
        <v>0</v>
      </c>
      <c r="BI600" s="209">
        <v>0</v>
      </c>
      <c r="BJ600" s="209">
        <v>0</v>
      </c>
      <c r="BK600" s="209">
        <v>0</v>
      </c>
      <c r="BL600" s="209">
        <v>0</v>
      </c>
      <c r="BM600" s="209">
        <v>0</v>
      </c>
      <c r="BN600" s="209">
        <v>0</v>
      </c>
      <c r="BO600" s="209">
        <v>0</v>
      </c>
      <c r="BP600" s="209">
        <v>0</v>
      </c>
      <c r="BQ600" s="209">
        <v>0</v>
      </c>
      <c r="BR600" s="209">
        <v>0</v>
      </c>
      <c r="BS600" s="209">
        <v>0</v>
      </c>
      <c r="BT600" s="209">
        <v>0</v>
      </c>
      <c r="BU600" s="209">
        <v>0</v>
      </c>
      <c r="BV600" s="209">
        <v>0</v>
      </c>
      <c r="BW600" s="209">
        <v>0</v>
      </c>
      <c r="BX600" s="209">
        <v>0</v>
      </c>
      <c r="BY600" s="209">
        <v>0</v>
      </c>
      <c r="BZ600" s="209">
        <v>0</v>
      </c>
      <c r="CA600" s="209">
        <v>0</v>
      </c>
      <c r="CB600" s="209">
        <v>0</v>
      </c>
      <c r="CC600" s="209">
        <v>0</v>
      </c>
      <c r="CD600" s="209">
        <v>0</v>
      </c>
      <c r="CE600" s="209">
        <v>0</v>
      </c>
      <c r="CF600" s="209">
        <v>0</v>
      </c>
      <c r="CG600" s="209">
        <v>0</v>
      </c>
      <c r="CH600" s="209">
        <v>0</v>
      </c>
      <c r="CI600" s="209">
        <v>0</v>
      </c>
      <c r="CJ600" s="209">
        <v>0</v>
      </c>
      <c r="CK600" s="209">
        <v>0</v>
      </c>
      <c r="CL600" s="209">
        <v>0</v>
      </c>
      <c r="CM600" s="509" t="s">
        <v>92</v>
      </c>
      <c r="CN600" s="19" t="str">
        <f t="shared" si="246"/>
        <v>4030200001003плановый</v>
      </c>
      <c r="CQ600" s="192" t="b">
        <f t="shared" si="245"/>
        <v>1</v>
      </c>
      <c r="CR600" s="104">
        <f t="shared" si="239"/>
        <v>0</v>
      </c>
      <c r="CS600" s="104">
        <f t="shared" si="240"/>
        <v>0</v>
      </c>
      <c r="CT600" s="104">
        <f t="shared" si="241"/>
        <v>0</v>
      </c>
      <c r="CU600" s="104">
        <f t="shared" si="242"/>
        <v>0</v>
      </c>
      <c r="CV600" s="104">
        <f t="shared" si="243"/>
        <v>0</v>
      </c>
      <c r="CW600" s="104">
        <f t="shared" si="244"/>
        <v>0</v>
      </c>
      <c r="CY600" s="211">
        <f t="shared" si="228"/>
        <v>0</v>
      </c>
      <c r="CZ600" s="211">
        <f t="shared" si="229"/>
        <v>0</v>
      </c>
      <c r="DA600" s="211">
        <f t="shared" si="230"/>
        <v>0</v>
      </c>
      <c r="DB600" s="211">
        <f t="shared" si="231"/>
        <v>0</v>
      </c>
      <c r="DC600" s="211">
        <f t="shared" si="232"/>
        <v>0</v>
      </c>
      <c r="DD600" s="211">
        <f t="shared" si="233"/>
        <v>0</v>
      </c>
      <c r="DE600" s="211">
        <f t="shared" si="234"/>
        <v>0</v>
      </c>
      <c r="DF600" s="211">
        <f t="shared" si="235"/>
        <v>0</v>
      </c>
      <c r="DG600" s="211">
        <f t="shared" si="236"/>
        <v>0</v>
      </c>
      <c r="DH600" s="211">
        <f t="shared" si="237"/>
        <v>0</v>
      </c>
      <c r="DK600" s="233">
        <v>403020000</v>
      </c>
    </row>
    <row r="601" spans="1:115" s="118" customFormat="1" ht="32.1" customHeight="1">
      <c r="A601" s="56" t="s">
        <v>600</v>
      </c>
      <c r="B601" s="57" t="s">
        <v>601</v>
      </c>
      <c r="C601" s="233">
        <v>403020000</v>
      </c>
      <c r="D601" s="208" t="s">
        <v>2492</v>
      </c>
      <c r="E601" s="59" t="s">
        <v>602</v>
      </c>
      <c r="F601" s="85"/>
      <c r="G601" s="85"/>
      <c r="H601" s="86" t="s">
        <v>66</v>
      </c>
      <c r="I601" s="85"/>
      <c r="J601" s="86" t="s">
        <v>330</v>
      </c>
      <c r="K601" s="86" t="s">
        <v>64</v>
      </c>
      <c r="L601" s="86" t="s">
        <v>189</v>
      </c>
      <c r="M601" s="232"/>
      <c r="N601" s="232"/>
      <c r="O601" s="232"/>
      <c r="P601" s="64" t="s">
        <v>134</v>
      </c>
      <c r="Q601" s="64" t="s">
        <v>275</v>
      </c>
      <c r="R601" s="86"/>
      <c r="S601" s="86"/>
      <c r="T601" s="86" t="s">
        <v>66</v>
      </c>
      <c r="U601" s="86"/>
      <c r="V601" s="86" t="s">
        <v>189</v>
      </c>
      <c r="W601" s="86" t="s">
        <v>64</v>
      </c>
      <c r="X601" s="86"/>
      <c r="Y601" s="86"/>
      <c r="Z601" s="86"/>
      <c r="AA601" s="86"/>
      <c r="AB601" s="64" t="s">
        <v>142</v>
      </c>
      <c r="AC601" s="64" t="s">
        <v>2505</v>
      </c>
      <c r="AD601" s="571"/>
      <c r="AE601" s="572"/>
      <c r="AF601" s="56"/>
      <c r="AG601" s="337"/>
      <c r="AH601" s="84"/>
      <c r="AI601" s="56"/>
      <c r="AJ601" s="56" t="s">
        <v>64</v>
      </c>
      <c r="AK601" s="85"/>
      <c r="AL601" s="337"/>
      <c r="AM601" s="575"/>
      <c r="AN601" s="64" t="s">
        <v>2506</v>
      </c>
      <c r="AO601" s="197" t="s">
        <v>303</v>
      </c>
      <c r="AP601" s="197" t="s">
        <v>74</v>
      </c>
      <c r="AQ601" s="197" t="s">
        <v>672</v>
      </c>
      <c r="AR601" s="196" t="s">
        <v>673</v>
      </c>
      <c r="AS601" s="249">
        <v>313</v>
      </c>
      <c r="AT601" s="209">
        <v>6993812</v>
      </c>
      <c r="AU601" s="209">
        <v>6993812</v>
      </c>
      <c r="AV601" s="209">
        <v>0</v>
      </c>
      <c r="AW601" s="209">
        <v>0</v>
      </c>
      <c r="AX601" s="209">
        <v>0</v>
      </c>
      <c r="AY601" s="209">
        <v>0</v>
      </c>
      <c r="AZ601" s="209">
        <v>0</v>
      </c>
      <c r="BA601" s="209">
        <v>0</v>
      </c>
      <c r="BB601" s="209">
        <v>6993812</v>
      </c>
      <c r="BC601" s="209">
        <v>6993812</v>
      </c>
      <c r="BD601" s="209">
        <v>7289121</v>
      </c>
      <c r="BE601" s="209">
        <v>0</v>
      </c>
      <c r="BF601" s="209">
        <v>0</v>
      </c>
      <c r="BG601" s="209">
        <v>0</v>
      </c>
      <c r="BH601" s="209">
        <v>7289121</v>
      </c>
      <c r="BI601" s="209">
        <v>7289121</v>
      </c>
      <c r="BJ601" s="209">
        <v>0</v>
      </c>
      <c r="BK601" s="209">
        <v>0</v>
      </c>
      <c r="BL601" s="209">
        <v>0</v>
      </c>
      <c r="BM601" s="209">
        <v>7289121</v>
      </c>
      <c r="BN601" s="209">
        <v>7289121</v>
      </c>
      <c r="BO601" s="209">
        <v>0</v>
      </c>
      <c r="BP601" s="209">
        <v>0</v>
      </c>
      <c r="BQ601" s="209">
        <v>0</v>
      </c>
      <c r="BR601" s="209">
        <v>7289121</v>
      </c>
      <c r="BS601" s="209">
        <v>7289121</v>
      </c>
      <c r="BT601" s="209">
        <v>0</v>
      </c>
      <c r="BU601" s="209">
        <v>0</v>
      </c>
      <c r="BV601" s="209">
        <v>0</v>
      </c>
      <c r="BW601" s="209">
        <v>7289121</v>
      </c>
      <c r="BX601" s="209">
        <v>6993812</v>
      </c>
      <c r="BY601" s="209">
        <v>0</v>
      </c>
      <c r="BZ601" s="209">
        <v>0</v>
      </c>
      <c r="CA601" s="209">
        <v>0</v>
      </c>
      <c r="CB601" s="209">
        <v>6993812</v>
      </c>
      <c r="CC601" s="209">
        <v>7289121</v>
      </c>
      <c r="CD601" s="209">
        <v>0</v>
      </c>
      <c r="CE601" s="209">
        <v>0</v>
      </c>
      <c r="CF601" s="209">
        <v>0</v>
      </c>
      <c r="CG601" s="209">
        <v>7289121</v>
      </c>
      <c r="CH601" s="209">
        <v>7289121</v>
      </c>
      <c r="CI601" s="209">
        <v>0</v>
      </c>
      <c r="CJ601" s="209">
        <v>0</v>
      </c>
      <c r="CK601" s="209">
        <v>0</v>
      </c>
      <c r="CL601" s="209">
        <v>7289121</v>
      </c>
      <c r="CM601" s="509" t="s">
        <v>92</v>
      </c>
      <c r="CN601" s="19" t="str">
        <f t="shared" si="246"/>
        <v>4030200001003плановый</v>
      </c>
      <c r="CQ601" s="192" t="b">
        <f t="shared" si="245"/>
        <v>1</v>
      </c>
      <c r="CR601" s="104">
        <f t="shared" si="239"/>
        <v>0</v>
      </c>
      <c r="CS601" s="104">
        <f t="shared" si="240"/>
        <v>0</v>
      </c>
      <c r="CT601" s="104">
        <f t="shared" si="241"/>
        <v>0</v>
      </c>
      <c r="CU601" s="104">
        <f t="shared" si="242"/>
        <v>0</v>
      </c>
      <c r="CV601" s="104">
        <f t="shared" si="243"/>
        <v>0</v>
      </c>
      <c r="CW601" s="104">
        <f t="shared" si="244"/>
        <v>0</v>
      </c>
      <c r="CY601" s="211">
        <f t="shared" si="228"/>
        <v>0</v>
      </c>
      <c r="CZ601" s="211">
        <f t="shared" si="229"/>
        <v>0</v>
      </c>
      <c r="DA601" s="211">
        <f t="shared" si="230"/>
        <v>0</v>
      </c>
      <c r="DB601" s="211">
        <f t="shared" si="231"/>
        <v>0</v>
      </c>
      <c r="DC601" s="211">
        <f t="shared" si="232"/>
        <v>0</v>
      </c>
      <c r="DD601" s="211">
        <f t="shared" si="233"/>
        <v>0</v>
      </c>
      <c r="DE601" s="211">
        <f t="shared" si="234"/>
        <v>0</v>
      </c>
      <c r="DF601" s="211">
        <f t="shared" si="235"/>
        <v>0</v>
      </c>
      <c r="DG601" s="211">
        <f t="shared" si="236"/>
        <v>0</v>
      </c>
      <c r="DH601" s="211">
        <f t="shared" si="237"/>
        <v>0</v>
      </c>
      <c r="DK601" s="233">
        <v>403020000</v>
      </c>
    </row>
    <row r="602" spans="1:115" s="105" customFormat="1" ht="32.1" customHeight="1">
      <c r="A602" s="56" t="s">
        <v>600</v>
      </c>
      <c r="B602" s="57" t="s">
        <v>601</v>
      </c>
      <c r="C602" s="233">
        <v>403020000</v>
      </c>
      <c r="D602" s="208" t="s">
        <v>2492</v>
      </c>
      <c r="E602" s="59" t="s">
        <v>602</v>
      </c>
      <c r="F602" s="85"/>
      <c r="G602" s="85"/>
      <c r="H602" s="86" t="s">
        <v>66</v>
      </c>
      <c r="I602" s="85"/>
      <c r="J602" s="86" t="s">
        <v>330</v>
      </c>
      <c r="K602" s="86" t="s">
        <v>64</v>
      </c>
      <c r="L602" s="86" t="s">
        <v>189</v>
      </c>
      <c r="M602" s="232"/>
      <c r="N602" s="232"/>
      <c r="O602" s="232"/>
      <c r="P602" s="64" t="s">
        <v>134</v>
      </c>
      <c r="Q602" s="64" t="s">
        <v>275</v>
      </c>
      <c r="R602" s="86"/>
      <c r="S602" s="86"/>
      <c r="T602" s="86" t="s">
        <v>66</v>
      </c>
      <c r="U602" s="86"/>
      <c r="V602" s="86" t="s">
        <v>189</v>
      </c>
      <c r="W602" s="86" t="s">
        <v>64</v>
      </c>
      <c r="X602" s="86"/>
      <c r="Y602" s="86"/>
      <c r="Z602" s="86"/>
      <c r="AA602" s="86"/>
      <c r="AB602" s="64" t="s">
        <v>142</v>
      </c>
      <c r="AC602" s="64" t="s">
        <v>2507</v>
      </c>
      <c r="AD602" s="571"/>
      <c r="AE602" s="572"/>
      <c r="AF602" s="56"/>
      <c r="AG602" s="337"/>
      <c r="AH602" s="84"/>
      <c r="AI602" s="56"/>
      <c r="AJ602" s="56" t="s">
        <v>64</v>
      </c>
      <c r="AK602" s="85"/>
      <c r="AL602" s="337"/>
      <c r="AM602" s="575"/>
      <c r="AN602" s="64" t="s">
        <v>2506</v>
      </c>
      <c r="AO602" s="197" t="s">
        <v>303</v>
      </c>
      <c r="AP602" s="197" t="s">
        <v>74</v>
      </c>
      <c r="AQ602" s="197" t="s">
        <v>674</v>
      </c>
      <c r="AR602" s="196" t="s">
        <v>675</v>
      </c>
      <c r="AS602" s="249">
        <v>313</v>
      </c>
      <c r="AT602" s="209">
        <v>1418868.2</v>
      </c>
      <c r="AU602" s="209">
        <v>1418868.2</v>
      </c>
      <c r="AV602" s="209">
        <v>0</v>
      </c>
      <c r="AW602" s="209">
        <v>0</v>
      </c>
      <c r="AX602" s="209">
        <v>0</v>
      </c>
      <c r="AY602" s="209">
        <v>0</v>
      </c>
      <c r="AZ602" s="209">
        <v>0</v>
      </c>
      <c r="BA602" s="209">
        <v>0</v>
      </c>
      <c r="BB602" s="209">
        <v>1418868.2</v>
      </c>
      <c r="BC602" s="209">
        <v>1418868.2</v>
      </c>
      <c r="BD602" s="209">
        <v>1470872</v>
      </c>
      <c r="BE602" s="209">
        <v>0</v>
      </c>
      <c r="BF602" s="209">
        <v>0</v>
      </c>
      <c r="BG602" s="209">
        <v>0</v>
      </c>
      <c r="BH602" s="209">
        <v>1470872</v>
      </c>
      <c r="BI602" s="209">
        <v>1470872</v>
      </c>
      <c r="BJ602" s="209">
        <v>0</v>
      </c>
      <c r="BK602" s="209">
        <v>0</v>
      </c>
      <c r="BL602" s="209">
        <v>0</v>
      </c>
      <c r="BM602" s="209">
        <v>1470872</v>
      </c>
      <c r="BN602" s="209">
        <v>1470872</v>
      </c>
      <c r="BO602" s="209">
        <v>0</v>
      </c>
      <c r="BP602" s="209">
        <v>0</v>
      </c>
      <c r="BQ602" s="209">
        <v>0</v>
      </c>
      <c r="BR602" s="209">
        <v>1470872</v>
      </c>
      <c r="BS602" s="209">
        <v>1470872</v>
      </c>
      <c r="BT602" s="209">
        <v>0</v>
      </c>
      <c r="BU602" s="209">
        <v>0</v>
      </c>
      <c r="BV602" s="209">
        <v>0</v>
      </c>
      <c r="BW602" s="209">
        <v>1470872</v>
      </c>
      <c r="BX602" s="209">
        <v>1418868.2</v>
      </c>
      <c r="BY602" s="209">
        <v>0</v>
      </c>
      <c r="BZ602" s="209">
        <v>0</v>
      </c>
      <c r="CA602" s="209">
        <v>0</v>
      </c>
      <c r="CB602" s="209">
        <v>1418868.2</v>
      </c>
      <c r="CC602" s="209">
        <v>1470872</v>
      </c>
      <c r="CD602" s="209">
        <v>0</v>
      </c>
      <c r="CE602" s="209">
        <v>0</v>
      </c>
      <c r="CF602" s="209">
        <v>0</v>
      </c>
      <c r="CG602" s="209">
        <v>1470872</v>
      </c>
      <c r="CH602" s="209">
        <v>1470872</v>
      </c>
      <c r="CI602" s="209">
        <v>0</v>
      </c>
      <c r="CJ602" s="209">
        <v>0</v>
      </c>
      <c r="CK602" s="209">
        <v>0</v>
      </c>
      <c r="CL602" s="209">
        <v>1470872</v>
      </c>
      <c r="CM602" s="509" t="s">
        <v>92</v>
      </c>
      <c r="CN602" s="19" t="str">
        <f t="shared" si="246"/>
        <v>4030200001003плановый</v>
      </c>
      <c r="CO602" s="103"/>
      <c r="CP602" s="103"/>
      <c r="CQ602" s="192" t="b">
        <f t="shared" si="245"/>
        <v>1</v>
      </c>
      <c r="CR602" s="104">
        <f>AT602-AV602-AX602-AZ602-BB602</f>
        <v>0</v>
      </c>
      <c r="CS602" s="104">
        <f t="shared" si="240"/>
        <v>0</v>
      </c>
      <c r="CT602" s="104">
        <f t="shared" si="241"/>
        <v>0</v>
      </c>
      <c r="CU602" s="104">
        <f t="shared" si="242"/>
        <v>0</v>
      </c>
      <c r="CV602" s="104">
        <f t="shared" si="243"/>
        <v>0</v>
      </c>
      <c r="CW602" s="104">
        <f t="shared" si="244"/>
        <v>0</v>
      </c>
      <c r="CX602" s="104"/>
      <c r="CY602" s="211">
        <f t="shared" si="228"/>
        <v>0</v>
      </c>
      <c r="CZ602" s="211">
        <f t="shared" si="229"/>
        <v>0</v>
      </c>
      <c r="DA602" s="211">
        <f t="shared" si="230"/>
        <v>0</v>
      </c>
      <c r="DB602" s="211">
        <f t="shared" si="231"/>
        <v>0</v>
      </c>
      <c r="DC602" s="211">
        <f t="shared" si="232"/>
        <v>0</v>
      </c>
      <c r="DD602" s="211">
        <f t="shared" si="233"/>
        <v>0</v>
      </c>
      <c r="DE602" s="211">
        <f t="shared" si="234"/>
        <v>0</v>
      </c>
      <c r="DF602" s="211">
        <f t="shared" si="235"/>
        <v>0</v>
      </c>
      <c r="DG602" s="211">
        <f t="shared" si="236"/>
        <v>0</v>
      </c>
      <c r="DH602" s="211">
        <f t="shared" si="237"/>
        <v>0</v>
      </c>
      <c r="DK602" s="233">
        <v>403020000</v>
      </c>
    </row>
    <row r="603" spans="1:115" s="105" customFormat="1" ht="32.1" customHeight="1">
      <c r="A603" s="56" t="s">
        <v>600</v>
      </c>
      <c r="B603" s="57" t="s">
        <v>601</v>
      </c>
      <c r="C603" s="233">
        <v>403020000</v>
      </c>
      <c r="D603" s="208" t="s">
        <v>2492</v>
      </c>
      <c r="E603" s="59" t="s">
        <v>602</v>
      </c>
      <c r="F603" s="85"/>
      <c r="G603" s="85"/>
      <c r="H603" s="86" t="s">
        <v>66</v>
      </c>
      <c r="I603" s="85"/>
      <c r="J603" s="86" t="s">
        <v>330</v>
      </c>
      <c r="K603" s="86" t="s">
        <v>64</v>
      </c>
      <c r="L603" s="86" t="s">
        <v>189</v>
      </c>
      <c r="M603" s="232"/>
      <c r="N603" s="232"/>
      <c r="O603" s="232"/>
      <c r="P603" s="64" t="s">
        <v>134</v>
      </c>
      <c r="Q603" s="64" t="s">
        <v>275</v>
      </c>
      <c r="R603" s="86"/>
      <c r="S603" s="86"/>
      <c r="T603" s="86" t="s">
        <v>66</v>
      </c>
      <c r="U603" s="86"/>
      <c r="V603" s="86" t="s">
        <v>189</v>
      </c>
      <c r="W603" s="86" t="s">
        <v>64</v>
      </c>
      <c r="X603" s="86"/>
      <c r="Y603" s="86"/>
      <c r="Z603" s="86"/>
      <c r="AA603" s="86"/>
      <c r="AB603" s="64" t="s">
        <v>142</v>
      </c>
      <c r="AC603" s="64" t="s">
        <v>2508</v>
      </c>
      <c r="AD603" s="571"/>
      <c r="AE603" s="572"/>
      <c r="AF603" s="56"/>
      <c r="AG603" s="337"/>
      <c r="AH603" s="84"/>
      <c r="AI603" s="13"/>
      <c r="AJ603" s="194" t="s">
        <v>2509</v>
      </c>
      <c r="AK603" s="582"/>
      <c r="AL603" s="337"/>
      <c r="AM603" s="575"/>
      <c r="AN603" s="64" t="s">
        <v>2510</v>
      </c>
      <c r="AO603" s="197" t="s">
        <v>303</v>
      </c>
      <c r="AP603" s="197" t="s">
        <v>74</v>
      </c>
      <c r="AQ603" s="197" t="s">
        <v>676</v>
      </c>
      <c r="AR603" s="196" t="s">
        <v>677</v>
      </c>
      <c r="AS603" s="249">
        <v>313</v>
      </c>
      <c r="AT603" s="209">
        <v>1004089.24</v>
      </c>
      <c r="AU603" s="209">
        <v>1004089.24</v>
      </c>
      <c r="AV603" s="209">
        <v>0</v>
      </c>
      <c r="AW603" s="209">
        <v>0</v>
      </c>
      <c r="AX603" s="209">
        <v>0</v>
      </c>
      <c r="AY603" s="209">
        <v>0</v>
      </c>
      <c r="AZ603" s="209">
        <v>0</v>
      </c>
      <c r="BA603" s="209">
        <v>0</v>
      </c>
      <c r="BB603" s="209">
        <v>1004089.24</v>
      </c>
      <c r="BC603" s="209">
        <v>1004089.24</v>
      </c>
      <c r="BD603" s="209">
        <v>1153506</v>
      </c>
      <c r="BE603" s="209">
        <v>0</v>
      </c>
      <c r="BF603" s="209">
        <v>0</v>
      </c>
      <c r="BG603" s="209">
        <v>0</v>
      </c>
      <c r="BH603" s="209">
        <v>1153506</v>
      </c>
      <c r="BI603" s="209">
        <v>1153506</v>
      </c>
      <c r="BJ603" s="209">
        <v>0</v>
      </c>
      <c r="BK603" s="209">
        <v>0</v>
      </c>
      <c r="BL603" s="209">
        <v>0</v>
      </c>
      <c r="BM603" s="209">
        <v>1153506</v>
      </c>
      <c r="BN603" s="209">
        <v>1153506</v>
      </c>
      <c r="BO603" s="209">
        <v>0</v>
      </c>
      <c r="BP603" s="209">
        <v>0</v>
      </c>
      <c r="BQ603" s="209">
        <v>0</v>
      </c>
      <c r="BR603" s="209">
        <v>1153506</v>
      </c>
      <c r="BS603" s="209">
        <v>1153506</v>
      </c>
      <c r="BT603" s="209">
        <v>0</v>
      </c>
      <c r="BU603" s="209">
        <v>0</v>
      </c>
      <c r="BV603" s="209">
        <v>0</v>
      </c>
      <c r="BW603" s="209">
        <v>1153506</v>
      </c>
      <c r="BX603" s="209">
        <v>1004089.24</v>
      </c>
      <c r="BY603" s="209">
        <v>0</v>
      </c>
      <c r="BZ603" s="209">
        <v>0</v>
      </c>
      <c r="CA603" s="209">
        <v>0</v>
      </c>
      <c r="CB603" s="209">
        <v>1004089.24</v>
      </c>
      <c r="CC603" s="209">
        <v>1153506</v>
      </c>
      <c r="CD603" s="209">
        <v>0</v>
      </c>
      <c r="CE603" s="209">
        <v>0</v>
      </c>
      <c r="CF603" s="209">
        <v>0</v>
      </c>
      <c r="CG603" s="209">
        <v>1153506</v>
      </c>
      <c r="CH603" s="209">
        <v>1153506</v>
      </c>
      <c r="CI603" s="209">
        <v>0</v>
      </c>
      <c r="CJ603" s="209">
        <v>0</v>
      </c>
      <c r="CK603" s="209">
        <v>0</v>
      </c>
      <c r="CL603" s="209">
        <v>1153506</v>
      </c>
      <c r="CM603" s="509" t="s">
        <v>92</v>
      </c>
      <c r="CN603" s="19" t="str">
        <f t="shared" si="246"/>
        <v>4030200001003плановый</v>
      </c>
      <c r="CO603" s="103"/>
      <c r="CP603" s="103"/>
      <c r="CQ603" s="192" t="b">
        <f t="shared" si="245"/>
        <v>1</v>
      </c>
      <c r="CR603" s="104">
        <f t="shared" si="239"/>
        <v>0</v>
      </c>
      <c r="CS603" s="104">
        <f t="shared" si="240"/>
        <v>0</v>
      </c>
      <c r="CT603" s="104">
        <f t="shared" si="241"/>
        <v>0</v>
      </c>
      <c r="CU603" s="104">
        <f t="shared" si="242"/>
        <v>0</v>
      </c>
      <c r="CV603" s="104">
        <f t="shared" si="243"/>
        <v>0</v>
      </c>
      <c r="CW603" s="104">
        <f t="shared" si="244"/>
        <v>0</v>
      </c>
      <c r="CX603" s="104"/>
      <c r="CY603" s="211">
        <f t="shared" si="228"/>
        <v>0</v>
      </c>
      <c r="CZ603" s="211">
        <f t="shared" si="229"/>
        <v>0</v>
      </c>
      <c r="DA603" s="211">
        <f t="shared" si="230"/>
        <v>0</v>
      </c>
      <c r="DB603" s="211">
        <f t="shared" si="231"/>
        <v>0</v>
      </c>
      <c r="DC603" s="211">
        <f t="shared" si="232"/>
        <v>0</v>
      </c>
      <c r="DD603" s="211">
        <f t="shared" si="233"/>
        <v>0</v>
      </c>
      <c r="DE603" s="211">
        <f t="shared" si="234"/>
        <v>0</v>
      </c>
      <c r="DF603" s="211">
        <f t="shared" si="235"/>
        <v>0</v>
      </c>
      <c r="DG603" s="211">
        <f t="shared" si="236"/>
        <v>0</v>
      </c>
      <c r="DH603" s="211">
        <f t="shared" si="237"/>
        <v>0</v>
      </c>
      <c r="DK603" s="233">
        <v>403020000</v>
      </c>
    </row>
    <row r="604" spans="1:115" s="105" customFormat="1" ht="32.1" customHeight="1">
      <c r="A604" s="56" t="s">
        <v>600</v>
      </c>
      <c r="B604" s="57" t="s">
        <v>601</v>
      </c>
      <c r="C604" s="233">
        <v>403020000</v>
      </c>
      <c r="D604" s="208" t="s">
        <v>2492</v>
      </c>
      <c r="E604" s="59" t="s">
        <v>602</v>
      </c>
      <c r="F604" s="85"/>
      <c r="G604" s="85"/>
      <c r="H604" s="86" t="s">
        <v>66</v>
      </c>
      <c r="I604" s="85"/>
      <c r="J604" s="86" t="s">
        <v>330</v>
      </c>
      <c r="K604" s="86" t="s">
        <v>64</v>
      </c>
      <c r="L604" s="86" t="s">
        <v>189</v>
      </c>
      <c r="M604" s="232"/>
      <c r="N604" s="232"/>
      <c r="O604" s="232"/>
      <c r="P604" s="64" t="s">
        <v>134</v>
      </c>
      <c r="Q604" s="64" t="s">
        <v>275</v>
      </c>
      <c r="R604" s="86"/>
      <c r="S604" s="86"/>
      <c r="T604" s="86" t="s">
        <v>66</v>
      </c>
      <c r="U604" s="86"/>
      <c r="V604" s="86" t="s">
        <v>189</v>
      </c>
      <c r="W604" s="86" t="s">
        <v>64</v>
      </c>
      <c r="X604" s="86"/>
      <c r="Y604" s="86"/>
      <c r="Z604" s="86"/>
      <c r="AA604" s="86"/>
      <c r="AB604" s="64" t="s">
        <v>142</v>
      </c>
      <c r="AC604" s="64" t="s">
        <v>2511</v>
      </c>
      <c r="AD604" s="571"/>
      <c r="AE604" s="572"/>
      <c r="AF604" s="56"/>
      <c r="AG604" s="337"/>
      <c r="AH604" s="84"/>
      <c r="AI604" s="56"/>
      <c r="AJ604" s="56" t="s">
        <v>64</v>
      </c>
      <c r="AK604" s="85"/>
      <c r="AL604" s="337"/>
      <c r="AM604" s="575"/>
      <c r="AN604" s="64" t="s">
        <v>2512</v>
      </c>
      <c r="AO604" s="197" t="s">
        <v>303</v>
      </c>
      <c r="AP604" s="197" t="s">
        <v>74</v>
      </c>
      <c r="AQ604" s="197" t="s">
        <v>678</v>
      </c>
      <c r="AR604" s="196" t="s">
        <v>679</v>
      </c>
      <c r="AS604" s="249">
        <v>313</v>
      </c>
      <c r="AT604" s="209">
        <v>0</v>
      </c>
      <c r="AU604" s="209">
        <v>0</v>
      </c>
      <c r="AV604" s="209">
        <v>0</v>
      </c>
      <c r="AW604" s="209">
        <v>0</v>
      </c>
      <c r="AX604" s="209">
        <v>0</v>
      </c>
      <c r="AY604" s="209">
        <v>0</v>
      </c>
      <c r="AZ604" s="209">
        <v>0</v>
      </c>
      <c r="BA604" s="209">
        <v>0</v>
      </c>
      <c r="BB604" s="209">
        <v>0</v>
      </c>
      <c r="BC604" s="209">
        <v>0</v>
      </c>
      <c r="BD604" s="209">
        <v>0</v>
      </c>
      <c r="BE604" s="209">
        <v>0</v>
      </c>
      <c r="BF604" s="209">
        <v>0</v>
      </c>
      <c r="BG604" s="209">
        <v>0</v>
      </c>
      <c r="BH604" s="209">
        <v>0</v>
      </c>
      <c r="BI604" s="209">
        <v>0</v>
      </c>
      <c r="BJ604" s="209">
        <v>0</v>
      </c>
      <c r="BK604" s="209">
        <v>0</v>
      </c>
      <c r="BL604" s="209">
        <v>0</v>
      </c>
      <c r="BM604" s="209">
        <v>0</v>
      </c>
      <c r="BN604" s="209">
        <v>0</v>
      </c>
      <c r="BO604" s="209">
        <v>0</v>
      </c>
      <c r="BP604" s="209">
        <v>0</v>
      </c>
      <c r="BQ604" s="209">
        <v>0</v>
      </c>
      <c r="BR604" s="209">
        <v>0</v>
      </c>
      <c r="BS604" s="209">
        <v>0</v>
      </c>
      <c r="BT604" s="209">
        <v>0</v>
      </c>
      <c r="BU604" s="209">
        <v>0</v>
      </c>
      <c r="BV604" s="209">
        <v>0</v>
      </c>
      <c r="BW604" s="209">
        <v>0</v>
      </c>
      <c r="BX604" s="209">
        <v>0</v>
      </c>
      <c r="BY604" s="209">
        <v>0</v>
      </c>
      <c r="BZ604" s="209">
        <v>0</v>
      </c>
      <c r="CA604" s="209">
        <v>0</v>
      </c>
      <c r="CB604" s="209">
        <v>0</v>
      </c>
      <c r="CC604" s="209">
        <v>0</v>
      </c>
      <c r="CD604" s="209">
        <v>0</v>
      </c>
      <c r="CE604" s="209">
        <v>0</v>
      </c>
      <c r="CF604" s="209">
        <v>0</v>
      </c>
      <c r="CG604" s="209">
        <v>0</v>
      </c>
      <c r="CH604" s="209">
        <v>0</v>
      </c>
      <c r="CI604" s="209">
        <v>0</v>
      </c>
      <c r="CJ604" s="209">
        <v>0</v>
      </c>
      <c r="CK604" s="209">
        <v>0</v>
      </c>
      <c r="CL604" s="209">
        <v>0</v>
      </c>
      <c r="CM604" s="509" t="s">
        <v>92</v>
      </c>
      <c r="CN604" s="19" t="str">
        <f t="shared" si="246"/>
        <v>4030200001003плановый</v>
      </c>
      <c r="CO604" s="103"/>
      <c r="CP604" s="103"/>
      <c r="CQ604" s="192" t="b">
        <f t="shared" si="245"/>
        <v>1</v>
      </c>
      <c r="CR604" s="104">
        <f t="shared" si="239"/>
        <v>0</v>
      </c>
      <c r="CS604" s="104">
        <f t="shared" si="240"/>
        <v>0</v>
      </c>
      <c r="CT604" s="104">
        <f t="shared" si="241"/>
        <v>0</v>
      </c>
      <c r="CU604" s="104">
        <f t="shared" si="242"/>
        <v>0</v>
      </c>
      <c r="CV604" s="104">
        <f t="shared" si="243"/>
        <v>0</v>
      </c>
      <c r="CW604" s="104">
        <f t="shared" si="244"/>
        <v>0</v>
      </c>
      <c r="CX604" s="104"/>
      <c r="CY604" s="211">
        <f t="shared" si="228"/>
        <v>0</v>
      </c>
      <c r="CZ604" s="211">
        <f t="shared" si="229"/>
        <v>0</v>
      </c>
      <c r="DA604" s="211">
        <f t="shared" si="230"/>
        <v>0</v>
      </c>
      <c r="DB604" s="211">
        <f t="shared" si="231"/>
        <v>0</v>
      </c>
      <c r="DC604" s="211">
        <f t="shared" si="232"/>
        <v>0</v>
      </c>
      <c r="DD604" s="211">
        <f t="shared" si="233"/>
        <v>0</v>
      </c>
      <c r="DE604" s="211">
        <f t="shared" si="234"/>
        <v>0</v>
      </c>
      <c r="DF604" s="211">
        <f t="shared" si="235"/>
        <v>0</v>
      </c>
      <c r="DG604" s="211">
        <f t="shared" si="236"/>
        <v>0</v>
      </c>
      <c r="DH604" s="211">
        <f t="shared" si="237"/>
        <v>0</v>
      </c>
      <c r="DK604" s="233">
        <v>403020000</v>
      </c>
    </row>
    <row r="605" spans="1:115" s="105" customFormat="1" ht="32.1" customHeight="1">
      <c r="A605" s="56" t="s">
        <v>600</v>
      </c>
      <c r="B605" s="57" t="s">
        <v>601</v>
      </c>
      <c r="C605" s="233">
        <v>403020000</v>
      </c>
      <c r="D605" s="208" t="s">
        <v>2492</v>
      </c>
      <c r="E605" s="59" t="s">
        <v>602</v>
      </c>
      <c r="F605" s="85"/>
      <c r="G605" s="85"/>
      <c r="H605" s="86" t="s">
        <v>66</v>
      </c>
      <c r="I605" s="85"/>
      <c r="J605" s="86" t="s">
        <v>330</v>
      </c>
      <c r="K605" s="86" t="s">
        <v>64</v>
      </c>
      <c r="L605" s="86" t="s">
        <v>189</v>
      </c>
      <c r="M605" s="232"/>
      <c r="N605" s="232"/>
      <c r="O605" s="232"/>
      <c r="P605" s="64" t="s">
        <v>134</v>
      </c>
      <c r="Q605" s="64" t="s">
        <v>275</v>
      </c>
      <c r="R605" s="86"/>
      <c r="S605" s="86"/>
      <c r="T605" s="86" t="s">
        <v>66</v>
      </c>
      <c r="U605" s="86"/>
      <c r="V605" s="86" t="s">
        <v>189</v>
      </c>
      <c r="W605" s="86" t="s">
        <v>64</v>
      </c>
      <c r="X605" s="86"/>
      <c r="Y605" s="86"/>
      <c r="Z605" s="86"/>
      <c r="AA605" s="86"/>
      <c r="AB605" s="64" t="s">
        <v>142</v>
      </c>
      <c r="AC605" s="64" t="s">
        <v>2513</v>
      </c>
      <c r="AD605" s="571"/>
      <c r="AE605" s="572"/>
      <c r="AF605" s="56"/>
      <c r="AG605" s="337"/>
      <c r="AH605" s="84"/>
      <c r="AI605" s="56"/>
      <c r="AJ605" s="56" t="s">
        <v>2514</v>
      </c>
      <c r="AK605" s="85"/>
      <c r="AL605" s="337"/>
      <c r="AM605" s="575"/>
      <c r="AN605" s="64" t="s">
        <v>2500</v>
      </c>
      <c r="AO605" s="197" t="s">
        <v>303</v>
      </c>
      <c r="AP605" s="197" t="s">
        <v>74</v>
      </c>
      <c r="AQ605" s="197" t="s">
        <v>680</v>
      </c>
      <c r="AR605" s="196" t="s">
        <v>681</v>
      </c>
      <c r="AS605" s="249">
        <v>313</v>
      </c>
      <c r="AT605" s="209">
        <v>632736</v>
      </c>
      <c r="AU605" s="209">
        <v>632736</v>
      </c>
      <c r="AV605" s="209">
        <v>0</v>
      </c>
      <c r="AW605" s="209">
        <v>0</v>
      </c>
      <c r="AX605" s="209">
        <v>0</v>
      </c>
      <c r="AY605" s="209">
        <v>0</v>
      </c>
      <c r="AZ605" s="209">
        <v>0</v>
      </c>
      <c r="BA605" s="209">
        <v>0</v>
      </c>
      <c r="BB605" s="209">
        <v>632736</v>
      </c>
      <c r="BC605" s="209">
        <v>632736</v>
      </c>
      <c r="BD605" s="209">
        <v>699838</v>
      </c>
      <c r="BE605" s="209">
        <v>0</v>
      </c>
      <c r="BF605" s="209">
        <v>0</v>
      </c>
      <c r="BG605" s="209">
        <v>0</v>
      </c>
      <c r="BH605" s="209">
        <v>699838</v>
      </c>
      <c r="BI605" s="209">
        <v>647920</v>
      </c>
      <c r="BJ605" s="209">
        <v>0</v>
      </c>
      <c r="BK605" s="209">
        <v>0</v>
      </c>
      <c r="BL605" s="209">
        <v>0</v>
      </c>
      <c r="BM605" s="209">
        <v>647920</v>
      </c>
      <c r="BN605" s="209">
        <v>647920</v>
      </c>
      <c r="BO605" s="209">
        <v>0</v>
      </c>
      <c r="BP605" s="209">
        <v>0</v>
      </c>
      <c r="BQ605" s="209">
        <v>0</v>
      </c>
      <c r="BR605" s="209">
        <v>647920</v>
      </c>
      <c r="BS605" s="209">
        <v>647920</v>
      </c>
      <c r="BT605" s="209">
        <v>0</v>
      </c>
      <c r="BU605" s="209">
        <v>0</v>
      </c>
      <c r="BV605" s="209">
        <v>0</v>
      </c>
      <c r="BW605" s="209">
        <v>647920</v>
      </c>
      <c r="BX605" s="209">
        <v>632736</v>
      </c>
      <c r="BY605" s="209">
        <v>0</v>
      </c>
      <c r="BZ605" s="209">
        <v>0</v>
      </c>
      <c r="CA605" s="209">
        <v>0</v>
      </c>
      <c r="CB605" s="209">
        <v>632736</v>
      </c>
      <c r="CC605" s="209">
        <v>699838</v>
      </c>
      <c r="CD605" s="209">
        <v>0</v>
      </c>
      <c r="CE605" s="209">
        <v>0</v>
      </c>
      <c r="CF605" s="209">
        <v>0</v>
      </c>
      <c r="CG605" s="209">
        <v>699838</v>
      </c>
      <c r="CH605" s="209">
        <v>647920</v>
      </c>
      <c r="CI605" s="209">
        <v>0</v>
      </c>
      <c r="CJ605" s="209">
        <v>0</v>
      </c>
      <c r="CK605" s="209">
        <v>0</v>
      </c>
      <c r="CL605" s="209">
        <v>647920</v>
      </c>
      <c r="CM605" s="509" t="s">
        <v>92</v>
      </c>
      <c r="CN605" s="19" t="str">
        <f t="shared" si="246"/>
        <v>4030200001003плановый</v>
      </c>
      <c r="CO605" s="103"/>
      <c r="CP605" s="103"/>
      <c r="CQ605" s="192" t="b">
        <f t="shared" si="245"/>
        <v>1</v>
      </c>
      <c r="CR605" s="104">
        <f t="shared" si="239"/>
        <v>0</v>
      </c>
      <c r="CS605" s="104">
        <f t="shared" si="240"/>
        <v>0</v>
      </c>
      <c r="CT605" s="104">
        <f t="shared" si="241"/>
        <v>0</v>
      </c>
      <c r="CU605" s="104">
        <f t="shared" si="242"/>
        <v>0</v>
      </c>
      <c r="CV605" s="104">
        <f t="shared" si="243"/>
        <v>0</v>
      </c>
      <c r="CW605" s="104">
        <f t="shared" si="244"/>
        <v>0</v>
      </c>
      <c r="CX605" s="104"/>
      <c r="CY605" s="211">
        <f t="shared" si="228"/>
        <v>0</v>
      </c>
      <c r="CZ605" s="211">
        <f t="shared" si="229"/>
        <v>0</v>
      </c>
      <c r="DA605" s="211">
        <f t="shared" si="230"/>
        <v>0</v>
      </c>
      <c r="DB605" s="211">
        <f t="shared" si="231"/>
        <v>0</v>
      </c>
      <c r="DC605" s="211">
        <f t="shared" si="232"/>
        <v>0</v>
      </c>
      <c r="DD605" s="211">
        <f t="shared" si="233"/>
        <v>0</v>
      </c>
      <c r="DE605" s="211">
        <f t="shared" si="234"/>
        <v>0</v>
      </c>
      <c r="DF605" s="211">
        <f t="shared" si="235"/>
        <v>0</v>
      </c>
      <c r="DG605" s="211">
        <f t="shared" si="236"/>
        <v>0</v>
      </c>
      <c r="DH605" s="211">
        <f t="shared" si="237"/>
        <v>0</v>
      </c>
      <c r="DK605" s="233">
        <v>403020000</v>
      </c>
    </row>
    <row r="606" spans="1:115" s="105" customFormat="1" ht="32.1" customHeight="1">
      <c r="A606" s="56" t="s">
        <v>600</v>
      </c>
      <c r="B606" s="57" t="s">
        <v>601</v>
      </c>
      <c r="C606" s="233">
        <v>403020000</v>
      </c>
      <c r="D606" s="208" t="s">
        <v>2492</v>
      </c>
      <c r="E606" s="59" t="s">
        <v>602</v>
      </c>
      <c r="F606" s="85"/>
      <c r="G606" s="85"/>
      <c r="H606" s="86" t="s">
        <v>66</v>
      </c>
      <c r="I606" s="85"/>
      <c r="J606" s="86" t="s">
        <v>330</v>
      </c>
      <c r="K606" s="86" t="s">
        <v>64</v>
      </c>
      <c r="L606" s="86" t="s">
        <v>189</v>
      </c>
      <c r="M606" s="232"/>
      <c r="N606" s="232"/>
      <c r="O606" s="232"/>
      <c r="P606" s="64" t="s">
        <v>134</v>
      </c>
      <c r="Q606" s="64" t="s">
        <v>275</v>
      </c>
      <c r="R606" s="86"/>
      <c r="S606" s="86"/>
      <c r="T606" s="86" t="s">
        <v>66</v>
      </c>
      <c r="U606" s="86"/>
      <c r="V606" s="86" t="s">
        <v>189</v>
      </c>
      <c r="W606" s="86" t="s">
        <v>64</v>
      </c>
      <c r="X606" s="86"/>
      <c r="Y606" s="86"/>
      <c r="Z606" s="86"/>
      <c r="AA606" s="86"/>
      <c r="AB606" s="64" t="s">
        <v>142</v>
      </c>
      <c r="AC606" s="64" t="s">
        <v>2515</v>
      </c>
      <c r="AD606" s="571"/>
      <c r="AE606" s="572"/>
      <c r="AF606" s="56"/>
      <c r="AG606" s="337"/>
      <c r="AH606" s="84"/>
      <c r="AI606" s="56"/>
      <c r="AJ606" s="56" t="s">
        <v>64</v>
      </c>
      <c r="AK606" s="85"/>
      <c r="AL606" s="337"/>
      <c r="AM606" s="575"/>
      <c r="AN606" s="64" t="s">
        <v>2516</v>
      </c>
      <c r="AO606" s="197" t="s">
        <v>303</v>
      </c>
      <c r="AP606" s="197" t="s">
        <v>74</v>
      </c>
      <c r="AQ606" s="197" t="s">
        <v>682</v>
      </c>
      <c r="AR606" s="196" t="s">
        <v>683</v>
      </c>
      <c r="AS606" s="249">
        <v>313</v>
      </c>
      <c r="AT606" s="209">
        <v>324480</v>
      </c>
      <c r="AU606" s="209">
        <v>324480</v>
      </c>
      <c r="AV606" s="209">
        <v>0</v>
      </c>
      <c r="AW606" s="209">
        <v>0</v>
      </c>
      <c r="AX606" s="209">
        <v>0</v>
      </c>
      <c r="AY606" s="209">
        <v>0</v>
      </c>
      <c r="AZ606" s="209">
        <v>0</v>
      </c>
      <c r="BA606" s="209">
        <v>0</v>
      </c>
      <c r="BB606" s="209">
        <v>324480</v>
      </c>
      <c r="BC606" s="209">
        <v>324480</v>
      </c>
      <c r="BD606" s="209">
        <v>337459</v>
      </c>
      <c r="BE606" s="209">
        <v>0</v>
      </c>
      <c r="BF606" s="209">
        <v>0</v>
      </c>
      <c r="BG606" s="209">
        <v>0</v>
      </c>
      <c r="BH606" s="209">
        <v>337459</v>
      </c>
      <c r="BI606" s="209">
        <v>337459</v>
      </c>
      <c r="BJ606" s="209">
        <v>0</v>
      </c>
      <c r="BK606" s="209">
        <v>0</v>
      </c>
      <c r="BL606" s="209">
        <v>0</v>
      </c>
      <c r="BM606" s="209">
        <v>337459</v>
      </c>
      <c r="BN606" s="209">
        <v>337459</v>
      </c>
      <c r="BO606" s="209">
        <v>0</v>
      </c>
      <c r="BP606" s="209">
        <v>0</v>
      </c>
      <c r="BQ606" s="209">
        <v>0</v>
      </c>
      <c r="BR606" s="209">
        <v>337459</v>
      </c>
      <c r="BS606" s="209">
        <v>337459</v>
      </c>
      <c r="BT606" s="209">
        <v>0</v>
      </c>
      <c r="BU606" s="209">
        <v>0</v>
      </c>
      <c r="BV606" s="209">
        <v>0</v>
      </c>
      <c r="BW606" s="209">
        <v>337459</v>
      </c>
      <c r="BX606" s="209">
        <v>324480</v>
      </c>
      <c r="BY606" s="209">
        <v>0</v>
      </c>
      <c r="BZ606" s="209">
        <v>0</v>
      </c>
      <c r="CA606" s="209">
        <v>0</v>
      </c>
      <c r="CB606" s="209">
        <v>324480</v>
      </c>
      <c r="CC606" s="209">
        <v>337459</v>
      </c>
      <c r="CD606" s="209">
        <v>0</v>
      </c>
      <c r="CE606" s="209">
        <v>0</v>
      </c>
      <c r="CF606" s="209">
        <v>0</v>
      </c>
      <c r="CG606" s="209">
        <v>337459</v>
      </c>
      <c r="CH606" s="209">
        <v>337459</v>
      </c>
      <c r="CI606" s="209">
        <v>0</v>
      </c>
      <c r="CJ606" s="209">
        <v>0</v>
      </c>
      <c r="CK606" s="209">
        <v>0</v>
      </c>
      <c r="CL606" s="209">
        <v>337459</v>
      </c>
      <c r="CM606" s="509" t="s">
        <v>92</v>
      </c>
      <c r="CN606" s="19" t="str">
        <f t="shared" si="246"/>
        <v>4030200001003плановый</v>
      </c>
      <c r="CO606" s="103"/>
      <c r="CP606" s="103"/>
      <c r="CQ606" s="192" t="b">
        <f t="shared" si="245"/>
        <v>1</v>
      </c>
      <c r="CR606" s="104">
        <f t="shared" si="239"/>
        <v>0</v>
      </c>
      <c r="CS606" s="104">
        <f t="shared" si="240"/>
        <v>0</v>
      </c>
      <c r="CT606" s="104">
        <f t="shared" si="241"/>
        <v>0</v>
      </c>
      <c r="CU606" s="104">
        <f t="shared" si="242"/>
        <v>0</v>
      </c>
      <c r="CV606" s="104">
        <f t="shared" si="243"/>
        <v>0</v>
      </c>
      <c r="CW606" s="104">
        <f t="shared" si="244"/>
        <v>0</v>
      </c>
      <c r="CX606" s="104"/>
      <c r="CY606" s="211">
        <f t="shared" si="228"/>
        <v>0</v>
      </c>
      <c r="CZ606" s="211">
        <f t="shared" si="229"/>
        <v>0</v>
      </c>
      <c r="DA606" s="211">
        <f t="shared" si="230"/>
        <v>0</v>
      </c>
      <c r="DB606" s="211">
        <f t="shared" si="231"/>
        <v>0</v>
      </c>
      <c r="DC606" s="211">
        <f t="shared" si="232"/>
        <v>0</v>
      </c>
      <c r="DD606" s="211">
        <f t="shared" si="233"/>
        <v>0</v>
      </c>
      <c r="DE606" s="211">
        <f t="shared" si="234"/>
        <v>0</v>
      </c>
      <c r="DF606" s="211">
        <f t="shared" si="235"/>
        <v>0</v>
      </c>
      <c r="DG606" s="211">
        <f t="shared" si="236"/>
        <v>0</v>
      </c>
      <c r="DH606" s="211">
        <f t="shared" si="237"/>
        <v>0</v>
      </c>
      <c r="DK606" s="233">
        <v>403020000</v>
      </c>
    </row>
    <row r="607" spans="1:115" s="105" customFormat="1" ht="32.1" customHeight="1">
      <c r="A607" s="56" t="s">
        <v>600</v>
      </c>
      <c r="B607" s="57" t="s">
        <v>601</v>
      </c>
      <c r="C607" s="233">
        <v>403020000</v>
      </c>
      <c r="D607" s="208" t="s">
        <v>2492</v>
      </c>
      <c r="E607" s="59" t="s">
        <v>602</v>
      </c>
      <c r="F607" s="85"/>
      <c r="G607" s="85"/>
      <c r="H607" s="86" t="s">
        <v>66</v>
      </c>
      <c r="I607" s="85"/>
      <c r="J607" s="86" t="s">
        <v>330</v>
      </c>
      <c r="K607" s="86" t="s">
        <v>64</v>
      </c>
      <c r="L607" s="86" t="s">
        <v>189</v>
      </c>
      <c r="M607" s="232"/>
      <c r="N607" s="232"/>
      <c r="O607" s="232"/>
      <c r="P607" s="64" t="s">
        <v>134</v>
      </c>
      <c r="Q607" s="64" t="s">
        <v>275</v>
      </c>
      <c r="R607" s="86"/>
      <c r="S607" s="86"/>
      <c r="T607" s="86" t="s">
        <v>66</v>
      </c>
      <c r="U607" s="86"/>
      <c r="V607" s="86" t="s">
        <v>189</v>
      </c>
      <c r="W607" s="86" t="s">
        <v>64</v>
      </c>
      <c r="X607" s="86"/>
      <c r="Y607" s="86"/>
      <c r="Z607" s="86"/>
      <c r="AA607" s="86"/>
      <c r="AB607" s="64" t="s">
        <v>142</v>
      </c>
      <c r="AC607" s="64" t="s">
        <v>2517</v>
      </c>
      <c r="AD607" s="571"/>
      <c r="AE607" s="572"/>
      <c r="AF607" s="56"/>
      <c r="AG607" s="337"/>
      <c r="AH607" s="84"/>
      <c r="AI607" s="56"/>
      <c r="AJ607" s="84" t="s">
        <v>1214</v>
      </c>
      <c r="AK607" s="85"/>
      <c r="AL607" s="337"/>
      <c r="AM607" s="575"/>
      <c r="AN607" s="64" t="s">
        <v>2518</v>
      </c>
      <c r="AO607" s="197" t="s">
        <v>303</v>
      </c>
      <c r="AP607" s="197" t="s">
        <v>74</v>
      </c>
      <c r="AQ607" s="197" t="s">
        <v>684</v>
      </c>
      <c r="AR607" s="196" t="s">
        <v>685</v>
      </c>
      <c r="AS607" s="249">
        <v>313</v>
      </c>
      <c r="AT607" s="209">
        <v>1081600</v>
      </c>
      <c r="AU607" s="209">
        <v>801393.48</v>
      </c>
      <c r="AV607" s="209">
        <v>0</v>
      </c>
      <c r="AW607" s="209">
        <v>0</v>
      </c>
      <c r="AX607" s="209">
        <v>0</v>
      </c>
      <c r="AY607" s="209">
        <v>0</v>
      </c>
      <c r="AZ607" s="209">
        <v>0</v>
      </c>
      <c r="BA607" s="209">
        <v>0</v>
      </c>
      <c r="BB607" s="209">
        <v>1081600</v>
      </c>
      <c r="BC607" s="209">
        <v>801393.48</v>
      </c>
      <c r="BD607" s="209">
        <v>1124869</v>
      </c>
      <c r="BE607" s="209">
        <v>0</v>
      </c>
      <c r="BF607" s="209">
        <v>0</v>
      </c>
      <c r="BG607" s="209">
        <v>0</v>
      </c>
      <c r="BH607" s="209">
        <v>1124869</v>
      </c>
      <c r="BI607" s="209">
        <v>1124867</v>
      </c>
      <c r="BJ607" s="209">
        <v>0</v>
      </c>
      <c r="BK607" s="209">
        <v>0</v>
      </c>
      <c r="BL607" s="209">
        <v>0</v>
      </c>
      <c r="BM607" s="209">
        <v>1124867</v>
      </c>
      <c r="BN607" s="209">
        <v>1124867</v>
      </c>
      <c r="BO607" s="209">
        <v>0</v>
      </c>
      <c r="BP607" s="209">
        <v>0</v>
      </c>
      <c r="BQ607" s="209">
        <v>0</v>
      </c>
      <c r="BR607" s="209">
        <v>1124867</v>
      </c>
      <c r="BS607" s="209">
        <v>1124867</v>
      </c>
      <c r="BT607" s="209">
        <v>0</v>
      </c>
      <c r="BU607" s="209">
        <v>0</v>
      </c>
      <c r="BV607" s="209">
        <v>0</v>
      </c>
      <c r="BW607" s="209">
        <v>1124867</v>
      </c>
      <c r="BX607" s="209">
        <v>1081600</v>
      </c>
      <c r="BY607" s="209">
        <v>0</v>
      </c>
      <c r="BZ607" s="209">
        <v>0</v>
      </c>
      <c r="CA607" s="209">
        <v>0</v>
      </c>
      <c r="CB607" s="209">
        <v>1081600</v>
      </c>
      <c r="CC607" s="209">
        <v>1124869</v>
      </c>
      <c r="CD607" s="209">
        <v>0</v>
      </c>
      <c r="CE607" s="209">
        <v>0</v>
      </c>
      <c r="CF607" s="209">
        <v>0</v>
      </c>
      <c r="CG607" s="209">
        <v>1124869</v>
      </c>
      <c r="CH607" s="209">
        <v>1124867</v>
      </c>
      <c r="CI607" s="209">
        <v>0</v>
      </c>
      <c r="CJ607" s="209">
        <v>0</v>
      </c>
      <c r="CK607" s="209">
        <v>0</v>
      </c>
      <c r="CL607" s="209">
        <v>1124867</v>
      </c>
      <c r="CM607" s="509" t="s">
        <v>92</v>
      </c>
      <c r="CN607" s="19" t="str">
        <f t="shared" si="246"/>
        <v>4030200001003плановый</v>
      </c>
      <c r="CO607" s="103"/>
      <c r="CP607" s="103"/>
      <c r="CQ607" s="192" t="b">
        <f t="shared" si="245"/>
        <v>1</v>
      </c>
      <c r="CR607" s="104">
        <f t="shared" si="239"/>
        <v>0</v>
      </c>
      <c r="CS607" s="104">
        <f t="shared" si="240"/>
        <v>0</v>
      </c>
      <c r="CT607" s="104">
        <f t="shared" si="241"/>
        <v>0</v>
      </c>
      <c r="CU607" s="104">
        <f t="shared" si="242"/>
        <v>0</v>
      </c>
      <c r="CV607" s="104">
        <f t="shared" si="243"/>
        <v>0</v>
      </c>
      <c r="CW607" s="104">
        <f t="shared" si="244"/>
        <v>0</v>
      </c>
      <c r="CX607" s="104"/>
      <c r="CY607" s="211">
        <f t="shared" ref="CY607:CY670" si="247">CC607-BD607</f>
        <v>0</v>
      </c>
      <c r="CZ607" s="211">
        <f t="shared" ref="CZ607:CZ670" si="248">CD607-BE607</f>
        <v>0</v>
      </c>
      <c r="DA607" s="211">
        <f t="shared" ref="DA607:DA670" si="249">CE607-BF607</f>
        <v>0</v>
      </c>
      <c r="DB607" s="211">
        <f t="shared" ref="DB607:DB670" si="250">CF607-BG607</f>
        <v>0</v>
      </c>
      <c r="DC607" s="211">
        <f t="shared" ref="DC607:DC670" si="251">CG607-BH607</f>
        <v>0</v>
      </c>
      <c r="DD607" s="211">
        <f t="shared" ref="DD607:DD670" si="252">CH607-BI607</f>
        <v>0</v>
      </c>
      <c r="DE607" s="211">
        <f t="shared" ref="DE607:DE670" si="253">CI607-BJ607</f>
        <v>0</v>
      </c>
      <c r="DF607" s="211">
        <f t="shared" ref="DF607:DF670" si="254">CJ607-BK607</f>
        <v>0</v>
      </c>
      <c r="DG607" s="211">
        <f t="shared" ref="DG607:DG670" si="255">CK607-BL607</f>
        <v>0</v>
      </c>
      <c r="DH607" s="211">
        <f t="shared" ref="DH607:DH670" si="256">CL607-BM607</f>
        <v>0</v>
      </c>
      <c r="DK607" s="233">
        <v>403020000</v>
      </c>
    </row>
    <row r="608" spans="1:115" s="105" customFormat="1" ht="32.1" customHeight="1">
      <c r="A608" s="56" t="s">
        <v>600</v>
      </c>
      <c r="B608" s="57" t="s">
        <v>601</v>
      </c>
      <c r="C608" s="233">
        <v>403020000</v>
      </c>
      <c r="D608" s="208" t="s">
        <v>2492</v>
      </c>
      <c r="E608" s="59" t="s">
        <v>602</v>
      </c>
      <c r="F608" s="85"/>
      <c r="G608" s="85"/>
      <c r="H608" s="86" t="s">
        <v>66</v>
      </c>
      <c r="I608" s="85"/>
      <c r="J608" s="86" t="s">
        <v>330</v>
      </c>
      <c r="K608" s="86" t="s">
        <v>64</v>
      </c>
      <c r="L608" s="86" t="s">
        <v>189</v>
      </c>
      <c r="M608" s="232"/>
      <c r="N608" s="232"/>
      <c r="O608" s="232"/>
      <c r="P608" s="64" t="s">
        <v>134</v>
      </c>
      <c r="Q608" s="64" t="s">
        <v>275</v>
      </c>
      <c r="R608" s="86"/>
      <c r="S608" s="86"/>
      <c r="T608" s="86" t="s">
        <v>66</v>
      </c>
      <c r="U608" s="86"/>
      <c r="V608" s="86" t="s">
        <v>189</v>
      </c>
      <c r="W608" s="86" t="s">
        <v>64</v>
      </c>
      <c r="X608" s="86"/>
      <c r="Y608" s="86"/>
      <c r="Z608" s="86"/>
      <c r="AA608" s="86"/>
      <c r="AB608" s="64" t="s">
        <v>142</v>
      </c>
      <c r="AC608" s="64" t="s">
        <v>2519</v>
      </c>
      <c r="AD608" s="571"/>
      <c r="AE608" s="572"/>
      <c r="AF608" s="56"/>
      <c r="AG608" s="337"/>
      <c r="AH608" s="84"/>
      <c r="AI608" s="56"/>
      <c r="AJ608" s="56" t="s">
        <v>64</v>
      </c>
      <c r="AK608" s="85"/>
      <c r="AL608" s="337"/>
      <c r="AM608" s="581"/>
      <c r="AN608" s="64" t="s">
        <v>2520</v>
      </c>
      <c r="AO608" s="197" t="s">
        <v>303</v>
      </c>
      <c r="AP608" s="197" t="s">
        <v>74</v>
      </c>
      <c r="AQ608" s="197" t="s">
        <v>686</v>
      </c>
      <c r="AR608" s="196" t="s">
        <v>687</v>
      </c>
      <c r="AS608" s="249">
        <v>313</v>
      </c>
      <c r="AT608" s="209">
        <v>0</v>
      </c>
      <c r="AU608" s="209">
        <v>0</v>
      </c>
      <c r="AV608" s="209">
        <v>0</v>
      </c>
      <c r="AW608" s="209">
        <v>0</v>
      </c>
      <c r="AX608" s="209">
        <v>0</v>
      </c>
      <c r="AY608" s="209">
        <v>0</v>
      </c>
      <c r="AZ608" s="209">
        <v>0</v>
      </c>
      <c r="BA608" s="209">
        <v>0</v>
      </c>
      <c r="BB608" s="209">
        <v>0</v>
      </c>
      <c r="BC608" s="209">
        <v>0</v>
      </c>
      <c r="BD608" s="209">
        <v>0</v>
      </c>
      <c r="BE608" s="209">
        <v>0</v>
      </c>
      <c r="BF608" s="209">
        <v>0</v>
      </c>
      <c r="BG608" s="209">
        <v>0</v>
      </c>
      <c r="BH608" s="209">
        <v>0</v>
      </c>
      <c r="BI608" s="209">
        <v>0</v>
      </c>
      <c r="BJ608" s="209">
        <v>0</v>
      </c>
      <c r="BK608" s="209">
        <v>0</v>
      </c>
      <c r="BL608" s="209">
        <v>0</v>
      </c>
      <c r="BM608" s="209">
        <v>0</v>
      </c>
      <c r="BN608" s="209">
        <v>0</v>
      </c>
      <c r="BO608" s="209">
        <v>0</v>
      </c>
      <c r="BP608" s="209">
        <v>0</v>
      </c>
      <c r="BQ608" s="209">
        <v>0</v>
      </c>
      <c r="BR608" s="209">
        <v>0</v>
      </c>
      <c r="BS608" s="209">
        <v>0</v>
      </c>
      <c r="BT608" s="209">
        <v>0</v>
      </c>
      <c r="BU608" s="209">
        <v>0</v>
      </c>
      <c r="BV608" s="209">
        <v>0</v>
      </c>
      <c r="BW608" s="209">
        <v>0</v>
      </c>
      <c r="BX608" s="209">
        <v>0</v>
      </c>
      <c r="BY608" s="209">
        <v>0</v>
      </c>
      <c r="BZ608" s="209">
        <v>0</v>
      </c>
      <c r="CA608" s="209">
        <v>0</v>
      </c>
      <c r="CB608" s="209">
        <v>0</v>
      </c>
      <c r="CC608" s="209">
        <v>0</v>
      </c>
      <c r="CD608" s="209">
        <v>0</v>
      </c>
      <c r="CE608" s="209">
        <v>0</v>
      </c>
      <c r="CF608" s="209">
        <v>0</v>
      </c>
      <c r="CG608" s="209">
        <v>0</v>
      </c>
      <c r="CH608" s="209">
        <v>0</v>
      </c>
      <c r="CI608" s="209">
        <v>0</v>
      </c>
      <c r="CJ608" s="209">
        <v>0</v>
      </c>
      <c r="CK608" s="209">
        <v>0</v>
      </c>
      <c r="CL608" s="209">
        <v>0</v>
      </c>
      <c r="CM608" s="509" t="s">
        <v>92</v>
      </c>
      <c r="CN608" s="19" t="str">
        <f t="shared" si="246"/>
        <v>4030200001003плановый</v>
      </c>
      <c r="CO608" s="103"/>
      <c r="CP608" s="103"/>
      <c r="CQ608" s="192" t="b">
        <f t="shared" si="245"/>
        <v>1</v>
      </c>
      <c r="CR608" s="104">
        <f t="shared" si="239"/>
        <v>0</v>
      </c>
      <c r="CS608" s="104">
        <f t="shared" si="240"/>
        <v>0</v>
      </c>
      <c r="CT608" s="104">
        <f t="shared" si="241"/>
        <v>0</v>
      </c>
      <c r="CU608" s="104">
        <f t="shared" si="242"/>
        <v>0</v>
      </c>
      <c r="CV608" s="104">
        <f t="shared" si="243"/>
        <v>0</v>
      </c>
      <c r="CW608" s="104">
        <f t="shared" si="244"/>
        <v>0</v>
      </c>
      <c r="CX608" s="104"/>
      <c r="CY608" s="211">
        <f t="shared" si="247"/>
        <v>0</v>
      </c>
      <c r="CZ608" s="211">
        <f t="shared" si="248"/>
        <v>0</v>
      </c>
      <c r="DA608" s="211">
        <f t="shared" si="249"/>
        <v>0</v>
      </c>
      <c r="DB608" s="211">
        <f t="shared" si="250"/>
        <v>0</v>
      </c>
      <c r="DC608" s="211">
        <f t="shared" si="251"/>
        <v>0</v>
      </c>
      <c r="DD608" s="211">
        <f t="shared" si="252"/>
        <v>0</v>
      </c>
      <c r="DE608" s="211">
        <f t="shared" si="253"/>
        <v>0</v>
      </c>
      <c r="DF608" s="211">
        <f t="shared" si="254"/>
        <v>0</v>
      </c>
      <c r="DG608" s="211">
        <f t="shared" si="255"/>
        <v>0</v>
      </c>
      <c r="DH608" s="211">
        <f t="shared" si="256"/>
        <v>0</v>
      </c>
      <c r="DK608" s="233">
        <v>403020000</v>
      </c>
    </row>
    <row r="609" spans="1:115" s="105" customFormat="1" ht="32.1" customHeight="1">
      <c r="A609" s="56" t="s">
        <v>600</v>
      </c>
      <c r="B609" s="57" t="s">
        <v>601</v>
      </c>
      <c r="C609" s="233">
        <v>403020000</v>
      </c>
      <c r="D609" s="208" t="s">
        <v>2492</v>
      </c>
      <c r="E609" s="59" t="s">
        <v>602</v>
      </c>
      <c r="F609" s="85"/>
      <c r="G609" s="85"/>
      <c r="H609" s="86" t="s">
        <v>66</v>
      </c>
      <c r="I609" s="85"/>
      <c r="J609" s="86" t="s">
        <v>330</v>
      </c>
      <c r="K609" s="86" t="s">
        <v>64</v>
      </c>
      <c r="L609" s="86" t="s">
        <v>189</v>
      </c>
      <c r="M609" s="232"/>
      <c r="N609" s="232"/>
      <c r="O609" s="232"/>
      <c r="P609" s="64" t="s">
        <v>134</v>
      </c>
      <c r="Q609" s="64" t="s">
        <v>275</v>
      </c>
      <c r="R609" s="86"/>
      <c r="S609" s="86"/>
      <c r="T609" s="86" t="s">
        <v>66</v>
      </c>
      <c r="U609" s="86"/>
      <c r="V609" s="86" t="s">
        <v>189</v>
      </c>
      <c r="W609" s="86" t="s">
        <v>64</v>
      </c>
      <c r="X609" s="86"/>
      <c r="Y609" s="86"/>
      <c r="Z609" s="86"/>
      <c r="AA609" s="86"/>
      <c r="AB609" s="64" t="s">
        <v>142</v>
      </c>
      <c r="AC609" s="64" t="s">
        <v>2521</v>
      </c>
      <c r="AD609" s="245"/>
      <c r="AE609" s="245"/>
      <c r="AF609" s="245"/>
      <c r="AG609" s="245"/>
      <c r="AH609" s="245"/>
      <c r="AI609" s="245"/>
      <c r="AJ609" s="245" t="s">
        <v>64</v>
      </c>
      <c r="AK609" s="245"/>
      <c r="AL609" s="245"/>
      <c r="AM609" s="245"/>
      <c r="AN609" s="64" t="s">
        <v>2522</v>
      </c>
      <c r="AO609" s="197" t="s">
        <v>303</v>
      </c>
      <c r="AP609" s="197" t="s">
        <v>74</v>
      </c>
      <c r="AQ609" s="197" t="s">
        <v>688</v>
      </c>
      <c r="AR609" s="196" t="s">
        <v>689</v>
      </c>
      <c r="AS609" s="249">
        <v>313</v>
      </c>
      <c r="AT609" s="209">
        <v>0</v>
      </c>
      <c r="AU609" s="209">
        <v>0</v>
      </c>
      <c r="AV609" s="209">
        <v>0</v>
      </c>
      <c r="AW609" s="209">
        <v>0</v>
      </c>
      <c r="AX609" s="209">
        <v>0</v>
      </c>
      <c r="AY609" s="209">
        <v>0</v>
      </c>
      <c r="AZ609" s="209">
        <v>0</v>
      </c>
      <c r="BA609" s="209">
        <v>0</v>
      </c>
      <c r="BB609" s="209">
        <v>0</v>
      </c>
      <c r="BC609" s="209">
        <v>0</v>
      </c>
      <c r="BD609" s="209">
        <v>0</v>
      </c>
      <c r="BE609" s="209">
        <v>0</v>
      </c>
      <c r="BF609" s="209">
        <v>0</v>
      </c>
      <c r="BG609" s="209">
        <v>0</v>
      </c>
      <c r="BH609" s="209">
        <v>0</v>
      </c>
      <c r="BI609" s="209">
        <v>0</v>
      </c>
      <c r="BJ609" s="209">
        <v>0</v>
      </c>
      <c r="BK609" s="209">
        <v>0</v>
      </c>
      <c r="BL609" s="209">
        <v>0</v>
      </c>
      <c r="BM609" s="209">
        <v>0</v>
      </c>
      <c r="BN609" s="209">
        <v>0</v>
      </c>
      <c r="BO609" s="209">
        <v>0</v>
      </c>
      <c r="BP609" s="209">
        <v>0</v>
      </c>
      <c r="BQ609" s="209">
        <v>0</v>
      </c>
      <c r="BR609" s="209">
        <v>0</v>
      </c>
      <c r="BS609" s="209">
        <v>0</v>
      </c>
      <c r="BT609" s="209">
        <v>0</v>
      </c>
      <c r="BU609" s="209">
        <v>0</v>
      </c>
      <c r="BV609" s="209">
        <v>0</v>
      </c>
      <c r="BW609" s="209">
        <v>0</v>
      </c>
      <c r="BX609" s="209">
        <v>0</v>
      </c>
      <c r="BY609" s="209">
        <v>0</v>
      </c>
      <c r="BZ609" s="209">
        <v>0</v>
      </c>
      <c r="CA609" s="209">
        <v>0</v>
      </c>
      <c r="CB609" s="209">
        <v>0</v>
      </c>
      <c r="CC609" s="209">
        <v>0</v>
      </c>
      <c r="CD609" s="209">
        <v>0</v>
      </c>
      <c r="CE609" s="209">
        <v>0</v>
      </c>
      <c r="CF609" s="209">
        <v>0</v>
      </c>
      <c r="CG609" s="209">
        <v>0</v>
      </c>
      <c r="CH609" s="209">
        <v>0</v>
      </c>
      <c r="CI609" s="209">
        <v>0</v>
      </c>
      <c r="CJ609" s="209">
        <v>0</v>
      </c>
      <c r="CK609" s="209">
        <v>0</v>
      </c>
      <c r="CL609" s="209">
        <v>0</v>
      </c>
      <c r="CM609" s="509" t="s">
        <v>92</v>
      </c>
      <c r="CN609" s="19" t="str">
        <f t="shared" si="246"/>
        <v>4030200001003плановый</v>
      </c>
      <c r="CO609" s="103"/>
      <c r="CP609" s="103"/>
      <c r="CQ609" s="192" t="b">
        <f t="shared" si="245"/>
        <v>1</v>
      </c>
      <c r="CR609" s="104">
        <f t="shared" si="239"/>
        <v>0</v>
      </c>
      <c r="CS609" s="104">
        <f t="shared" si="240"/>
        <v>0</v>
      </c>
      <c r="CT609" s="104">
        <f t="shared" si="241"/>
        <v>0</v>
      </c>
      <c r="CU609" s="104">
        <f t="shared" si="242"/>
        <v>0</v>
      </c>
      <c r="CV609" s="104">
        <f t="shared" si="243"/>
        <v>0</v>
      </c>
      <c r="CW609" s="104">
        <f t="shared" si="244"/>
        <v>0</v>
      </c>
      <c r="CX609" s="104"/>
      <c r="CY609" s="211">
        <f t="shared" si="247"/>
        <v>0</v>
      </c>
      <c r="CZ609" s="211">
        <f t="shared" si="248"/>
        <v>0</v>
      </c>
      <c r="DA609" s="211">
        <f t="shared" si="249"/>
        <v>0</v>
      </c>
      <c r="DB609" s="211">
        <f t="shared" si="250"/>
        <v>0</v>
      </c>
      <c r="DC609" s="211">
        <f t="shared" si="251"/>
        <v>0</v>
      </c>
      <c r="DD609" s="211">
        <f t="shared" si="252"/>
        <v>0</v>
      </c>
      <c r="DE609" s="211">
        <f t="shared" si="253"/>
        <v>0</v>
      </c>
      <c r="DF609" s="211">
        <f t="shared" si="254"/>
        <v>0</v>
      </c>
      <c r="DG609" s="211">
        <f t="shared" si="255"/>
        <v>0</v>
      </c>
      <c r="DH609" s="211">
        <f t="shared" si="256"/>
        <v>0</v>
      </c>
      <c r="DK609" s="233">
        <v>403020000</v>
      </c>
    </row>
    <row r="610" spans="1:115" s="105" customFormat="1" ht="32.1" customHeight="1">
      <c r="A610" s="56" t="s">
        <v>600</v>
      </c>
      <c r="B610" s="57" t="s">
        <v>601</v>
      </c>
      <c r="C610" s="233">
        <v>403020000</v>
      </c>
      <c r="D610" s="208" t="s">
        <v>2492</v>
      </c>
      <c r="E610" s="59" t="s">
        <v>602</v>
      </c>
      <c r="F610" s="85"/>
      <c r="G610" s="85"/>
      <c r="H610" s="86" t="s">
        <v>66</v>
      </c>
      <c r="I610" s="85"/>
      <c r="J610" s="86" t="s">
        <v>330</v>
      </c>
      <c r="K610" s="86" t="s">
        <v>64</v>
      </c>
      <c r="L610" s="86" t="s">
        <v>189</v>
      </c>
      <c r="M610" s="232"/>
      <c r="N610" s="232"/>
      <c r="O610" s="232"/>
      <c r="P610" s="64" t="s">
        <v>134</v>
      </c>
      <c r="Q610" s="64" t="s">
        <v>275</v>
      </c>
      <c r="R610" s="86"/>
      <c r="S610" s="86"/>
      <c r="T610" s="86" t="s">
        <v>66</v>
      </c>
      <c r="U610" s="86"/>
      <c r="V610" s="86" t="s">
        <v>189</v>
      </c>
      <c r="W610" s="86" t="s">
        <v>64</v>
      </c>
      <c r="X610" s="86"/>
      <c r="Y610" s="86"/>
      <c r="Z610" s="86"/>
      <c r="AA610" s="86"/>
      <c r="AB610" s="64" t="s">
        <v>142</v>
      </c>
      <c r="AC610" s="64" t="s">
        <v>2523</v>
      </c>
      <c r="AD610" s="245"/>
      <c r="AE610" s="245"/>
      <c r="AF610" s="245"/>
      <c r="AG610" s="245"/>
      <c r="AH610" s="245"/>
      <c r="AI610" s="245"/>
      <c r="AJ610" s="245" t="s">
        <v>2524</v>
      </c>
      <c r="AK610" s="245"/>
      <c r="AL610" s="245"/>
      <c r="AM610" s="245"/>
      <c r="AN610" s="64" t="s">
        <v>2525</v>
      </c>
      <c r="AO610" s="197" t="s">
        <v>303</v>
      </c>
      <c r="AP610" s="197" t="s">
        <v>74</v>
      </c>
      <c r="AQ610" s="197" t="s">
        <v>690</v>
      </c>
      <c r="AR610" s="196" t="s">
        <v>691</v>
      </c>
      <c r="AS610" s="249">
        <v>313</v>
      </c>
      <c r="AT610" s="209">
        <v>1364388.8</v>
      </c>
      <c r="AU610" s="209">
        <v>1364388.8</v>
      </c>
      <c r="AV610" s="209">
        <v>0</v>
      </c>
      <c r="AW610" s="209">
        <v>0</v>
      </c>
      <c r="AX610" s="209">
        <v>0</v>
      </c>
      <c r="AY610" s="209">
        <v>0</v>
      </c>
      <c r="AZ610" s="209">
        <v>0</v>
      </c>
      <c r="BA610" s="209">
        <v>0</v>
      </c>
      <c r="BB610" s="209">
        <v>1364388.8</v>
      </c>
      <c r="BC610" s="209">
        <v>1364388.8</v>
      </c>
      <c r="BD610" s="209">
        <v>2085502</v>
      </c>
      <c r="BE610" s="209">
        <v>0</v>
      </c>
      <c r="BF610" s="209">
        <v>0</v>
      </c>
      <c r="BG610" s="209">
        <v>0</v>
      </c>
      <c r="BH610" s="209">
        <v>2085502</v>
      </c>
      <c r="BI610" s="209">
        <v>2085502</v>
      </c>
      <c r="BJ610" s="209">
        <v>0</v>
      </c>
      <c r="BK610" s="209">
        <v>0</v>
      </c>
      <c r="BL610" s="209">
        <v>0</v>
      </c>
      <c r="BM610" s="209">
        <v>2085502</v>
      </c>
      <c r="BN610" s="209">
        <v>2085502</v>
      </c>
      <c r="BO610" s="209">
        <v>0</v>
      </c>
      <c r="BP610" s="209">
        <v>0</v>
      </c>
      <c r="BQ610" s="209">
        <v>0</v>
      </c>
      <c r="BR610" s="209">
        <v>2085502</v>
      </c>
      <c r="BS610" s="209">
        <v>2085502</v>
      </c>
      <c r="BT610" s="209">
        <v>0</v>
      </c>
      <c r="BU610" s="209">
        <v>0</v>
      </c>
      <c r="BV610" s="209">
        <v>0</v>
      </c>
      <c r="BW610" s="209">
        <v>2085502</v>
      </c>
      <c r="BX610" s="209">
        <v>1364388.8</v>
      </c>
      <c r="BY610" s="209">
        <v>0</v>
      </c>
      <c r="BZ610" s="209">
        <v>0</v>
      </c>
      <c r="CA610" s="209">
        <v>0</v>
      </c>
      <c r="CB610" s="209">
        <v>1364388.8</v>
      </c>
      <c r="CC610" s="209">
        <v>2085502</v>
      </c>
      <c r="CD610" s="209">
        <v>0</v>
      </c>
      <c r="CE610" s="209">
        <v>0</v>
      </c>
      <c r="CF610" s="209">
        <v>0</v>
      </c>
      <c r="CG610" s="209">
        <v>2085502</v>
      </c>
      <c r="CH610" s="209">
        <v>2085502</v>
      </c>
      <c r="CI610" s="209">
        <v>0</v>
      </c>
      <c r="CJ610" s="209">
        <v>0</v>
      </c>
      <c r="CK610" s="209">
        <v>0</v>
      </c>
      <c r="CL610" s="209">
        <v>2085502</v>
      </c>
      <c r="CM610" s="509" t="s">
        <v>92</v>
      </c>
      <c r="CN610" s="19" t="str">
        <f t="shared" si="246"/>
        <v>4030200001003плановый</v>
      </c>
      <c r="CO610" s="103"/>
      <c r="CP610" s="103"/>
      <c r="CQ610" s="192" t="b">
        <f t="shared" si="245"/>
        <v>1</v>
      </c>
      <c r="CR610" s="104">
        <f t="shared" si="239"/>
        <v>0</v>
      </c>
      <c r="CS610" s="104">
        <f t="shared" si="240"/>
        <v>0</v>
      </c>
      <c r="CT610" s="104">
        <f t="shared" si="241"/>
        <v>0</v>
      </c>
      <c r="CU610" s="104">
        <f t="shared" si="242"/>
        <v>0</v>
      </c>
      <c r="CV610" s="104">
        <f t="shared" si="243"/>
        <v>0</v>
      </c>
      <c r="CW610" s="104">
        <f t="shared" si="244"/>
        <v>0</v>
      </c>
      <c r="CX610" s="104"/>
      <c r="CY610" s="211">
        <f t="shared" si="247"/>
        <v>0</v>
      </c>
      <c r="CZ610" s="211">
        <f t="shared" si="248"/>
        <v>0</v>
      </c>
      <c r="DA610" s="211">
        <f t="shared" si="249"/>
        <v>0</v>
      </c>
      <c r="DB610" s="211">
        <f t="shared" si="250"/>
        <v>0</v>
      </c>
      <c r="DC610" s="211">
        <f t="shared" si="251"/>
        <v>0</v>
      </c>
      <c r="DD610" s="211">
        <f t="shared" si="252"/>
        <v>0</v>
      </c>
      <c r="DE610" s="211">
        <f t="shared" si="253"/>
        <v>0</v>
      </c>
      <c r="DF610" s="211">
        <f t="shared" si="254"/>
        <v>0</v>
      </c>
      <c r="DG610" s="211">
        <f t="shared" si="255"/>
        <v>0</v>
      </c>
      <c r="DH610" s="211">
        <f t="shared" si="256"/>
        <v>0</v>
      </c>
      <c r="DK610" s="233">
        <v>403020000</v>
      </c>
    </row>
    <row r="611" spans="1:115" s="105" customFormat="1" ht="32.1" customHeight="1">
      <c r="A611" s="56" t="s">
        <v>600</v>
      </c>
      <c r="B611" s="57" t="s">
        <v>601</v>
      </c>
      <c r="C611" s="233">
        <v>403020000</v>
      </c>
      <c r="D611" s="208" t="s">
        <v>2492</v>
      </c>
      <c r="E611" s="59" t="s">
        <v>602</v>
      </c>
      <c r="F611" s="85"/>
      <c r="G611" s="85"/>
      <c r="H611" s="86" t="s">
        <v>66</v>
      </c>
      <c r="I611" s="85"/>
      <c r="J611" s="86" t="s">
        <v>330</v>
      </c>
      <c r="K611" s="86" t="s">
        <v>64</v>
      </c>
      <c r="L611" s="86" t="s">
        <v>189</v>
      </c>
      <c r="M611" s="232"/>
      <c r="N611" s="232"/>
      <c r="O611" s="232"/>
      <c r="P611" s="64" t="s">
        <v>134</v>
      </c>
      <c r="Q611" s="64" t="s">
        <v>275</v>
      </c>
      <c r="R611" s="86"/>
      <c r="S611" s="86"/>
      <c r="T611" s="86" t="s">
        <v>66</v>
      </c>
      <c r="U611" s="86"/>
      <c r="V611" s="86" t="s">
        <v>189</v>
      </c>
      <c r="W611" s="86" t="s">
        <v>64</v>
      </c>
      <c r="X611" s="86"/>
      <c r="Y611" s="86"/>
      <c r="Z611" s="86"/>
      <c r="AA611" s="86"/>
      <c r="AB611" s="64" t="s">
        <v>142</v>
      </c>
      <c r="AC611" s="64" t="s">
        <v>2526</v>
      </c>
      <c r="AD611" s="245"/>
      <c r="AE611" s="245"/>
      <c r="AF611" s="245"/>
      <c r="AG611" s="245"/>
      <c r="AH611" s="245"/>
      <c r="AI611" s="245"/>
      <c r="AJ611" s="245" t="s">
        <v>1214</v>
      </c>
      <c r="AK611" s="245"/>
      <c r="AL611" s="245"/>
      <c r="AM611" s="245"/>
      <c r="AN611" s="64" t="s">
        <v>2527</v>
      </c>
      <c r="AO611" s="197" t="s">
        <v>303</v>
      </c>
      <c r="AP611" s="197" t="s">
        <v>74</v>
      </c>
      <c r="AQ611" s="197" t="s">
        <v>692</v>
      </c>
      <c r="AR611" s="196" t="s">
        <v>693</v>
      </c>
      <c r="AS611" s="249">
        <v>313</v>
      </c>
      <c r="AT611" s="209">
        <v>0</v>
      </c>
      <c r="AU611" s="209">
        <v>0</v>
      </c>
      <c r="AV611" s="209">
        <v>0</v>
      </c>
      <c r="AW611" s="209">
        <v>0</v>
      </c>
      <c r="AX611" s="209">
        <v>0</v>
      </c>
      <c r="AY611" s="209">
        <v>0</v>
      </c>
      <c r="AZ611" s="209">
        <v>0</v>
      </c>
      <c r="BA611" s="209">
        <v>0</v>
      </c>
      <c r="BB611" s="209">
        <v>0</v>
      </c>
      <c r="BC611" s="209">
        <v>0</v>
      </c>
      <c r="BD611" s="209">
        <v>0</v>
      </c>
      <c r="BE611" s="209">
        <v>0</v>
      </c>
      <c r="BF611" s="209">
        <v>0</v>
      </c>
      <c r="BG611" s="209">
        <v>0</v>
      </c>
      <c r="BH611" s="209">
        <v>0</v>
      </c>
      <c r="BI611" s="209">
        <v>0</v>
      </c>
      <c r="BJ611" s="209">
        <v>0</v>
      </c>
      <c r="BK611" s="209">
        <v>0</v>
      </c>
      <c r="BL611" s="209">
        <v>0</v>
      </c>
      <c r="BM611" s="209">
        <v>0</v>
      </c>
      <c r="BN611" s="209">
        <v>0</v>
      </c>
      <c r="BO611" s="209">
        <v>0</v>
      </c>
      <c r="BP611" s="209">
        <v>0</v>
      </c>
      <c r="BQ611" s="209">
        <v>0</v>
      </c>
      <c r="BR611" s="209">
        <v>0</v>
      </c>
      <c r="BS611" s="209">
        <v>0</v>
      </c>
      <c r="BT611" s="209">
        <v>0</v>
      </c>
      <c r="BU611" s="209">
        <v>0</v>
      </c>
      <c r="BV611" s="209">
        <v>0</v>
      </c>
      <c r="BW611" s="209">
        <v>0</v>
      </c>
      <c r="BX611" s="209">
        <v>0</v>
      </c>
      <c r="BY611" s="209">
        <v>0</v>
      </c>
      <c r="BZ611" s="209">
        <v>0</v>
      </c>
      <c r="CA611" s="209">
        <v>0</v>
      </c>
      <c r="CB611" s="209">
        <v>0</v>
      </c>
      <c r="CC611" s="209">
        <v>0</v>
      </c>
      <c r="CD611" s="209">
        <v>0</v>
      </c>
      <c r="CE611" s="209">
        <v>0</v>
      </c>
      <c r="CF611" s="209">
        <v>0</v>
      </c>
      <c r="CG611" s="209">
        <v>0</v>
      </c>
      <c r="CH611" s="209">
        <v>0</v>
      </c>
      <c r="CI611" s="209">
        <v>0</v>
      </c>
      <c r="CJ611" s="209">
        <v>0</v>
      </c>
      <c r="CK611" s="209">
        <v>0</v>
      </c>
      <c r="CL611" s="209">
        <v>0</v>
      </c>
      <c r="CM611" s="509" t="s">
        <v>92</v>
      </c>
      <c r="CN611" s="19" t="str">
        <f t="shared" si="246"/>
        <v>4030200001003плановый</v>
      </c>
      <c r="CO611" s="103"/>
      <c r="CP611" s="103"/>
      <c r="CQ611" s="192" t="b">
        <f t="shared" si="245"/>
        <v>1</v>
      </c>
      <c r="CR611" s="104">
        <f t="shared" si="239"/>
        <v>0</v>
      </c>
      <c r="CS611" s="104">
        <f t="shared" si="240"/>
        <v>0</v>
      </c>
      <c r="CT611" s="104">
        <f t="shared" si="241"/>
        <v>0</v>
      </c>
      <c r="CU611" s="104">
        <f t="shared" si="242"/>
        <v>0</v>
      </c>
      <c r="CV611" s="104">
        <f t="shared" si="243"/>
        <v>0</v>
      </c>
      <c r="CW611" s="104">
        <f t="shared" si="244"/>
        <v>0</v>
      </c>
      <c r="CX611" s="104"/>
      <c r="CY611" s="211">
        <f t="shared" si="247"/>
        <v>0</v>
      </c>
      <c r="CZ611" s="211">
        <f t="shared" si="248"/>
        <v>0</v>
      </c>
      <c r="DA611" s="211">
        <f t="shared" si="249"/>
        <v>0</v>
      </c>
      <c r="DB611" s="211">
        <f t="shared" si="250"/>
        <v>0</v>
      </c>
      <c r="DC611" s="211">
        <f t="shared" si="251"/>
        <v>0</v>
      </c>
      <c r="DD611" s="211">
        <f t="shared" si="252"/>
        <v>0</v>
      </c>
      <c r="DE611" s="211">
        <f t="shared" si="253"/>
        <v>0</v>
      </c>
      <c r="DF611" s="211">
        <f t="shared" si="254"/>
        <v>0</v>
      </c>
      <c r="DG611" s="211">
        <f t="shared" si="255"/>
        <v>0</v>
      </c>
      <c r="DH611" s="211">
        <f t="shared" si="256"/>
        <v>0</v>
      </c>
      <c r="DK611" s="233">
        <v>403020000</v>
      </c>
    </row>
    <row r="612" spans="1:115" s="105" customFormat="1" ht="32.1" customHeight="1">
      <c r="A612" s="56" t="s">
        <v>600</v>
      </c>
      <c r="B612" s="57" t="s">
        <v>601</v>
      </c>
      <c r="C612" s="233">
        <v>403020000</v>
      </c>
      <c r="D612" s="208" t="s">
        <v>2492</v>
      </c>
      <c r="E612" s="59" t="s">
        <v>602</v>
      </c>
      <c r="F612" s="85"/>
      <c r="G612" s="85"/>
      <c r="H612" s="86" t="s">
        <v>66</v>
      </c>
      <c r="I612" s="85"/>
      <c r="J612" s="86" t="s">
        <v>330</v>
      </c>
      <c r="K612" s="86" t="s">
        <v>64</v>
      </c>
      <c r="L612" s="86" t="s">
        <v>189</v>
      </c>
      <c r="M612" s="232"/>
      <c r="N612" s="232"/>
      <c r="O612" s="232"/>
      <c r="P612" s="64" t="s">
        <v>134</v>
      </c>
      <c r="Q612" s="64" t="s">
        <v>275</v>
      </c>
      <c r="R612" s="86"/>
      <c r="S612" s="86"/>
      <c r="T612" s="86" t="s">
        <v>66</v>
      </c>
      <c r="U612" s="86"/>
      <c r="V612" s="86" t="s">
        <v>189</v>
      </c>
      <c r="W612" s="86" t="s">
        <v>64</v>
      </c>
      <c r="X612" s="86"/>
      <c r="Y612" s="86"/>
      <c r="Z612" s="86"/>
      <c r="AA612" s="86"/>
      <c r="AB612" s="64" t="s">
        <v>142</v>
      </c>
      <c r="AC612" s="64" t="s">
        <v>2528</v>
      </c>
      <c r="AD612" s="245"/>
      <c r="AE612" s="245"/>
      <c r="AF612" s="245"/>
      <c r="AG612" s="245"/>
      <c r="AH612" s="245"/>
      <c r="AI612" s="245"/>
      <c r="AJ612" s="245" t="s">
        <v>64</v>
      </c>
      <c r="AK612" s="245"/>
      <c r="AL612" s="245"/>
      <c r="AM612" s="245"/>
      <c r="AN612" s="64" t="s">
        <v>2529</v>
      </c>
      <c r="AO612" s="197" t="s">
        <v>303</v>
      </c>
      <c r="AP612" s="197" t="s">
        <v>74</v>
      </c>
      <c r="AQ612" s="197" t="s">
        <v>694</v>
      </c>
      <c r="AR612" s="196" t="s">
        <v>695</v>
      </c>
      <c r="AS612" s="249">
        <v>313</v>
      </c>
      <c r="AT612" s="209">
        <v>54080</v>
      </c>
      <c r="AU612" s="209">
        <v>54080</v>
      </c>
      <c r="AV612" s="209">
        <v>0</v>
      </c>
      <c r="AW612" s="209">
        <v>0</v>
      </c>
      <c r="AX612" s="209">
        <v>0</v>
      </c>
      <c r="AY612" s="209">
        <v>0</v>
      </c>
      <c r="AZ612" s="209">
        <v>0</v>
      </c>
      <c r="BA612" s="209">
        <v>0</v>
      </c>
      <c r="BB612" s="209">
        <v>54080</v>
      </c>
      <c r="BC612" s="209">
        <v>54080</v>
      </c>
      <c r="BD612" s="209">
        <v>56243</v>
      </c>
      <c r="BE612" s="209">
        <v>0</v>
      </c>
      <c r="BF612" s="209">
        <v>0</v>
      </c>
      <c r="BG612" s="209">
        <v>0</v>
      </c>
      <c r="BH612" s="209">
        <v>56243</v>
      </c>
      <c r="BI612" s="209">
        <v>56243</v>
      </c>
      <c r="BJ612" s="209">
        <v>0</v>
      </c>
      <c r="BK612" s="209">
        <v>0</v>
      </c>
      <c r="BL612" s="209">
        <v>0</v>
      </c>
      <c r="BM612" s="209">
        <v>56243</v>
      </c>
      <c r="BN612" s="209">
        <v>56243</v>
      </c>
      <c r="BO612" s="209">
        <v>0</v>
      </c>
      <c r="BP612" s="209">
        <v>0</v>
      </c>
      <c r="BQ612" s="209">
        <v>0</v>
      </c>
      <c r="BR612" s="209">
        <v>56243</v>
      </c>
      <c r="BS612" s="209">
        <v>56243</v>
      </c>
      <c r="BT612" s="209">
        <v>0</v>
      </c>
      <c r="BU612" s="209">
        <v>0</v>
      </c>
      <c r="BV612" s="209">
        <v>0</v>
      </c>
      <c r="BW612" s="209">
        <v>56243</v>
      </c>
      <c r="BX612" s="209">
        <v>54080</v>
      </c>
      <c r="BY612" s="209">
        <v>0</v>
      </c>
      <c r="BZ612" s="209">
        <v>0</v>
      </c>
      <c r="CA612" s="209">
        <v>0</v>
      </c>
      <c r="CB612" s="209">
        <v>54080</v>
      </c>
      <c r="CC612" s="209">
        <v>56243</v>
      </c>
      <c r="CD612" s="209">
        <v>0</v>
      </c>
      <c r="CE612" s="209">
        <v>0</v>
      </c>
      <c r="CF612" s="209">
        <v>0</v>
      </c>
      <c r="CG612" s="209">
        <v>56243</v>
      </c>
      <c r="CH612" s="209">
        <v>56243</v>
      </c>
      <c r="CI612" s="209">
        <v>0</v>
      </c>
      <c r="CJ612" s="209">
        <v>0</v>
      </c>
      <c r="CK612" s="209">
        <v>0</v>
      </c>
      <c r="CL612" s="209">
        <v>56243</v>
      </c>
      <c r="CM612" s="509" t="s">
        <v>92</v>
      </c>
      <c r="CN612" s="19" t="str">
        <f t="shared" si="246"/>
        <v>4030200001003плановый</v>
      </c>
      <c r="CO612" s="103"/>
      <c r="CP612" s="103"/>
      <c r="CQ612" s="192" t="b">
        <f t="shared" si="245"/>
        <v>1</v>
      </c>
      <c r="CR612" s="104">
        <f t="shared" si="239"/>
        <v>0</v>
      </c>
      <c r="CS612" s="104">
        <f t="shared" si="240"/>
        <v>0</v>
      </c>
      <c r="CT612" s="104">
        <f t="shared" si="241"/>
        <v>0</v>
      </c>
      <c r="CU612" s="104">
        <f t="shared" si="242"/>
        <v>0</v>
      </c>
      <c r="CV612" s="104">
        <f t="shared" si="243"/>
        <v>0</v>
      </c>
      <c r="CW612" s="104">
        <f t="shared" si="244"/>
        <v>0</v>
      </c>
      <c r="CX612" s="104"/>
      <c r="CY612" s="211">
        <f t="shared" si="247"/>
        <v>0</v>
      </c>
      <c r="CZ612" s="211">
        <f t="shared" si="248"/>
        <v>0</v>
      </c>
      <c r="DA612" s="211">
        <f t="shared" si="249"/>
        <v>0</v>
      </c>
      <c r="DB612" s="211">
        <f t="shared" si="250"/>
        <v>0</v>
      </c>
      <c r="DC612" s="211">
        <f t="shared" si="251"/>
        <v>0</v>
      </c>
      <c r="DD612" s="211">
        <f t="shared" si="252"/>
        <v>0</v>
      </c>
      <c r="DE612" s="211">
        <f t="shared" si="253"/>
        <v>0</v>
      </c>
      <c r="DF612" s="211">
        <f t="shared" si="254"/>
        <v>0</v>
      </c>
      <c r="DG612" s="211">
        <f t="shared" si="255"/>
        <v>0</v>
      </c>
      <c r="DH612" s="211">
        <f t="shared" si="256"/>
        <v>0</v>
      </c>
      <c r="DK612" s="233">
        <v>403020000</v>
      </c>
    </row>
    <row r="613" spans="1:115" s="105" customFormat="1" ht="32.1" customHeight="1">
      <c r="A613" s="56" t="s">
        <v>600</v>
      </c>
      <c r="B613" s="57" t="s">
        <v>601</v>
      </c>
      <c r="C613" s="233">
        <v>403020000</v>
      </c>
      <c r="D613" s="208" t="s">
        <v>2492</v>
      </c>
      <c r="E613" s="59" t="s">
        <v>602</v>
      </c>
      <c r="F613" s="85"/>
      <c r="G613" s="85"/>
      <c r="H613" s="86" t="s">
        <v>66</v>
      </c>
      <c r="I613" s="85"/>
      <c r="J613" s="86" t="s">
        <v>330</v>
      </c>
      <c r="K613" s="86" t="s">
        <v>64</v>
      </c>
      <c r="L613" s="86" t="s">
        <v>189</v>
      </c>
      <c r="M613" s="232"/>
      <c r="N613" s="232"/>
      <c r="O613" s="232"/>
      <c r="P613" s="64" t="s">
        <v>134</v>
      </c>
      <c r="Q613" s="64" t="s">
        <v>275</v>
      </c>
      <c r="R613" s="86"/>
      <c r="S613" s="86"/>
      <c r="T613" s="86" t="s">
        <v>66</v>
      </c>
      <c r="U613" s="86"/>
      <c r="V613" s="86" t="s">
        <v>189</v>
      </c>
      <c r="W613" s="86" t="s">
        <v>64</v>
      </c>
      <c r="X613" s="86"/>
      <c r="Y613" s="86"/>
      <c r="Z613" s="86"/>
      <c r="AA613" s="86"/>
      <c r="AB613" s="64" t="s">
        <v>142</v>
      </c>
      <c r="AC613" s="64" t="s">
        <v>2530</v>
      </c>
      <c r="AD613" s="245"/>
      <c r="AE613" s="245"/>
      <c r="AF613" s="245"/>
      <c r="AG613" s="245"/>
      <c r="AH613" s="245"/>
      <c r="AI613" s="245"/>
      <c r="AJ613" s="245" t="s">
        <v>64</v>
      </c>
      <c r="AK613" s="245" t="s">
        <v>64</v>
      </c>
      <c r="AL613" s="245"/>
      <c r="AM613" s="245"/>
      <c r="AN613" s="64" t="s">
        <v>2531</v>
      </c>
      <c r="AO613" s="197" t="s">
        <v>303</v>
      </c>
      <c r="AP613" s="197" t="s">
        <v>74</v>
      </c>
      <c r="AQ613" s="197" t="s">
        <v>2532</v>
      </c>
      <c r="AR613" s="196" t="s">
        <v>2533</v>
      </c>
      <c r="AS613" s="249" t="s">
        <v>168</v>
      </c>
      <c r="AT613" s="209">
        <v>23848560</v>
      </c>
      <c r="AU613" s="209">
        <v>20742248</v>
      </c>
      <c r="AV613" s="209">
        <v>0</v>
      </c>
      <c r="AW613" s="209">
        <v>0</v>
      </c>
      <c r="AX613" s="209">
        <v>0</v>
      </c>
      <c r="AY613" s="209">
        <v>0</v>
      </c>
      <c r="AZ613" s="209">
        <v>0</v>
      </c>
      <c r="BA613" s="209">
        <v>0</v>
      </c>
      <c r="BB613" s="209">
        <v>23848560</v>
      </c>
      <c r="BC613" s="209">
        <v>20742248</v>
      </c>
      <c r="BD613" s="209">
        <v>0</v>
      </c>
      <c r="BE613" s="209">
        <v>0</v>
      </c>
      <c r="BF613" s="209">
        <v>0</v>
      </c>
      <c r="BG613" s="209">
        <v>0</v>
      </c>
      <c r="BH613" s="209">
        <v>0</v>
      </c>
      <c r="BI613" s="209">
        <v>0</v>
      </c>
      <c r="BJ613" s="209">
        <v>0</v>
      </c>
      <c r="BK613" s="209">
        <v>0</v>
      </c>
      <c r="BL613" s="209">
        <v>0</v>
      </c>
      <c r="BM613" s="209">
        <v>0</v>
      </c>
      <c r="BN613" s="209">
        <v>0</v>
      </c>
      <c r="BO613" s="209">
        <v>0</v>
      </c>
      <c r="BP613" s="209">
        <v>0</v>
      </c>
      <c r="BQ613" s="209">
        <v>0</v>
      </c>
      <c r="BR613" s="209">
        <v>0</v>
      </c>
      <c r="BS613" s="209">
        <v>0</v>
      </c>
      <c r="BT613" s="209">
        <v>0</v>
      </c>
      <c r="BU613" s="209">
        <v>0</v>
      </c>
      <c r="BV613" s="209">
        <v>0</v>
      </c>
      <c r="BW613" s="209">
        <v>0</v>
      </c>
      <c r="BX613" s="209">
        <v>23848560</v>
      </c>
      <c r="BY613" s="209">
        <v>0</v>
      </c>
      <c r="BZ613" s="209">
        <v>0</v>
      </c>
      <c r="CA613" s="209">
        <v>0</v>
      </c>
      <c r="CB613" s="209">
        <v>23848560</v>
      </c>
      <c r="CC613" s="209">
        <v>0</v>
      </c>
      <c r="CD613" s="209">
        <v>0</v>
      </c>
      <c r="CE613" s="209">
        <v>0</v>
      </c>
      <c r="CF613" s="209">
        <v>0</v>
      </c>
      <c r="CG613" s="209">
        <v>0</v>
      </c>
      <c r="CH613" s="209">
        <v>0</v>
      </c>
      <c r="CI613" s="209">
        <v>0</v>
      </c>
      <c r="CJ613" s="209">
        <v>0</v>
      </c>
      <c r="CK613" s="209">
        <v>0</v>
      </c>
      <c r="CL613" s="209">
        <v>0</v>
      </c>
      <c r="CM613" s="509" t="s">
        <v>92</v>
      </c>
      <c r="CN613" s="19" t="str">
        <f t="shared" si="246"/>
        <v>4030200001003плановый</v>
      </c>
      <c r="CO613" s="103"/>
      <c r="CP613" s="103"/>
      <c r="CQ613" s="192" t="b">
        <f t="shared" si="245"/>
        <v>1</v>
      </c>
      <c r="CR613" s="104">
        <f t="shared" si="239"/>
        <v>0</v>
      </c>
      <c r="CS613" s="104">
        <f t="shared" si="240"/>
        <v>0</v>
      </c>
      <c r="CT613" s="104">
        <f t="shared" si="241"/>
        <v>0</v>
      </c>
      <c r="CU613" s="104">
        <f t="shared" si="242"/>
        <v>0</v>
      </c>
      <c r="CV613" s="104">
        <f t="shared" si="243"/>
        <v>0</v>
      </c>
      <c r="CW613" s="104">
        <f t="shared" si="244"/>
        <v>0</v>
      </c>
      <c r="CX613" s="104"/>
      <c r="CY613" s="211">
        <f t="shared" si="247"/>
        <v>0</v>
      </c>
      <c r="CZ613" s="211">
        <f t="shared" si="248"/>
        <v>0</v>
      </c>
      <c r="DA613" s="211">
        <f t="shared" si="249"/>
        <v>0</v>
      </c>
      <c r="DB613" s="211">
        <f t="shared" si="250"/>
        <v>0</v>
      </c>
      <c r="DC613" s="211">
        <f t="shared" si="251"/>
        <v>0</v>
      </c>
      <c r="DD613" s="211">
        <f t="shared" si="252"/>
        <v>0</v>
      </c>
      <c r="DE613" s="211">
        <f t="shared" si="253"/>
        <v>0</v>
      </c>
      <c r="DF613" s="211">
        <f t="shared" si="254"/>
        <v>0</v>
      </c>
      <c r="DG613" s="211">
        <f t="shared" si="255"/>
        <v>0</v>
      </c>
      <c r="DH613" s="211">
        <f t="shared" si="256"/>
        <v>0</v>
      </c>
      <c r="DK613" s="233">
        <v>403020000</v>
      </c>
    </row>
    <row r="614" spans="1:115" s="105" customFormat="1" ht="32.1" customHeight="1">
      <c r="A614" s="56" t="s">
        <v>600</v>
      </c>
      <c r="B614" s="57" t="s">
        <v>601</v>
      </c>
      <c r="C614" s="233">
        <v>403020000</v>
      </c>
      <c r="D614" s="208" t="s">
        <v>2492</v>
      </c>
      <c r="E614" s="59" t="s">
        <v>602</v>
      </c>
      <c r="F614" s="85"/>
      <c r="G614" s="85"/>
      <c r="H614" s="86" t="s">
        <v>66</v>
      </c>
      <c r="I614" s="85"/>
      <c r="J614" s="86" t="s">
        <v>330</v>
      </c>
      <c r="K614" s="86" t="s">
        <v>64</v>
      </c>
      <c r="L614" s="86" t="s">
        <v>189</v>
      </c>
      <c r="M614" s="232"/>
      <c r="N614" s="232"/>
      <c r="O614" s="232"/>
      <c r="P614" s="64" t="s">
        <v>134</v>
      </c>
      <c r="Q614" s="64" t="s">
        <v>275</v>
      </c>
      <c r="R614" s="86"/>
      <c r="S614" s="86"/>
      <c r="T614" s="86" t="s">
        <v>66</v>
      </c>
      <c r="U614" s="86"/>
      <c r="V614" s="86" t="s">
        <v>189</v>
      </c>
      <c r="W614" s="86" t="s">
        <v>64</v>
      </c>
      <c r="X614" s="86"/>
      <c r="Y614" s="86"/>
      <c r="Z614" s="86"/>
      <c r="AA614" s="86"/>
      <c r="AB614" s="64" t="s">
        <v>142</v>
      </c>
      <c r="AC614" s="64" t="s">
        <v>2530</v>
      </c>
      <c r="AD614" s="245"/>
      <c r="AE614" s="245"/>
      <c r="AF614" s="245"/>
      <c r="AG614" s="245"/>
      <c r="AH614" s="245"/>
      <c r="AI614" s="245"/>
      <c r="AJ614" s="245" t="s">
        <v>64</v>
      </c>
      <c r="AK614" s="245" t="s">
        <v>208</v>
      </c>
      <c r="AL614" s="245"/>
      <c r="AM614" s="245"/>
      <c r="AN614" s="64" t="s">
        <v>2531</v>
      </c>
      <c r="AO614" s="197" t="s">
        <v>303</v>
      </c>
      <c r="AP614" s="197" t="s">
        <v>74</v>
      </c>
      <c r="AQ614" s="197" t="s">
        <v>2534</v>
      </c>
      <c r="AR614" s="196" t="s">
        <v>2535</v>
      </c>
      <c r="AS614" s="249" t="s">
        <v>168</v>
      </c>
      <c r="AT614" s="209">
        <v>219600</v>
      </c>
      <c r="AU614" s="209">
        <v>219600</v>
      </c>
      <c r="AV614" s="209">
        <v>0</v>
      </c>
      <c r="AW614" s="209">
        <v>0</v>
      </c>
      <c r="AX614" s="209">
        <v>0</v>
      </c>
      <c r="AY614" s="209">
        <v>0</v>
      </c>
      <c r="AZ614" s="209">
        <v>0</v>
      </c>
      <c r="BA614" s="209">
        <v>0</v>
      </c>
      <c r="BB614" s="209">
        <v>219600</v>
      </c>
      <c r="BC614" s="209">
        <v>219600</v>
      </c>
      <c r="BD614" s="209">
        <v>0</v>
      </c>
      <c r="BE614" s="209">
        <v>0</v>
      </c>
      <c r="BF614" s="209">
        <v>0</v>
      </c>
      <c r="BG614" s="209">
        <v>0</v>
      </c>
      <c r="BH614" s="209">
        <v>0</v>
      </c>
      <c r="BI614" s="209">
        <v>0</v>
      </c>
      <c r="BJ614" s="209">
        <v>0</v>
      </c>
      <c r="BK614" s="209">
        <v>0</v>
      </c>
      <c r="BL614" s="209">
        <v>0</v>
      </c>
      <c r="BM614" s="209">
        <v>0</v>
      </c>
      <c r="BN614" s="209">
        <v>0</v>
      </c>
      <c r="BO614" s="209">
        <v>0</v>
      </c>
      <c r="BP614" s="209">
        <v>0</v>
      </c>
      <c r="BQ614" s="209">
        <v>0</v>
      </c>
      <c r="BR614" s="209">
        <v>0</v>
      </c>
      <c r="BS614" s="209">
        <v>0</v>
      </c>
      <c r="BT614" s="209">
        <v>0</v>
      </c>
      <c r="BU614" s="209">
        <v>0</v>
      </c>
      <c r="BV614" s="209">
        <v>0</v>
      </c>
      <c r="BW614" s="209">
        <v>0</v>
      </c>
      <c r="BX614" s="209">
        <v>219600</v>
      </c>
      <c r="BY614" s="209">
        <v>0</v>
      </c>
      <c r="BZ614" s="209">
        <v>0</v>
      </c>
      <c r="CA614" s="209">
        <v>0</v>
      </c>
      <c r="CB614" s="209">
        <v>219600</v>
      </c>
      <c r="CC614" s="209">
        <v>0</v>
      </c>
      <c r="CD614" s="209">
        <v>0</v>
      </c>
      <c r="CE614" s="209">
        <v>0</v>
      </c>
      <c r="CF614" s="209">
        <v>0</v>
      </c>
      <c r="CG614" s="209">
        <v>0</v>
      </c>
      <c r="CH614" s="209">
        <v>0</v>
      </c>
      <c r="CI614" s="209">
        <v>0</v>
      </c>
      <c r="CJ614" s="209">
        <v>0</v>
      </c>
      <c r="CK614" s="209">
        <v>0</v>
      </c>
      <c r="CL614" s="209">
        <v>0</v>
      </c>
      <c r="CM614" s="509" t="s">
        <v>92</v>
      </c>
      <c r="CN614" s="19" t="str">
        <f t="shared" si="246"/>
        <v>4030200001003плановый</v>
      </c>
      <c r="CO614" s="103"/>
      <c r="CP614" s="103"/>
      <c r="CQ614" s="192" t="b">
        <f t="shared" si="245"/>
        <v>1</v>
      </c>
      <c r="CR614" s="104">
        <f t="shared" si="239"/>
        <v>0</v>
      </c>
      <c r="CS614" s="104">
        <f t="shared" si="240"/>
        <v>0</v>
      </c>
      <c r="CT614" s="104">
        <f t="shared" si="241"/>
        <v>0</v>
      </c>
      <c r="CU614" s="104">
        <f t="shared" si="242"/>
        <v>0</v>
      </c>
      <c r="CV614" s="104">
        <f t="shared" si="243"/>
        <v>0</v>
      </c>
      <c r="CW614" s="104">
        <f t="shared" si="244"/>
        <v>0</v>
      </c>
      <c r="CX614" s="104"/>
      <c r="CY614" s="211">
        <f t="shared" si="247"/>
        <v>0</v>
      </c>
      <c r="CZ614" s="211">
        <f t="shared" si="248"/>
        <v>0</v>
      </c>
      <c r="DA614" s="211">
        <f t="shared" si="249"/>
        <v>0</v>
      </c>
      <c r="DB614" s="211">
        <f t="shared" si="250"/>
        <v>0</v>
      </c>
      <c r="DC614" s="211">
        <f t="shared" si="251"/>
        <v>0</v>
      </c>
      <c r="DD614" s="211">
        <f t="shared" si="252"/>
        <v>0</v>
      </c>
      <c r="DE614" s="211">
        <f t="shared" si="253"/>
        <v>0</v>
      </c>
      <c r="DF614" s="211">
        <f t="shared" si="254"/>
        <v>0</v>
      </c>
      <c r="DG614" s="211">
        <f t="shared" si="255"/>
        <v>0</v>
      </c>
      <c r="DH614" s="211">
        <f t="shared" si="256"/>
        <v>0</v>
      </c>
      <c r="DK614" s="233">
        <v>403020000</v>
      </c>
    </row>
    <row r="615" spans="1:115" s="105" customFormat="1" ht="32.1" customHeight="1">
      <c r="A615" s="56" t="s">
        <v>600</v>
      </c>
      <c r="B615" s="57" t="s">
        <v>601</v>
      </c>
      <c r="C615" s="233">
        <v>403020000</v>
      </c>
      <c r="D615" s="208" t="s">
        <v>2492</v>
      </c>
      <c r="E615" s="59" t="s">
        <v>602</v>
      </c>
      <c r="F615" s="85"/>
      <c r="G615" s="85"/>
      <c r="H615" s="86" t="s">
        <v>66</v>
      </c>
      <c r="I615" s="85"/>
      <c r="J615" s="86" t="s">
        <v>330</v>
      </c>
      <c r="K615" s="86" t="s">
        <v>64</v>
      </c>
      <c r="L615" s="86" t="s">
        <v>189</v>
      </c>
      <c r="M615" s="232"/>
      <c r="N615" s="232"/>
      <c r="O615" s="232"/>
      <c r="P615" s="64" t="s">
        <v>134</v>
      </c>
      <c r="Q615" s="64" t="s">
        <v>275</v>
      </c>
      <c r="R615" s="86"/>
      <c r="S615" s="86"/>
      <c r="T615" s="86" t="s">
        <v>66</v>
      </c>
      <c r="U615" s="86"/>
      <c r="V615" s="86" t="s">
        <v>189</v>
      </c>
      <c r="W615" s="86" t="s">
        <v>64</v>
      </c>
      <c r="X615" s="86"/>
      <c r="Y615" s="86"/>
      <c r="Z615" s="86"/>
      <c r="AA615" s="86"/>
      <c r="AB615" s="64" t="s">
        <v>142</v>
      </c>
      <c r="AC615" s="64" t="s">
        <v>2517</v>
      </c>
      <c r="AD615" s="245"/>
      <c r="AE615" s="245"/>
      <c r="AF615" s="245"/>
      <c r="AG615" s="245"/>
      <c r="AH615" s="245"/>
      <c r="AI615" s="245"/>
      <c r="AJ615" s="245" t="s">
        <v>208</v>
      </c>
      <c r="AK615" s="245"/>
      <c r="AL615" s="245"/>
      <c r="AM615" s="245"/>
      <c r="AN615" s="64" t="s">
        <v>2518</v>
      </c>
      <c r="AO615" s="197" t="s">
        <v>303</v>
      </c>
      <c r="AP615" s="197" t="s">
        <v>74</v>
      </c>
      <c r="AQ615" s="197" t="s">
        <v>696</v>
      </c>
      <c r="AR615" s="196" t="s">
        <v>697</v>
      </c>
      <c r="AS615" s="249">
        <v>321</v>
      </c>
      <c r="AT615" s="209">
        <v>0</v>
      </c>
      <c r="AU615" s="209">
        <v>0</v>
      </c>
      <c r="AV615" s="209">
        <v>0</v>
      </c>
      <c r="AW615" s="209">
        <v>0</v>
      </c>
      <c r="AX615" s="209">
        <v>0</v>
      </c>
      <c r="AY615" s="209">
        <v>0</v>
      </c>
      <c r="AZ615" s="209">
        <v>0</v>
      </c>
      <c r="BA615" s="209">
        <v>0</v>
      </c>
      <c r="BB615" s="209">
        <v>0</v>
      </c>
      <c r="BC615" s="209">
        <v>0</v>
      </c>
      <c r="BD615" s="209">
        <v>20000</v>
      </c>
      <c r="BE615" s="209">
        <v>0</v>
      </c>
      <c r="BF615" s="209">
        <v>0</v>
      </c>
      <c r="BG615" s="209">
        <v>0</v>
      </c>
      <c r="BH615" s="209">
        <v>20000</v>
      </c>
      <c r="BI615" s="209">
        <v>20000</v>
      </c>
      <c r="BJ615" s="209">
        <v>0</v>
      </c>
      <c r="BK615" s="209">
        <v>0</v>
      </c>
      <c r="BL615" s="209">
        <v>0</v>
      </c>
      <c r="BM615" s="209">
        <v>20000</v>
      </c>
      <c r="BN615" s="209">
        <v>20000</v>
      </c>
      <c r="BO615" s="209">
        <v>0</v>
      </c>
      <c r="BP615" s="209">
        <v>0</v>
      </c>
      <c r="BQ615" s="209">
        <v>0</v>
      </c>
      <c r="BR615" s="209">
        <v>20000</v>
      </c>
      <c r="BS615" s="209">
        <v>20000</v>
      </c>
      <c r="BT615" s="209">
        <v>0</v>
      </c>
      <c r="BU615" s="209">
        <v>0</v>
      </c>
      <c r="BV615" s="209">
        <v>0</v>
      </c>
      <c r="BW615" s="209">
        <v>20000</v>
      </c>
      <c r="BX615" s="209">
        <v>0</v>
      </c>
      <c r="BY615" s="209">
        <v>0</v>
      </c>
      <c r="BZ615" s="209">
        <v>0</v>
      </c>
      <c r="CA615" s="209">
        <v>0</v>
      </c>
      <c r="CB615" s="209">
        <v>0</v>
      </c>
      <c r="CC615" s="209">
        <v>20000</v>
      </c>
      <c r="CD615" s="209">
        <v>0</v>
      </c>
      <c r="CE615" s="209">
        <v>0</v>
      </c>
      <c r="CF615" s="209">
        <v>0</v>
      </c>
      <c r="CG615" s="209">
        <v>20000</v>
      </c>
      <c r="CH615" s="209">
        <v>20000</v>
      </c>
      <c r="CI615" s="209">
        <v>0</v>
      </c>
      <c r="CJ615" s="209">
        <v>0</v>
      </c>
      <c r="CK615" s="209">
        <v>0</v>
      </c>
      <c r="CL615" s="209">
        <v>20000</v>
      </c>
      <c r="CM615" s="509" t="s">
        <v>92</v>
      </c>
      <c r="CN615" s="19" t="str">
        <f t="shared" si="246"/>
        <v>4030200001003плановый</v>
      </c>
      <c r="CO615" s="103"/>
      <c r="CP615" s="103"/>
      <c r="CQ615" s="192" t="b">
        <f t="shared" si="245"/>
        <v>1</v>
      </c>
      <c r="CR615" s="104">
        <f t="shared" si="239"/>
        <v>0</v>
      </c>
      <c r="CS615" s="104">
        <f t="shared" si="240"/>
        <v>0</v>
      </c>
      <c r="CT615" s="104">
        <f t="shared" si="241"/>
        <v>0</v>
      </c>
      <c r="CU615" s="104">
        <f t="shared" si="242"/>
        <v>0</v>
      </c>
      <c r="CV615" s="104">
        <f t="shared" si="243"/>
        <v>0</v>
      </c>
      <c r="CW615" s="104">
        <f t="shared" si="244"/>
        <v>0</v>
      </c>
      <c r="CX615" s="104"/>
      <c r="CY615" s="211">
        <f t="shared" si="247"/>
        <v>0</v>
      </c>
      <c r="CZ615" s="211">
        <f t="shared" si="248"/>
        <v>0</v>
      </c>
      <c r="DA615" s="211">
        <f t="shared" si="249"/>
        <v>0</v>
      </c>
      <c r="DB615" s="211">
        <f t="shared" si="250"/>
        <v>0</v>
      </c>
      <c r="DC615" s="211">
        <f t="shared" si="251"/>
        <v>0</v>
      </c>
      <c r="DD615" s="211">
        <f t="shared" si="252"/>
        <v>0</v>
      </c>
      <c r="DE615" s="211">
        <f t="shared" si="253"/>
        <v>0</v>
      </c>
      <c r="DF615" s="211">
        <f t="shared" si="254"/>
        <v>0</v>
      </c>
      <c r="DG615" s="211">
        <f t="shared" si="255"/>
        <v>0</v>
      </c>
      <c r="DH615" s="211">
        <f t="shared" si="256"/>
        <v>0</v>
      </c>
      <c r="DK615" s="233">
        <v>403020000</v>
      </c>
    </row>
    <row r="616" spans="1:115" s="105" customFormat="1" ht="32.1" customHeight="1">
      <c r="A616" s="56" t="s">
        <v>600</v>
      </c>
      <c r="B616" s="57" t="s">
        <v>601</v>
      </c>
      <c r="C616" s="233">
        <v>403020000</v>
      </c>
      <c r="D616" s="208" t="s">
        <v>2492</v>
      </c>
      <c r="E616" s="59" t="s">
        <v>602</v>
      </c>
      <c r="F616" s="85"/>
      <c r="G616" s="85"/>
      <c r="H616" s="86" t="s">
        <v>66</v>
      </c>
      <c r="I616" s="85"/>
      <c r="J616" s="86" t="s">
        <v>330</v>
      </c>
      <c r="K616" s="86" t="s">
        <v>64</v>
      </c>
      <c r="L616" s="86" t="s">
        <v>189</v>
      </c>
      <c r="M616" s="232"/>
      <c r="N616" s="232"/>
      <c r="O616" s="232"/>
      <c r="P616" s="64" t="s">
        <v>134</v>
      </c>
      <c r="Q616" s="64" t="s">
        <v>275</v>
      </c>
      <c r="R616" s="86"/>
      <c r="S616" s="86"/>
      <c r="T616" s="86" t="s">
        <v>66</v>
      </c>
      <c r="U616" s="86"/>
      <c r="V616" s="86" t="s">
        <v>189</v>
      </c>
      <c r="W616" s="86" t="s">
        <v>64</v>
      </c>
      <c r="X616" s="86"/>
      <c r="Y616" s="86"/>
      <c r="Z616" s="86"/>
      <c r="AA616" s="86"/>
      <c r="AB616" s="64" t="s">
        <v>142</v>
      </c>
      <c r="AC616" s="64" t="s">
        <v>2536</v>
      </c>
      <c r="AD616" s="245"/>
      <c r="AE616" s="245"/>
      <c r="AF616" s="245"/>
      <c r="AG616" s="245"/>
      <c r="AH616" s="245"/>
      <c r="AI616" s="245"/>
      <c r="AJ616" s="64" t="s">
        <v>1214</v>
      </c>
      <c r="AK616" s="245"/>
      <c r="AL616" s="245"/>
      <c r="AM616" s="245"/>
      <c r="AN616" s="64" t="s">
        <v>2537</v>
      </c>
      <c r="AO616" s="197" t="s">
        <v>303</v>
      </c>
      <c r="AP616" s="197" t="s">
        <v>74</v>
      </c>
      <c r="AQ616" s="197" t="s">
        <v>698</v>
      </c>
      <c r="AR616" s="196" t="s">
        <v>699</v>
      </c>
      <c r="AS616" s="249">
        <v>321</v>
      </c>
      <c r="AT616" s="209">
        <v>0</v>
      </c>
      <c r="AU616" s="209">
        <v>0</v>
      </c>
      <c r="AV616" s="209">
        <v>0</v>
      </c>
      <c r="AW616" s="209">
        <v>0</v>
      </c>
      <c r="AX616" s="209">
        <v>0</v>
      </c>
      <c r="AY616" s="209">
        <v>0</v>
      </c>
      <c r="AZ616" s="209">
        <v>0</v>
      </c>
      <c r="BA616" s="209">
        <v>0</v>
      </c>
      <c r="BB616" s="209">
        <v>0</v>
      </c>
      <c r="BC616" s="209">
        <v>0</v>
      </c>
      <c r="BD616" s="209">
        <v>300000</v>
      </c>
      <c r="BE616" s="209">
        <v>0</v>
      </c>
      <c r="BF616" s="209">
        <v>0</v>
      </c>
      <c r="BG616" s="209">
        <v>0</v>
      </c>
      <c r="BH616" s="209">
        <v>300000</v>
      </c>
      <c r="BI616" s="209">
        <v>300000</v>
      </c>
      <c r="BJ616" s="209">
        <v>0</v>
      </c>
      <c r="BK616" s="209">
        <v>0</v>
      </c>
      <c r="BL616" s="209">
        <v>0</v>
      </c>
      <c r="BM616" s="209">
        <v>300000</v>
      </c>
      <c r="BN616" s="209">
        <v>300000</v>
      </c>
      <c r="BO616" s="209">
        <v>0</v>
      </c>
      <c r="BP616" s="209">
        <v>0</v>
      </c>
      <c r="BQ616" s="209">
        <v>0</v>
      </c>
      <c r="BR616" s="209">
        <v>300000</v>
      </c>
      <c r="BS616" s="209">
        <v>300000</v>
      </c>
      <c r="BT616" s="209">
        <v>0</v>
      </c>
      <c r="BU616" s="209">
        <v>0</v>
      </c>
      <c r="BV616" s="209">
        <v>0</v>
      </c>
      <c r="BW616" s="209">
        <v>300000</v>
      </c>
      <c r="BX616" s="209">
        <v>0</v>
      </c>
      <c r="BY616" s="209">
        <v>0</v>
      </c>
      <c r="BZ616" s="209">
        <v>0</v>
      </c>
      <c r="CA616" s="209">
        <v>0</v>
      </c>
      <c r="CB616" s="209">
        <v>0</v>
      </c>
      <c r="CC616" s="209">
        <v>300000</v>
      </c>
      <c r="CD616" s="209">
        <v>0</v>
      </c>
      <c r="CE616" s="209">
        <v>0</v>
      </c>
      <c r="CF616" s="209">
        <v>0</v>
      </c>
      <c r="CG616" s="209">
        <v>300000</v>
      </c>
      <c r="CH616" s="209">
        <v>300000</v>
      </c>
      <c r="CI616" s="209">
        <v>0</v>
      </c>
      <c r="CJ616" s="209">
        <v>0</v>
      </c>
      <c r="CK616" s="209">
        <v>0</v>
      </c>
      <c r="CL616" s="209">
        <v>300000</v>
      </c>
      <c r="CM616" s="509" t="s">
        <v>92</v>
      </c>
      <c r="CN616" s="19" t="str">
        <f t="shared" si="246"/>
        <v>4030200001003плановый</v>
      </c>
      <c r="CO616" s="103"/>
      <c r="CP616" s="103"/>
      <c r="CQ616" s="192" t="b">
        <f t="shared" si="245"/>
        <v>1</v>
      </c>
      <c r="CR616" s="104">
        <f t="shared" si="239"/>
        <v>0</v>
      </c>
      <c r="CS616" s="104">
        <f t="shared" si="240"/>
        <v>0</v>
      </c>
      <c r="CT616" s="104">
        <f t="shared" si="241"/>
        <v>0</v>
      </c>
      <c r="CU616" s="104">
        <f t="shared" si="242"/>
        <v>0</v>
      </c>
      <c r="CV616" s="104">
        <f t="shared" si="243"/>
        <v>0</v>
      </c>
      <c r="CW616" s="104">
        <f t="shared" si="244"/>
        <v>0</v>
      </c>
      <c r="CX616" s="104"/>
      <c r="CY616" s="211">
        <f t="shared" si="247"/>
        <v>0</v>
      </c>
      <c r="CZ616" s="211">
        <f t="shared" si="248"/>
        <v>0</v>
      </c>
      <c r="DA616" s="211">
        <f t="shared" si="249"/>
        <v>0</v>
      </c>
      <c r="DB616" s="211">
        <f t="shared" si="250"/>
        <v>0</v>
      </c>
      <c r="DC616" s="211">
        <f t="shared" si="251"/>
        <v>0</v>
      </c>
      <c r="DD616" s="211">
        <f t="shared" si="252"/>
        <v>0</v>
      </c>
      <c r="DE616" s="211">
        <f t="shared" si="253"/>
        <v>0</v>
      </c>
      <c r="DF616" s="211">
        <f t="shared" si="254"/>
        <v>0</v>
      </c>
      <c r="DG616" s="211">
        <f t="shared" si="255"/>
        <v>0</v>
      </c>
      <c r="DH616" s="211">
        <f t="shared" si="256"/>
        <v>0</v>
      </c>
      <c r="DK616" s="233">
        <v>403020000</v>
      </c>
    </row>
    <row r="617" spans="1:115" s="105" customFormat="1" ht="32.1" customHeight="1">
      <c r="A617" s="56" t="s">
        <v>600</v>
      </c>
      <c r="B617" s="57" t="s">
        <v>601</v>
      </c>
      <c r="C617" s="233">
        <v>403020000</v>
      </c>
      <c r="D617" s="208" t="s">
        <v>2492</v>
      </c>
      <c r="E617" s="59" t="s">
        <v>602</v>
      </c>
      <c r="F617" s="85"/>
      <c r="G617" s="85"/>
      <c r="H617" s="86" t="s">
        <v>66</v>
      </c>
      <c r="I617" s="85"/>
      <c r="J617" s="86" t="s">
        <v>330</v>
      </c>
      <c r="K617" s="86" t="s">
        <v>64</v>
      </c>
      <c r="L617" s="86" t="s">
        <v>189</v>
      </c>
      <c r="M617" s="232"/>
      <c r="N617" s="232"/>
      <c r="O617" s="232"/>
      <c r="P617" s="64" t="s">
        <v>134</v>
      </c>
      <c r="Q617" s="64" t="s">
        <v>275</v>
      </c>
      <c r="R617" s="86"/>
      <c r="S617" s="86"/>
      <c r="T617" s="86" t="s">
        <v>66</v>
      </c>
      <c r="U617" s="86"/>
      <c r="V617" s="86" t="s">
        <v>189</v>
      </c>
      <c r="W617" s="86" t="s">
        <v>64</v>
      </c>
      <c r="X617" s="86"/>
      <c r="Y617" s="86"/>
      <c r="Z617" s="86"/>
      <c r="AA617" s="86"/>
      <c r="AB617" s="64" t="s">
        <v>142</v>
      </c>
      <c r="AC617" s="64" t="s">
        <v>2538</v>
      </c>
      <c r="AD617" s="245"/>
      <c r="AE617" s="245"/>
      <c r="AF617" s="245"/>
      <c r="AG617" s="245"/>
      <c r="AH617" s="245"/>
      <c r="AI617" s="245"/>
      <c r="AJ617" s="245">
        <v>1.2</v>
      </c>
      <c r="AK617" s="245"/>
      <c r="AL617" s="245"/>
      <c r="AM617" s="245"/>
      <c r="AN617" s="64" t="s">
        <v>2539</v>
      </c>
      <c r="AO617" s="197" t="s">
        <v>303</v>
      </c>
      <c r="AP617" s="197" t="s">
        <v>74</v>
      </c>
      <c r="AQ617" s="197" t="s">
        <v>2540</v>
      </c>
      <c r="AR617" s="196" t="s">
        <v>2541</v>
      </c>
      <c r="AS617" s="249" t="s">
        <v>168</v>
      </c>
      <c r="AT617" s="209">
        <v>0</v>
      </c>
      <c r="AU617" s="209">
        <v>0</v>
      </c>
      <c r="AV617" s="209">
        <v>0</v>
      </c>
      <c r="AW617" s="209">
        <v>0</v>
      </c>
      <c r="AX617" s="209">
        <v>0</v>
      </c>
      <c r="AY617" s="209">
        <v>0</v>
      </c>
      <c r="AZ617" s="209">
        <v>0</v>
      </c>
      <c r="BA617" s="209">
        <v>0</v>
      </c>
      <c r="BB617" s="209">
        <v>0</v>
      </c>
      <c r="BC617" s="209">
        <v>0</v>
      </c>
      <c r="BD617" s="209">
        <v>850000</v>
      </c>
      <c r="BE617" s="209">
        <v>0</v>
      </c>
      <c r="BF617" s="209">
        <v>0</v>
      </c>
      <c r="BG617" s="209">
        <v>0</v>
      </c>
      <c r="BH617" s="209">
        <v>850000</v>
      </c>
      <c r="BI617" s="209">
        <v>0</v>
      </c>
      <c r="BJ617" s="209">
        <v>0</v>
      </c>
      <c r="BK617" s="209">
        <v>0</v>
      </c>
      <c r="BL617" s="209">
        <v>0</v>
      </c>
      <c r="BM617" s="209">
        <v>0</v>
      </c>
      <c r="BN617" s="209">
        <v>0</v>
      </c>
      <c r="BO617" s="209">
        <v>0</v>
      </c>
      <c r="BP617" s="209">
        <v>0</v>
      </c>
      <c r="BQ617" s="209">
        <v>0</v>
      </c>
      <c r="BR617" s="209">
        <v>0</v>
      </c>
      <c r="BS617" s="209">
        <v>0</v>
      </c>
      <c r="BT617" s="209">
        <v>0</v>
      </c>
      <c r="BU617" s="209">
        <v>0</v>
      </c>
      <c r="BV617" s="209">
        <v>0</v>
      </c>
      <c r="BW617" s="209">
        <v>0</v>
      </c>
      <c r="BX617" s="209">
        <v>0</v>
      </c>
      <c r="BY617" s="209">
        <v>0</v>
      </c>
      <c r="BZ617" s="209">
        <v>0</v>
      </c>
      <c r="CA617" s="209">
        <v>0</v>
      </c>
      <c r="CB617" s="209">
        <v>0</v>
      </c>
      <c r="CC617" s="209">
        <v>850000</v>
      </c>
      <c r="CD617" s="209">
        <v>0</v>
      </c>
      <c r="CE617" s="209">
        <v>0</v>
      </c>
      <c r="CF617" s="209">
        <v>0</v>
      </c>
      <c r="CG617" s="209">
        <v>850000</v>
      </c>
      <c r="CH617" s="209">
        <v>0</v>
      </c>
      <c r="CI617" s="209">
        <v>0</v>
      </c>
      <c r="CJ617" s="209">
        <v>0</v>
      </c>
      <c r="CK617" s="209">
        <v>0</v>
      </c>
      <c r="CL617" s="209">
        <v>0</v>
      </c>
      <c r="CM617" s="509" t="s">
        <v>92</v>
      </c>
      <c r="CN617" s="19" t="str">
        <f t="shared" si="246"/>
        <v>4030200001003плановый</v>
      </c>
      <c r="CO617" s="103"/>
      <c r="CP617" s="103"/>
      <c r="CQ617" s="192" t="b">
        <f t="shared" si="245"/>
        <v>1</v>
      </c>
      <c r="CR617" s="104">
        <f t="shared" si="239"/>
        <v>0</v>
      </c>
      <c r="CS617" s="104">
        <f t="shared" si="240"/>
        <v>0</v>
      </c>
      <c r="CT617" s="104">
        <f t="shared" si="241"/>
        <v>0</v>
      </c>
      <c r="CU617" s="104">
        <f t="shared" si="242"/>
        <v>0</v>
      </c>
      <c r="CV617" s="104">
        <f t="shared" si="243"/>
        <v>0</v>
      </c>
      <c r="CW617" s="104">
        <f t="shared" si="244"/>
        <v>0</v>
      </c>
      <c r="CX617" s="104"/>
      <c r="CY617" s="211">
        <f t="shared" si="247"/>
        <v>0</v>
      </c>
      <c r="CZ617" s="211">
        <f t="shared" si="248"/>
        <v>0</v>
      </c>
      <c r="DA617" s="211">
        <f t="shared" si="249"/>
        <v>0</v>
      </c>
      <c r="DB617" s="211">
        <f t="shared" si="250"/>
        <v>0</v>
      </c>
      <c r="DC617" s="211">
        <f t="shared" si="251"/>
        <v>0</v>
      </c>
      <c r="DD617" s="211">
        <f t="shared" si="252"/>
        <v>0</v>
      </c>
      <c r="DE617" s="211">
        <f t="shared" si="253"/>
        <v>0</v>
      </c>
      <c r="DF617" s="211">
        <f t="shared" si="254"/>
        <v>0</v>
      </c>
      <c r="DG617" s="211">
        <f t="shared" si="255"/>
        <v>0</v>
      </c>
      <c r="DH617" s="211">
        <f t="shared" si="256"/>
        <v>0</v>
      </c>
      <c r="DK617" s="233">
        <v>403020000</v>
      </c>
    </row>
    <row r="618" spans="1:115" s="105" customFormat="1" ht="32.1" customHeight="1">
      <c r="A618" s="56" t="s">
        <v>600</v>
      </c>
      <c r="B618" s="57" t="s">
        <v>601</v>
      </c>
      <c r="C618" s="233">
        <v>403020000</v>
      </c>
      <c r="D618" s="208" t="s">
        <v>2492</v>
      </c>
      <c r="E618" s="59" t="s">
        <v>602</v>
      </c>
      <c r="F618" s="85"/>
      <c r="G618" s="85"/>
      <c r="H618" s="86" t="s">
        <v>66</v>
      </c>
      <c r="I618" s="85"/>
      <c r="J618" s="86" t="s">
        <v>330</v>
      </c>
      <c r="K618" s="86" t="s">
        <v>64</v>
      </c>
      <c r="L618" s="86" t="s">
        <v>189</v>
      </c>
      <c r="M618" s="232"/>
      <c r="N618" s="232"/>
      <c r="O618" s="232"/>
      <c r="P618" s="64" t="s">
        <v>134</v>
      </c>
      <c r="Q618" s="64" t="s">
        <v>275</v>
      </c>
      <c r="R618" s="86"/>
      <c r="S618" s="86"/>
      <c r="T618" s="86" t="s">
        <v>66</v>
      </c>
      <c r="U618" s="86"/>
      <c r="V618" s="86" t="s">
        <v>189</v>
      </c>
      <c r="W618" s="86" t="s">
        <v>64</v>
      </c>
      <c r="X618" s="86"/>
      <c r="Y618" s="86"/>
      <c r="Z618" s="86"/>
      <c r="AA618" s="86"/>
      <c r="AB618" s="64" t="s">
        <v>142</v>
      </c>
      <c r="AC618" s="64" t="s">
        <v>2542</v>
      </c>
      <c r="AD618" s="245"/>
      <c r="AE618" s="245"/>
      <c r="AF618" s="245"/>
      <c r="AG618" s="245"/>
      <c r="AH618" s="245"/>
      <c r="AI618" s="245"/>
      <c r="AJ618" s="245" t="s">
        <v>64</v>
      </c>
      <c r="AK618" s="245" t="s">
        <v>64</v>
      </c>
      <c r="AL618" s="245"/>
      <c r="AM618" s="245"/>
      <c r="AN618" s="64" t="s">
        <v>2539</v>
      </c>
      <c r="AO618" s="197" t="s">
        <v>303</v>
      </c>
      <c r="AP618" s="197" t="s">
        <v>74</v>
      </c>
      <c r="AQ618" s="197" t="s">
        <v>2543</v>
      </c>
      <c r="AR618" s="196" t="s">
        <v>2544</v>
      </c>
      <c r="AS618" s="249" t="s">
        <v>168</v>
      </c>
      <c r="AT618" s="209">
        <v>0</v>
      </c>
      <c r="AU618" s="209">
        <v>0</v>
      </c>
      <c r="AV618" s="209">
        <v>0</v>
      </c>
      <c r="AW618" s="209">
        <v>0</v>
      </c>
      <c r="AX618" s="209">
        <v>0</v>
      </c>
      <c r="AY618" s="209">
        <v>0</v>
      </c>
      <c r="AZ618" s="209">
        <v>0</v>
      </c>
      <c r="BA618" s="209">
        <v>0</v>
      </c>
      <c r="BB618" s="209">
        <v>0</v>
      </c>
      <c r="BC618" s="209">
        <v>0</v>
      </c>
      <c r="BD618" s="209">
        <v>1820000</v>
      </c>
      <c r="BE618" s="209">
        <v>0</v>
      </c>
      <c r="BF618" s="209">
        <v>0</v>
      </c>
      <c r="BG618" s="209">
        <v>0</v>
      </c>
      <c r="BH618" s="209">
        <v>1820000</v>
      </c>
      <c r="BI618" s="209">
        <v>0</v>
      </c>
      <c r="BJ618" s="209">
        <v>0</v>
      </c>
      <c r="BK618" s="209">
        <v>0</v>
      </c>
      <c r="BL618" s="209">
        <v>0</v>
      </c>
      <c r="BM618" s="209">
        <v>0</v>
      </c>
      <c r="BN618" s="209">
        <v>0</v>
      </c>
      <c r="BO618" s="209">
        <v>0</v>
      </c>
      <c r="BP618" s="209">
        <v>0</v>
      </c>
      <c r="BQ618" s="209">
        <v>0</v>
      </c>
      <c r="BR618" s="209">
        <v>0</v>
      </c>
      <c r="BS618" s="209">
        <v>0</v>
      </c>
      <c r="BT618" s="209">
        <v>0</v>
      </c>
      <c r="BU618" s="209">
        <v>0</v>
      </c>
      <c r="BV618" s="209">
        <v>0</v>
      </c>
      <c r="BW618" s="209">
        <v>0</v>
      </c>
      <c r="BX618" s="209">
        <v>0</v>
      </c>
      <c r="BY618" s="209">
        <v>0</v>
      </c>
      <c r="BZ618" s="209">
        <v>0</v>
      </c>
      <c r="CA618" s="209">
        <v>0</v>
      </c>
      <c r="CB618" s="209">
        <v>0</v>
      </c>
      <c r="CC618" s="209">
        <v>1820000</v>
      </c>
      <c r="CD618" s="209">
        <v>0</v>
      </c>
      <c r="CE618" s="209">
        <v>0</v>
      </c>
      <c r="CF618" s="209">
        <v>0</v>
      </c>
      <c r="CG618" s="209">
        <v>1820000</v>
      </c>
      <c r="CH618" s="209">
        <v>0</v>
      </c>
      <c r="CI618" s="209">
        <v>0</v>
      </c>
      <c r="CJ618" s="209">
        <v>0</v>
      </c>
      <c r="CK618" s="209">
        <v>0</v>
      </c>
      <c r="CL618" s="209">
        <v>0</v>
      </c>
      <c r="CM618" s="509" t="s">
        <v>92</v>
      </c>
      <c r="CN618" s="19" t="str">
        <f t="shared" si="246"/>
        <v>4030200001003плановый</v>
      </c>
      <c r="CO618" s="103"/>
      <c r="CP618" s="103"/>
      <c r="CQ618" s="192" t="b">
        <f t="shared" si="245"/>
        <v>1</v>
      </c>
      <c r="CR618" s="104">
        <f t="shared" si="239"/>
        <v>0</v>
      </c>
      <c r="CS618" s="104">
        <f t="shared" si="240"/>
        <v>0</v>
      </c>
      <c r="CT618" s="104">
        <f t="shared" si="241"/>
        <v>0</v>
      </c>
      <c r="CU618" s="104">
        <f t="shared" si="242"/>
        <v>0</v>
      </c>
      <c r="CV618" s="104">
        <f t="shared" si="243"/>
        <v>0</v>
      </c>
      <c r="CW618" s="104">
        <f t="shared" si="244"/>
        <v>0</v>
      </c>
      <c r="CX618" s="104"/>
      <c r="CY618" s="211">
        <f t="shared" si="247"/>
        <v>0</v>
      </c>
      <c r="CZ618" s="211">
        <f t="shared" si="248"/>
        <v>0</v>
      </c>
      <c r="DA618" s="211">
        <f t="shared" si="249"/>
        <v>0</v>
      </c>
      <c r="DB618" s="211">
        <f t="shared" si="250"/>
        <v>0</v>
      </c>
      <c r="DC618" s="211">
        <f t="shared" si="251"/>
        <v>0</v>
      </c>
      <c r="DD618" s="211">
        <f t="shared" si="252"/>
        <v>0</v>
      </c>
      <c r="DE618" s="211">
        <f t="shared" si="253"/>
        <v>0</v>
      </c>
      <c r="DF618" s="211">
        <f t="shared" si="254"/>
        <v>0</v>
      </c>
      <c r="DG618" s="211">
        <f t="shared" si="255"/>
        <v>0</v>
      </c>
      <c r="DH618" s="211">
        <f t="shared" si="256"/>
        <v>0</v>
      </c>
      <c r="DK618" s="233">
        <v>403020000</v>
      </c>
    </row>
    <row r="619" spans="1:115" s="105" customFormat="1" ht="32.1" customHeight="1">
      <c r="A619" s="56" t="s">
        <v>600</v>
      </c>
      <c r="B619" s="57" t="s">
        <v>601</v>
      </c>
      <c r="C619" s="233">
        <v>403020000</v>
      </c>
      <c r="D619" s="208" t="s">
        <v>2492</v>
      </c>
      <c r="E619" s="59" t="s">
        <v>602</v>
      </c>
      <c r="F619" s="85"/>
      <c r="G619" s="85"/>
      <c r="H619" s="86" t="s">
        <v>66</v>
      </c>
      <c r="I619" s="85"/>
      <c r="J619" s="86" t="s">
        <v>330</v>
      </c>
      <c r="K619" s="86" t="s">
        <v>64</v>
      </c>
      <c r="L619" s="86" t="s">
        <v>189</v>
      </c>
      <c r="M619" s="232"/>
      <c r="N619" s="232"/>
      <c r="O619" s="232"/>
      <c r="P619" s="64" t="s">
        <v>134</v>
      </c>
      <c r="Q619" s="64" t="s">
        <v>275</v>
      </c>
      <c r="R619" s="86"/>
      <c r="S619" s="86"/>
      <c r="T619" s="86" t="s">
        <v>66</v>
      </c>
      <c r="U619" s="86"/>
      <c r="V619" s="86" t="s">
        <v>189</v>
      </c>
      <c r="W619" s="86" t="s">
        <v>64</v>
      </c>
      <c r="X619" s="86"/>
      <c r="Y619" s="86"/>
      <c r="Z619" s="86"/>
      <c r="AA619" s="86"/>
      <c r="AB619" s="64" t="s">
        <v>142</v>
      </c>
      <c r="AC619" s="64" t="s">
        <v>2542</v>
      </c>
      <c r="AD619" s="245"/>
      <c r="AE619" s="245"/>
      <c r="AF619" s="245"/>
      <c r="AG619" s="245"/>
      <c r="AH619" s="245"/>
      <c r="AI619" s="245"/>
      <c r="AJ619" s="245" t="s">
        <v>64</v>
      </c>
      <c r="AK619" s="245" t="s">
        <v>208</v>
      </c>
      <c r="AL619" s="245"/>
      <c r="AM619" s="245"/>
      <c r="AN619" s="64" t="s">
        <v>2539</v>
      </c>
      <c r="AO619" s="197" t="s">
        <v>303</v>
      </c>
      <c r="AP619" s="197" t="s">
        <v>74</v>
      </c>
      <c r="AQ619" s="197" t="s">
        <v>2545</v>
      </c>
      <c r="AR619" s="196" t="s">
        <v>2546</v>
      </c>
      <c r="AS619" s="249" t="s">
        <v>168</v>
      </c>
      <c r="AT619" s="209">
        <v>0</v>
      </c>
      <c r="AU619" s="209">
        <v>0</v>
      </c>
      <c r="AV619" s="209">
        <v>0</v>
      </c>
      <c r="AW619" s="209">
        <v>0</v>
      </c>
      <c r="AX619" s="209">
        <v>0</v>
      </c>
      <c r="AY619" s="209">
        <v>0</v>
      </c>
      <c r="AZ619" s="209">
        <v>0</v>
      </c>
      <c r="BA619" s="209">
        <v>0</v>
      </c>
      <c r="BB619" s="209">
        <v>0</v>
      </c>
      <c r="BC619" s="209">
        <v>0</v>
      </c>
      <c r="BD619" s="209">
        <v>2210000</v>
      </c>
      <c r="BE619" s="209">
        <v>0</v>
      </c>
      <c r="BF619" s="209">
        <v>0</v>
      </c>
      <c r="BG619" s="209">
        <v>0</v>
      </c>
      <c r="BH619" s="209">
        <v>2210000</v>
      </c>
      <c r="BI619" s="209">
        <v>0</v>
      </c>
      <c r="BJ619" s="209">
        <v>0</v>
      </c>
      <c r="BK619" s="209">
        <v>0</v>
      </c>
      <c r="BL619" s="209">
        <v>0</v>
      </c>
      <c r="BM619" s="209">
        <v>0</v>
      </c>
      <c r="BN619" s="209">
        <v>0</v>
      </c>
      <c r="BO619" s="209">
        <v>0</v>
      </c>
      <c r="BP619" s="209">
        <v>0</v>
      </c>
      <c r="BQ619" s="209">
        <v>0</v>
      </c>
      <c r="BR619" s="209">
        <v>0</v>
      </c>
      <c r="BS619" s="209">
        <v>0</v>
      </c>
      <c r="BT619" s="209">
        <v>0</v>
      </c>
      <c r="BU619" s="209">
        <v>0</v>
      </c>
      <c r="BV619" s="209">
        <v>0</v>
      </c>
      <c r="BW619" s="209">
        <v>0</v>
      </c>
      <c r="BX619" s="209">
        <v>0</v>
      </c>
      <c r="BY619" s="209">
        <v>0</v>
      </c>
      <c r="BZ619" s="209">
        <v>0</v>
      </c>
      <c r="CA619" s="209">
        <v>0</v>
      </c>
      <c r="CB619" s="209">
        <v>0</v>
      </c>
      <c r="CC619" s="209">
        <v>2210000</v>
      </c>
      <c r="CD619" s="209">
        <v>0</v>
      </c>
      <c r="CE619" s="209">
        <v>0</v>
      </c>
      <c r="CF619" s="209">
        <v>0</v>
      </c>
      <c r="CG619" s="209">
        <v>2210000</v>
      </c>
      <c r="CH619" s="209">
        <v>0</v>
      </c>
      <c r="CI619" s="209">
        <v>0</v>
      </c>
      <c r="CJ619" s="209">
        <v>0</v>
      </c>
      <c r="CK619" s="209">
        <v>0</v>
      </c>
      <c r="CL619" s="209">
        <v>0</v>
      </c>
      <c r="CM619" s="509" t="s">
        <v>92</v>
      </c>
      <c r="CN619" s="19" t="str">
        <f t="shared" si="246"/>
        <v>4030200001003плановый</v>
      </c>
      <c r="CO619" s="103"/>
      <c r="CP619" s="103"/>
      <c r="CQ619" s="192" t="b">
        <f t="shared" si="245"/>
        <v>1</v>
      </c>
      <c r="CR619" s="104">
        <f t="shared" si="239"/>
        <v>0</v>
      </c>
      <c r="CS619" s="104">
        <f t="shared" si="240"/>
        <v>0</v>
      </c>
      <c r="CT619" s="104">
        <f t="shared" si="241"/>
        <v>0</v>
      </c>
      <c r="CU619" s="104">
        <f t="shared" si="242"/>
        <v>0</v>
      </c>
      <c r="CV619" s="104">
        <f t="shared" si="243"/>
        <v>0</v>
      </c>
      <c r="CW619" s="104">
        <f t="shared" si="244"/>
        <v>0</v>
      </c>
      <c r="CX619" s="104"/>
      <c r="CY619" s="211">
        <f t="shared" si="247"/>
        <v>0</v>
      </c>
      <c r="CZ619" s="211">
        <f t="shared" si="248"/>
        <v>0</v>
      </c>
      <c r="DA619" s="211">
        <f t="shared" si="249"/>
        <v>0</v>
      </c>
      <c r="DB619" s="211">
        <f t="shared" si="250"/>
        <v>0</v>
      </c>
      <c r="DC619" s="211">
        <f t="shared" si="251"/>
        <v>0</v>
      </c>
      <c r="DD619" s="211">
        <f t="shared" si="252"/>
        <v>0</v>
      </c>
      <c r="DE619" s="211">
        <f t="shared" si="253"/>
        <v>0</v>
      </c>
      <c r="DF619" s="211">
        <f t="shared" si="254"/>
        <v>0</v>
      </c>
      <c r="DG619" s="211">
        <f t="shared" si="255"/>
        <v>0</v>
      </c>
      <c r="DH619" s="211">
        <f t="shared" si="256"/>
        <v>0</v>
      </c>
      <c r="DK619" s="233">
        <v>403020000</v>
      </c>
    </row>
    <row r="620" spans="1:115" s="105" customFormat="1" ht="32.1" customHeight="1">
      <c r="A620" s="56" t="s">
        <v>600</v>
      </c>
      <c r="B620" s="57" t="s">
        <v>601</v>
      </c>
      <c r="C620" s="233">
        <v>403020000</v>
      </c>
      <c r="D620" s="208" t="s">
        <v>2492</v>
      </c>
      <c r="E620" s="59" t="s">
        <v>602</v>
      </c>
      <c r="F620" s="85"/>
      <c r="G620" s="85"/>
      <c r="H620" s="86" t="s">
        <v>66</v>
      </c>
      <c r="I620" s="85"/>
      <c r="J620" s="86" t="s">
        <v>330</v>
      </c>
      <c r="K620" s="86" t="s">
        <v>64</v>
      </c>
      <c r="L620" s="86" t="s">
        <v>189</v>
      </c>
      <c r="M620" s="232"/>
      <c r="N620" s="232"/>
      <c r="O620" s="232"/>
      <c r="P620" s="64" t="s">
        <v>134</v>
      </c>
      <c r="Q620" s="64" t="s">
        <v>275</v>
      </c>
      <c r="R620" s="86"/>
      <c r="S620" s="86"/>
      <c r="T620" s="86" t="s">
        <v>66</v>
      </c>
      <c r="U620" s="86"/>
      <c r="V620" s="86" t="s">
        <v>189</v>
      </c>
      <c r="W620" s="86" t="s">
        <v>64</v>
      </c>
      <c r="X620" s="86"/>
      <c r="Y620" s="86"/>
      <c r="Z620" s="86"/>
      <c r="AA620" s="86"/>
      <c r="AB620" s="64" t="s">
        <v>142</v>
      </c>
      <c r="AC620" s="64" t="s">
        <v>2547</v>
      </c>
      <c r="AD620" s="245"/>
      <c r="AE620" s="245"/>
      <c r="AF620" s="245"/>
      <c r="AG620" s="245"/>
      <c r="AH620" s="245"/>
      <c r="AI620" s="245"/>
      <c r="AJ620" s="64" t="s">
        <v>1214</v>
      </c>
      <c r="AK620" s="245"/>
      <c r="AL620" s="245"/>
      <c r="AM620" s="245"/>
      <c r="AN620" s="64" t="s">
        <v>2548</v>
      </c>
      <c r="AO620" s="197" t="s">
        <v>303</v>
      </c>
      <c r="AP620" s="197" t="s">
        <v>74</v>
      </c>
      <c r="AQ620" s="197" t="s">
        <v>2549</v>
      </c>
      <c r="AR620" s="196" t="s">
        <v>2550</v>
      </c>
      <c r="AS620" s="249" t="s">
        <v>623</v>
      </c>
      <c r="AT620" s="209">
        <v>0</v>
      </c>
      <c r="AU620" s="209">
        <v>0</v>
      </c>
      <c r="AV620" s="209">
        <v>0</v>
      </c>
      <c r="AW620" s="209">
        <v>0</v>
      </c>
      <c r="AX620" s="209">
        <v>0</v>
      </c>
      <c r="AY620" s="209">
        <v>0</v>
      </c>
      <c r="AZ620" s="209">
        <v>0</v>
      </c>
      <c r="BA620" s="209">
        <v>0</v>
      </c>
      <c r="BB620" s="209">
        <v>0</v>
      </c>
      <c r="BC620" s="209">
        <v>0</v>
      </c>
      <c r="BD620" s="209">
        <v>1332000</v>
      </c>
      <c r="BE620" s="209">
        <v>0</v>
      </c>
      <c r="BF620" s="209">
        <v>0</v>
      </c>
      <c r="BG620" s="209">
        <v>0</v>
      </c>
      <c r="BH620" s="209">
        <v>1332000</v>
      </c>
      <c r="BI620" s="209">
        <v>1776000</v>
      </c>
      <c r="BJ620" s="209">
        <v>0</v>
      </c>
      <c r="BK620" s="209">
        <v>0</v>
      </c>
      <c r="BL620" s="209">
        <v>0</v>
      </c>
      <c r="BM620" s="209">
        <v>1776000</v>
      </c>
      <c r="BN620" s="209">
        <v>1776000</v>
      </c>
      <c r="BO620" s="209">
        <v>0</v>
      </c>
      <c r="BP620" s="209">
        <v>0</v>
      </c>
      <c r="BQ620" s="209">
        <v>0</v>
      </c>
      <c r="BR620" s="209">
        <v>1776000</v>
      </c>
      <c r="BS620" s="209">
        <v>1776000</v>
      </c>
      <c r="BT620" s="209">
        <v>0</v>
      </c>
      <c r="BU620" s="209">
        <v>0</v>
      </c>
      <c r="BV620" s="209">
        <v>0</v>
      </c>
      <c r="BW620" s="209">
        <v>1776000</v>
      </c>
      <c r="BX620" s="209">
        <v>0</v>
      </c>
      <c r="BY620" s="209">
        <v>0</v>
      </c>
      <c r="BZ620" s="209">
        <v>0</v>
      </c>
      <c r="CA620" s="209">
        <v>0</v>
      </c>
      <c r="CB620" s="209">
        <v>0</v>
      </c>
      <c r="CC620" s="209">
        <v>1332000</v>
      </c>
      <c r="CD620" s="209">
        <v>0</v>
      </c>
      <c r="CE620" s="209">
        <v>0</v>
      </c>
      <c r="CF620" s="209">
        <v>0</v>
      </c>
      <c r="CG620" s="209">
        <v>1332000</v>
      </c>
      <c r="CH620" s="209">
        <v>1776000</v>
      </c>
      <c r="CI620" s="209">
        <v>0</v>
      </c>
      <c r="CJ620" s="209">
        <v>0</v>
      </c>
      <c r="CK620" s="209">
        <v>0</v>
      </c>
      <c r="CL620" s="209">
        <v>1776000</v>
      </c>
      <c r="CM620" s="509" t="s">
        <v>92</v>
      </c>
      <c r="CN620" s="19" t="str">
        <f t="shared" si="246"/>
        <v>4030200001003плановый</v>
      </c>
      <c r="CO620" s="103"/>
      <c r="CP620" s="103"/>
      <c r="CQ620" s="192" t="b">
        <f t="shared" si="245"/>
        <v>1</v>
      </c>
      <c r="CR620" s="104">
        <f t="shared" si="239"/>
        <v>0</v>
      </c>
      <c r="CS620" s="104">
        <f t="shared" si="240"/>
        <v>0</v>
      </c>
      <c r="CT620" s="104">
        <f t="shared" si="241"/>
        <v>0</v>
      </c>
      <c r="CU620" s="104">
        <f t="shared" si="242"/>
        <v>0</v>
      </c>
      <c r="CV620" s="104">
        <f t="shared" si="243"/>
        <v>0</v>
      </c>
      <c r="CW620" s="104">
        <f t="shared" si="244"/>
        <v>0</v>
      </c>
      <c r="CX620" s="104"/>
      <c r="CY620" s="211">
        <f t="shared" si="247"/>
        <v>0</v>
      </c>
      <c r="CZ620" s="211">
        <f t="shared" si="248"/>
        <v>0</v>
      </c>
      <c r="DA620" s="211">
        <f t="shared" si="249"/>
        <v>0</v>
      </c>
      <c r="DB620" s="211">
        <f t="shared" si="250"/>
        <v>0</v>
      </c>
      <c r="DC620" s="211">
        <f t="shared" si="251"/>
        <v>0</v>
      </c>
      <c r="DD620" s="211">
        <f t="shared" si="252"/>
        <v>0</v>
      </c>
      <c r="DE620" s="211">
        <f t="shared" si="253"/>
        <v>0</v>
      </c>
      <c r="DF620" s="211">
        <f t="shared" si="254"/>
        <v>0</v>
      </c>
      <c r="DG620" s="211">
        <f t="shared" si="255"/>
        <v>0</v>
      </c>
      <c r="DH620" s="211">
        <f t="shared" si="256"/>
        <v>0</v>
      </c>
      <c r="DK620" s="233">
        <v>403020000</v>
      </c>
    </row>
    <row r="621" spans="1:115" s="105" customFormat="1" ht="32.1" customHeight="1">
      <c r="A621" s="56" t="s">
        <v>600</v>
      </c>
      <c r="B621" s="57" t="s">
        <v>601</v>
      </c>
      <c r="C621" s="233">
        <v>403020000</v>
      </c>
      <c r="D621" s="208" t="s">
        <v>2492</v>
      </c>
      <c r="E621" s="59" t="s">
        <v>602</v>
      </c>
      <c r="F621" s="85"/>
      <c r="G621" s="85"/>
      <c r="H621" s="86" t="s">
        <v>66</v>
      </c>
      <c r="I621" s="85"/>
      <c r="J621" s="86" t="s">
        <v>330</v>
      </c>
      <c r="K621" s="86" t="s">
        <v>64</v>
      </c>
      <c r="L621" s="86" t="s">
        <v>189</v>
      </c>
      <c r="M621" s="232"/>
      <c r="N621" s="232"/>
      <c r="O621" s="232"/>
      <c r="P621" s="64" t="s">
        <v>134</v>
      </c>
      <c r="Q621" s="64" t="s">
        <v>275</v>
      </c>
      <c r="R621" s="86"/>
      <c r="S621" s="86"/>
      <c r="T621" s="86" t="s">
        <v>66</v>
      </c>
      <c r="U621" s="86"/>
      <c r="V621" s="86" t="s">
        <v>189</v>
      </c>
      <c r="W621" s="86" t="s">
        <v>64</v>
      </c>
      <c r="X621" s="86"/>
      <c r="Y621" s="86"/>
      <c r="Z621" s="86"/>
      <c r="AA621" s="86"/>
      <c r="AB621" s="64" t="s">
        <v>142</v>
      </c>
      <c r="AC621" s="64" t="s">
        <v>2551</v>
      </c>
      <c r="AD621" s="245"/>
      <c r="AE621" s="245"/>
      <c r="AF621" s="245"/>
      <c r="AG621" s="245"/>
      <c r="AH621" s="245"/>
      <c r="AI621" s="245"/>
      <c r="AJ621" s="64" t="s">
        <v>1214</v>
      </c>
      <c r="AK621" s="245"/>
      <c r="AL621" s="245"/>
      <c r="AM621" s="245"/>
      <c r="AN621" s="64" t="s">
        <v>2552</v>
      </c>
      <c r="AO621" s="197" t="s">
        <v>303</v>
      </c>
      <c r="AP621" s="197" t="s">
        <v>74</v>
      </c>
      <c r="AQ621" s="197" t="s">
        <v>700</v>
      </c>
      <c r="AR621" s="196" t="s">
        <v>701</v>
      </c>
      <c r="AS621" s="249" t="s">
        <v>267</v>
      </c>
      <c r="AT621" s="209">
        <v>8276020</v>
      </c>
      <c r="AU621" s="209">
        <v>8276020</v>
      </c>
      <c r="AV621" s="209">
        <v>0</v>
      </c>
      <c r="AW621" s="209">
        <v>0</v>
      </c>
      <c r="AX621" s="209">
        <v>0</v>
      </c>
      <c r="AY621" s="209">
        <v>0</v>
      </c>
      <c r="AZ621" s="209">
        <v>0</v>
      </c>
      <c r="BA621" s="209">
        <v>0</v>
      </c>
      <c r="BB621" s="209">
        <v>8276020</v>
      </c>
      <c r="BC621" s="209">
        <v>8276020</v>
      </c>
      <c r="BD621" s="209">
        <v>11569120</v>
      </c>
      <c r="BE621" s="209">
        <v>0</v>
      </c>
      <c r="BF621" s="209">
        <v>0</v>
      </c>
      <c r="BG621" s="209">
        <v>0</v>
      </c>
      <c r="BH621" s="209">
        <v>11569120</v>
      </c>
      <c r="BI621" s="209">
        <v>11569120</v>
      </c>
      <c r="BJ621" s="209">
        <v>0</v>
      </c>
      <c r="BK621" s="209">
        <v>0</v>
      </c>
      <c r="BL621" s="209">
        <v>0</v>
      </c>
      <c r="BM621" s="209">
        <v>11569120</v>
      </c>
      <c r="BN621" s="209">
        <v>11569120</v>
      </c>
      <c r="BO621" s="209">
        <v>0</v>
      </c>
      <c r="BP621" s="209">
        <v>0</v>
      </c>
      <c r="BQ621" s="209">
        <v>0</v>
      </c>
      <c r="BR621" s="209">
        <v>11569120</v>
      </c>
      <c r="BS621" s="209">
        <v>11569120</v>
      </c>
      <c r="BT621" s="209">
        <v>0</v>
      </c>
      <c r="BU621" s="209">
        <v>0</v>
      </c>
      <c r="BV621" s="209">
        <v>0</v>
      </c>
      <c r="BW621" s="209">
        <v>11569120</v>
      </c>
      <c r="BX621" s="209">
        <v>8276020</v>
      </c>
      <c r="BY621" s="209">
        <v>0</v>
      </c>
      <c r="BZ621" s="209">
        <v>0</v>
      </c>
      <c r="CA621" s="209">
        <v>0</v>
      </c>
      <c r="CB621" s="209">
        <v>8276020</v>
      </c>
      <c r="CC621" s="209">
        <v>11569120</v>
      </c>
      <c r="CD621" s="209">
        <v>0</v>
      </c>
      <c r="CE621" s="209">
        <v>0</v>
      </c>
      <c r="CF621" s="209">
        <v>0</v>
      </c>
      <c r="CG621" s="209">
        <v>11569120</v>
      </c>
      <c r="CH621" s="209">
        <v>11569120</v>
      </c>
      <c r="CI621" s="209">
        <v>0</v>
      </c>
      <c r="CJ621" s="209">
        <v>0</v>
      </c>
      <c r="CK621" s="209">
        <v>0</v>
      </c>
      <c r="CL621" s="209">
        <v>11569120</v>
      </c>
      <c r="CM621" s="509" t="s">
        <v>92</v>
      </c>
      <c r="CN621" s="19" t="str">
        <f t="shared" si="246"/>
        <v>4030200001003плановый</v>
      </c>
      <c r="CO621" s="103"/>
      <c r="CP621" s="103"/>
      <c r="CQ621" s="192" t="b">
        <f t="shared" si="245"/>
        <v>1</v>
      </c>
      <c r="CR621" s="104">
        <f t="shared" si="239"/>
        <v>0</v>
      </c>
      <c r="CS621" s="104">
        <f t="shared" si="240"/>
        <v>0</v>
      </c>
      <c r="CT621" s="104">
        <f t="shared" si="241"/>
        <v>0</v>
      </c>
      <c r="CU621" s="104">
        <f t="shared" si="242"/>
        <v>0</v>
      </c>
      <c r="CV621" s="104">
        <f t="shared" si="243"/>
        <v>0</v>
      </c>
      <c r="CW621" s="104">
        <f t="shared" si="244"/>
        <v>0</v>
      </c>
      <c r="CX621" s="104"/>
      <c r="CY621" s="211">
        <f t="shared" si="247"/>
        <v>0</v>
      </c>
      <c r="CZ621" s="211">
        <f t="shared" si="248"/>
        <v>0</v>
      </c>
      <c r="DA621" s="211">
        <f t="shared" si="249"/>
        <v>0</v>
      </c>
      <c r="DB621" s="211">
        <f t="shared" si="250"/>
        <v>0</v>
      </c>
      <c r="DC621" s="211">
        <f t="shared" si="251"/>
        <v>0</v>
      </c>
      <c r="DD621" s="211">
        <f t="shared" si="252"/>
        <v>0</v>
      </c>
      <c r="DE621" s="211">
        <f t="shared" si="253"/>
        <v>0</v>
      </c>
      <c r="DF621" s="211">
        <f t="shared" si="254"/>
        <v>0</v>
      </c>
      <c r="DG621" s="211">
        <f t="shared" si="255"/>
        <v>0</v>
      </c>
      <c r="DH621" s="211">
        <f t="shared" si="256"/>
        <v>0</v>
      </c>
      <c r="DK621" s="233">
        <v>403020000</v>
      </c>
    </row>
    <row r="622" spans="1:115" s="105" customFormat="1" ht="32.1" customHeight="1">
      <c r="A622" s="56" t="s">
        <v>600</v>
      </c>
      <c r="B622" s="57" t="s">
        <v>601</v>
      </c>
      <c r="C622" s="233">
        <v>403020000</v>
      </c>
      <c r="D622" s="208" t="s">
        <v>2492</v>
      </c>
      <c r="E622" s="59" t="s">
        <v>602</v>
      </c>
      <c r="F622" s="85"/>
      <c r="G622" s="85"/>
      <c r="H622" s="86" t="s">
        <v>66</v>
      </c>
      <c r="I622" s="85"/>
      <c r="J622" s="86" t="s">
        <v>330</v>
      </c>
      <c r="K622" s="86" t="s">
        <v>64</v>
      </c>
      <c r="L622" s="86" t="s">
        <v>189</v>
      </c>
      <c r="M622" s="232"/>
      <c r="N622" s="232"/>
      <c r="O622" s="232"/>
      <c r="P622" s="64" t="s">
        <v>134</v>
      </c>
      <c r="Q622" s="64" t="s">
        <v>275</v>
      </c>
      <c r="R622" s="86"/>
      <c r="S622" s="86"/>
      <c r="T622" s="86" t="s">
        <v>66</v>
      </c>
      <c r="U622" s="86"/>
      <c r="V622" s="86" t="s">
        <v>189</v>
      </c>
      <c r="W622" s="86" t="s">
        <v>64</v>
      </c>
      <c r="X622" s="86"/>
      <c r="Y622" s="86"/>
      <c r="Z622" s="86"/>
      <c r="AA622" s="86"/>
      <c r="AB622" s="64" t="s">
        <v>142</v>
      </c>
      <c r="AC622" s="64" t="s">
        <v>2438</v>
      </c>
      <c r="AD622" s="245"/>
      <c r="AE622" s="245"/>
      <c r="AF622" s="245"/>
      <c r="AG622" s="245"/>
      <c r="AH622" s="245"/>
      <c r="AI622" s="245"/>
      <c r="AJ622" s="245"/>
      <c r="AK622" s="245"/>
      <c r="AL622" s="64"/>
      <c r="AM622" s="64" t="s">
        <v>2439</v>
      </c>
      <c r="AN622" s="64" t="s">
        <v>2440</v>
      </c>
      <c r="AO622" s="197" t="s">
        <v>303</v>
      </c>
      <c r="AP622" s="197" t="s">
        <v>74</v>
      </c>
      <c r="AQ622" s="197" t="s">
        <v>702</v>
      </c>
      <c r="AR622" s="196" t="s">
        <v>703</v>
      </c>
      <c r="AS622" s="249">
        <v>244</v>
      </c>
      <c r="AT622" s="209">
        <v>138377</v>
      </c>
      <c r="AU622" s="209">
        <v>138377</v>
      </c>
      <c r="AV622" s="209">
        <v>0</v>
      </c>
      <c r="AW622" s="209">
        <v>0</v>
      </c>
      <c r="AX622" s="209">
        <v>0</v>
      </c>
      <c r="AY622" s="209">
        <v>0</v>
      </c>
      <c r="AZ622" s="209">
        <v>0</v>
      </c>
      <c r="BA622" s="209">
        <v>0</v>
      </c>
      <c r="BB622" s="209">
        <v>138377</v>
      </c>
      <c r="BC622" s="209">
        <v>138377</v>
      </c>
      <c r="BD622" s="209">
        <v>248959</v>
      </c>
      <c r="BE622" s="209">
        <v>0</v>
      </c>
      <c r="BF622" s="209">
        <v>0</v>
      </c>
      <c r="BG622" s="209">
        <v>0</v>
      </c>
      <c r="BH622" s="209">
        <v>248959</v>
      </c>
      <c r="BI622" s="209">
        <v>140000</v>
      </c>
      <c r="BJ622" s="209">
        <v>0</v>
      </c>
      <c r="BK622" s="209">
        <v>0</v>
      </c>
      <c r="BL622" s="209">
        <v>0</v>
      </c>
      <c r="BM622" s="209">
        <v>140000</v>
      </c>
      <c r="BN622" s="209">
        <v>140000</v>
      </c>
      <c r="BO622" s="209">
        <v>0</v>
      </c>
      <c r="BP622" s="209">
        <v>0</v>
      </c>
      <c r="BQ622" s="209">
        <v>0</v>
      </c>
      <c r="BR622" s="209">
        <v>140000</v>
      </c>
      <c r="BS622" s="209">
        <v>140000</v>
      </c>
      <c r="BT622" s="209">
        <v>0</v>
      </c>
      <c r="BU622" s="209">
        <v>0</v>
      </c>
      <c r="BV622" s="209">
        <v>0</v>
      </c>
      <c r="BW622" s="209">
        <v>140000</v>
      </c>
      <c r="BX622" s="209">
        <v>138377</v>
      </c>
      <c r="BY622" s="209">
        <v>0</v>
      </c>
      <c r="BZ622" s="209">
        <v>0</v>
      </c>
      <c r="CA622" s="209">
        <v>0</v>
      </c>
      <c r="CB622" s="209">
        <v>138377</v>
      </c>
      <c r="CC622" s="209">
        <v>248959</v>
      </c>
      <c r="CD622" s="209">
        <v>0</v>
      </c>
      <c r="CE622" s="209">
        <v>0</v>
      </c>
      <c r="CF622" s="209">
        <v>0</v>
      </c>
      <c r="CG622" s="209">
        <v>248959</v>
      </c>
      <c r="CH622" s="209">
        <v>140000</v>
      </c>
      <c r="CI622" s="209">
        <v>0</v>
      </c>
      <c r="CJ622" s="209">
        <v>0</v>
      </c>
      <c r="CK622" s="209">
        <v>0</v>
      </c>
      <c r="CL622" s="209">
        <v>140000</v>
      </c>
      <c r="CM622" s="509" t="s">
        <v>92</v>
      </c>
      <c r="CN622" s="19" t="str">
        <f t="shared" si="246"/>
        <v>4030200001003плановый</v>
      </c>
      <c r="CO622" s="103"/>
      <c r="CP622" s="103"/>
      <c r="CQ622" s="192" t="b">
        <f t="shared" si="245"/>
        <v>1</v>
      </c>
      <c r="CR622" s="104">
        <f t="shared" si="239"/>
        <v>0</v>
      </c>
      <c r="CS622" s="104">
        <f t="shared" si="240"/>
        <v>0</v>
      </c>
      <c r="CT622" s="104">
        <f t="shared" si="241"/>
        <v>0</v>
      </c>
      <c r="CU622" s="104">
        <f t="shared" si="242"/>
        <v>0</v>
      </c>
      <c r="CV622" s="104">
        <f t="shared" si="243"/>
        <v>0</v>
      </c>
      <c r="CW622" s="104">
        <f t="shared" si="244"/>
        <v>0</v>
      </c>
      <c r="CX622" s="104"/>
      <c r="CY622" s="211">
        <f t="shared" si="247"/>
        <v>0</v>
      </c>
      <c r="CZ622" s="211">
        <f t="shared" si="248"/>
        <v>0</v>
      </c>
      <c r="DA622" s="211">
        <f t="shared" si="249"/>
        <v>0</v>
      </c>
      <c r="DB622" s="211">
        <f t="shared" si="250"/>
        <v>0</v>
      </c>
      <c r="DC622" s="211">
        <f t="shared" si="251"/>
        <v>0</v>
      </c>
      <c r="DD622" s="211">
        <f t="shared" si="252"/>
        <v>0</v>
      </c>
      <c r="DE622" s="211">
        <f t="shared" si="253"/>
        <v>0</v>
      </c>
      <c r="DF622" s="211">
        <f t="shared" si="254"/>
        <v>0</v>
      </c>
      <c r="DG622" s="211">
        <f t="shared" si="255"/>
        <v>0</v>
      </c>
      <c r="DH622" s="211">
        <f t="shared" si="256"/>
        <v>0</v>
      </c>
      <c r="DK622" s="233">
        <v>403020000</v>
      </c>
    </row>
    <row r="623" spans="1:115" s="105" customFormat="1" ht="32.1" customHeight="1">
      <c r="A623" s="56">
        <v>609</v>
      </c>
      <c r="B623" s="57" t="s">
        <v>601</v>
      </c>
      <c r="C623" s="233">
        <v>404010007</v>
      </c>
      <c r="D623" s="208" t="s">
        <v>704</v>
      </c>
      <c r="E623" s="59" t="s">
        <v>705</v>
      </c>
      <c r="F623" s="85"/>
      <c r="G623" s="85"/>
      <c r="H623" s="86">
        <v>4</v>
      </c>
      <c r="I623" s="85"/>
      <c r="J623" s="86">
        <v>17</v>
      </c>
      <c r="K623" s="86"/>
      <c r="L623" s="86"/>
      <c r="M623" s="232"/>
      <c r="N623" s="232" t="s">
        <v>706</v>
      </c>
      <c r="O623" s="232"/>
      <c r="P623" s="64" t="s">
        <v>707</v>
      </c>
      <c r="Q623" s="64" t="s">
        <v>708</v>
      </c>
      <c r="R623" s="86"/>
      <c r="S623" s="86"/>
      <c r="T623" s="86"/>
      <c r="U623" s="86"/>
      <c r="V623" s="86" t="s">
        <v>302</v>
      </c>
      <c r="W623" s="86"/>
      <c r="X623" s="86" t="s">
        <v>709</v>
      </c>
      <c r="Y623" s="86"/>
      <c r="Z623" s="86"/>
      <c r="AA623" s="86"/>
      <c r="AB623" s="64" t="s">
        <v>710</v>
      </c>
      <c r="AC623" s="64" t="s">
        <v>2438</v>
      </c>
      <c r="AD623" s="245"/>
      <c r="AE623" s="245"/>
      <c r="AF623" s="245"/>
      <c r="AG623" s="245"/>
      <c r="AH623" s="245"/>
      <c r="AI623" s="245"/>
      <c r="AJ623" s="245"/>
      <c r="AK623" s="64"/>
      <c r="AL623" s="245"/>
      <c r="AM623" s="255" t="s">
        <v>2553</v>
      </c>
      <c r="AN623" s="64" t="s">
        <v>2440</v>
      </c>
      <c r="AO623" s="197" t="s">
        <v>303</v>
      </c>
      <c r="AP623" s="197" t="s">
        <v>74</v>
      </c>
      <c r="AQ623" s="197" t="s">
        <v>711</v>
      </c>
      <c r="AR623" s="196" t="s">
        <v>712</v>
      </c>
      <c r="AS623" s="249">
        <v>244</v>
      </c>
      <c r="AT623" s="209">
        <v>3030360.33</v>
      </c>
      <c r="AU623" s="209">
        <v>3030360.33</v>
      </c>
      <c r="AV623" s="209">
        <v>3030360.33</v>
      </c>
      <c r="AW623" s="209">
        <v>3030360.33</v>
      </c>
      <c r="AX623" s="209">
        <v>0</v>
      </c>
      <c r="AY623" s="209">
        <v>0</v>
      </c>
      <c r="AZ623" s="209">
        <v>0</v>
      </c>
      <c r="BA623" s="209">
        <v>0</v>
      </c>
      <c r="BB623" s="209">
        <v>0</v>
      </c>
      <c r="BC623" s="209">
        <v>0</v>
      </c>
      <c r="BD623" s="209">
        <v>3176941.02</v>
      </c>
      <c r="BE623" s="209">
        <v>3176941.02</v>
      </c>
      <c r="BF623" s="209">
        <v>0</v>
      </c>
      <c r="BG623" s="209">
        <v>0</v>
      </c>
      <c r="BH623" s="209">
        <v>0</v>
      </c>
      <c r="BI623" s="209">
        <v>3268471.13</v>
      </c>
      <c r="BJ623" s="209">
        <v>3268471.13</v>
      </c>
      <c r="BK623" s="209">
        <v>0</v>
      </c>
      <c r="BL623" s="209">
        <v>0</v>
      </c>
      <c r="BM623" s="209">
        <v>0</v>
      </c>
      <c r="BN623" s="209">
        <v>3263991.26</v>
      </c>
      <c r="BO623" s="209">
        <v>3263991.26</v>
      </c>
      <c r="BP623" s="209">
        <v>0</v>
      </c>
      <c r="BQ623" s="209">
        <v>0</v>
      </c>
      <c r="BR623" s="209">
        <v>0</v>
      </c>
      <c r="BS623" s="209">
        <v>3263991.26</v>
      </c>
      <c r="BT623" s="209">
        <v>3263991.26</v>
      </c>
      <c r="BU623" s="209">
        <v>0</v>
      </c>
      <c r="BV623" s="209">
        <v>0</v>
      </c>
      <c r="BW623" s="209">
        <v>0</v>
      </c>
      <c r="BX623" s="209">
        <v>3030360.33</v>
      </c>
      <c r="BY623" s="209">
        <v>3030360.33</v>
      </c>
      <c r="BZ623" s="209">
        <v>0</v>
      </c>
      <c r="CA623" s="209">
        <v>0</v>
      </c>
      <c r="CB623" s="209">
        <v>0</v>
      </c>
      <c r="CC623" s="209">
        <v>3176941.02</v>
      </c>
      <c r="CD623" s="209">
        <v>3176941.02</v>
      </c>
      <c r="CE623" s="209">
        <v>0</v>
      </c>
      <c r="CF623" s="209">
        <v>0</v>
      </c>
      <c r="CG623" s="209">
        <v>0</v>
      </c>
      <c r="CH623" s="209">
        <v>3268471.13</v>
      </c>
      <c r="CI623" s="209">
        <v>3268471.13</v>
      </c>
      <c r="CJ623" s="209">
        <v>0</v>
      </c>
      <c r="CK623" s="209">
        <v>0</v>
      </c>
      <c r="CL623" s="209">
        <v>0</v>
      </c>
      <c r="CM623" s="509" t="s">
        <v>92</v>
      </c>
      <c r="CN623" s="19" t="str">
        <f t="shared" si="246"/>
        <v>4040100071003плановый</v>
      </c>
      <c r="CO623" s="103"/>
      <c r="CP623" s="103"/>
      <c r="CQ623" s="192" t="b">
        <f t="shared" si="245"/>
        <v>1</v>
      </c>
      <c r="CR623" s="104">
        <f t="shared" si="239"/>
        <v>0</v>
      </c>
      <c r="CS623" s="104">
        <f t="shared" si="240"/>
        <v>0</v>
      </c>
      <c r="CT623" s="104">
        <f t="shared" si="241"/>
        <v>0</v>
      </c>
      <c r="CU623" s="104">
        <f t="shared" si="242"/>
        <v>0</v>
      </c>
      <c r="CV623" s="104">
        <f t="shared" si="243"/>
        <v>0</v>
      </c>
      <c r="CW623" s="104">
        <f t="shared" si="244"/>
        <v>0</v>
      </c>
      <c r="CX623" s="104"/>
      <c r="CY623" s="211">
        <f t="shared" si="247"/>
        <v>0</v>
      </c>
      <c r="CZ623" s="211">
        <f t="shared" si="248"/>
        <v>0</v>
      </c>
      <c r="DA623" s="211">
        <f t="shared" si="249"/>
        <v>0</v>
      </c>
      <c r="DB623" s="211">
        <f t="shared" si="250"/>
        <v>0</v>
      </c>
      <c r="DC623" s="211">
        <f t="shared" si="251"/>
        <v>0</v>
      </c>
      <c r="DD623" s="211">
        <f t="shared" si="252"/>
        <v>0</v>
      </c>
      <c r="DE623" s="211">
        <f t="shared" si="253"/>
        <v>0</v>
      </c>
      <c r="DF623" s="211">
        <f t="shared" si="254"/>
        <v>0</v>
      </c>
      <c r="DG623" s="211">
        <f t="shared" si="255"/>
        <v>0</v>
      </c>
      <c r="DH623" s="211">
        <f t="shared" si="256"/>
        <v>0</v>
      </c>
      <c r="DK623" s="233">
        <v>404010007</v>
      </c>
    </row>
    <row r="624" spans="1:115" s="105" customFormat="1" ht="32.1" customHeight="1">
      <c r="A624" s="56">
        <v>609</v>
      </c>
      <c r="B624" s="57" t="s">
        <v>601</v>
      </c>
      <c r="C624" s="233">
        <v>404010007</v>
      </c>
      <c r="D624" s="208" t="s">
        <v>713</v>
      </c>
      <c r="E624" s="59" t="s">
        <v>705</v>
      </c>
      <c r="F624" s="85"/>
      <c r="G624" s="85"/>
      <c r="H624" s="86">
        <v>4</v>
      </c>
      <c r="I624" s="85"/>
      <c r="J624" s="86">
        <v>17</v>
      </c>
      <c r="K624" s="86"/>
      <c r="L624" s="86"/>
      <c r="M624" s="232"/>
      <c r="N624" s="232" t="s">
        <v>706</v>
      </c>
      <c r="O624" s="232"/>
      <c r="P624" s="64" t="s">
        <v>707</v>
      </c>
      <c r="Q624" s="64" t="s">
        <v>714</v>
      </c>
      <c r="R624" s="86"/>
      <c r="S624" s="86"/>
      <c r="T624" s="86"/>
      <c r="U624" s="86"/>
      <c r="V624" s="86" t="s">
        <v>302</v>
      </c>
      <c r="W624" s="86"/>
      <c r="X624" s="86" t="s">
        <v>709</v>
      </c>
      <c r="Y624" s="86"/>
      <c r="Z624" s="86"/>
      <c r="AA624" s="86"/>
      <c r="AB624" s="64" t="s">
        <v>710</v>
      </c>
      <c r="AC624" s="64" t="s">
        <v>2438</v>
      </c>
      <c r="AD624" s="245"/>
      <c r="AE624" s="245"/>
      <c r="AF624" s="245"/>
      <c r="AG624" s="245"/>
      <c r="AH624" s="245"/>
      <c r="AI624" s="245"/>
      <c r="AJ624" s="245"/>
      <c r="AK624" s="64"/>
      <c r="AL624" s="245"/>
      <c r="AM624" s="255" t="s">
        <v>2553</v>
      </c>
      <c r="AN624" s="64" t="s">
        <v>2440</v>
      </c>
      <c r="AO624" s="197" t="s">
        <v>303</v>
      </c>
      <c r="AP624" s="197" t="s">
        <v>74</v>
      </c>
      <c r="AQ624" s="197" t="s">
        <v>711</v>
      </c>
      <c r="AR624" s="196" t="s">
        <v>712</v>
      </c>
      <c r="AS624" s="249">
        <v>247</v>
      </c>
      <c r="AT624" s="209">
        <v>0</v>
      </c>
      <c r="AU624" s="209">
        <v>0</v>
      </c>
      <c r="AV624" s="209">
        <v>0</v>
      </c>
      <c r="AW624" s="209">
        <v>0</v>
      </c>
      <c r="AX624" s="209">
        <v>0</v>
      </c>
      <c r="AY624" s="209">
        <v>0</v>
      </c>
      <c r="AZ624" s="209">
        <v>0</v>
      </c>
      <c r="BA624" s="209">
        <v>0</v>
      </c>
      <c r="BB624" s="209">
        <v>0</v>
      </c>
      <c r="BC624" s="209">
        <v>0</v>
      </c>
      <c r="BD624" s="209">
        <v>0</v>
      </c>
      <c r="BE624" s="209">
        <v>0</v>
      </c>
      <c r="BF624" s="209">
        <v>0</v>
      </c>
      <c r="BG624" s="209">
        <v>0</v>
      </c>
      <c r="BH624" s="209">
        <v>0</v>
      </c>
      <c r="BI624" s="209">
        <v>0</v>
      </c>
      <c r="BJ624" s="209">
        <v>0</v>
      </c>
      <c r="BK624" s="209">
        <v>0</v>
      </c>
      <c r="BL624" s="209">
        <v>0</v>
      </c>
      <c r="BM624" s="209">
        <v>0</v>
      </c>
      <c r="BN624" s="209">
        <v>0</v>
      </c>
      <c r="BO624" s="209">
        <v>0</v>
      </c>
      <c r="BP624" s="209">
        <v>0</v>
      </c>
      <c r="BQ624" s="209">
        <v>0</v>
      </c>
      <c r="BR624" s="209">
        <v>0</v>
      </c>
      <c r="BS624" s="209">
        <v>0</v>
      </c>
      <c r="BT624" s="209">
        <v>0</v>
      </c>
      <c r="BU624" s="209">
        <v>0</v>
      </c>
      <c r="BV624" s="209">
        <v>0</v>
      </c>
      <c r="BW624" s="209">
        <v>0</v>
      </c>
      <c r="BX624" s="209">
        <v>0</v>
      </c>
      <c r="BY624" s="209">
        <v>0</v>
      </c>
      <c r="BZ624" s="209">
        <v>0</v>
      </c>
      <c r="CA624" s="209">
        <v>0</v>
      </c>
      <c r="CB624" s="209">
        <v>0</v>
      </c>
      <c r="CC624" s="209">
        <v>0</v>
      </c>
      <c r="CD624" s="209">
        <v>0</v>
      </c>
      <c r="CE624" s="209">
        <v>0</v>
      </c>
      <c r="CF624" s="209">
        <v>0</v>
      </c>
      <c r="CG624" s="209">
        <v>0</v>
      </c>
      <c r="CH624" s="209">
        <v>0</v>
      </c>
      <c r="CI624" s="209">
        <v>0</v>
      </c>
      <c r="CJ624" s="209">
        <v>0</v>
      </c>
      <c r="CK624" s="209">
        <v>0</v>
      </c>
      <c r="CL624" s="209">
        <v>0</v>
      </c>
      <c r="CM624" s="311" t="s">
        <v>1257</v>
      </c>
      <c r="CN624" s="19" t="str">
        <f t="shared" si="246"/>
        <v>4040100071003индексации</v>
      </c>
      <c r="CO624" s="103"/>
      <c r="CP624" s="103"/>
      <c r="CQ624" s="192" t="b">
        <f t="shared" si="245"/>
        <v>1</v>
      </c>
      <c r="CR624" s="104">
        <f t="shared" si="239"/>
        <v>0</v>
      </c>
      <c r="CS624" s="104">
        <f t="shared" si="240"/>
        <v>0</v>
      </c>
      <c r="CT624" s="104">
        <f t="shared" si="241"/>
        <v>0</v>
      </c>
      <c r="CU624" s="104">
        <f t="shared" si="242"/>
        <v>0</v>
      </c>
      <c r="CV624" s="104">
        <f t="shared" si="243"/>
        <v>0</v>
      </c>
      <c r="CW624" s="104">
        <f t="shared" si="244"/>
        <v>0</v>
      </c>
      <c r="CX624" s="104"/>
      <c r="CY624" s="211">
        <f t="shared" si="247"/>
        <v>0</v>
      </c>
      <c r="CZ624" s="211">
        <f t="shared" si="248"/>
        <v>0</v>
      </c>
      <c r="DA624" s="211">
        <f t="shared" si="249"/>
        <v>0</v>
      </c>
      <c r="DB624" s="211">
        <f t="shared" si="250"/>
        <v>0</v>
      </c>
      <c r="DC624" s="211">
        <f t="shared" si="251"/>
        <v>0</v>
      </c>
      <c r="DD624" s="211">
        <f t="shared" si="252"/>
        <v>0</v>
      </c>
      <c r="DE624" s="211">
        <f t="shared" si="253"/>
        <v>0</v>
      </c>
      <c r="DF624" s="211">
        <f t="shared" si="254"/>
        <v>0</v>
      </c>
      <c r="DG624" s="211">
        <f t="shared" si="255"/>
        <v>0</v>
      </c>
      <c r="DH624" s="211">
        <f t="shared" si="256"/>
        <v>0</v>
      </c>
      <c r="DK624" s="233">
        <v>404010007</v>
      </c>
    </row>
    <row r="625" spans="1:115" s="105" customFormat="1" ht="32.1" customHeight="1">
      <c r="A625" s="56">
        <v>609</v>
      </c>
      <c r="B625" s="57" t="s">
        <v>601</v>
      </c>
      <c r="C625" s="233">
        <v>404010007</v>
      </c>
      <c r="D625" s="208" t="s">
        <v>713</v>
      </c>
      <c r="E625" s="59" t="s">
        <v>705</v>
      </c>
      <c r="F625" s="85"/>
      <c r="G625" s="85"/>
      <c r="H625" s="86">
        <v>4</v>
      </c>
      <c r="I625" s="85"/>
      <c r="J625" s="86">
        <v>17</v>
      </c>
      <c r="K625" s="86"/>
      <c r="L625" s="86"/>
      <c r="M625" s="232"/>
      <c r="N625" s="232" t="s">
        <v>706</v>
      </c>
      <c r="O625" s="232"/>
      <c r="P625" s="64" t="s">
        <v>707</v>
      </c>
      <c r="Q625" s="64" t="s">
        <v>715</v>
      </c>
      <c r="R625" s="86"/>
      <c r="S625" s="86"/>
      <c r="T625" s="86"/>
      <c r="U625" s="86"/>
      <c r="V625" s="86" t="s">
        <v>302</v>
      </c>
      <c r="W625" s="86"/>
      <c r="X625" s="86" t="s">
        <v>709</v>
      </c>
      <c r="Y625" s="86"/>
      <c r="Z625" s="86"/>
      <c r="AA625" s="86"/>
      <c r="AB625" s="64" t="s">
        <v>710</v>
      </c>
      <c r="AC625" s="64" t="s">
        <v>2438</v>
      </c>
      <c r="AD625" s="245"/>
      <c r="AE625" s="245"/>
      <c r="AF625" s="245"/>
      <c r="AG625" s="245"/>
      <c r="AH625" s="245"/>
      <c r="AI625" s="245"/>
      <c r="AJ625" s="245"/>
      <c r="AK625" s="64"/>
      <c r="AL625" s="245"/>
      <c r="AM625" s="255" t="s">
        <v>2553</v>
      </c>
      <c r="AN625" s="64" t="s">
        <v>2440</v>
      </c>
      <c r="AO625" s="197" t="s">
        <v>303</v>
      </c>
      <c r="AP625" s="197" t="s">
        <v>74</v>
      </c>
      <c r="AQ625" s="197" t="s">
        <v>711</v>
      </c>
      <c r="AR625" s="196" t="s">
        <v>712</v>
      </c>
      <c r="AS625" s="249">
        <v>321</v>
      </c>
      <c r="AT625" s="209">
        <v>395079700</v>
      </c>
      <c r="AU625" s="209">
        <v>395079550</v>
      </c>
      <c r="AV625" s="209">
        <v>395079700</v>
      </c>
      <c r="AW625" s="209">
        <v>395079550</v>
      </c>
      <c r="AX625" s="209">
        <v>0</v>
      </c>
      <c r="AY625" s="209">
        <v>0</v>
      </c>
      <c r="AZ625" s="209">
        <v>0</v>
      </c>
      <c r="BA625" s="209">
        <v>0</v>
      </c>
      <c r="BB625" s="209">
        <v>0</v>
      </c>
      <c r="BC625" s="209">
        <v>0</v>
      </c>
      <c r="BD625" s="209">
        <v>387750000</v>
      </c>
      <c r="BE625" s="209">
        <v>387750000</v>
      </c>
      <c r="BF625" s="209">
        <v>0</v>
      </c>
      <c r="BG625" s="209">
        <v>0</v>
      </c>
      <c r="BH625" s="209">
        <v>0</v>
      </c>
      <c r="BI625" s="209">
        <v>387664000</v>
      </c>
      <c r="BJ625" s="209">
        <v>387664000</v>
      </c>
      <c r="BK625" s="209">
        <v>0</v>
      </c>
      <c r="BL625" s="209">
        <v>0</v>
      </c>
      <c r="BM625" s="209">
        <v>0</v>
      </c>
      <c r="BN625" s="209">
        <v>387620010</v>
      </c>
      <c r="BO625" s="209">
        <v>387620010</v>
      </c>
      <c r="BP625" s="209">
        <v>0</v>
      </c>
      <c r="BQ625" s="209">
        <v>0</v>
      </c>
      <c r="BR625" s="209">
        <v>0</v>
      </c>
      <c r="BS625" s="209">
        <v>387620010</v>
      </c>
      <c r="BT625" s="209">
        <v>387620010</v>
      </c>
      <c r="BU625" s="209">
        <v>0</v>
      </c>
      <c r="BV625" s="209">
        <v>0</v>
      </c>
      <c r="BW625" s="209">
        <v>0</v>
      </c>
      <c r="BX625" s="209">
        <v>395079700</v>
      </c>
      <c r="BY625" s="209">
        <v>395079700</v>
      </c>
      <c r="BZ625" s="209">
        <v>0</v>
      </c>
      <c r="CA625" s="209">
        <v>0</v>
      </c>
      <c r="CB625" s="209">
        <v>0</v>
      </c>
      <c r="CC625" s="209">
        <v>387750000</v>
      </c>
      <c r="CD625" s="209">
        <v>387750000</v>
      </c>
      <c r="CE625" s="209">
        <v>0</v>
      </c>
      <c r="CF625" s="209">
        <v>0</v>
      </c>
      <c r="CG625" s="209">
        <v>0</v>
      </c>
      <c r="CH625" s="209">
        <v>387664000</v>
      </c>
      <c r="CI625" s="209">
        <v>387664000</v>
      </c>
      <c r="CJ625" s="209">
        <v>0</v>
      </c>
      <c r="CK625" s="209">
        <v>0</v>
      </c>
      <c r="CL625" s="209">
        <v>0</v>
      </c>
      <c r="CM625" s="509" t="s">
        <v>92</v>
      </c>
      <c r="CN625" s="19" t="str">
        <f t="shared" si="246"/>
        <v>4040100071003плановый</v>
      </c>
      <c r="CO625" s="103"/>
      <c r="CP625" s="103"/>
      <c r="CQ625" s="192" t="b">
        <f t="shared" si="245"/>
        <v>1</v>
      </c>
      <c r="CR625" s="104">
        <f t="shared" si="239"/>
        <v>0</v>
      </c>
      <c r="CS625" s="104">
        <f t="shared" si="240"/>
        <v>0</v>
      </c>
      <c r="CT625" s="104">
        <f t="shared" si="241"/>
        <v>0</v>
      </c>
      <c r="CU625" s="104">
        <f t="shared" si="242"/>
        <v>0</v>
      </c>
      <c r="CV625" s="104">
        <f t="shared" si="243"/>
        <v>0</v>
      </c>
      <c r="CW625" s="104">
        <f t="shared" si="244"/>
        <v>0</v>
      </c>
      <c r="CX625" s="104"/>
      <c r="CY625" s="211">
        <f t="shared" si="247"/>
        <v>0</v>
      </c>
      <c r="CZ625" s="211">
        <f t="shared" si="248"/>
        <v>0</v>
      </c>
      <c r="DA625" s="211">
        <f t="shared" si="249"/>
        <v>0</v>
      </c>
      <c r="DB625" s="211">
        <f t="shared" si="250"/>
        <v>0</v>
      </c>
      <c r="DC625" s="211">
        <f t="shared" si="251"/>
        <v>0</v>
      </c>
      <c r="DD625" s="211">
        <f t="shared" si="252"/>
        <v>0</v>
      </c>
      <c r="DE625" s="211">
        <f t="shared" si="253"/>
        <v>0</v>
      </c>
      <c r="DF625" s="211">
        <f t="shared" si="254"/>
        <v>0</v>
      </c>
      <c r="DG625" s="211">
        <f t="shared" si="255"/>
        <v>0</v>
      </c>
      <c r="DH625" s="211">
        <f t="shared" si="256"/>
        <v>0</v>
      </c>
      <c r="DK625" s="233">
        <v>404010007</v>
      </c>
    </row>
    <row r="626" spans="1:115" s="105" customFormat="1" ht="32.1" customHeight="1">
      <c r="A626" s="56">
        <v>609</v>
      </c>
      <c r="B626" s="57" t="s">
        <v>601</v>
      </c>
      <c r="C626" s="233">
        <v>404010007</v>
      </c>
      <c r="D626" s="208" t="s">
        <v>704</v>
      </c>
      <c r="E626" s="59" t="s">
        <v>705</v>
      </c>
      <c r="F626" s="85"/>
      <c r="G626" s="85"/>
      <c r="H626" s="86">
        <v>4</v>
      </c>
      <c r="I626" s="85"/>
      <c r="J626" s="86">
        <v>17</v>
      </c>
      <c r="K626" s="86"/>
      <c r="L626" s="86"/>
      <c r="M626" s="232"/>
      <c r="N626" s="232" t="s">
        <v>706</v>
      </c>
      <c r="O626" s="232"/>
      <c r="P626" s="64" t="s">
        <v>707</v>
      </c>
      <c r="Q626" s="64" t="s">
        <v>716</v>
      </c>
      <c r="R626" s="86"/>
      <c r="S626" s="86"/>
      <c r="T626" s="86"/>
      <c r="U626" s="86"/>
      <c r="V626" s="86" t="s">
        <v>302</v>
      </c>
      <c r="W626" s="86"/>
      <c r="X626" s="86" t="s">
        <v>709</v>
      </c>
      <c r="Y626" s="86"/>
      <c r="Z626" s="86"/>
      <c r="AA626" s="86"/>
      <c r="AB626" s="64" t="s">
        <v>710</v>
      </c>
      <c r="AC626" s="64" t="s">
        <v>2438</v>
      </c>
      <c r="AD626" s="245"/>
      <c r="AE626" s="245"/>
      <c r="AF626" s="245"/>
      <c r="AG626" s="245"/>
      <c r="AH626" s="245"/>
      <c r="AI626" s="245"/>
      <c r="AJ626" s="245"/>
      <c r="AK626" s="64"/>
      <c r="AL626" s="245"/>
      <c r="AM626" s="255" t="s">
        <v>2553</v>
      </c>
      <c r="AN626" s="64" t="s">
        <v>2440</v>
      </c>
      <c r="AO626" s="197" t="s">
        <v>303</v>
      </c>
      <c r="AP626" s="197" t="s">
        <v>377</v>
      </c>
      <c r="AQ626" s="197" t="s">
        <v>711</v>
      </c>
      <c r="AR626" s="196" t="s">
        <v>712</v>
      </c>
      <c r="AS626" s="249">
        <v>121</v>
      </c>
      <c r="AT626" s="209">
        <v>2220550</v>
      </c>
      <c r="AU626" s="209">
        <v>2220550</v>
      </c>
      <c r="AV626" s="209">
        <v>2220550</v>
      </c>
      <c r="AW626" s="209">
        <v>2220550</v>
      </c>
      <c r="AX626" s="209">
        <v>0</v>
      </c>
      <c r="AY626" s="209">
        <v>0</v>
      </c>
      <c r="AZ626" s="209">
        <v>0</v>
      </c>
      <c r="BA626" s="209">
        <v>0</v>
      </c>
      <c r="BB626" s="209">
        <v>0</v>
      </c>
      <c r="BC626" s="209">
        <v>0</v>
      </c>
      <c r="BD626" s="209">
        <v>2000000</v>
      </c>
      <c r="BE626" s="209">
        <v>2000000</v>
      </c>
      <c r="BF626" s="209">
        <v>0</v>
      </c>
      <c r="BG626" s="209">
        <v>0</v>
      </c>
      <c r="BH626" s="209">
        <v>0</v>
      </c>
      <c r="BI626" s="209">
        <v>2000000</v>
      </c>
      <c r="BJ626" s="209">
        <v>2000000</v>
      </c>
      <c r="BK626" s="209">
        <v>0</v>
      </c>
      <c r="BL626" s="209">
        <v>0</v>
      </c>
      <c r="BM626" s="209">
        <v>0</v>
      </c>
      <c r="BN626" s="209">
        <v>2000000</v>
      </c>
      <c r="BO626" s="209">
        <v>2000000</v>
      </c>
      <c r="BP626" s="209">
        <v>0</v>
      </c>
      <c r="BQ626" s="209">
        <v>0</v>
      </c>
      <c r="BR626" s="209">
        <v>0</v>
      </c>
      <c r="BS626" s="209">
        <v>2000000</v>
      </c>
      <c r="BT626" s="209">
        <v>2000000</v>
      </c>
      <c r="BU626" s="209">
        <v>0</v>
      </c>
      <c r="BV626" s="209">
        <v>0</v>
      </c>
      <c r="BW626" s="209">
        <v>0</v>
      </c>
      <c r="BX626" s="209">
        <v>2220550</v>
      </c>
      <c r="BY626" s="209">
        <v>2220550</v>
      </c>
      <c r="BZ626" s="209">
        <v>0</v>
      </c>
      <c r="CA626" s="209">
        <v>0</v>
      </c>
      <c r="CB626" s="209">
        <v>0</v>
      </c>
      <c r="CC626" s="209">
        <v>2000000</v>
      </c>
      <c r="CD626" s="209">
        <v>2000000</v>
      </c>
      <c r="CE626" s="209">
        <v>0</v>
      </c>
      <c r="CF626" s="209">
        <v>0</v>
      </c>
      <c r="CG626" s="209">
        <v>0</v>
      </c>
      <c r="CH626" s="209">
        <v>2000000</v>
      </c>
      <c r="CI626" s="209">
        <v>2000000</v>
      </c>
      <c r="CJ626" s="209">
        <v>0</v>
      </c>
      <c r="CK626" s="209">
        <v>0</v>
      </c>
      <c r="CL626" s="209">
        <v>0</v>
      </c>
      <c r="CM626" s="509" t="s">
        <v>92</v>
      </c>
      <c r="CN626" s="19" t="str">
        <f t="shared" si="246"/>
        <v>4040100071006плановый</v>
      </c>
      <c r="CO626" s="103"/>
      <c r="CP626" s="103"/>
      <c r="CQ626" s="192" t="b">
        <f t="shared" si="245"/>
        <v>1</v>
      </c>
      <c r="CR626" s="104">
        <f t="shared" si="239"/>
        <v>0</v>
      </c>
      <c r="CS626" s="104">
        <f t="shared" si="240"/>
        <v>0</v>
      </c>
      <c r="CT626" s="104">
        <f t="shared" si="241"/>
        <v>0</v>
      </c>
      <c r="CU626" s="104">
        <f t="shared" si="242"/>
        <v>0</v>
      </c>
      <c r="CV626" s="104">
        <f t="shared" si="243"/>
        <v>0</v>
      </c>
      <c r="CW626" s="104">
        <f t="shared" si="244"/>
        <v>0</v>
      </c>
      <c r="CX626" s="104"/>
      <c r="CY626" s="211">
        <f t="shared" si="247"/>
        <v>0</v>
      </c>
      <c r="CZ626" s="211">
        <f t="shared" si="248"/>
        <v>0</v>
      </c>
      <c r="DA626" s="211">
        <f t="shared" si="249"/>
        <v>0</v>
      </c>
      <c r="DB626" s="211">
        <f t="shared" si="250"/>
        <v>0</v>
      </c>
      <c r="DC626" s="211">
        <f t="shared" si="251"/>
        <v>0</v>
      </c>
      <c r="DD626" s="211">
        <f t="shared" si="252"/>
        <v>0</v>
      </c>
      <c r="DE626" s="211">
        <f t="shared" si="253"/>
        <v>0</v>
      </c>
      <c r="DF626" s="211">
        <f t="shared" si="254"/>
        <v>0</v>
      </c>
      <c r="DG626" s="211">
        <f t="shared" si="255"/>
        <v>0</v>
      </c>
      <c r="DH626" s="211">
        <f t="shared" si="256"/>
        <v>0</v>
      </c>
      <c r="DK626" s="233">
        <v>404010007</v>
      </c>
    </row>
    <row r="627" spans="1:115" s="105" customFormat="1" ht="32.1" customHeight="1">
      <c r="A627" s="56">
        <v>609</v>
      </c>
      <c r="B627" s="57" t="s">
        <v>601</v>
      </c>
      <c r="C627" s="233">
        <v>404010007</v>
      </c>
      <c r="D627" s="208" t="s">
        <v>704</v>
      </c>
      <c r="E627" s="59" t="s">
        <v>705</v>
      </c>
      <c r="F627" s="85"/>
      <c r="G627" s="85"/>
      <c r="H627" s="86">
        <v>4</v>
      </c>
      <c r="I627" s="85"/>
      <c r="J627" s="86">
        <v>17</v>
      </c>
      <c r="K627" s="86"/>
      <c r="L627" s="86"/>
      <c r="M627" s="232"/>
      <c r="N627" s="232" t="s">
        <v>706</v>
      </c>
      <c r="O627" s="232"/>
      <c r="P627" s="64" t="s">
        <v>707</v>
      </c>
      <c r="Q627" s="64" t="s">
        <v>716</v>
      </c>
      <c r="R627" s="86"/>
      <c r="S627" s="86"/>
      <c r="T627" s="86"/>
      <c r="U627" s="86"/>
      <c r="V627" s="86" t="s">
        <v>302</v>
      </c>
      <c r="W627" s="86"/>
      <c r="X627" s="86" t="s">
        <v>709</v>
      </c>
      <c r="Y627" s="86"/>
      <c r="Z627" s="86"/>
      <c r="AA627" s="86"/>
      <c r="AB627" s="64" t="s">
        <v>710</v>
      </c>
      <c r="AC627" s="64" t="s">
        <v>2438</v>
      </c>
      <c r="AD627" s="245"/>
      <c r="AE627" s="245"/>
      <c r="AF627" s="245"/>
      <c r="AG627" s="245"/>
      <c r="AH627" s="245"/>
      <c r="AI627" s="245"/>
      <c r="AJ627" s="245"/>
      <c r="AK627" s="64"/>
      <c r="AL627" s="245"/>
      <c r="AM627" s="255" t="s">
        <v>2553</v>
      </c>
      <c r="AN627" s="64" t="s">
        <v>2440</v>
      </c>
      <c r="AO627" s="197" t="s">
        <v>303</v>
      </c>
      <c r="AP627" s="197" t="s">
        <v>377</v>
      </c>
      <c r="AQ627" s="197" t="s">
        <v>711</v>
      </c>
      <c r="AR627" s="196" t="s">
        <v>712</v>
      </c>
      <c r="AS627" s="249">
        <v>129</v>
      </c>
      <c r="AT627" s="209">
        <v>669389.67000000004</v>
      </c>
      <c r="AU627" s="209">
        <v>669389.67000000004</v>
      </c>
      <c r="AV627" s="209">
        <v>669389.67000000004</v>
      </c>
      <c r="AW627" s="209">
        <v>669389.67000000004</v>
      </c>
      <c r="AX627" s="209">
        <v>0</v>
      </c>
      <c r="AY627" s="209">
        <v>0</v>
      </c>
      <c r="AZ627" s="209">
        <v>0</v>
      </c>
      <c r="BA627" s="209">
        <v>0</v>
      </c>
      <c r="BB627" s="209">
        <v>0</v>
      </c>
      <c r="BC627" s="209">
        <v>0</v>
      </c>
      <c r="BD627" s="209">
        <v>600000</v>
      </c>
      <c r="BE627" s="209">
        <v>600000</v>
      </c>
      <c r="BF627" s="209">
        <v>0</v>
      </c>
      <c r="BG627" s="209">
        <v>0</v>
      </c>
      <c r="BH627" s="209">
        <v>0</v>
      </c>
      <c r="BI627" s="209">
        <v>546000</v>
      </c>
      <c r="BJ627" s="209">
        <v>546000</v>
      </c>
      <c r="BK627" s="209">
        <v>0</v>
      </c>
      <c r="BL627" s="209">
        <v>0</v>
      </c>
      <c r="BM627" s="209">
        <v>0</v>
      </c>
      <c r="BN627" s="209">
        <v>546000</v>
      </c>
      <c r="BO627" s="209">
        <v>546000</v>
      </c>
      <c r="BP627" s="209">
        <v>0</v>
      </c>
      <c r="BQ627" s="209">
        <v>0</v>
      </c>
      <c r="BR627" s="209">
        <v>0</v>
      </c>
      <c r="BS627" s="209">
        <v>546000</v>
      </c>
      <c r="BT627" s="209">
        <v>546000</v>
      </c>
      <c r="BU627" s="209">
        <v>0</v>
      </c>
      <c r="BV627" s="209">
        <v>0</v>
      </c>
      <c r="BW627" s="209">
        <v>0</v>
      </c>
      <c r="BX627" s="209">
        <v>669389.67000000004</v>
      </c>
      <c r="BY627" s="209">
        <v>669389.67000000004</v>
      </c>
      <c r="BZ627" s="209">
        <v>0</v>
      </c>
      <c r="CA627" s="209">
        <v>0</v>
      </c>
      <c r="CB627" s="209">
        <v>0</v>
      </c>
      <c r="CC627" s="209">
        <v>600000</v>
      </c>
      <c r="CD627" s="209">
        <v>600000</v>
      </c>
      <c r="CE627" s="209">
        <v>0</v>
      </c>
      <c r="CF627" s="209">
        <v>0</v>
      </c>
      <c r="CG627" s="209">
        <v>0</v>
      </c>
      <c r="CH627" s="209">
        <v>546000</v>
      </c>
      <c r="CI627" s="209">
        <v>546000</v>
      </c>
      <c r="CJ627" s="209">
        <v>0</v>
      </c>
      <c r="CK627" s="209">
        <v>0</v>
      </c>
      <c r="CL627" s="209">
        <v>0</v>
      </c>
      <c r="CM627" s="509" t="s">
        <v>92</v>
      </c>
      <c r="CN627" s="19" t="str">
        <f t="shared" si="246"/>
        <v>4040100071006плановый</v>
      </c>
      <c r="CO627" s="103"/>
      <c r="CP627" s="103"/>
      <c r="CQ627" s="192" t="b">
        <f t="shared" si="245"/>
        <v>1</v>
      </c>
      <c r="CR627" s="104">
        <f t="shared" si="239"/>
        <v>0</v>
      </c>
      <c r="CS627" s="104">
        <f t="shared" si="240"/>
        <v>0</v>
      </c>
      <c r="CT627" s="104">
        <f t="shared" si="241"/>
        <v>0</v>
      </c>
      <c r="CU627" s="104">
        <f t="shared" si="242"/>
        <v>0</v>
      </c>
      <c r="CV627" s="104">
        <f t="shared" si="243"/>
        <v>0</v>
      </c>
      <c r="CW627" s="104">
        <f t="shared" si="244"/>
        <v>0</v>
      </c>
      <c r="CX627" s="104"/>
      <c r="CY627" s="211">
        <f t="shared" si="247"/>
        <v>0</v>
      </c>
      <c r="CZ627" s="211">
        <f t="shared" si="248"/>
        <v>0</v>
      </c>
      <c r="DA627" s="211">
        <f t="shared" si="249"/>
        <v>0</v>
      </c>
      <c r="DB627" s="211">
        <f t="shared" si="250"/>
        <v>0</v>
      </c>
      <c r="DC627" s="211">
        <f t="shared" si="251"/>
        <v>0</v>
      </c>
      <c r="DD627" s="211">
        <f t="shared" si="252"/>
        <v>0</v>
      </c>
      <c r="DE627" s="211">
        <f t="shared" si="253"/>
        <v>0</v>
      </c>
      <c r="DF627" s="211">
        <f t="shared" si="254"/>
        <v>0</v>
      </c>
      <c r="DG627" s="211">
        <f t="shared" si="255"/>
        <v>0</v>
      </c>
      <c r="DH627" s="211">
        <f t="shared" si="256"/>
        <v>0</v>
      </c>
      <c r="DK627" s="233">
        <v>404010007</v>
      </c>
    </row>
    <row r="628" spans="1:115" s="105" customFormat="1" ht="32.1" customHeight="1">
      <c r="A628" s="56">
        <v>609</v>
      </c>
      <c r="B628" s="57" t="s">
        <v>601</v>
      </c>
      <c r="C628" s="233">
        <v>404010008</v>
      </c>
      <c r="D628" s="208" t="s">
        <v>2554</v>
      </c>
      <c r="E628" s="59" t="s">
        <v>718</v>
      </c>
      <c r="F628" s="85"/>
      <c r="G628" s="85"/>
      <c r="H628" s="86"/>
      <c r="I628" s="85"/>
      <c r="J628" s="86">
        <v>25</v>
      </c>
      <c r="K628" s="86">
        <v>9</v>
      </c>
      <c r="L628" s="86"/>
      <c r="M628" s="232"/>
      <c r="N628" s="232"/>
      <c r="O628" s="232"/>
      <c r="P628" s="64" t="s">
        <v>719</v>
      </c>
      <c r="Q628" s="64" t="s">
        <v>720</v>
      </c>
      <c r="R628" s="86"/>
      <c r="S628" s="86"/>
      <c r="T628" s="86"/>
      <c r="U628" s="86"/>
      <c r="V628" s="86">
        <v>1</v>
      </c>
      <c r="W628" s="86"/>
      <c r="X628" s="86">
        <v>22</v>
      </c>
      <c r="Y628" s="86"/>
      <c r="Z628" s="86"/>
      <c r="AA628" s="86"/>
      <c r="AB628" s="64" t="s">
        <v>645</v>
      </c>
      <c r="AC628" s="64" t="s">
        <v>2438</v>
      </c>
      <c r="AD628" s="245"/>
      <c r="AE628" s="245"/>
      <c r="AF628" s="245"/>
      <c r="AG628" s="245"/>
      <c r="AH628" s="245"/>
      <c r="AI628" s="245"/>
      <c r="AJ628" s="245"/>
      <c r="AK628" s="245"/>
      <c r="AL628" s="245"/>
      <c r="AM628" s="255" t="s">
        <v>2555</v>
      </c>
      <c r="AN628" s="64" t="s">
        <v>2440</v>
      </c>
      <c r="AO628" s="197" t="s">
        <v>303</v>
      </c>
      <c r="AP628" s="197" t="s">
        <v>74</v>
      </c>
      <c r="AQ628" s="197" t="s">
        <v>721</v>
      </c>
      <c r="AR628" s="196" t="s">
        <v>722</v>
      </c>
      <c r="AS628" s="249">
        <v>244</v>
      </c>
      <c r="AT628" s="209">
        <v>322452.56</v>
      </c>
      <c r="AU628" s="209">
        <v>322452.56</v>
      </c>
      <c r="AV628" s="209">
        <v>322452.56</v>
      </c>
      <c r="AW628" s="209">
        <v>322452.56</v>
      </c>
      <c r="AX628" s="209">
        <v>0</v>
      </c>
      <c r="AY628" s="209">
        <v>0</v>
      </c>
      <c r="AZ628" s="209">
        <v>0</v>
      </c>
      <c r="BA628" s="209">
        <v>0</v>
      </c>
      <c r="BB628" s="209">
        <v>0</v>
      </c>
      <c r="BC628" s="209">
        <v>0</v>
      </c>
      <c r="BD628" s="209">
        <v>105105.16</v>
      </c>
      <c r="BE628" s="209">
        <v>105105.16</v>
      </c>
      <c r="BF628" s="209">
        <v>0</v>
      </c>
      <c r="BG628" s="209">
        <v>0</v>
      </c>
      <c r="BH628" s="209">
        <v>0</v>
      </c>
      <c r="BI628" s="209">
        <v>322132.08</v>
      </c>
      <c r="BJ628" s="209">
        <v>322132.08</v>
      </c>
      <c r="BK628" s="209">
        <v>0</v>
      </c>
      <c r="BL628" s="209">
        <v>0</v>
      </c>
      <c r="BM628" s="209">
        <v>0</v>
      </c>
      <c r="BN628" s="209">
        <v>335458.89</v>
      </c>
      <c r="BO628" s="209">
        <v>335458.89</v>
      </c>
      <c r="BP628" s="209">
        <v>0</v>
      </c>
      <c r="BQ628" s="209">
        <v>0</v>
      </c>
      <c r="BR628" s="209">
        <v>0</v>
      </c>
      <c r="BS628" s="209">
        <v>335458.89</v>
      </c>
      <c r="BT628" s="209">
        <v>335458.89</v>
      </c>
      <c r="BU628" s="209">
        <v>0</v>
      </c>
      <c r="BV628" s="209">
        <v>0</v>
      </c>
      <c r="BW628" s="209">
        <v>0</v>
      </c>
      <c r="BX628" s="209">
        <v>322452.56</v>
      </c>
      <c r="BY628" s="209">
        <v>322452.56</v>
      </c>
      <c r="BZ628" s="209">
        <v>0</v>
      </c>
      <c r="CA628" s="209">
        <v>0</v>
      </c>
      <c r="CB628" s="209">
        <v>0</v>
      </c>
      <c r="CC628" s="209">
        <v>105105.16</v>
      </c>
      <c r="CD628" s="209">
        <v>105105.16</v>
      </c>
      <c r="CE628" s="209">
        <v>0</v>
      </c>
      <c r="CF628" s="209">
        <v>0</v>
      </c>
      <c r="CG628" s="209">
        <v>0</v>
      </c>
      <c r="CH628" s="209">
        <v>322132.08</v>
      </c>
      <c r="CI628" s="209">
        <v>322132.08</v>
      </c>
      <c r="CJ628" s="209">
        <v>0</v>
      </c>
      <c r="CK628" s="209">
        <v>0</v>
      </c>
      <c r="CL628" s="209">
        <v>0</v>
      </c>
      <c r="CM628" s="509" t="s">
        <v>92</v>
      </c>
      <c r="CN628" s="19" t="str">
        <f t="shared" si="246"/>
        <v>4040100081003плановый</v>
      </c>
      <c r="CO628" s="103"/>
      <c r="CP628" s="103"/>
      <c r="CQ628" s="192" t="b">
        <f t="shared" si="245"/>
        <v>1</v>
      </c>
      <c r="CR628" s="104">
        <f t="shared" si="239"/>
        <v>0</v>
      </c>
      <c r="CS628" s="104">
        <f t="shared" si="240"/>
        <v>0</v>
      </c>
      <c r="CT628" s="104">
        <f t="shared" si="241"/>
        <v>0</v>
      </c>
      <c r="CU628" s="104">
        <f t="shared" si="242"/>
        <v>0</v>
      </c>
      <c r="CV628" s="104">
        <f t="shared" si="243"/>
        <v>0</v>
      </c>
      <c r="CW628" s="104">
        <f t="shared" si="244"/>
        <v>0</v>
      </c>
      <c r="CX628" s="104"/>
      <c r="CY628" s="211">
        <f t="shared" si="247"/>
        <v>0</v>
      </c>
      <c r="CZ628" s="211">
        <f t="shared" si="248"/>
        <v>0</v>
      </c>
      <c r="DA628" s="211">
        <f t="shared" si="249"/>
        <v>0</v>
      </c>
      <c r="DB628" s="211">
        <f t="shared" si="250"/>
        <v>0</v>
      </c>
      <c r="DC628" s="211">
        <f t="shared" si="251"/>
        <v>0</v>
      </c>
      <c r="DD628" s="211">
        <f t="shared" si="252"/>
        <v>0</v>
      </c>
      <c r="DE628" s="211">
        <f t="shared" si="253"/>
        <v>0</v>
      </c>
      <c r="DF628" s="211">
        <f t="shared" si="254"/>
        <v>0</v>
      </c>
      <c r="DG628" s="211">
        <f t="shared" si="255"/>
        <v>0</v>
      </c>
      <c r="DH628" s="211">
        <f t="shared" si="256"/>
        <v>0</v>
      </c>
      <c r="DK628" s="233">
        <v>404010008</v>
      </c>
    </row>
    <row r="629" spans="1:115" s="105" customFormat="1" ht="32.1" customHeight="1">
      <c r="A629" s="56">
        <v>609</v>
      </c>
      <c r="B629" s="57" t="s">
        <v>601</v>
      </c>
      <c r="C629" s="233">
        <v>404010008</v>
      </c>
      <c r="D629" s="208" t="s">
        <v>717</v>
      </c>
      <c r="E629" s="59" t="s">
        <v>723</v>
      </c>
      <c r="F629" s="85"/>
      <c r="G629" s="85"/>
      <c r="H629" s="86"/>
      <c r="I629" s="85"/>
      <c r="J629" s="86">
        <v>25</v>
      </c>
      <c r="K629" s="86">
        <v>9</v>
      </c>
      <c r="L629" s="86"/>
      <c r="M629" s="232"/>
      <c r="N629" s="232"/>
      <c r="O629" s="232"/>
      <c r="P629" s="64" t="s">
        <v>719</v>
      </c>
      <c r="Q629" s="64" t="s">
        <v>724</v>
      </c>
      <c r="R629" s="86"/>
      <c r="S629" s="86"/>
      <c r="T629" s="86"/>
      <c r="U629" s="86"/>
      <c r="V629" s="86">
        <v>1</v>
      </c>
      <c r="W629" s="86"/>
      <c r="X629" s="86">
        <v>22</v>
      </c>
      <c r="Y629" s="86"/>
      <c r="Z629" s="86"/>
      <c r="AA629" s="86"/>
      <c r="AB629" s="64" t="s">
        <v>645</v>
      </c>
      <c r="AC629" s="64" t="s">
        <v>2438</v>
      </c>
      <c r="AD629" s="245"/>
      <c r="AE629" s="245"/>
      <c r="AF629" s="245"/>
      <c r="AG629" s="245"/>
      <c r="AH629" s="245"/>
      <c r="AI629" s="245"/>
      <c r="AJ629" s="245"/>
      <c r="AK629" s="245"/>
      <c r="AL629" s="245"/>
      <c r="AM629" s="255" t="s">
        <v>2555</v>
      </c>
      <c r="AN629" s="64" t="s">
        <v>2440</v>
      </c>
      <c r="AO629" s="197" t="s">
        <v>303</v>
      </c>
      <c r="AP629" s="197" t="s">
        <v>74</v>
      </c>
      <c r="AQ629" s="197" t="s">
        <v>721</v>
      </c>
      <c r="AR629" s="196" t="s">
        <v>722</v>
      </c>
      <c r="AS629" s="249">
        <v>313</v>
      </c>
      <c r="AT629" s="209">
        <v>21609862.420000002</v>
      </c>
      <c r="AU629" s="209">
        <v>21609862.420000002</v>
      </c>
      <c r="AV629" s="209">
        <v>21609862.420000002</v>
      </c>
      <c r="AW629" s="209">
        <v>21609862.420000002</v>
      </c>
      <c r="AX629" s="209">
        <v>0</v>
      </c>
      <c r="AY629" s="209">
        <v>0</v>
      </c>
      <c r="AZ629" s="209">
        <v>0</v>
      </c>
      <c r="BA629" s="209">
        <v>0</v>
      </c>
      <c r="BB629" s="209">
        <v>0</v>
      </c>
      <c r="BC629" s="209">
        <v>0</v>
      </c>
      <c r="BD629" s="209">
        <v>22164919.699999999</v>
      </c>
      <c r="BE629" s="209">
        <v>22164919.699999999</v>
      </c>
      <c r="BF629" s="209">
        <v>0</v>
      </c>
      <c r="BG629" s="209">
        <v>0</v>
      </c>
      <c r="BH629" s="209">
        <v>0</v>
      </c>
      <c r="BI629" s="209">
        <v>21536000</v>
      </c>
      <c r="BJ629" s="209">
        <v>21536000</v>
      </c>
      <c r="BK629" s="209">
        <v>0</v>
      </c>
      <c r="BL629" s="209">
        <v>0</v>
      </c>
      <c r="BM629" s="209">
        <v>0</v>
      </c>
      <c r="BN629" s="209">
        <v>22397000</v>
      </c>
      <c r="BO629" s="209">
        <v>22397000</v>
      </c>
      <c r="BP629" s="209">
        <v>0</v>
      </c>
      <c r="BQ629" s="209">
        <v>0</v>
      </c>
      <c r="BR629" s="209">
        <v>0</v>
      </c>
      <c r="BS629" s="209">
        <v>22397000</v>
      </c>
      <c r="BT629" s="209">
        <v>22397000</v>
      </c>
      <c r="BU629" s="209">
        <v>0</v>
      </c>
      <c r="BV629" s="209">
        <v>0</v>
      </c>
      <c r="BW629" s="209">
        <v>0</v>
      </c>
      <c r="BX629" s="209">
        <v>21609862.420000002</v>
      </c>
      <c r="BY629" s="209">
        <v>21609862.420000002</v>
      </c>
      <c r="BZ629" s="209">
        <v>0</v>
      </c>
      <c r="CA629" s="209">
        <v>0</v>
      </c>
      <c r="CB629" s="209">
        <v>0</v>
      </c>
      <c r="CC629" s="209">
        <v>22164919.699999999</v>
      </c>
      <c r="CD629" s="209">
        <v>22164919.699999999</v>
      </c>
      <c r="CE629" s="209">
        <v>0</v>
      </c>
      <c r="CF629" s="209">
        <v>0</v>
      </c>
      <c r="CG629" s="209">
        <v>0</v>
      </c>
      <c r="CH629" s="209">
        <v>21536000</v>
      </c>
      <c r="CI629" s="209">
        <v>21536000</v>
      </c>
      <c r="CJ629" s="209">
        <v>0</v>
      </c>
      <c r="CK629" s="209">
        <v>0</v>
      </c>
      <c r="CL629" s="209">
        <v>0</v>
      </c>
      <c r="CM629" s="509" t="s">
        <v>92</v>
      </c>
      <c r="CN629" s="19" t="str">
        <f t="shared" si="246"/>
        <v>4040100081003плановый</v>
      </c>
      <c r="CO629" s="103"/>
      <c r="CP629" s="103"/>
      <c r="CQ629" s="192" t="b">
        <f t="shared" si="245"/>
        <v>1</v>
      </c>
      <c r="CR629" s="104">
        <f t="shared" si="239"/>
        <v>0</v>
      </c>
      <c r="CS629" s="104">
        <f t="shared" si="240"/>
        <v>0</v>
      </c>
      <c r="CT629" s="104">
        <f t="shared" si="241"/>
        <v>0</v>
      </c>
      <c r="CU629" s="104">
        <f t="shared" si="242"/>
        <v>0</v>
      </c>
      <c r="CV629" s="104">
        <f t="shared" si="243"/>
        <v>0</v>
      </c>
      <c r="CW629" s="104">
        <f t="shared" si="244"/>
        <v>0</v>
      </c>
      <c r="CX629" s="104"/>
      <c r="CY629" s="211">
        <f t="shared" si="247"/>
        <v>0</v>
      </c>
      <c r="CZ629" s="211">
        <f t="shared" si="248"/>
        <v>0</v>
      </c>
      <c r="DA629" s="211">
        <f t="shared" si="249"/>
        <v>0</v>
      </c>
      <c r="DB629" s="211">
        <f t="shared" si="250"/>
        <v>0</v>
      </c>
      <c r="DC629" s="211">
        <f t="shared" si="251"/>
        <v>0</v>
      </c>
      <c r="DD629" s="211">
        <f t="shared" si="252"/>
        <v>0</v>
      </c>
      <c r="DE629" s="211">
        <f t="shared" si="253"/>
        <v>0</v>
      </c>
      <c r="DF629" s="211">
        <f t="shared" si="254"/>
        <v>0</v>
      </c>
      <c r="DG629" s="211">
        <f t="shared" si="255"/>
        <v>0</v>
      </c>
      <c r="DH629" s="211">
        <f t="shared" si="256"/>
        <v>0</v>
      </c>
      <c r="DK629" s="233">
        <v>404010008</v>
      </c>
    </row>
    <row r="630" spans="1:115" s="105" customFormat="1" ht="32.1" customHeight="1">
      <c r="A630" s="56">
        <v>609</v>
      </c>
      <c r="B630" s="57" t="s">
        <v>601</v>
      </c>
      <c r="C630" s="233" t="s">
        <v>725</v>
      </c>
      <c r="D630" s="208" t="s">
        <v>726</v>
      </c>
      <c r="E630" s="59" t="s">
        <v>727</v>
      </c>
      <c r="F630" s="85"/>
      <c r="G630" s="85"/>
      <c r="H630" s="86">
        <v>1</v>
      </c>
      <c r="I630" s="85"/>
      <c r="J630" s="86" t="s">
        <v>66</v>
      </c>
      <c r="K630" s="86"/>
      <c r="L630" s="86"/>
      <c r="M630" s="232"/>
      <c r="N630" s="232" t="s">
        <v>728</v>
      </c>
      <c r="O630" s="232"/>
      <c r="P630" s="64" t="s">
        <v>729</v>
      </c>
      <c r="Q630" s="64" t="s">
        <v>730</v>
      </c>
      <c r="R630" s="86"/>
      <c r="S630" s="86"/>
      <c r="T630" s="86"/>
      <c r="U630" s="86"/>
      <c r="V630" s="86">
        <v>1</v>
      </c>
      <c r="W630" s="86"/>
      <c r="X630" s="86" t="s">
        <v>731</v>
      </c>
      <c r="Y630" s="86"/>
      <c r="Z630" s="86">
        <v>5</v>
      </c>
      <c r="AA630" s="86"/>
      <c r="AB630" s="64" t="s">
        <v>645</v>
      </c>
      <c r="AC630" s="64" t="s">
        <v>2438</v>
      </c>
      <c r="AD630" s="245"/>
      <c r="AE630" s="245"/>
      <c r="AF630" s="245"/>
      <c r="AG630" s="245"/>
      <c r="AH630" s="245"/>
      <c r="AI630" s="245"/>
      <c r="AJ630" s="245"/>
      <c r="AK630" s="245"/>
      <c r="AL630" s="245"/>
      <c r="AM630" s="64" t="s">
        <v>2556</v>
      </c>
      <c r="AN630" s="64" t="s">
        <v>2440</v>
      </c>
      <c r="AO630" s="197" t="s">
        <v>303</v>
      </c>
      <c r="AP630" s="197" t="s">
        <v>137</v>
      </c>
      <c r="AQ630" s="197" t="s">
        <v>732</v>
      </c>
      <c r="AR630" s="196" t="s">
        <v>733</v>
      </c>
      <c r="AS630" s="249">
        <v>244</v>
      </c>
      <c r="AT630" s="209">
        <v>0</v>
      </c>
      <c r="AU630" s="209">
        <v>0</v>
      </c>
      <c r="AV630" s="209">
        <v>0</v>
      </c>
      <c r="AW630" s="209">
        <v>0</v>
      </c>
      <c r="AX630" s="209">
        <v>0</v>
      </c>
      <c r="AY630" s="209">
        <v>0</v>
      </c>
      <c r="AZ630" s="209">
        <v>0</v>
      </c>
      <c r="BA630" s="209">
        <v>0</v>
      </c>
      <c r="BB630" s="209">
        <v>0</v>
      </c>
      <c r="BC630" s="209">
        <v>0</v>
      </c>
      <c r="BD630" s="209">
        <v>0</v>
      </c>
      <c r="BE630" s="209">
        <v>0</v>
      </c>
      <c r="BF630" s="209">
        <v>0</v>
      </c>
      <c r="BG630" s="209">
        <v>0</v>
      </c>
      <c r="BH630" s="209">
        <v>0</v>
      </c>
      <c r="BI630" s="209">
        <v>0</v>
      </c>
      <c r="BJ630" s="209">
        <v>0</v>
      </c>
      <c r="BK630" s="209">
        <v>0</v>
      </c>
      <c r="BL630" s="209">
        <v>0</v>
      </c>
      <c r="BM630" s="209">
        <v>0</v>
      </c>
      <c r="BN630" s="209">
        <v>0</v>
      </c>
      <c r="BO630" s="209">
        <v>0</v>
      </c>
      <c r="BP630" s="209">
        <v>0</v>
      </c>
      <c r="BQ630" s="209">
        <v>0</v>
      </c>
      <c r="BR630" s="209">
        <v>0</v>
      </c>
      <c r="BS630" s="209">
        <v>0</v>
      </c>
      <c r="BT630" s="209">
        <v>0</v>
      </c>
      <c r="BU630" s="209">
        <v>0</v>
      </c>
      <c r="BV630" s="209">
        <v>0</v>
      </c>
      <c r="BW630" s="209">
        <v>0</v>
      </c>
      <c r="BX630" s="209">
        <v>0</v>
      </c>
      <c r="BY630" s="209">
        <v>0</v>
      </c>
      <c r="BZ630" s="209">
        <v>0</v>
      </c>
      <c r="CA630" s="209">
        <v>0</v>
      </c>
      <c r="CB630" s="209">
        <v>0</v>
      </c>
      <c r="CC630" s="209">
        <v>0</v>
      </c>
      <c r="CD630" s="209">
        <v>0</v>
      </c>
      <c r="CE630" s="209">
        <v>0</v>
      </c>
      <c r="CF630" s="209">
        <v>0</v>
      </c>
      <c r="CG630" s="209">
        <v>0</v>
      </c>
      <c r="CH630" s="209">
        <v>0</v>
      </c>
      <c r="CI630" s="209">
        <v>0</v>
      </c>
      <c r="CJ630" s="209">
        <v>0</v>
      </c>
      <c r="CK630" s="209">
        <v>0</v>
      </c>
      <c r="CL630" s="209">
        <v>0</v>
      </c>
      <c r="CM630" s="509" t="s">
        <v>92</v>
      </c>
      <c r="CN630" s="19" t="str">
        <f t="shared" si="246"/>
        <v>4040100111004плановый</v>
      </c>
      <c r="CO630" s="103"/>
      <c r="CP630" s="103"/>
      <c r="CQ630" s="192" t="b">
        <f t="shared" si="245"/>
        <v>1</v>
      </c>
      <c r="CR630" s="104">
        <f t="shared" si="239"/>
        <v>0</v>
      </c>
      <c r="CS630" s="104">
        <f t="shared" si="240"/>
        <v>0</v>
      </c>
      <c r="CT630" s="104">
        <f t="shared" si="241"/>
        <v>0</v>
      </c>
      <c r="CU630" s="104">
        <f t="shared" si="242"/>
        <v>0</v>
      </c>
      <c r="CV630" s="104">
        <f t="shared" si="243"/>
        <v>0</v>
      </c>
      <c r="CW630" s="104">
        <f t="shared" si="244"/>
        <v>0</v>
      </c>
      <c r="CX630" s="104"/>
      <c r="CY630" s="211">
        <f t="shared" si="247"/>
        <v>0</v>
      </c>
      <c r="CZ630" s="211">
        <f t="shared" si="248"/>
        <v>0</v>
      </c>
      <c r="DA630" s="211">
        <f t="shared" si="249"/>
        <v>0</v>
      </c>
      <c r="DB630" s="211">
        <f t="shared" si="250"/>
        <v>0</v>
      </c>
      <c r="DC630" s="211">
        <f t="shared" si="251"/>
        <v>0</v>
      </c>
      <c r="DD630" s="211">
        <f t="shared" si="252"/>
        <v>0</v>
      </c>
      <c r="DE630" s="211">
        <f t="shared" si="253"/>
        <v>0</v>
      </c>
      <c r="DF630" s="211">
        <f t="shared" si="254"/>
        <v>0</v>
      </c>
      <c r="DG630" s="211">
        <f t="shared" si="255"/>
        <v>0</v>
      </c>
      <c r="DH630" s="211">
        <f t="shared" si="256"/>
        <v>0</v>
      </c>
      <c r="DK630" s="233" t="s">
        <v>725</v>
      </c>
    </row>
    <row r="631" spans="1:115" s="105" customFormat="1" ht="32.1" customHeight="1">
      <c r="A631" s="56">
        <v>609</v>
      </c>
      <c r="B631" s="57" t="s">
        <v>601</v>
      </c>
      <c r="C631" s="233" t="s">
        <v>725</v>
      </c>
      <c r="D631" s="208" t="s">
        <v>726</v>
      </c>
      <c r="E631" s="59" t="s">
        <v>727</v>
      </c>
      <c r="F631" s="85"/>
      <c r="G631" s="85"/>
      <c r="H631" s="86">
        <v>1</v>
      </c>
      <c r="I631" s="85"/>
      <c r="J631" s="86" t="s">
        <v>66</v>
      </c>
      <c r="K631" s="86"/>
      <c r="L631" s="86"/>
      <c r="M631" s="232"/>
      <c r="N631" s="232" t="s">
        <v>728</v>
      </c>
      <c r="O631" s="232"/>
      <c r="P631" s="64" t="s">
        <v>729</v>
      </c>
      <c r="Q631" s="64" t="s">
        <v>730</v>
      </c>
      <c r="R631" s="86"/>
      <c r="S631" s="86"/>
      <c r="T631" s="86"/>
      <c r="U631" s="86"/>
      <c r="V631" s="86">
        <v>1</v>
      </c>
      <c r="W631" s="86"/>
      <c r="X631" s="86" t="s">
        <v>731</v>
      </c>
      <c r="Y631" s="86"/>
      <c r="Z631" s="86">
        <v>5</v>
      </c>
      <c r="AA631" s="86"/>
      <c r="AB631" s="64" t="s">
        <v>645</v>
      </c>
      <c r="AC631" s="64" t="s">
        <v>2438</v>
      </c>
      <c r="AD631" s="245"/>
      <c r="AE631" s="245"/>
      <c r="AF631" s="245"/>
      <c r="AG631" s="245"/>
      <c r="AH631" s="245"/>
      <c r="AI631" s="245"/>
      <c r="AJ631" s="245"/>
      <c r="AK631" s="245"/>
      <c r="AL631" s="245"/>
      <c r="AM631" s="64" t="s">
        <v>2556</v>
      </c>
      <c r="AN631" s="64" t="s">
        <v>2440</v>
      </c>
      <c r="AO631" s="197" t="s">
        <v>303</v>
      </c>
      <c r="AP631" s="197" t="s">
        <v>137</v>
      </c>
      <c r="AQ631" s="197" t="s">
        <v>732</v>
      </c>
      <c r="AR631" s="196" t="s">
        <v>733</v>
      </c>
      <c r="AS631" s="249">
        <v>247</v>
      </c>
      <c r="AT631" s="209">
        <v>0</v>
      </c>
      <c r="AU631" s="209">
        <v>0</v>
      </c>
      <c r="AV631" s="209">
        <v>0</v>
      </c>
      <c r="AW631" s="209">
        <v>0</v>
      </c>
      <c r="AX631" s="209">
        <v>0</v>
      </c>
      <c r="AY631" s="209">
        <v>0</v>
      </c>
      <c r="AZ631" s="209">
        <v>0</v>
      </c>
      <c r="BA631" s="209">
        <v>0</v>
      </c>
      <c r="BB631" s="209">
        <v>0</v>
      </c>
      <c r="BC631" s="209">
        <v>0</v>
      </c>
      <c r="BD631" s="209">
        <v>0</v>
      </c>
      <c r="BE631" s="209">
        <v>0</v>
      </c>
      <c r="BF631" s="209">
        <v>0</v>
      </c>
      <c r="BG631" s="209">
        <v>0</v>
      </c>
      <c r="BH631" s="209">
        <v>0</v>
      </c>
      <c r="BI631" s="209">
        <v>0</v>
      </c>
      <c r="BJ631" s="209">
        <v>0</v>
      </c>
      <c r="BK631" s="209">
        <v>0</v>
      </c>
      <c r="BL631" s="209">
        <v>0</v>
      </c>
      <c r="BM631" s="209">
        <v>0</v>
      </c>
      <c r="BN631" s="209">
        <v>0</v>
      </c>
      <c r="BO631" s="209">
        <v>0</v>
      </c>
      <c r="BP631" s="209">
        <v>0</v>
      </c>
      <c r="BQ631" s="209">
        <v>0</v>
      </c>
      <c r="BR631" s="209">
        <v>0</v>
      </c>
      <c r="BS631" s="209">
        <v>0</v>
      </c>
      <c r="BT631" s="209">
        <v>0</v>
      </c>
      <c r="BU631" s="209">
        <v>0</v>
      </c>
      <c r="BV631" s="209">
        <v>0</v>
      </c>
      <c r="BW631" s="209">
        <v>0</v>
      </c>
      <c r="BX631" s="209">
        <v>0</v>
      </c>
      <c r="BY631" s="209">
        <v>0</v>
      </c>
      <c r="BZ631" s="209">
        <v>0</v>
      </c>
      <c r="CA631" s="209">
        <v>0</v>
      </c>
      <c r="CB631" s="209">
        <v>0</v>
      </c>
      <c r="CC631" s="209">
        <v>0</v>
      </c>
      <c r="CD631" s="209">
        <v>0</v>
      </c>
      <c r="CE631" s="209">
        <v>0</v>
      </c>
      <c r="CF631" s="209">
        <v>0</v>
      </c>
      <c r="CG631" s="209">
        <v>0</v>
      </c>
      <c r="CH631" s="209">
        <v>0</v>
      </c>
      <c r="CI631" s="209">
        <v>0</v>
      </c>
      <c r="CJ631" s="209">
        <v>0</v>
      </c>
      <c r="CK631" s="209">
        <v>0</v>
      </c>
      <c r="CL631" s="209">
        <v>0</v>
      </c>
      <c r="CM631" s="311" t="s">
        <v>1257</v>
      </c>
      <c r="CN631" s="19" t="str">
        <f t="shared" si="246"/>
        <v>4040100111004индексации</v>
      </c>
      <c r="CO631" s="103"/>
      <c r="CP631" s="103"/>
      <c r="CQ631" s="192" t="b">
        <f t="shared" si="245"/>
        <v>1</v>
      </c>
      <c r="CR631" s="104">
        <f t="shared" si="239"/>
        <v>0</v>
      </c>
      <c r="CS631" s="104">
        <f t="shared" si="240"/>
        <v>0</v>
      </c>
      <c r="CT631" s="104">
        <f t="shared" si="241"/>
        <v>0</v>
      </c>
      <c r="CU631" s="104">
        <f t="shared" si="242"/>
        <v>0</v>
      </c>
      <c r="CV631" s="104">
        <f t="shared" si="243"/>
        <v>0</v>
      </c>
      <c r="CW631" s="104">
        <f t="shared" si="244"/>
        <v>0</v>
      </c>
      <c r="CX631" s="104"/>
      <c r="CY631" s="211">
        <f t="shared" si="247"/>
        <v>0</v>
      </c>
      <c r="CZ631" s="211">
        <f t="shared" si="248"/>
        <v>0</v>
      </c>
      <c r="DA631" s="211">
        <f t="shared" si="249"/>
        <v>0</v>
      </c>
      <c r="DB631" s="211">
        <f t="shared" si="250"/>
        <v>0</v>
      </c>
      <c r="DC631" s="211">
        <f t="shared" si="251"/>
        <v>0</v>
      </c>
      <c r="DD631" s="211">
        <f t="shared" si="252"/>
        <v>0</v>
      </c>
      <c r="DE631" s="211">
        <f t="shared" si="253"/>
        <v>0</v>
      </c>
      <c r="DF631" s="211">
        <f t="shared" si="254"/>
        <v>0</v>
      </c>
      <c r="DG631" s="211">
        <f t="shared" si="255"/>
        <v>0</v>
      </c>
      <c r="DH631" s="211">
        <f t="shared" si="256"/>
        <v>0</v>
      </c>
      <c r="DK631" s="233" t="s">
        <v>725</v>
      </c>
    </row>
    <row r="632" spans="1:115" s="105" customFormat="1" ht="32.1" customHeight="1">
      <c r="A632" s="56">
        <v>609</v>
      </c>
      <c r="B632" s="57" t="s">
        <v>601</v>
      </c>
      <c r="C632" s="233" t="s">
        <v>725</v>
      </c>
      <c r="D632" s="208" t="s">
        <v>726</v>
      </c>
      <c r="E632" s="59" t="s">
        <v>727</v>
      </c>
      <c r="F632" s="85"/>
      <c r="G632" s="85"/>
      <c r="H632" s="86">
        <v>1</v>
      </c>
      <c r="I632" s="85"/>
      <c r="J632" s="86" t="s">
        <v>66</v>
      </c>
      <c r="K632" s="86"/>
      <c r="L632" s="86"/>
      <c r="M632" s="232"/>
      <c r="N632" s="232" t="s">
        <v>728</v>
      </c>
      <c r="O632" s="232"/>
      <c r="P632" s="64" t="s">
        <v>729</v>
      </c>
      <c r="Q632" s="64" t="s">
        <v>734</v>
      </c>
      <c r="R632" s="86"/>
      <c r="S632" s="86"/>
      <c r="T632" s="86"/>
      <c r="U632" s="86"/>
      <c r="V632" s="86">
        <v>1</v>
      </c>
      <c r="W632" s="86"/>
      <c r="X632" s="86" t="s">
        <v>731</v>
      </c>
      <c r="Y632" s="86"/>
      <c r="Z632" s="86">
        <v>5</v>
      </c>
      <c r="AA632" s="86"/>
      <c r="AB632" s="64" t="s">
        <v>645</v>
      </c>
      <c r="AC632" s="64" t="s">
        <v>2438</v>
      </c>
      <c r="AD632" s="245"/>
      <c r="AE632" s="245"/>
      <c r="AF632" s="245"/>
      <c r="AG632" s="245"/>
      <c r="AH632" s="245"/>
      <c r="AI632" s="245"/>
      <c r="AJ632" s="245"/>
      <c r="AK632" s="245"/>
      <c r="AL632" s="245"/>
      <c r="AM632" s="64" t="s">
        <v>2556</v>
      </c>
      <c r="AN632" s="64" t="s">
        <v>2440</v>
      </c>
      <c r="AO632" s="197" t="s">
        <v>303</v>
      </c>
      <c r="AP632" s="197" t="s">
        <v>137</v>
      </c>
      <c r="AQ632" s="197" t="s">
        <v>732</v>
      </c>
      <c r="AR632" s="196" t="s">
        <v>733</v>
      </c>
      <c r="AS632" s="249">
        <v>313</v>
      </c>
      <c r="AT632" s="209">
        <v>0</v>
      </c>
      <c r="AU632" s="209">
        <v>0</v>
      </c>
      <c r="AV632" s="209">
        <v>0</v>
      </c>
      <c r="AW632" s="209">
        <v>0</v>
      </c>
      <c r="AX632" s="209">
        <v>0</v>
      </c>
      <c r="AY632" s="209">
        <v>0</v>
      </c>
      <c r="AZ632" s="209">
        <v>0</v>
      </c>
      <c r="BA632" s="209">
        <v>0</v>
      </c>
      <c r="BB632" s="209">
        <v>0</v>
      </c>
      <c r="BC632" s="209">
        <v>0</v>
      </c>
      <c r="BD632" s="209">
        <v>0</v>
      </c>
      <c r="BE632" s="209">
        <v>0</v>
      </c>
      <c r="BF632" s="209">
        <v>0</v>
      </c>
      <c r="BG632" s="209">
        <v>0</v>
      </c>
      <c r="BH632" s="209">
        <v>0</v>
      </c>
      <c r="BI632" s="209">
        <v>0</v>
      </c>
      <c r="BJ632" s="209">
        <v>0</v>
      </c>
      <c r="BK632" s="209">
        <v>0</v>
      </c>
      <c r="BL632" s="209">
        <v>0</v>
      </c>
      <c r="BM632" s="209">
        <v>0</v>
      </c>
      <c r="BN632" s="209">
        <v>0</v>
      </c>
      <c r="BO632" s="209">
        <v>0</v>
      </c>
      <c r="BP632" s="209">
        <v>0</v>
      </c>
      <c r="BQ632" s="209">
        <v>0</v>
      </c>
      <c r="BR632" s="209">
        <v>0</v>
      </c>
      <c r="BS632" s="209">
        <v>0</v>
      </c>
      <c r="BT632" s="209">
        <v>0</v>
      </c>
      <c r="BU632" s="209">
        <v>0</v>
      </c>
      <c r="BV632" s="209">
        <v>0</v>
      </c>
      <c r="BW632" s="209">
        <v>0</v>
      </c>
      <c r="BX632" s="209">
        <v>0</v>
      </c>
      <c r="BY632" s="209">
        <v>0</v>
      </c>
      <c r="BZ632" s="209">
        <v>0</v>
      </c>
      <c r="CA632" s="209">
        <v>0</v>
      </c>
      <c r="CB632" s="209">
        <v>0</v>
      </c>
      <c r="CC632" s="209">
        <v>0</v>
      </c>
      <c r="CD632" s="209">
        <v>0</v>
      </c>
      <c r="CE632" s="209">
        <v>0</v>
      </c>
      <c r="CF632" s="209">
        <v>0</v>
      </c>
      <c r="CG632" s="209">
        <v>0</v>
      </c>
      <c r="CH632" s="209">
        <v>0</v>
      </c>
      <c r="CI632" s="209">
        <v>0</v>
      </c>
      <c r="CJ632" s="209">
        <v>0</v>
      </c>
      <c r="CK632" s="209">
        <v>0</v>
      </c>
      <c r="CL632" s="209">
        <v>0</v>
      </c>
      <c r="CM632" s="509" t="s">
        <v>92</v>
      </c>
      <c r="CN632" s="19" t="str">
        <f t="shared" si="246"/>
        <v>4040100111004плановый</v>
      </c>
      <c r="CO632" s="103"/>
      <c r="CP632" s="103"/>
      <c r="CQ632" s="192" t="b">
        <f t="shared" si="245"/>
        <v>1</v>
      </c>
      <c r="CR632" s="104">
        <f t="shared" si="239"/>
        <v>0</v>
      </c>
      <c r="CS632" s="104">
        <f t="shared" si="240"/>
        <v>0</v>
      </c>
      <c r="CT632" s="104">
        <f t="shared" si="241"/>
        <v>0</v>
      </c>
      <c r="CU632" s="104">
        <f t="shared" si="242"/>
        <v>0</v>
      </c>
      <c r="CV632" s="104">
        <f t="shared" si="243"/>
        <v>0</v>
      </c>
      <c r="CW632" s="104">
        <f t="shared" si="244"/>
        <v>0</v>
      </c>
      <c r="CX632" s="104"/>
      <c r="CY632" s="211">
        <f t="shared" si="247"/>
        <v>0</v>
      </c>
      <c r="CZ632" s="211">
        <f t="shared" si="248"/>
        <v>0</v>
      </c>
      <c r="DA632" s="211">
        <f t="shared" si="249"/>
        <v>0</v>
      </c>
      <c r="DB632" s="211">
        <f t="shared" si="250"/>
        <v>0</v>
      </c>
      <c r="DC632" s="211">
        <f t="shared" si="251"/>
        <v>0</v>
      </c>
      <c r="DD632" s="211">
        <f t="shared" si="252"/>
        <v>0</v>
      </c>
      <c r="DE632" s="211">
        <f t="shared" si="253"/>
        <v>0</v>
      </c>
      <c r="DF632" s="211">
        <f t="shared" si="254"/>
        <v>0</v>
      </c>
      <c r="DG632" s="211">
        <f t="shared" si="255"/>
        <v>0</v>
      </c>
      <c r="DH632" s="211">
        <f t="shared" si="256"/>
        <v>0</v>
      </c>
      <c r="DK632" s="233" t="s">
        <v>725</v>
      </c>
    </row>
    <row r="633" spans="1:115" s="105" customFormat="1" ht="32.1" customHeight="1">
      <c r="A633" s="56">
        <v>609</v>
      </c>
      <c r="B633" s="57" t="s">
        <v>601</v>
      </c>
      <c r="C633" s="233" t="s">
        <v>725</v>
      </c>
      <c r="D633" s="208" t="s">
        <v>726</v>
      </c>
      <c r="E633" s="59" t="s">
        <v>727</v>
      </c>
      <c r="F633" s="85"/>
      <c r="G633" s="85"/>
      <c r="H633" s="86">
        <v>1</v>
      </c>
      <c r="I633" s="85"/>
      <c r="J633" s="86" t="s">
        <v>66</v>
      </c>
      <c r="K633" s="86"/>
      <c r="L633" s="86"/>
      <c r="M633" s="232"/>
      <c r="N633" s="232" t="s">
        <v>728</v>
      </c>
      <c r="O633" s="232"/>
      <c r="P633" s="64" t="s">
        <v>729</v>
      </c>
      <c r="Q633" s="64" t="s">
        <v>734</v>
      </c>
      <c r="R633" s="86"/>
      <c r="S633" s="86"/>
      <c r="T633" s="86"/>
      <c r="U633" s="86"/>
      <c r="V633" s="86">
        <v>1</v>
      </c>
      <c r="W633" s="86"/>
      <c r="X633" s="86" t="s">
        <v>731</v>
      </c>
      <c r="Y633" s="86"/>
      <c r="Z633" s="86">
        <v>5</v>
      </c>
      <c r="AA633" s="86"/>
      <c r="AB633" s="64" t="s">
        <v>645</v>
      </c>
      <c r="AC633" s="64" t="s">
        <v>2438</v>
      </c>
      <c r="AD633" s="245"/>
      <c r="AE633" s="245"/>
      <c r="AF633" s="245"/>
      <c r="AG633" s="245"/>
      <c r="AH633" s="245"/>
      <c r="AI633" s="245"/>
      <c r="AJ633" s="245"/>
      <c r="AK633" s="245"/>
      <c r="AL633" s="245"/>
      <c r="AM633" s="64" t="s">
        <v>2556</v>
      </c>
      <c r="AN633" s="64" t="s">
        <v>2440</v>
      </c>
      <c r="AO633" s="197" t="s">
        <v>303</v>
      </c>
      <c r="AP633" s="197" t="s">
        <v>377</v>
      </c>
      <c r="AQ633" s="197" t="s">
        <v>732</v>
      </c>
      <c r="AR633" s="196" t="s">
        <v>733</v>
      </c>
      <c r="AS633" s="249">
        <v>121</v>
      </c>
      <c r="AT633" s="209">
        <v>0</v>
      </c>
      <c r="AU633" s="209">
        <v>0</v>
      </c>
      <c r="AV633" s="209">
        <v>0</v>
      </c>
      <c r="AW633" s="209">
        <v>0</v>
      </c>
      <c r="AX633" s="209">
        <v>0</v>
      </c>
      <c r="AY633" s="209">
        <v>0</v>
      </c>
      <c r="AZ633" s="209">
        <v>0</v>
      </c>
      <c r="BA633" s="209">
        <v>0</v>
      </c>
      <c r="BB633" s="209">
        <v>0</v>
      </c>
      <c r="BC633" s="209">
        <v>0</v>
      </c>
      <c r="BD633" s="209">
        <v>0</v>
      </c>
      <c r="BE633" s="209">
        <v>0</v>
      </c>
      <c r="BF633" s="209">
        <v>0</v>
      </c>
      <c r="BG633" s="209">
        <v>0</v>
      </c>
      <c r="BH633" s="209">
        <v>0</v>
      </c>
      <c r="BI633" s="209">
        <v>0</v>
      </c>
      <c r="BJ633" s="209">
        <v>0</v>
      </c>
      <c r="BK633" s="209">
        <v>0</v>
      </c>
      <c r="BL633" s="209">
        <v>0</v>
      </c>
      <c r="BM633" s="209">
        <v>0</v>
      </c>
      <c r="BN633" s="209">
        <v>0</v>
      </c>
      <c r="BO633" s="209">
        <v>0</v>
      </c>
      <c r="BP633" s="209">
        <v>0</v>
      </c>
      <c r="BQ633" s="209">
        <v>0</v>
      </c>
      <c r="BR633" s="209">
        <v>0</v>
      </c>
      <c r="BS633" s="209">
        <v>0</v>
      </c>
      <c r="BT633" s="209">
        <v>0</v>
      </c>
      <c r="BU633" s="209">
        <v>0</v>
      </c>
      <c r="BV633" s="209">
        <v>0</v>
      </c>
      <c r="BW633" s="209">
        <v>0</v>
      </c>
      <c r="BX633" s="209">
        <v>0</v>
      </c>
      <c r="BY633" s="209">
        <v>0</v>
      </c>
      <c r="BZ633" s="209">
        <v>0</v>
      </c>
      <c r="CA633" s="209">
        <v>0</v>
      </c>
      <c r="CB633" s="209">
        <v>0</v>
      </c>
      <c r="CC633" s="209">
        <v>0</v>
      </c>
      <c r="CD633" s="209">
        <v>0</v>
      </c>
      <c r="CE633" s="209">
        <v>0</v>
      </c>
      <c r="CF633" s="209">
        <v>0</v>
      </c>
      <c r="CG633" s="209">
        <v>0</v>
      </c>
      <c r="CH633" s="209">
        <v>0</v>
      </c>
      <c r="CI633" s="209">
        <v>0</v>
      </c>
      <c r="CJ633" s="209">
        <v>0</v>
      </c>
      <c r="CK633" s="209">
        <v>0</v>
      </c>
      <c r="CL633" s="209">
        <v>0</v>
      </c>
      <c r="CM633" s="509" t="s">
        <v>92</v>
      </c>
      <c r="CN633" s="19" t="str">
        <f t="shared" si="246"/>
        <v>4040100111006плановый</v>
      </c>
      <c r="CO633" s="103"/>
      <c r="CP633" s="103"/>
      <c r="CQ633" s="192" t="b">
        <f t="shared" si="245"/>
        <v>1</v>
      </c>
      <c r="CR633" s="104">
        <f t="shared" si="239"/>
        <v>0</v>
      </c>
      <c r="CS633" s="104">
        <f t="shared" si="240"/>
        <v>0</v>
      </c>
      <c r="CT633" s="104">
        <f t="shared" si="241"/>
        <v>0</v>
      </c>
      <c r="CU633" s="104">
        <f t="shared" si="242"/>
        <v>0</v>
      </c>
      <c r="CV633" s="104">
        <f t="shared" si="243"/>
        <v>0</v>
      </c>
      <c r="CW633" s="104">
        <f t="shared" si="244"/>
        <v>0</v>
      </c>
      <c r="CX633" s="104"/>
      <c r="CY633" s="211">
        <f t="shared" si="247"/>
        <v>0</v>
      </c>
      <c r="CZ633" s="211">
        <f t="shared" si="248"/>
        <v>0</v>
      </c>
      <c r="DA633" s="211">
        <f t="shared" si="249"/>
        <v>0</v>
      </c>
      <c r="DB633" s="211">
        <f t="shared" si="250"/>
        <v>0</v>
      </c>
      <c r="DC633" s="211">
        <f t="shared" si="251"/>
        <v>0</v>
      </c>
      <c r="DD633" s="211">
        <f t="shared" si="252"/>
        <v>0</v>
      </c>
      <c r="DE633" s="211">
        <f t="shared" si="253"/>
        <v>0</v>
      </c>
      <c r="DF633" s="211">
        <f t="shared" si="254"/>
        <v>0</v>
      </c>
      <c r="DG633" s="211">
        <f t="shared" si="255"/>
        <v>0</v>
      </c>
      <c r="DH633" s="211">
        <f t="shared" si="256"/>
        <v>0</v>
      </c>
      <c r="DK633" s="233" t="s">
        <v>725</v>
      </c>
    </row>
    <row r="634" spans="1:115" s="105" customFormat="1" ht="32.1" customHeight="1">
      <c r="A634" s="56">
        <v>609</v>
      </c>
      <c r="B634" s="57" t="s">
        <v>601</v>
      </c>
      <c r="C634" s="233" t="s">
        <v>725</v>
      </c>
      <c r="D634" s="208" t="s">
        <v>726</v>
      </c>
      <c r="E634" s="59" t="s">
        <v>727</v>
      </c>
      <c r="F634" s="85"/>
      <c r="G634" s="85"/>
      <c r="H634" s="86">
        <v>1</v>
      </c>
      <c r="I634" s="85"/>
      <c r="J634" s="86" t="s">
        <v>66</v>
      </c>
      <c r="K634" s="86"/>
      <c r="L634" s="86"/>
      <c r="M634" s="232"/>
      <c r="N634" s="232" t="s">
        <v>728</v>
      </c>
      <c r="O634" s="232"/>
      <c r="P634" s="64" t="s">
        <v>729</v>
      </c>
      <c r="Q634" s="64" t="s">
        <v>734</v>
      </c>
      <c r="R634" s="86"/>
      <c r="S634" s="86"/>
      <c r="T634" s="86"/>
      <c r="U634" s="86"/>
      <c r="V634" s="86">
        <v>1</v>
      </c>
      <c r="W634" s="86"/>
      <c r="X634" s="86" t="s">
        <v>731</v>
      </c>
      <c r="Y634" s="86"/>
      <c r="Z634" s="86">
        <v>5</v>
      </c>
      <c r="AA634" s="86"/>
      <c r="AB634" s="64" t="s">
        <v>645</v>
      </c>
      <c r="AC634" s="64" t="s">
        <v>2438</v>
      </c>
      <c r="AD634" s="245"/>
      <c r="AE634" s="245"/>
      <c r="AF634" s="245"/>
      <c r="AG634" s="245"/>
      <c r="AH634" s="245"/>
      <c r="AI634" s="245"/>
      <c r="AJ634" s="245"/>
      <c r="AK634" s="245"/>
      <c r="AL634" s="245"/>
      <c r="AM634" s="64" t="s">
        <v>2556</v>
      </c>
      <c r="AN634" s="64" t="s">
        <v>2440</v>
      </c>
      <c r="AO634" s="197" t="s">
        <v>303</v>
      </c>
      <c r="AP634" s="197" t="s">
        <v>377</v>
      </c>
      <c r="AQ634" s="197" t="s">
        <v>732</v>
      </c>
      <c r="AR634" s="196" t="s">
        <v>733</v>
      </c>
      <c r="AS634" s="249">
        <v>129</v>
      </c>
      <c r="AT634" s="209">
        <v>0</v>
      </c>
      <c r="AU634" s="209">
        <v>0</v>
      </c>
      <c r="AV634" s="209">
        <v>0</v>
      </c>
      <c r="AW634" s="209">
        <v>0</v>
      </c>
      <c r="AX634" s="209">
        <v>0</v>
      </c>
      <c r="AY634" s="209">
        <v>0</v>
      </c>
      <c r="AZ634" s="209">
        <v>0</v>
      </c>
      <c r="BA634" s="209">
        <v>0</v>
      </c>
      <c r="BB634" s="209">
        <v>0</v>
      </c>
      <c r="BC634" s="209">
        <v>0</v>
      </c>
      <c r="BD634" s="209">
        <v>0</v>
      </c>
      <c r="BE634" s="209">
        <v>0</v>
      </c>
      <c r="BF634" s="209">
        <v>0</v>
      </c>
      <c r="BG634" s="209">
        <v>0</v>
      </c>
      <c r="BH634" s="209">
        <v>0</v>
      </c>
      <c r="BI634" s="209">
        <v>0</v>
      </c>
      <c r="BJ634" s="209">
        <v>0</v>
      </c>
      <c r="BK634" s="209">
        <v>0</v>
      </c>
      <c r="BL634" s="209">
        <v>0</v>
      </c>
      <c r="BM634" s="209">
        <v>0</v>
      </c>
      <c r="BN634" s="209">
        <v>0</v>
      </c>
      <c r="BO634" s="209">
        <v>0</v>
      </c>
      <c r="BP634" s="209">
        <v>0</v>
      </c>
      <c r="BQ634" s="209">
        <v>0</v>
      </c>
      <c r="BR634" s="209">
        <v>0</v>
      </c>
      <c r="BS634" s="209">
        <v>0</v>
      </c>
      <c r="BT634" s="209">
        <v>0</v>
      </c>
      <c r="BU634" s="209">
        <v>0</v>
      </c>
      <c r="BV634" s="209">
        <v>0</v>
      </c>
      <c r="BW634" s="209">
        <v>0</v>
      </c>
      <c r="BX634" s="209">
        <v>0</v>
      </c>
      <c r="BY634" s="209">
        <v>0</v>
      </c>
      <c r="BZ634" s="209">
        <v>0</v>
      </c>
      <c r="CA634" s="209">
        <v>0</v>
      </c>
      <c r="CB634" s="209">
        <v>0</v>
      </c>
      <c r="CC634" s="209">
        <v>0</v>
      </c>
      <c r="CD634" s="209">
        <v>0</v>
      </c>
      <c r="CE634" s="209">
        <v>0</v>
      </c>
      <c r="CF634" s="209">
        <v>0</v>
      </c>
      <c r="CG634" s="209">
        <v>0</v>
      </c>
      <c r="CH634" s="209">
        <v>0</v>
      </c>
      <c r="CI634" s="209">
        <v>0</v>
      </c>
      <c r="CJ634" s="209">
        <v>0</v>
      </c>
      <c r="CK634" s="209">
        <v>0</v>
      </c>
      <c r="CL634" s="209">
        <v>0</v>
      </c>
      <c r="CM634" s="509" t="s">
        <v>92</v>
      </c>
      <c r="CN634" s="19" t="str">
        <f t="shared" si="246"/>
        <v>4040100111006плановый</v>
      </c>
      <c r="CO634" s="103"/>
      <c r="CP634" s="103"/>
      <c r="CQ634" s="192" t="b">
        <f t="shared" si="245"/>
        <v>1</v>
      </c>
      <c r="CR634" s="104">
        <f t="shared" si="239"/>
        <v>0</v>
      </c>
      <c r="CS634" s="104">
        <f t="shared" si="240"/>
        <v>0</v>
      </c>
      <c r="CT634" s="104">
        <f t="shared" si="241"/>
        <v>0</v>
      </c>
      <c r="CU634" s="104">
        <f t="shared" si="242"/>
        <v>0</v>
      </c>
      <c r="CV634" s="104">
        <f t="shared" si="243"/>
        <v>0</v>
      </c>
      <c r="CW634" s="104">
        <f t="shared" si="244"/>
        <v>0</v>
      </c>
      <c r="CX634" s="104"/>
      <c r="CY634" s="211">
        <f t="shared" si="247"/>
        <v>0</v>
      </c>
      <c r="CZ634" s="211">
        <f t="shared" si="248"/>
        <v>0</v>
      </c>
      <c r="DA634" s="211">
        <f t="shared" si="249"/>
        <v>0</v>
      </c>
      <c r="DB634" s="211">
        <f t="shared" si="250"/>
        <v>0</v>
      </c>
      <c r="DC634" s="211">
        <f t="shared" si="251"/>
        <v>0</v>
      </c>
      <c r="DD634" s="211">
        <f t="shared" si="252"/>
        <v>0</v>
      </c>
      <c r="DE634" s="211">
        <f t="shared" si="253"/>
        <v>0</v>
      </c>
      <c r="DF634" s="211">
        <f t="shared" si="254"/>
        <v>0</v>
      </c>
      <c r="DG634" s="211">
        <f t="shared" si="255"/>
        <v>0</v>
      </c>
      <c r="DH634" s="211">
        <f t="shared" si="256"/>
        <v>0</v>
      </c>
      <c r="DK634" s="233" t="s">
        <v>725</v>
      </c>
    </row>
    <row r="635" spans="1:115" s="105" customFormat="1" ht="32.1" customHeight="1">
      <c r="A635" s="56">
        <v>609</v>
      </c>
      <c r="B635" s="57" t="s">
        <v>601</v>
      </c>
      <c r="C635" s="233" t="s">
        <v>725</v>
      </c>
      <c r="D635" s="208" t="s">
        <v>726</v>
      </c>
      <c r="E635" s="59" t="s">
        <v>727</v>
      </c>
      <c r="F635" s="85"/>
      <c r="G635" s="85"/>
      <c r="H635" s="86">
        <v>1</v>
      </c>
      <c r="I635" s="85"/>
      <c r="J635" s="86" t="s">
        <v>66</v>
      </c>
      <c r="K635" s="86"/>
      <c r="L635" s="86"/>
      <c r="M635" s="232"/>
      <c r="N635" s="232" t="s">
        <v>728</v>
      </c>
      <c r="O635" s="232"/>
      <c r="P635" s="64" t="s">
        <v>729</v>
      </c>
      <c r="Q635" s="64" t="s">
        <v>2557</v>
      </c>
      <c r="R635" s="86"/>
      <c r="S635" s="86"/>
      <c r="T635" s="86" t="s">
        <v>300</v>
      </c>
      <c r="U635" s="86"/>
      <c r="V635" s="86" t="s">
        <v>735</v>
      </c>
      <c r="W635" s="86" t="s">
        <v>302</v>
      </c>
      <c r="X635" s="86" t="s">
        <v>736</v>
      </c>
      <c r="Y635" s="86" t="s">
        <v>737</v>
      </c>
      <c r="Z635" s="86"/>
      <c r="AA635" s="86"/>
      <c r="AB635" s="64" t="s">
        <v>738</v>
      </c>
      <c r="AC635" s="64" t="s">
        <v>2438</v>
      </c>
      <c r="AD635" s="245"/>
      <c r="AE635" s="245"/>
      <c r="AF635" s="245"/>
      <c r="AG635" s="245"/>
      <c r="AH635" s="245"/>
      <c r="AI635" s="245"/>
      <c r="AJ635" s="245"/>
      <c r="AK635" s="245"/>
      <c r="AL635" s="245"/>
      <c r="AM635" s="64" t="s">
        <v>2558</v>
      </c>
      <c r="AN635" s="64" t="s">
        <v>2440</v>
      </c>
      <c r="AO635" s="197" t="s">
        <v>303</v>
      </c>
      <c r="AP635" s="197" t="s">
        <v>137</v>
      </c>
      <c r="AQ635" s="197" t="s">
        <v>739</v>
      </c>
      <c r="AR635" s="196" t="s">
        <v>740</v>
      </c>
      <c r="AS635" s="249">
        <v>313</v>
      </c>
      <c r="AT635" s="209">
        <v>0</v>
      </c>
      <c r="AU635" s="209">
        <v>0</v>
      </c>
      <c r="AV635" s="209">
        <v>0</v>
      </c>
      <c r="AW635" s="209">
        <v>0</v>
      </c>
      <c r="AX635" s="209">
        <v>0</v>
      </c>
      <c r="AY635" s="209">
        <v>0</v>
      </c>
      <c r="AZ635" s="209">
        <v>0</v>
      </c>
      <c r="BA635" s="209">
        <v>0</v>
      </c>
      <c r="BB635" s="209">
        <v>0</v>
      </c>
      <c r="BC635" s="209">
        <v>0</v>
      </c>
      <c r="BD635" s="209">
        <v>0</v>
      </c>
      <c r="BE635" s="209">
        <v>0</v>
      </c>
      <c r="BF635" s="209">
        <v>0</v>
      </c>
      <c r="BG635" s="209">
        <v>0</v>
      </c>
      <c r="BH635" s="209">
        <v>0</v>
      </c>
      <c r="BI635" s="209">
        <v>0</v>
      </c>
      <c r="BJ635" s="209">
        <v>0</v>
      </c>
      <c r="BK635" s="209">
        <v>0</v>
      </c>
      <c r="BL635" s="209">
        <v>0</v>
      </c>
      <c r="BM635" s="209">
        <v>0</v>
      </c>
      <c r="BN635" s="209">
        <v>0</v>
      </c>
      <c r="BO635" s="209">
        <v>0</v>
      </c>
      <c r="BP635" s="209">
        <v>0</v>
      </c>
      <c r="BQ635" s="209">
        <v>0</v>
      </c>
      <c r="BR635" s="209">
        <v>0</v>
      </c>
      <c r="BS635" s="209">
        <v>0</v>
      </c>
      <c r="BT635" s="209">
        <v>0</v>
      </c>
      <c r="BU635" s="209">
        <v>0</v>
      </c>
      <c r="BV635" s="209">
        <v>0</v>
      </c>
      <c r="BW635" s="209">
        <v>0</v>
      </c>
      <c r="BX635" s="209">
        <v>0</v>
      </c>
      <c r="BY635" s="209">
        <v>0</v>
      </c>
      <c r="BZ635" s="209">
        <v>0</v>
      </c>
      <c r="CA635" s="209">
        <v>0</v>
      </c>
      <c r="CB635" s="209">
        <v>0</v>
      </c>
      <c r="CC635" s="209">
        <v>0</v>
      </c>
      <c r="CD635" s="209">
        <v>0</v>
      </c>
      <c r="CE635" s="209">
        <v>0</v>
      </c>
      <c r="CF635" s="209">
        <v>0</v>
      </c>
      <c r="CG635" s="209">
        <v>0</v>
      </c>
      <c r="CH635" s="209">
        <v>0</v>
      </c>
      <c r="CI635" s="209">
        <v>0</v>
      </c>
      <c r="CJ635" s="209">
        <v>0</v>
      </c>
      <c r="CK635" s="209">
        <v>0</v>
      </c>
      <c r="CL635" s="209">
        <v>0</v>
      </c>
      <c r="CM635" s="509" t="s">
        <v>92</v>
      </c>
      <c r="CN635" s="19" t="str">
        <f t="shared" si="246"/>
        <v>4040100111004плановый</v>
      </c>
      <c r="CO635" s="103"/>
      <c r="CP635" s="103"/>
      <c r="CQ635" s="192" t="b">
        <f t="shared" si="245"/>
        <v>1</v>
      </c>
      <c r="CR635" s="104">
        <f t="shared" si="239"/>
        <v>0</v>
      </c>
      <c r="CS635" s="104">
        <f t="shared" si="240"/>
        <v>0</v>
      </c>
      <c r="CT635" s="104">
        <f t="shared" si="241"/>
        <v>0</v>
      </c>
      <c r="CU635" s="104">
        <f t="shared" si="242"/>
        <v>0</v>
      </c>
      <c r="CV635" s="104">
        <f t="shared" si="243"/>
        <v>0</v>
      </c>
      <c r="CW635" s="104">
        <f t="shared" si="244"/>
        <v>0</v>
      </c>
      <c r="CX635" s="104"/>
      <c r="CY635" s="211">
        <f t="shared" si="247"/>
        <v>0</v>
      </c>
      <c r="CZ635" s="211">
        <f t="shared" si="248"/>
        <v>0</v>
      </c>
      <c r="DA635" s="211">
        <f t="shared" si="249"/>
        <v>0</v>
      </c>
      <c r="DB635" s="211">
        <f t="shared" si="250"/>
        <v>0</v>
      </c>
      <c r="DC635" s="211">
        <f t="shared" si="251"/>
        <v>0</v>
      </c>
      <c r="DD635" s="211">
        <f t="shared" si="252"/>
        <v>0</v>
      </c>
      <c r="DE635" s="211">
        <f t="shared" si="253"/>
        <v>0</v>
      </c>
      <c r="DF635" s="211">
        <f t="shared" si="254"/>
        <v>0</v>
      </c>
      <c r="DG635" s="211">
        <f t="shared" si="255"/>
        <v>0</v>
      </c>
      <c r="DH635" s="211">
        <f t="shared" si="256"/>
        <v>0</v>
      </c>
      <c r="DK635" s="233" t="s">
        <v>725</v>
      </c>
    </row>
    <row r="636" spans="1:115" s="105" customFormat="1" ht="32.1" customHeight="1">
      <c r="A636" s="56">
        <v>609</v>
      </c>
      <c r="B636" s="57" t="s">
        <v>601</v>
      </c>
      <c r="C636" s="233" t="s">
        <v>741</v>
      </c>
      <c r="D636" s="208" t="s">
        <v>742</v>
      </c>
      <c r="E636" s="59" t="s">
        <v>743</v>
      </c>
      <c r="F636" s="85"/>
      <c r="G636" s="85"/>
      <c r="H636" s="86" t="s">
        <v>208</v>
      </c>
      <c r="I636" s="85"/>
      <c r="J636" s="86" t="s">
        <v>330</v>
      </c>
      <c r="K636" s="86"/>
      <c r="L636" s="86" t="s">
        <v>1214</v>
      </c>
      <c r="M636" s="232"/>
      <c r="N636" s="232"/>
      <c r="O636" s="232"/>
      <c r="P636" s="64" t="s">
        <v>744</v>
      </c>
      <c r="Q636" s="64" t="s">
        <v>745</v>
      </c>
      <c r="R636" s="86"/>
      <c r="S636" s="86"/>
      <c r="T636" s="86"/>
      <c r="U636" s="86"/>
      <c r="V636" s="86">
        <v>1</v>
      </c>
      <c r="W636" s="86"/>
      <c r="X636" s="86">
        <v>4</v>
      </c>
      <c r="Y636" s="86"/>
      <c r="Z636" s="86"/>
      <c r="AA636" s="86"/>
      <c r="AB636" s="64" t="s">
        <v>645</v>
      </c>
      <c r="AC636" s="64" t="s">
        <v>2438</v>
      </c>
      <c r="AD636" s="245"/>
      <c r="AE636" s="245"/>
      <c r="AF636" s="245"/>
      <c r="AG636" s="245"/>
      <c r="AH636" s="245"/>
      <c r="AI636" s="245"/>
      <c r="AJ636" s="245"/>
      <c r="AK636" s="245"/>
      <c r="AL636" s="245"/>
      <c r="AM636" s="255" t="s">
        <v>2559</v>
      </c>
      <c r="AN636" s="64" t="s">
        <v>2440</v>
      </c>
      <c r="AO636" s="197" t="s">
        <v>303</v>
      </c>
      <c r="AP636" s="197" t="s">
        <v>74</v>
      </c>
      <c r="AQ636" s="197" t="s">
        <v>746</v>
      </c>
      <c r="AR636" s="196" t="s">
        <v>747</v>
      </c>
      <c r="AS636" s="249">
        <v>244</v>
      </c>
      <c r="AT636" s="209">
        <v>0</v>
      </c>
      <c r="AU636" s="209">
        <v>0</v>
      </c>
      <c r="AV636" s="209">
        <v>0</v>
      </c>
      <c r="AW636" s="209">
        <v>0</v>
      </c>
      <c r="AX636" s="209">
        <v>0</v>
      </c>
      <c r="AY636" s="209">
        <v>0</v>
      </c>
      <c r="AZ636" s="209">
        <v>0</v>
      </c>
      <c r="BA636" s="209">
        <v>0</v>
      </c>
      <c r="BB636" s="209">
        <v>0</v>
      </c>
      <c r="BC636" s="209">
        <v>0</v>
      </c>
      <c r="BD636" s="209">
        <v>0</v>
      </c>
      <c r="BE636" s="209">
        <v>0</v>
      </c>
      <c r="BF636" s="209">
        <v>0</v>
      </c>
      <c r="BG636" s="209">
        <v>0</v>
      </c>
      <c r="BH636" s="209">
        <v>0</v>
      </c>
      <c r="BI636" s="209">
        <v>0</v>
      </c>
      <c r="BJ636" s="209">
        <v>0</v>
      </c>
      <c r="BK636" s="209">
        <v>0</v>
      </c>
      <c r="BL636" s="209">
        <v>0</v>
      </c>
      <c r="BM636" s="209">
        <v>0</v>
      </c>
      <c r="BN636" s="209">
        <v>0</v>
      </c>
      <c r="BO636" s="209">
        <v>0</v>
      </c>
      <c r="BP636" s="209">
        <v>0</v>
      </c>
      <c r="BQ636" s="209">
        <v>0</v>
      </c>
      <c r="BR636" s="209">
        <v>0</v>
      </c>
      <c r="BS636" s="209">
        <v>0</v>
      </c>
      <c r="BT636" s="209">
        <v>0</v>
      </c>
      <c r="BU636" s="209">
        <v>0</v>
      </c>
      <c r="BV636" s="209">
        <v>0</v>
      </c>
      <c r="BW636" s="209">
        <v>0</v>
      </c>
      <c r="BX636" s="209">
        <v>0</v>
      </c>
      <c r="BY636" s="209">
        <v>0</v>
      </c>
      <c r="BZ636" s="209">
        <v>0</v>
      </c>
      <c r="CA636" s="209">
        <v>0</v>
      </c>
      <c r="CB636" s="209">
        <v>0</v>
      </c>
      <c r="CC636" s="209">
        <v>0</v>
      </c>
      <c r="CD636" s="209">
        <v>0</v>
      </c>
      <c r="CE636" s="209">
        <v>0</v>
      </c>
      <c r="CF636" s="209">
        <v>0</v>
      </c>
      <c r="CG636" s="209">
        <v>0</v>
      </c>
      <c r="CH636" s="209">
        <v>0</v>
      </c>
      <c r="CI636" s="209">
        <v>0</v>
      </c>
      <c r="CJ636" s="209">
        <v>0</v>
      </c>
      <c r="CK636" s="209">
        <v>0</v>
      </c>
      <c r="CL636" s="209">
        <v>0</v>
      </c>
      <c r="CM636" s="509" t="s">
        <v>92</v>
      </c>
      <c r="CN636" s="19" t="str">
        <f t="shared" si="246"/>
        <v>4040100141003плановый</v>
      </c>
      <c r="CO636" s="103"/>
      <c r="CP636" s="103"/>
      <c r="CQ636" s="192" t="b">
        <f t="shared" si="245"/>
        <v>1</v>
      </c>
      <c r="CR636" s="104">
        <f t="shared" ref="CR636:CR699" si="257">AT636-AV636-AX636-AZ636-BB636</f>
        <v>0</v>
      </c>
      <c r="CS636" s="104">
        <f t="shared" ref="CS636:CS699" si="258">AU636-AW636-AY636-BA636-BC636</f>
        <v>0</v>
      </c>
      <c r="CT636" s="104">
        <f t="shared" ref="CT636:CT699" si="259">BD636-BE636-BF636-BG636-BH636</f>
        <v>0</v>
      </c>
      <c r="CU636" s="104">
        <f t="shared" ref="CU636:CU699" si="260">BI636-BJ636-BK636-BL636-BM636</f>
        <v>0</v>
      </c>
      <c r="CV636" s="104">
        <f t="shared" ref="CV636:CV699" si="261">BN636-BO636-BP636-BQ636-BR636</f>
        <v>0</v>
      </c>
      <c r="CW636" s="104">
        <f t="shared" ref="CW636:CW699" si="262">BS636-BT636-BU636-BV636-BW636</f>
        <v>0</v>
      </c>
      <c r="CX636" s="104"/>
      <c r="CY636" s="211">
        <f t="shared" si="247"/>
        <v>0</v>
      </c>
      <c r="CZ636" s="211">
        <f t="shared" si="248"/>
        <v>0</v>
      </c>
      <c r="DA636" s="211">
        <f t="shared" si="249"/>
        <v>0</v>
      </c>
      <c r="DB636" s="211">
        <f t="shared" si="250"/>
        <v>0</v>
      </c>
      <c r="DC636" s="211">
        <f t="shared" si="251"/>
        <v>0</v>
      </c>
      <c r="DD636" s="211">
        <f t="shared" si="252"/>
        <v>0</v>
      </c>
      <c r="DE636" s="211">
        <f t="shared" si="253"/>
        <v>0</v>
      </c>
      <c r="DF636" s="211">
        <f t="shared" si="254"/>
        <v>0</v>
      </c>
      <c r="DG636" s="211">
        <f t="shared" si="255"/>
        <v>0</v>
      </c>
      <c r="DH636" s="211">
        <f t="shared" si="256"/>
        <v>0</v>
      </c>
      <c r="DK636" s="233" t="s">
        <v>741</v>
      </c>
    </row>
    <row r="637" spans="1:115" s="105" customFormat="1" ht="32.1" customHeight="1">
      <c r="A637" s="56">
        <v>609</v>
      </c>
      <c r="B637" s="57" t="s">
        <v>601</v>
      </c>
      <c r="C637" s="233" t="s">
        <v>741</v>
      </c>
      <c r="D637" s="208" t="s">
        <v>748</v>
      </c>
      <c r="E637" s="59" t="s">
        <v>749</v>
      </c>
      <c r="F637" s="85"/>
      <c r="G637" s="85"/>
      <c r="H637" s="86" t="s">
        <v>208</v>
      </c>
      <c r="I637" s="85"/>
      <c r="J637" s="86" t="s">
        <v>330</v>
      </c>
      <c r="K637" s="86"/>
      <c r="L637" s="86" t="s">
        <v>1214</v>
      </c>
      <c r="M637" s="232"/>
      <c r="N637" s="232"/>
      <c r="O637" s="232"/>
      <c r="P637" s="64" t="s">
        <v>744</v>
      </c>
      <c r="Q637" s="64" t="s">
        <v>734</v>
      </c>
      <c r="R637" s="86"/>
      <c r="S637" s="86"/>
      <c r="T637" s="86"/>
      <c r="U637" s="86"/>
      <c r="V637" s="86">
        <v>1</v>
      </c>
      <c r="W637" s="86"/>
      <c r="X637" s="86">
        <v>4</v>
      </c>
      <c r="Y637" s="86"/>
      <c r="Z637" s="86"/>
      <c r="AA637" s="86"/>
      <c r="AB637" s="64" t="s">
        <v>645</v>
      </c>
      <c r="AC637" s="64" t="s">
        <v>2438</v>
      </c>
      <c r="AD637" s="245"/>
      <c r="AE637" s="245"/>
      <c r="AF637" s="245"/>
      <c r="AG637" s="245"/>
      <c r="AH637" s="245"/>
      <c r="AI637" s="245"/>
      <c r="AJ637" s="245"/>
      <c r="AK637" s="245"/>
      <c r="AL637" s="245"/>
      <c r="AM637" s="255" t="s">
        <v>2559</v>
      </c>
      <c r="AN637" s="64" t="s">
        <v>2440</v>
      </c>
      <c r="AO637" s="197" t="s">
        <v>303</v>
      </c>
      <c r="AP637" s="197" t="s">
        <v>74</v>
      </c>
      <c r="AQ637" s="197" t="s">
        <v>746</v>
      </c>
      <c r="AR637" s="196" t="s">
        <v>750</v>
      </c>
      <c r="AS637" s="249">
        <v>321</v>
      </c>
      <c r="AT637" s="209">
        <v>0</v>
      </c>
      <c r="AU637" s="209">
        <v>0</v>
      </c>
      <c r="AV637" s="209">
        <v>0</v>
      </c>
      <c r="AW637" s="209">
        <v>0</v>
      </c>
      <c r="AX637" s="209">
        <v>0</v>
      </c>
      <c r="AY637" s="209">
        <v>0</v>
      </c>
      <c r="AZ637" s="209">
        <v>0</v>
      </c>
      <c r="BA637" s="209">
        <v>0</v>
      </c>
      <c r="BB637" s="209">
        <v>0</v>
      </c>
      <c r="BC637" s="209">
        <v>0</v>
      </c>
      <c r="BD637" s="209">
        <v>0</v>
      </c>
      <c r="BE637" s="209">
        <v>0</v>
      </c>
      <c r="BF637" s="209">
        <v>0</v>
      </c>
      <c r="BG637" s="209">
        <v>0</v>
      </c>
      <c r="BH637" s="209">
        <v>0</v>
      </c>
      <c r="BI637" s="209">
        <v>0</v>
      </c>
      <c r="BJ637" s="209">
        <v>0</v>
      </c>
      <c r="BK637" s="209">
        <v>0</v>
      </c>
      <c r="BL637" s="209">
        <v>0</v>
      </c>
      <c r="BM637" s="209">
        <v>0</v>
      </c>
      <c r="BN637" s="209">
        <v>0</v>
      </c>
      <c r="BO637" s="209">
        <v>0</v>
      </c>
      <c r="BP637" s="209">
        <v>0</v>
      </c>
      <c r="BQ637" s="209">
        <v>0</v>
      </c>
      <c r="BR637" s="209">
        <v>0</v>
      </c>
      <c r="BS637" s="209">
        <v>0</v>
      </c>
      <c r="BT637" s="209">
        <v>0</v>
      </c>
      <c r="BU637" s="209">
        <v>0</v>
      </c>
      <c r="BV637" s="209">
        <v>0</v>
      </c>
      <c r="BW637" s="209">
        <v>0</v>
      </c>
      <c r="BX637" s="209">
        <v>0</v>
      </c>
      <c r="BY637" s="209">
        <v>0</v>
      </c>
      <c r="BZ637" s="209">
        <v>0</v>
      </c>
      <c r="CA637" s="209">
        <v>0</v>
      </c>
      <c r="CB637" s="209">
        <v>0</v>
      </c>
      <c r="CC637" s="209">
        <v>0</v>
      </c>
      <c r="CD637" s="209">
        <v>0</v>
      </c>
      <c r="CE637" s="209">
        <v>0</v>
      </c>
      <c r="CF637" s="209">
        <v>0</v>
      </c>
      <c r="CG637" s="209">
        <v>0</v>
      </c>
      <c r="CH637" s="209">
        <v>0</v>
      </c>
      <c r="CI637" s="209">
        <v>0</v>
      </c>
      <c r="CJ637" s="209">
        <v>0</v>
      </c>
      <c r="CK637" s="209">
        <v>0</v>
      </c>
      <c r="CL637" s="209">
        <v>0</v>
      </c>
      <c r="CM637" s="509" t="s">
        <v>92</v>
      </c>
      <c r="CN637" s="19" t="str">
        <f t="shared" si="246"/>
        <v>4040100141003плановый</v>
      </c>
      <c r="CO637" s="103"/>
      <c r="CP637" s="103"/>
      <c r="CQ637" s="192" t="b">
        <f t="shared" ref="CQ637:CQ695" si="263">AU637=AW637+AY637+BA637+BC637</f>
        <v>1</v>
      </c>
      <c r="CR637" s="104">
        <f t="shared" si="257"/>
        <v>0</v>
      </c>
      <c r="CS637" s="104">
        <f t="shared" si="258"/>
        <v>0</v>
      </c>
      <c r="CT637" s="104">
        <f t="shared" si="259"/>
        <v>0</v>
      </c>
      <c r="CU637" s="104">
        <f t="shared" si="260"/>
        <v>0</v>
      </c>
      <c r="CV637" s="104">
        <f t="shared" si="261"/>
        <v>0</v>
      </c>
      <c r="CW637" s="104">
        <f t="shared" si="262"/>
        <v>0</v>
      </c>
      <c r="CX637" s="104"/>
      <c r="CY637" s="211">
        <f t="shared" si="247"/>
        <v>0</v>
      </c>
      <c r="CZ637" s="211">
        <f t="shared" si="248"/>
        <v>0</v>
      </c>
      <c r="DA637" s="211">
        <f t="shared" si="249"/>
        <v>0</v>
      </c>
      <c r="DB637" s="211">
        <f t="shared" si="250"/>
        <v>0</v>
      </c>
      <c r="DC637" s="211">
        <f t="shared" si="251"/>
        <v>0</v>
      </c>
      <c r="DD637" s="211">
        <f t="shared" si="252"/>
        <v>0</v>
      </c>
      <c r="DE637" s="211">
        <f t="shared" si="253"/>
        <v>0</v>
      </c>
      <c r="DF637" s="211">
        <f t="shared" si="254"/>
        <v>0</v>
      </c>
      <c r="DG637" s="211">
        <f t="shared" si="255"/>
        <v>0</v>
      </c>
      <c r="DH637" s="211">
        <f t="shared" si="256"/>
        <v>0</v>
      </c>
      <c r="DK637" s="233" t="s">
        <v>741</v>
      </c>
    </row>
    <row r="638" spans="1:115" s="105" customFormat="1" ht="32.1" customHeight="1">
      <c r="A638" s="56">
        <v>609</v>
      </c>
      <c r="B638" s="57" t="s">
        <v>601</v>
      </c>
      <c r="C638" s="233">
        <v>404010021</v>
      </c>
      <c r="D638" s="208" t="s">
        <v>751</v>
      </c>
      <c r="E638" s="59" t="s">
        <v>752</v>
      </c>
      <c r="F638" s="85"/>
      <c r="G638" s="85"/>
      <c r="H638" s="86"/>
      <c r="I638" s="85"/>
      <c r="J638" s="86" t="s">
        <v>753</v>
      </c>
      <c r="K638" s="86" t="s">
        <v>754</v>
      </c>
      <c r="L638" s="86"/>
      <c r="M638" s="232"/>
      <c r="N638" s="232"/>
      <c r="O638" s="232"/>
      <c r="P638" s="64" t="s">
        <v>755</v>
      </c>
      <c r="Q638" s="64" t="s">
        <v>730</v>
      </c>
      <c r="R638" s="86"/>
      <c r="S638" s="86"/>
      <c r="T638" s="86"/>
      <c r="U638" s="86"/>
      <c r="V638" s="86" t="s">
        <v>64</v>
      </c>
      <c r="W638" s="86"/>
      <c r="X638" s="86" t="s">
        <v>756</v>
      </c>
      <c r="Y638" s="86"/>
      <c r="Z638" s="86"/>
      <c r="AA638" s="86"/>
      <c r="AB638" s="64" t="s">
        <v>645</v>
      </c>
      <c r="AC638" s="64" t="s">
        <v>2438</v>
      </c>
      <c r="AD638" s="245"/>
      <c r="AE638" s="245"/>
      <c r="AF638" s="245"/>
      <c r="AG638" s="245"/>
      <c r="AH638" s="245"/>
      <c r="AI638" s="245"/>
      <c r="AJ638" s="245"/>
      <c r="AK638" s="245"/>
      <c r="AL638" s="245"/>
      <c r="AM638" s="255" t="s">
        <v>2560</v>
      </c>
      <c r="AN638" s="64" t="s">
        <v>2440</v>
      </c>
      <c r="AO638" s="197" t="s">
        <v>303</v>
      </c>
      <c r="AP638" s="197" t="s">
        <v>137</v>
      </c>
      <c r="AQ638" s="197" t="s">
        <v>757</v>
      </c>
      <c r="AR638" s="196" t="s">
        <v>758</v>
      </c>
      <c r="AS638" s="249">
        <v>244</v>
      </c>
      <c r="AT638" s="209">
        <v>3403973.93</v>
      </c>
      <c r="AU638" s="209">
        <v>3403973.93</v>
      </c>
      <c r="AV638" s="209">
        <v>3403973.93</v>
      </c>
      <c r="AW638" s="209">
        <v>3403973.93</v>
      </c>
      <c r="AX638" s="209">
        <v>0</v>
      </c>
      <c r="AY638" s="209">
        <v>0</v>
      </c>
      <c r="AZ638" s="209">
        <v>0</v>
      </c>
      <c r="BA638" s="209">
        <v>0</v>
      </c>
      <c r="BB638" s="209">
        <v>0</v>
      </c>
      <c r="BC638" s="209">
        <v>0</v>
      </c>
      <c r="BD638" s="209">
        <v>0</v>
      </c>
      <c r="BE638" s="209">
        <v>0</v>
      </c>
      <c r="BF638" s="209">
        <v>0</v>
      </c>
      <c r="BG638" s="209">
        <v>0</v>
      </c>
      <c r="BH638" s="209">
        <v>0</v>
      </c>
      <c r="BI638" s="209">
        <v>0</v>
      </c>
      <c r="BJ638" s="209">
        <v>0</v>
      </c>
      <c r="BK638" s="209">
        <v>0</v>
      </c>
      <c r="BL638" s="209">
        <v>0</v>
      </c>
      <c r="BM638" s="209">
        <v>0</v>
      </c>
      <c r="BN638" s="209">
        <v>0</v>
      </c>
      <c r="BO638" s="209">
        <v>0</v>
      </c>
      <c r="BP638" s="209">
        <v>0</v>
      </c>
      <c r="BQ638" s="209">
        <v>0</v>
      </c>
      <c r="BR638" s="209">
        <v>0</v>
      </c>
      <c r="BS638" s="209">
        <v>0</v>
      </c>
      <c r="BT638" s="209">
        <v>0</v>
      </c>
      <c r="BU638" s="209">
        <v>0</v>
      </c>
      <c r="BV638" s="209">
        <v>0</v>
      </c>
      <c r="BW638" s="209">
        <v>0</v>
      </c>
      <c r="BX638" s="209">
        <v>3403973.93</v>
      </c>
      <c r="BY638" s="209">
        <v>3403973.93</v>
      </c>
      <c r="BZ638" s="209">
        <v>0</v>
      </c>
      <c r="CA638" s="209">
        <v>0</v>
      </c>
      <c r="CB638" s="209">
        <v>0</v>
      </c>
      <c r="CC638" s="209">
        <v>0</v>
      </c>
      <c r="CD638" s="209">
        <v>0</v>
      </c>
      <c r="CE638" s="209">
        <v>0</v>
      </c>
      <c r="CF638" s="209">
        <v>0</v>
      </c>
      <c r="CG638" s="209">
        <v>0</v>
      </c>
      <c r="CH638" s="209">
        <v>0</v>
      </c>
      <c r="CI638" s="209">
        <v>0</v>
      </c>
      <c r="CJ638" s="209">
        <v>0</v>
      </c>
      <c r="CK638" s="209">
        <v>0</v>
      </c>
      <c r="CL638" s="209">
        <v>0</v>
      </c>
      <c r="CM638" s="509" t="s">
        <v>92</v>
      </c>
      <c r="CN638" s="19" t="str">
        <f t="shared" si="246"/>
        <v>4040100211004плановый</v>
      </c>
      <c r="CO638" s="103"/>
      <c r="CP638" s="103"/>
      <c r="CQ638" s="192" t="b">
        <f t="shared" si="263"/>
        <v>1</v>
      </c>
      <c r="CR638" s="104">
        <f t="shared" si="257"/>
        <v>0</v>
      </c>
      <c r="CS638" s="104">
        <f t="shared" si="258"/>
        <v>0</v>
      </c>
      <c r="CT638" s="104">
        <f t="shared" si="259"/>
        <v>0</v>
      </c>
      <c r="CU638" s="104">
        <f t="shared" si="260"/>
        <v>0</v>
      </c>
      <c r="CV638" s="104">
        <f t="shared" si="261"/>
        <v>0</v>
      </c>
      <c r="CW638" s="104">
        <f t="shared" si="262"/>
        <v>0</v>
      </c>
      <c r="CX638" s="104"/>
      <c r="CY638" s="211">
        <f t="shared" si="247"/>
        <v>0</v>
      </c>
      <c r="CZ638" s="211">
        <f t="shared" si="248"/>
        <v>0</v>
      </c>
      <c r="DA638" s="211">
        <f t="shared" si="249"/>
        <v>0</v>
      </c>
      <c r="DB638" s="211">
        <f t="shared" si="250"/>
        <v>0</v>
      </c>
      <c r="DC638" s="211">
        <f t="shared" si="251"/>
        <v>0</v>
      </c>
      <c r="DD638" s="211">
        <f t="shared" si="252"/>
        <v>0</v>
      </c>
      <c r="DE638" s="211">
        <f t="shared" si="253"/>
        <v>0</v>
      </c>
      <c r="DF638" s="211">
        <f t="shared" si="254"/>
        <v>0</v>
      </c>
      <c r="DG638" s="211">
        <f t="shared" si="255"/>
        <v>0</v>
      </c>
      <c r="DH638" s="211">
        <f t="shared" si="256"/>
        <v>0</v>
      </c>
      <c r="DK638" s="233">
        <v>404010021</v>
      </c>
    </row>
    <row r="639" spans="1:115" s="105" customFormat="1" ht="32.1" customHeight="1">
      <c r="A639" s="56">
        <v>609</v>
      </c>
      <c r="B639" s="57" t="s">
        <v>601</v>
      </c>
      <c r="C639" s="233">
        <v>404010021</v>
      </c>
      <c r="D639" s="208" t="s">
        <v>751</v>
      </c>
      <c r="E639" s="59" t="s">
        <v>752</v>
      </c>
      <c r="F639" s="85"/>
      <c r="G639" s="85"/>
      <c r="H639" s="86"/>
      <c r="I639" s="85"/>
      <c r="J639" s="86" t="s">
        <v>753</v>
      </c>
      <c r="K639" s="86" t="s">
        <v>754</v>
      </c>
      <c r="L639" s="86"/>
      <c r="M639" s="232"/>
      <c r="N639" s="232"/>
      <c r="O639" s="232"/>
      <c r="P639" s="64" t="s">
        <v>755</v>
      </c>
      <c r="Q639" s="64" t="s">
        <v>734</v>
      </c>
      <c r="R639" s="86"/>
      <c r="S639" s="86"/>
      <c r="T639" s="86"/>
      <c r="U639" s="86"/>
      <c r="V639" s="86" t="s">
        <v>64</v>
      </c>
      <c r="W639" s="86"/>
      <c r="X639" s="86" t="s">
        <v>756</v>
      </c>
      <c r="Y639" s="86"/>
      <c r="Z639" s="86"/>
      <c r="AA639" s="86"/>
      <c r="AB639" s="64" t="s">
        <v>645</v>
      </c>
      <c r="AC639" s="64" t="s">
        <v>2438</v>
      </c>
      <c r="AD639" s="245"/>
      <c r="AE639" s="245"/>
      <c r="AF639" s="245"/>
      <c r="AG639" s="245"/>
      <c r="AH639" s="245"/>
      <c r="AI639" s="245"/>
      <c r="AJ639" s="245"/>
      <c r="AK639" s="245"/>
      <c r="AL639" s="245"/>
      <c r="AM639" s="255" t="s">
        <v>2560</v>
      </c>
      <c r="AN639" s="64" t="s">
        <v>2440</v>
      </c>
      <c r="AO639" s="197" t="s">
        <v>303</v>
      </c>
      <c r="AP639" s="197" t="s">
        <v>137</v>
      </c>
      <c r="AQ639" s="197" t="s">
        <v>757</v>
      </c>
      <c r="AR639" s="196" t="s">
        <v>758</v>
      </c>
      <c r="AS639" s="249">
        <v>247</v>
      </c>
      <c r="AT639" s="209">
        <v>0</v>
      </c>
      <c r="AU639" s="209">
        <v>0</v>
      </c>
      <c r="AV639" s="209">
        <v>0</v>
      </c>
      <c r="AW639" s="209">
        <v>0</v>
      </c>
      <c r="AX639" s="209">
        <v>0</v>
      </c>
      <c r="AY639" s="209">
        <v>0</v>
      </c>
      <c r="AZ639" s="209">
        <v>0</v>
      </c>
      <c r="BA639" s="209">
        <v>0</v>
      </c>
      <c r="BB639" s="209">
        <v>0</v>
      </c>
      <c r="BC639" s="209">
        <v>0</v>
      </c>
      <c r="BD639" s="209">
        <v>0</v>
      </c>
      <c r="BE639" s="209">
        <v>0</v>
      </c>
      <c r="BF639" s="209">
        <v>0</v>
      </c>
      <c r="BG639" s="209">
        <v>0</v>
      </c>
      <c r="BH639" s="209">
        <v>0</v>
      </c>
      <c r="BI639" s="209">
        <v>0</v>
      </c>
      <c r="BJ639" s="209">
        <v>0</v>
      </c>
      <c r="BK639" s="209">
        <v>0</v>
      </c>
      <c r="BL639" s="209">
        <v>0</v>
      </c>
      <c r="BM639" s="209">
        <v>0</v>
      </c>
      <c r="BN639" s="209">
        <v>0</v>
      </c>
      <c r="BO639" s="209">
        <v>0</v>
      </c>
      <c r="BP639" s="209">
        <v>0</v>
      </c>
      <c r="BQ639" s="209">
        <v>0</v>
      </c>
      <c r="BR639" s="209">
        <v>0</v>
      </c>
      <c r="BS639" s="209">
        <v>0</v>
      </c>
      <c r="BT639" s="209">
        <v>0</v>
      </c>
      <c r="BU639" s="209">
        <v>0</v>
      </c>
      <c r="BV639" s="209">
        <v>0</v>
      </c>
      <c r="BW639" s="209">
        <v>0</v>
      </c>
      <c r="BX639" s="209">
        <v>0</v>
      </c>
      <c r="BY639" s="209">
        <v>0</v>
      </c>
      <c r="BZ639" s="209">
        <v>0</v>
      </c>
      <c r="CA639" s="209">
        <v>0</v>
      </c>
      <c r="CB639" s="209">
        <v>0</v>
      </c>
      <c r="CC639" s="209">
        <v>0</v>
      </c>
      <c r="CD639" s="209">
        <v>0</v>
      </c>
      <c r="CE639" s="209">
        <v>0</v>
      </c>
      <c r="CF639" s="209">
        <v>0</v>
      </c>
      <c r="CG639" s="209">
        <v>0</v>
      </c>
      <c r="CH639" s="209">
        <v>0</v>
      </c>
      <c r="CI639" s="209">
        <v>0</v>
      </c>
      <c r="CJ639" s="209">
        <v>0</v>
      </c>
      <c r="CK639" s="209">
        <v>0</v>
      </c>
      <c r="CL639" s="209">
        <v>0</v>
      </c>
      <c r="CM639" s="311" t="s">
        <v>1257</v>
      </c>
      <c r="CN639" s="19" t="str">
        <f t="shared" si="246"/>
        <v>4040100211004индексации</v>
      </c>
      <c r="CO639" s="103"/>
      <c r="CP639" s="103"/>
      <c r="CQ639" s="192" t="b">
        <f t="shared" si="263"/>
        <v>1</v>
      </c>
      <c r="CR639" s="104">
        <f t="shared" si="257"/>
        <v>0</v>
      </c>
      <c r="CS639" s="104">
        <f t="shared" si="258"/>
        <v>0</v>
      </c>
      <c r="CT639" s="104">
        <f t="shared" si="259"/>
        <v>0</v>
      </c>
      <c r="CU639" s="104">
        <f t="shared" si="260"/>
        <v>0</v>
      </c>
      <c r="CV639" s="104">
        <f t="shared" si="261"/>
        <v>0</v>
      </c>
      <c r="CW639" s="104">
        <f t="shared" si="262"/>
        <v>0</v>
      </c>
      <c r="CX639" s="104"/>
      <c r="CY639" s="211">
        <f t="shared" si="247"/>
        <v>0</v>
      </c>
      <c r="CZ639" s="211">
        <f t="shared" si="248"/>
        <v>0</v>
      </c>
      <c r="DA639" s="211">
        <f t="shared" si="249"/>
        <v>0</v>
      </c>
      <c r="DB639" s="211">
        <f t="shared" si="250"/>
        <v>0</v>
      </c>
      <c r="DC639" s="211">
        <f t="shared" si="251"/>
        <v>0</v>
      </c>
      <c r="DD639" s="211">
        <f t="shared" si="252"/>
        <v>0</v>
      </c>
      <c r="DE639" s="211">
        <f t="shared" si="253"/>
        <v>0</v>
      </c>
      <c r="DF639" s="211">
        <f t="shared" si="254"/>
        <v>0</v>
      </c>
      <c r="DG639" s="211">
        <f t="shared" si="255"/>
        <v>0</v>
      </c>
      <c r="DH639" s="211">
        <f t="shared" si="256"/>
        <v>0</v>
      </c>
      <c r="DK639" s="233">
        <v>404010021</v>
      </c>
    </row>
    <row r="640" spans="1:115" s="105" customFormat="1" ht="32.1" customHeight="1">
      <c r="A640" s="56">
        <v>609</v>
      </c>
      <c r="B640" s="57" t="s">
        <v>601</v>
      </c>
      <c r="C640" s="233">
        <v>404010021</v>
      </c>
      <c r="D640" s="208" t="s">
        <v>751</v>
      </c>
      <c r="E640" s="59" t="s">
        <v>752</v>
      </c>
      <c r="F640" s="85"/>
      <c r="G640" s="85"/>
      <c r="H640" s="86"/>
      <c r="I640" s="85"/>
      <c r="J640" s="86" t="s">
        <v>753</v>
      </c>
      <c r="K640" s="86" t="s">
        <v>754</v>
      </c>
      <c r="L640" s="86"/>
      <c r="M640" s="232"/>
      <c r="N640" s="232"/>
      <c r="O640" s="232"/>
      <c r="P640" s="64" t="s">
        <v>755</v>
      </c>
      <c r="Q640" s="64" t="s">
        <v>730</v>
      </c>
      <c r="R640" s="86"/>
      <c r="S640" s="86"/>
      <c r="T640" s="86"/>
      <c r="U640" s="86"/>
      <c r="V640" s="86">
        <v>1</v>
      </c>
      <c r="W640" s="86"/>
      <c r="X640" s="86" t="s">
        <v>756</v>
      </c>
      <c r="Y640" s="86"/>
      <c r="Z640" s="86"/>
      <c r="AA640" s="86"/>
      <c r="AB640" s="64" t="s">
        <v>645</v>
      </c>
      <c r="AC640" s="64" t="s">
        <v>2438</v>
      </c>
      <c r="AD640" s="245"/>
      <c r="AE640" s="245"/>
      <c r="AF640" s="245"/>
      <c r="AG640" s="245"/>
      <c r="AH640" s="245"/>
      <c r="AI640" s="245"/>
      <c r="AJ640" s="245"/>
      <c r="AK640" s="245"/>
      <c r="AL640" s="245"/>
      <c r="AM640" s="255" t="s">
        <v>2560</v>
      </c>
      <c r="AN640" s="64" t="s">
        <v>2440</v>
      </c>
      <c r="AO640" s="197" t="s">
        <v>303</v>
      </c>
      <c r="AP640" s="197" t="s">
        <v>137</v>
      </c>
      <c r="AQ640" s="197" t="s">
        <v>757</v>
      </c>
      <c r="AR640" s="196" t="s">
        <v>758</v>
      </c>
      <c r="AS640" s="249">
        <v>313</v>
      </c>
      <c r="AT640" s="209">
        <v>610379932.27999997</v>
      </c>
      <c r="AU640" s="209">
        <v>610379932.27999997</v>
      </c>
      <c r="AV640" s="209">
        <v>610379932.27999997</v>
      </c>
      <c r="AW640" s="209">
        <v>610379932.27999997</v>
      </c>
      <c r="AX640" s="209">
        <v>0</v>
      </c>
      <c r="AY640" s="209">
        <v>0</v>
      </c>
      <c r="AZ640" s="209">
        <v>0</v>
      </c>
      <c r="BA640" s="209">
        <v>0</v>
      </c>
      <c r="BB640" s="209">
        <v>0</v>
      </c>
      <c r="BC640" s="209">
        <v>0</v>
      </c>
      <c r="BD640" s="209">
        <v>0</v>
      </c>
      <c r="BE640" s="209">
        <v>0</v>
      </c>
      <c r="BF640" s="209">
        <v>0</v>
      </c>
      <c r="BG640" s="209">
        <v>0</v>
      </c>
      <c r="BH640" s="209">
        <v>0</v>
      </c>
      <c r="BI640" s="209">
        <v>0</v>
      </c>
      <c r="BJ640" s="209">
        <v>0</v>
      </c>
      <c r="BK640" s="209">
        <v>0</v>
      </c>
      <c r="BL640" s="209">
        <v>0</v>
      </c>
      <c r="BM640" s="209">
        <v>0</v>
      </c>
      <c r="BN640" s="209">
        <v>0</v>
      </c>
      <c r="BO640" s="209">
        <v>0</v>
      </c>
      <c r="BP640" s="209">
        <v>0</v>
      </c>
      <c r="BQ640" s="209">
        <v>0</v>
      </c>
      <c r="BR640" s="209">
        <v>0</v>
      </c>
      <c r="BS640" s="209">
        <v>0</v>
      </c>
      <c r="BT640" s="209">
        <v>0</v>
      </c>
      <c r="BU640" s="209">
        <v>0</v>
      </c>
      <c r="BV640" s="209">
        <v>0</v>
      </c>
      <c r="BW640" s="209">
        <v>0</v>
      </c>
      <c r="BX640" s="209">
        <v>610379932.27999997</v>
      </c>
      <c r="BY640" s="209">
        <v>610379932.27999997</v>
      </c>
      <c r="BZ640" s="209">
        <v>0</v>
      </c>
      <c r="CA640" s="209">
        <v>0</v>
      </c>
      <c r="CB640" s="209">
        <v>0</v>
      </c>
      <c r="CC640" s="209">
        <v>0</v>
      </c>
      <c r="CD640" s="209">
        <v>0</v>
      </c>
      <c r="CE640" s="209">
        <v>0</v>
      </c>
      <c r="CF640" s="209">
        <v>0</v>
      </c>
      <c r="CG640" s="209">
        <v>0</v>
      </c>
      <c r="CH640" s="209">
        <v>0</v>
      </c>
      <c r="CI640" s="209">
        <v>0</v>
      </c>
      <c r="CJ640" s="209">
        <v>0</v>
      </c>
      <c r="CK640" s="209">
        <v>0</v>
      </c>
      <c r="CL640" s="209">
        <v>0</v>
      </c>
      <c r="CM640" s="509" t="s">
        <v>92</v>
      </c>
      <c r="CN640" s="19" t="str">
        <f t="shared" si="246"/>
        <v>4040100211004плановый</v>
      </c>
      <c r="CO640" s="103"/>
      <c r="CP640" s="103"/>
      <c r="CQ640" s="192" t="b">
        <f t="shared" si="263"/>
        <v>1</v>
      </c>
      <c r="CR640" s="104">
        <f t="shared" si="257"/>
        <v>0</v>
      </c>
      <c r="CS640" s="104">
        <f t="shared" si="258"/>
        <v>0</v>
      </c>
      <c r="CT640" s="104">
        <f t="shared" si="259"/>
        <v>0</v>
      </c>
      <c r="CU640" s="104">
        <f t="shared" si="260"/>
        <v>0</v>
      </c>
      <c r="CV640" s="104">
        <f t="shared" si="261"/>
        <v>0</v>
      </c>
      <c r="CW640" s="104">
        <f t="shared" si="262"/>
        <v>0</v>
      </c>
      <c r="CX640" s="104"/>
      <c r="CY640" s="211">
        <f t="shared" si="247"/>
        <v>0</v>
      </c>
      <c r="CZ640" s="211">
        <f t="shared" si="248"/>
        <v>0</v>
      </c>
      <c r="DA640" s="211">
        <f t="shared" si="249"/>
        <v>0</v>
      </c>
      <c r="DB640" s="211">
        <f t="shared" si="250"/>
        <v>0</v>
      </c>
      <c r="DC640" s="211">
        <f t="shared" si="251"/>
        <v>0</v>
      </c>
      <c r="DD640" s="211">
        <f t="shared" si="252"/>
        <v>0</v>
      </c>
      <c r="DE640" s="211">
        <f t="shared" si="253"/>
        <v>0</v>
      </c>
      <c r="DF640" s="211">
        <f t="shared" si="254"/>
        <v>0</v>
      </c>
      <c r="DG640" s="211">
        <f t="shared" si="255"/>
        <v>0</v>
      </c>
      <c r="DH640" s="211">
        <f t="shared" si="256"/>
        <v>0</v>
      </c>
      <c r="DK640" s="233">
        <v>404010021</v>
      </c>
    </row>
    <row r="641" spans="1:115" s="105" customFormat="1" ht="32.1" customHeight="1">
      <c r="A641" s="56">
        <v>609</v>
      </c>
      <c r="B641" s="57" t="s">
        <v>601</v>
      </c>
      <c r="C641" s="233">
        <v>404010021</v>
      </c>
      <c r="D641" s="208" t="s">
        <v>751</v>
      </c>
      <c r="E641" s="59" t="s">
        <v>752</v>
      </c>
      <c r="F641" s="85"/>
      <c r="G641" s="85"/>
      <c r="H641" s="86"/>
      <c r="I641" s="85"/>
      <c r="J641" s="86" t="s">
        <v>753</v>
      </c>
      <c r="K641" s="86" t="s">
        <v>754</v>
      </c>
      <c r="L641" s="86"/>
      <c r="M641" s="232"/>
      <c r="N641" s="232"/>
      <c r="O641" s="232"/>
      <c r="P641" s="64" t="s">
        <v>755</v>
      </c>
      <c r="Q641" s="64" t="s">
        <v>734</v>
      </c>
      <c r="R641" s="86"/>
      <c r="S641" s="86"/>
      <c r="T641" s="86"/>
      <c r="U641" s="86"/>
      <c r="V641" s="86">
        <v>1</v>
      </c>
      <c r="W641" s="86"/>
      <c r="X641" s="86" t="s">
        <v>756</v>
      </c>
      <c r="Y641" s="86"/>
      <c r="Z641" s="86"/>
      <c r="AA641" s="86"/>
      <c r="AB641" s="64" t="s">
        <v>645</v>
      </c>
      <c r="AC641" s="64" t="s">
        <v>2438</v>
      </c>
      <c r="AD641" s="245"/>
      <c r="AE641" s="245"/>
      <c r="AF641" s="245"/>
      <c r="AG641" s="245"/>
      <c r="AH641" s="245"/>
      <c r="AI641" s="245"/>
      <c r="AJ641" s="245"/>
      <c r="AK641" s="245"/>
      <c r="AL641" s="245"/>
      <c r="AM641" s="255" t="s">
        <v>2560</v>
      </c>
      <c r="AN641" s="64" t="s">
        <v>2440</v>
      </c>
      <c r="AO641" s="197" t="s">
        <v>303</v>
      </c>
      <c r="AP641" s="197" t="s">
        <v>377</v>
      </c>
      <c r="AQ641" s="197" t="s">
        <v>757</v>
      </c>
      <c r="AR641" s="196" t="s">
        <v>758</v>
      </c>
      <c r="AS641" s="249">
        <v>121</v>
      </c>
      <c r="AT641" s="209">
        <v>4350800</v>
      </c>
      <c r="AU641" s="209">
        <v>4350800</v>
      </c>
      <c r="AV641" s="209">
        <v>4350800</v>
      </c>
      <c r="AW641" s="209">
        <v>4350800</v>
      </c>
      <c r="AX641" s="209">
        <v>0</v>
      </c>
      <c r="AY641" s="209">
        <v>0</v>
      </c>
      <c r="AZ641" s="209">
        <v>0</v>
      </c>
      <c r="BA641" s="209">
        <v>0</v>
      </c>
      <c r="BB641" s="209">
        <v>0</v>
      </c>
      <c r="BC641" s="209">
        <v>0</v>
      </c>
      <c r="BD641" s="209">
        <v>0</v>
      </c>
      <c r="BE641" s="209">
        <v>0</v>
      </c>
      <c r="BF641" s="209">
        <v>0</v>
      </c>
      <c r="BG641" s="209">
        <v>0</v>
      </c>
      <c r="BH641" s="209">
        <v>0</v>
      </c>
      <c r="BI641" s="209">
        <v>0</v>
      </c>
      <c r="BJ641" s="209">
        <v>0</v>
      </c>
      <c r="BK641" s="209">
        <v>0</v>
      </c>
      <c r="BL641" s="209">
        <v>0</v>
      </c>
      <c r="BM641" s="209">
        <v>0</v>
      </c>
      <c r="BN641" s="209">
        <v>0</v>
      </c>
      <c r="BO641" s="209">
        <v>0</v>
      </c>
      <c r="BP641" s="209">
        <v>0</v>
      </c>
      <c r="BQ641" s="209">
        <v>0</v>
      </c>
      <c r="BR641" s="209">
        <v>0</v>
      </c>
      <c r="BS641" s="209">
        <v>0</v>
      </c>
      <c r="BT641" s="209">
        <v>0</v>
      </c>
      <c r="BU641" s="209">
        <v>0</v>
      </c>
      <c r="BV641" s="209">
        <v>0</v>
      </c>
      <c r="BW641" s="209">
        <v>0</v>
      </c>
      <c r="BX641" s="209">
        <v>4350800</v>
      </c>
      <c r="BY641" s="209">
        <v>4350800</v>
      </c>
      <c r="BZ641" s="209">
        <v>0</v>
      </c>
      <c r="CA641" s="209">
        <v>0</v>
      </c>
      <c r="CB641" s="209">
        <v>0</v>
      </c>
      <c r="CC641" s="209">
        <v>0</v>
      </c>
      <c r="CD641" s="209">
        <v>0</v>
      </c>
      <c r="CE641" s="209">
        <v>0</v>
      </c>
      <c r="CF641" s="209">
        <v>0</v>
      </c>
      <c r="CG641" s="209">
        <v>0</v>
      </c>
      <c r="CH641" s="209">
        <v>0</v>
      </c>
      <c r="CI641" s="209">
        <v>0</v>
      </c>
      <c r="CJ641" s="209">
        <v>0</v>
      </c>
      <c r="CK641" s="209">
        <v>0</v>
      </c>
      <c r="CL641" s="209">
        <v>0</v>
      </c>
      <c r="CM641" s="509" t="s">
        <v>92</v>
      </c>
      <c r="CN641" s="19" t="str">
        <f t="shared" si="246"/>
        <v>4040100211006плановый</v>
      </c>
      <c r="CO641" s="103"/>
      <c r="CP641" s="103"/>
      <c r="CQ641" s="192" t="b">
        <f t="shared" si="263"/>
        <v>1</v>
      </c>
      <c r="CR641" s="104">
        <f t="shared" si="257"/>
        <v>0</v>
      </c>
      <c r="CS641" s="104">
        <f t="shared" si="258"/>
        <v>0</v>
      </c>
      <c r="CT641" s="104">
        <f t="shared" si="259"/>
        <v>0</v>
      </c>
      <c r="CU641" s="104">
        <f t="shared" si="260"/>
        <v>0</v>
      </c>
      <c r="CV641" s="104">
        <f t="shared" si="261"/>
        <v>0</v>
      </c>
      <c r="CW641" s="104">
        <f t="shared" si="262"/>
        <v>0</v>
      </c>
      <c r="CX641" s="104"/>
      <c r="CY641" s="211">
        <f t="shared" si="247"/>
        <v>0</v>
      </c>
      <c r="CZ641" s="211">
        <f t="shared" si="248"/>
        <v>0</v>
      </c>
      <c r="DA641" s="211">
        <f t="shared" si="249"/>
        <v>0</v>
      </c>
      <c r="DB641" s="211">
        <f t="shared" si="250"/>
        <v>0</v>
      </c>
      <c r="DC641" s="211">
        <f t="shared" si="251"/>
        <v>0</v>
      </c>
      <c r="DD641" s="211">
        <f t="shared" si="252"/>
        <v>0</v>
      </c>
      <c r="DE641" s="211">
        <f t="shared" si="253"/>
        <v>0</v>
      </c>
      <c r="DF641" s="211">
        <f t="shared" si="254"/>
        <v>0</v>
      </c>
      <c r="DG641" s="211">
        <f t="shared" si="255"/>
        <v>0</v>
      </c>
      <c r="DH641" s="211">
        <f t="shared" si="256"/>
        <v>0</v>
      </c>
      <c r="DK641" s="233">
        <v>404010021</v>
      </c>
    </row>
    <row r="642" spans="1:115" s="105" customFormat="1" ht="32.1" customHeight="1">
      <c r="A642" s="56">
        <v>609</v>
      </c>
      <c r="B642" s="57" t="s">
        <v>601</v>
      </c>
      <c r="C642" s="233">
        <v>404010021</v>
      </c>
      <c r="D642" s="208" t="s">
        <v>751</v>
      </c>
      <c r="E642" s="59" t="s">
        <v>752</v>
      </c>
      <c r="F642" s="85"/>
      <c r="G642" s="85"/>
      <c r="H642" s="86"/>
      <c r="I642" s="85"/>
      <c r="J642" s="86" t="s">
        <v>753</v>
      </c>
      <c r="K642" s="86" t="s">
        <v>754</v>
      </c>
      <c r="L642" s="86"/>
      <c r="M642" s="232"/>
      <c r="N642" s="232"/>
      <c r="O642" s="232"/>
      <c r="P642" s="64" t="s">
        <v>755</v>
      </c>
      <c r="Q642" s="64" t="s">
        <v>730</v>
      </c>
      <c r="R642" s="86"/>
      <c r="S642" s="86"/>
      <c r="T642" s="86"/>
      <c r="U642" s="86"/>
      <c r="V642" s="86">
        <v>1</v>
      </c>
      <c r="W642" s="86"/>
      <c r="X642" s="86" t="s">
        <v>756</v>
      </c>
      <c r="Y642" s="86"/>
      <c r="Z642" s="86"/>
      <c r="AA642" s="86"/>
      <c r="AB642" s="64" t="s">
        <v>645</v>
      </c>
      <c r="AC642" s="64" t="s">
        <v>2438</v>
      </c>
      <c r="AD642" s="245"/>
      <c r="AE642" s="245"/>
      <c r="AF642" s="245"/>
      <c r="AG642" s="245"/>
      <c r="AH642" s="245"/>
      <c r="AI642" s="245"/>
      <c r="AJ642" s="245"/>
      <c r="AK642" s="245"/>
      <c r="AL642" s="245"/>
      <c r="AM642" s="255" t="s">
        <v>2561</v>
      </c>
      <c r="AN642" s="64" t="s">
        <v>2440</v>
      </c>
      <c r="AO642" s="197" t="s">
        <v>303</v>
      </c>
      <c r="AP642" s="197" t="s">
        <v>377</v>
      </c>
      <c r="AQ642" s="197" t="s">
        <v>757</v>
      </c>
      <c r="AR642" s="196" t="s">
        <v>758</v>
      </c>
      <c r="AS642" s="249">
        <v>129</v>
      </c>
      <c r="AT642" s="209">
        <v>1313791.07</v>
      </c>
      <c r="AU642" s="209">
        <v>1313791.07</v>
      </c>
      <c r="AV642" s="209">
        <v>1313791.07</v>
      </c>
      <c r="AW642" s="209">
        <v>1313791.07</v>
      </c>
      <c r="AX642" s="209">
        <v>0</v>
      </c>
      <c r="AY642" s="209">
        <v>0</v>
      </c>
      <c r="AZ642" s="209">
        <v>0</v>
      </c>
      <c r="BA642" s="209">
        <v>0</v>
      </c>
      <c r="BB642" s="209">
        <v>0</v>
      </c>
      <c r="BC642" s="209">
        <v>0</v>
      </c>
      <c r="BD642" s="209">
        <v>0</v>
      </c>
      <c r="BE642" s="209">
        <v>0</v>
      </c>
      <c r="BF642" s="209">
        <v>0</v>
      </c>
      <c r="BG642" s="209">
        <v>0</v>
      </c>
      <c r="BH642" s="209">
        <v>0</v>
      </c>
      <c r="BI642" s="209">
        <v>0</v>
      </c>
      <c r="BJ642" s="209">
        <v>0</v>
      </c>
      <c r="BK642" s="209">
        <v>0</v>
      </c>
      <c r="BL642" s="209">
        <v>0</v>
      </c>
      <c r="BM642" s="209">
        <v>0</v>
      </c>
      <c r="BN642" s="209">
        <v>0</v>
      </c>
      <c r="BO642" s="209">
        <v>0</v>
      </c>
      <c r="BP642" s="209">
        <v>0</v>
      </c>
      <c r="BQ642" s="209">
        <v>0</v>
      </c>
      <c r="BR642" s="209">
        <v>0</v>
      </c>
      <c r="BS642" s="209">
        <v>0</v>
      </c>
      <c r="BT642" s="209">
        <v>0</v>
      </c>
      <c r="BU642" s="209">
        <v>0</v>
      </c>
      <c r="BV642" s="209">
        <v>0</v>
      </c>
      <c r="BW642" s="209">
        <v>0</v>
      </c>
      <c r="BX642" s="209">
        <v>1313791.07</v>
      </c>
      <c r="BY642" s="209">
        <v>1313791.07</v>
      </c>
      <c r="BZ642" s="209">
        <v>0</v>
      </c>
      <c r="CA642" s="209">
        <v>0</v>
      </c>
      <c r="CB642" s="209">
        <v>0</v>
      </c>
      <c r="CC642" s="209">
        <v>0</v>
      </c>
      <c r="CD642" s="209">
        <v>0</v>
      </c>
      <c r="CE642" s="209">
        <v>0</v>
      </c>
      <c r="CF642" s="209">
        <v>0</v>
      </c>
      <c r="CG642" s="209">
        <v>0</v>
      </c>
      <c r="CH642" s="209">
        <v>0</v>
      </c>
      <c r="CI642" s="209">
        <v>0</v>
      </c>
      <c r="CJ642" s="209">
        <v>0</v>
      </c>
      <c r="CK642" s="209">
        <v>0</v>
      </c>
      <c r="CL642" s="209">
        <v>0</v>
      </c>
      <c r="CM642" s="509" t="s">
        <v>92</v>
      </c>
      <c r="CN642" s="19" t="str">
        <f t="shared" si="246"/>
        <v>4040100211006плановый</v>
      </c>
      <c r="CO642" s="103"/>
      <c r="CP642" s="103"/>
      <c r="CQ642" s="192" t="b">
        <f t="shared" si="263"/>
        <v>1</v>
      </c>
      <c r="CR642" s="104">
        <f t="shared" si="257"/>
        <v>0</v>
      </c>
      <c r="CS642" s="104">
        <f t="shared" si="258"/>
        <v>0</v>
      </c>
      <c r="CT642" s="104">
        <f t="shared" si="259"/>
        <v>0</v>
      </c>
      <c r="CU642" s="104">
        <f t="shared" si="260"/>
        <v>0</v>
      </c>
      <c r="CV642" s="104">
        <f t="shared" si="261"/>
        <v>0</v>
      </c>
      <c r="CW642" s="104">
        <f t="shared" si="262"/>
        <v>0</v>
      </c>
      <c r="CX642" s="104"/>
      <c r="CY642" s="211">
        <f t="shared" si="247"/>
        <v>0</v>
      </c>
      <c r="CZ642" s="211">
        <f t="shared" si="248"/>
        <v>0</v>
      </c>
      <c r="DA642" s="211">
        <f t="shared" si="249"/>
        <v>0</v>
      </c>
      <c r="DB642" s="211">
        <f t="shared" si="250"/>
        <v>0</v>
      </c>
      <c r="DC642" s="211">
        <f t="shared" si="251"/>
        <v>0</v>
      </c>
      <c r="DD642" s="211">
        <f t="shared" si="252"/>
        <v>0</v>
      </c>
      <c r="DE642" s="211">
        <f t="shared" si="253"/>
        <v>0</v>
      </c>
      <c r="DF642" s="211">
        <f t="shared" si="254"/>
        <v>0</v>
      </c>
      <c r="DG642" s="211">
        <f t="shared" si="255"/>
        <v>0</v>
      </c>
      <c r="DH642" s="211">
        <f t="shared" si="256"/>
        <v>0</v>
      </c>
      <c r="DK642" s="233">
        <v>404010021</v>
      </c>
    </row>
    <row r="643" spans="1:115" s="105" customFormat="1" ht="32.1" customHeight="1">
      <c r="A643" s="56" t="s">
        <v>600</v>
      </c>
      <c r="B643" s="57" t="s">
        <v>601</v>
      </c>
      <c r="C643" s="233">
        <v>404010029</v>
      </c>
      <c r="D643" s="208" t="s">
        <v>759</v>
      </c>
      <c r="E643" s="59" t="s">
        <v>760</v>
      </c>
      <c r="F643" s="85"/>
      <c r="G643" s="85"/>
      <c r="H643" s="86"/>
      <c r="I643" s="85"/>
      <c r="J643" s="86">
        <v>5</v>
      </c>
      <c r="K643" s="86"/>
      <c r="L643" s="86">
        <v>6</v>
      </c>
      <c r="M643" s="232"/>
      <c r="N643" s="232"/>
      <c r="O643" s="232"/>
      <c r="P643" s="64" t="s">
        <v>761</v>
      </c>
      <c r="Q643" s="64" t="s">
        <v>762</v>
      </c>
      <c r="R643" s="86"/>
      <c r="S643" s="86"/>
      <c r="T643" s="86"/>
      <c r="U643" s="86"/>
      <c r="V643" s="86" t="s">
        <v>2562</v>
      </c>
      <c r="W643" s="86"/>
      <c r="X643" s="86"/>
      <c r="Y643" s="86"/>
      <c r="Z643" s="86"/>
      <c r="AA643" s="86"/>
      <c r="AB643" s="64" t="s">
        <v>763</v>
      </c>
      <c r="AC643" s="64" t="s">
        <v>2563</v>
      </c>
      <c r="AD643" s="245"/>
      <c r="AE643" s="245"/>
      <c r="AF643" s="245"/>
      <c r="AG643" s="245"/>
      <c r="AH643" s="245"/>
      <c r="AI643" s="245"/>
      <c r="AJ643" s="245" t="s">
        <v>2564</v>
      </c>
      <c r="AK643" s="245"/>
      <c r="AL643" s="245"/>
      <c r="AM643" s="245"/>
      <c r="AN643" s="64" t="s">
        <v>2565</v>
      </c>
      <c r="AO643" s="197" t="s">
        <v>71</v>
      </c>
      <c r="AP643" s="197" t="s">
        <v>72</v>
      </c>
      <c r="AQ643" s="197" t="s">
        <v>764</v>
      </c>
      <c r="AR643" s="196" t="s">
        <v>759</v>
      </c>
      <c r="AS643" s="249">
        <v>244</v>
      </c>
      <c r="AT643" s="209">
        <v>0</v>
      </c>
      <c r="AU643" s="209">
        <v>0</v>
      </c>
      <c r="AV643" s="209">
        <v>0</v>
      </c>
      <c r="AW643" s="209">
        <v>0</v>
      </c>
      <c r="AX643" s="209">
        <v>0</v>
      </c>
      <c r="AY643" s="209">
        <v>0</v>
      </c>
      <c r="AZ643" s="209">
        <v>0</v>
      </c>
      <c r="BA643" s="209">
        <v>0</v>
      </c>
      <c r="BB643" s="209">
        <v>0</v>
      </c>
      <c r="BC643" s="209">
        <v>0</v>
      </c>
      <c r="BD643" s="209">
        <v>0</v>
      </c>
      <c r="BE643" s="209">
        <v>0</v>
      </c>
      <c r="BF643" s="209">
        <v>0</v>
      </c>
      <c r="BG643" s="209">
        <v>0</v>
      </c>
      <c r="BH643" s="209">
        <v>0</v>
      </c>
      <c r="BI643" s="209">
        <v>0</v>
      </c>
      <c r="BJ643" s="209">
        <v>0</v>
      </c>
      <c r="BK643" s="209">
        <v>0</v>
      </c>
      <c r="BL643" s="209">
        <v>0</v>
      </c>
      <c r="BM643" s="209">
        <v>0</v>
      </c>
      <c r="BN643" s="209">
        <v>0</v>
      </c>
      <c r="BO643" s="209">
        <v>0</v>
      </c>
      <c r="BP643" s="209">
        <v>0</v>
      </c>
      <c r="BQ643" s="209">
        <v>0</v>
      </c>
      <c r="BR643" s="209">
        <v>0</v>
      </c>
      <c r="BS643" s="209">
        <v>0</v>
      </c>
      <c r="BT643" s="209">
        <v>0</v>
      </c>
      <c r="BU643" s="209">
        <v>0</v>
      </c>
      <c r="BV643" s="209">
        <v>0</v>
      </c>
      <c r="BW643" s="209">
        <v>0</v>
      </c>
      <c r="BX643" s="209">
        <v>0</v>
      </c>
      <c r="BY643" s="209">
        <v>0</v>
      </c>
      <c r="BZ643" s="209">
        <v>0</v>
      </c>
      <c r="CA643" s="209">
        <v>0</v>
      </c>
      <c r="CB643" s="209">
        <v>0</v>
      </c>
      <c r="CC643" s="209">
        <v>0</v>
      </c>
      <c r="CD643" s="209">
        <v>0</v>
      </c>
      <c r="CE643" s="209">
        <v>0</v>
      </c>
      <c r="CF643" s="209">
        <v>0</v>
      </c>
      <c r="CG643" s="209">
        <v>0</v>
      </c>
      <c r="CH643" s="209">
        <v>0</v>
      </c>
      <c r="CI643" s="209">
        <v>0</v>
      </c>
      <c r="CJ643" s="209">
        <v>0</v>
      </c>
      <c r="CK643" s="209">
        <v>0</v>
      </c>
      <c r="CL643" s="209">
        <v>0</v>
      </c>
      <c r="CM643" s="509" t="s">
        <v>92</v>
      </c>
      <c r="CN643" s="19" t="str">
        <f t="shared" si="246"/>
        <v>4040100290113плановый</v>
      </c>
      <c r="CO643" s="103"/>
      <c r="CP643" s="103"/>
      <c r="CQ643" s="192" t="b">
        <f t="shared" si="263"/>
        <v>1</v>
      </c>
      <c r="CR643" s="104">
        <f t="shared" si="257"/>
        <v>0</v>
      </c>
      <c r="CS643" s="104">
        <f t="shared" si="258"/>
        <v>0</v>
      </c>
      <c r="CT643" s="104">
        <f t="shared" si="259"/>
        <v>0</v>
      </c>
      <c r="CU643" s="104">
        <f t="shared" si="260"/>
        <v>0</v>
      </c>
      <c r="CV643" s="104">
        <f t="shared" si="261"/>
        <v>0</v>
      </c>
      <c r="CW643" s="104">
        <f t="shared" si="262"/>
        <v>0</v>
      </c>
      <c r="CX643" s="104"/>
      <c r="CY643" s="211">
        <f t="shared" si="247"/>
        <v>0</v>
      </c>
      <c r="CZ643" s="211">
        <f t="shared" si="248"/>
        <v>0</v>
      </c>
      <c r="DA643" s="211">
        <f t="shared" si="249"/>
        <v>0</v>
      </c>
      <c r="DB643" s="211">
        <f t="shared" si="250"/>
        <v>0</v>
      </c>
      <c r="DC643" s="211">
        <f t="shared" si="251"/>
        <v>0</v>
      </c>
      <c r="DD643" s="211">
        <f t="shared" si="252"/>
        <v>0</v>
      </c>
      <c r="DE643" s="211">
        <f t="shared" si="253"/>
        <v>0</v>
      </c>
      <c r="DF643" s="211">
        <f t="shared" si="254"/>
        <v>0</v>
      </c>
      <c r="DG643" s="211">
        <f t="shared" si="255"/>
        <v>0</v>
      </c>
      <c r="DH643" s="211">
        <f t="shared" si="256"/>
        <v>0</v>
      </c>
      <c r="DK643" s="233">
        <v>404010029</v>
      </c>
    </row>
    <row r="644" spans="1:115" s="105" customFormat="1" ht="32.1" customHeight="1">
      <c r="A644" s="56">
        <v>609</v>
      </c>
      <c r="B644" s="57" t="s">
        <v>601</v>
      </c>
      <c r="C644" s="233">
        <v>404010036</v>
      </c>
      <c r="D644" s="208" t="s">
        <v>2566</v>
      </c>
      <c r="E644" s="59" t="s">
        <v>765</v>
      </c>
      <c r="F644" s="85"/>
      <c r="G644" s="85"/>
      <c r="H644" s="86" t="s">
        <v>66</v>
      </c>
      <c r="I644" s="85"/>
      <c r="J644" s="86" t="s">
        <v>766</v>
      </c>
      <c r="K644" s="86" t="s">
        <v>64</v>
      </c>
      <c r="L644" s="86"/>
      <c r="M644" s="232"/>
      <c r="N644" s="232"/>
      <c r="O644" s="232"/>
      <c r="P644" s="64" t="s">
        <v>767</v>
      </c>
      <c r="Q644" s="64" t="s">
        <v>2567</v>
      </c>
      <c r="R644" s="86"/>
      <c r="S644" s="86"/>
      <c r="T644" s="86"/>
      <c r="U644" s="86"/>
      <c r="V644" s="86" t="s">
        <v>768</v>
      </c>
      <c r="W644" s="86" t="s">
        <v>302</v>
      </c>
      <c r="X644" s="86" t="s">
        <v>769</v>
      </c>
      <c r="Y644" s="86"/>
      <c r="Z644" s="86"/>
      <c r="AA644" s="86"/>
      <c r="AB644" s="64" t="s">
        <v>770</v>
      </c>
      <c r="AC644" s="64" t="s">
        <v>2568</v>
      </c>
      <c r="AD644" s="245"/>
      <c r="AE644" s="245"/>
      <c r="AF644" s="245"/>
      <c r="AG644" s="245"/>
      <c r="AH644" s="245"/>
      <c r="AI644" s="245"/>
      <c r="AJ644" s="245"/>
      <c r="AK644" s="245"/>
      <c r="AL644" s="245"/>
      <c r="AM644" s="255" t="s">
        <v>2569</v>
      </c>
      <c r="AN644" s="64" t="s">
        <v>2440</v>
      </c>
      <c r="AO644" s="197" t="s">
        <v>303</v>
      </c>
      <c r="AP644" s="197" t="s">
        <v>74</v>
      </c>
      <c r="AQ644" s="197" t="s">
        <v>771</v>
      </c>
      <c r="AR644" s="196" t="s">
        <v>772</v>
      </c>
      <c r="AS644" s="249">
        <v>321</v>
      </c>
      <c r="AT644" s="209">
        <v>11133402.74</v>
      </c>
      <c r="AU644" s="209">
        <v>11133225.18</v>
      </c>
      <c r="AV644" s="209">
        <v>0</v>
      </c>
      <c r="AW644" s="209">
        <v>0</v>
      </c>
      <c r="AX644" s="209">
        <v>11133402.74</v>
      </c>
      <c r="AY644" s="209">
        <v>11133225.18</v>
      </c>
      <c r="AZ644" s="209">
        <v>0</v>
      </c>
      <c r="BA644" s="209">
        <v>0</v>
      </c>
      <c r="BB644" s="209">
        <v>0</v>
      </c>
      <c r="BC644" s="209">
        <v>0</v>
      </c>
      <c r="BD644" s="209">
        <v>9501095.6899999995</v>
      </c>
      <c r="BE644" s="209">
        <v>0</v>
      </c>
      <c r="BF644" s="209">
        <v>9501095.6899999995</v>
      </c>
      <c r="BG644" s="209">
        <v>0</v>
      </c>
      <c r="BH644" s="209">
        <v>0</v>
      </c>
      <c r="BI644" s="209">
        <v>9501095.6899999995</v>
      </c>
      <c r="BJ644" s="209">
        <v>0</v>
      </c>
      <c r="BK644" s="209">
        <v>9501095.6899999995</v>
      </c>
      <c r="BL644" s="209">
        <v>0</v>
      </c>
      <c r="BM644" s="209">
        <v>0</v>
      </c>
      <c r="BN644" s="209">
        <v>9501095.6899999995</v>
      </c>
      <c r="BO644" s="209">
        <v>0</v>
      </c>
      <c r="BP644" s="209">
        <v>9501095.6899999995</v>
      </c>
      <c r="BQ644" s="209">
        <v>0</v>
      </c>
      <c r="BR644" s="209">
        <v>0</v>
      </c>
      <c r="BS644" s="209">
        <v>9501095.6899999995</v>
      </c>
      <c r="BT644" s="209">
        <v>0</v>
      </c>
      <c r="BU644" s="209">
        <v>9501095.6899999995</v>
      </c>
      <c r="BV644" s="209">
        <v>0</v>
      </c>
      <c r="BW644" s="209">
        <v>0</v>
      </c>
      <c r="BX644" s="209">
        <v>11133402.74</v>
      </c>
      <c r="BY644" s="209">
        <v>0</v>
      </c>
      <c r="BZ644" s="209">
        <v>11133402.74</v>
      </c>
      <c r="CA644" s="209">
        <v>0</v>
      </c>
      <c r="CB644" s="209">
        <v>0</v>
      </c>
      <c r="CC644" s="209">
        <v>9501095.6899999995</v>
      </c>
      <c r="CD644" s="209">
        <v>0</v>
      </c>
      <c r="CE644" s="209">
        <v>9501095.6899999995</v>
      </c>
      <c r="CF644" s="209">
        <v>0</v>
      </c>
      <c r="CG644" s="209">
        <v>0</v>
      </c>
      <c r="CH644" s="209">
        <v>9501095.6899999995</v>
      </c>
      <c r="CI644" s="209">
        <v>0</v>
      </c>
      <c r="CJ644" s="209">
        <v>9501095.6899999995</v>
      </c>
      <c r="CK644" s="209">
        <v>0</v>
      </c>
      <c r="CL644" s="209">
        <v>0</v>
      </c>
      <c r="CM644" s="509" t="s">
        <v>92</v>
      </c>
      <c r="CN644" s="19" t="str">
        <f t="shared" si="246"/>
        <v>4040100361003плановый</v>
      </c>
      <c r="CO644" s="103"/>
      <c r="CP644" s="103"/>
      <c r="CQ644" s="192" t="b">
        <f t="shared" si="263"/>
        <v>1</v>
      </c>
      <c r="CR644" s="104">
        <f t="shared" si="257"/>
        <v>0</v>
      </c>
      <c r="CS644" s="104">
        <f t="shared" si="258"/>
        <v>0</v>
      </c>
      <c r="CT644" s="104">
        <f t="shared" si="259"/>
        <v>0</v>
      </c>
      <c r="CU644" s="104">
        <f t="shared" si="260"/>
        <v>0</v>
      </c>
      <c r="CV644" s="104">
        <f t="shared" si="261"/>
        <v>0</v>
      </c>
      <c r="CW644" s="104">
        <f t="shared" si="262"/>
        <v>0</v>
      </c>
      <c r="CX644" s="104"/>
      <c r="CY644" s="211">
        <f t="shared" si="247"/>
        <v>0</v>
      </c>
      <c r="CZ644" s="211">
        <f t="shared" si="248"/>
        <v>0</v>
      </c>
      <c r="DA644" s="211">
        <f t="shared" si="249"/>
        <v>0</v>
      </c>
      <c r="DB644" s="211">
        <f t="shared" si="250"/>
        <v>0</v>
      </c>
      <c r="DC644" s="211">
        <f t="shared" si="251"/>
        <v>0</v>
      </c>
      <c r="DD644" s="211">
        <f t="shared" si="252"/>
        <v>0</v>
      </c>
      <c r="DE644" s="211">
        <f t="shared" si="253"/>
        <v>0</v>
      </c>
      <c r="DF644" s="211">
        <f t="shared" si="254"/>
        <v>0</v>
      </c>
      <c r="DG644" s="211">
        <f t="shared" si="255"/>
        <v>0</v>
      </c>
      <c r="DH644" s="211">
        <f t="shared" si="256"/>
        <v>0</v>
      </c>
      <c r="DK644" s="233">
        <v>404010036</v>
      </c>
    </row>
    <row r="645" spans="1:115" s="105" customFormat="1" ht="32.1" customHeight="1">
      <c r="A645" s="56">
        <v>609</v>
      </c>
      <c r="B645" s="57" t="s">
        <v>601</v>
      </c>
      <c r="C645" s="233">
        <v>404010036</v>
      </c>
      <c r="D645" s="208" t="s">
        <v>2566</v>
      </c>
      <c r="E645" s="59" t="s">
        <v>773</v>
      </c>
      <c r="F645" s="438">
        <v>9</v>
      </c>
      <c r="G645" s="85"/>
      <c r="H645" s="86">
        <v>15</v>
      </c>
      <c r="I645" s="85"/>
      <c r="J645" s="86" t="s">
        <v>774</v>
      </c>
      <c r="K645" s="86" t="s">
        <v>775</v>
      </c>
      <c r="L645" s="86"/>
      <c r="M645" s="232"/>
      <c r="N645" s="232"/>
      <c r="O645" s="232"/>
      <c r="P645" s="64" t="s">
        <v>776</v>
      </c>
      <c r="Q645" s="64" t="s">
        <v>777</v>
      </c>
      <c r="R645" s="86"/>
      <c r="S645" s="86"/>
      <c r="T645" s="86"/>
      <c r="U645" s="86"/>
      <c r="V645" s="86" t="s">
        <v>778</v>
      </c>
      <c r="W645" s="86"/>
      <c r="X645" s="86" t="s">
        <v>779</v>
      </c>
      <c r="Y645" s="86"/>
      <c r="Z645" s="86"/>
      <c r="AA645" s="86"/>
      <c r="AB645" s="64" t="s">
        <v>780</v>
      </c>
      <c r="AC645" s="64" t="s">
        <v>2438</v>
      </c>
      <c r="AD645" s="245"/>
      <c r="AE645" s="245"/>
      <c r="AF645" s="245"/>
      <c r="AG645" s="245"/>
      <c r="AH645" s="245"/>
      <c r="AI645" s="245"/>
      <c r="AJ645" s="245"/>
      <c r="AK645" s="245"/>
      <c r="AL645" s="245"/>
      <c r="AM645" s="255" t="s">
        <v>2570</v>
      </c>
      <c r="AN645" s="64" t="s">
        <v>2440</v>
      </c>
      <c r="AO645" s="197" t="s">
        <v>303</v>
      </c>
      <c r="AP645" s="197" t="s">
        <v>74</v>
      </c>
      <c r="AQ645" s="197" t="s">
        <v>781</v>
      </c>
      <c r="AR645" s="196" t="s">
        <v>782</v>
      </c>
      <c r="AS645" s="249">
        <v>244</v>
      </c>
      <c r="AT645" s="209">
        <v>123230</v>
      </c>
      <c r="AU645" s="209">
        <v>123230</v>
      </c>
      <c r="AV645" s="209">
        <v>0</v>
      </c>
      <c r="AW645" s="209">
        <v>0</v>
      </c>
      <c r="AX645" s="209">
        <v>123230</v>
      </c>
      <c r="AY645" s="209">
        <v>123230</v>
      </c>
      <c r="AZ645" s="209">
        <v>0</v>
      </c>
      <c r="BA645" s="209">
        <v>0</v>
      </c>
      <c r="BB645" s="209">
        <v>0</v>
      </c>
      <c r="BC645" s="209">
        <v>0</v>
      </c>
      <c r="BD645" s="209">
        <v>108930</v>
      </c>
      <c r="BE645" s="209">
        <v>0</v>
      </c>
      <c r="BF645" s="209">
        <v>108930</v>
      </c>
      <c r="BG645" s="209">
        <v>0</v>
      </c>
      <c r="BH645" s="209">
        <v>0</v>
      </c>
      <c r="BI645" s="209">
        <v>107930</v>
      </c>
      <c r="BJ645" s="209">
        <v>0</v>
      </c>
      <c r="BK645" s="209">
        <v>107930</v>
      </c>
      <c r="BL645" s="209">
        <v>0</v>
      </c>
      <c r="BM645" s="209">
        <v>0</v>
      </c>
      <c r="BN645" s="209">
        <v>106350</v>
      </c>
      <c r="BO645" s="209">
        <v>0</v>
      </c>
      <c r="BP645" s="209">
        <v>106350</v>
      </c>
      <c r="BQ645" s="209">
        <v>0</v>
      </c>
      <c r="BR645" s="209">
        <v>0</v>
      </c>
      <c r="BS645" s="209">
        <v>106350</v>
      </c>
      <c r="BT645" s="209">
        <v>0</v>
      </c>
      <c r="BU645" s="209">
        <v>106350</v>
      </c>
      <c r="BV645" s="209">
        <v>0</v>
      </c>
      <c r="BW645" s="209">
        <v>0</v>
      </c>
      <c r="BX645" s="209">
        <v>123230</v>
      </c>
      <c r="BY645" s="209">
        <v>0</v>
      </c>
      <c r="BZ645" s="209">
        <v>123230</v>
      </c>
      <c r="CA645" s="209">
        <v>0</v>
      </c>
      <c r="CB645" s="209">
        <v>0</v>
      </c>
      <c r="CC645" s="209">
        <v>108930</v>
      </c>
      <c r="CD645" s="209">
        <v>0</v>
      </c>
      <c r="CE645" s="209">
        <v>108930</v>
      </c>
      <c r="CF645" s="209">
        <v>0</v>
      </c>
      <c r="CG645" s="209">
        <v>0</v>
      </c>
      <c r="CH645" s="209">
        <v>107930</v>
      </c>
      <c r="CI645" s="209">
        <v>0</v>
      </c>
      <c r="CJ645" s="209">
        <v>107930</v>
      </c>
      <c r="CK645" s="209">
        <v>0</v>
      </c>
      <c r="CL645" s="209">
        <v>0</v>
      </c>
      <c r="CM645" s="509" t="s">
        <v>92</v>
      </c>
      <c r="CN645" s="19" t="str">
        <f t="shared" si="246"/>
        <v>4040100361003плановый</v>
      </c>
      <c r="CO645" s="103"/>
      <c r="CP645" s="103"/>
      <c r="CQ645" s="192" t="b">
        <f t="shared" si="263"/>
        <v>1</v>
      </c>
      <c r="CR645" s="104">
        <f t="shared" si="257"/>
        <v>0</v>
      </c>
      <c r="CS645" s="104">
        <f t="shared" si="258"/>
        <v>0</v>
      </c>
      <c r="CT645" s="104">
        <f t="shared" si="259"/>
        <v>0</v>
      </c>
      <c r="CU645" s="104">
        <f t="shared" si="260"/>
        <v>0</v>
      </c>
      <c r="CV645" s="104">
        <f t="shared" si="261"/>
        <v>0</v>
      </c>
      <c r="CW645" s="104">
        <f t="shared" si="262"/>
        <v>0</v>
      </c>
      <c r="CX645" s="104"/>
      <c r="CY645" s="211">
        <f t="shared" si="247"/>
        <v>0</v>
      </c>
      <c r="CZ645" s="211">
        <f t="shared" si="248"/>
        <v>0</v>
      </c>
      <c r="DA645" s="211">
        <f t="shared" si="249"/>
        <v>0</v>
      </c>
      <c r="DB645" s="211">
        <f t="shared" si="250"/>
        <v>0</v>
      </c>
      <c r="DC645" s="211">
        <f t="shared" si="251"/>
        <v>0</v>
      </c>
      <c r="DD645" s="211">
        <f t="shared" si="252"/>
        <v>0</v>
      </c>
      <c r="DE645" s="211">
        <f t="shared" si="253"/>
        <v>0</v>
      </c>
      <c r="DF645" s="211">
        <f t="shared" si="254"/>
        <v>0</v>
      </c>
      <c r="DG645" s="211">
        <f t="shared" si="255"/>
        <v>0</v>
      </c>
      <c r="DH645" s="211">
        <f t="shared" si="256"/>
        <v>0</v>
      </c>
      <c r="DK645" s="233">
        <v>404010036</v>
      </c>
    </row>
    <row r="646" spans="1:115" s="105" customFormat="1" ht="32.1" customHeight="1">
      <c r="A646" s="56">
        <v>609</v>
      </c>
      <c r="B646" s="57" t="s">
        <v>601</v>
      </c>
      <c r="C646" s="233">
        <v>404010036</v>
      </c>
      <c r="D646" s="208" t="s">
        <v>2566</v>
      </c>
      <c r="E646" s="59" t="s">
        <v>773</v>
      </c>
      <c r="F646" s="84">
        <v>9</v>
      </c>
      <c r="G646" s="85"/>
      <c r="H646" s="86">
        <v>15</v>
      </c>
      <c r="I646" s="85"/>
      <c r="J646" s="86" t="s">
        <v>774</v>
      </c>
      <c r="K646" s="86" t="s">
        <v>775</v>
      </c>
      <c r="L646" s="86"/>
      <c r="M646" s="232"/>
      <c r="N646" s="232"/>
      <c r="O646" s="232"/>
      <c r="P646" s="64" t="s">
        <v>776</v>
      </c>
      <c r="Q646" s="64" t="s">
        <v>783</v>
      </c>
      <c r="R646" s="86"/>
      <c r="S646" s="86"/>
      <c r="T646" s="86"/>
      <c r="U646" s="86"/>
      <c r="V646" s="86" t="s">
        <v>778</v>
      </c>
      <c r="W646" s="86"/>
      <c r="X646" s="86" t="s">
        <v>779</v>
      </c>
      <c r="Y646" s="86"/>
      <c r="Z646" s="86"/>
      <c r="AA646" s="86"/>
      <c r="AB646" s="64" t="s">
        <v>784</v>
      </c>
      <c r="AC646" s="64" t="s">
        <v>2438</v>
      </c>
      <c r="AD646" s="245"/>
      <c r="AE646" s="245"/>
      <c r="AF646" s="245"/>
      <c r="AG646" s="245"/>
      <c r="AH646" s="245"/>
      <c r="AI646" s="245"/>
      <c r="AJ646" s="245"/>
      <c r="AK646" s="245"/>
      <c r="AL646" s="245"/>
      <c r="AM646" s="255" t="s">
        <v>2570</v>
      </c>
      <c r="AN646" s="64" t="s">
        <v>2440</v>
      </c>
      <c r="AO646" s="197" t="s">
        <v>303</v>
      </c>
      <c r="AP646" s="197" t="s">
        <v>74</v>
      </c>
      <c r="AQ646" s="197" t="s">
        <v>781</v>
      </c>
      <c r="AR646" s="196" t="s">
        <v>782</v>
      </c>
      <c r="AS646" s="249">
        <v>321</v>
      </c>
      <c r="AT646" s="209">
        <v>7191771.0599999996</v>
      </c>
      <c r="AU646" s="209">
        <v>7191771.0599999996</v>
      </c>
      <c r="AV646" s="209">
        <v>0</v>
      </c>
      <c r="AW646" s="209">
        <v>0</v>
      </c>
      <c r="AX646" s="209">
        <v>7191771.0599999996</v>
      </c>
      <c r="AY646" s="209">
        <v>7191771.0599999996</v>
      </c>
      <c r="AZ646" s="209">
        <v>0</v>
      </c>
      <c r="BA646" s="209">
        <v>0</v>
      </c>
      <c r="BB646" s="209">
        <v>0</v>
      </c>
      <c r="BC646" s="209">
        <v>0</v>
      </c>
      <c r="BD646" s="209">
        <v>7177529.3399999999</v>
      </c>
      <c r="BE646" s="209">
        <v>0</v>
      </c>
      <c r="BF646" s="209">
        <v>7177529.3399999999</v>
      </c>
      <c r="BG646" s="209">
        <v>0</v>
      </c>
      <c r="BH646" s="209">
        <v>0</v>
      </c>
      <c r="BI646" s="209">
        <v>7365020.0800000001</v>
      </c>
      <c r="BJ646" s="209">
        <v>0</v>
      </c>
      <c r="BK646" s="209">
        <v>7365020.0800000001</v>
      </c>
      <c r="BL646" s="209">
        <v>0</v>
      </c>
      <c r="BM646" s="209">
        <v>0</v>
      </c>
      <c r="BN646" s="209">
        <v>7366600.0800000001</v>
      </c>
      <c r="BO646" s="209">
        <v>0</v>
      </c>
      <c r="BP646" s="209">
        <v>7366600.0800000001</v>
      </c>
      <c r="BQ646" s="209">
        <v>0</v>
      </c>
      <c r="BR646" s="209">
        <v>0</v>
      </c>
      <c r="BS646" s="209">
        <v>7366600.0800000001</v>
      </c>
      <c r="BT646" s="209">
        <v>0</v>
      </c>
      <c r="BU646" s="209">
        <v>7366600.0800000001</v>
      </c>
      <c r="BV646" s="209">
        <v>0</v>
      </c>
      <c r="BW646" s="209">
        <v>0</v>
      </c>
      <c r="BX646" s="209">
        <v>7191771.0599999996</v>
      </c>
      <c r="BY646" s="209">
        <v>0</v>
      </c>
      <c r="BZ646" s="209">
        <v>7191771.0599999996</v>
      </c>
      <c r="CA646" s="209">
        <v>0</v>
      </c>
      <c r="CB646" s="209">
        <v>0</v>
      </c>
      <c r="CC646" s="209">
        <v>7177529.3399999999</v>
      </c>
      <c r="CD646" s="209">
        <v>0</v>
      </c>
      <c r="CE646" s="209">
        <v>7177529.3399999999</v>
      </c>
      <c r="CF646" s="209">
        <v>0</v>
      </c>
      <c r="CG646" s="209">
        <v>0</v>
      </c>
      <c r="CH646" s="209">
        <v>7365020.0800000001</v>
      </c>
      <c r="CI646" s="209">
        <v>0</v>
      </c>
      <c r="CJ646" s="209">
        <v>7365020.0800000001</v>
      </c>
      <c r="CK646" s="209">
        <v>0</v>
      </c>
      <c r="CL646" s="209">
        <v>0</v>
      </c>
      <c r="CM646" s="509" t="s">
        <v>92</v>
      </c>
      <c r="CN646" s="19" t="str">
        <f t="shared" si="246"/>
        <v>4040100361003плановый</v>
      </c>
      <c r="CO646" s="103"/>
      <c r="CP646" s="103"/>
      <c r="CQ646" s="192" t="b">
        <f t="shared" si="263"/>
        <v>1</v>
      </c>
      <c r="CR646" s="104">
        <f t="shared" si="257"/>
        <v>0</v>
      </c>
      <c r="CS646" s="104">
        <f t="shared" si="258"/>
        <v>0</v>
      </c>
      <c r="CT646" s="104">
        <f t="shared" si="259"/>
        <v>0</v>
      </c>
      <c r="CU646" s="104">
        <f t="shared" si="260"/>
        <v>0</v>
      </c>
      <c r="CV646" s="104">
        <f t="shared" si="261"/>
        <v>0</v>
      </c>
      <c r="CW646" s="104">
        <f t="shared" si="262"/>
        <v>0</v>
      </c>
      <c r="CX646" s="104"/>
      <c r="CY646" s="211">
        <f t="shared" si="247"/>
        <v>0</v>
      </c>
      <c r="CZ646" s="211">
        <f t="shared" si="248"/>
        <v>0</v>
      </c>
      <c r="DA646" s="211">
        <f t="shared" si="249"/>
        <v>0</v>
      </c>
      <c r="DB646" s="211">
        <f t="shared" si="250"/>
        <v>0</v>
      </c>
      <c r="DC646" s="211">
        <f t="shared" si="251"/>
        <v>0</v>
      </c>
      <c r="DD646" s="211">
        <f t="shared" si="252"/>
        <v>0</v>
      </c>
      <c r="DE646" s="211">
        <f t="shared" si="253"/>
        <v>0</v>
      </c>
      <c r="DF646" s="211">
        <f t="shared" si="254"/>
        <v>0</v>
      </c>
      <c r="DG646" s="211">
        <f t="shared" si="255"/>
        <v>0</v>
      </c>
      <c r="DH646" s="211">
        <f t="shared" si="256"/>
        <v>0</v>
      </c>
      <c r="DK646" s="233">
        <v>404010036</v>
      </c>
    </row>
    <row r="647" spans="1:115" s="105" customFormat="1" ht="32.1" customHeight="1">
      <c r="A647" s="56">
        <v>609</v>
      </c>
      <c r="B647" s="57" t="s">
        <v>601</v>
      </c>
      <c r="C647" s="233">
        <v>404010036</v>
      </c>
      <c r="D647" s="208" t="s">
        <v>2566</v>
      </c>
      <c r="E647" s="59" t="s">
        <v>785</v>
      </c>
      <c r="F647" s="85"/>
      <c r="G647" s="85"/>
      <c r="H647" s="86" t="s">
        <v>208</v>
      </c>
      <c r="I647" s="85"/>
      <c r="J647" s="86" t="s">
        <v>630</v>
      </c>
      <c r="K647" s="86"/>
      <c r="L647" s="86"/>
      <c r="M647" s="232"/>
      <c r="N647" s="232"/>
      <c r="O647" s="232"/>
      <c r="P647" s="64" t="s">
        <v>786</v>
      </c>
      <c r="Q647" s="64" t="s">
        <v>787</v>
      </c>
      <c r="R647" s="86"/>
      <c r="S647" s="86"/>
      <c r="T647" s="86"/>
      <c r="U647" s="86"/>
      <c r="V647" s="86" t="s">
        <v>788</v>
      </c>
      <c r="W647" s="86" t="s">
        <v>789</v>
      </c>
      <c r="X647" s="86"/>
      <c r="Y647" s="86"/>
      <c r="Z647" s="86"/>
      <c r="AA647" s="86"/>
      <c r="AB647" s="64" t="s">
        <v>790</v>
      </c>
      <c r="AC647" s="64" t="s">
        <v>2438</v>
      </c>
      <c r="AD647" s="245"/>
      <c r="AE647" s="245"/>
      <c r="AF647" s="245"/>
      <c r="AG647" s="245"/>
      <c r="AH647" s="245"/>
      <c r="AI647" s="245"/>
      <c r="AJ647" s="245"/>
      <c r="AK647" s="245"/>
      <c r="AL647" s="245"/>
      <c r="AM647" s="255" t="s">
        <v>2571</v>
      </c>
      <c r="AN647" s="64" t="s">
        <v>2440</v>
      </c>
      <c r="AO647" s="197" t="s">
        <v>303</v>
      </c>
      <c r="AP647" s="197" t="s">
        <v>74</v>
      </c>
      <c r="AQ647" s="197" t="s">
        <v>791</v>
      </c>
      <c r="AR647" s="196" t="s">
        <v>792</v>
      </c>
      <c r="AS647" s="249">
        <v>244</v>
      </c>
      <c r="AT647" s="209">
        <v>464893.2</v>
      </c>
      <c r="AU647" s="209">
        <v>464893.2</v>
      </c>
      <c r="AV647" s="209">
        <v>0</v>
      </c>
      <c r="AW647" s="209">
        <v>0</v>
      </c>
      <c r="AX647" s="209">
        <v>464893.2</v>
      </c>
      <c r="AY647" s="209">
        <v>464893.2</v>
      </c>
      <c r="AZ647" s="209">
        <v>0</v>
      </c>
      <c r="BA647" s="209">
        <v>0</v>
      </c>
      <c r="BB647" s="209">
        <v>0</v>
      </c>
      <c r="BC647" s="209">
        <v>0</v>
      </c>
      <c r="BD647" s="209">
        <v>438235</v>
      </c>
      <c r="BE647" s="209">
        <v>0</v>
      </c>
      <c r="BF647" s="209">
        <v>438235</v>
      </c>
      <c r="BG647" s="209">
        <v>0</v>
      </c>
      <c r="BH647" s="209">
        <v>0</v>
      </c>
      <c r="BI647" s="209">
        <v>460310</v>
      </c>
      <c r="BJ647" s="209">
        <v>0</v>
      </c>
      <c r="BK647" s="209">
        <v>460310</v>
      </c>
      <c r="BL647" s="209">
        <v>0</v>
      </c>
      <c r="BM647" s="209">
        <v>0</v>
      </c>
      <c r="BN647" s="209">
        <v>451040</v>
      </c>
      <c r="BO647" s="209">
        <v>0</v>
      </c>
      <c r="BP647" s="209">
        <v>451040</v>
      </c>
      <c r="BQ647" s="209">
        <v>0</v>
      </c>
      <c r="BR647" s="209">
        <v>0</v>
      </c>
      <c r="BS647" s="209">
        <v>451040</v>
      </c>
      <c r="BT647" s="209">
        <v>0</v>
      </c>
      <c r="BU647" s="209">
        <v>451040</v>
      </c>
      <c r="BV647" s="209">
        <v>0</v>
      </c>
      <c r="BW647" s="209">
        <v>0</v>
      </c>
      <c r="BX647" s="209">
        <v>464893.2</v>
      </c>
      <c r="BY647" s="209">
        <v>0</v>
      </c>
      <c r="BZ647" s="209">
        <v>464893.2</v>
      </c>
      <c r="CA647" s="209">
        <v>0</v>
      </c>
      <c r="CB647" s="209">
        <v>0</v>
      </c>
      <c r="CC647" s="209">
        <v>438235</v>
      </c>
      <c r="CD647" s="209">
        <v>0</v>
      </c>
      <c r="CE647" s="209">
        <v>438235</v>
      </c>
      <c r="CF647" s="209">
        <v>0</v>
      </c>
      <c r="CG647" s="209">
        <v>0</v>
      </c>
      <c r="CH647" s="209">
        <v>460310</v>
      </c>
      <c r="CI647" s="209">
        <v>0</v>
      </c>
      <c r="CJ647" s="209">
        <v>460310</v>
      </c>
      <c r="CK647" s="209">
        <v>0</v>
      </c>
      <c r="CL647" s="209">
        <v>0</v>
      </c>
      <c r="CM647" s="509" t="s">
        <v>92</v>
      </c>
      <c r="CN647" s="19" t="str">
        <f t="shared" si="246"/>
        <v>4040100361003плановый</v>
      </c>
      <c r="CO647" s="103"/>
      <c r="CP647" s="103"/>
      <c r="CQ647" s="192" t="b">
        <f t="shared" si="263"/>
        <v>1</v>
      </c>
      <c r="CR647" s="104">
        <f t="shared" si="257"/>
        <v>0</v>
      </c>
      <c r="CS647" s="104">
        <f t="shared" si="258"/>
        <v>0</v>
      </c>
      <c r="CT647" s="104">
        <f t="shared" si="259"/>
        <v>0</v>
      </c>
      <c r="CU647" s="104">
        <f t="shared" si="260"/>
        <v>0</v>
      </c>
      <c r="CV647" s="104">
        <f t="shared" si="261"/>
        <v>0</v>
      </c>
      <c r="CW647" s="104">
        <f t="shared" si="262"/>
        <v>0</v>
      </c>
      <c r="CX647" s="104"/>
      <c r="CY647" s="211">
        <f t="shared" si="247"/>
        <v>0</v>
      </c>
      <c r="CZ647" s="211">
        <f t="shared" si="248"/>
        <v>0</v>
      </c>
      <c r="DA647" s="211">
        <f t="shared" si="249"/>
        <v>0</v>
      </c>
      <c r="DB647" s="211">
        <f t="shared" si="250"/>
        <v>0</v>
      </c>
      <c r="DC647" s="211">
        <f t="shared" si="251"/>
        <v>0</v>
      </c>
      <c r="DD647" s="211">
        <f t="shared" si="252"/>
        <v>0</v>
      </c>
      <c r="DE647" s="211">
        <f t="shared" si="253"/>
        <v>0</v>
      </c>
      <c r="DF647" s="211">
        <f t="shared" si="254"/>
        <v>0</v>
      </c>
      <c r="DG647" s="211">
        <f t="shared" si="255"/>
        <v>0</v>
      </c>
      <c r="DH647" s="211">
        <f t="shared" si="256"/>
        <v>0</v>
      </c>
      <c r="DK647" s="233">
        <v>404010036</v>
      </c>
    </row>
    <row r="648" spans="1:115" s="105" customFormat="1" ht="32.1" customHeight="1">
      <c r="A648" s="56">
        <v>609</v>
      </c>
      <c r="B648" s="57" t="s">
        <v>601</v>
      </c>
      <c r="C648" s="233">
        <v>404010036</v>
      </c>
      <c r="D648" s="208" t="s">
        <v>2566</v>
      </c>
      <c r="E648" s="59" t="s">
        <v>785</v>
      </c>
      <c r="F648" s="85"/>
      <c r="G648" s="85"/>
      <c r="H648" s="86" t="s">
        <v>208</v>
      </c>
      <c r="I648" s="85"/>
      <c r="J648" s="86" t="s">
        <v>630</v>
      </c>
      <c r="K648" s="86"/>
      <c r="L648" s="86"/>
      <c r="M648" s="232"/>
      <c r="N648" s="232"/>
      <c r="O648" s="232"/>
      <c r="P648" s="64" t="s">
        <v>786</v>
      </c>
      <c r="Q648" s="64" t="s">
        <v>787</v>
      </c>
      <c r="R648" s="86"/>
      <c r="S648" s="86"/>
      <c r="T648" s="86"/>
      <c r="U648" s="86"/>
      <c r="V648" s="86" t="s">
        <v>788</v>
      </c>
      <c r="W648" s="86" t="s">
        <v>789</v>
      </c>
      <c r="X648" s="86"/>
      <c r="Y648" s="86"/>
      <c r="Z648" s="86"/>
      <c r="AA648" s="86"/>
      <c r="AB648" s="64" t="s">
        <v>790</v>
      </c>
      <c r="AC648" s="64" t="s">
        <v>2438</v>
      </c>
      <c r="AD648" s="245"/>
      <c r="AE648" s="245"/>
      <c r="AF648" s="245"/>
      <c r="AG648" s="245"/>
      <c r="AH648" s="245"/>
      <c r="AI648" s="245"/>
      <c r="AJ648" s="245"/>
      <c r="AK648" s="245"/>
      <c r="AL648" s="245"/>
      <c r="AM648" s="255" t="s">
        <v>2572</v>
      </c>
      <c r="AN648" s="64" t="s">
        <v>2440</v>
      </c>
      <c r="AO648" s="197" t="s">
        <v>303</v>
      </c>
      <c r="AP648" s="197" t="s">
        <v>74</v>
      </c>
      <c r="AQ648" s="197" t="s">
        <v>791</v>
      </c>
      <c r="AR648" s="196" t="s">
        <v>792</v>
      </c>
      <c r="AS648" s="249">
        <v>313</v>
      </c>
      <c r="AT648" s="209">
        <v>122566440.92</v>
      </c>
      <c r="AU648" s="209">
        <v>122566440.92</v>
      </c>
      <c r="AV648" s="209">
        <v>0</v>
      </c>
      <c r="AW648" s="209">
        <v>0</v>
      </c>
      <c r="AX648" s="209">
        <v>122566440.92</v>
      </c>
      <c r="AY648" s="209">
        <v>122566440.92</v>
      </c>
      <c r="AZ648" s="209">
        <v>0</v>
      </c>
      <c r="BA648" s="209">
        <v>0</v>
      </c>
      <c r="BB648" s="209">
        <v>0</v>
      </c>
      <c r="BC648" s="209">
        <v>0</v>
      </c>
      <c r="BD648" s="209">
        <v>116334515</v>
      </c>
      <c r="BE648" s="209">
        <v>0</v>
      </c>
      <c r="BF648" s="209">
        <v>116334515</v>
      </c>
      <c r="BG648" s="209">
        <v>0</v>
      </c>
      <c r="BH648" s="209">
        <v>0</v>
      </c>
      <c r="BI648" s="209">
        <v>106314000</v>
      </c>
      <c r="BJ648" s="209">
        <v>0</v>
      </c>
      <c r="BK648" s="209">
        <v>106314000</v>
      </c>
      <c r="BL648" s="209">
        <v>0</v>
      </c>
      <c r="BM648" s="209">
        <v>0</v>
      </c>
      <c r="BN648" s="209">
        <v>100100000</v>
      </c>
      <c r="BO648" s="209">
        <v>0</v>
      </c>
      <c r="BP648" s="209">
        <v>100100000</v>
      </c>
      <c r="BQ648" s="209">
        <v>0</v>
      </c>
      <c r="BR648" s="209">
        <v>0</v>
      </c>
      <c r="BS648" s="209">
        <v>100100000</v>
      </c>
      <c r="BT648" s="209">
        <v>0</v>
      </c>
      <c r="BU648" s="209">
        <v>100100000</v>
      </c>
      <c r="BV648" s="209">
        <v>0</v>
      </c>
      <c r="BW648" s="209">
        <v>0</v>
      </c>
      <c r="BX648" s="209">
        <v>122566440.92</v>
      </c>
      <c r="BY648" s="209">
        <v>0</v>
      </c>
      <c r="BZ648" s="209">
        <v>122566440.92</v>
      </c>
      <c r="CA648" s="209">
        <v>0</v>
      </c>
      <c r="CB648" s="209">
        <v>0</v>
      </c>
      <c r="CC648" s="209">
        <v>116334515</v>
      </c>
      <c r="CD648" s="209">
        <v>0</v>
      </c>
      <c r="CE648" s="209">
        <v>116334515</v>
      </c>
      <c r="CF648" s="209">
        <v>0</v>
      </c>
      <c r="CG648" s="209">
        <v>0</v>
      </c>
      <c r="CH648" s="209">
        <v>106314000</v>
      </c>
      <c r="CI648" s="209">
        <v>0</v>
      </c>
      <c r="CJ648" s="209">
        <v>106314000</v>
      </c>
      <c r="CK648" s="209">
        <v>0</v>
      </c>
      <c r="CL648" s="209">
        <v>0</v>
      </c>
      <c r="CM648" s="509" t="s">
        <v>92</v>
      </c>
      <c r="CN648" s="19" t="str">
        <f t="shared" si="246"/>
        <v>4040100361003плановый</v>
      </c>
      <c r="CO648" s="103"/>
      <c r="CP648" s="103"/>
      <c r="CQ648" s="192" t="b">
        <f t="shared" si="263"/>
        <v>1</v>
      </c>
      <c r="CR648" s="104">
        <f t="shared" si="257"/>
        <v>0</v>
      </c>
      <c r="CS648" s="104">
        <f t="shared" si="258"/>
        <v>0</v>
      </c>
      <c r="CT648" s="104">
        <f t="shared" si="259"/>
        <v>0</v>
      </c>
      <c r="CU648" s="104">
        <f t="shared" si="260"/>
        <v>0</v>
      </c>
      <c r="CV648" s="104">
        <f t="shared" si="261"/>
        <v>0</v>
      </c>
      <c r="CW648" s="104">
        <f t="shared" si="262"/>
        <v>0</v>
      </c>
      <c r="CX648" s="104"/>
      <c r="CY648" s="211">
        <f t="shared" si="247"/>
        <v>0</v>
      </c>
      <c r="CZ648" s="211">
        <f t="shared" si="248"/>
        <v>0</v>
      </c>
      <c r="DA648" s="211">
        <f t="shared" si="249"/>
        <v>0</v>
      </c>
      <c r="DB648" s="211">
        <f t="shared" si="250"/>
        <v>0</v>
      </c>
      <c r="DC648" s="211">
        <f t="shared" si="251"/>
        <v>0</v>
      </c>
      <c r="DD648" s="211">
        <f t="shared" si="252"/>
        <v>0</v>
      </c>
      <c r="DE648" s="211">
        <f t="shared" si="253"/>
        <v>0</v>
      </c>
      <c r="DF648" s="211">
        <f t="shared" si="254"/>
        <v>0</v>
      </c>
      <c r="DG648" s="211">
        <f t="shared" si="255"/>
        <v>0</v>
      </c>
      <c r="DH648" s="211">
        <f t="shared" si="256"/>
        <v>0</v>
      </c>
      <c r="DK648" s="233">
        <v>404010036</v>
      </c>
    </row>
    <row r="649" spans="1:115" s="105" customFormat="1" ht="32.1" customHeight="1">
      <c r="A649" s="56">
        <v>609</v>
      </c>
      <c r="B649" s="57" t="s">
        <v>601</v>
      </c>
      <c r="C649" s="233">
        <v>404010036</v>
      </c>
      <c r="D649" s="208" t="s">
        <v>2566</v>
      </c>
      <c r="E649" s="59" t="s">
        <v>785</v>
      </c>
      <c r="F649" s="85"/>
      <c r="G649" s="85"/>
      <c r="H649" s="86" t="s">
        <v>208</v>
      </c>
      <c r="I649" s="85"/>
      <c r="J649" s="86" t="s">
        <v>630</v>
      </c>
      <c r="K649" s="86"/>
      <c r="L649" s="86"/>
      <c r="M649" s="232"/>
      <c r="N649" s="232"/>
      <c r="O649" s="232"/>
      <c r="P649" s="64" t="s">
        <v>786</v>
      </c>
      <c r="Q649" s="64" t="s">
        <v>2573</v>
      </c>
      <c r="R649" s="86"/>
      <c r="S649" s="86"/>
      <c r="T649" s="86"/>
      <c r="U649" s="86"/>
      <c r="V649" s="86" t="s">
        <v>793</v>
      </c>
      <c r="W649" s="86"/>
      <c r="X649" s="86" t="s">
        <v>794</v>
      </c>
      <c r="Y649" s="86" t="s">
        <v>795</v>
      </c>
      <c r="Z649" s="86"/>
      <c r="AA649" s="86"/>
      <c r="AB649" s="64" t="s">
        <v>796</v>
      </c>
      <c r="AC649" s="64" t="s">
        <v>2438</v>
      </c>
      <c r="AD649" s="245"/>
      <c r="AE649" s="245"/>
      <c r="AF649" s="245"/>
      <c r="AG649" s="245"/>
      <c r="AH649" s="245"/>
      <c r="AI649" s="245"/>
      <c r="AJ649" s="245"/>
      <c r="AK649" s="245"/>
      <c r="AL649" s="245"/>
      <c r="AM649" s="255" t="s">
        <v>2574</v>
      </c>
      <c r="AN649" s="64" t="s">
        <v>2440</v>
      </c>
      <c r="AO649" s="197" t="s">
        <v>303</v>
      </c>
      <c r="AP649" s="197" t="s">
        <v>74</v>
      </c>
      <c r="AQ649" s="197" t="s">
        <v>797</v>
      </c>
      <c r="AR649" s="196" t="s">
        <v>798</v>
      </c>
      <c r="AS649" s="249">
        <v>244</v>
      </c>
      <c r="AT649" s="209">
        <v>5584028.54</v>
      </c>
      <c r="AU649" s="209">
        <v>5584028.54</v>
      </c>
      <c r="AV649" s="209">
        <v>0</v>
      </c>
      <c r="AW649" s="209">
        <v>0</v>
      </c>
      <c r="AX649" s="209">
        <v>5584028.54</v>
      </c>
      <c r="AY649" s="209">
        <v>5584028.54</v>
      </c>
      <c r="AZ649" s="209">
        <v>0</v>
      </c>
      <c r="BA649" s="209">
        <v>0</v>
      </c>
      <c r="BB649" s="209">
        <v>0</v>
      </c>
      <c r="BC649" s="209">
        <v>0</v>
      </c>
      <c r="BD649" s="209">
        <v>5600000</v>
      </c>
      <c r="BE649" s="209">
        <v>0</v>
      </c>
      <c r="BF649" s="209">
        <v>5600000</v>
      </c>
      <c r="BG649" s="209">
        <v>0</v>
      </c>
      <c r="BH649" s="209">
        <v>0</v>
      </c>
      <c r="BI649" s="209">
        <v>5000000</v>
      </c>
      <c r="BJ649" s="209">
        <v>0</v>
      </c>
      <c r="BK649" s="209">
        <v>5000000</v>
      </c>
      <c r="BL649" s="209">
        <v>0</v>
      </c>
      <c r="BM649" s="209">
        <v>0</v>
      </c>
      <c r="BN649" s="209">
        <v>5000000</v>
      </c>
      <c r="BO649" s="209">
        <v>0</v>
      </c>
      <c r="BP649" s="209">
        <v>5000000</v>
      </c>
      <c r="BQ649" s="209">
        <v>0</v>
      </c>
      <c r="BR649" s="209">
        <v>0</v>
      </c>
      <c r="BS649" s="209">
        <v>5000000</v>
      </c>
      <c r="BT649" s="209">
        <v>0</v>
      </c>
      <c r="BU649" s="209">
        <v>5000000</v>
      </c>
      <c r="BV649" s="209">
        <v>0</v>
      </c>
      <c r="BW649" s="209">
        <v>0</v>
      </c>
      <c r="BX649" s="209">
        <v>5584028.54</v>
      </c>
      <c r="BY649" s="209">
        <v>0</v>
      </c>
      <c r="BZ649" s="209">
        <v>5584028.54</v>
      </c>
      <c r="CA649" s="209">
        <v>0</v>
      </c>
      <c r="CB649" s="209">
        <v>0</v>
      </c>
      <c r="CC649" s="209">
        <v>5600000</v>
      </c>
      <c r="CD649" s="209">
        <v>0</v>
      </c>
      <c r="CE649" s="209">
        <v>5600000</v>
      </c>
      <c r="CF649" s="209">
        <v>0</v>
      </c>
      <c r="CG649" s="209">
        <v>0</v>
      </c>
      <c r="CH649" s="209">
        <v>5000000</v>
      </c>
      <c r="CI649" s="209">
        <v>0</v>
      </c>
      <c r="CJ649" s="209">
        <v>5000000</v>
      </c>
      <c r="CK649" s="209">
        <v>0</v>
      </c>
      <c r="CL649" s="209">
        <v>0</v>
      </c>
      <c r="CM649" s="509" t="s">
        <v>92</v>
      </c>
      <c r="CN649" s="19" t="str">
        <f t="shared" si="246"/>
        <v>4040100361003плановый</v>
      </c>
      <c r="CO649" s="103"/>
      <c r="CP649" s="103"/>
      <c r="CQ649" s="192" t="b">
        <f t="shared" si="263"/>
        <v>1</v>
      </c>
      <c r="CR649" s="104">
        <f t="shared" si="257"/>
        <v>0</v>
      </c>
      <c r="CS649" s="104">
        <f t="shared" si="258"/>
        <v>0</v>
      </c>
      <c r="CT649" s="104">
        <f t="shared" si="259"/>
        <v>0</v>
      </c>
      <c r="CU649" s="104">
        <f t="shared" si="260"/>
        <v>0</v>
      </c>
      <c r="CV649" s="104">
        <f t="shared" si="261"/>
        <v>0</v>
      </c>
      <c r="CW649" s="104">
        <f t="shared" si="262"/>
        <v>0</v>
      </c>
      <c r="CX649" s="104"/>
      <c r="CY649" s="211">
        <f t="shared" si="247"/>
        <v>0</v>
      </c>
      <c r="CZ649" s="211">
        <f t="shared" si="248"/>
        <v>0</v>
      </c>
      <c r="DA649" s="211">
        <f t="shared" si="249"/>
        <v>0</v>
      </c>
      <c r="DB649" s="211">
        <f t="shared" si="250"/>
        <v>0</v>
      </c>
      <c r="DC649" s="211">
        <f t="shared" si="251"/>
        <v>0</v>
      </c>
      <c r="DD649" s="211">
        <f t="shared" si="252"/>
        <v>0</v>
      </c>
      <c r="DE649" s="211">
        <f t="shared" si="253"/>
        <v>0</v>
      </c>
      <c r="DF649" s="211">
        <f t="shared" si="254"/>
        <v>0</v>
      </c>
      <c r="DG649" s="211">
        <f t="shared" si="255"/>
        <v>0</v>
      </c>
      <c r="DH649" s="211">
        <f t="shared" si="256"/>
        <v>0</v>
      </c>
      <c r="DK649" s="233">
        <v>404010036</v>
      </c>
    </row>
    <row r="650" spans="1:115" s="105" customFormat="1" ht="32.1" customHeight="1">
      <c r="A650" s="56">
        <v>609</v>
      </c>
      <c r="B650" s="57" t="s">
        <v>601</v>
      </c>
      <c r="C650" s="233">
        <v>404010036</v>
      </c>
      <c r="D650" s="208" t="s">
        <v>2566</v>
      </c>
      <c r="E650" s="59" t="s">
        <v>785</v>
      </c>
      <c r="F650" s="85"/>
      <c r="G650" s="85"/>
      <c r="H650" s="86" t="s">
        <v>208</v>
      </c>
      <c r="I650" s="85"/>
      <c r="J650" s="86" t="s">
        <v>630</v>
      </c>
      <c r="K650" s="86"/>
      <c r="L650" s="86"/>
      <c r="M650" s="232"/>
      <c r="N650" s="232"/>
      <c r="O650" s="232"/>
      <c r="P650" s="64" t="s">
        <v>786</v>
      </c>
      <c r="Q650" s="64" t="s">
        <v>2575</v>
      </c>
      <c r="R650" s="86"/>
      <c r="S650" s="86"/>
      <c r="T650" s="86"/>
      <c r="U650" s="86"/>
      <c r="V650" s="86" t="s">
        <v>793</v>
      </c>
      <c r="W650" s="86"/>
      <c r="X650" s="86" t="s">
        <v>794</v>
      </c>
      <c r="Y650" s="86" t="s">
        <v>795</v>
      </c>
      <c r="Z650" s="86"/>
      <c r="AA650" s="86"/>
      <c r="AB650" s="64" t="s">
        <v>796</v>
      </c>
      <c r="AC650" s="64" t="s">
        <v>2438</v>
      </c>
      <c r="AD650" s="245"/>
      <c r="AE650" s="245"/>
      <c r="AF650" s="245"/>
      <c r="AG650" s="245"/>
      <c r="AH650" s="245"/>
      <c r="AI650" s="245"/>
      <c r="AJ650" s="245"/>
      <c r="AK650" s="245"/>
      <c r="AL650" s="245"/>
      <c r="AM650" s="255" t="s">
        <v>2574</v>
      </c>
      <c r="AN650" s="64" t="s">
        <v>2440</v>
      </c>
      <c r="AO650" s="197" t="s">
        <v>303</v>
      </c>
      <c r="AP650" s="197" t="s">
        <v>74</v>
      </c>
      <c r="AQ650" s="197" t="s">
        <v>797</v>
      </c>
      <c r="AR650" s="196" t="s">
        <v>798</v>
      </c>
      <c r="AS650" s="249">
        <v>313</v>
      </c>
      <c r="AT650" s="209">
        <v>403930856.56</v>
      </c>
      <c r="AU650" s="209">
        <v>403930856.56</v>
      </c>
      <c r="AV650" s="209">
        <v>0</v>
      </c>
      <c r="AW650" s="209">
        <v>0</v>
      </c>
      <c r="AX650" s="209">
        <v>403930856.56</v>
      </c>
      <c r="AY650" s="209">
        <v>403930856.56</v>
      </c>
      <c r="AZ650" s="209">
        <v>0</v>
      </c>
      <c r="BA650" s="209">
        <v>0</v>
      </c>
      <c r="BB650" s="209">
        <v>0</v>
      </c>
      <c r="BC650" s="209">
        <v>0</v>
      </c>
      <c r="BD650" s="209">
        <v>416726440</v>
      </c>
      <c r="BE650" s="209">
        <v>0</v>
      </c>
      <c r="BF650" s="209">
        <v>416726440</v>
      </c>
      <c r="BG650" s="209">
        <v>0</v>
      </c>
      <c r="BH650" s="209">
        <v>0</v>
      </c>
      <c r="BI650" s="209">
        <v>395000000</v>
      </c>
      <c r="BJ650" s="209">
        <v>0</v>
      </c>
      <c r="BK650" s="209">
        <v>395000000</v>
      </c>
      <c r="BL650" s="209">
        <v>0</v>
      </c>
      <c r="BM650" s="209">
        <v>0</v>
      </c>
      <c r="BN650" s="209">
        <v>395000000</v>
      </c>
      <c r="BO650" s="209">
        <v>0</v>
      </c>
      <c r="BP650" s="209">
        <v>395000000</v>
      </c>
      <c r="BQ650" s="209">
        <v>0</v>
      </c>
      <c r="BR650" s="209">
        <v>0</v>
      </c>
      <c r="BS650" s="209">
        <v>395000000</v>
      </c>
      <c r="BT650" s="209">
        <v>0</v>
      </c>
      <c r="BU650" s="209">
        <v>395000000</v>
      </c>
      <c r="BV650" s="209">
        <v>0</v>
      </c>
      <c r="BW650" s="209">
        <v>0</v>
      </c>
      <c r="BX650" s="209">
        <v>403930856.56</v>
      </c>
      <c r="BY650" s="209">
        <v>0</v>
      </c>
      <c r="BZ650" s="209">
        <v>403930856.56</v>
      </c>
      <c r="CA650" s="209">
        <v>0</v>
      </c>
      <c r="CB650" s="209">
        <v>0</v>
      </c>
      <c r="CC650" s="209">
        <v>416726440</v>
      </c>
      <c r="CD650" s="209">
        <v>0</v>
      </c>
      <c r="CE650" s="209">
        <v>416726440</v>
      </c>
      <c r="CF650" s="209">
        <v>0</v>
      </c>
      <c r="CG650" s="209">
        <v>0</v>
      </c>
      <c r="CH650" s="209">
        <v>395000000</v>
      </c>
      <c r="CI650" s="209">
        <v>0</v>
      </c>
      <c r="CJ650" s="209">
        <v>395000000</v>
      </c>
      <c r="CK650" s="209">
        <v>0</v>
      </c>
      <c r="CL650" s="209">
        <v>0</v>
      </c>
      <c r="CM650" s="509" t="s">
        <v>92</v>
      </c>
      <c r="CN650" s="19" t="str">
        <f t="shared" si="246"/>
        <v>4040100361003плановый</v>
      </c>
      <c r="CO650" s="103"/>
      <c r="CP650" s="103"/>
      <c r="CQ650" s="192" t="b">
        <f t="shared" si="263"/>
        <v>1</v>
      </c>
      <c r="CR650" s="104">
        <f t="shared" si="257"/>
        <v>0</v>
      </c>
      <c r="CS650" s="104">
        <f t="shared" si="258"/>
        <v>0</v>
      </c>
      <c r="CT650" s="104">
        <f t="shared" si="259"/>
        <v>0</v>
      </c>
      <c r="CU650" s="104">
        <f t="shared" si="260"/>
        <v>0</v>
      </c>
      <c r="CV650" s="104">
        <f t="shared" si="261"/>
        <v>0</v>
      </c>
      <c r="CW650" s="104">
        <f t="shared" si="262"/>
        <v>0</v>
      </c>
      <c r="CX650" s="104"/>
      <c r="CY650" s="211">
        <f t="shared" si="247"/>
        <v>0</v>
      </c>
      <c r="CZ650" s="211">
        <f t="shared" si="248"/>
        <v>0</v>
      </c>
      <c r="DA650" s="211">
        <f t="shared" si="249"/>
        <v>0</v>
      </c>
      <c r="DB650" s="211">
        <f t="shared" si="250"/>
        <v>0</v>
      </c>
      <c r="DC650" s="211">
        <f t="shared" si="251"/>
        <v>0</v>
      </c>
      <c r="DD650" s="211">
        <f t="shared" si="252"/>
        <v>0</v>
      </c>
      <c r="DE650" s="211">
        <f t="shared" si="253"/>
        <v>0</v>
      </c>
      <c r="DF650" s="211">
        <f t="shared" si="254"/>
        <v>0</v>
      </c>
      <c r="DG650" s="211">
        <f t="shared" si="255"/>
        <v>0</v>
      </c>
      <c r="DH650" s="211">
        <f t="shared" si="256"/>
        <v>0</v>
      </c>
      <c r="DK650" s="233">
        <v>404010036</v>
      </c>
    </row>
    <row r="651" spans="1:115" s="105" customFormat="1" ht="32.1" customHeight="1">
      <c r="A651" s="56">
        <v>609</v>
      </c>
      <c r="B651" s="57" t="s">
        <v>601</v>
      </c>
      <c r="C651" s="233">
        <v>404010036</v>
      </c>
      <c r="D651" s="208" t="s">
        <v>2566</v>
      </c>
      <c r="E651" s="59" t="s">
        <v>602</v>
      </c>
      <c r="F651" s="85"/>
      <c r="G651" s="85"/>
      <c r="H651" s="86" t="s">
        <v>615</v>
      </c>
      <c r="I651" s="85"/>
      <c r="J651" s="86" t="s">
        <v>640</v>
      </c>
      <c r="K651" s="86" t="s">
        <v>208</v>
      </c>
      <c r="L651" s="86"/>
      <c r="M651" s="232"/>
      <c r="N651" s="232" t="s">
        <v>64</v>
      </c>
      <c r="O651" s="232"/>
      <c r="P651" s="64" t="s">
        <v>134</v>
      </c>
      <c r="Q651" s="64" t="s">
        <v>2576</v>
      </c>
      <c r="R651" s="86"/>
      <c r="S651" s="86"/>
      <c r="T651" s="86"/>
      <c r="U651" s="86"/>
      <c r="V651" s="86" t="s">
        <v>799</v>
      </c>
      <c r="W651" s="86"/>
      <c r="X651" s="86" t="s">
        <v>2577</v>
      </c>
      <c r="Y651" s="86" t="s">
        <v>800</v>
      </c>
      <c r="Z651" s="86"/>
      <c r="AA651" s="86"/>
      <c r="AB651" s="64" t="s">
        <v>801</v>
      </c>
      <c r="AC651" s="64" t="s">
        <v>2438</v>
      </c>
      <c r="AD651" s="245"/>
      <c r="AE651" s="245"/>
      <c r="AF651" s="245"/>
      <c r="AG651" s="245"/>
      <c r="AH651" s="245"/>
      <c r="AI651" s="245"/>
      <c r="AJ651" s="245"/>
      <c r="AK651" s="245"/>
      <c r="AL651" s="245"/>
      <c r="AM651" s="255" t="s">
        <v>2578</v>
      </c>
      <c r="AN651" s="64" t="s">
        <v>2440</v>
      </c>
      <c r="AO651" s="197" t="s">
        <v>303</v>
      </c>
      <c r="AP651" s="197" t="s">
        <v>74</v>
      </c>
      <c r="AQ651" s="197" t="s">
        <v>802</v>
      </c>
      <c r="AR651" s="196" t="s">
        <v>803</v>
      </c>
      <c r="AS651" s="249">
        <v>244</v>
      </c>
      <c r="AT651" s="209">
        <v>4073579.83</v>
      </c>
      <c r="AU651" s="209">
        <v>4073579.83</v>
      </c>
      <c r="AV651" s="209">
        <v>0</v>
      </c>
      <c r="AW651" s="209">
        <v>0</v>
      </c>
      <c r="AX651" s="209">
        <v>4073579.83</v>
      </c>
      <c r="AY651" s="209">
        <v>4073579.83</v>
      </c>
      <c r="AZ651" s="209">
        <v>0</v>
      </c>
      <c r="BA651" s="209">
        <v>0</v>
      </c>
      <c r="BB651" s="209">
        <v>0</v>
      </c>
      <c r="BC651" s="209">
        <v>0</v>
      </c>
      <c r="BD651" s="209">
        <v>4000000</v>
      </c>
      <c r="BE651" s="209">
        <v>0</v>
      </c>
      <c r="BF651" s="209">
        <v>4000000</v>
      </c>
      <c r="BG651" s="209">
        <v>0</v>
      </c>
      <c r="BH651" s="209">
        <v>0</v>
      </c>
      <c r="BI651" s="209">
        <v>4000000</v>
      </c>
      <c r="BJ651" s="209">
        <v>0</v>
      </c>
      <c r="BK651" s="209">
        <v>4000000</v>
      </c>
      <c r="BL651" s="209">
        <v>0</v>
      </c>
      <c r="BM651" s="209">
        <v>0</v>
      </c>
      <c r="BN651" s="209">
        <v>4000000</v>
      </c>
      <c r="BO651" s="209">
        <v>0</v>
      </c>
      <c r="BP651" s="209">
        <v>4000000</v>
      </c>
      <c r="BQ651" s="209">
        <v>0</v>
      </c>
      <c r="BR651" s="209">
        <v>0</v>
      </c>
      <c r="BS651" s="209">
        <v>4000000</v>
      </c>
      <c r="BT651" s="209">
        <v>0</v>
      </c>
      <c r="BU651" s="209">
        <v>4000000</v>
      </c>
      <c r="BV651" s="209">
        <v>0</v>
      </c>
      <c r="BW651" s="209">
        <v>0</v>
      </c>
      <c r="BX651" s="209">
        <v>4073579.83</v>
      </c>
      <c r="BY651" s="209">
        <v>0</v>
      </c>
      <c r="BZ651" s="209">
        <v>4073579.83</v>
      </c>
      <c r="CA651" s="209">
        <v>0</v>
      </c>
      <c r="CB651" s="209">
        <v>0</v>
      </c>
      <c r="CC651" s="209">
        <v>4000000</v>
      </c>
      <c r="CD651" s="209">
        <v>0</v>
      </c>
      <c r="CE651" s="209">
        <v>4000000</v>
      </c>
      <c r="CF651" s="209">
        <v>0</v>
      </c>
      <c r="CG651" s="209">
        <v>0</v>
      </c>
      <c r="CH651" s="209">
        <v>4000000</v>
      </c>
      <c r="CI651" s="209">
        <v>0</v>
      </c>
      <c r="CJ651" s="209">
        <v>4000000</v>
      </c>
      <c r="CK651" s="209">
        <v>0</v>
      </c>
      <c r="CL651" s="209">
        <v>0</v>
      </c>
      <c r="CM651" s="509" t="s">
        <v>92</v>
      </c>
      <c r="CN651" s="19" t="str">
        <f t="shared" si="246"/>
        <v>4040100361003плановый</v>
      </c>
      <c r="CO651" s="103"/>
      <c r="CP651" s="103"/>
      <c r="CQ651" s="192" t="b">
        <f t="shared" si="263"/>
        <v>1</v>
      </c>
      <c r="CR651" s="104">
        <f t="shared" si="257"/>
        <v>0</v>
      </c>
      <c r="CS651" s="104">
        <f t="shared" si="258"/>
        <v>0</v>
      </c>
      <c r="CT651" s="104">
        <f t="shared" si="259"/>
        <v>0</v>
      </c>
      <c r="CU651" s="104">
        <f t="shared" si="260"/>
        <v>0</v>
      </c>
      <c r="CV651" s="104">
        <f t="shared" si="261"/>
        <v>0</v>
      </c>
      <c r="CW651" s="104">
        <f t="shared" si="262"/>
        <v>0</v>
      </c>
      <c r="CX651" s="104"/>
      <c r="CY651" s="211">
        <f t="shared" si="247"/>
        <v>0</v>
      </c>
      <c r="CZ651" s="211">
        <f t="shared" si="248"/>
        <v>0</v>
      </c>
      <c r="DA651" s="211">
        <f t="shared" si="249"/>
        <v>0</v>
      </c>
      <c r="DB651" s="211">
        <f t="shared" si="250"/>
        <v>0</v>
      </c>
      <c r="DC651" s="211">
        <f t="shared" si="251"/>
        <v>0</v>
      </c>
      <c r="DD651" s="211">
        <f t="shared" si="252"/>
        <v>0</v>
      </c>
      <c r="DE651" s="211">
        <f t="shared" si="253"/>
        <v>0</v>
      </c>
      <c r="DF651" s="211">
        <f t="shared" si="254"/>
        <v>0</v>
      </c>
      <c r="DG651" s="211">
        <f t="shared" si="255"/>
        <v>0</v>
      </c>
      <c r="DH651" s="211">
        <f t="shared" si="256"/>
        <v>0</v>
      </c>
      <c r="DK651" s="233">
        <v>404010036</v>
      </c>
    </row>
    <row r="652" spans="1:115" s="105" customFormat="1" ht="32.1" customHeight="1">
      <c r="A652" s="56">
        <v>609</v>
      </c>
      <c r="B652" s="57" t="s">
        <v>601</v>
      </c>
      <c r="C652" s="233">
        <v>404010036</v>
      </c>
      <c r="D652" s="208" t="s">
        <v>2566</v>
      </c>
      <c r="E652" s="59" t="s">
        <v>602</v>
      </c>
      <c r="F652" s="85"/>
      <c r="G652" s="85"/>
      <c r="H652" s="86" t="s">
        <v>615</v>
      </c>
      <c r="I652" s="85"/>
      <c r="J652" s="86" t="s">
        <v>640</v>
      </c>
      <c r="K652" s="86" t="s">
        <v>208</v>
      </c>
      <c r="L652" s="86"/>
      <c r="M652" s="232"/>
      <c r="N652" s="232" t="s">
        <v>64</v>
      </c>
      <c r="O652" s="232"/>
      <c r="P652" s="64" t="s">
        <v>134</v>
      </c>
      <c r="Q652" s="64" t="s">
        <v>2576</v>
      </c>
      <c r="R652" s="86"/>
      <c r="S652" s="86"/>
      <c r="T652" s="86"/>
      <c r="U652" s="86"/>
      <c r="V652" s="86" t="s">
        <v>799</v>
      </c>
      <c r="W652" s="86"/>
      <c r="X652" s="86" t="s">
        <v>2577</v>
      </c>
      <c r="Y652" s="86" t="s">
        <v>800</v>
      </c>
      <c r="Z652" s="86"/>
      <c r="AA652" s="86"/>
      <c r="AB652" s="64" t="s">
        <v>804</v>
      </c>
      <c r="AC652" s="64" t="s">
        <v>2438</v>
      </c>
      <c r="AD652" s="245"/>
      <c r="AE652" s="245"/>
      <c r="AF652" s="245"/>
      <c r="AG652" s="245"/>
      <c r="AH652" s="245"/>
      <c r="AI652" s="245"/>
      <c r="AJ652" s="245"/>
      <c r="AK652" s="245"/>
      <c r="AL652" s="245"/>
      <c r="AM652" s="255" t="s">
        <v>2578</v>
      </c>
      <c r="AN652" s="64" t="s">
        <v>2440</v>
      </c>
      <c r="AO652" s="197" t="s">
        <v>303</v>
      </c>
      <c r="AP652" s="197" t="s">
        <v>74</v>
      </c>
      <c r="AQ652" s="197" t="s">
        <v>802</v>
      </c>
      <c r="AR652" s="196" t="s">
        <v>803</v>
      </c>
      <c r="AS652" s="249">
        <v>313</v>
      </c>
      <c r="AT652" s="209">
        <v>297427492.11000001</v>
      </c>
      <c r="AU652" s="209">
        <v>297427492.11000001</v>
      </c>
      <c r="AV652" s="209">
        <v>0</v>
      </c>
      <c r="AW652" s="209">
        <v>0</v>
      </c>
      <c r="AX652" s="209">
        <v>297427492.11000001</v>
      </c>
      <c r="AY652" s="209">
        <v>297427492.11000001</v>
      </c>
      <c r="AZ652" s="209">
        <v>0</v>
      </c>
      <c r="BA652" s="209">
        <v>0</v>
      </c>
      <c r="BB652" s="209">
        <v>0</v>
      </c>
      <c r="BC652" s="209">
        <v>0</v>
      </c>
      <c r="BD652" s="209">
        <v>308060000</v>
      </c>
      <c r="BE652" s="209">
        <v>0</v>
      </c>
      <c r="BF652" s="209">
        <v>308060000</v>
      </c>
      <c r="BG652" s="209">
        <v>0</v>
      </c>
      <c r="BH652" s="209">
        <v>0</v>
      </c>
      <c r="BI652" s="209">
        <v>292000000</v>
      </c>
      <c r="BJ652" s="209">
        <v>0</v>
      </c>
      <c r="BK652" s="209">
        <v>292000000</v>
      </c>
      <c r="BL652" s="209">
        <v>0</v>
      </c>
      <c r="BM652" s="209">
        <v>0</v>
      </c>
      <c r="BN652" s="209">
        <v>292000000</v>
      </c>
      <c r="BO652" s="209">
        <v>0</v>
      </c>
      <c r="BP652" s="209">
        <v>292000000</v>
      </c>
      <c r="BQ652" s="209">
        <v>0</v>
      </c>
      <c r="BR652" s="209">
        <v>0</v>
      </c>
      <c r="BS652" s="209">
        <v>292000000</v>
      </c>
      <c r="BT652" s="209">
        <v>0</v>
      </c>
      <c r="BU652" s="209">
        <v>292000000</v>
      </c>
      <c r="BV652" s="209">
        <v>0</v>
      </c>
      <c r="BW652" s="209">
        <v>0</v>
      </c>
      <c r="BX652" s="209">
        <v>297427492.11000001</v>
      </c>
      <c r="BY652" s="209">
        <v>0</v>
      </c>
      <c r="BZ652" s="209">
        <v>297427492.11000001</v>
      </c>
      <c r="CA652" s="209">
        <v>0</v>
      </c>
      <c r="CB652" s="209">
        <v>0</v>
      </c>
      <c r="CC652" s="209">
        <v>308060000</v>
      </c>
      <c r="CD652" s="209">
        <v>0</v>
      </c>
      <c r="CE652" s="209">
        <v>308060000</v>
      </c>
      <c r="CF652" s="209">
        <v>0</v>
      </c>
      <c r="CG652" s="209">
        <v>0</v>
      </c>
      <c r="CH652" s="209">
        <v>292000000</v>
      </c>
      <c r="CI652" s="209">
        <v>0</v>
      </c>
      <c r="CJ652" s="209">
        <v>292000000</v>
      </c>
      <c r="CK652" s="209">
        <v>0</v>
      </c>
      <c r="CL652" s="209">
        <v>0</v>
      </c>
      <c r="CM652" s="509" t="s">
        <v>92</v>
      </c>
      <c r="CN652" s="19" t="str">
        <f t="shared" si="246"/>
        <v>4040100361003плановый</v>
      </c>
      <c r="CO652" s="103"/>
      <c r="CP652" s="103"/>
      <c r="CQ652" s="192" t="b">
        <f t="shared" si="263"/>
        <v>1</v>
      </c>
      <c r="CR652" s="104">
        <f t="shared" si="257"/>
        <v>0</v>
      </c>
      <c r="CS652" s="104">
        <f t="shared" si="258"/>
        <v>0</v>
      </c>
      <c r="CT652" s="104">
        <f t="shared" si="259"/>
        <v>0</v>
      </c>
      <c r="CU652" s="104">
        <f t="shared" si="260"/>
        <v>0</v>
      </c>
      <c r="CV652" s="104">
        <f t="shared" si="261"/>
        <v>0</v>
      </c>
      <c r="CW652" s="104">
        <f t="shared" si="262"/>
        <v>0</v>
      </c>
      <c r="CX652" s="104"/>
      <c r="CY652" s="211">
        <f t="shared" si="247"/>
        <v>0</v>
      </c>
      <c r="CZ652" s="211">
        <f t="shared" si="248"/>
        <v>0</v>
      </c>
      <c r="DA652" s="211">
        <f t="shared" si="249"/>
        <v>0</v>
      </c>
      <c r="DB652" s="211">
        <f t="shared" si="250"/>
        <v>0</v>
      </c>
      <c r="DC652" s="211">
        <f t="shared" si="251"/>
        <v>0</v>
      </c>
      <c r="DD652" s="211">
        <f t="shared" si="252"/>
        <v>0</v>
      </c>
      <c r="DE652" s="211">
        <f t="shared" si="253"/>
        <v>0</v>
      </c>
      <c r="DF652" s="211">
        <f t="shared" si="254"/>
        <v>0</v>
      </c>
      <c r="DG652" s="211">
        <f t="shared" si="255"/>
        <v>0</v>
      </c>
      <c r="DH652" s="211">
        <f t="shared" si="256"/>
        <v>0</v>
      </c>
      <c r="DK652" s="233">
        <v>404010036</v>
      </c>
    </row>
    <row r="653" spans="1:115" s="105" customFormat="1" ht="32.1" customHeight="1">
      <c r="A653" s="56">
        <v>609</v>
      </c>
      <c r="B653" s="57" t="s">
        <v>601</v>
      </c>
      <c r="C653" s="233">
        <v>404010036</v>
      </c>
      <c r="D653" s="208" t="s">
        <v>2566</v>
      </c>
      <c r="E653" s="59" t="s">
        <v>805</v>
      </c>
      <c r="F653" s="85" t="s">
        <v>66</v>
      </c>
      <c r="G653" s="85"/>
      <c r="H653" s="86"/>
      <c r="I653" s="85"/>
      <c r="J653" s="86" t="s">
        <v>806</v>
      </c>
      <c r="K653" s="86"/>
      <c r="L653" s="86"/>
      <c r="M653" s="232"/>
      <c r="N653" s="232"/>
      <c r="O653" s="232"/>
      <c r="P653" s="64" t="s">
        <v>807</v>
      </c>
      <c r="Q653" s="64" t="s">
        <v>2579</v>
      </c>
      <c r="R653" s="86"/>
      <c r="S653" s="86"/>
      <c r="T653" s="86"/>
      <c r="U653" s="86"/>
      <c r="V653" s="86" t="s">
        <v>808</v>
      </c>
      <c r="W653" s="86"/>
      <c r="X653" s="86" t="s">
        <v>809</v>
      </c>
      <c r="Y653" s="86" t="s">
        <v>810</v>
      </c>
      <c r="Z653" s="86"/>
      <c r="AA653" s="86"/>
      <c r="AB653" s="64" t="s">
        <v>811</v>
      </c>
      <c r="AC653" s="64" t="s">
        <v>2438</v>
      </c>
      <c r="AD653" s="245"/>
      <c r="AE653" s="245"/>
      <c r="AF653" s="245"/>
      <c r="AG653" s="245"/>
      <c r="AH653" s="245"/>
      <c r="AI653" s="245"/>
      <c r="AJ653" s="245"/>
      <c r="AK653" s="245"/>
      <c r="AL653" s="245"/>
      <c r="AM653" s="255" t="s">
        <v>2580</v>
      </c>
      <c r="AN653" s="64" t="s">
        <v>2440</v>
      </c>
      <c r="AO653" s="197" t="s">
        <v>303</v>
      </c>
      <c r="AP653" s="197" t="s">
        <v>74</v>
      </c>
      <c r="AQ653" s="197" t="s">
        <v>812</v>
      </c>
      <c r="AR653" s="196" t="s">
        <v>813</v>
      </c>
      <c r="AS653" s="249">
        <v>244</v>
      </c>
      <c r="AT653" s="209">
        <v>89487.23</v>
      </c>
      <c r="AU653" s="209">
        <v>89487.23</v>
      </c>
      <c r="AV653" s="209">
        <v>0</v>
      </c>
      <c r="AW653" s="209">
        <v>0</v>
      </c>
      <c r="AX653" s="209">
        <v>89487.23</v>
      </c>
      <c r="AY653" s="209">
        <v>89487.23</v>
      </c>
      <c r="AZ653" s="209">
        <v>0</v>
      </c>
      <c r="BA653" s="209">
        <v>0</v>
      </c>
      <c r="BB653" s="209">
        <v>0</v>
      </c>
      <c r="BC653" s="209">
        <v>0</v>
      </c>
      <c r="BD653" s="209">
        <v>80000</v>
      </c>
      <c r="BE653" s="209">
        <v>0</v>
      </c>
      <c r="BF653" s="209">
        <v>80000</v>
      </c>
      <c r="BG653" s="209">
        <v>0</v>
      </c>
      <c r="BH653" s="209">
        <v>0</v>
      </c>
      <c r="BI653" s="209">
        <v>80000</v>
      </c>
      <c r="BJ653" s="209">
        <v>0</v>
      </c>
      <c r="BK653" s="209">
        <v>80000</v>
      </c>
      <c r="BL653" s="209">
        <v>0</v>
      </c>
      <c r="BM653" s="209">
        <v>0</v>
      </c>
      <c r="BN653" s="209">
        <v>80000</v>
      </c>
      <c r="BO653" s="209">
        <v>0</v>
      </c>
      <c r="BP653" s="209">
        <v>80000</v>
      </c>
      <c r="BQ653" s="209">
        <v>0</v>
      </c>
      <c r="BR653" s="209">
        <v>0</v>
      </c>
      <c r="BS653" s="209">
        <v>80000</v>
      </c>
      <c r="BT653" s="209">
        <v>0</v>
      </c>
      <c r="BU653" s="209">
        <v>80000</v>
      </c>
      <c r="BV653" s="209">
        <v>0</v>
      </c>
      <c r="BW653" s="209">
        <v>0</v>
      </c>
      <c r="BX653" s="209">
        <v>89487.23</v>
      </c>
      <c r="BY653" s="209">
        <v>0</v>
      </c>
      <c r="BZ653" s="209">
        <v>89487.23</v>
      </c>
      <c r="CA653" s="209">
        <v>0</v>
      </c>
      <c r="CB653" s="209">
        <v>0</v>
      </c>
      <c r="CC653" s="209">
        <v>80000</v>
      </c>
      <c r="CD653" s="209">
        <v>0</v>
      </c>
      <c r="CE653" s="209">
        <v>80000</v>
      </c>
      <c r="CF653" s="209">
        <v>0</v>
      </c>
      <c r="CG653" s="209">
        <v>0</v>
      </c>
      <c r="CH653" s="209">
        <v>80000</v>
      </c>
      <c r="CI653" s="209">
        <v>0</v>
      </c>
      <c r="CJ653" s="209">
        <v>80000</v>
      </c>
      <c r="CK653" s="209">
        <v>0</v>
      </c>
      <c r="CL653" s="209">
        <v>0</v>
      </c>
      <c r="CM653" s="509" t="s">
        <v>92</v>
      </c>
      <c r="CN653" s="19" t="str">
        <f t="shared" si="246"/>
        <v>4040100361003плановый</v>
      </c>
      <c r="CO653" s="103"/>
      <c r="CP653" s="103"/>
      <c r="CQ653" s="192" t="b">
        <f t="shared" si="263"/>
        <v>1</v>
      </c>
      <c r="CR653" s="104">
        <f t="shared" si="257"/>
        <v>0</v>
      </c>
      <c r="CS653" s="104">
        <f t="shared" si="258"/>
        <v>0</v>
      </c>
      <c r="CT653" s="104">
        <f t="shared" si="259"/>
        <v>0</v>
      </c>
      <c r="CU653" s="104">
        <f t="shared" si="260"/>
        <v>0</v>
      </c>
      <c r="CV653" s="104">
        <f t="shared" si="261"/>
        <v>0</v>
      </c>
      <c r="CW653" s="104">
        <f t="shared" si="262"/>
        <v>0</v>
      </c>
      <c r="CX653" s="104"/>
      <c r="CY653" s="211">
        <f t="shared" si="247"/>
        <v>0</v>
      </c>
      <c r="CZ653" s="211">
        <f t="shared" si="248"/>
        <v>0</v>
      </c>
      <c r="DA653" s="211">
        <f t="shared" si="249"/>
        <v>0</v>
      </c>
      <c r="DB653" s="211">
        <f t="shared" si="250"/>
        <v>0</v>
      </c>
      <c r="DC653" s="211">
        <f t="shared" si="251"/>
        <v>0</v>
      </c>
      <c r="DD653" s="211">
        <f t="shared" si="252"/>
        <v>0</v>
      </c>
      <c r="DE653" s="211">
        <f t="shared" si="253"/>
        <v>0</v>
      </c>
      <c r="DF653" s="211">
        <f t="shared" si="254"/>
        <v>0</v>
      </c>
      <c r="DG653" s="211">
        <f t="shared" si="255"/>
        <v>0</v>
      </c>
      <c r="DH653" s="211">
        <f t="shared" si="256"/>
        <v>0</v>
      </c>
      <c r="DK653" s="233">
        <v>404010036</v>
      </c>
    </row>
    <row r="654" spans="1:115" s="118" customFormat="1" ht="32.1" customHeight="1">
      <c r="A654" s="56">
        <v>609</v>
      </c>
      <c r="B654" s="57" t="s">
        <v>601</v>
      </c>
      <c r="C654" s="233">
        <v>404010036</v>
      </c>
      <c r="D654" s="208" t="s">
        <v>2566</v>
      </c>
      <c r="E654" s="59" t="s">
        <v>805</v>
      </c>
      <c r="F654" s="85" t="s">
        <v>66</v>
      </c>
      <c r="G654" s="85"/>
      <c r="H654" s="86"/>
      <c r="I654" s="85"/>
      <c r="J654" s="86" t="s">
        <v>806</v>
      </c>
      <c r="K654" s="86"/>
      <c r="L654" s="86"/>
      <c r="M654" s="232"/>
      <c r="N654" s="232"/>
      <c r="O654" s="232"/>
      <c r="P654" s="64" t="s">
        <v>807</v>
      </c>
      <c r="Q654" s="64" t="s">
        <v>2581</v>
      </c>
      <c r="R654" s="86"/>
      <c r="S654" s="86"/>
      <c r="T654" s="86"/>
      <c r="U654" s="86"/>
      <c r="V654" s="86" t="s">
        <v>808</v>
      </c>
      <c r="W654" s="86"/>
      <c r="X654" s="86" t="s">
        <v>809</v>
      </c>
      <c r="Y654" s="86" t="s">
        <v>814</v>
      </c>
      <c r="Z654" s="86"/>
      <c r="AA654" s="86"/>
      <c r="AB654" s="64" t="s">
        <v>811</v>
      </c>
      <c r="AC654" s="64" t="s">
        <v>2438</v>
      </c>
      <c r="AD654" s="245"/>
      <c r="AE654" s="245"/>
      <c r="AF654" s="245"/>
      <c r="AG654" s="245"/>
      <c r="AH654" s="245"/>
      <c r="AI654" s="245"/>
      <c r="AJ654" s="245"/>
      <c r="AK654" s="245"/>
      <c r="AL654" s="245"/>
      <c r="AM654" s="255" t="s">
        <v>2580</v>
      </c>
      <c r="AN654" s="64" t="s">
        <v>2440</v>
      </c>
      <c r="AO654" s="197" t="s">
        <v>303</v>
      </c>
      <c r="AP654" s="197" t="s">
        <v>74</v>
      </c>
      <c r="AQ654" s="197" t="s">
        <v>812</v>
      </c>
      <c r="AR654" s="196" t="s">
        <v>813</v>
      </c>
      <c r="AS654" s="249">
        <v>313</v>
      </c>
      <c r="AT654" s="209">
        <v>6366777.7199999997</v>
      </c>
      <c r="AU654" s="209">
        <v>6366777.7199999997</v>
      </c>
      <c r="AV654" s="209">
        <v>0</v>
      </c>
      <c r="AW654" s="209">
        <v>0</v>
      </c>
      <c r="AX654" s="209">
        <v>6366777.7199999997</v>
      </c>
      <c r="AY654" s="209">
        <v>6366777.7199999997</v>
      </c>
      <c r="AZ654" s="209">
        <v>0</v>
      </c>
      <c r="BA654" s="209">
        <v>0</v>
      </c>
      <c r="BB654" s="209">
        <v>0</v>
      </c>
      <c r="BC654" s="209">
        <v>0</v>
      </c>
      <c r="BD654" s="209">
        <v>6416020</v>
      </c>
      <c r="BE654" s="209">
        <v>0</v>
      </c>
      <c r="BF654" s="209">
        <v>6416020</v>
      </c>
      <c r="BG654" s="209">
        <v>0</v>
      </c>
      <c r="BH654" s="209">
        <v>0</v>
      </c>
      <c r="BI654" s="209">
        <v>6372000</v>
      </c>
      <c r="BJ654" s="209">
        <v>0</v>
      </c>
      <c r="BK654" s="209">
        <v>6372000</v>
      </c>
      <c r="BL654" s="209">
        <v>0</v>
      </c>
      <c r="BM654" s="209">
        <v>0</v>
      </c>
      <c r="BN654" s="209">
        <v>6372000</v>
      </c>
      <c r="BO654" s="209">
        <v>0</v>
      </c>
      <c r="BP654" s="209">
        <v>6372000</v>
      </c>
      <c r="BQ654" s="209">
        <v>0</v>
      </c>
      <c r="BR654" s="209">
        <v>0</v>
      </c>
      <c r="BS654" s="209">
        <v>6372000</v>
      </c>
      <c r="BT654" s="209">
        <v>0</v>
      </c>
      <c r="BU654" s="209">
        <v>6372000</v>
      </c>
      <c r="BV654" s="209">
        <v>0</v>
      </c>
      <c r="BW654" s="209">
        <v>0</v>
      </c>
      <c r="BX654" s="209">
        <v>6366777.7199999997</v>
      </c>
      <c r="BY654" s="209">
        <v>0</v>
      </c>
      <c r="BZ654" s="209">
        <v>6366777.7199999997</v>
      </c>
      <c r="CA654" s="209">
        <v>0</v>
      </c>
      <c r="CB654" s="209">
        <v>0</v>
      </c>
      <c r="CC654" s="209">
        <v>6416020</v>
      </c>
      <c r="CD654" s="209">
        <v>0</v>
      </c>
      <c r="CE654" s="209">
        <v>6416020</v>
      </c>
      <c r="CF654" s="209">
        <v>0</v>
      </c>
      <c r="CG654" s="209">
        <v>0</v>
      </c>
      <c r="CH654" s="209">
        <v>6372000</v>
      </c>
      <c r="CI654" s="209">
        <v>0</v>
      </c>
      <c r="CJ654" s="209">
        <v>6372000</v>
      </c>
      <c r="CK654" s="209">
        <v>0</v>
      </c>
      <c r="CL654" s="209">
        <v>0</v>
      </c>
      <c r="CM654" s="509" t="s">
        <v>92</v>
      </c>
      <c r="CN654" s="19" t="str">
        <f t="shared" si="246"/>
        <v>4040100361003плановый</v>
      </c>
      <c r="CQ654" s="192" t="b">
        <f t="shared" si="263"/>
        <v>1</v>
      </c>
      <c r="CR654" s="104">
        <f t="shared" si="257"/>
        <v>0</v>
      </c>
      <c r="CS654" s="104">
        <f t="shared" si="258"/>
        <v>0</v>
      </c>
      <c r="CT654" s="104">
        <f t="shared" si="259"/>
        <v>0</v>
      </c>
      <c r="CU654" s="104">
        <f t="shared" si="260"/>
        <v>0</v>
      </c>
      <c r="CV654" s="104">
        <f t="shared" si="261"/>
        <v>0</v>
      </c>
      <c r="CW654" s="104">
        <f t="shared" si="262"/>
        <v>0</v>
      </c>
      <c r="CY654" s="211">
        <f t="shared" si="247"/>
        <v>0</v>
      </c>
      <c r="CZ654" s="211">
        <f t="shared" si="248"/>
        <v>0</v>
      </c>
      <c r="DA654" s="211">
        <f t="shared" si="249"/>
        <v>0</v>
      </c>
      <c r="DB654" s="211">
        <f t="shared" si="250"/>
        <v>0</v>
      </c>
      <c r="DC654" s="211">
        <f t="shared" si="251"/>
        <v>0</v>
      </c>
      <c r="DD654" s="211">
        <f t="shared" si="252"/>
        <v>0</v>
      </c>
      <c r="DE654" s="211">
        <f t="shared" si="253"/>
        <v>0</v>
      </c>
      <c r="DF654" s="211">
        <f t="shared" si="254"/>
        <v>0</v>
      </c>
      <c r="DG654" s="211">
        <f t="shared" si="255"/>
        <v>0</v>
      </c>
      <c r="DH654" s="211">
        <f t="shared" si="256"/>
        <v>0</v>
      </c>
      <c r="DK654" s="233">
        <v>404010036</v>
      </c>
    </row>
    <row r="655" spans="1:115" s="118" customFormat="1" ht="32.1" customHeight="1">
      <c r="A655" s="56">
        <v>609</v>
      </c>
      <c r="B655" s="57" t="s">
        <v>601</v>
      </c>
      <c r="C655" s="233">
        <v>404010036</v>
      </c>
      <c r="D655" s="208" t="s">
        <v>2566</v>
      </c>
      <c r="E655" s="59" t="s">
        <v>785</v>
      </c>
      <c r="F655" s="85"/>
      <c r="G655" s="85"/>
      <c r="H655" s="86">
        <v>2</v>
      </c>
      <c r="I655" s="85"/>
      <c r="J655" s="86">
        <v>16</v>
      </c>
      <c r="K655" s="86"/>
      <c r="L655" s="86" t="s">
        <v>64</v>
      </c>
      <c r="M655" s="232" t="s">
        <v>64</v>
      </c>
      <c r="N655" s="232"/>
      <c r="O655" s="232"/>
      <c r="P655" s="64" t="s">
        <v>786</v>
      </c>
      <c r="Q655" s="64" t="s">
        <v>815</v>
      </c>
      <c r="R655" s="86"/>
      <c r="S655" s="86"/>
      <c r="T655" s="86"/>
      <c r="U655" s="86"/>
      <c r="V655" s="86" t="s">
        <v>816</v>
      </c>
      <c r="W655" s="86"/>
      <c r="X655" s="86" t="s">
        <v>817</v>
      </c>
      <c r="Y655" s="86" t="s">
        <v>818</v>
      </c>
      <c r="Z655" s="86"/>
      <c r="AA655" s="86"/>
      <c r="AB655" s="64" t="s">
        <v>819</v>
      </c>
      <c r="AC655" s="64" t="s">
        <v>2438</v>
      </c>
      <c r="AD655" s="245"/>
      <c r="AE655" s="245"/>
      <c r="AF655" s="245"/>
      <c r="AG655" s="245"/>
      <c r="AH655" s="245"/>
      <c r="AI655" s="245"/>
      <c r="AJ655" s="245"/>
      <c r="AK655" s="245"/>
      <c r="AL655" s="245"/>
      <c r="AM655" s="255" t="s">
        <v>2582</v>
      </c>
      <c r="AN655" s="64" t="s">
        <v>2440</v>
      </c>
      <c r="AO655" s="197" t="s">
        <v>303</v>
      </c>
      <c r="AP655" s="197" t="s">
        <v>74</v>
      </c>
      <c r="AQ655" s="197" t="s">
        <v>820</v>
      </c>
      <c r="AR655" s="196" t="s">
        <v>821</v>
      </c>
      <c r="AS655" s="249">
        <v>244</v>
      </c>
      <c r="AT655" s="209">
        <v>490.12</v>
      </c>
      <c r="AU655" s="209">
        <v>490.12</v>
      </c>
      <c r="AV655" s="209">
        <v>0</v>
      </c>
      <c r="AW655" s="209">
        <v>0</v>
      </c>
      <c r="AX655" s="209">
        <v>490.12</v>
      </c>
      <c r="AY655" s="209">
        <v>490.12</v>
      </c>
      <c r="AZ655" s="209">
        <v>0</v>
      </c>
      <c r="BA655" s="209">
        <v>0</v>
      </c>
      <c r="BB655" s="209">
        <v>0</v>
      </c>
      <c r="BC655" s="209">
        <v>0</v>
      </c>
      <c r="BD655" s="209">
        <v>2358.38</v>
      </c>
      <c r="BE655" s="209">
        <v>0</v>
      </c>
      <c r="BF655" s="209">
        <v>2358.38</v>
      </c>
      <c r="BG655" s="209">
        <v>0</v>
      </c>
      <c r="BH655" s="209">
        <v>0</v>
      </c>
      <c r="BI655" s="209">
        <v>2457.11</v>
      </c>
      <c r="BJ655" s="209">
        <v>0</v>
      </c>
      <c r="BK655" s="209">
        <v>2457.11</v>
      </c>
      <c r="BL655" s="209">
        <v>0</v>
      </c>
      <c r="BM655" s="209">
        <v>0</v>
      </c>
      <c r="BN655" s="209">
        <v>2456.19</v>
      </c>
      <c r="BO655" s="209">
        <v>0</v>
      </c>
      <c r="BP655" s="209">
        <v>2456.19</v>
      </c>
      <c r="BQ655" s="209">
        <v>0</v>
      </c>
      <c r="BR655" s="209">
        <v>0</v>
      </c>
      <c r="BS655" s="209">
        <v>2456.19</v>
      </c>
      <c r="BT655" s="209">
        <v>0</v>
      </c>
      <c r="BU655" s="209">
        <v>2456.19</v>
      </c>
      <c r="BV655" s="209">
        <v>0</v>
      </c>
      <c r="BW655" s="209">
        <v>0</v>
      </c>
      <c r="BX655" s="209">
        <v>490.12</v>
      </c>
      <c r="BY655" s="209">
        <v>0</v>
      </c>
      <c r="BZ655" s="209">
        <v>490.12</v>
      </c>
      <c r="CA655" s="209">
        <v>0</v>
      </c>
      <c r="CB655" s="209">
        <v>0</v>
      </c>
      <c r="CC655" s="209">
        <v>2358.38</v>
      </c>
      <c r="CD655" s="209">
        <v>0</v>
      </c>
      <c r="CE655" s="209">
        <v>2358.38</v>
      </c>
      <c r="CF655" s="209">
        <v>0</v>
      </c>
      <c r="CG655" s="209">
        <v>0</v>
      </c>
      <c r="CH655" s="209">
        <v>2457.11</v>
      </c>
      <c r="CI655" s="209">
        <v>0</v>
      </c>
      <c r="CJ655" s="209">
        <v>2457.11</v>
      </c>
      <c r="CK655" s="209">
        <v>0</v>
      </c>
      <c r="CL655" s="209">
        <v>0</v>
      </c>
      <c r="CM655" s="509" t="s">
        <v>92</v>
      </c>
      <c r="CN655" s="19" t="str">
        <f t="shared" si="246"/>
        <v>4040100361003плановый</v>
      </c>
      <c r="CQ655" s="192" t="b">
        <f t="shared" si="263"/>
        <v>1</v>
      </c>
      <c r="CR655" s="104">
        <f t="shared" si="257"/>
        <v>0</v>
      </c>
      <c r="CS655" s="104">
        <f t="shared" si="258"/>
        <v>0</v>
      </c>
      <c r="CT655" s="104">
        <f t="shared" si="259"/>
        <v>0</v>
      </c>
      <c r="CU655" s="104">
        <f t="shared" si="260"/>
        <v>0</v>
      </c>
      <c r="CV655" s="104">
        <f t="shared" si="261"/>
        <v>0</v>
      </c>
      <c r="CW655" s="104">
        <f t="shared" si="262"/>
        <v>0</v>
      </c>
      <c r="CY655" s="211">
        <f t="shared" si="247"/>
        <v>0</v>
      </c>
      <c r="CZ655" s="211">
        <f t="shared" si="248"/>
        <v>0</v>
      </c>
      <c r="DA655" s="211">
        <f t="shared" si="249"/>
        <v>0</v>
      </c>
      <c r="DB655" s="211">
        <f t="shared" si="250"/>
        <v>0</v>
      </c>
      <c r="DC655" s="211">
        <f t="shared" si="251"/>
        <v>0</v>
      </c>
      <c r="DD655" s="211">
        <f t="shared" si="252"/>
        <v>0</v>
      </c>
      <c r="DE655" s="211">
        <f t="shared" si="253"/>
        <v>0</v>
      </c>
      <c r="DF655" s="211">
        <f t="shared" si="254"/>
        <v>0</v>
      </c>
      <c r="DG655" s="211">
        <f t="shared" si="255"/>
        <v>0</v>
      </c>
      <c r="DH655" s="211">
        <f t="shared" si="256"/>
        <v>0</v>
      </c>
      <c r="DK655" s="233">
        <v>404010036</v>
      </c>
    </row>
    <row r="656" spans="1:115" s="118" customFormat="1" ht="32.1" customHeight="1">
      <c r="A656" s="56">
        <v>609</v>
      </c>
      <c r="B656" s="57" t="s">
        <v>601</v>
      </c>
      <c r="C656" s="233">
        <v>404010036</v>
      </c>
      <c r="D656" s="208" t="s">
        <v>2566</v>
      </c>
      <c r="E656" s="59" t="s">
        <v>785</v>
      </c>
      <c r="F656" s="85"/>
      <c r="G656" s="85"/>
      <c r="H656" s="86">
        <v>2</v>
      </c>
      <c r="I656" s="85"/>
      <c r="J656" s="86">
        <v>16</v>
      </c>
      <c r="K656" s="86"/>
      <c r="L656" s="86" t="s">
        <v>64</v>
      </c>
      <c r="M656" s="232" t="s">
        <v>64</v>
      </c>
      <c r="N656" s="232"/>
      <c r="O656" s="232"/>
      <c r="P656" s="64" t="s">
        <v>786</v>
      </c>
      <c r="Q656" s="64" t="s">
        <v>822</v>
      </c>
      <c r="R656" s="86"/>
      <c r="S656" s="86"/>
      <c r="T656" s="86"/>
      <c r="U656" s="86"/>
      <c r="V656" s="86" t="s">
        <v>816</v>
      </c>
      <c r="W656" s="86"/>
      <c r="X656" s="86" t="s">
        <v>817</v>
      </c>
      <c r="Y656" s="86" t="s">
        <v>818</v>
      </c>
      <c r="Z656" s="86"/>
      <c r="AA656" s="86"/>
      <c r="AB656" s="64" t="s">
        <v>819</v>
      </c>
      <c r="AC656" s="64" t="s">
        <v>2438</v>
      </c>
      <c r="AD656" s="245"/>
      <c r="AE656" s="245"/>
      <c r="AF656" s="245"/>
      <c r="AG656" s="245"/>
      <c r="AH656" s="245"/>
      <c r="AI656" s="245"/>
      <c r="AJ656" s="245"/>
      <c r="AK656" s="245"/>
      <c r="AL656" s="245"/>
      <c r="AM656" s="255" t="s">
        <v>2583</v>
      </c>
      <c r="AN656" s="64" t="s">
        <v>2440</v>
      </c>
      <c r="AO656" s="197" t="s">
        <v>303</v>
      </c>
      <c r="AP656" s="197" t="s">
        <v>74</v>
      </c>
      <c r="AQ656" s="197" t="s">
        <v>820</v>
      </c>
      <c r="AR656" s="196" t="s">
        <v>821</v>
      </c>
      <c r="AS656" s="249">
        <v>313</v>
      </c>
      <c r="AT656" s="209">
        <v>101877.6</v>
      </c>
      <c r="AU656" s="209">
        <v>101877.6</v>
      </c>
      <c r="AV656" s="209">
        <v>0</v>
      </c>
      <c r="AW656" s="209">
        <v>0</v>
      </c>
      <c r="AX656" s="209">
        <v>101877.6</v>
      </c>
      <c r="AY656" s="209">
        <v>101877.6</v>
      </c>
      <c r="AZ656" s="209">
        <v>0</v>
      </c>
      <c r="BA656" s="209">
        <v>0</v>
      </c>
      <c r="BB656" s="209">
        <v>0</v>
      </c>
      <c r="BC656" s="209">
        <v>0</v>
      </c>
      <c r="BD656" s="209">
        <v>162200</v>
      </c>
      <c r="BE656" s="209">
        <v>0</v>
      </c>
      <c r="BF656" s="209">
        <v>162200</v>
      </c>
      <c r="BG656" s="209">
        <v>0</v>
      </c>
      <c r="BH656" s="209">
        <v>0</v>
      </c>
      <c r="BI656" s="209">
        <v>159820</v>
      </c>
      <c r="BJ656" s="209">
        <v>0</v>
      </c>
      <c r="BK656" s="209">
        <v>159820</v>
      </c>
      <c r="BL656" s="209">
        <v>0</v>
      </c>
      <c r="BM656" s="209">
        <v>0</v>
      </c>
      <c r="BN656" s="209">
        <v>159820</v>
      </c>
      <c r="BO656" s="209">
        <v>0</v>
      </c>
      <c r="BP656" s="209">
        <v>159820</v>
      </c>
      <c r="BQ656" s="209">
        <v>0</v>
      </c>
      <c r="BR656" s="209">
        <v>0</v>
      </c>
      <c r="BS656" s="209">
        <v>159820</v>
      </c>
      <c r="BT656" s="209">
        <v>0</v>
      </c>
      <c r="BU656" s="209">
        <v>159820</v>
      </c>
      <c r="BV656" s="209">
        <v>0</v>
      </c>
      <c r="BW656" s="209">
        <v>0</v>
      </c>
      <c r="BX656" s="209">
        <v>101877.6</v>
      </c>
      <c r="BY656" s="209">
        <v>0</v>
      </c>
      <c r="BZ656" s="209">
        <v>101877.6</v>
      </c>
      <c r="CA656" s="209">
        <v>0</v>
      </c>
      <c r="CB656" s="209">
        <v>0</v>
      </c>
      <c r="CC656" s="209">
        <v>162200</v>
      </c>
      <c r="CD656" s="209">
        <v>0</v>
      </c>
      <c r="CE656" s="209">
        <v>162200</v>
      </c>
      <c r="CF656" s="209">
        <v>0</v>
      </c>
      <c r="CG656" s="209">
        <v>0</v>
      </c>
      <c r="CH656" s="209">
        <v>159820</v>
      </c>
      <c r="CI656" s="209">
        <v>0</v>
      </c>
      <c r="CJ656" s="209">
        <v>159820</v>
      </c>
      <c r="CK656" s="209">
        <v>0</v>
      </c>
      <c r="CL656" s="209">
        <v>0</v>
      </c>
      <c r="CM656" s="509" t="s">
        <v>92</v>
      </c>
      <c r="CN656" s="19" t="str">
        <f t="shared" si="246"/>
        <v>4040100361003плановый</v>
      </c>
      <c r="CQ656" s="192" t="b">
        <f t="shared" si="263"/>
        <v>1</v>
      </c>
      <c r="CR656" s="104">
        <f t="shared" si="257"/>
        <v>0</v>
      </c>
      <c r="CS656" s="104">
        <f t="shared" si="258"/>
        <v>0</v>
      </c>
      <c r="CT656" s="104">
        <f t="shared" si="259"/>
        <v>0</v>
      </c>
      <c r="CU656" s="104">
        <f t="shared" si="260"/>
        <v>0</v>
      </c>
      <c r="CV656" s="104">
        <f t="shared" si="261"/>
        <v>0</v>
      </c>
      <c r="CW656" s="104">
        <f t="shared" si="262"/>
        <v>0</v>
      </c>
      <c r="CY656" s="211">
        <f t="shared" si="247"/>
        <v>0</v>
      </c>
      <c r="CZ656" s="211">
        <f t="shared" si="248"/>
        <v>0</v>
      </c>
      <c r="DA656" s="211">
        <f t="shared" si="249"/>
        <v>0</v>
      </c>
      <c r="DB656" s="211">
        <f t="shared" si="250"/>
        <v>0</v>
      </c>
      <c r="DC656" s="211">
        <f t="shared" si="251"/>
        <v>0</v>
      </c>
      <c r="DD656" s="211">
        <f t="shared" si="252"/>
        <v>0</v>
      </c>
      <c r="DE656" s="211">
        <f t="shared" si="253"/>
        <v>0</v>
      </c>
      <c r="DF656" s="211">
        <f t="shared" si="254"/>
        <v>0</v>
      </c>
      <c r="DG656" s="211">
        <f t="shared" si="255"/>
        <v>0</v>
      </c>
      <c r="DH656" s="211">
        <f t="shared" si="256"/>
        <v>0</v>
      </c>
      <c r="DK656" s="233">
        <v>404010036</v>
      </c>
    </row>
    <row r="657" spans="1:115" s="105" customFormat="1" ht="32.1" customHeight="1">
      <c r="A657" s="56">
        <v>609</v>
      </c>
      <c r="B657" s="57" t="s">
        <v>601</v>
      </c>
      <c r="C657" s="233">
        <v>404010036</v>
      </c>
      <c r="D657" s="208" t="s">
        <v>2566</v>
      </c>
      <c r="E657" s="59" t="s">
        <v>785</v>
      </c>
      <c r="F657" s="85"/>
      <c r="G657" s="85"/>
      <c r="H657" s="86" t="s">
        <v>208</v>
      </c>
      <c r="I657" s="85"/>
      <c r="J657" s="86" t="s">
        <v>823</v>
      </c>
      <c r="K657" s="86"/>
      <c r="L657" s="86" t="s">
        <v>64</v>
      </c>
      <c r="M657" s="232" t="s">
        <v>824</v>
      </c>
      <c r="N657" s="232"/>
      <c r="O657" s="232"/>
      <c r="P657" s="64" t="s">
        <v>825</v>
      </c>
      <c r="Q657" s="64" t="s">
        <v>826</v>
      </c>
      <c r="R657" s="86"/>
      <c r="S657" s="86"/>
      <c r="T657" s="86"/>
      <c r="U657" s="86"/>
      <c r="V657" s="86" t="s">
        <v>816</v>
      </c>
      <c r="W657" s="86"/>
      <c r="X657" s="86" t="s">
        <v>817</v>
      </c>
      <c r="Y657" s="86" t="s">
        <v>818</v>
      </c>
      <c r="Z657" s="86"/>
      <c r="AA657" s="86"/>
      <c r="AB657" s="64" t="s">
        <v>819</v>
      </c>
      <c r="AC657" s="64" t="s">
        <v>2438</v>
      </c>
      <c r="AD657" s="245"/>
      <c r="AE657" s="245"/>
      <c r="AF657" s="245"/>
      <c r="AG657" s="245"/>
      <c r="AH657" s="245"/>
      <c r="AI657" s="245"/>
      <c r="AJ657" s="245"/>
      <c r="AK657" s="245"/>
      <c r="AL657" s="245"/>
      <c r="AM657" s="255" t="s">
        <v>2584</v>
      </c>
      <c r="AN657" s="64" t="s">
        <v>2440</v>
      </c>
      <c r="AO657" s="197" t="s">
        <v>303</v>
      </c>
      <c r="AP657" s="197" t="s">
        <v>74</v>
      </c>
      <c r="AQ657" s="197" t="s">
        <v>827</v>
      </c>
      <c r="AR657" s="196" t="s">
        <v>828</v>
      </c>
      <c r="AS657" s="249">
        <v>244</v>
      </c>
      <c r="AT657" s="209">
        <v>11490.38</v>
      </c>
      <c r="AU657" s="209">
        <v>11490.38</v>
      </c>
      <c r="AV657" s="209">
        <v>0</v>
      </c>
      <c r="AW657" s="209">
        <v>0</v>
      </c>
      <c r="AX657" s="209">
        <v>11490.38</v>
      </c>
      <c r="AY657" s="209">
        <v>11490.38</v>
      </c>
      <c r="AZ657" s="209">
        <v>0</v>
      </c>
      <c r="BA657" s="209">
        <v>0</v>
      </c>
      <c r="BB657" s="209">
        <v>0</v>
      </c>
      <c r="BC657" s="209">
        <v>0</v>
      </c>
      <c r="BD657" s="209">
        <v>17500</v>
      </c>
      <c r="BE657" s="209">
        <v>0</v>
      </c>
      <c r="BF657" s="209">
        <v>17500</v>
      </c>
      <c r="BG657" s="209">
        <v>0</v>
      </c>
      <c r="BH657" s="209">
        <v>0</v>
      </c>
      <c r="BI657" s="209">
        <v>19500</v>
      </c>
      <c r="BJ657" s="209">
        <v>0</v>
      </c>
      <c r="BK657" s="209">
        <v>19500</v>
      </c>
      <c r="BL657" s="209">
        <v>0</v>
      </c>
      <c r="BM657" s="209">
        <v>0</v>
      </c>
      <c r="BN657" s="209">
        <v>19500</v>
      </c>
      <c r="BO657" s="209">
        <v>0</v>
      </c>
      <c r="BP657" s="209">
        <v>19500</v>
      </c>
      <c r="BQ657" s="209">
        <v>0</v>
      </c>
      <c r="BR657" s="209">
        <v>0</v>
      </c>
      <c r="BS657" s="209">
        <v>19500</v>
      </c>
      <c r="BT657" s="209">
        <v>0</v>
      </c>
      <c r="BU657" s="209">
        <v>19500</v>
      </c>
      <c r="BV657" s="209">
        <v>0</v>
      </c>
      <c r="BW657" s="209">
        <v>0</v>
      </c>
      <c r="BX657" s="209">
        <v>11490.38</v>
      </c>
      <c r="BY657" s="209">
        <v>0</v>
      </c>
      <c r="BZ657" s="209">
        <v>11490.38</v>
      </c>
      <c r="CA657" s="209">
        <v>0</v>
      </c>
      <c r="CB657" s="209">
        <v>0</v>
      </c>
      <c r="CC657" s="209">
        <v>17500</v>
      </c>
      <c r="CD657" s="209">
        <v>0</v>
      </c>
      <c r="CE657" s="209">
        <v>17500</v>
      </c>
      <c r="CF657" s="209">
        <v>0</v>
      </c>
      <c r="CG657" s="209">
        <v>0</v>
      </c>
      <c r="CH657" s="209">
        <v>19500</v>
      </c>
      <c r="CI657" s="209">
        <v>0</v>
      </c>
      <c r="CJ657" s="209">
        <v>19500</v>
      </c>
      <c r="CK657" s="209">
        <v>0</v>
      </c>
      <c r="CL657" s="209">
        <v>0</v>
      </c>
      <c r="CM657" s="509" t="s">
        <v>92</v>
      </c>
      <c r="CN657" s="19" t="str">
        <f t="shared" ref="CN657:CN720" si="264">CONCATENATE(C657,AO657,AP657,CM657)</f>
        <v>4040100361003плановый</v>
      </c>
      <c r="CO657" s="103"/>
      <c r="CP657" s="103"/>
      <c r="CQ657" s="192" t="b">
        <f t="shared" si="263"/>
        <v>1</v>
      </c>
      <c r="CR657" s="104">
        <f t="shared" si="257"/>
        <v>0</v>
      </c>
      <c r="CS657" s="104">
        <f t="shared" si="258"/>
        <v>0</v>
      </c>
      <c r="CT657" s="104">
        <f t="shared" si="259"/>
        <v>0</v>
      </c>
      <c r="CU657" s="104">
        <f t="shared" si="260"/>
        <v>0</v>
      </c>
      <c r="CV657" s="104">
        <f t="shared" si="261"/>
        <v>0</v>
      </c>
      <c r="CW657" s="104">
        <f t="shared" si="262"/>
        <v>0</v>
      </c>
      <c r="CX657" s="104"/>
      <c r="CY657" s="211">
        <f t="shared" si="247"/>
        <v>0</v>
      </c>
      <c r="CZ657" s="211">
        <f t="shared" si="248"/>
        <v>0</v>
      </c>
      <c r="DA657" s="211">
        <f t="shared" si="249"/>
        <v>0</v>
      </c>
      <c r="DB657" s="211">
        <f t="shared" si="250"/>
        <v>0</v>
      </c>
      <c r="DC657" s="211">
        <f t="shared" si="251"/>
        <v>0</v>
      </c>
      <c r="DD657" s="211">
        <f t="shared" si="252"/>
        <v>0</v>
      </c>
      <c r="DE657" s="211">
        <f t="shared" si="253"/>
        <v>0</v>
      </c>
      <c r="DF657" s="211">
        <f t="shared" si="254"/>
        <v>0</v>
      </c>
      <c r="DG657" s="211">
        <f t="shared" si="255"/>
        <v>0</v>
      </c>
      <c r="DH657" s="211">
        <f t="shared" si="256"/>
        <v>0</v>
      </c>
      <c r="DK657" s="233">
        <v>404010036</v>
      </c>
    </row>
    <row r="658" spans="1:115" s="105" customFormat="1" ht="32.1" customHeight="1">
      <c r="A658" s="56">
        <v>609</v>
      </c>
      <c r="B658" s="57" t="s">
        <v>601</v>
      </c>
      <c r="C658" s="202">
        <v>404010036</v>
      </c>
      <c r="D658" s="208" t="s">
        <v>2566</v>
      </c>
      <c r="E658" s="59" t="s">
        <v>785</v>
      </c>
      <c r="F658" s="85"/>
      <c r="G658" s="85"/>
      <c r="H658" s="86" t="s">
        <v>208</v>
      </c>
      <c r="I658" s="85"/>
      <c r="J658" s="86" t="s">
        <v>823</v>
      </c>
      <c r="K658" s="86"/>
      <c r="L658" s="86" t="s">
        <v>64</v>
      </c>
      <c r="M658" s="232" t="s">
        <v>824</v>
      </c>
      <c r="N658" s="232"/>
      <c r="O658" s="232"/>
      <c r="P658" s="64" t="s">
        <v>786</v>
      </c>
      <c r="Q658" s="64" t="s">
        <v>829</v>
      </c>
      <c r="R658" s="86"/>
      <c r="S658" s="86"/>
      <c r="T658" s="86"/>
      <c r="U658" s="86"/>
      <c r="V658" s="86" t="s">
        <v>830</v>
      </c>
      <c r="W658" s="86"/>
      <c r="X658" s="86" t="s">
        <v>831</v>
      </c>
      <c r="Y658" s="86" t="s">
        <v>832</v>
      </c>
      <c r="Z658" s="86"/>
      <c r="AA658" s="86"/>
      <c r="AB658" s="64" t="s">
        <v>819</v>
      </c>
      <c r="AC658" s="64" t="s">
        <v>2438</v>
      </c>
      <c r="AD658" s="245"/>
      <c r="AE658" s="245"/>
      <c r="AF658" s="245"/>
      <c r="AG658" s="245"/>
      <c r="AH658" s="245"/>
      <c r="AI658" s="245"/>
      <c r="AJ658" s="245"/>
      <c r="AK658" s="245"/>
      <c r="AL658" s="245"/>
      <c r="AM658" s="255" t="s">
        <v>2584</v>
      </c>
      <c r="AN658" s="64" t="s">
        <v>2440</v>
      </c>
      <c r="AO658" s="197" t="s">
        <v>303</v>
      </c>
      <c r="AP658" s="197" t="s">
        <v>74</v>
      </c>
      <c r="AQ658" s="197" t="s">
        <v>827</v>
      </c>
      <c r="AR658" s="196" t="s">
        <v>828</v>
      </c>
      <c r="AS658" s="249">
        <v>313</v>
      </c>
      <c r="AT658" s="209">
        <v>854845.68</v>
      </c>
      <c r="AU658" s="209">
        <v>854845.68</v>
      </c>
      <c r="AV658" s="209">
        <v>0</v>
      </c>
      <c r="AW658" s="209">
        <v>0</v>
      </c>
      <c r="AX658" s="209">
        <v>854845.68</v>
      </c>
      <c r="AY658" s="209">
        <v>854845.68</v>
      </c>
      <c r="AZ658" s="209">
        <v>0</v>
      </c>
      <c r="BA658" s="209">
        <v>0</v>
      </c>
      <c r="BB658" s="209">
        <v>0</v>
      </c>
      <c r="BC658" s="209">
        <v>0</v>
      </c>
      <c r="BD658" s="209">
        <v>1300000</v>
      </c>
      <c r="BE658" s="209">
        <v>0</v>
      </c>
      <c r="BF658" s="209">
        <v>1300000</v>
      </c>
      <c r="BG658" s="209">
        <v>0</v>
      </c>
      <c r="BH658" s="209">
        <v>0</v>
      </c>
      <c r="BI658" s="209">
        <v>1300000</v>
      </c>
      <c r="BJ658" s="209">
        <v>0</v>
      </c>
      <c r="BK658" s="209">
        <v>1300000</v>
      </c>
      <c r="BL658" s="209">
        <v>0</v>
      </c>
      <c r="BM658" s="209">
        <v>0</v>
      </c>
      <c r="BN658" s="209">
        <v>1300000</v>
      </c>
      <c r="BO658" s="209">
        <v>0</v>
      </c>
      <c r="BP658" s="209">
        <v>1300000</v>
      </c>
      <c r="BQ658" s="209">
        <v>0</v>
      </c>
      <c r="BR658" s="209">
        <v>0</v>
      </c>
      <c r="BS658" s="209">
        <v>1300000</v>
      </c>
      <c r="BT658" s="209">
        <v>0</v>
      </c>
      <c r="BU658" s="209">
        <v>1300000</v>
      </c>
      <c r="BV658" s="209">
        <v>0</v>
      </c>
      <c r="BW658" s="209">
        <v>0</v>
      </c>
      <c r="BX658" s="209">
        <v>854845.68</v>
      </c>
      <c r="BY658" s="209">
        <v>0</v>
      </c>
      <c r="BZ658" s="209">
        <v>854845.68</v>
      </c>
      <c r="CA658" s="209">
        <v>0</v>
      </c>
      <c r="CB658" s="209">
        <v>0</v>
      </c>
      <c r="CC658" s="209">
        <v>1300000</v>
      </c>
      <c r="CD658" s="209">
        <v>0</v>
      </c>
      <c r="CE658" s="209">
        <v>1300000</v>
      </c>
      <c r="CF658" s="209">
        <v>0</v>
      </c>
      <c r="CG658" s="209">
        <v>0</v>
      </c>
      <c r="CH658" s="209">
        <v>1300000</v>
      </c>
      <c r="CI658" s="209">
        <v>0</v>
      </c>
      <c r="CJ658" s="209">
        <v>1300000</v>
      </c>
      <c r="CK658" s="209">
        <v>0</v>
      </c>
      <c r="CL658" s="209">
        <v>0</v>
      </c>
      <c r="CM658" s="509" t="s">
        <v>92</v>
      </c>
      <c r="CN658" s="19" t="str">
        <f t="shared" si="264"/>
        <v>4040100361003плановый</v>
      </c>
      <c r="CO658" s="103"/>
      <c r="CP658" s="103"/>
      <c r="CQ658" s="192" t="b">
        <f t="shared" si="263"/>
        <v>1</v>
      </c>
      <c r="CR658" s="104">
        <f t="shared" si="257"/>
        <v>0</v>
      </c>
      <c r="CS658" s="104">
        <f t="shared" si="258"/>
        <v>0</v>
      </c>
      <c r="CT658" s="104">
        <f t="shared" si="259"/>
        <v>0</v>
      </c>
      <c r="CU658" s="104">
        <f t="shared" si="260"/>
        <v>0</v>
      </c>
      <c r="CV658" s="104">
        <f t="shared" si="261"/>
        <v>0</v>
      </c>
      <c r="CW658" s="104">
        <f t="shared" si="262"/>
        <v>0</v>
      </c>
      <c r="CX658" s="104"/>
      <c r="CY658" s="211">
        <f t="shared" si="247"/>
        <v>0</v>
      </c>
      <c r="CZ658" s="211">
        <f t="shared" si="248"/>
        <v>0</v>
      </c>
      <c r="DA658" s="211">
        <f t="shared" si="249"/>
        <v>0</v>
      </c>
      <c r="DB658" s="211">
        <f t="shared" si="250"/>
        <v>0</v>
      </c>
      <c r="DC658" s="211">
        <f t="shared" si="251"/>
        <v>0</v>
      </c>
      <c r="DD658" s="211">
        <f t="shared" si="252"/>
        <v>0</v>
      </c>
      <c r="DE658" s="211">
        <f t="shared" si="253"/>
        <v>0</v>
      </c>
      <c r="DF658" s="211">
        <f t="shared" si="254"/>
        <v>0</v>
      </c>
      <c r="DG658" s="211">
        <f t="shared" si="255"/>
        <v>0</v>
      </c>
      <c r="DH658" s="211">
        <f t="shared" si="256"/>
        <v>0</v>
      </c>
      <c r="DK658" s="202">
        <v>404010036</v>
      </c>
    </row>
    <row r="659" spans="1:115" s="105" customFormat="1" ht="32.1" customHeight="1">
      <c r="A659" s="56">
        <v>609</v>
      </c>
      <c r="B659" s="57" t="s">
        <v>601</v>
      </c>
      <c r="C659" s="202">
        <v>404010036</v>
      </c>
      <c r="D659" s="208" t="s">
        <v>2566</v>
      </c>
      <c r="E659" s="59" t="s">
        <v>833</v>
      </c>
      <c r="F659" s="85" t="s">
        <v>834</v>
      </c>
      <c r="G659" s="85"/>
      <c r="H659" s="86"/>
      <c r="I659" s="85"/>
      <c r="J659" s="85" t="s">
        <v>835</v>
      </c>
      <c r="K659" s="86"/>
      <c r="L659" s="86" t="s">
        <v>836</v>
      </c>
      <c r="M659" s="232"/>
      <c r="N659" s="232"/>
      <c r="O659" s="232"/>
      <c r="P659" s="64" t="s">
        <v>837</v>
      </c>
      <c r="Q659" s="64" t="s">
        <v>734</v>
      </c>
      <c r="R659" s="86"/>
      <c r="S659" s="86"/>
      <c r="T659" s="86"/>
      <c r="U659" s="86"/>
      <c r="V659" s="86">
        <v>1</v>
      </c>
      <c r="W659" s="86"/>
      <c r="X659" s="86">
        <v>5</v>
      </c>
      <c r="Y659" s="86"/>
      <c r="Z659" s="86"/>
      <c r="AA659" s="86"/>
      <c r="AB659" s="64" t="s">
        <v>645</v>
      </c>
      <c r="AC659" s="64" t="s">
        <v>2438</v>
      </c>
      <c r="AD659" s="245"/>
      <c r="AE659" s="245"/>
      <c r="AF659" s="245"/>
      <c r="AG659" s="245"/>
      <c r="AH659" s="245"/>
      <c r="AI659" s="245"/>
      <c r="AJ659" s="245"/>
      <c r="AK659" s="245"/>
      <c r="AL659" s="245"/>
      <c r="AM659" s="255" t="s">
        <v>2585</v>
      </c>
      <c r="AN659" s="64" t="s">
        <v>2440</v>
      </c>
      <c r="AO659" s="197" t="s">
        <v>303</v>
      </c>
      <c r="AP659" s="197" t="s">
        <v>74</v>
      </c>
      <c r="AQ659" s="197" t="s">
        <v>838</v>
      </c>
      <c r="AR659" s="196" t="s">
        <v>839</v>
      </c>
      <c r="AS659" s="249">
        <v>244</v>
      </c>
      <c r="AT659" s="209">
        <v>3330644.66</v>
      </c>
      <c r="AU659" s="209">
        <v>3330644.66</v>
      </c>
      <c r="AV659" s="209">
        <v>0</v>
      </c>
      <c r="AW659" s="209">
        <v>0</v>
      </c>
      <c r="AX659" s="209">
        <v>3330644.66</v>
      </c>
      <c r="AY659" s="209">
        <v>3330644.66</v>
      </c>
      <c r="AZ659" s="209">
        <v>0</v>
      </c>
      <c r="BA659" s="209">
        <v>0</v>
      </c>
      <c r="BB659" s="209">
        <v>0</v>
      </c>
      <c r="BC659" s="209">
        <v>0</v>
      </c>
      <c r="BD659" s="209">
        <v>4200000</v>
      </c>
      <c r="BE659" s="209">
        <v>0</v>
      </c>
      <c r="BF659" s="209">
        <v>4200000</v>
      </c>
      <c r="BG659" s="209">
        <v>0</v>
      </c>
      <c r="BH659" s="209">
        <v>0</v>
      </c>
      <c r="BI659" s="209">
        <v>4200000</v>
      </c>
      <c r="BJ659" s="209">
        <v>0</v>
      </c>
      <c r="BK659" s="209">
        <v>4200000</v>
      </c>
      <c r="BL659" s="209">
        <v>0</v>
      </c>
      <c r="BM659" s="209">
        <v>0</v>
      </c>
      <c r="BN659" s="209">
        <v>4200000</v>
      </c>
      <c r="BO659" s="209">
        <v>0</v>
      </c>
      <c r="BP659" s="209">
        <v>4200000</v>
      </c>
      <c r="BQ659" s="209">
        <v>0</v>
      </c>
      <c r="BR659" s="209">
        <v>0</v>
      </c>
      <c r="BS659" s="209">
        <v>4200000</v>
      </c>
      <c r="BT659" s="209">
        <v>0</v>
      </c>
      <c r="BU659" s="209">
        <v>4200000</v>
      </c>
      <c r="BV659" s="209">
        <v>0</v>
      </c>
      <c r="BW659" s="209">
        <v>0</v>
      </c>
      <c r="BX659" s="209">
        <v>3330644.66</v>
      </c>
      <c r="BY659" s="209">
        <v>0</v>
      </c>
      <c r="BZ659" s="209">
        <v>3330644.66</v>
      </c>
      <c r="CA659" s="209">
        <v>0</v>
      </c>
      <c r="CB659" s="209">
        <v>0</v>
      </c>
      <c r="CC659" s="209">
        <v>4200000</v>
      </c>
      <c r="CD659" s="209">
        <v>0</v>
      </c>
      <c r="CE659" s="209">
        <v>4200000</v>
      </c>
      <c r="CF659" s="209">
        <v>0</v>
      </c>
      <c r="CG659" s="209">
        <v>0</v>
      </c>
      <c r="CH659" s="209">
        <v>4200000</v>
      </c>
      <c r="CI659" s="209">
        <v>0</v>
      </c>
      <c r="CJ659" s="209">
        <v>4200000</v>
      </c>
      <c r="CK659" s="209">
        <v>0</v>
      </c>
      <c r="CL659" s="209">
        <v>0</v>
      </c>
      <c r="CM659" s="509" t="s">
        <v>92</v>
      </c>
      <c r="CN659" s="19" t="str">
        <f t="shared" si="264"/>
        <v>4040100361003плановый</v>
      </c>
      <c r="CO659" s="103"/>
      <c r="CP659" s="103"/>
      <c r="CQ659" s="192" t="b">
        <f t="shared" si="263"/>
        <v>1</v>
      </c>
      <c r="CR659" s="104">
        <f t="shared" si="257"/>
        <v>0</v>
      </c>
      <c r="CS659" s="104">
        <f t="shared" si="258"/>
        <v>0</v>
      </c>
      <c r="CT659" s="104">
        <f t="shared" si="259"/>
        <v>0</v>
      </c>
      <c r="CU659" s="104">
        <f t="shared" si="260"/>
        <v>0</v>
      </c>
      <c r="CV659" s="104">
        <f t="shared" si="261"/>
        <v>0</v>
      </c>
      <c r="CW659" s="104">
        <f t="shared" si="262"/>
        <v>0</v>
      </c>
      <c r="CX659" s="104"/>
      <c r="CY659" s="211">
        <f t="shared" si="247"/>
        <v>0</v>
      </c>
      <c r="CZ659" s="211">
        <f t="shared" si="248"/>
        <v>0</v>
      </c>
      <c r="DA659" s="211">
        <f t="shared" si="249"/>
        <v>0</v>
      </c>
      <c r="DB659" s="211">
        <f t="shared" si="250"/>
        <v>0</v>
      </c>
      <c r="DC659" s="211">
        <f t="shared" si="251"/>
        <v>0</v>
      </c>
      <c r="DD659" s="211">
        <f t="shared" si="252"/>
        <v>0</v>
      </c>
      <c r="DE659" s="211">
        <f t="shared" si="253"/>
        <v>0</v>
      </c>
      <c r="DF659" s="211">
        <f t="shared" si="254"/>
        <v>0</v>
      </c>
      <c r="DG659" s="211">
        <f t="shared" si="255"/>
        <v>0</v>
      </c>
      <c r="DH659" s="211">
        <f t="shared" si="256"/>
        <v>0</v>
      </c>
      <c r="DK659" s="202">
        <v>404010036</v>
      </c>
    </row>
    <row r="660" spans="1:115" s="105" customFormat="1" ht="32.1" customHeight="1">
      <c r="A660" s="56">
        <v>609</v>
      </c>
      <c r="B660" s="57" t="s">
        <v>601</v>
      </c>
      <c r="C660" s="202">
        <v>404010036</v>
      </c>
      <c r="D660" s="208" t="s">
        <v>2566</v>
      </c>
      <c r="E660" s="59" t="s">
        <v>833</v>
      </c>
      <c r="F660" s="85" t="s">
        <v>834</v>
      </c>
      <c r="G660" s="85"/>
      <c r="H660" s="86"/>
      <c r="I660" s="85"/>
      <c r="J660" s="85" t="s">
        <v>835</v>
      </c>
      <c r="K660" s="86"/>
      <c r="L660" s="86" t="s">
        <v>836</v>
      </c>
      <c r="M660" s="232"/>
      <c r="N660" s="232"/>
      <c r="O660" s="232"/>
      <c r="P660" s="64" t="s">
        <v>837</v>
      </c>
      <c r="Q660" s="64" t="s">
        <v>730</v>
      </c>
      <c r="R660" s="86"/>
      <c r="S660" s="86"/>
      <c r="T660" s="86"/>
      <c r="U660" s="86"/>
      <c r="V660" s="86">
        <v>1</v>
      </c>
      <c r="W660" s="86"/>
      <c r="X660" s="86">
        <v>5</v>
      </c>
      <c r="Y660" s="86"/>
      <c r="Z660" s="86"/>
      <c r="AA660" s="86"/>
      <c r="AB660" s="64" t="s">
        <v>645</v>
      </c>
      <c r="AC660" s="64" t="s">
        <v>2438</v>
      </c>
      <c r="AD660" s="245"/>
      <c r="AE660" s="245"/>
      <c r="AF660" s="245"/>
      <c r="AG660" s="245"/>
      <c r="AH660" s="245"/>
      <c r="AI660" s="245"/>
      <c r="AJ660" s="245"/>
      <c r="AK660" s="245"/>
      <c r="AL660" s="245"/>
      <c r="AM660" s="255" t="s">
        <v>2585</v>
      </c>
      <c r="AN660" s="64" t="s">
        <v>2440</v>
      </c>
      <c r="AO660" s="197" t="s">
        <v>303</v>
      </c>
      <c r="AP660" s="197" t="s">
        <v>74</v>
      </c>
      <c r="AQ660" s="197" t="s">
        <v>838</v>
      </c>
      <c r="AR660" s="196" t="s">
        <v>839</v>
      </c>
      <c r="AS660" s="249">
        <v>313</v>
      </c>
      <c r="AT660" s="209">
        <v>251669355.34</v>
      </c>
      <c r="AU660" s="209">
        <v>251669355.34</v>
      </c>
      <c r="AV660" s="209">
        <v>0</v>
      </c>
      <c r="AW660" s="209">
        <v>0</v>
      </c>
      <c r="AX660" s="209">
        <v>251669355.34</v>
      </c>
      <c r="AY660" s="209">
        <v>251669355.34</v>
      </c>
      <c r="AZ660" s="209">
        <v>0</v>
      </c>
      <c r="BA660" s="209">
        <v>0</v>
      </c>
      <c r="BB660" s="209">
        <v>0</v>
      </c>
      <c r="BC660" s="209">
        <v>0</v>
      </c>
      <c r="BD660" s="209">
        <v>289829190</v>
      </c>
      <c r="BE660" s="209">
        <v>0</v>
      </c>
      <c r="BF660" s="209">
        <v>289829190</v>
      </c>
      <c r="BG660" s="209">
        <v>0</v>
      </c>
      <c r="BH660" s="209">
        <v>0</v>
      </c>
      <c r="BI660" s="209">
        <v>306094290</v>
      </c>
      <c r="BJ660" s="209">
        <v>0</v>
      </c>
      <c r="BK660" s="209">
        <v>306094290</v>
      </c>
      <c r="BL660" s="209">
        <v>0</v>
      </c>
      <c r="BM660" s="209">
        <v>0</v>
      </c>
      <c r="BN660" s="209">
        <v>318944500</v>
      </c>
      <c r="BO660" s="209">
        <v>0</v>
      </c>
      <c r="BP660" s="209">
        <v>318944500</v>
      </c>
      <c r="BQ660" s="209">
        <v>0</v>
      </c>
      <c r="BR660" s="209">
        <v>0</v>
      </c>
      <c r="BS660" s="209">
        <v>318944500</v>
      </c>
      <c r="BT660" s="209">
        <v>0</v>
      </c>
      <c r="BU660" s="209">
        <v>318944500</v>
      </c>
      <c r="BV660" s="209">
        <v>0</v>
      </c>
      <c r="BW660" s="209">
        <v>0</v>
      </c>
      <c r="BX660" s="209">
        <v>251669355.34</v>
      </c>
      <c r="BY660" s="209">
        <v>0</v>
      </c>
      <c r="BZ660" s="209">
        <v>251669355.34</v>
      </c>
      <c r="CA660" s="209">
        <v>0</v>
      </c>
      <c r="CB660" s="209">
        <v>0</v>
      </c>
      <c r="CC660" s="209">
        <v>289829190</v>
      </c>
      <c r="CD660" s="209">
        <v>0</v>
      </c>
      <c r="CE660" s="209">
        <v>289829190</v>
      </c>
      <c r="CF660" s="209">
        <v>0</v>
      </c>
      <c r="CG660" s="209">
        <v>0</v>
      </c>
      <c r="CH660" s="209">
        <v>306094290</v>
      </c>
      <c r="CI660" s="209">
        <v>0</v>
      </c>
      <c r="CJ660" s="209">
        <v>306094290</v>
      </c>
      <c r="CK660" s="209">
        <v>0</v>
      </c>
      <c r="CL660" s="209">
        <v>0</v>
      </c>
      <c r="CM660" s="509" t="s">
        <v>92</v>
      </c>
      <c r="CN660" s="19" t="str">
        <f t="shared" si="264"/>
        <v>4040100361003плановый</v>
      </c>
      <c r="CO660" s="103"/>
      <c r="CP660" s="103"/>
      <c r="CQ660" s="192" t="b">
        <f t="shared" si="263"/>
        <v>1</v>
      </c>
      <c r="CR660" s="104">
        <f t="shared" si="257"/>
        <v>0</v>
      </c>
      <c r="CS660" s="104">
        <f t="shared" si="258"/>
        <v>0</v>
      </c>
      <c r="CT660" s="104">
        <f t="shared" si="259"/>
        <v>0</v>
      </c>
      <c r="CU660" s="104">
        <f t="shared" si="260"/>
        <v>0</v>
      </c>
      <c r="CV660" s="104">
        <f t="shared" si="261"/>
        <v>0</v>
      </c>
      <c r="CW660" s="104">
        <f t="shared" si="262"/>
        <v>0</v>
      </c>
      <c r="CX660" s="104"/>
      <c r="CY660" s="211">
        <f t="shared" si="247"/>
        <v>0</v>
      </c>
      <c r="CZ660" s="211">
        <f t="shared" si="248"/>
        <v>0</v>
      </c>
      <c r="DA660" s="211">
        <f t="shared" si="249"/>
        <v>0</v>
      </c>
      <c r="DB660" s="211">
        <f t="shared" si="250"/>
        <v>0</v>
      </c>
      <c r="DC660" s="211">
        <f t="shared" si="251"/>
        <v>0</v>
      </c>
      <c r="DD660" s="211">
        <f t="shared" si="252"/>
        <v>0</v>
      </c>
      <c r="DE660" s="211">
        <f t="shared" si="253"/>
        <v>0</v>
      </c>
      <c r="DF660" s="211">
        <f t="shared" si="254"/>
        <v>0</v>
      </c>
      <c r="DG660" s="211">
        <f t="shared" si="255"/>
        <v>0</v>
      </c>
      <c r="DH660" s="211">
        <f t="shared" si="256"/>
        <v>0</v>
      </c>
      <c r="DK660" s="202">
        <v>404010036</v>
      </c>
    </row>
    <row r="661" spans="1:115" s="105" customFormat="1" ht="32.1" customHeight="1">
      <c r="A661" s="56">
        <v>609</v>
      </c>
      <c r="B661" s="57" t="s">
        <v>601</v>
      </c>
      <c r="C661" s="202">
        <v>404010036</v>
      </c>
      <c r="D661" s="208" t="s">
        <v>2566</v>
      </c>
      <c r="E661" s="59" t="s">
        <v>840</v>
      </c>
      <c r="F661" s="85"/>
      <c r="G661" s="85"/>
      <c r="H661" s="86" t="s">
        <v>841</v>
      </c>
      <c r="I661" s="85"/>
      <c r="J661" s="86" t="s">
        <v>842</v>
      </c>
      <c r="K661" s="86" t="s">
        <v>843</v>
      </c>
      <c r="L661" s="86" t="s">
        <v>844</v>
      </c>
      <c r="M661" s="232"/>
      <c r="N661" s="232" t="s">
        <v>845</v>
      </c>
      <c r="O661" s="232"/>
      <c r="P661" s="64" t="s">
        <v>846</v>
      </c>
      <c r="Q661" s="64" t="s">
        <v>847</v>
      </c>
      <c r="R661" s="86"/>
      <c r="S661" s="86"/>
      <c r="T661" s="86"/>
      <c r="U661" s="86"/>
      <c r="V661" s="86" t="s">
        <v>848</v>
      </c>
      <c r="W661" s="86"/>
      <c r="X661" s="86" t="s">
        <v>849</v>
      </c>
      <c r="Y661" s="86"/>
      <c r="Z661" s="86"/>
      <c r="AA661" s="86"/>
      <c r="AB661" s="64" t="s">
        <v>850</v>
      </c>
      <c r="AC661" s="64" t="s">
        <v>2438</v>
      </c>
      <c r="AD661" s="245"/>
      <c r="AE661" s="245"/>
      <c r="AF661" s="245"/>
      <c r="AG661" s="245"/>
      <c r="AH661" s="245"/>
      <c r="AI661" s="245"/>
      <c r="AJ661" s="245"/>
      <c r="AK661" s="245"/>
      <c r="AL661" s="245"/>
      <c r="AM661" s="255" t="s">
        <v>2586</v>
      </c>
      <c r="AN661" s="64" t="s">
        <v>2440</v>
      </c>
      <c r="AO661" s="197" t="s">
        <v>303</v>
      </c>
      <c r="AP661" s="197" t="s">
        <v>74</v>
      </c>
      <c r="AQ661" s="197" t="s">
        <v>851</v>
      </c>
      <c r="AR661" s="196" t="s">
        <v>852</v>
      </c>
      <c r="AS661" s="249">
        <v>244</v>
      </c>
      <c r="AT661" s="209">
        <v>17362.2</v>
      </c>
      <c r="AU661" s="209">
        <v>17362.2</v>
      </c>
      <c r="AV661" s="209">
        <v>0</v>
      </c>
      <c r="AW661" s="209">
        <v>0</v>
      </c>
      <c r="AX661" s="209">
        <v>17362.2</v>
      </c>
      <c r="AY661" s="209">
        <v>17362.2</v>
      </c>
      <c r="AZ661" s="209">
        <v>0</v>
      </c>
      <c r="BA661" s="209">
        <v>0</v>
      </c>
      <c r="BB661" s="209">
        <v>0</v>
      </c>
      <c r="BC661" s="209">
        <v>0</v>
      </c>
      <c r="BD661" s="209">
        <v>25000</v>
      </c>
      <c r="BE661" s="209">
        <v>0</v>
      </c>
      <c r="BF661" s="209">
        <v>25000</v>
      </c>
      <c r="BG661" s="209">
        <v>0</v>
      </c>
      <c r="BH661" s="209">
        <v>0</v>
      </c>
      <c r="BI661" s="209">
        <v>24520</v>
      </c>
      <c r="BJ661" s="209">
        <v>0</v>
      </c>
      <c r="BK661" s="209">
        <v>24520</v>
      </c>
      <c r="BL661" s="209">
        <v>0</v>
      </c>
      <c r="BM661" s="209">
        <v>0</v>
      </c>
      <c r="BN661" s="209">
        <v>24520</v>
      </c>
      <c r="BO661" s="209">
        <v>0</v>
      </c>
      <c r="BP661" s="209">
        <v>24520</v>
      </c>
      <c r="BQ661" s="209">
        <v>0</v>
      </c>
      <c r="BR661" s="209">
        <v>0</v>
      </c>
      <c r="BS661" s="209">
        <v>24520</v>
      </c>
      <c r="BT661" s="209">
        <v>0</v>
      </c>
      <c r="BU661" s="209">
        <v>24520</v>
      </c>
      <c r="BV661" s="209">
        <v>0</v>
      </c>
      <c r="BW661" s="209">
        <v>0</v>
      </c>
      <c r="BX661" s="209">
        <v>17362.2</v>
      </c>
      <c r="BY661" s="209">
        <v>0</v>
      </c>
      <c r="BZ661" s="209">
        <v>17362.2</v>
      </c>
      <c r="CA661" s="209">
        <v>0</v>
      </c>
      <c r="CB661" s="209">
        <v>0</v>
      </c>
      <c r="CC661" s="209">
        <v>25000</v>
      </c>
      <c r="CD661" s="209">
        <v>0</v>
      </c>
      <c r="CE661" s="209">
        <v>25000</v>
      </c>
      <c r="CF661" s="209">
        <v>0</v>
      </c>
      <c r="CG661" s="209">
        <v>0</v>
      </c>
      <c r="CH661" s="209">
        <v>24520</v>
      </c>
      <c r="CI661" s="209">
        <v>0</v>
      </c>
      <c r="CJ661" s="209">
        <v>24520</v>
      </c>
      <c r="CK661" s="209">
        <v>0</v>
      </c>
      <c r="CL661" s="209">
        <v>0</v>
      </c>
      <c r="CM661" s="509" t="s">
        <v>92</v>
      </c>
      <c r="CN661" s="19" t="str">
        <f t="shared" si="264"/>
        <v>4040100361003плановый</v>
      </c>
      <c r="CO661" s="103"/>
      <c r="CP661" s="103"/>
      <c r="CQ661" s="192" t="b">
        <f t="shared" si="263"/>
        <v>1</v>
      </c>
      <c r="CR661" s="104">
        <f t="shared" si="257"/>
        <v>0</v>
      </c>
      <c r="CS661" s="104">
        <f t="shared" si="258"/>
        <v>0</v>
      </c>
      <c r="CT661" s="104">
        <f t="shared" si="259"/>
        <v>0</v>
      </c>
      <c r="CU661" s="104">
        <f t="shared" si="260"/>
        <v>0</v>
      </c>
      <c r="CV661" s="104">
        <f t="shared" si="261"/>
        <v>0</v>
      </c>
      <c r="CW661" s="104">
        <f t="shared" si="262"/>
        <v>0</v>
      </c>
      <c r="CX661" s="104"/>
      <c r="CY661" s="211">
        <f t="shared" si="247"/>
        <v>0</v>
      </c>
      <c r="CZ661" s="211">
        <f t="shared" si="248"/>
        <v>0</v>
      </c>
      <c r="DA661" s="211">
        <f t="shared" si="249"/>
        <v>0</v>
      </c>
      <c r="DB661" s="211">
        <f t="shared" si="250"/>
        <v>0</v>
      </c>
      <c r="DC661" s="211">
        <f t="shared" si="251"/>
        <v>0</v>
      </c>
      <c r="DD661" s="211">
        <f t="shared" si="252"/>
        <v>0</v>
      </c>
      <c r="DE661" s="211">
        <f t="shared" si="253"/>
        <v>0</v>
      </c>
      <c r="DF661" s="211">
        <f t="shared" si="254"/>
        <v>0</v>
      </c>
      <c r="DG661" s="211">
        <f t="shared" si="255"/>
        <v>0</v>
      </c>
      <c r="DH661" s="211">
        <f t="shared" si="256"/>
        <v>0</v>
      </c>
      <c r="DK661" s="202">
        <v>404010036</v>
      </c>
    </row>
    <row r="662" spans="1:115" s="105" customFormat="1" ht="32.1" customHeight="1">
      <c r="A662" s="56">
        <v>609</v>
      </c>
      <c r="B662" s="57" t="s">
        <v>601</v>
      </c>
      <c r="C662" s="202">
        <v>404010036</v>
      </c>
      <c r="D662" s="208" t="s">
        <v>2566</v>
      </c>
      <c r="E662" s="59" t="s">
        <v>840</v>
      </c>
      <c r="F662" s="85"/>
      <c r="G662" s="85"/>
      <c r="H662" s="86" t="s">
        <v>841</v>
      </c>
      <c r="I662" s="85"/>
      <c r="J662" s="86" t="s">
        <v>842</v>
      </c>
      <c r="K662" s="86" t="s">
        <v>843</v>
      </c>
      <c r="L662" s="86" t="s">
        <v>844</v>
      </c>
      <c r="M662" s="232"/>
      <c r="N662" s="232" t="s">
        <v>845</v>
      </c>
      <c r="O662" s="232"/>
      <c r="P662" s="64" t="s">
        <v>853</v>
      </c>
      <c r="Q662" s="64" t="s">
        <v>847</v>
      </c>
      <c r="R662" s="86"/>
      <c r="S662" s="86"/>
      <c r="T662" s="86"/>
      <c r="U662" s="86"/>
      <c r="V662" s="86" t="s">
        <v>848</v>
      </c>
      <c r="W662" s="86"/>
      <c r="X662" s="86" t="s">
        <v>849</v>
      </c>
      <c r="Y662" s="86"/>
      <c r="Z662" s="86"/>
      <c r="AA662" s="86"/>
      <c r="AB662" s="64" t="s">
        <v>850</v>
      </c>
      <c r="AC662" s="64" t="s">
        <v>2438</v>
      </c>
      <c r="AD662" s="245"/>
      <c r="AE662" s="245"/>
      <c r="AF662" s="245"/>
      <c r="AG662" s="245"/>
      <c r="AH662" s="245"/>
      <c r="AI662" s="245"/>
      <c r="AJ662" s="245"/>
      <c r="AK662" s="245"/>
      <c r="AL662" s="245"/>
      <c r="AM662" s="255" t="s">
        <v>2587</v>
      </c>
      <c r="AN662" s="64" t="s">
        <v>2440</v>
      </c>
      <c r="AO662" s="197" t="s">
        <v>303</v>
      </c>
      <c r="AP662" s="197" t="s">
        <v>74</v>
      </c>
      <c r="AQ662" s="197" t="s">
        <v>851</v>
      </c>
      <c r="AR662" s="196" t="s">
        <v>852</v>
      </c>
      <c r="AS662" s="249">
        <v>321</v>
      </c>
      <c r="AT662" s="209">
        <v>3832637.8</v>
      </c>
      <c r="AU662" s="209">
        <v>3832637.8</v>
      </c>
      <c r="AV662" s="209">
        <v>0</v>
      </c>
      <c r="AW662" s="209">
        <v>0</v>
      </c>
      <c r="AX662" s="209">
        <v>3832637.8</v>
      </c>
      <c r="AY662" s="209">
        <v>3832637.8</v>
      </c>
      <c r="AZ662" s="209">
        <v>0</v>
      </c>
      <c r="BA662" s="209">
        <v>0</v>
      </c>
      <c r="BB662" s="209">
        <v>0</v>
      </c>
      <c r="BC662" s="209">
        <v>0</v>
      </c>
      <c r="BD662" s="209">
        <v>3700000</v>
      </c>
      <c r="BE662" s="209">
        <v>0</v>
      </c>
      <c r="BF662" s="209">
        <v>3700000</v>
      </c>
      <c r="BG662" s="209">
        <v>0</v>
      </c>
      <c r="BH662" s="209">
        <v>0</v>
      </c>
      <c r="BI662" s="209">
        <v>3000000</v>
      </c>
      <c r="BJ662" s="209">
        <v>0</v>
      </c>
      <c r="BK662" s="209">
        <v>3000000</v>
      </c>
      <c r="BL662" s="209">
        <v>0</v>
      </c>
      <c r="BM662" s="209">
        <v>0</v>
      </c>
      <c r="BN662" s="209">
        <v>3000000</v>
      </c>
      <c r="BO662" s="209">
        <v>0</v>
      </c>
      <c r="BP662" s="209">
        <v>3000000</v>
      </c>
      <c r="BQ662" s="209">
        <v>0</v>
      </c>
      <c r="BR662" s="209">
        <v>0</v>
      </c>
      <c r="BS662" s="209">
        <v>3000000</v>
      </c>
      <c r="BT662" s="209">
        <v>0</v>
      </c>
      <c r="BU662" s="209">
        <v>3000000</v>
      </c>
      <c r="BV662" s="209">
        <v>0</v>
      </c>
      <c r="BW662" s="209">
        <v>0</v>
      </c>
      <c r="BX662" s="209">
        <v>3832637.8</v>
      </c>
      <c r="BY662" s="209">
        <v>0</v>
      </c>
      <c r="BZ662" s="209">
        <v>3832637.8</v>
      </c>
      <c r="CA662" s="209">
        <v>0</v>
      </c>
      <c r="CB662" s="209">
        <v>0</v>
      </c>
      <c r="CC662" s="209">
        <v>3700000</v>
      </c>
      <c r="CD662" s="209">
        <v>0</v>
      </c>
      <c r="CE662" s="209">
        <v>3700000</v>
      </c>
      <c r="CF662" s="209">
        <v>0</v>
      </c>
      <c r="CG662" s="209">
        <v>0</v>
      </c>
      <c r="CH662" s="209">
        <v>3000000</v>
      </c>
      <c r="CI662" s="209">
        <v>0</v>
      </c>
      <c r="CJ662" s="209">
        <v>3000000</v>
      </c>
      <c r="CK662" s="209">
        <v>0</v>
      </c>
      <c r="CL662" s="209">
        <v>0</v>
      </c>
      <c r="CM662" s="509" t="s">
        <v>92</v>
      </c>
      <c r="CN662" s="19" t="str">
        <f t="shared" si="264"/>
        <v>4040100361003плановый</v>
      </c>
      <c r="CO662" s="103"/>
      <c r="CP662" s="103"/>
      <c r="CQ662" s="192" t="b">
        <f t="shared" si="263"/>
        <v>1</v>
      </c>
      <c r="CR662" s="104">
        <f t="shared" si="257"/>
        <v>0</v>
      </c>
      <c r="CS662" s="104">
        <f t="shared" si="258"/>
        <v>0</v>
      </c>
      <c r="CT662" s="104">
        <f t="shared" si="259"/>
        <v>0</v>
      </c>
      <c r="CU662" s="104">
        <f t="shared" si="260"/>
        <v>0</v>
      </c>
      <c r="CV662" s="104">
        <f t="shared" si="261"/>
        <v>0</v>
      </c>
      <c r="CW662" s="104">
        <f t="shared" si="262"/>
        <v>0</v>
      </c>
      <c r="CX662" s="104"/>
      <c r="CY662" s="211">
        <f t="shared" si="247"/>
        <v>0</v>
      </c>
      <c r="CZ662" s="211">
        <f t="shared" si="248"/>
        <v>0</v>
      </c>
      <c r="DA662" s="211">
        <f t="shared" si="249"/>
        <v>0</v>
      </c>
      <c r="DB662" s="211">
        <f t="shared" si="250"/>
        <v>0</v>
      </c>
      <c r="DC662" s="211">
        <f t="shared" si="251"/>
        <v>0</v>
      </c>
      <c r="DD662" s="211">
        <f t="shared" si="252"/>
        <v>0</v>
      </c>
      <c r="DE662" s="211">
        <f t="shared" si="253"/>
        <v>0</v>
      </c>
      <c r="DF662" s="211">
        <f t="shared" si="254"/>
        <v>0</v>
      </c>
      <c r="DG662" s="211">
        <f t="shared" si="255"/>
        <v>0</v>
      </c>
      <c r="DH662" s="211">
        <f t="shared" si="256"/>
        <v>0</v>
      </c>
      <c r="DK662" s="202">
        <v>404010036</v>
      </c>
    </row>
    <row r="663" spans="1:115" s="105" customFormat="1" ht="32.1" customHeight="1">
      <c r="A663" s="56">
        <v>609</v>
      </c>
      <c r="B663" s="57" t="s">
        <v>601</v>
      </c>
      <c r="C663" s="202">
        <v>404010036</v>
      </c>
      <c r="D663" s="208" t="s">
        <v>2566</v>
      </c>
      <c r="E663" s="59" t="s">
        <v>840</v>
      </c>
      <c r="F663" s="85"/>
      <c r="G663" s="85"/>
      <c r="H663" s="86" t="s">
        <v>841</v>
      </c>
      <c r="I663" s="85"/>
      <c r="J663" s="86" t="s">
        <v>842</v>
      </c>
      <c r="K663" s="86" t="s">
        <v>843</v>
      </c>
      <c r="L663" s="86" t="s">
        <v>844</v>
      </c>
      <c r="M663" s="232"/>
      <c r="N663" s="232" t="s">
        <v>845</v>
      </c>
      <c r="O663" s="232"/>
      <c r="P663" s="64" t="s">
        <v>853</v>
      </c>
      <c r="Q663" s="64" t="s">
        <v>847</v>
      </c>
      <c r="R663" s="86"/>
      <c r="S663" s="86"/>
      <c r="T663" s="86"/>
      <c r="U663" s="86"/>
      <c r="V663" s="86" t="s">
        <v>848</v>
      </c>
      <c r="W663" s="86"/>
      <c r="X663" s="86" t="s">
        <v>849</v>
      </c>
      <c r="Y663" s="86"/>
      <c r="Z663" s="86"/>
      <c r="AA663" s="86"/>
      <c r="AB663" s="64" t="s">
        <v>850</v>
      </c>
      <c r="AC663" s="64" t="s">
        <v>2438</v>
      </c>
      <c r="AD663" s="245"/>
      <c r="AE663" s="245"/>
      <c r="AF663" s="245"/>
      <c r="AG663" s="245"/>
      <c r="AH663" s="245"/>
      <c r="AI663" s="245"/>
      <c r="AJ663" s="245"/>
      <c r="AK663" s="245"/>
      <c r="AL663" s="245"/>
      <c r="AM663" s="255" t="s">
        <v>2586</v>
      </c>
      <c r="AN663" s="64" t="s">
        <v>2440</v>
      </c>
      <c r="AO663" s="197" t="s">
        <v>303</v>
      </c>
      <c r="AP663" s="197" t="s">
        <v>74</v>
      </c>
      <c r="AQ663" s="197" t="s">
        <v>854</v>
      </c>
      <c r="AR663" s="196" t="s">
        <v>852</v>
      </c>
      <c r="AS663" s="249">
        <v>244</v>
      </c>
      <c r="AT663" s="209">
        <v>0</v>
      </c>
      <c r="AU663" s="209">
        <v>0</v>
      </c>
      <c r="AV663" s="209">
        <v>0</v>
      </c>
      <c r="AW663" s="209">
        <v>0</v>
      </c>
      <c r="AX663" s="209">
        <v>0</v>
      </c>
      <c r="AY663" s="209">
        <v>0</v>
      </c>
      <c r="AZ663" s="209">
        <v>0</v>
      </c>
      <c r="BA663" s="209">
        <v>0</v>
      </c>
      <c r="BB663" s="209">
        <v>0</v>
      </c>
      <c r="BC663" s="209">
        <v>0</v>
      </c>
      <c r="BD663" s="209">
        <v>0</v>
      </c>
      <c r="BE663" s="209">
        <v>0</v>
      </c>
      <c r="BF663" s="209">
        <v>0</v>
      </c>
      <c r="BG663" s="209">
        <v>0</v>
      </c>
      <c r="BH663" s="209">
        <v>0</v>
      </c>
      <c r="BI663" s="209">
        <v>0</v>
      </c>
      <c r="BJ663" s="209">
        <v>0</v>
      </c>
      <c r="BK663" s="209">
        <v>0</v>
      </c>
      <c r="BL663" s="209">
        <v>0</v>
      </c>
      <c r="BM663" s="209">
        <v>0</v>
      </c>
      <c r="BN663" s="209">
        <v>0</v>
      </c>
      <c r="BO663" s="209">
        <v>0</v>
      </c>
      <c r="BP663" s="209">
        <v>0</v>
      </c>
      <c r="BQ663" s="209">
        <v>0</v>
      </c>
      <c r="BR663" s="209">
        <v>0</v>
      </c>
      <c r="BS663" s="209">
        <v>0</v>
      </c>
      <c r="BT663" s="209">
        <v>0</v>
      </c>
      <c r="BU663" s="209">
        <v>0</v>
      </c>
      <c r="BV663" s="209">
        <v>0</v>
      </c>
      <c r="BW663" s="209">
        <v>0</v>
      </c>
      <c r="BX663" s="209">
        <v>0</v>
      </c>
      <c r="BY663" s="209">
        <v>0</v>
      </c>
      <c r="BZ663" s="209">
        <v>0</v>
      </c>
      <c r="CA663" s="209">
        <v>0</v>
      </c>
      <c r="CB663" s="209">
        <v>0</v>
      </c>
      <c r="CC663" s="209">
        <v>0</v>
      </c>
      <c r="CD663" s="209">
        <v>0</v>
      </c>
      <c r="CE663" s="209">
        <v>0</v>
      </c>
      <c r="CF663" s="209">
        <v>0</v>
      </c>
      <c r="CG663" s="209">
        <v>0</v>
      </c>
      <c r="CH663" s="209">
        <v>0</v>
      </c>
      <c r="CI663" s="209">
        <v>0</v>
      </c>
      <c r="CJ663" s="209">
        <v>0</v>
      </c>
      <c r="CK663" s="209">
        <v>0</v>
      </c>
      <c r="CL663" s="209">
        <v>0</v>
      </c>
      <c r="CM663" s="509" t="s">
        <v>92</v>
      </c>
      <c r="CN663" s="19" t="str">
        <f t="shared" si="264"/>
        <v>4040100361003плановый</v>
      </c>
      <c r="CO663" s="103"/>
      <c r="CP663" s="103"/>
      <c r="CQ663" s="192" t="b">
        <f t="shared" si="263"/>
        <v>1</v>
      </c>
      <c r="CR663" s="104">
        <f t="shared" si="257"/>
        <v>0</v>
      </c>
      <c r="CS663" s="104">
        <f t="shared" si="258"/>
        <v>0</v>
      </c>
      <c r="CT663" s="104">
        <f t="shared" si="259"/>
        <v>0</v>
      </c>
      <c r="CU663" s="104">
        <f t="shared" si="260"/>
        <v>0</v>
      </c>
      <c r="CV663" s="104">
        <f t="shared" si="261"/>
        <v>0</v>
      </c>
      <c r="CW663" s="104">
        <f t="shared" si="262"/>
        <v>0</v>
      </c>
      <c r="CX663" s="104"/>
      <c r="CY663" s="211">
        <f t="shared" si="247"/>
        <v>0</v>
      </c>
      <c r="CZ663" s="211">
        <f t="shared" si="248"/>
        <v>0</v>
      </c>
      <c r="DA663" s="211">
        <f t="shared" si="249"/>
        <v>0</v>
      </c>
      <c r="DB663" s="211">
        <f t="shared" si="250"/>
        <v>0</v>
      </c>
      <c r="DC663" s="211">
        <f t="shared" si="251"/>
        <v>0</v>
      </c>
      <c r="DD663" s="211">
        <f t="shared" si="252"/>
        <v>0</v>
      </c>
      <c r="DE663" s="211">
        <f t="shared" si="253"/>
        <v>0</v>
      </c>
      <c r="DF663" s="211">
        <f t="shared" si="254"/>
        <v>0</v>
      </c>
      <c r="DG663" s="211">
        <f t="shared" si="255"/>
        <v>0</v>
      </c>
      <c r="DH663" s="211">
        <f t="shared" si="256"/>
        <v>0</v>
      </c>
      <c r="DK663" s="202">
        <v>404010036</v>
      </c>
    </row>
    <row r="664" spans="1:115" s="105" customFormat="1" ht="32.1" customHeight="1">
      <c r="A664" s="56">
        <v>609</v>
      </c>
      <c r="B664" s="57" t="s">
        <v>601</v>
      </c>
      <c r="C664" s="202">
        <v>404010036</v>
      </c>
      <c r="D664" s="208" t="s">
        <v>2566</v>
      </c>
      <c r="E664" s="59" t="s">
        <v>840</v>
      </c>
      <c r="F664" s="85"/>
      <c r="G664" s="85"/>
      <c r="H664" s="86" t="s">
        <v>841</v>
      </c>
      <c r="I664" s="85"/>
      <c r="J664" s="86" t="s">
        <v>842</v>
      </c>
      <c r="K664" s="86" t="s">
        <v>843</v>
      </c>
      <c r="L664" s="86" t="s">
        <v>855</v>
      </c>
      <c r="M664" s="232"/>
      <c r="N664" s="232" t="s">
        <v>845</v>
      </c>
      <c r="O664" s="232"/>
      <c r="P664" s="64" t="s">
        <v>853</v>
      </c>
      <c r="Q664" s="64" t="s">
        <v>856</v>
      </c>
      <c r="R664" s="86"/>
      <c r="S664" s="86"/>
      <c r="T664" s="86"/>
      <c r="U664" s="86"/>
      <c r="V664" s="86" t="s">
        <v>848</v>
      </c>
      <c r="W664" s="86"/>
      <c r="X664" s="86" t="s">
        <v>849</v>
      </c>
      <c r="Y664" s="86"/>
      <c r="Z664" s="86"/>
      <c r="AA664" s="86"/>
      <c r="AB664" s="64" t="s">
        <v>850</v>
      </c>
      <c r="AC664" s="64" t="s">
        <v>2438</v>
      </c>
      <c r="AD664" s="245"/>
      <c r="AE664" s="245"/>
      <c r="AF664" s="245"/>
      <c r="AG664" s="245"/>
      <c r="AH664" s="245"/>
      <c r="AI664" s="245"/>
      <c r="AJ664" s="245"/>
      <c r="AK664" s="245"/>
      <c r="AL664" s="245"/>
      <c r="AM664" s="255" t="s">
        <v>2586</v>
      </c>
      <c r="AN664" s="64" t="s">
        <v>2440</v>
      </c>
      <c r="AO664" s="197" t="s">
        <v>303</v>
      </c>
      <c r="AP664" s="197" t="s">
        <v>74</v>
      </c>
      <c r="AQ664" s="197" t="s">
        <v>854</v>
      </c>
      <c r="AR664" s="196" t="s">
        <v>852</v>
      </c>
      <c r="AS664" s="249">
        <v>321</v>
      </c>
      <c r="AT664" s="209">
        <v>0</v>
      </c>
      <c r="AU664" s="209">
        <v>0</v>
      </c>
      <c r="AV664" s="209">
        <v>0</v>
      </c>
      <c r="AW664" s="209">
        <v>0</v>
      </c>
      <c r="AX664" s="209">
        <v>0</v>
      </c>
      <c r="AY664" s="209">
        <v>0</v>
      </c>
      <c r="AZ664" s="209">
        <v>0</v>
      </c>
      <c r="BA664" s="209">
        <v>0</v>
      </c>
      <c r="BB664" s="209">
        <v>0</v>
      </c>
      <c r="BC664" s="209">
        <v>0</v>
      </c>
      <c r="BD664" s="209">
        <v>0</v>
      </c>
      <c r="BE664" s="209">
        <v>0</v>
      </c>
      <c r="BF664" s="209">
        <v>0</v>
      </c>
      <c r="BG664" s="209">
        <v>0</v>
      </c>
      <c r="BH664" s="209">
        <v>0</v>
      </c>
      <c r="BI664" s="209">
        <v>0</v>
      </c>
      <c r="BJ664" s="209">
        <v>0</v>
      </c>
      <c r="BK664" s="209">
        <v>0</v>
      </c>
      <c r="BL664" s="209">
        <v>0</v>
      </c>
      <c r="BM664" s="209">
        <v>0</v>
      </c>
      <c r="BN664" s="209">
        <v>0</v>
      </c>
      <c r="BO664" s="209">
        <v>0</v>
      </c>
      <c r="BP664" s="209">
        <v>0</v>
      </c>
      <c r="BQ664" s="209">
        <v>0</v>
      </c>
      <c r="BR664" s="209">
        <v>0</v>
      </c>
      <c r="BS664" s="209">
        <v>0</v>
      </c>
      <c r="BT664" s="209">
        <v>0</v>
      </c>
      <c r="BU664" s="209">
        <v>0</v>
      </c>
      <c r="BV664" s="209">
        <v>0</v>
      </c>
      <c r="BW664" s="209">
        <v>0</v>
      </c>
      <c r="BX664" s="209">
        <v>0</v>
      </c>
      <c r="BY664" s="209">
        <v>0</v>
      </c>
      <c r="BZ664" s="209">
        <v>0</v>
      </c>
      <c r="CA664" s="209">
        <v>0</v>
      </c>
      <c r="CB664" s="209">
        <v>0</v>
      </c>
      <c r="CC664" s="209">
        <v>0</v>
      </c>
      <c r="CD664" s="209">
        <v>0</v>
      </c>
      <c r="CE664" s="209">
        <v>0</v>
      </c>
      <c r="CF664" s="209">
        <v>0</v>
      </c>
      <c r="CG664" s="209">
        <v>0</v>
      </c>
      <c r="CH664" s="209">
        <v>0</v>
      </c>
      <c r="CI664" s="209">
        <v>0</v>
      </c>
      <c r="CJ664" s="209">
        <v>0</v>
      </c>
      <c r="CK664" s="209">
        <v>0</v>
      </c>
      <c r="CL664" s="209">
        <v>0</v>
      </c>
      <c r="CM664" s="509" t="s">
        <v>92</v>
      </c>
      <c r="CN664" s="19" t="str">
        <f t="shared" si="264"/>
        <v>4040100361003плановый</v>
      </c>
      <c r="CO664" s="103"/>
      <c r="CP664" s="103"/>
      <c r="CQ664" s="192" t="b">
        <f t="shared" si="263"/>
        <v>1</v>
      </c>
      <c r="CR664" s="104">
        <f t="shared" si="257"/>
        <v>0</v>
      </c>
      <c r="CS664" s="104">
        <f t="shared" si="258"/>
        <v>0</v>
      </c>
      <c r="CT664" s="104">
        <f t="shared" si="259"/>
        <v>0</v>
      </c>
      <c r="CU664" s="104">
        <f t="shared" si="260"/>
        <v>0</v>
      </c>
      <c r="CV664" s="104">
        <f t="shared" si="261"/>
        <v>0</v>
      </c>
      <c r="CW664" s="104">
        <f t="shared" si="262"/>
        <v>0</v>
      </c>
      <c r="CX664" s="104"/>
      <c r="CY664" s="211">
        <f t="shared" si="247"/>
        <v>0</v>
      </c>
      <c r="CZ664" s="211">
        <f t="shared" si="248"/>
        <v>0</v>
      </c>
      <c r="DA664" s="211">
        <f t="shared" si="249"/>
        <v>0</v>
      </c>
      <c r="DB664" s="211">
        <f t="shared" si="250"/>
        <v>0</v>
      </c>
      <c r="DC664" s="211">
        <f t="shared" si="251"/>
        <v>0</v>
      </c>
      <c r="DD664" s="211">
        <f t="shared" si="252"/>
        <v>0</v>
      </c>
      <c r="DE664" s="211">
        <f t="shared" si="253"/>
        <v>0</v>
      </c>
      <c r="DF664" s="211">
        <f t="shared" si="254"/>
        <v>0</v>
      </c>
      <c r="DG664" s="211">
        <f t="shared" si="255"/>
        <v>0</v>
      </c>
      <c r="DH664" s="211">
        <f t="shared" si="256"/>
        <v>0</v>
      </c>
      <c r="DK664" s="202">
        <v>404010036</v>
      </c>
    </row>
    <row r="665" spans="1:115" s="105" customFormat="1" ht="32.1" customHeight="1">
      <c r="A665" s="56">
        <v>609</v>
      </c>
      <c r="B665" s="57" t="s">
        <v>601</v>
      </c>
      <c r="C665" s="202">
        <v>404010036</v>
      </c>
      <c r="D665" s="208" t="s">
        <v>2566</v>
      </c>
      <c r="E665" s="59" t="s">
        <v>765</v>
      </c>
      <c r="F665" s="85"/>
      <c r="G665" s="85"/>
      <c r="H665" s="86" t="s">
        <v>66</v>
      </c>
      <c r="I665" s="85"/>
      <c r="J665" s="86" t="s">
        <v>766</v>
      </c>
      <c r="K665" s="86" t="s">
        <v>64</v>
      </c>
      <c r="L665" s="86"/>
      <c r="M665" s="232"/>
      <c r="N665" s="232"/>
      <c r="O665" s="232"/>
      <c r="P665" s="64" t="s">
        <v>767</v>
      </c>
      <c r="Q665" s="64" t="s">
        <v>2588</v>
      </c>
      <c r="R665" s="86"/>
      <c r="S665" s="86"/>
      <c r="T665" s="86"/>
      <c r="U665" s="86"/>
      <c r="V665" s="86" t="s">
        <v>768</v>
      </c>
      <c r="W665" s="86" t="s">
        <v>302</v>
      </c>
      <c r="X665" s="86" t="s">
        <v>769</v>
      </c>
      <c r="Y665" s="86"/>
      <c r="Z665" s="86"/>
      <c r="AA665" s="86"/>
      <c r="AB665" s="64" t="s">
        <v>857</v>
      </c>
      <c r="AC665" s="64" t="s">
        <v>2438</v>
      </c>
      <c r="AD665" s="245"/>
      <c r="AE665" s="245"/>
      <c r="AF665" s="245"/>
      <c r="AG665" s="245"/>
      <c r="AH665" s="245"/>
      <c r="AI665" s="245"/>
      <c r="AJ665" s="245"/>
      <c r="AK665" s="245"/>
      <c r="AL665" s="245"/>
      <c r="AM665" s="255" t="s">
        <v>2569</v>
      </c>
      <c r="AN665" s="64" t="s">
        <v>2440</v>
      </c>
      <c r="AO665" s="197" t="s">
        <v>303</v>
      </c>
      <c r="AP665" s="197" t="s">
        <v>74</v>
      </c>
      <c r="AQ665" s="197" t="s">
        <v>2589</v>
      </c>
      <c r="AR665" s="196" t="s">
        <v>2590</v>
      </c>
      <c r="AS665" s="249" t="s">
        <v>168</v>
      </c>
      <c r="AT665" s="209">
        <v>27897929.879999999</v>
      </c>
      <c r="AU665" s="209">
        <v>27897929.739999998</v>
      </c>
      <c r="AV665" s="209">
        <v>26503033.289999999</v>
      </c>
      <c r="AW665" s="209">
        <v>26503033.25</v>
      </c>
      <c r="AX665" s="209">
        <v>1394896.59</v>
      </c>
      <c r="AY665" s="209">
        <v>1394896.49</v>
      </c>
      <c r="AZ665" s="209">
        <v>0</v>
      </c>
      <c r="BA665" s="209">
        <v>0</v>
      </c>
      <c r="BB665" s="209">
        <v>0</v>
      </c>
      <c r="BC665" s="209">
        <v>0</v>
      </c>
      <c r="BD665" s="209">
        <v>0</v>
      </c>
      <c r="BE665" s="209">
        <v>0</v>
      </c>
      <c r="BF665" s="209">
        <v>0</v>
      </c>
      <c r="BG665" s="209">
        <v>0</v>
      </c>
      <c r="BH665" s="209">
        <v>0</v>
      </c>
      <c r="BI665" s="209">
        <v>0</v>
      </c>
      <c r="BJ665" s="209">
        <v>0</v>
      </c>
      <c r="BK665" s="209">
        <v>0</v>
      </c>
      <c r="BL665" s="209">
        <v>0</v>
      </c>
      <c r="BM665" s="209">
        <v>0</v>
      </c>
      <c r="BN665" s="209">
        <v>0</v>
      </c>
      <c r="BO665" s="209">
        <v>0</v>
      </c>
      <c r="BP665" s="209">
        <v>0</v>
      </c>
      <c r="BQ665" s="209">
        <v>0</v>
      </c>
      <c r="BR665" s="209">
        <v>0</v>
      </c>
      <c r="BS665" s="209">
        <v>0</v>
      </c>
      <c r="BT665" s="209">
        <v>0</v>
      </c>
      <c r="BU665" s="209">
        <v>0</v>
      </c>
      <c r="BV665" s="209">
        <v>0</v>
      </c>
      <c r="BW665" s="209">
        <v>0</v>
      </c>
      <c r="BX665" s="209">
        <v>27897929.879999999</v>
      </c>
      <c r="BY665" s="209">
        <v>26503033.289999999</v>
      </c>
      <c r="BZ665" s="209">
        <v>1394896.59</v>
      </c>
      <c r="CA665" s="209">
        <v>0</v>
      </c>
      <c r="CB665" s="209">
        <v>0</v>
      </c>
      <c r="CC665" s="209">
        <v>0</v>
      </c>
      <c r="CD665" s="209">
        <v>0</v>
      </c>
      <c r="CE665" s="209">
        <v>0</v>
      </c>
      <c r="CF665" s="209">
        <v>0</v>
      </c>
      <c r="CG665" s="209">
        <v>0</v>
      </c>
      <c r="CH665" s="209">
        <v>0</v>
      </c>
      <c r="CI665" s="209">
        <v>0</v>
      </c>
      <c r="CJ665" s="209">
        <v>0</v>
      </c>
      <c r="CK665" s="209">
        <v>0</v>
      </c>
      <c r="CL665" s="209">
        <v>0</v>
      </c>
      <c r="CM665" s="509" t="s">
        <v>92</v>
      </c>
      <c r="CN665" s="19" t="str">
        <f t="shared" si="264"/>
        <v>4040100361003плановый</v>
      </c>
      <c r="CO665" s="103"/>
      <c r="CP665" s="103"/>
      <c r="CQ665" s="192" t="b">
        <f t="shared" si="263"/>
        <v>1</v>
      </c>
      <c r="CR665" s="104">
        <f t="shared" si="257"/>
        <v>-2.3283064365386963E-10</v>
      </c>
      <c r="CS665" s="104">
        <f t="shared" si="258"/>
        <v>-1.6298145055770874E-9</v>
      </c>
      <c r="CT665" s="104">
        <f t="shared" si="259"/>
        <v>0</v>
      </c>
      <c r="CU665" s="104">
        <f t="shared" si="260"/>
        <v>0</v>
      </c>
      <c r="CV665" s="104">
        <f t="shared" si="261"/>
        <v>0</v>
      </c>
      <c r="CW665" s="104">
        <f t="shared" si="262"/>
        <v>0</v>
      </c>
      <c r="CX665" s="104"/>
      <c r="CY665" s="211">
        <f t="shared" si="247"/>
        <v>0</v>
      </c>
      <c r="CZ665" s="211">
        <f t="shared" si="248"/>
        <v>0</v>
      </c>
      <c r="DA665" s="211">
        <f t="shared" si="249"/>
        <v>0</v>
      </c>
      <c r="DB665" s="211">
        <f t="shared" si="250"/>
        <v>0</v>
      </c>
      <c r="DC665" s="211">
        <f t="shared" si="251"/>
        <v>0</v>
      </c>
      <c r="DD665" s="211">
        <f t="shared" si="252"/>
        <v>0</v>
      </c>
      <c r="DE665" s="211">
        <f t="shared" si="253"/>
        <v>0</v>
      </c>
      <c r="DF665" s="211">
        <f t="shared" si="254"/>
        <v>0</v>
      </c>
      <c r="DG665" s="211">
        <f t="shared" si="255"/>
        <v>0</v>
      </c>
      <c r="DH665" s="211">
        <f t="shared" si="256"/>
        <v>0</v>
      </c>
      <c r="DK665" s="202">
        <v>404010036</v>
      </c>
    </row>
    <row r="666" spans="1:115" s="105" customFormat="1" ht="32.1" customHeight="1">
      <c r="A666" s="56">
        <v>609</v>
      </c>
      <c r="B666" s="57" t="s">
        <v>601</v>
      </c>
      <c r="C666" s="202">
        <v>404010036</v>
      </c>
      <c r="D666" s="208" t="s">
        <v>2566</v>
      </c>
      <c r="E666" s="59" t="s">
        <v>765</v>
      </c>
      <c r="F666" s="85"/>
      <c r="G666" s="85"/>
      <c r="H666" s="86" t="s">
        <v>66</v>
      </c>
      <c r="I666" s="85"/>
      <c r="J666" s="86" t="s">
        <v>766</v>
      </c>
      <c r="K666" s="86" t="s">
        <v>64</v>
      </c>
      <c r="L666" s="86"/>
      <c r="M666" s="232"/>
      <c r="N666" s="232"/>
      <c r="O666" s="232"/>
      <c r="P666" s="64" t="s">
        <v>767</v>
      </c>
      <c r="Q666" s="64" t="s">
        <v>2588</v>
      </c>
      <c r="R666" s="86"/>
      <c r="S666" s="86"/>
      <c r="T666" s="86"/>
      <c r="U666" s="86"/>
      <c r="V666" s="86" t="s">
        <v>768</v>
      </c>
      <c r="W666" s="86" t="s">
        <v>302</v>
      </c>
      <c r="X666" s="86" t="s">
        <v>769</v>
      </c>
      <c r="Y666" s="86"/>
      <c r="Z666" s="86"/>
      <c r="AA666" s="86"/>
      <c r="AB666" s="64" t="s">
        <v>857</v>
      </c>
      <c r="AC666" s="64" t="s">
        <v>2438</v>
      </c>
      <c r="AD666" s="245"/>
      <c r="AE666" s="245"/>
      <c r="AF666" s="245"/>
      <c r="AG666" s="245"/>
      <c r="AH666" s="245"/>
      <c r="AI666" s="245"/>
      <c r="AJ666" s="245"/>
      <c r="AK666" s="245"/>
      <c r="AL666" s="245"/>
      <c r="AM666" s="255" t="s">
        <v>2569</v>
      </c>
      <c r="AN666" s="64" t="s">
        <v>2440</v>
      </c>
      <c r="AO666" s="197" t="s">
        <v>303</v>
      </c>
      <c r="AP666" s="197" t="s">
        <v>74</v>
      </c>
      <c r="AQ666" s="197" t="s">
        <v>858</v>
      </c>
      <c r="AR666" s="196" t="s">
        <v>859</v>
      </c>
      <c r="AS666" s="249">
        <v>321</v>
      </c>
      <c r="AT666" s="209">
        <v>93400838.560000002</v>
      </c>
      <c r="AU666" s="209">
        <v>93400836.960000008</v>
      </c>
      <c r="AV666" s="209">
        <v>88730798.269999996</v>
      </c>
      <c r="AW666" s="209">
        <v>88730796.670000002</v>
      </c>
      <c r="AX666" s="209">
        <v>4670040.29</v>
      </c>
      <c r="AY666" s="209">
        <v>4670040.29</v>
      </c>
      <c r="AZ666" s="209">
        <v>0</v>
      </c>
      <c r="BA666" s="209">
        <v>0</v>
      </c>
      <c r="BB666" s="209">
        <v>0</v>
      </c>
      <c r="BC666" s="209">
        <v>0</v>
      </c>
      <c r="BD666" s="209">
        <v>139389656</v>
      </c>
      <c r="BE666" s="209">
        <v>132420173</v>
      </c>
      <c r="BF666" s="209">
        <v>6969483</v>
      </c>
      <c r="BG666" s="209">
        <v>0</v>
      </c>
      <c r="BH666" s="209">
        <v>0</v>
      </c>
      <c r="BI666" s="209">
        <f>BJ666+BK666</f>
        <v>139389656</v>
      </c>
      <c r="BJ666" s="209">
        <v>132420173</v>
      </c>
      <c r="BK666" s="209">
        <v>6969483</v>
      </c>
      <c r="BL666" s="209">
        <v>0</v>
      </c>
      <c r="BM666" s="209">
        <v>0</v>
      </c>
      <c r="BN666" s="209">
        <v>142407366.03999999</v>
      </c>
      <c r="BO666" s="209">
        <v>135286996.03999999</v>
      </c>
      <c r="BP666" s="209">
        <v>7120370</v>
      </c>
      <c r="BQ666" s="209">
        <v>0</v>
      </c>
      <c r="BR666" s="209">
        <v>0</v>
      </c>
      <c r="BS666" s="209">
        <v>142407366.03999999</v>
      </c>
      <c r="BT666" s="209">
        <v>135286996.03999999</v>
      </c>
      <c r="BU666" s="209">
        <v>7120370</v>
      </c>
      <c r="BV666" s="209">
        <v>0</v>
      </c>
      <c r="BW666" s="209">
        <v>0</v>
      </c>
      <c r="BX666" s="209">
        <v>93400838.560000002</v>
      </c>
      <c r="BY666" s="209">
        <v>88730798.269999996</v>
      </c>
      <c r="BZ666" s="209">
        <v>4670040.29</v>
      </c>
      <c r="CA666" s="209">
        <v>0</v>
      </c>
      <c r="CB666" s="209">
        <v>0</v>
      </c>
      <c r="CC666" s="209">
        <v>139389656</v>
      </c>
      <c r="CD666" s="209">
        <v>132420173</v>
      </c>
      <c r="CE666" s="209">
        <v>6969483</v>
      </c>
      <c r="CF666" s="209">
        <v>0</v>
      </c>
      <c r="CG666" s="209">
        <v>0</v>
      </c>
      <c r="CH666" s="209">
        <f>CI666+CJ666</f>
        <v>139389656</v>
      </c>
      <c r="CI666" s="209">
        <v>132420173</v>
      </c>
      <c r="CJ666" s="209">
        <v>6969483</v>
      </c>
      <c r="CK666" s="209">
        <v>0</v>
      </c>
      <c r="CL666" s="209">
        <v>0</v>
      </c>
      <c r="CM666" s="509" t="s">
        <v>92</v>
      </c>
      <c r="CN666" s="19" t="str">
        <f t="shared" si="264"/>
        <v>4040100361003плановый</v>
      </c>
      <c r="CO666" s="103"/>
      <c r="CP666" s="103"/>
      <c r="CQ666" s="192" t="b">
        <f t="shared" si="263"/>
        <v>1</v>
      </c>
      <c r="CR666" s="104">
        <f t="shared" si="257"/>
        <v>6.5192580223083496E-9</v>
      </c>
      <c r="CS666" s="104">
        <f t="shared" si="258"/>
        <v>6.5192580223083496E-9</v>
      </c>
      <c r="CT666" s="104">
        <f t="shared" si="259"/>
        <v>0</v>
      </c>
      <c r="CU666" s="104">
        <f t="shared" si="260"/>
        <v>0</v>
      </c>
      <c r="CV666" s="104">
        <f t="shared" si="261"/>
        <v>0</v>
      </c>
      <c r="CW666" s="104">
        <f t="shared" si="262"/>
        <v>0</v>
      </c>
      <c r="CX666" s="104"/>
      <c r="CY666" s="211">
        <f t="shared" si="247"/>
        <v>0</v>
      </c>
      <c r="CZ666" s="211">
        <f t="shared" si="248"/>
        <v>0</v>
      </c>
      <c r="DA666" s="211">
        <f t="shared" si="249"/>
        <v>0</v>
      </c>
      <c r="DB666" s="211">
        <f t="shared" si="250"/>
        <v>0</v>
      </c>
      <c r="DC666" s="211">
        <f t="shared" si="251"/>
        <v>0</v>
      </c>
      <c r="DD666" s="211">
        <f t="shared" si="252"/>
        <v>0</v>
      </c>
      <c r="DE666" s="211">
        <f t="shared" si="253"/>
        <v>0</v>
      </c>
      <c r="DF666" s="211">
        <f t="shared" si="254"/>
        <v>0</v>
      </c>
      <c r="DG666" s="211">
        <f t="shared" si="255"/>
        <v>0</v>
      </c>
      <c r="DH666" s="211">
        <f t="shared" si="256"/>
        <v>0</v>
      </c>
      <c r="DK666" s="202">
        <v>404010036</v>
      </c>
    </row>
    <row r="667" spans="1:115" s="105" customFormat="1" ht="32.1" customHeight="1">
      <c r="A667" s="56">
        <v>609</v>
      </c>
      <c r="B667" s="57" t="s">
        <v>601</v>
      </c>
      <c r="C667" s="202">
        <v>404010036</v>
      </c>
      <c r="D667" s="208" t="s">
        <v>2566</v>
      </c>
      <c r="E667" s="59" t="s">
        <v>773</v>
      </c>
      <c r="F667" s="438">
        <v>9</v>
      </c>
      <c r="G667" s="85"/>
      <c r="H667" s="86" t="s">
        <v>63</v>
      </c>
      <c r="I667" s="85"/>
      <c r="J667" s="86" t="s">
        <v>774</v>
      </c>
      <c r="K667" s="86" t="s">
        <v>775</v>
      </c>
      <c r="L667" s="86"/>
      <c r="M667" s="232"/>
      <c r="N667" s="232"/>
      <c r="O667" s="232"/>
      <c r="P667" s="64" t="s">
        <v>860</v>
      </c>
      <c r="Q667" s="64" t="s">
        <v>2591</v>
      </c>
      <c r="R667" s="86"/>
      <c r="S667" s="86"/>
      <c r="T667" s="86"/>
      <c r="U667" s="86"/>
      <c r="V667" s="86" t="s">
        <v>861</v>
      </c>
      <c r="W667" s="86"/>
      <c r="X667" s="86" t="s">
        <v>862</v>
      </c>
      <c r="Y667" s="86"/>
      <c r="Z667" s="86"/>
      <c r="AA667" s="86"/>
      <c r="AB667" s="64" t="s">
        <v>863</v>
      </c>
      <c r="AC667" s="64" t="s">
        <v>2438</v>
      </c>
      <c r="AD667" s="245"/>
      <c r="AE667" s="245"/>
      <c r="AF667" s="245"/>
      <c r="AG667" s="245"/>
      <c r="AH667" s="245"/>
      <c r="AI667" s="245"/>
      <c r="AJ667" s="245"/>
      <c r="AK667" s="245"/>
      <c r="AL667" s="245"/>
      <c r="AM667" s="255" t="s">
        <v>2592</v>
      </c>
      <c r="AN667" s="64" t="s">
        <v>2440</v>
      </c>
      <c r="AO667" s="197" t="s">
        <v>303</v>
      </c>
      <c r="AP667" s="197" t="s">
        <v>74</v>
      </c>
      <c r="AQ667" s="197" t="s">
        <v>864</v>
      </c>
      <c r="AR667" s="196" t="s">
        <v>782</v>
      </c>
      <c r="AS667" s="249">
        <v>321</v>
      </c>
      <c r="AT667" s="209">
        <v>4485587.01</v>
      </c>
      <c r="AU667" s="209">
        <v>4485587</v>
      </c>
      <c r="AV667" s="209">
        <v>4261306.32</v>
      </c>
      <c r="AW667" s="209">
        <v>4261306.32</v>
      </c>
      <c r="AX667" s="209">
        <v>224280.69</v>
      </c>
      <c r="AY667" s="209">
        <v>224280.68</v>
      </c>
      <c r="AZ667" s="209">
        <v>0</v>
      </c>
      <c r="BA667" s="209">
        <v>0</v>
      </c>
      <c r="BB667" s="209">
        <v>0</v>
      </c>
      <c r="BC667" s="209">
        <v>0</v>
      </c>
      <c r="BD667" s="209">
        <v>4033000</v>
      </c>
      <c r="BE667" s="209">
        <v>3831350</v>
      </c>
      <c r="BF667" s="209">
        <v>201650</v>
      </c>
      <c r="BG667" s="209">
        <v>0</v>
      </c>
      <c r="BH667" s="209">
        <v>0</v>
      </c>
      <c r="BI667" s="209">
        <v>3569965.46</v>
      </c>
      <c r="BJ667" s="209">
        <v>3391467.19</v>
      </c>
      <c r="BK667" s="209">
        <v>178498.27</v>
      </c>
      <c r="BL667" s="209">
        <v>0</v>
      </c>
      <c r="BM667" s="209">
        <v>0</v>
      </c>
      <c r="BN667" s="209">
        <v>3463399.32</v>
      </c>
      <c r="BO667" s="209">
        <v>3290229.35</v>
      </c>
      <c r="BP667" s="209">
        <v>173169.97</v>
      </c>
      <c r="BQ667" s="209">
        <v>0</v>
      </c>
      <c r="BR667" s="209">
        <v>0</v>
      </c>
      <c r="BS667" s="209">
        <v>3463399.32</v>
      </c>
      <c r="BT667" s="209">
        <v>3290229.35</v>
      </c>
      <c r="BU667" s="209">
        <v>173169.97</v>
      </c>
      <c r="BV667" s="209">
        <v>0</v>
      </c>
      <c r="BW667" s="209">
        <v>0</v>
      </c>
      <c r="BX667" s="209">
        <v>4485587.01</v>
      </c>
      <c r="BY667" s="209">
        <v>4261306.32</v>
      </c>
      <c r="BZ667" s="209">
        <v>224280.69</v>
      </c>
      <c r="CA667" s="209">
        <v>0</v>
      </c>
      <c r="CB667" s="209">
        <v>0</v>
      </c>
      <c r="CC667" s="209">
        <v>4033000</v>
      </c>
      <c r="CD667" s="209">
        <v>3831350</v>
      </c>
      <c r="CE667" s="209">
        <v>201650</v>
      </c>
      <c r="CF667" s="209">
        <v>0</v>
      </c>
      <c r="CG667" s="209">
        <v>0</v>
      </c>
      <c r="CH667" s="209">
        <v>3569965.46</v>
      </c>
      <c r="CI667" s="209">
        <v>3391467.19</v>
      </c>
      <c r="CJ667" s="209">
        <v>178498.27</v>
      </c>
      <c r="CK667" s="209">
        <v>0</v>
      </c>
      <c r="CL667" s="209">
        <v>0</v>
      </c>
      <c r="CM667" s="509" t="s">
        <v>92</v>
      </c>
      <c r="CN667" s="19" t="str">
        <f t="shared" si="264"/>
        <v>4040100361003плановый</v>
      </c>
      <c r="CO667" s="103"/>
      <c r="CP667" s="103"/>
      <c r="CQ667" s="192" t="b">
        <f t="shared" si="263"/>
        <v>1</v>
      </c>
      <c r="CR667" s="104">
        <f t="shared" si="257"/>
        <v>-5.2386894822120667E-10</v>
      </c>
      <c r="CS667" s="104">
        <f t="shared" si="258"/>
        <v>-2.9103830456733704E-10</v>
      </c>
      <c r="CT667" s="104">
        <f t="shared" si="259"/>
        <v>0</v>
      </c>
      <c r="CU667" s="104">
        <f t="shared" si="260"/>
        <v>2.9103830456733704E-11</v>
      </c>
      <c r="CV667" s="104">
        <f t="shared" si="261"/>
        <v>-2.6193447411060333E-10</v>
      </c>
      <c r="CW667" s="104">
        <f t="shared" si="262"/>
        <v>-2.6193447411060333E-10</v>
      </c>
      <c r="CX667" s="104"/>
      <c r="CY667" s="211">
        <f t="shared" si="247"/>
        <v>0</v>
      </c>
      <c r="CZ667" s="211">
        <f t="shared" si="248"/>
        <v>0</v>
      </c>
      <c r="DA667" s="211">
        <f t="shared" si="249"/>
        <v>0</v>
      </c>
      <c r="DB667" s="211">
        <f t="shared" si="250"/>
        <v>0</v>
      </c>
      <c r="DC667" s="211">
        <f t="shared" si="251"/>
        <v>0</v>
      </c>
      <c r="DD667" s="211">
        <f t="shared" si="252"/>
        <v>0</v>
      </c>
      <c r="DE667" s="211">
        <f t="shared" si="253"/>
        <v>0</v>
      </c>
      <c r="DF667" s="211">
        <f t="shared" si="254"/>
        <v>0</v>
      </c>
      <c r="DG667" s="211">
        <f t="shared" si="255"/>
        <v>0</v>
      </c>
      <c r="DH667" s="211">
        <f t="shared" si="256"/>
        <v>0</v>
      </c>
      <c r="DK667" s="202">
        <v>404010036</v>
      </c>
    </row>
    <row r="668" spans="1:115" s="105" customFormat="1" ht="32.1" customHeight="1">
      <c r="A668" s="56">
        <v>609</v>
      </c>
      <c r="B668" s="57" t="s">
        <v>601</v>
      </c>
      <c r="C668" s="202">
        <v>404010036</v>
      </c>
      <c r="D668" s="208" t="s">
        <v>2566</v>
      </c>
      <c r="E668" s="59" t="s">
        <v>602</v>
      </c>
      <c r="F668" s="85"/>
      <c r="G668" s="85"/>
      <c r="H668" s="86" t="s">
        <v>615</v>
      </c>
      <c r="I668" s="85"/>
      <c r="J668" s="86" t="s">
        <v>640</v>
      </c>
      <c r="K668" s="86" t="s">
        <v>208</v>
      </c>
      <c r="L668" s="86"/>
      <c r="M668" s="232"/>
      <c r="N668" s="232" t="s">
        <v>64</v>
      </c>
      <c r="O668" s="232"/>
      <c r="P668" s="64" t="s">
        <v>134</v>
      </c>
      <c r="Q668" s="64" t="s">
        <v>865</v>
      </c>
      <c r="R668" s="86"/>
      <c r="S668" s="86"/>
      <c r="T668" s="86"/>
      <c r="U668" s="86"/>
      <c r="V668" s="86" t="s">
        <v>830</v>
      </c>
      <c r="W668" s="86" t="s">
        <v>866</v>
      </c>
      <c r="X668" s="86" t="s">
        <v>867</v>
      </c>
      <c r="Y668" s="86" t="s">
        <v>868</v>
      </c>
      <c r="Z668" s="86"/>
      <c r="AA668" s="86"/>
      <c r="AB668" s="64" t="s">
        <v>869</v>
      </c>
      <c r="AC668" s="64" t="s">
        <v>2438</v>
      </c>
      <c r="AD668" s="245"/>
      <c r="AE668" s="245"/>
      <c r="AF668" s="245"/>
      <c r="AG668" s="245"/>
      <c r="AH668" s="245"/>
      <c r="AI668" s="245"/>
      <c r="AJ668" s="245"/>
      <c r="AK668" s="245"/>
      <c r="AL668" s="245"/>
      <c r="AM668" s="255" t="s">
        <v>2593</v>
      </c>
      <c r="AN668" s="64" t="s">
        <v>2440</v>
      </c>
      <c r="AO668" s="197" t="s">
        <v>303</v>
      </c>
      <c r="AP668" s="197" t="s">
        <v>74</v>
      </c>
      <c r="AQ668" s="197" t="s">
        <v>870</v>
      </c>
      <c r="AR668" s="196" t="s">
        <v>871</v>
      </c>
      <c r="AS668" s="249">
        <v>244</v>
      </c>
      <c r="AT668" s="209">
        <v>6242.21</v>
      </c>
      <c r="AU668" s="209">
        <v>6242.21</v>
      </c>
      <c r="AV668" s="209">
        <v>0</v>
      </c>
      <c r="AW668" s="209">
        <v>0</v>
      </c>
      <c r="AX668" s="209">
        <v>6242.21</v>
      </c>
      <c r="AY668" s="209">
        <v>6242.21</v>
      </c>
      <c r="AZ668" s="209">
        <v>0</v>
      </c>
      <c r="BA668" s="209">
        <v>0</v>
      </c>
      <c r="BB668" s="209">
        <v>0</v>
      </c>
      <c r="BC668" s="209">
        <v>0</v>
      </c>
      <c r="BD668" s="209">
        <v>6536.1</v>
      </c>
      <c r="BE668" s="209">
        <v>0</v>
      </c>
      <c r="BF668" s="209">
        <v>6536.1</v>
      </c>
      <c r="BG668" s="209">
        <v>0</v>
      </c>
      <c r="BH668" s="209">
        <v>0</v>
      </c>
      <c r="BI668" s="209">
        <v>6401.71</v>
      </c>
      <c r="BJ668" s="209">
        <v>0</v>
      </c>
      <c r="BK668" s="209">
        <v>6401.71</v>
      </c>
      <c r="BL668" s="209">
        <v>0</v>
      </c>
      <c r="BM668" s="209">
        <v>0</v>
      </c>
      <c r="BN668" s="209">
        <v>6990.87</v>
      </c>
      <c r="BO668" s="209">
        <v>0</v>
      </c>
      <c r="BP668" s="209">
        <v>6990.87</v>
      </c>
      <c r="BQ668" s="209">
        <v>0</v>
      </c>
      <c r="BR668" s="209">
        <v>0</v>
      </c>
      <c r="BS668" s="209">
        <v>6990.87</v>
      </c>
      <c r="BT668" s="209">
        <v>0</v>
      </c>
      <c r="BU668" s="209">
        <v>6990.87</v>
      </c>
      <c r="BV668" s="209">
        <v>0</v>
      </c>
      <c r="BW668" s="209">
        <v>0</v>
      </c>
      <c r="BX668" s="209">
        <v>6242.21</v>
      </c>
      <c r="BY668" s="209">
        <v>0</v>
      </c>
      <c r="BZ668" s="209">
        <v>6242.21</v>
      </c>
      <c r="CA668" s="209">
        <v>0</v>
      </c>
      <c r="CB668" s="209">
        <v>0</v>
      </c>
      <c r="CC668" s="209">
        <v>6536.1</v>
      </c>
      <c r="CD668" s="209">
        <v>0</v>
      </c>
      <c r="CE668" s="209">
        <v>6536.1</v>
      </c>
      <c r="CF668" s="209">
        <v>0</v>
      </c>
      <c r="CG668" s="209">
        <v>0</v>
      </c>
      <c r="CH668" s="209">
        <v>6401.71</v>
      </c>
      <c r="CI668" s="209">
        <v>0</v>
      </c>
      <c r="CJ668" s="209">
        <v>6401.71</v>
      </c>
      <c r="CK668" s="209">
        <v>0</v>
      </c>
      <c r="CL668" s="209">
        <v>0</v>
      </c>
      <c r="CM668" s="509" t="s">
        <v>92</v>
      </c>
      <c r="CN668" s="19" t="str">
        <f t="shared" si="264"/>
        <v>4040100361003плановый</v>
      </c>
      <c r="CO668" s="103"/>
      <c r="CP668" s="103"/>
      <c r="CQ668" s="192" t="b">
        <f t="shared" si="263"/>
        <v>1</v>
      </c>
      <c r="CR668" s="104">
        <f t="shared" si="257"/>
        <v>0</v>
      </c>
      <c r="CS668" s="104">
        <f t="shared" si="258"/>
        <v>0</v>
      </c>
      <c r="CT668" s="104">
        <f t="shared" si="259"/>
        <v>0</v>
      </c>
      <c r="CU668" s="104">
        <f t="shared" si="260"/>
        <v>0</v>
      </c>
      <c r="CV668" s="104">
        <f t="shared" si="261"/>
        <v>0</v>
      </c>
      <c r="CW668" s="104">
        <f t="shared" si="262"/>
        <v>0</v>
      </c>
      <c r="CX668" s="104"/>
      <c r="CY668" s="211">
        <f t="shared" si="247"/>
        <v>0</v>
      </c>
      <c r="CZ668" s="211">
        <f t="shared" si="248"/>
        <v>0</v>
      </c>
      <c r="DA668" s="211">
        <f t="shared" si="249"/>
        <v>0</v>
      </c>
      <c r="DB668" s="211">
        <f t="shared" si="250"/>
        <v>0</v>
      </c>
      <c r="DC668" s="211">
        <f t="shared" si="251"/>
        <v>0</v>
      </c>
      <c r="DD668" s="211">
        <f t="shared" si="252"/>
        <v>0</v>
      </c>
      <c r="DE668" s="211">
        <f t="shared" si="253"/>
        <v>0</v>
      </c>
      <c r="DF668" s="211">
        <f t="shared" si="254"/>
        <v>0</v>
      </c>
      <c r="DG668" s="211">
        <f t="shared" si="255"/>
        <v>0</v>
      </c>
      <c r="DH668" s="211">
        <f t="shared" si="256"/>
        <v>0</v>
      </c>
      <c r="DK668" s="202">
        <v>404010036</v>
      </c>
    </row>
    <row r="669" spans="1:115" s="105" customFormat="1" ht="32.1" customHeight="1">
      <c r="A669" s="56">
        <v>609</v>
      </c>
      <c r="B669" s="57" t="s">
        <v>601</v>
      </c>
      <c r="C669" s="202">
        <v>404010036</v>
      </c>
      <c r="D669" s="208" t="s">
        <v>2566</v>
      </c>
      <c r="E669" s="59" t="s">
        <v>602</v>
      </c>
      <c r="F669" s="85"/>
      <c r="G669" s="85"/>
      <c r="H669" s="86" t="s">
        <v>615</v>
      </c>
      <c r="I669" s="85"/>
      <c r="J669" s="86" t="s">
        <v>640</v>
      </c>
      <c r="K669" s="86" t="s">
        <v>208</v>
      </c>
      <c r="L669" s="86"/>
      <c r="M669" s="232"/>
      <c r="N669" s="232" t="s">
        <v>64</v>
      </c>
      <c r="O669" s="232"/>
      <c r="P669" s="64" t="s">
        <v>134</v>
      </c>
      <c r="Q669" s="64" t="s">
        <v>872</v>
      </c>
      <c r="R669" s="86"/>
      <c r="S669" s="86"/>
      <c r="T669" s="86"/>
      <c r="U669" s="86"/>
      <c r="V669" s="86" t="s">
        <v>830</v>
      </c>
      <c r="W669" s="86" t="s">
        <v>866</v>
      </c>
      <c r="X669" s="86" t="s">
        <v>867</v>
      </c>
      <c r="Y669" s="86" t="s">
        <v>868</v>
      </c>
      <c r="Z669" s="86"/>
      <c r="AA669" s="86"/>
      <c r="AB669" s="64" t="s">
        <v>869</v>
      </c>
      <c r="AC669" s="64" t="s">
        <v>2438</v>
      </c>
      <c r="AD669" s="245"/>
      <c r="AE669" s="245"/>
      <c r="AF669" s="245"/>
      <c r="AG669" s="245"/>
      <c r="AH669" s="245"/>
      <c r="AI669" s="245"/>
      <c r="AJ669" s="245"/>
      <c r="AK669" s="245"/>
      <c r="AL669" s="245"/>
      <c r="AM669" s="255" t="s">
        <v>2594</v>
      </c>
      <c r="AN669" s="64" t="s">
        <v>2440</v>
      </c>
      <c r="AO669" s="197" t="s">
        <v>303</v>
      </c>
      <c r="AP669" s="197" t="s">
        <v>74</v>
      </c>
      <c r="AQ669" s="197" t="s">
        <v>870</v>
      </c>
      <c r="AR669" s="196" t="s">
        <v>871</v>
      </c>
      <c r="AS669" s="249">
        <v>313</v>
      </c>
      <c r="AT669" s="209">
        <v>528024.06000000006</v>
      </c>
      <c r="AU669" s="209">
        <v>528024.06000000006</v>
      </c>
      <c r="AV669" s="209">
        <v>0</v>
      </c>
      <c r="AW669" s="209">
        <v>0</v>
      </c>
      <c r="AX669" s="209">
        <v>528024.06000000006</v>
      </c>
      <c r="AY669" s="209">
        <v>528024.06000000006</v>
      </c>
      <c r="AZ669" s="209">
        <v>0</v>
      </c>
      <c r="BA669" s="209">
        <v>0</v>
      </c>
      <c r="BB669" s="209">
        <v>0</v>
      </c>
      <c r="BC669" s="209">
        <v>0</v>
      </c>
      <c r="BD669" s="209">
        <v>572160</v>
      </c>
      <c r="BE669" s="209">
        <v>0</v>
      </c>
      <c r="BF669" s="209">
        <v>572160</v>
      </c>
      <c r="BG669" s="209">
        <v>0</v>
      </c>
      <c r="BH669" s="209">
        <v>0</v>
      </c>
      <c r="BI669" s="209">
        <v>564070</v>
      </c>
      <c r="BJ669" s="209">
        <v>0</v>
      </c>
      <c r="BK669" s="209">
        <v>564070</v>
      </c>
      <c r="BL669" s="209">
        <v>0</v>
      </c>
      <c r="BM669" s="209">
        <v>0</v>
      </c>
      <c r="BN669" s="209">
        <v>586300</v>
      </c>
      <c r="BO669" s="209">
        <v>0</v>
      </c>
      <c r="BP669" s="209">
        <v>586300</v>
      </c>
      <c r="BQ669" s="209">
        <v>0</v>
      </c>
      <c r="BR669" s="209">
        <v>0</v>
      </c>
      <c r="BS669" s="209">
        <v>586300</v>
      </c>
      <c r="BT669" s="209">
        <v>0</v>
      </c>
      <c r="BU669" s="209">
        <v>586300</v>
      </c>
      <c r="BV669" s="209">
        <v>0</v>
      </c>
      <c r="BW669" s="209">
        <v>0</v>
      </c>
      <c r="BX669" s="209">
        <v>528024.06000000006</v>
      </c>
      <c r="BY669" s="209">
        <v>0</v>
      </c>
      <c r="BZ669" s="209">
        <v>528024.06000000006</v>
      </c>
      <c r="CA669" s="209">
        <v>0</v>
      </c>
      <c r="CB669" s="209">
        <v>0</v>
      </c>
      <c r="CC669" s="209">
        <v>572160</v>
      </c>
      <c r="CD669" s="209">
        <v>0</v>
      </c>
      <c r="CE669" s="209">
        <v>572160</v>
      </c>
      <c r="CF669" s="209">
        <v>0</v>
      </c>
      <c r="CG669" s="209">
        <v>0</v>
      </c>
      <c r="CH669" s="209">
        <v>564070</v>
      </c>
      <c r="CI669" s="209">
        <v>0</v>
      </c>
      <c r="CJ669" s="209">
        <v>564070</v>
      </c>
      <c r="CK669" s="209">
        <v>0</v>
      </c>
      <c r="CL669" s="209">
        <v>0</v>
      </c>
      <c r="CM669" s="509" t="s">
        <v>92</v>
      </c>
      <c r="CN669" s="19" t="str">
        <f t="shared" si="264"/>
        <v>4040100361003плановый</v>
      </c>
      <c r="CO669" s="103"/>
      <c r="CP669" s="103"/>
      <c r="CQ669" s="192" t="b">
        <f t="shared" si="263"/>
        <v>1</v>
      </c>
      <c r="CR669" s="104">
        <f t="shared" si="257"/>
        <v>0</v>
      </c>
      <c r="CS669" s="104">
        <f t="shared" si="258"/>
        <v>0</v>
      </c>
      <c r="CT669" s="104">
        <f t="shared" si="259"/>
        <v>0</v>
      </c>
      <c r="CU669" s="104">
        <f t="shared" si="260"/>
        <v>0</v>
      </c>
      <c r="CV669" s="104">
        <f t="shared" si="261"/>
        <v>0</v>
      </c>
      <c r="CW669" s="104">
        <f t="shared" si="262"/>
        <v>0</v>
      </c>
      <c r="CX669" s="104"/>
      <c r="CY669" s="211">
        <f t="shared" si="247"/>
        <v>0</v>
      </c>
      <c r="CZ669" s="211">
        <f t="shared" si="248"/>
        <v>0</v>
      </c>
      <c r="DA669" s="211">
        <f t="shared" si="249"/>
        <v>0</v>
      </c>
      <c r="DB669" s="211">
        <f t="shared" si="250"/>
        <v>0</v>
      </c>
      <c r="DC669" s="211">
        <f t="shared" si="251"/>
        <v>0</v>
      </c>
      <c r="DD669" s="211">
        <f t="shared" si="252"/>
        <v>0</v>
      </c>
      <c r="DE669" s="211">
        <f t="shared" si="253"/>
        <v>0</v>
      </c>
      <c r="DF669" s="211">
        <f t="shared" si="254"/>
        <v>0</v>
      </c>
      <c r="DG669" s="211">
        <f t="shared" si="255"/>
        <v>0</v>
      </c>
      <c r="DH669" s="211">
        <f t="shared" si="256"/>
        <v>0</v>
      </c>
      <c r="DK669" s="202">
        <v>404010036</v>
      </c>
    </row>
    <row r="670" spans="1:115" s="105" customFormat="1" ht="32.1" customHeight="1">
      <c r="A670" s="56">
        <v>609</v>
      </c>
      <c r="B670" s="57" t="s">
        <v>601</v>
      </c>
      <c r="C670" s="202">
        <v>404010036</v>
      </c>
      <c r="D670" s="208" t="s">
        <v>2566</v>
      </c>
      <c r="E670" s="59" t="s">
        <v>727</v>
      </c>
      <c r="F670" s="85"/>
      <c r="G670" s="85"/>
      <c r="H670" s="86"/>
      <c r="I670" s="85"/>
      <c r="J670" s="86" t="s">
        <v>66</v>
      </c>
      <c r="K670" s="86"/>
      <c r="L670" s="86"/>
      <c r="M670" s="232"/>
      <c r="N670" s="232" t="s">
        <v>873</v>
      </c>
      <c r="O670" s="232"/>
      <c r="P670" s="64" t="s">
        <v>729</v>
      </c>
      <c r="Q670" s="64" t="s">
        <v>2595</v>
      </c>
      <c r="R670" s="86"/>
      <c r="S670" s="86"/>
      <c r="T670" s="86"/>
      <c r="U670" s="86"/>
      <c r="V670" s="86" t="s">
        <v>874</v>
      </c>
      <c r="W670" s="86"/>
      <c r="X670" s="86" t="s">
        <v>875</v>
      </c>
      <c r="Y670" s="86"/>
      <c r="Z670" s="86"/>
      <c r="AA670" s="86"/>
      <c r="AB670" s="64" t="s">
        <v>876</v>
      </c>
      <c r="AC670" s="64" t="s">
        <v>2438</v>
      </c>
      <c r="AD670" s="245"/>
      <c r="AE670" s="245"/>
      <c r="AF670" s="245"/>
      <c r="AG670" s="245"/>
      <c r="AH670" s="245"/>
      <c r="AI670" s="245"/>
      <c r="AJ670" s="245"/>
      <c r="AK670" s="245"/>
      <c r="AL670" s="245"/>
      <c r="AM670" s="255" t="s">
        <v>2596</v>
      </c>
      <c r="AN670" s="64" t="s">
        <v>2440</v>
      </c>
      <c r="AO670" s="197" t="s">
        <v>303</v>
      </c>
      <c r="AP670" s="197" t="s">
        <v>137</v>
      </c>
      <c r="AQ670" s="197" t="s">
        <v>877</v>
      </c>
      <c r="AR670" s="196" t="s">
        <v>878</v>
      </c>
      <c r="AS670" s="249">
        <v>313</v>
      </c>
      <c r="AT670" s="209">
        <v>107103097.56999999</v>
      </c>
      <c r="AU670" s="209">
        <v>107103097.56999999</v>
      </c>
      <c r="AV670" s="209">
        <v>0</v>
      </c>
      <c r="AW670" s="209">
        <v>0</v>
      </c>
      <c r="AX670" s="209">
        <v>107103097.56999999</v>
      </c>
      <c r="AY670" s="209">
        <v>107103097.56999999</v>
      </c>
      <c r="AZ670" s="209">
        <v>0</v>
      </c>
      <c r="BA670" s="209">
        <v>0</v>
      </c>
      <c r="BB670" s="209">
        <v>0</v>
      </c>
      <c r="BC670" s="209">
        <v>0</v>
      </c>
      <c r="BD670" s="209">
        <v>110241892.53</v>
      </c>
      <c r="BE670" s="209">
        <v>0</v>
      </c>
      <c r="BF670" s="209">
        <v>110241892.53</v>
      </c>
      <c r="BG670" s="209">
        <v>0</v>
      </c>
      <c r="BH670" s="209">
        <v>0</v>
      </c>
      <c r="BI670" s="209">
        <v>108792416.5</v>
      </c>
      <c r="BJ670" s="209">
        <v>0</v>
      </c>
      <c r="BK670" s="209">
        <v>108792416.5</v>
      </c>
      <c r="BL670" s="209">
        <v>0</v>
      </c>
      <c r="BM670" s="209">
        <v>0</v>
      </c>
      <c r="BN670" s="209">
        <v>113099105.67</v>
      </c>
      <c r="BO670" s="209">
        <v>0</v>
      </c>
      <c r="BP670" s="209">
        <v>113099105.67</v>
      </c>
      <c r="BQ670" s="209">
        <v>0</v>
      </c>
      <c r="BR670" s="209">
        <v>0</v>
      </c>
      <c r="BS670" s="209">
        <v>113099105.67</v>
      </c>
      <c r="BT670" s="209">
        <v>0</v>
      </c>
      <c r="BU670" s="209">
        <v>113099105.67</v>
      </c>
      <c r="BV670" s="209">
        <v>0</v>
      </c>
      <c r="BW670" s="209">
        <v>0</v>
      </c>
      <c r="BX670" s="209">
        <v>107103097.56999999</v>
      </c>
      <c r="BY670" s="209">
        <v>0</v>
      </c>
      <c r="BZ670" s="209">
        <v>107103097.56999999</v>
      </c>
      <c r="CA670" s="209">
        <v>0</v>
      </c>
      <c r="CB670" s="209">
        <v>0</v>
      </c>
      <c r="CC670" s="209">
        <v>110241892.53</v>
      </c>
      <c r="CD670" s="209">
        <v>0</v>
      </c>
      <c r="CE670" s="209">
        <v>110241892.53</v>
      </c>
      <c r="CF670" s="209">
        <v>0</v>
      </c>
      <c r="CG670" s="209">
        <v>0</v>
      </c>
      <c r="CH670" s="209">
        <v>108792416.5</v>
      </c>
      <c r="CI670" s="209">
        <v>0</v>
      </c>
      <c r="CJ670" s="209">
        <v>108792416.5</v>
      </c>
      <c r="CK670" s="209">
        <v>0</v>
      </c>
      <c r="CL670" s="209">
        <v>0</v>
      </c>
      <c r="CM670" s="509" t="s">
        <v>92</v>
      </c>
      <c r="CN670" s="19" t="str">
        <f t="shared" si="264"/>
        <v>4040100361004плановый</v>
      </c>
      <c r="CO670" s="103"/>
      <c r="CP670" s="103"/>
      <c r="CQ670" s="192" t="b">
        <f t="shared" si="263"/>
        <v>1</v>
      </c>
      <c r="CR670" s="104">
        <f t="shared" si="257"/>
        <v>0</v>
      </c>
      <c r="CS670" s="104">
        <f t="shared" si="258"/>
        <v>0</v>
      </c>
      <c r="CT670" s="104">
        <f t="shared" si="259"/>
        <v>0</v>
      </c>
      <c r="CU670" s="104">
        <f t="shared" si="260"/>
        <v>0</v>
      </c>
      <c r="CV670" s="104">
        <f t="shared" si="261"/>
        <v>0</v>
      </c>
      <c r="CW670" s="104">
        <f t="shared" si="262"/>
        <v>0</v>
      </c>
      <c r="CX670" s="104"/>
      <c r="CY670" s="211">
        <f t="shared" si="247"/>
        <v>0</v>
      </c>
      <c r="CZ670" s="211">
        <f t="shared" si="248"/>
        <v>0</v>
      </c>
      <c r="DA670" s="211">
        <f t="shared" si="249"/>
        <v>0</v>
      </c>
      <c r="DB670" s="211">
        <f t="shared" si="250"/>
        <v>0</v>
      </c>
      <c r="DC670" s="211">
        <f t="shared" si="251"/>
        <v>0</v>
      </c>
      <c r="DD670" s="211">
        <f t="shared" si="252"/>
        <v>0</v>
      </c>
      <c r="DE670" s="211">
        <f t="shared" si="253"/>
        <v>0</v>
      </c>
      <c r="DF670" s="211">
        <f t="shared" si="254"/>
        <v>0</v>
      </c>
      <c r="DG670" s="211">
        <f t="shared" si="255"/>
        <v>0</v>
      </c>
      <c r="DH670" s="211">
        <f t="shared" si="256"/>
        <v>0</v>
      </c>
      <c r="DK670" s="202">
        <v>404010036</v>
      </c>
    </row>
    <row r="671" spans="1:115" s="105" customFormat="1" ht="32.1" customHeight="1">
      <c r="A671" s="56">
        <v>609</v>
      </c>
      <c r="B671" s="57" t="s">
        <v>601</v>
      </c>
      <c r="C671" s="202">
        <v>404010036</v>
      </c>
      <c r="D671" s="208" t="s">
        <v>2566</v>
      </c>
      <c r="E671" s="59" t="s">
        <v>602</v>
      </c>
      <c r="F671" s="85"/>
      <c r="G671" s="85"/>
      <c r="H671" s="86" t="s">
        <v>615</v>
      </c>
      <c r="I671" s="85"/>
      <c r="J671" s="86" t="s">
        <v>640</v>
      </c>
      <c r="K671" s="86" t="s">
        <v>208</v>
      </c>
      <c r="L671" s="86"/>
      <c r="M671" s="232"/>
      <c r="N671" s="232" t="s">
        <v>64</v>
      </c>
      <c r="O671" s="232"/>
      <c r="P671" s="64" t="s">
        <v>134</v>
      </c>
      <c r="Q671" s="64" t="s">
        <v>2597</v>
      </c>
      <c r="R671" s="86"/>
      <c r="S671" s="86"/>
      <c r="T671" s="86"/>
      <c r="U671" s="86"/>
      <c r="V671" s="86" t="s">
        <v>879</v>
      </c>
      <c r="W671" s="86" t="s">
        <v>302</v>
      </c>
      <c r="X671" s="86" t="s">
        <v>880</v>
      </c>
      <c r="Y671" s="86" t="s">
        <v>868</v>
      </c>
      <c r="Z671" s="86"/>
      <c r="AA671" s="86"/>
      <c r="AB671" s="64" t="s">
        <v>881</v>
      </c>
      <c r="AC671" s="64" t="s">
        <v>2438</v>
      </c>
      <c r="AD671" s="245"/>
      <c r="AE671" s="245"/>
      <c r="AF671" s="245"/>
      <c r="AG671" s="245"/>
      <c r="AH671" s="245"/>
      <c r="AI671" s="245"/>
      <c r="AJ671" s="245"/>
      <c r="AK671" s="245"/>
      <c r="AL671" s="245"/>
      <c r="AM671" s="255" t="s">
        <v>2598</v>
      </c>
      <c r="AN671" s="64" t="s">
        <v>2440</v>
      </c>
      <c r="AO671" s="197" t="s">
        <v>303</v>
      </c>
      <c r="AP671" s="197" t="s">
        <v>137</v>
      </c>
      <c r="AQ671" s="197" t="s">
        <v>882</v>
      </c>
      <c r="AR671" s="196" t="s">
        <v>883</v>
      </c>
      <c r="AS671" s="249">
        <v>244</v>
      </c>
      <c r="AT671" s="209">
        <v>1633472.73</v>
      </c>
      <c r="AU671" s="209">
        <v>1633472.73</v>
      </c>
      <c r="AV671" s="209">
        <v>0</v>
      </c>
      <c r="AW671" s="209">
        <v>0</v>
      </c>
      <c r="AX671" s="209">
        <v>1633472.73</v>
      </c>
      <c r="AY671" s="209">
        <v>1633472.73</v>
      </c>
      <c r="AZ671" s="209">
        <v>0</v>
      </c>
      <c r="BA671" s="209">
        <v>0</v>
      </c>
      <c r="BB671" s="209">
        <v>0</v>
      </c>
      <c r="BC671" s="209">
        <v>0</v>
      </c>
      <c r="BD671" s="209">
        <v>1786100.67</v>
      </c>
      <c r="BE671" s="209">
        <v>0</v>
      </c>
      <c r="BF671" s="209">
        <v>1786100.67</v>
      </c>
      <c r="BG671" s="209">
        <v>0</v>
      </c>
      <c r="BH671" s="209">
        <v>0</v>
      </c>
      <c r="BI671" s="209">
        <v>1902019.02</v>
      </c>
      <c r="BJ671" s="209">
        <v>0</v>
      </c>
      <c r="BK671" s="209">
        <v>1902019.02</v>
      </c>
      <c r="BL671" s="209">
        <v>0</v>
      </c>
      <c r="BM671" s="209">
        <v>0</v>
      </c>
      <c r="BN671" s="209">
        <v>2135862.3199999998</v>
      </c>
      <c r="BO671" s="209">
        <v>0</v>
      </c>
      <c r="BP671" s="209">
        <v>2135862.3199999998</v>
      </c>
      <c r="BQ671" s="209">
        <v>0</v>
      </c>
      <c r="BR671" s="209">
        <v>0</v>
      </c>
      <c r="BS671" s="209">
        <v>2135862.3199999998</v>
      </c>
      <c r="BT671" s="209">
        <v>0</v>
      </c>
      <c r="BU671" s="209">
        <v>2135862.3199999998</v>
      </c>
      <c r="BV671" s="209">
        <v>0</v>
      </c>
      <c r="BW671" s="209">
        <v>0</v>
      </c>
      <c r="BX671" s="209">
        <v>1633472.73</v>
      </c>
      <c r="BY671" s="209">
        <v>0</v>
      </c>
      <c r="BZ671" s="209">
        <v>1633472.73</v>
      </c>
      <c r="CA671" s="209">
        <v>0</v>
      </c>
      <c r="CB671" s="209">
        <v>0</v>
      </c>
      <c r="CC671" s="209">
        <v>1786100.67</v>
      </c>
      <c r="CD671" s="209">
        <v>0</v>
      </c>
      <c r="CE671" s="209">
        <v>1786100.67</v>
      </c>
      <c r="CF671" s="209">
        <v>0</v>
      </c>
      <c r="CG671" s="209">
        <v>0</v>
      </c>
      <c r="CH671" s="209">
        <v>1902019.02</v>
      </c>
      <c r="CI671" s="209">
        <v>0</v>
      </c>
      <c r="CJ671" s="209">
        <v>1902019.02</v>
      </c>
      <c r="CK671" s="209">
        <v>0</v>
      </c>
      <c r="CL671" s="209">
        <v>0</v>
      </c>
      <c r="CM671" s="509" t="s">
        <v>92</v>
      </c>
      <c r="CN671" s="19" t="str">
        <f t="shared" si="264"/>
        <v>4040100361004плановый</v>
      </c>
      <c r="CO671" s="103"/>
      <c r="CP671" s="103"/>
      <c r="CQ671" s="192" t="b">
        <f t="shared" si="263"/>
        <v>1</v>
      </c>
      <c r="CR671" s="104">
        <f t="shared" si="257"/>
        <v>0</v>
      </c>
      <c r="CS671" s="104">
        <f t="shared" si="258"/>
        <v>0</v>
      </c>
      <c r="CT671" s="104">
        <f t="shared" si="259"/>
        <v>0</v>
      </c>
      <c r="CU671" s="104">
        <f t="shared" si="260"/>
        <v>0</v>
      </c>
      <c r="CV671" s="104">
        <f t="shared" si="261"/>
        <v>0</v>
      </c>
      <c r="CW671" s="104">
        <f t="shared" si="262"/>
        <v>0</v>
      </c>
      <c r="CX671" s="104"/>
      <c r="CY671" s="211">
        <f t="shared" ref="CY671:CY734" si="265">CC671-BD671</f>
        <v>0</v>
      </c>
      <c r="CZ671" s="211">
        <f t="shared" ref="CZ671:CZ734" si="266">CD671-BE671</f>
        <v>0</v>
      </c>
      <c r="DA671" s="211">
        <f t="shared" ref="DA671:DA734" si="267">CE671-BF671</f>
        <v>0</v>
      </c>
      <c r="DB671" s="211">
        <f t="shared" ref="DB671:DB734" si="268">CF671-BG671</f>
        <v>0</v>
      </c>
      <c r="DC671" s="211">
        <f t="shared" ref="DC671:DC734" si="269">CG671-BH671</f>
        <v>0</v>
      </c>
      <c r="DD671" s="211">
        <f t="shared" ref="DD671:DD734" si="270">CH671-BI671</f>
        <v>0</v>
      </c>
      <c r="DE671" s="211">
        <f t="shared" ref="DE671:DE734" si="271">CI671-BJ671</f>
        <v>0</v>
      </c>
      <c r="DF671" s="211">
        <f t="shared" ref="DF671:DF734" si="272">CJ671-BK671</f>
        <v>0</v>
      </c>
      <c r="DG671" s="211">
        <f t="shared" ref="DG671:DG734" si="273">CK671-BL671</f>
        <v>0</v>
      </c>
      <c r="DH671" s="211">
        <f t="shared" ref="DH671:DH734" si="274">CL671-BM671</f>
        <v>0</v>
      </c>
      <c r="DK671" s="202">
        <v>404010036</v>
      </c>
    </row>
    <row r="672" spans="1:115" s="105" customFormat="1" ht="32.1" customHeight="1">
      <c r="A672" s="56">
        <v>609</v>
      </c>
      <c r="B672" s="57" t="s">
        <v>601</v>
      </c>
      <c r="C672" s="202">
        <v>404010036</v>
      </c>
      <c r="D672" s="208" t="s">
        <v>2566</v>
      </c>
      <c r="E672" s="59" t="s">
        <v>602</v>
      </c>
      <c r="F672" s="85"/>
      <c r="G672" s="85"/>
      <c r="H672" s="86" t="s">
        <v>615</v>
      </c>
      <c r="I672" s="85"/>
      <c r="J672" s="86" t="s">
        <v>640</v>
      </c>
      <c r="K672" s="86" t="s">
        <v>208</v>
      </c>
      <c r="L672" s="86"/>
      <c r="M672" s="232"/>
      <c r="N672" s="232" t="s">
        <v>64</v>
      </c>
      <c r="O672" s="232"/>
      <c r="P672" s="64" t="s">
        <v>134</v>
      </c>
      <c r="Q672" s="64" t="s">
        <v>884</v>
      </c>
      <c r="R672" s="86"/>
      <c r="S672" s="86"/>
      <c r="T672" s="86"/>
      <c r="U672" s="86"/>
      <c r="V672" s="86" t="s">
        <v>879</v>
      </c>
      <c r="W672" s="86" t="s">
        <v>302</v>
      </c>
      <c r="X672" s="86" t="s">
        <v>880</v>
      </c>
      <c r="Y672" s="86" t="s">
        <v>885</v>
      </c>
      <c r="Z672" s="86"/>
      <c r="AA672" s="86"/>
      <c r="AB672" s="64" t="s">
        <v>881</v>
      </c>
      <c r="AC672" s="64" t="s">
        <v>2438</v>
      </c>
      <c r="AD672" s="245"/>
      <c r="AE672" s="245"/>
      <c r="AF672" s="245"/>
      <c r="AG672" s="245"/>
      <c r="AH672" s="245"/>
      <c r="AI672" s="245"/>
      <c r="AJ672" s="245"/>
      <c r="AK672" s="245"/>
      <c r="AL672" s="245"/>
      <c r="AM672" s="255" t="s">
        <v>2599</v>
      </c>
      <c r="AN672" s="64" t="s">
        <v>2440</v>
      </c>
      <c r="AO672" s="197" t="s">
        <v>303</v>
      </c>
      <c r="AP672" s="197" t="s">
        <v>137</v>
      </c>
      <c r="AQ672" s="197" t="s">
        <v>882</v>
      </c>
      <c r="AR672" s="196" t="s">
        <v>883</v>
      </c>
      <c r="AS672" s="249">
        <v>313</v>
      </c>
      <c r="AT672" s="209">
        <v>135486368.5</v>
      </c>
      <c r="AU672" s="209">
        <v>135486368.5</v>
      </c>
      <c r="AV672" s="209">
        <v>0</v>
      </c>
      <c r="AW672" s="209">
        <v>0</v>
      </c>
      <c r="AX672" s="209">
        <v>135486368.5</v>
      </c>
      <c r="AY672" s="209">
        <v>135486368.5</v>
      </c>
      <c r="AZ672" s="209">
        <v>0</v>
      </c>
      <c r="BA672" s="209">
        <v>0</v>
      </c>
      <c r="BB672" s="209">
        <v>0</v>
      </c>
      <c r="BC672" s="209">
        <v>0</v>
      </c>
      <c r="BD672" s="209">
        <v>141786750</v>
      </c>
      <c r="BE672" s="209">
        <v>0</v>
      </c>
      <c r="BF672" s="209">
        <v>141786750</v>
      </c>
      <c r="BG672" s="209">
        <v>0</v>
      </c>
      <c r="BH672" s="209">
        <v>0</v>
      </c>
      <c r="BI672" s="209">
        <v>150957000</v>
      </c>
      <c r="BJ672" s="209">
        <v>0</v>
      </c>
      <c r="BK672" s="209">
        <v>150957000</v>
      </c>
      <c r="BL672" s="209">
        <v>0</v>
      </c>
      <c r="BM672" s="209">
        <v>0</v>
      </c>
      <c r="BN672" s="209">
        <v>169553000</v>
      </c>
      <c r="BO672" s="209">
        <v>0</v>
      </c>
      <c r="BP672" s="209">
        <v>169553000</v>
      </c>
      <c r="BQ672" s="209">
        <v>0</v>
      </c>
      <c r="BR672" s="209">
        <v>0</v>
      </c>
      <c r="BS672" s="209">
        <v>169553000</v>
      </c>
      <c r="BT672" s="209">
        <v>0</v>
      </c>
      <c r="BU672" s="209">
        <v>169553000</v>
      </c>
      <c r="BV672" s="209">
        <v>0</v>
      </c>
      <c r="BW672" s="209">
        <v>0</v>
      </c>
      <c r="BX672" s="209">
        <v>135486368.5</v>
      </c>
      <c r="BY672" s="209">
        <v>0</v>
      </c>
      <c r="BZ672" s="209">
        <v>135486368.5</v>
      </c>
      <c r="CA672" s="209">
        <v>0</v>
      </c>
      <c r="CB672" s="209">
        <v>0</v>
      </c>
      <c r="CC672" s="209">
        <v>141786750</v>
      </c>
      <c r="CD672" s="209">
        <v>0</v>
      </c>
      <c r="CE672" s="209">
        <v>141786750</v>
      </c>
      <c r="CF672" s="209">
        <v>0</v>
      </c>
      <c r="CG672" s="209">
        <v>0</v>
      </c>
      <c r="CH672" s="209">
        <v>150957000</v>
      </c>
      <c r="CI672" s="209">
        <v>0</v>
      </c>
      <c r="CJ672" s="209">
        <v>150957000</v>
      </c>
      <c r="CK672" s="209">
        <v>0</v>
      </c>
      <c r="CL672" s="209">
        <v>0</v>
      </c>
      <c r="CM672" s="509" t="s">
        <v>92</v>
      </c>
      <c r="CN672" s="19" t="str">
        <f t="shared" si="264"/>
        <v>4040100361004плановый</v>
      </c>
      <c r="CO672" s="103"/>
      <c r="CP672" s="103"/>
      <c r="CQ672" s="192" t="b">
        <f t="shared" si="263"/>
        <v>1</v>
      </c>
      <c r="CR672" s="104">
        <f t="shared" si="257"/>
        <v>0</v>
      </c>
      <c r="CS672" s="104">
        <f t="shared" si="258"/>
        <v>0</v>
      </c>
      <c r="CT672" s="104">
        <f t="shared" si="259"/>
        <v>0</v>
      </c>
      <c r="CU672" s="104">
        <f t="shared" si="260"/>
        <v>0</v>
      </c>
      <c r="CV672" s="104">
        <f t="shared" si="261"/>
        <v>0</v>
      </c>
      <c r="CW672" s="104">
        <f t="shared" si="262"/>
        <v>0</v>
      </c>
      <c r="CX672" s="104"/>
      <c r="CY672" s="211">
        <f t="shared" si="265"/>
        <v>0</v>
      </c>
      <c r="CZ672" s="211">
        <f t="shared" si="266"/>
        <v>0</v>
      </c>
      <c r="DA672" s="211">
        <f t="shared" si="267"/>
        <v>0</v>
      </c>
      <c r="DB672" s="211">
        <f t="shared" si="268"/>
        <v>0</v>
      </c>
      <c r="DC672" s="211">
        <f t="shared" si="269"/>
        <v>0</v>
      </c>
      <c r="DD672" s="211">
        <f t="shared" si="270"/>
        <v>0</v>
      </c>
      <c r="DE672" s="211">
        <f t="shared" si="271"/>
        <v>0</v>
      </c>
      <c r="DF672" s="211">
        <f t="shared" si="272"/>
        <v>0</v>
      </c>
      <c r="DG672" s="211">
        <f t="shared" si="273"/>
        <v>0</v>
      </c>
      <c r="DH672" s="211">
        <f t="shared" si="274"/>
        <v>0</v>
      </c>
      <c r="DK672" s="202">
        <v>404010036</v>
      </c>
    </row>
    <row r="673" spans="1:115" s="105" customFormat="1" ht="32.1" customHeight="1">
      <c r="A673" s="56">
        <v>609</v>
      </c>
      <c r="B673" s="57" t="s">
        <v>601</v>
      </c>
      <c r="C673" s="202">
        <v>404010036</v>
      </c>
      <c r="D673" s="208" t="s">
        <v>2566</v>
      </c>
      <c r="E673" s="59" t="s">
        <v>602</v>
      </c>
      <c r="F673" s="85"/>
      <c r="G673" s="85"/>
      <c r="H673" s="86" t="s">
        <v>615</v>
      </c>
      <c r="I673" s="85"/>
      <c r="J673" s="86" t="s">
        <v>640</v>
      </c>
      <c r="K673" s="86" t="s">
        <v>208</v>
      </c>
      <c r="L673" s="86"/>
      <c r="M673" s="232"/>
      <c r="N673" s="232" t="s">
        <v>64</v>
      </c>
      <c r="O673" s="232"/>
      <c r="P673" s="64" t="s">
        <v>134</v>
      </c>
      <c r="Q673" s="64" t="s">
        <v>2600</v>
      </c>
      <c r="R673" s="86"/>
      <c r="S673" s="86"/>
      <c r="T673" s="86"/>
      <c r="U673" s="86"/>
      <c r="V673" s="86" t="s">
        <v>886</v>
      </c>
      <c r="W673" s="86" t="s">
        <v>302</v>
      </c>
      <c r="X673" s="86" t="s">
        <v>887</v>
      </c>
      <c r="Y673" s="86" t="s">
        <v>868</v>
      </c>
      <c r="Z673" s="86"/>
      <c r="AA673" s="86"/>
      <c r="AB673" s="64" t="s">
        <v>888</v>
      </c>
      <c r="AC673" s="64" t="s">
        <v>2438</v>
      </c>
      <c r="AD673" s="245"/>
      <c r="AE673" s="245"/>
      <c r="AF673" s="245"/>
      <c r="AG673" s="245"/>
      <c r="AH673" s="245"/>
      <c r="AI673" s="245"/>
      <c r="AJ673" s="245"/>
      <c r="AK673" s="245"/>
      <c r="AL673" s="245"/>
      <c r="AM673" s="255" t="s">
        <v>2601</v>
      </c>
      <c r="AN673" s="64" t="s">
        <v>2440</v>
      </c>
      <c r="AO673" s="197" t="s">
        <v>303</v>
      </c>
      <c r="AP673" s="197" t="s">
        <v>137</v>
      </c>
      <c r="AQ673" s="197" t="s">
        <v>889</v>
      </c>
      <c r="AR673" s="196" t="s">
        <v>890</v>
      </c>
      <c r="AS673" s="249">
        <v>244</v>
      </c>
      <c r="AT673" s="209">
        <v>361816</v>
      </c>
      <c r="AU673" s="209">
        <v>361816</v>
      </c>
      <c r="AV673" s="209">
        <v>0</v>
      </c>
      <c r="AW673" s="209">
        <v>0</v>
      </c>
      <c r="AX673" s="209">
        <v>361816</v>
      </c>
      <c r="AY673" s="209">
        <v>361816</v>
      </c>
      <c r="AZ673" s="209">
        <v>0</v>
      </c>
      <c r="BA673" s="209">
        <v>0</v>
      </c>
      <c r="BB673" s="209">
        <v>0</v>
      </c>
      <c r="BC673" s="209">
        <v>0</v>
      </c>
      <c r="BD673" s="209">
        <v>348839.71</v>
      </c>
      <c r="BE673" s="209">
        <v>0</v>
      </c>
      <c r="BF673" s="209">
        <v>348839.71</v>
      </c>
      <c r="BG673" s="209">
        <v>0</v>
      </c>
      <c r="BH673" s="209">
        <v>0</v>
      </c>
      <c r="BI673" s="209">
        <v>344294.22</v>
      </c>
      <c r="BJ673" s="209">
        <v>0</v>
      </c>
      <c r="BK673" s="209">
        <v>344294.22</v>
      </c>
      <c r="BL673" s="209">
        <v>0</v>
      </c>
      <c r="BM673" s="209">
        <v>0</v>
      </c>
      <c r="BN673" s="209">
        <v>357657.98</v>
      </c>
      <c r="BO673" s="209">
        <v>0</v>
      </c>
      <c r="BP673" s="209">
        <v>357657.98</v>
      </c>
      <c r="BQ673" s="209">
        <v>0</v>
      </c>
      <c r="BR673" s="209">
        <v>0</v>
      </c>
      <c r="BS673" s="209">
        <v>357657.98</v>
      </c>
      <c r="BT673" s="209">
        <v>0</v>
      </c>
      <c r="BU673" s="209">
        <v>357657.98</v>
      </c>
      <c r="BV673" s="209">
        <v>0</v>
      </c>
      <c r="BW673" s="209">
        <v>0</v>
      </c>
      <c r="BX673" s="209">
        <v>361816</v>
      </c>
      <c r="BY673" s="209">
        <v>0</v>
      </c>
      <c r="BZ673" s="209">
        <v>361816</v>
      </c>
      <c r="CA673" s="209">
        <v>0</v>
      </c>
      <c r="CB673" s="209">
        <v>0</v>
      </c>
      <c r="CC673" s="209">
        <v>348839.71</v>
      </c>
      <c r="CD673" s="209">
        <v>0</v>
      </c>
      <c r="CE673" s="209">
        <v>348839.71</v>
      </c>
      <c r="CF673" s="209">
        <v>0</v>
      </c>
      <c r="CG673" s="209">
        <v>0</v>
      </c>
      <c r="CH673" s="209">
        <v>344294.22</v>
      </c>
      <c r="CI673" s="209">
        <v>0</v>
      </c>
      <c r="CJ673" s="209">
        <v>344294.22</v>
      </c>
      <c r="CK673" s="209">
        <v>0</v>
      </c>
      <c r="CL673" s="209">
        <v>0</v>
      </c>
      <c r="CM673" s="509" t="s">
        <v>92</v>
      </c>
      <c r="CN673" s="19" t="str">
        <f t="shared" si="264"/>
        <v>4040100361004плановый</v>
      </c>
      <c r="CO673" s="103"/>
      <c r="CP673" s="103"/>
      <c r="CQ673" s="192" t="b">
        <f t="shared" si="263"/>
        <v>1</v>
      </c>
      <c r="CR673" s="104">
        <f t="shared" si="257"/>
        <v>0</v>
      </c>
      <c r="CS673" s="104">
        <f t="shared" si="258"/>
        <v>0</v>
      </c>
      <c r="CT673" s="104">
        <f t="shared" si="259"/>
        <v>0</v>
      </c>
      <c r="CU673" s="104">
        <f t="shared" si="260"/>
        <v>0</v>
      </c>
      <c r="CV673" s="104">
        <f t="shared" si="261"/>
        <v>0</v>
      </c>
      <c r="CW673" s="104">
        <f t="shared" si="262"/>
        <v>0</v>
      </c>
      <c r="CX673" s="104"/>
      <c r="CY673" s="211">
        <f t="shared" si="265"/>
        <v>0</v>
      </c>
      <c r="CZ673" s="211">
        <f t="shared" si="266"/>
        <v>0</v>
      </c>
      <c r="DA673" s="211">
        <f t="shared" si="267"/>
        <v>0</v>
      </c>
      <c r="DB673" s="211">
        <f t="shared" si="268"/>
        <v>0</v>
      </c>
      <c r="DC673" s="211">
        <f t="shared" si="269"/>
        <v>0</v>
      </c>
      <c r="DD673" s="211">
        <f t="shared" si="270"/>
        <v>0</v>
      </c>
      <c r="DE673" s="211">
        <f t="shared" si="271"/>
        <v>0</v>
      </c>
      <c r="DF673" s="211">
        <f t="shared" si="272"/>
        <v>0</v>
      </c>
      <c r="DG673" s="211">
        <f t="shared" si="273"/>
        <v>0</v>
      </c>
      <c r="DH673" s="211">
        <f t="shared" si="274"/>
        <v>0</v>
      </c>
      <c r="DK673" s="202">
        <v>404010036</v>
      </c>
    </row>
    <row r="674" spans="1:115" s="105" customFormat="1" ht="32.1" customHeight="1">
      <c r="A674" s="56">
        <v>609</v>
      </c>
      <c r="B674" s="57" t="s">
        <v>601</v>
      </c>
      <c r="C674" s="202">
        <v>404010036</v>
      </c>
      <c r="D674" s="208" t="s">
        <v>2566</v>
      </c>
      <c r="E674" s="59" t="s">
        <v>602</v>
      </c>
      <c r="F674" s="85"/>
      <c r="G674" s="85"/>
      <c r="H674" s="86" t="s">
        <v>615</v>
      </c>
      <c r="I674" s="85"/>
      <c r="J674" s="86" t="s">
        <v>640</v>
      </c>
      <c r="K674" s="86" t="s">
        <v>208</v>
      </c>
      <c r="L674" s="86"/>
      <c r="M674" s="232"/>
      <c r="N674" s="232" t="s">
        <v>64</v>
      </c>
      <c r="O674" s="232"/>
      <c r="P674" s="64" t="s">
        <v>134</v>
      </c>
      <c r="Q674" s="64" t="s">
        <v>2602</v>
      </c>
      <c r="R674" s="86"/>
      <c r="S674" s="86"/>
      <c r="T674" s="86"/>
      <c r="U674" s="86"/>
      <c r="V674" s="86" t="s">
        <v>886</v>
      </c>
      <c r="W674" s="86" t="s">
        <v>302</v>
      </c>
      <c r="X674" s="86" t="s">
        <v>887</v>
      </c>
      <c r="Y674" s="86" t="s">
        <v>868</v>
      </c>
      <c r="Z674" s="86"/>
      <c r="AA674" s="86"/>
      <c r="AB674" s="64" t="s">
        <v>891</v>
      </c>
      <c r="AC674" s="64" t="s">
        <v>2438</v>
      </c>
      <c r="AD674" s="245"/>
      <c r="AE674" s="245"/>
      <c r="AF674" s="245"/>
      <c r="AG674" s="245"/>
      <c r="AH674" s="245"/>
      <c r="AI674" s="245"/>
      <c r="AJ674" s="245"/>
      <c r="AK674" s="245"/>
      <c r="AL674" s="245"/>
      <c r="AM674" s="255" t="s">
        <v>2601</v>
      </c>
      <c r="AN674" s="64" t="s">
        <v>2440</v>
      </c>
      <c r="AO674" s="197" t="s">
        <v>303</v>
      </c>
      <c r="AP674" s="197" t="s">
        <v>137</v>
      </c>
      <c r="AQ674" s="197" t="s">
        <v>889</v>
      </c>
      <c r="AR674" s="196" t="s">
        <v>890</v>
      </c>
      <c r="AS674" s="249">
        <v>313</v>
      </c>
      <c r="AT674" s="209">
        <v>37965200</v>
      </c>
      <c r="AU674" s="209">
        <v>37965200</v>
      </c>
      <c r="AV674" s="209">
        <v>0</v>
      </c>
      <c r="AW674" s="209">
        <v>0</v>
      </c>
      <c r="AX674" s="209">
        <v>37965200</v>
      </c>
      <c r="AY674" s="209">
        <v>37965200</v>
      </c>
      <c r="AZ674" s="209">
        <v>0</v>
      </c>
      <c r="BA674" s="209">
        <v>0</v>
      </c>
      <c r="BB674" s="209">
        <v>0</v>
      </c>
      <c r="BC674" s="209">
        <v>0</v>
      </c>
      <c r="BD674" s="209">
        <v>34929340</v>
      </c>
      <c r="BE674" s="209">
        <v>0</v>
      </c>
      <c r="BF674" s="209">
        <v>34929340</v>
      </c>
      <c r="BG674" s="209">
        <v>0</v>
      </c>
      <c r="BH674" s="209">
        <v>0</v>
      </c>
      <c r="BI674" s="209">
        <v>34432300</v>
      </c>
      <c r="BJ674" s="209">
        <v>0</v>
      </c>
      <c r="BK674" s="209">
        <v>34432300</v>
      </c>
      <c r="BL674" s="209">
        <v>0</v>
      </c>
      <c r="BM674" s="209">
        <v>0</v>
      </c>
      <c r="BN674" s="209">
        <v>35810000</v>
      </c>
      <c r="BO674" s="209">
        <v>0</v>
      </c>
      <c r="BP674" s="209">
        <v>35810000</v>
      </c>
      <c r="BQ674" s="209">
        <v>0</v>
      </c>
      <c r="BR674" s="209">
        <v>0</v>
      </c>
      <c r="BS674" s="209">
        <v>35810000</v>
      </c>
      <c r="BT674" s="209">
        <v>0</v>
      </c>
      <c r="BU674" s="209">
        <v>35810000</v>
      </c>
      <c r="BV674" s="209">
        <v>0</v>
      </c>
      <c r="BW674" s="209">
        <v>0</v>
      </c>
      <c r="BX674" s="209">
        <v>37965200</v>
      </c>
      <c r="BY674" s="209">
        <v>0</v>
      </c>
      <c r="BZ674" s="209">
        <v>37965200</v>
      </c>
      <c r="CA674" s="209">
        <v>0</v>
      </c>
      <c r="CB674" s="209">
        <v>0</v>
      </c>
      <c r="CC674" s="209">
        <v>34929340</v>
      </c>
      <c r="CD674" s="209">
        <v>0</v>
      </c>
      <c r="CE674" s="209">
        <v>34929340</v>
      </c>
      <c r="CF674" s="209">
        <v>0</v>
      </c>
      <c r="CG674" s="209">
        <v>0</v>
      </c>
      <c r="CH674" s="209">
        <v>34432300</v>
      </c>
      <c r="CI674" s="209">
        <v>0</v>
      </c>
      <c r="CJ674" s="209">
        <v>34432300</v>
      </c>
      <c r="CK674" s="209">
        <v>0</v>
      </c>
      <c r="CL674" s="209">
        <v>0</v>
      </c>
      <c r="CM674" s="509" t="s">
        <v>92</v>
      </c>
      <c r="CN674" s="19" t="str">
        <f t="shared" si="264"/>
        <v>4040100361004плановый</v>
      </c>
      <c r="CO674" s="103"/>
      <c r="CP674" s="103"/>
      <c r="CQ674" s="192" t="b">
        <f t="shared" si="263"/>
        <v>1</v>
      </c>
      <c r="CR674" s="104">
        <f t="shared" si="257"/>
        <v>0</v>
      </c>
      <c r="CS674" s="104">
        <f t="shared" si="258"/>
        <v>0</v>
      </c>
      <c r="CT674" s="104">
        <f t="shared" si="259"/>
        <v>0</v>
      </c>
      <c r="CU674" s="104">
        <f t="shared" si="260"/>
        <v>0</v>
      </c>
      <c r="CV674" s="104">
        <f t="shared" si="261"/>
        <v>0</v>
      </c>
      <c r="CW674" s="104">
        <f t="shared" si="262"/>
        <v>0</v>
      </c>
      <c r="CX674" s="104"/>
      <c r="CY674" s="211">
        <f t="shared" si="265"/>
        <v>0</v>
      </c>
      <c r="CZ674" s="211">
        <f t="shared" si="266"/>
        <v>0</v>
      </c>
      <c r="DA674" s="211">
        <f t="shared" si="267"/>
        <v>0</v>
      </c>
      <c r="DB674" s="211">
        <f t="shared" si="268"/>
        <v>0</v>
      </c>
      <c r="DC674" s="211">
        <f t="shared" si="269"/>
        <v>0</v>
      </c>
      <c r="DD674" s="211">
        <f t="shared" si="270"/>
        <v>0</v>
      </c>
      <c r="DE674" s="211">
        <f t="shared" si="271"/>
        <v>0</v>
      </c>
      <c r="DF674" s="211">
        <f t="shared" si="272"/>
        <v>0</v>
      </c>
      <c r="DG674" s="211">
        <f t="shared" si="273"/>
        <v>0</v>
      </c>
      <c r="DH674" s="211">
        <f t="shared" si="274"/>
        <v>0</v>
      </c>
      <c r="DK674" s="202">
        <v>404010036</v>
      </c>
    </row>
    <row r="675" spans="1:115" s="105" customFormat="1" ht="32.1" customHeight="1">
      <c r="A675" s="56">
        <v>609</v>
      </c>
      <c r="B675" s="57" t="s">
        <v>601</v>
      </c>
      <c r="C675" s="202">
        <v>404010036</v>
      </c>
      <c r="D675" s="208" t="s">
        <v>2566</v>
      </c>
      <c r="E675" s="59" t="s">
        <v>892</v>
      </c>
      <c r="F675" s="85"/>
      <c r="G675" s="85"/>
      <c r="H675" s="86"/>
      <c r="I675" s="85"/>
      <c r="J675" s="86"/>
      <c r="K675" s="86"/>
      <c r="L675" s="86" t="s">
        <v>893</v>
      </c>
      <c r="M675" s="232"/>
      <c r="N675" s="232"/>
      <c r="O675" s="232"/>
      <c r="P675" s="64" t="s">
        <v>2603</v>
      </c>
      <c r="Q675" s="64" t="s">
        <v>2604</v>
      </c>
      <c r="R675" s="86"/>
      <c r="S675" s="86"/>
      <c r="T675" s="86"/>
      <c r="U675" s="86"/>
      <c r="V675" s="86" t="s">
        <v>894</v>
      </c>
      <c r="W675" s="86" t="s">
        <v>895</v>
      </c>
      <c r="X675" s="86" t="s">
        <v>896</v>
      </c>
      <c r="Y675" s="86"/>
      <c r="Z675" s="86"/>
      <c r="AA675" s="86"/>
      <c r="AB675" s="64" t="s">
        <v>2603</v>
      </c>
      <c r="AC675" s="64" t="s">
        <v>2438</v>
      </c>
      <c r="AD675" s="245"/>
      <c r="AE675" s="245"/>
      <c r="AF675" s="245"/>
      <c r="AG675" s="245"/>
      <c r="AH675" s="245"/>
      <c r="AI675" s="245"/>
      <c r="AJ675" s="245"/>
      <c r="AK675" s="245"/>
      <c r="AL675" s="245"/>
      <c r="AM675" s="255" t="s">
        <v>2605</v>
      </c>
      <c r="AN675" s="64" t="s">
        <v>2440</v>
      </c>
      <c r="AO675" s="197" t="s">
        <v>303</v>
      </c>
      <c r="AP675" s="197" t="s">
        <v>137</v>
      </c>
      <c r="AQ675" s="197" t="s">
        <v>897</v>
      </c>
      <c r="AR675" s="196" t="s">
        <v>898</v>
      </c>
      <c r="AS675" s="249" t="s">
        <v>168</v>
      </c>
      <c r="AT675" s="209">
        <v>987435488.38</v>
      </c>
      <c r="AU675" s="209">
        <v>987435488.38</v>
      </c>
      <c r="AV675" s="209">
        <v>938063713.96000004</v>
      </c>
      <c r="AW675" s="209">
        <v>938063713.96000004</v>
      </c>
      <c r="AX675" s="209">
        <v>49371774.420000002</v>
      </c>
      <c r="AY675" s="209">
        <v>49371774.420000002</v>
      </c>
      <c r="AZ675" s="209">
        <v>0</v>
      </c>
      <c r="BA675" s="209">
        <v>0</v>
      </c>
      <c r="BB675" s="209">
        <v>0</v>
      </c>
      <c r="BC675" s="209">
        <v>0</v>
      </c>
      <c r="BD675" s="209">
        <v>0</v>
      </c>
      <c r="BE675" s="209">
        <v>0</v>
      </c>
      <c r="BF675" s="209">
        <v>0</v>
      </c>
      <c r="BG675" s="209">
        <v>0</v>
      </c>
      <c r="BH675" s="209">
        <v>0</v>
      </c>
      <c r="BI675" s="209">
        <v>0</v>
      </c>
      <c r="BJ675" s="209">
        <v>0</v>
      </c>
      <c r="BK675" s="209">
        <v>0</v>
      </c>
      <c r="BL675" s="209">
        <v>0</v>
      </c>
      <c r="BM675" s="209">
        <v>0</v>
      </c>
      <c r="BN675" s="209">
        <v>0</v>
      </c>
      <c r="BO675" s="209">
        <v>0</v>
      </c>
      <c r="BP675" s="209">
        <v>0</v>
      </c>
      <c r="BQ675" s="209">
        <v>0</v>
      </c>
      <c r="BR675" s="209">
        <v>0</v>
      </c>
      <c r="BS675" s="209">
        <v>0</v>
      </c>
      <c r="BT675" s="209">
        <v>0</v>
      </c>
      <c r="BU675" s="209">
        <v>0</v>
      </c>
      <c r="BV675" s="209">
        <v>0</v>
      </c>
      <c r="BW675" s="209">
        <v>0</v>
      </c>
      <c r="BX675" s="209">
        <v>987435488.38</v>
      </c>
      <c r="BY675" s="209">
        <v>938063713.96000004</v>
      </c>
      <c r="BZ675" s="209">
        <v>49371774.420000002</v>
      </c>
      <c r="CA675" s="209">
        <v>0</v>
      </c>
      <c r="CB675" s="209">
        <v>0</v>
      </c>
      <c r="CC675" s="209">
        <v>0</v>
      </c>
      <c r="CD675" s="209">
        <v>0</v>
      </c>
      <c r="CE675" s="209">
        <v>0</v>
      </c>
      <c r="CF675" s="209">
        <v>0</v>
      </c>
      <c r="CG675" s="209">
        <v>0</v>
      </c>
      <c r="CH675" s="209">
        <v>0</v>
      </c>
      <c r="CI675" s="209">
        <v>0</v>
      </c>
      <c r="CJ675" s="209">
        <v>0</v>
      </c>
      <c r="CK675" s="209">
        <v>0</v>
      </c>
      <c r="CL675" s="209">
        <v>0</v>
      </c>
      <c r="CM675" s="509" t="s">
        <v>92</v>
      </c>
      <c r="CN675" s="19" t="str">
        <f t="shared" si="264"/>
        <v>4040100361004плановый</v>
      </c>
      <c r="CO675" s="103"/>
      <c r="CP675" s="103"/>
      <c r="CQ675" s="192" t="b">
        <f t="shared" si="263"/>
        <v>1</v>
      </c>
      <c r="CR675" s="104">
        <f t="shared" si="257"/>
        <v>-4.4703483581542969E-8</v>
      </c>
      <c r="CS675" s="104">
        <f t="shared" si="258"/>
        <v>-4.4703483581542969E-8</v>
      </c>
      <c r="CT675" s="104">
        <f t="shared" si="259"/>
        <v>0</v>
      </c>
      <c r="CU675" s="104">
        <f t="shared" si="260"/>
        <v>0</v>
      </c>
      <c r="CV675" s="104">
        <f t="shared" si="261"/>
        <v>0</v>
      </c>
      <c r="CW675" s="104">
        <f t="shared" si="262"/>
        <v>0</v>
      </c>
      <c r="CX675" s="104"/>
      <c r="CY675" s="211">
        <f t="shared" si="265"/>
        <v>0</v>
      </c>
      <c r="CZ675" s="211">
        <f t="shared" si="266"/>
        <v>0</v>
      </c>
      <c r="DA675" s="211">
        <f t="shared" si="267"/>
        <v>0</v>
      </c>
      <c r="DB675" s="211">
        <f t="shared" si="268"/>
        <v>0</v>
      </c>
      <c r="DC675" s="211">
        <f t="shared" si="269"/>
        <v>0</v>
      </c>
      <c r="DD675" s="211">
        <f t="shared" si="270"/>
        <v>0</v>
      </c>
      <c r="DE675" s="211">
        <f t="shared" si="271"/>
        <v>0</v>
      </c>
      <c r="DF675" s="211">
        <f t="shared" si="272"/>
        <v>0</v>
      </c>
      <c r="DG675" s="211">
        <f t="shared" si="273"/>
        <v>0</v>
      </c>
      <c r="DH675" s="211">
        <f t="shared" si="274"/>
        <v>0</v>
      </c>
      <c r="DK675" s="202">
        <v>404010036</v>
      </c>
    </row>
    <row r="676" spans="1:115" s="105" customFormat="1" ht="32.1" customHeight="1">
      <c r="A676" s="56">
        <v>609</v>
      </c>
      <c r="B676" s="57" t="s">
        <v>601</v>
      </c>
      <c r="C676" s="202">
        <v>404010036</v>
      </c>
      <c r="D676" s="208" t="s">
        <v>2566</v>
      </c>
      <c r="E676" s="59" t="s">
        <v>892</v>
      </c>
      <c r="F676" s="85"/>
      <c r="G676" s="85"/>
      <c r="H676" s="86"/>
      <c r="I676" s="85"/>
      <c r="J676" s="86"/>
      <c r="K676" s="86"/>
      <c r="L676" s="86" t="s">
        <v>893</v>
      </c>
      <c r="M676" s="232"/>
      <c r="N676" s="232"/>
      <c r="O676" s="232"/>
      <c r="P676" s="64" t="s">
        <v>2603</v>
      </c>
      <c r="Q676" s="64" t="s">
        <v>2606</v>
      </c>
      <c r="R676" s="86"/>
      <c r="S676" s="86"/>
      <c r="T676" s="86"/>
      <c r="U676" s="86"/>
      <c r="V676" s="86" t="s">
        <v>899</v>
      </c>
      <c r="W676" s="86" t="s">
        <v>895</v>
      </c>
      <c r="X676" s="86" t="s">
        <v>900</v>
      </c>
      <c r="Y676" s="86"/>
      <c r="Z676" s="86"/>
      <c r="AA676" s="86"/>
      <c r="AB676" s="64" t="s">
        <v>2603</v>
      </c>
      <c r="AC676" s="64" t="s">
        <v>2438</v>
      </c>
      <c r="AD676" s="245"/>
      <c r="AE676" s="245"/>
      <c r="AF676" s="245"/>
      <c r="AG676" s="245"/>
      <c r="AH676" s="245"/>
      <c r="AI676" s="245"/>
      <c r="AJ676" s="245"/>
      <c r="AK676" s="245"/>
      <c r="AL676" s="245"/>
      <c r="AM676" s="255" t="s">
        <v>2607</v>
      </c>
      <c r="AN676" s="64" t="s">
        <v>2440</v>
      </c>
      <c r="AO676" s="197" t="s">
        <v>303</v>
      </c>
      <c r="AP676" s="197" t="s">
        <v>137</v>
      </c>
      <c r="AQ676" s="197" t="s">
        <v>901</v>
      </c>
      <c r="AR676" s="196" t="s">
        <v>902</v>
      </c>
      <c r="AS676" s="249" t="s">
        <v>168</v>
      </c>
      <c r="AT676" s="209">
        <v>36830209.960000001</v>
      </c>
      <c r="AU676" s="209">
        <v>36830209.960000001</v>
      </c>
      <c r="AV676" s="209">
        <v>34988699.350000001</v>
      </c>
      <c r="AW676" s="209">
        <v>34988699.350000001</v>
      </c>
      <c r="AX676" s="209">
        <v>1841510.61</v>
      </c>
      <c r="AY676" s="209">
        <v>1841510.61</v>
      </c>
      <c r="AZ676" s="209">
        <v>0</v>
      </c>
      <c r="BA676" s="209">
        <v>0</v>
      </c>
      <c r="BB676" s="209">
        <v>0</v>
      </c>
      <c r="BC676" s="209">
        <v>0</v>
      </c>
      <c r="BD676" s="209">
        <v>0</v>
      </c>
      <c r="BE676" s="209">
        <v>0</v>
      </c>
      <c r="BF676" s="209">
        <v>0</v>
      </c>
      <c r="BG676" s="209">
        <v>0</v>
      </c>
      <c r="BH676" s="209">
        <v>0</v>
      </c>
      <c r="BI676" s="209">
        <v>0</v>
      </c>
      <c r="BJ676" s="209">
        <v>0</v>
      </c>
      <c r="BK676" s="209">
        <v>0</v>
      </c>
      <c r="BL676" s="209">
        <v>0</v>
      </c>
      <c r="BM676" s="209">
        <v>0</v>
      </c>
      <c r="BN676" s="209">
        <v>0</v>
      </c>
      <c r="BO676" s="209">
        <v>0</v>
      </c>
      <c r="BP676" s="209">
        <v>0</v>
      </c>
      <c r="BQ676" s="209">
        <v>0</v>
      </c>
      <c r="BR676" s="209">
        <v>0</v>
      </c>
      <c r="BS676" s="209">
        <v>0</v>
      </c>
      <c r="BT676" s="209">
        <v>0</v>
      </c>
      <c r="BU676" s="209">
        <v>0</v>
      </c>
      <c r="BV676" s="209">
        <v>0</v>
      </c>
      <c r="BW676" s="209">
        <v>0</v>
      </c>
      <c r="BX676" s="209">
        <v>36830209.960000001</v>
      </c>
      <c r="BY676" s="209">
        <v>34988699.350000001</v>
      </c>
      <c r="BZ676" s="209">
        <v>1841510.61</v>
      </c>
      <c r="CA676" s="209">
        <v>0</v>
      </c>
      <c r="CB676" s="209">
        <v>0</v>
      </c>
      <c r="CC676" s="209">
        <v>0</v>
      </c>
      <c r="CD676" s="209">
        <v>0</v>
      </c>
      <c r="CE676" s="209">
        <v>0</v>
      </c>
      <c r="CF676" s="209">
        <v>0</v>
      </c>
      <c r="CG676" s="209">
        <v>0</v>
      </c>
      <c r="CH676" s="209">
        <v>0</v>
      </c>
      <c r="CI676" s="209">
        <v>0</v>
      </c>
      <c r="CJ676" s="209">
        <v>0</v>
      </c>
      <c r="CK676" s="209">
        <v>0</v>
      </c>
      <c r="CL676" s="209">
        <v>0</v>
      </c>
      <c r="CM676" s="509" t="s">
        <v>92</v>
      </c>
      <c r="CN676" s="19" t="str">
        <f t="shared" si="264"/>
        <v>4040100361004плановый</v>
      </c>
      <c r="CO676" s="103"/>
      <c r="CP676" s="103"/>
      <c r="CQ676" s="192" t="b">
        <f t="shared" si="263"/>
        <v>1</v>
      </c>
      <c r="CR676" s="104">
        <f t="shared" si="257"/>
        <v>-6.9849193096160889E-10</v>
      </c>
      <c r="CS676" s="104">
        <f t="shared" si="258"/>
        <v>-6.9849193096160889E-10</v>
      </c>
      <c r="CT676" s="104">
        <f t="shared" si="259"/>
        <v>0</v>
      </c>
      <c r="CU676" s="104">
        <f t="shared" si="260"/>
        <v>0</v>
      </c>
      <c r="CV676" s="104">
        <f t="shared" si="261"/>
        <v>0</v>
      </c>
      <c r="CW676" s="104">
        <f t="shared" si="262"/>
        <v>0</v>
      </c>
      <c r="CX676" s="104"/>
      <c r="CY676" s="211">
        <f t="shared" si="265"/>
        <v>0</v>
      </c>
      <c r="CZ676" s="211">
        <f t="shared" si="266"/>
        <v>0</v>
      </c>
      <c r="DA676" s="211">
        <f t="shared" si="267"/>
        <v>0</v>
      </c>
      <c r="DB676" s="211">
        <f t="shared" si="268"/>
        <v>0</v>
      </c>
      <c r="DC676" s="211">
        <f t="shared" si="269"/>
        <v>0</v>
      </c>
      <c r="DD676" s="211">
        <f t="shared" si="270"/>
        <v>0</v>
      </c>
      <c r="DE676" s="211">
        <f t="shared" si="271"/>
        <v>0</v>
      </c>
      <c r="DF676" s="211">
        <f t="shared" si="272"/>
        <v>0</v>
      </c>
      <c r="DG676" s="211">
        <f t="shared" si="273"/>
        <v>0</v>
      </c>
      <c r="DH676" s="211">
        <f t="shared" si="274"/>
        <v>0</v>
      </c>
      <c r="DK676" s="202">
        <v>404010036</v>
      </c>
    </row>
    <row r="677" spans="1:115" s="105" customFormat="1" ht="32.1" customHeight="1">
      <c r="A677" s="56">
        <v>609</v>
      </c>
      <c r="B677" s="57" t="s">
        <v>601</v>
      </c>
      <c r="C677" s="202">
        <v>404010036</v>
      </c>
      <c r="D677" s="208" t="s">
        <v>2566</v>
      </c>
      <c r="E677" s="59" t="s">
        <v>892</v>
      </c>
      <c r="F677" s="85"/>
      <c r="G677" s="85"/>
      <c r="H677" s="86"/>
      <c r="I677" s="85"/>
      <c r="J677" s="86"/>
      <c r="K677" s="86"/>
      <c r="L677" s="86" t="s">
        <v>893</v>
      </c>
      <c r="M677" s="232"/>
      <c r="N677" s="232"/>
      <c r="O677" s="232"/>
      <c r="P677" s="64" t="s">
        <v>2603</v>
      </c>
      <c r="Q677" s="64" t="s">
        <v>2604</v>
      </c>
      <c r="R677" s="86"/>
      <c r="S677" s="86"/>
      <c r="T677" s="86"/>
      <c r="U677" s="86"/>
      <c r="V677" s="86" t="s">
        <v>894</v>
      </c>
      <c r="W677" s="86" t="s">
        <v>895</v>
      </c>
      <c r="X677" s="86" t="s">
        <v>896</v>
      </c>
      <c r="Y677" s="86"/>
      <c r="Z677" s="86"/>
      <c r="AA677" s="86"/>
      <c r="AB677" s="64" t="s">
        <v>2603</v>
      </c>
      <c r="AC677" s="64" t="s">
        <v>2438</v>
      </c>
      <c r="AD677" s="245"/>
      <c r="AE677" s="245"/>
      <c r="AF677" s="245"/>
      <c r="AG677" s="245"/>
      <c r="AH677" s="245"/>
      <c r="AI677" s="245"/>
      <c r="AJ677" s="245"/>
      <c r="AK677" s="245"/>
      <c r="AL677" s="245"/>
      <c r="AM677" s="255" t="s">
        <v>2605</v>
      </c>
      <c r="AN677" s="64" t="s">
        <v>2440</v>
      </c>
      <c r="AO677" s="197" t="s">
        <v>303</v>
      </c>
      <c r="AP677" s="197" t="s">
        <v>137</v>
      </c>
      <c r="AQ677" s="197" t="s">
        <v>897</v>
      </c>
      <c r="AR677" s="196" t="s">
        <v>898</v>
      </c>
      <c r="AS677" s="249" t="s">
        <v>623</v>
      </c>
      <c r="AT677" s="209">
        <v>0</v>
      </c>
      <c r="AU677" s="209">
        <v>0</v>
      </c>
      <c r="AV677" s="209">
        <v>0</v>
      </c>
      <c r="AW677" s="209">
        <v>0</v>
      </c>
      <c r="AX677" s="209">
        <v>0</v>
      </c>
      <c r="AY677" s="209">
        <v>0</v>
      </c>
      <c r="AZ677" s="209">
        <v>0</v>
      </c>
      <c r="BA677" s="209">
        <v>0</v>
      </c>
      <c r="BB677" s="209">
        <v>0</v>
      </c>
      <c r="BC677" s="209">
        <v>0</v>
      </c>
      <c r="BD677" s="209">
        <v>509452287.57999998</v>
      </c>
      <c r="BE677" s="209">
        <v>483979673.57999998</v>
      </c>
      <c r="BF677" s="209">
        <v>25472614</v>
      </c>
      <c r="BG677" s="209">
        <v>0</v>
      </c>
      <c r="BH677" s="209">
        <v>0</v>
      </c>
      <c r="BI677" s="209">
        <v>0</v>
      </c>
      <c r="BJ677" s="209">
        <v>0</v>
      </c>
      <c r="BK677" s="209">
        <v>0</v>
      </c>
      <c r="BL677" s="209">
        <v>0</v>
      </c>
      <c r="BM677" s="209">
        <v>0</v>
      </c>
      <c r="BN677" s="209">
        <v>0</v>
      </c>
      <c r="BO677" s="209">
        <v>0</v>
      </c>
      <c r="BP677" s="209">
        <v>0</v>
      </c>
      <c r="BQ677" s="209">
        <v>0</v>
      </c>
      <c r="BR677" s="209">
        <v>0</v>
      </c>
      <c r="BS677" s="209">
        <v>0</v>
      </c>
      <c r="BT677" s="209">
        <v>0</v>
      </c>
      <c r="BU677" s="209">
        <v>0</v>
      </c>
      <c r="BV677" s="209">
        <v>0</v>
      </c>
      <c r="BW677" s="209">
        <v>0</v>
      </c>
      <c r="BX677" s="209">
        <v>0</v>
      </c>
      <c r="BY677" s="209">
        <v>0</v>
      </c>
      <c r="BZ677" s="209">
        <v>0</v>
      </c>
      <c r="CA677" s="209">
        <v>0</v>
      </c>
      <c r="CB677" s="209">
        <v>0</v>
      </c>
      <c r="CC677" s="209">
        <v>509452287.57999998</v>
      </c>
      <c r="CD677" s="209">
        <v>483979673.57999998</v>
      </c>
      <c r="CE677" s="209">
        <v>25472614</v>
      </c>
      <c r="CF677" s="209">
        <v>0</v>
      </c>
      <c r="CG677" s="209">
        <v>0</v>
      </c>
      <c r="CH677" s="209">
        <v>0</v>
      </c>
      <c r="CI677" s="209">
        <v>0</v>
      </c>
      <c r="CJ677" s="209">
        <v>0</v>
      </c>
      <c r="CK677" s="209">
        <v>0</v>
      </c>
      <c r="CL677" s="209">
        <v>0</v>
      </c>
      <c r="CM677" s="509" t="s">
        <v>92</v>
      </c>
      <c r="CN677" s="19" t="str">
        <f t="shared" si="264"/>
        <v>4040100361004плановый</v>
      </c>
      <c r="CO677" s="103"/>
      <c r="CP677" s="103"/>
      <c r="CQ677" s="192" t="b">
        <f t="shared" si="263"/>
        <v>1</v>
      </c>
      <c r="CR677" s="104">
        <f t="shared" si="257"/>
        <v>0</v>
      </c>
      <c r="CS677" s="104">
        <f t="shared" si="258"/>
        <v>0</v>
      </c>
      <c r="CT677" s="104">
        <f t="shared" si="259"/>
        <v>0</v>
      </c>
      <c r="CU677" s="104">
        <f t="shared" si="260"/>
        <v>0</v>
      </c>
      <c r="CV677" s="104">
        <f t="shared" si="261"/>
        <v>0</v>
      </c>
      <c r="CW677" s="104">
        <f t="shared" si="262"/>
        <v>0</v>
      </c>
      <c r="CX677" s="104"/>
      <c r="CY677" s="211">
        <f t="shared" si="265"/>
        <v>0</v>
      </c>
      <c r="CZ677" s="211">
        <f t="shared" si="266"/>
        <v>0</v>
      </c>
      <c r="DA677" s="211">
        <f t="shared" si="267"/>
        <v>0</v>
      </c>
      <c r="DB677" s="211">
        <f t="shared" si="268"/>
        <v>0</v>
      </c>
      <c r="DC677" s="211">
        <f t="shared" si="269"/>
        <v>0</v>
      </c>
      <c r="DD677" s="211">
        <f t="shared" si="270"/>
        <v>0</v>
      </c>
      <c r="DE677" s="211">
        <f t="shared" si="271"/>
        <v>0</v>
      </c>
      <c r="DF677" s="211">
        <f t="shared" si="272"/>
        <v>0</v>
      </c>
      <c r="DG677" s="211">
        <f t="shared" si="273"/>
        <v>0</v>
      </c>
      <c r="DH677" s="211">
        <f t="shared" si="274"/>
        <v>0</v>
      </c>
      <c r="DK677" s="202">
        <v>404010036</v>
      </c>
    </row>
    <row r="678" spans="1:115" s="105" customFormat="1" ht="32.1" customHeight="1">
      <c r="A678" s="56">
        <v>609</v>
      </c>
      <c r="B678" s="57" t="s">
        <v>601</v>
      </c>
      <c r="C678" s="202">
        <v>404010036</v>
      </c>
      <c r="D678" s="208" t="s">
        <v>2566</v>
      </c>
      <c r="E678" s="59" t="s">
        <v>602</v>
      </c>
      <c r="F678" s="85"/>
      <c r="G678" s="85"/>
      <c r="H678" s="86" t="s">
        <v>615</v>
      </c>
      <c r="I678" s="85"/>
      <c r="J678" s="86" t="s">
        <v>640</v>
      </c>
      <c r="K678" s="86" t="s">
        <v>208</v>
      </c>
      <c r="L678" s="86"/>
      <c r="M678" s="232"/>
      <c r="N678" s="232" t="s">
        <v>64</v>
      </c>
      <c r="O678" s="232"/>
      <c r="P678" s="64" t="s">
        <v>134</v>
      </c>
      <c r="Q678" s="64" t="s">
        <v>2608</v>
      </c>
      <c r="R678" s="86"/>
      <c r="S678" s="86"/>
      <c r="T678" s="86"/>
      <c r="U678" s="86"/>
      <c r="V678" s="86" t="s">
        <v>903</v>
      </c>
      <c r="W678" s="86" t="s">
        <v>2609</v>
      </c>
      <c r="X678" s="84" t="s">
        <v>2610</v>
      </c>
      <c r="Y678" s="86"/>
      <c r="Z678" s="86"/>
      <c r="AA678" s="86"/>
      <c r="AB678" s="64" t="s">
        <v>2611</v>
      </c>
      <c r="AC678" s="64" t="s">
        <v>2438</v>
      </c>
      <c r="AD678" s="245"/>
      <c r="AE678" s="245"/>
      <c r="AF678" s="245"/>
      <c r="AG678" s="245"/>
      <c r="AH678" s="245"/>
      <c r="AI678" s="245"/>
      <c r="AJ678" s="245"/>
      <c r="AK678" s="245"/>
      <c r="AL678" s="245"/>
      <c r="AM678" s="255" t="s">
        <v>2612</v>
      </c>
      <c r="AN678" s="64" t="s">
        <v>2440</v>
      </c>
      <c r="AO678" s="197" t="s">
        <v>303</v>
      </c>
      <c r="AP678" s="197" t="s">
        <v>137</v>
      </c>
      <c r="AQ678" s="197" t="s">
        <v>904</v>
      </c>
      <c r="AR678" s="196" t="s">
        <v>2613</v>
      </c>
      <c r="AS678" s="249">
        <v>244</v>
      </c>
      <c r="AT678" s="209">
        <v>3082.46</v>
      </c>
      <c r="AU678" s="209">
        <v>3082.46</v>
      </c>
      <c r="AV678" s="209">
        <v>0</v>
      </c>
      <c r="AW678" s="209">
        <v>0</v>
      </c>
      <c r="AX678" s="209">
        <v>3082.46</v>
      </c>
      <c r="AY678" s="209">
        <v>3082.46</v>
      </c>
      <c r="AZ678" s="209">
        <v>0</v>
      </c>
      <c r="BA678" s="209">
        <v>0</v>
      </c>
      <c r="BB678" s="209">
        <v>0</v>
      </c>
      <c r="BC678" s="209">
        <v>0</v>
      </c>
      <c r="BD678" s="209">
        <v>4573.37</v>
      </c>
      <c r="BE678" s="209">
        <v>0</v>
      </c>
      <c r="BF678" s="209">
        <v>4573.37</v>
      </c>
      <c r="BG678" s="209">
        <v>0</v>
      </c>
      <c r="BH678" s="209">
        <v>0</v>
      </c>
      <c r="BI678" s="209">
        <v>0</v>
      </c>
      <c r="BJ678" s="209">
        <v>0</v>
      </c>
      <c r="BK678" s="209">
        <v>0</v>
      </c>
      <c r="BL678" s="209">
        <v>0</v>
      </c>
      <c r="BM678" s="209">
        <v>0</v>
      </c>
      <c r="BN678" s="209">
        <v>0</v>
      </c>
      <c r="BO678" s="209">
        <v>0</v>
      </c>
      <c r="BP678" s="209">
        <v>0</v>
      </c>
      <c r="BQ678" s="209">
        <v>0</v>
      </c>
      <c r="BR678" s="209">
        <v>0</v>
      </c>
      <c r="BS678" s="209">
        <v>0</v>
      </c>
      <c r="BT678" s="209">
        <v>0</v>
      </c>
      <c r="BU678" s="209">
        <v>0</v>
      </c>
      <c r="BV678" s="209">
        <v>0</v>
      </c>
      <c r="BW678" s="209">
        <v>0</v>
      </c>
      <c r="BX678" s="209">
        <v>3082.46</v>
      </c>
      <c r="BY678" s="209">
        <v>0</v>
      </c>
      <c r="BZ678" s="209">
        <v>3082.46</v>
      </c>
      <c r="CA678" s="209">
        <v>0</v>
      </c>
      <c r="CB678" s="209">
        <v>0</v>
      </c>
      <c r="CC678" s="209">
        <v>4573.37</v>
      </c>
      <c r="CD678" s="209">
        <v>0</v>
      </c>
      <c r="CE678" s="209">
        <v>4573.37</v>
      </c>
      <c r="CF678" s="209">
        <v>0</v>
      </c>
      <c r="CG678" s="209">
        <v>0</v>
      </c>
      <c r="CH678" s="209">
        <v>0</v>
      </c>
      <c r="CI678" s="209">
        <v>0</v>
      </c>
      <c r="CJ678" s="209">
        <v>0</v>
      </c>
      <c r="CK678" s="209">
        <v>0</v>
      </c>
      <c r="CL678" s="209">
        <v>0</v>
      </c>
      <c r="CM678" s="509" t="s">
        <v>92</v>
      </c>
      <c r="CN678" s="19" t="str">
        <f t="shared" si="264"/>
        <v>4040100361004плановый</v>
      </c>
      <c r="CO678" s="103"/>
      <c r="CP678" s="103"/>
      <c r="CQ678" s="192" t="b">
        <f t="shared" si="263"/>
        <v>1</v>
      </c>
      <c r="CR678" s="104">
        <f t="shared" si="257"/>
        <v>0</v>
      </c>
      <c r="CS678" s="104">
        <f t="shared" si="258"/>
        <v>0</v>
      </c>
      <c r="CT678" s="104">
        <f t="shared" si="259"/>
        <v>0</v>
      </c>
      <c r="CU678" s="104">
        <f t="shared" si="260"/>
        <v>0</v>
      </c>
      <c r="CV678" s="104">
        <f t="shared" si="261"/>
        <v>0</v>
      </c>
      <c r="CW678" s="104">
        <f t="shared" si="262"/>
        <v>0</v>
      </c>
      <c r="CX678" s="104"/>
      <c r="CY678" s="211">
        <f t="shared" si="265"/>
        <v>0</v>
      </c>
      <c r="CZ678" s="211">
        <f t="shared" si="266"/>
        <v>0</v>
      </c>
      <c r="DA678" s="211">
        <f t="shared" si="267"/>
        <v>0</v>
      </c>
      <c r="DB678" s="211">
        <f t="shared" si="268"/>
        <v>0</v>
      </c>
      <c r="DC678" s="211">
        <f t="shared" si="269"/>
        <v>0</v>
      </c>
      <c r="DD678" s="211">
        <f t="shared" si="270"/>
        <v>0</v>
      </c>
      <c r="DE678" s="211">
        <f t="shared" si="271"/>
        <v>0</v>
      </c>
      <c r="DF678" s="211">
        <f t="shared" si="272"/>
        <v>0</v>
      </c>
      <c r="DG678" s="211">
        <f t="shared" si="273"/>
        <v>0</v>
      </c>
      <c r="DH678" s="211">
        <f t="shared" si="274"/>
        <v>0</v>
      </c>
      <c r="DK678" s="202">
        <v>404010036</v>
      </c>
    </row>
    <row r="679" spans="1:115" s="105" customFormat="1" ht="32.1" customHeight="1">
      <c r="A679" s="56">
        <v>609</v>
      </c>
      <c r="B679" s="57" t="s">
        <v>601</v>
      </c>
      <c r="C679" s="202">
        <v>404010036</v>
      </c>
      <c r="D679" s="208" t="s">
        <v>2566</v>
      </c>
      <c r="E679" s="59" t="s">
        <v>602</v>
      </c>
      <c r="F679" s="85"/>
      <c r="G679" s="85"/>
      <c r="H679" s="86" t="s">
        <v>615</v>
      </c>
      <c r="I679" s="85"/>
      <c r="J679" s="86" t="s">
        <v>640</v>
      </c>
      <c r="K679" s="86" t="s">
        <v>208</v>
      </c>
      <c r="L679" s="86"/>
      <c r="M679" s="232"/>
      <c r="N679" s="232" t="s">
        <v>64</v>
      </c>
      <c r="O679" s="232"/>
      <c r="P679" s="64" t="s">
        <v>134</v>
      </c>
      <c r="Q679" s="64" t="s">
        <v>2614</v>
      </c>
      <c r="R679" s="86"/>
      <c r="S679" s="86"/>
      <c r="T679" s="86"/>
      <c r="U679" s="86"/>
      <c r="V679" s="86" t="s">
        <v>903</v>
      </c>
      <c r="W679" s="86" t="s">
        <v>2615</v>
      </c>
      <c r="X679" s="84" t="s">
        <v>2610</v>
      </c>
      <c r="Y679" s="86"/>
      <c r="Z679" s="86"/>
      <c r="AA679" s="86"/>
      <c r="AB679" s="64" t="s">
        <v>2611</v>
      </c>
      <c r="AC679" s="64" t="s">
        <v>2438</v>
      </c>
      <c r="AD679" s="245"/>
      <c r="AE679" s="245"/>
      <c r="AF679" s="245"/>
      <c r="AG679" s="245"/>
      <c r="AH679" s="245"/>
      <c r="AI679" s="245"/>
      <c r="AJ679" s="245"/>
      <c r="AK679" s="245"/>
      <c r="AL679" s="245"/>
      <c r="AM679" s="255" t="s">
        <v>2612</v>
      </c>
      <c r="AN679" s="64" t="s">
        <v>2440</v>
      </c>
      <c r="AO679" s="197" t="s">
        <v>303</v>
      </c>
      <c r="AP679" s="197" t="s">
        <v>137</v>
      </c>
      <c r="AQ679" s="197" t="s">
        <v>904</v>
      </c>
      <c r="AR679" s="196" t="s">
        <v>2613</v>
      </c>
      <c r="AS679" s="249">
        <v>321</v>
      </c>
      <c r="AT679" s="209">
        <v>279977.53999999998</v>
      </c>
      <c r="AU679" s="209">
        <v>279977.53999999998</v>
      </c>
      <c r="AV679" s="209">
        <v>0</v>
      </c>
      <c r="AW679" s="209">
        <v>0</v>
      </c>
      <c r="AX679" s="209">
        <v>279977.53999999998</v>
      </c>
      <c r="AY679" s="209">
        <v>279977.53999999998</v>
      </c>
      <c r="AZ679" s="209">
        <v>0</v>
      </c>
      <c r="BA679" s="209">
        <v>0</v>
      </c>
      <c r="BB679" s="209">
        <v>0</v>
      </c>
      <c r="BC679" s="209">
        <v>0</v>
      </c>
      <c r="BD679" s="209">
        <v>425000</v>
      </c>
      <c r="BE679" s="209">
        <v>0</v>
      </c>
      <c r="BF679" s="209">
        <v>425000</v>
      </c>
      <c r="BG679" s="209">
        <v>0</v>
      </c>
      <c r="BH679" s="209">
        <v>0</v>
      </c>
      <c r="BI679" s="209">
        <v>0</v>
      </c>
      <c r="BJ679" s="209">
        <v>0</v>
      </c>
      <c r="BK679" s="209">
        <v>0</v>
      </c>
      <c r="BL679" s="209">
        <v>0</v>
      </c>
      <c r="BM679" s="209">
        <v>0</v>
      </c>
      <c r="BN679" s="209">
        <v>0</v>
      </c>
      <c r="BO679" s="209">
        <v>0</v>
      </c>
      <c r="BP679" s="209">
        <v>0</v>
      </c>
      <c r="BQ679" s="209">
        <v>0</v>
      </c>
      <c r="BR679" s="209">
        <v>0</v>
      </c>
      <c r="BS679" s="209">
        <v>0</v>
      </c>
      <c r="BT679" s="209">
        <v>0</v>
      </c>
      <c r="BU679" s="209">
        <v>0</v>
      </c>
      <c r="BV679" s="209">
        <v>0</v>
      </c>
      <c r="BW679" s="209">
        <v>0</v>
      </c>
      <c r="BX679" s="209">
        <v>279977.53999999998</v>
      </c>
      <c r="BY679" s="209">
        <v>0</v>
      </c>
      <c r="BZ679" s="209">
        <v>279977.53999999998</v>
      </c>
      <c r="CA679" s="209">
        <v>0</v>
      </c>
      <c r="CB679" s="209">
        <v>0</v>
      </c>
      <c r="CC679" s="209">
        <v>425000</v>
      </c>
      <c r="CD679" s="209">
        <v>0</v>
      </c>
      <c r="CE679" s="209">
        <v>425000</v>
      </c>
      <c r="CF679" s="209">
        <v>0</v>
      </c>
      <c r="CG679" s="209">
        <v>0</v>
      </c>
      <c r="CH679" s="209">
        <v>0</v>
      </c>
      <c r="CI679" s="209">
        <v>0</v>
      </c>
      <c r="CJ679" s="209">
        <v>0</v>
      </c>
      <c r="CK679" s="209">
        <v>0</v>
      </c>
      <c r="CL679" s="209">
        <v>0</v>
      </c>
      <c r="CM679" s="509" t="s">
        <v>92</v>
      </c>
      <c r="CN679" s="19" t="str">
        <f t="shared" si="264"/>
        <v>4040100361004плановый</v>
      </c>
      <c r="CO679" s="103"/>
      <c r="CP679" s="103"/>
      <c r="CQ679" s="192" t="b">
        <f t="shared" si="263"/>
        <v>1</v>
      </c>
      <c r="CR679" s="104">
        <f t="shared" si="257"/>
        <v>0</v>
      </c>
      <c r="CS679" s="104">
        <f t="shared" si="258"/>
        <v>0</v>
      </c>
      <c r="CT679" s="104">
        <f t="shared" si="259"/>
        <v>0</v>
      </c>
      <c r="CU679" s="104">
        <f t="shared" si="260"/>
        <v>0</v>
      </c>
      <c r="CV679" s="104">
        <f t="shared" si="261"/>
        <v>0</v>
      </c>
      <c r="CW679" s="104">
        <f t="shared" si="262"/>
        <v>0</v>
      </c>
      <c r="CX679" s="104"/>
      <c r="CY679" s="211">
        <f t="shared" si="265"/>
        <v>0</v>
      </c>
      <c r="CZ679" s="211">
        <f t="shared" si="266"/>
        <v>0</v>
      </c>
      <c r="DA679" s="211">
        <f t="shared" si="267"/>
        <v>0</v>
      </c>
      <c r="DB679" s="211">
        <f t="shared" si="268"/>
        <v>0</v>
      </c>
      <c r="DC679" s="211">
        <f t="shared" si="269"/>
        <v>0</v>
      </c>
      <c r="DD679" s="211">
        <f t="shared" si="270"/>
        <v>0</v>
      </c>
      <c r="DE679" s="211">
        <f t="shared" si="271"/>
        <v>0</v>
      </c>
      <c r="DF679" s="211">
        <f t="shared" si="272"/>
        <v>0</v>
      </c>
      <c r="DG679" s="211">
        <f t="shared" si="273"/>
        <v>0</v>
      </c>
      <c r="DH679" s="211">
        <f t="shared" si="274"/>
        <v>0</v>
      </c>
      <c r="DK679" s="202">
        <v>404010036</v>
      </c>
    </row>
    <row r="680" spans="1:115" s="105" customFormat="1" ht="32.1" customHeight="1">
      <c r="A680" s="56">
        <v>609</v>
      </c>
      <c r="B680" s="57" t="s">
        <v>601</v>
      </c>
      <c r="C680" s="202">
        <v>404010036</v>
      </c>
      <c r="D680" s="208" t="s">
        <v>2566</v>
      </c>
      <c r="E680" s="59" t="s">
        <v>602</v>
      </c>
      <c r="F680" s="85"/>
      <c r="G680" s="85"/>
      <c r="H680" s="86" t="s">
        <v>615</v>
      </c>
      <c r="I680" s="85"/>
      <c r="J680" s="86" t="s">
        <v>640</v>
      </c>
      <c r="K680" s="86" t="s">
        <v>208</v>
      </c>
      <c r="L680" s="86"/>
      <c r="M680" s="232"/>
      <c r="N680" s="232" t="s">
        <v>64</v>
      </c>
      <c r="O680" s="232"/>
      <c r="P680" s="64" t="s">
        <v>134</v>
      </c>
      <c r="Q680" s="64" t="s">
        <v>2616</v>
      </c>
      <c r="R680" s="86"/>
      <c r="S680" s="86"/>
      <c r="T680" s="86"/>
      <c r="U680" s="86"/>
      <c r="V680" s="86" t="s">
        <v>2617</v>
      </c>
      <c r="W680" s="86"/>
      <c r="X680" s="84" t="s">
        <v>2618</v>
      </c>
      <c r="Y680" s="86"/>
      <c r="Z680" s="86"/>
      <c r="AA680" s="86"/>
      <c r="AB680" s="64" t="s">
        <v>2619</v>
      </c>
      <c r="AC680" s="64" t="s">
        <v>2438</v>
      </c>
      <c r="AD680" s="245"/>
      <c r="AE680" s="245"/>
      <c r="AF680" s="245"/>
      <c r="AG680" s="245"/>
      <c r="AH680" s="245"/>
      <c r="AI680" s="245"/>
      <c r="AJ680" s="245"/>
      <c r="AK680" s="245"/>
      <c r="AL680" s="245"/>
      <c r="AM680" s="255" t="s">
        <v>2620</v>
      </c>
      <c r="AN680" s="64" t="s">
        <v>2440</v>
      </c>
      <c r="AO680" s="197" t="s">
        <v>303</v>
      </c>
      <c r="AP680" s="197" t="s">
        <v>137</v>
      </c>
      <c r="AQ680" s="197" t="s">
        <v>905</v>
      </c>
      <c r="AR680" s="196" t="s">
        <v>906</v>
      </c>
      <c r="AS680" s="249">
        <v>313</v>
      </c>
      <c r="AT680" s="209">
        <v>209551236.56999999</v>
      </c>
      <c r="AU680" s="209">
        <v>209551236.56999999</v>
      </c>
      <c r="AV680" s="209">
        <v>199073670.66</v>
      </c>
      <c r="AW680" s="209">
        <v>199073670.66</v>
      </c>
      <c r="AX680" s="209">
        <v>10477565.91</v>
      </c>
      <c r="AY680" s="209">
        <v>10477565.91</v>
      </c>
      <c r="AZ680" s="209">
        <v>0</v>
      </c>
      <c r="BA680" s="209">
        <v>0</v>
      </c>
      <c r="BB680" s="209">
        <v>0</v>
      </c>
      <c r="BC680" s="209">
        <v>0</v>
      </c>
      <c r="BD680" s="209">
        <v>220289093.81</v>
      </c>
      <c r="BE680" s="209">
        <v>209274639.81</v>
      </c>
      <c r="BF680" s="209">
        <v>11014454</v>
      </c>
      <c r="BG680" s="209">
        <v>0</v>
      </c>
      <c r="BH680" s="209">
        <v>0</v>
      </c>
      <c r="BI680" s="209">
        <v>138328258.62</v>
      </c>
      <c r="BJ680" s="209">
        <v>131411845.62</v>
      </c>
      <c r="BK680" s="209">
        <v>6916413</v>
      </c>
      <c r="BL680" s="209">
        <v>0</v>
      </c>
      <c r="BM680" s="209">
        <v>0</v>
      </c>
      <c r="BN680" s="209">
        <v>49755360.43</v>
      </c>
      <c r="BO680" s="209">
        <v>47267592.43</v>
      </c>
      <c r="BP680" s="209">
        <v>2487768</v>
      </c>
      <c r="BQ680" s="209">
        <v>0</v>
      </c>
      <c r="BR680" s="209">
        <v>0</v>
      </c>
      <c r="BS680" s="209">
        <v>49755360.43</v>
      </c>
      <c r="BT680" s="209">
        <v>47267592.43</v>
      </c>
      <c r="BU680" s="209">
        <v>2487768</v>
      </c>
      <c r="BV680" s="209">
        <v>0</v>
      </c>
      <c r="BW680" s="209">
        <v>0</v>
      </c>
      <c r="BX680" s="209">
        <v>209551236.56999999</v>
      </c>
      <c r="BY680" s="209">
        <v>199073670.66</v>
      </c>
      <c r="BZ680" s="209">
        <v>10477565.91</v>
      </c>
      <c r="CA680" s="209">
        <v>0</v>
      </c>
      <c r="CB680" s="209">
        <v>0</v>
      </c>
      <c r="CC680" s="209">
        <v>220289093.81</v>
      </c>
      <c r="CD680" s="209">
        <v>209274639.81</v>
      </c>
      <c r="CE680" s="209">
        <v>11014454</v>
      </c>
      <c r="CF680" s="209">
        <v>0</v>
      </c>
      <c r="CG680" s="209">
        <v>0</v>
      </c>
      <c r="CH680" s="209">
        <v>138328258.62</v>
      </c>
      <c r="CI680" s="209">
        <v>131411845.62</v>
      </c>
      <c r="CJ680" s="209">
        <v>6916413</v>
      </c>
      <c r="CK680" s="209">
        <v>0</v>
      </c>
      <c r="CL680" s="209">
        <v>0</v>
      </c>
      <c r="CM680" s="509" t="s">
        <v>92</v>
      </c>
      <c r="CN680" s="19" t="str">
        <f t="shared" si="264"/>
        <v>4040100361004плановый</v>
      </c>
      <c r="CO680" s="103"/>
      <c r="CP680" s="103"/>
      <c r="CQ680" s="192" t="b">
        <f t="shared" si="263"/>
        <v>1</v>
      </c>
      <c r="CR680" s="104">
        <f t="shared" si="257"/>
        <v>-3.7252902984619141E-9</v>
      </c>
      <c r="CS680" s="104">
        <f t="shared" si="258"/>
        <v>-3.7252902984619141E-9</v>
      </c>
      <c r="CT680" s="104">
        <f t="shared" si="259"/>
        <v>0</v>
      </c>
      <c r="CU680" s="104">
        <f t="shared" si="260"/>
        <v>0</v>
      </c>
      <c r="CV680" s="104">
        <f t="shared" si="261"/>
        <v>0</v>
      </c>
      <c r="CW680" s="104">
        <f t="shared" si="262"/>
        <v>0</v>
      </c>
      <c r="CX680" s="104"/>
      <c r="CY680" s="211">
        <f t="shared" si="265"/>
        <v>0</v>
      </c>
      <c r="CZ680" s="211">
        <f t="shared" si="266"/>
        <v>0</v>
      </c>
      <c r="DA680" s="211">
        <f t="shared" si="267"/>
        <v>0</v>
      </c>
      <c r="DB680" s="211">
        <f t="shared" si="268"/>
        <v>0</v>
      </c>
      <c r="DC680" s="211">
        <f t="shared" si="269"/>
        <v>0</v>
      </c>
      <c r="DD680" s="211">
        <f t="shared" si="270"/>
        <v>0</v>
      </c>
      <c r="DE680" s="211">
        <f t="shared" si="271"/>
        <v>0</v>
      </c>
      <c r="DF680" s="211">
        <f t="shared" si="272"/>
        <v>0</v>
      </c>
      <c r="DG680" s="211">
        <f t="shared" si="273"/>
        <v>0</v>
      </c>
      <c r="DH680" s="211">
        <f t="shared" si="274"/>
        <v>0</v>
      </c>
      <c r="DK680" s="202">
        <v>404010036</v>
      </c>
    </row>
    <row r="681" spans="1:115" s="105" customFormat="1" ht="32.1" customHeight="1">
      <c r="A681" s="56">
        <v>609</v>
      </c>
      <c r="B681" s="57" t="s">
        <v>601</v>
      </c>
      <c r="C681" s="202">
        <v>404010036</v>
      </c>
      <c r="D681" s="208" t="s">
        <v>2566</v>
      </c>
      <c r="E681" s="59" t="s">
        <v>602</v>
      </c>
      <c r="F681" s="85"/>
      <c r="G681" s="85"/>
      <c r="H681" s="86" t="s">
        <v>615</v>
      </c>
      <c r="I681" s="85"/>
      <c r="J681" s="86" t="s">
        <v>640</v>
      </c>
      <c r="K681" s="86" t="s">
        <v>208</v>
      </c>
      <c r="L681" s="86"/>
      <c r="M681" s="232"/>
      <c r="N681" s="232" t="s">
        <v>64</v>
      </c>
      <c r="O681" s="232"/>
      <c r="P681" s="64" t="s">
        <v>134</v>
      </c>
      <c r="Q681" s="64" t="s">
        <v>2616</v>
      </c>
      <c r="R681" s="86"/>
      <c r="S681" s="86"/>
      <c r="T681" s="86"/>
      <c r="U681" s="86"/>
      <c r="V681" s="86" t="s">
        <v>2617</v>
      </c>
      <c r="W681" s="86"/>
      <c r="X681" s="84" t="s">
        <v>2618</v>
      </c>
      <c r="Y681" s="86"/>
      <c r="Z681" s="86"/>
      <c r="AA681" s="86"/>
      <c r="AB681" s="64" t="s">
        <v>2619</v>
      </c>
      <c r="AC681" s="64" t="s">
        <v>2438</v>
      </c>
      <c r="AD681" s="245"/>
      <c r="AE681" s="245"/>
      <c r="AF681" s="245"/>
      <c r="AG681" s="245"/>
      <c r="AH681" s="245"/>
      <c r="AI681" s="245"/>
      <c r="AJ681" s="245"/>
      <c r="AK681" s="245"/>
      <c r="AL681" s="245"/>
      <c r="AM681" s="255" t="s">
        <v>2620</v>
      </c>
      <c r="AN681" s="64" t="s">
        <v>2440</v>
      </c>
      <c r="AO681" s="197" t="s">
        <v>303</v>
      </c>
      <c r="AP681" s="197" t="s">
        <v>137</v>
      </c>
      <c r="AQ681" s="197" t="s">
        <v>907</v>
      </c>
      <c r="AR681" s="196" t="s">
        <v>908</v>
      </c>
      <c r="AS681" s="249">
        <v>313</v>
      </c>
      <c r="AT681" s="209">
        <v>42248763.419999994</v>
      </c>
      <c r="AU681" s="209">
        <v>42248763.419999994</v>
      </c>
      <c r="AV681" s="209">
        <v>40136323.229999997</v>
      </c>
      <c r="AW681" s="209">
        <v>40136323.229999997</v>
      </c>
      <c r="AX681" s="209">
        <v>2112440.19</v>
      </c>
      <c r="AY681" s="209">
        <v>2112440.19</v>
      </c>
      <c r="AZ681" s="209">
        <v>0</v>
      </c>
      <c r="BA681" s="209">
        <v>0</v>
      </c>
      <c r="BB681" s="209">
        <v>0</v>
      </c>
      <c r="BC681" s="209">
        <v>0</v>
      </c>
      <c r="BD681" s="209">
        <v>0</v>
      </c>
      <c r="BE681" s="209">
        <v>0</v>
      </c>
      <c r="BF681" s="209">
        <v>0</v>
      </c>
      <c r="BG681" s="209">
        <v>0</v>
      </c>
      <c r="BH681" s="209">
        <v>0</v>
      </c>
      <c r="BI681" s="209">
        <v>0</v>
      </c>
      <c r="BJ681" s="209">
        <v>0</v>
      </c>
      <c r="BK681" s="209">
        <v>0</v>
      </c>
      <c r="BL681" s="209">
        <v>0</v>
      </c>
      <c r="BM681" s="209">
        <v>0</v>
      </c>
      <c r="BN681" s="209">
        <v>0</v>
      </c>
      <c r="BO681" s="209">
        <v>0</v>
      </c>
      <c r="BP681" s="209">
        <v>0</v>
      </c>
      <c r="BQ681" s="209">
        <v>0</v>
      </c>
      <c r="BR681" s="209">
        <v>0</v>
      </c>
      <c r="BS681" s="209">
        <v>0</v>
      </c>
      <c r="BT681" s="209">
        <v>0</v>
      </c>
      <c r="BU681" s="209">
        <v>0</v>
      </c>
      <c r="BV681" s="209">
        <v>0</v>
      </c>
      <c r="BW681" s="209">
        <v>0</v>
      </c>
      <c r="BX681" s="209">
        <v>42248763.419999994</v>
      </c>
      <c r="BY681" s="209">
        <v>40136323.229999997</v>
      </c>
      <c r="BZ681" s="209">
        <v>2112440.19</v>
      </c>
      <c r="CA681" s="209">
        <v>0</v>
      </c>
      <c r="CB681" s="209">
        <v>0</v>
      </c>
      <c r="CC681" s="209">
        <v>0</v>
      </c>
      <c r="CD681" s="209">
        <v>0</v>
      </c>
      <c r="CE681" s="209">
        <v>0</v>
      </c>
      <c r="CF681" s="209">
        <v>0</v>
      </c>
      <c r="CG681" s="209">
        <v>0</v>
      </c>
      <c r="CH681" s="209">
        <v>0</v>
      </c>
      <c r="CI681" s="209">
        <v>0</v>
      </c>
      <c r="CJ681" s="209">
        <v>0</v>
      </c>
      <c r="CK681" s="209">
        <v>0</v>
      </c>
      <c r="CL681" s="209">
        <v>0</v>
      </c>
      <c r="CM681" s="509" t="s">
        <v>92</v>
      </c>
      <c r="CN681" s="19" t="str">
        <f t="shared" si="264"/>
        <v>4040100361004плановый</v>
      </c>
      <c r="CO681" s="103"/>
      <c r="CP681" s="103"/>
      <c r="CQ681" s="192" t="b">
        <f t="shared" si="263"/>
        <v>1</v>
      </c>
      <c r="CR681" s="104">
        <f t="shared" si="257"/>
        <v>-2.3283064365386963E-9</v>
      </c>
      <c r="CS681" s="104">
        <f t="shared" si="258"/>
        <v>-2.3283064365386963E-9</v>
      </c>
      <c r="CT681" s="104">
        <f t="shared" si="259"/>
        <v>0</v>
      </c>
      <c r="CU681" s="104">
        <f t="shared" si="260"/>
        <v>0</v>
      </c>
      <c r="CV681" s="104">
        <f t="shared" si="261"/>
        <v>0</v>
      </c>
      <c r="CW681" s="104">
        <f t="shared" si="262"/>
        <v>0</v>
      </c>
      <c r="CX681" s="104"/>
      <c r="CY681" s="211">
        <f t="shared" si="265"/>
        <v>0</v>
      </c>
      <c r="CZ681" s="211">
        <f t="shared" si="266"/>
        <v>0</v>
      </c>
      <c r="DA681" s="211">
        <f t="shared" si="267"/>
        <v>0</v>
      </c>
      <c r="DB681" s="211">
        <f t="shared" si="268"/>
        <v>0</v>
      </c>
      <c r="DC681" s="211">
        <f t="shared" si="269"/>
        <v>0</v>
      </c>
      <c r="DD681" s="211">
        <f t="shared" si="270"/>
        <v>0</v>
      </c>
      <c r="DE681" s="211">
        <f t="shared" si="271"/>
        <v>0</v>
      </c>
      <c r="DF681" s="211">
        <f t="shared" si="272"/>
        <v>0</v>
      </c>
      <c r="DG681" s="211">
        <f t="shared" si="273"/>
        <v>0</v>
      </c>
      <c r="DH681" s="211">
        <f t="shared" si="274"/>
        <v>0</v>
      </c>
      <c r="DK681" s="202">
        <v>404010036</v>
      </c>
    </row>
    <row r="682" spans="1:115" s="105" customFormat="1" ht="32.1" customHeight="1">
      <c r="A682" s="56">
        <v>609</v>
      </c>
      <c r="B682" s="57" t="s">
        <v>601</v>
      </c>
      <c r="C682" s="202">
        <v>404010036</v>
      </c>
      <c r="D682" s="208" t="s">
        <v>2566</v>
      </c>
      <c r="E682" s="59" t="s">
        <v>765</v>
      </c>
      <c r="F682" s="85"/>
      <c r="G682" s="85"/>
      <c r="H682" s="86" t="s">
        <v>66</v>
      </c>
      <c r="I682" s="85"/>
      <c r="J682" s="86" t="s">
        <v>766</v>
      </c>
      <c r="K682" s="86" t="s">
        <v>64</v>
      </c>
      <c r="L682" s="86"/>
      <c r="M682" s="232"/>
      <c r="N682" s="232"/>
      <c r="O682" s="232"/>
      <c r="P682" s="64" t="s">
        <v>767</v>
      </c>
      <c r="Q682" s="64" t="s">
        <v>2621</v>
      </c>
      <c r="R682" s="86"/>
      <c r="S682" s="86"/>
      <c r="T682" s="86"/>
      <c r="U682" s="86"/>
      <c r="V682" s="86" t="s">
        <v>768</v>
      </c>
      <c r="W682" s="86" t="s">
        <v>302</v>
      </c>
      <c r="X682" s="86" t="s">
        <v>769</v>
      </c>
      <c r="Y682" s="86"/>
      <c r="Z682" s="86"/>
      <c r="AA682" s="86"/>
      <c r="AB682" s="64" t="s">
        <v>909</v>
      </c>
      <c r="AC682" s="64" t="s">
        <v>2438</v>
      </c>
      <c r="AD682" s="245"/>
      <c r="AE682" s="245"/>
      <c r="AF682" s="245"/>
      <c r="AG682" s="245"/>
      <c r="AH682" s="245"/>
      <c r="AI682" s="245"/>
      <c r="AJ682" s="245"/>
      <c r="AK682" s="245"/>
      <c r="AL682" s="245"/>
      <c r="AM682" s="255" t="s">
        <v>2569</v>
      </c>
      <c r="AN682" s="64" t="s">
        <v>2440</v>
      </c>
      <c r="AO682" s="197" t="s">
        <v>303</v>
      </c>
      <c r="AP682" s="197" t="s">
        <v>74</v>
      </c>
      <c r="AQ682" s="197" t="s">
        <v>910</v>
      </c>
      <c r="AR682" s="196" t="s">
        <v>772</v>
      </c>
      <c r="AS682" s="249">
        <v>321</v>
      </c>
      <c r="AT682" s="209">
        <v>0</v>
      </c>
      <c r="AU682" s="209">
        <v>0</v>
      </c>
      <c r="AV682" s="209">
        <v>0</v>
      </c>
      <c r="AW682" s="209">
        <v>0</v>
      </c>
      <c r="AX682" s="209">
        <v>0</v>
      </c>
      <c r="AY682" s="209">
        <v>0</v>
      </c>
      <c r="AZ682" s="209">
        <v>0</v>
      </c>
      <c r="BA682" s="209">
        <v>0</v>
      </c>
      <c r="BB682" s="209">
        <v>0</v>
      </c>
      <c r="BC682" s="209">
        <v>0</v>
      </c>
      <c r="BD682" s="209">
        <v>0</v>
      </c>
      <c r="BE682" s="209">
        <v>0</v>
      </c>
      <c r="BF682" s="209">
        <v>0</v>
      </c>
      <c r="BG682" s="209">
        <v>0</v>
      </c>
      <c r="BH682" s="209">
        <v>0</v>
      </c>
      <c r="BI682" s="209">
        <v>0</v>
      </c>
      <c r="BJ682" s="209">
        <v>0</v>
      </c>
      <c r="BK682" s="209">
        <v>0</v>
      </c>
      <c r="BL682" s="209">
        <v>0</v>
      </c>
      <c r="BM682" s="209">
        <v>0</v>
      </c>
      <c r="BN682" s="209">
        <v>0</v>
      </c>
      <c r="BO682" s="209">
        <v>0</v>
      </c>
      <c r="BP682" s="209">
        <v>0</v>
      </c>
      <c r="BQ682" s="209">
        <v>0</v>
      </c>
      <c r="BR682" s="209">
        <v>0</v>
      </c>
      <c r="BS682" s="209">
        <v>0</v>
      </c>
      <c r="BT682" s="209">
        <v>0</v>
      </c>
      <c r="BU682" s="209">
        <v>0</v>
      </c>
      <c r="BV682" s="209">
        <v>0</v>
      </c>
      <c r="BW682" s="209">
        <v>0</v>
      </c>
      <c r="BX682" s="209">
        <v>0</v>
      </c>
      <c r="BY682" s="209">
        <v>0</v>
      </c>
      <c r="BZ682" s="209">
        <v>0</v>
      </c>
      <c r="CA682" s="209">
        <v>0</v>
      </c>
      <c r="CB682" s="209">
        <v>0</v>
      </c>
      <c r="CC682" s="209">
        <v>0</v>
      </c>
      <c r="CD682" s="209">
        <v>0</v>
      </c>
      <c r="CE682" s="209">
        <v>0</v>
      </c>
      <c r="CF682" s="209">
        <v>0</v>
      </c>
      <c r="CG682" s="209">
        <v>0</v>
      </c>
      <c r="CH682" s="209">
        <v>0</v>
      </c>
      <c r="CI682" s="209">
        <v>0</v>
      </c>
      <c r="CJ682" s="209">
        <v>0</v>
      </c>
      <c r="CK682" s="209">
        <v>0</v>
      </c>
      <c r="CL682" s="209">
        <v>0</v>
      </c>
      <c r="CM682" s="509" t="s">
        <v>92</v>
      </c>
      <c r="CN682" s="19" t="str">
        <f t="shared" si="264"/>
        <v>4040100361003плановый</v>
      </c>
      <c r="CO682" s="103"/>
      <c r="CP682" s="103"/>
      <c r="CQ682" s="192" t="b">
        <f t="shared" si="263"/>
        <v>1</v>
      </c>
      <c r="CR682" s="104">
        <f t="shared" si="257"/>
        <v>0</v>
      </c>
      <c r="CS682" s="104">
        <f t="shared" si="258"/>
        <v>0</v>
      </c>
      <c r="CT682" s="104">
        <f t="shared" si="259"/>
        <v>0</v>
      </c>
      <c r="CU682" s="104">
        <f t="shared" si="260"/>
        <v>0</v>
      </c>
      <c r="CV682" s="104">
        <f t="shared" si="261"/>
        <v>0</v>
      </c>
      <c r="CW682" s="104">
        <f t="shared" si="262"/>
        <v>0</v>
      </c>
      <c r="CX682" s="104"/>
      <c r="CY682" s="211">
        <f t="shared" si="265"/>
        <v>0</v>
      </c>
      <c r="CZ682" s="211">
        <f t="shared" si="266"/>
        <v>0</v>
      </c>
      <c r="DA682" s="211">
        <f t="shared" si="267"/>
        <v>0</v>
      </c>
      <c r="DB682" s="211">
        <f t="shared" si="268"/>
        <v>0</v>
      </c>
      <c r="DC682" s="211">
        <f t="shared" si="269"/>
        <v>0</v>
      </c>
      <c r="DD682" s="211">
        <f t="shared" si="270"/>
        <v>0</v>
      </c>
      <c r="DE682" s="211">
        <f t="shared" si="271"/>
        <v>0</v>
      </c>
      <c r="DF682" s="211">
        <f t="shared" si="272"/>
        <v>0</v>
      </c>
      <c r="DG682" s="211">
        <f t="shared" si="273"/>
        <v>0</v>
      </c>
      <c r="DH682" s="211">
        <f t="shared" si="274"/>
        <v>0</v>
      </c>
      <c r="DK682" s="202">
        <v>404010036</v>
      </c>
    </row>
    <row r="683" spans="1:115" s="105" customFormat="1" ht="32.1" customHeight="1">
      <c r="A683" s="56" t="s">
        <v>600</v>
      </c>
      <c r="B683" s="57" t="s">
        <v>601</v>
      </c>
      <c r="C683" s="202">
        <v>404020001</v>
      </c>
      <c r="D683" s="208" t="s">
        <v>371</v>
      </c>
      <c r="E683" s="59" t="s">
        <v>911</v>
      </c>
      <c r="F683" s="85"/>
      <c r="G683" s="85"/>
      <c r="H683" s="86" t="s">
        <v>208</v>
      </c>
      <c r="I683" s="85"/>
      <c r="J683" s="86" t="s">
        <v>289</v>
      </c>
      <c r="K683" s="86" t="s">
        <v>448</v>
      </c>
      <c r="L683" s="86"/>
      <c r="M683" s="232"/>
      <c r="N683" s="232"/>
      <c r="O683" s="232"/>
      <c r="P683" s="64" t="s">
        <v>449</v>
      </c>
      <c r="Q683" s="64" t="s">
        <v>912</v>
      </c>
      <c r="R683" s="86"/>
      <c r="S683" s="86"/>
      <c r="T683" s="86"/>
      <c r="U683" s="86"/>
      <c r="V683" s="86" t="s">
        <v>913</v>
      </c>
      <c r="W683" s="86" t="s">
        <v>914</v>
      </c>
      <c r="X683" s="86"/>
      <c r="Y683" s="86"/>
      <c r="Z683" s="86"/>
      <c r="AA683" s="86"/>
      <c r="AB683" s="64" t="s">
        <v>915</v>
      </c>
      <c r="AC683" s="64" t="s">
        <v>2438</v>
      </c>
      <c r="AD683" s="245"/>
      <c r="AE683" s="245"/>
      <c r="AF683" s="245"/>
      <c r="AG683" s="245"/>
      <c r="AH683" s="245"/>
      <c r="AI683" s="245"/>
      <c r="AJ683" s="245"/>
      <c r="AK683" s="245"/>
      <c r="AL683" s="245"/>
      <c r="AM683" s="255" t="s">
        <v>2622</v>
      </c>
      <c r="AN683" s="64" t="s">
        <v>2440</v>
      </c>
      <c r="AO683" s="197" t="s">
        <v>303</v>
      </c>
      <c r="AP683" s="197" t="s">
        <v>377</v>
      </c>
      <c r="AQ683" s="197" t="s">
        <v>916</v>
      </c>
      <c r="AR683" s="196" t="s">
        <v>917</v>
      </c>
      <c r="AS683" s="249">
        <v>121</v>
      </c>
      <c r="AT683" s="209">
        <v>1297734.6200000001</v>
      </c>
      <c r="AU683" s="209">
        <v>1297734.6200000001</v>
      </c>
      <c r="AV683" s="209">
        <v>0</v>
      </c>
      <c r="AW683" s="209">
        <v>0</v>
      </c>
      <c r="AX683" s="209">
        <v>1297734.6200000001</v>
      </c>
      <c r="AY683" s="209">
        <v>1297734.6200000001</v>
      </c>
      <c r="AZ683" s="209">
        <v>0</v>
      </c>
      <c r="BA683" s="209">
        <v>0</v>
      </c>
      <c r="BB683" s="209">
        <v>0</v>
      </c>
      <c r="BC683" s="209">
        <v>0</v>
      </c>
      <c r="BD683" s="209">
        <v>1284500.73</v>
      </c>
      <c r="BE683" s="209">
        <v>0</v>
      </c>
      <c r="BF683" s="209">
        <v>1284500.73</v>
      </c>
      <c r="BG683" s="209">
        <v>0</v>
      </c>
      <c r="BH683" s="209">
        <v>0</v>
      </c>
      <c r="BI683" s="209">
        <v>1284500</v>
      </c>
      <c r="BJ683" s="209">
        <v>0</v>
      </c>
      <c r="BK683" s="209">
        <v>1284500</v>
      </c>
      <c r="BL683" s="209">
        <v>0</v>
      </c>
      <c r="BM683" s="209">
        <v>0</v>
      </c>
      <c r="BN683" s="209">
        <v>1284500</v>
      </c>
      <c r="BO683" s="209">
        <v>0</v>
      </c>
      <c r="BP683" s="209">
        <v>1284500</v>
      </c>
      <c r="BQ683" s="209">
        <v>0</v>
      </c>
      <c r="BR683" s="209">
        <v>0</v>
      </c>
      <c r="BS683" s="209">
        <v>1284500</v>
      </c>
      <c r="BT683" s="209">
        <v>0</v>
      </c>
      <c r="BU683" s="209">
        <v>1284500</v>
      </c>
      <c r="BV683" s="209">
        <v>0</v>
      </c>
      <c r="BW683" s="209">
        <v>0</v>
      </c>
      <c r="BX683" s="209">
        <v>1297734.6200000001</v>
      </c>
      <c r="BY683" s="209">
        <v>0</v>
      </c>
      <c r="BZ683" s="209">
        <v>1297734.6200000001</v>
      </c>
      <c r="CA683" s="209">
        <v>0</v>
      </c>
      <c r="CB683" s="209">
        <v>0</v>
      </c>
      <c r="CC683" s="209">
        <v>1284500.73</v>
      </c>
      <c r="CD683" s="209">
        <v>0</v>
      </c>
      <c r="CE683" s="209">
        <v>1284500.73</v>
      </c>
      <c r="CF683" s="209">
        <v>0</v>
      </c>
      <c r="CG683" s="209">
        <v>0</v>
      </c>
      <c r="CH683" s="209">
        <v>1284500</v>
      </c>
      <c r="CI683" s="209">
        <v>0</v>
      </c>
      <c r="CJ683" s="209">
        <v>1284500</v>
      </c>
      <c r="CK683" s="209">
        <v>0</v>
      </c>
      <c r="CL683" s="209">
        <v>0</v>
      </c>
      <c r="CM683" s="509" t="s">
        <v>92</v>
      </c>
      <c r="CN683" s="19" t="str">
        <f t="shared" si="264"/>
        <v>4040200011006плановый</v>
      </c>
      <c r="CO683" s="103"/>
      <c r="CP683" s="103"/>
      <c r="CQ683" s="192" t="b">
        <f t="shared" si="263"/>
        <v>1</v>
      </c>
      <c r="CR683" s="104">
        <f t="shared" si="257"/>
        <v>0</v>
      </c>
      <c r="CS683" s="104">
        <f t="shared" si="258"/>
        <v>0</v>
      </c>
      <c r="CT683" s="104">
        <f t="shared" si="259"/>
        <v>0</v>
      </c>
      <c r="CU683" s="104">
        <f t="shared" si="260"/>
        <v>0</v>
      </c>
      <c r="CV683" s="104">
        <f t="shared" si="261"/>
        <v>0</v>
      </c>
      <c r="CW683" s="104">
        <f t="shared" si="262"/>
        <v>0</v>
      </c>
      <c r="CX683" s="104"/>
      <c r="CY683" s="211">
        <f t="shared" si="265"/>
        <v>0</v>
      </c>
      <c r="CZ683" s="211">
        <f t="shared" si="266"/>
        <v>0</v>
      </c>
      <c r="DA683" s="211">
        <f t="shared" si="267"/>
        <v>0</v>
      </c>
      <c r="DB683" s="211">
        <f t="shared" si="268"/>
        <v>0</v>
      </c>
      <c r="DC683" s="211">
        <f t="shared" si="269"/>
        <v>0</v>
      </c>
      <c r="DD683" s="211">
        <f t="shared" si="270"/>
        <v>0</v>
      </c>
      <c r="DE683" s="211">
        <f t="shared" si="271"/>
        <v>0</v>
      </c>
      <c r="DF683" s="211">
        <f t="shared" si="272"/>
        <v>0</v>
      </c>
      <c r="DG683" s="211">
        <f t="shared" si="273"/>
        <v>0</v>
      </c>
      <c r="DH683" s="211">
        <f t="shared" si="274"/>
        <v>0</v>
      </c>
      <c r="DK683" s="202">
        <v>404020001</v>
      </c>
    </row>
    <row r="684" spans="1:115" s="105" customFormat="1" ht="32.1" customHeight="1">
      <c r="A684" s="56" t="s">
        <v>600</v>
      </c>
      <c r="B684" s="57" t="s">
        <v>601</v>
      </c>
      <c r="C684" s="67">
        <v>404020002</v>
      </c>
      <c r="D684" s="289" t="s">
        <v>1851</v>
      </c>
      <c r="E684" s="59" t="s">
        <v>911</v>
      </c>
      <c r="F684" s="85"/>
      <c r="G684" s="85"/>
      <c r="H684" s="86" t="s">
        <v>208</v>
      </c>
      <c r="I684" s="85"/>
      <c r="J684" s="86" t="s">
        <v>289</v>
      </c>
      <c r="K684" s="86" t="s">
        <v>448</v>
      </c>
      <c r="L684" s="86"/>
      <c r="M684" s="232"/>
      <c r="N684" s="232"/>
      <c r="O684" s="232"/>
      <c r="P684" s="64" t="s">
        <v>449</v>
      </c>
      <c r="Q684" s="64" t="s">
        <v>912</v>
      </c>
      <c r="R684" s="86"/>
      <c r="S684" s="86"/>
      <c r="T684" s="86"/>
      <c r="U684" s="86"/>
      <c r="V684" s="86" t="s">
        <v>913</v>
      </c>
      <c r="W684" s="86" t="s">
        <v>918</v>
      </c>
      <c r="X684" s="86"/>
      <c r="Y684" s="86"/>
      <c r="Z684" s="86"/>
      <c r="AA684" s="86"/>
      <c r="AB684" s="64" t="s">
        <v>919</v>
      </c>
      <c r="AC684" s="64" t="s">
        <v>2447</v>
      </c>
      <c r="AD684" s="245"/>
      <c r="AE684" s="245"/>
      <c r="AF684" s="245"/>
      <c r="AG684" s="245"/>
      <c r="AH684" s="245"/>
      <c r="AI684" s="245"/>
      <c r="AJ684" s="245"/>
      <c r="AK684" s="245"/>
      <c r="AL684" s="245"/>
      <c r="AM684" s="255" t="s">
        <v>2448</v>
      </c>
      <c r="AN684" s="64" t="s">
        <v>1871</v>
      </c>
      <c r="AO684" s="197" t="s">
        <v>303</v>
      </c>
      <c r="AP684" s="197" t="s">
        <v>377</v>
      </c>
      <c r="AQ684" s="197" t="s">
        <v>916</v>
      </c>
      <c r="AR684" s="196" t="s">
        <v>917</v>
      </c>
      <c r="AS684" s="249">
        <v>122</v>
      </c>
      <c r="AT684" s="209">
        <v>38295</v>
      </c>
      <c r="AU684" s="209">
        <v>38295</v>
      </c>
      <c r="AV684" s="209">
        <v>0</v>
      </c>
      <c r="AW684" s="209">
        <v>0</v>
      </c>
      <c r="AX684" s="209">
        <v>38295</v>
      </c>
      <c r="AY684" s="209">
        <v>38295</v>
      </c>
      <c r="AZ684" s="209">
        <v>0</v>
      </c>
      <c r="BA684" s="209">
        <v>0</v>
      </c>
      <c r="BB684" s="209">
        <v>0</v>
      </c>
      <c r="BC684" s="209">
        <v>0</v>
      </c>
      <c r="BD684" s="209">
        <v>38295</v>
      </c>
      <c r="BE684" s="209">
        <v>0</v>
      </c>
      <c r="BF684" s="209">
        <v>38295</v>
      </c>
      <c r="BG684" s="209">
        <v>0</v>
      </c>
      <c r="BH684" s="209">
        <v>0</v>
      </c>
      <c r="BI684" s="209">
        <v>38295</v>
      </c>
      <c r="BJ684" s="209">
        <v>0</v>
      </c>
      <c r="BK684" s="209">
        <v>38295</v>
      </c>
      <c r="BL684" s="209">
        <v>0</v>
      </c>
      <c r="BM684" s="209">
        <v>0</v>
      </c>
      <c r="BN684" s="209">
        <v>38295</v>
      </c>
      <c r="BO684" s="209">
        <v>0</v>
      </c>
      <c r="BP684" s="209">
        <v>38295</v>
      </c>
      <c r="BQ684" s="209">
        <v>0</v>
      </c>
      <c r="BR684" s="209">
        <v>0</v>
      </c>
      <c r="BS684" s="209">
        <v>38295</v>
      </c>
      <c r="BT684" s="209">
        <v>0</v>
      </c>
      <c r="BU684" s="209">
        <v>38295</v>
      </c>
      <c r="BV684" s="209">
        <v>0</v>
      </c>
      <c r="BW684" s="209">
        <v>0</v>
      </c>
      <c r="BX684" s="209">
        <v>38295</v>
      </c>
      <c r="BY684" s="209">
        <v>0</v>
      </c>
      <c r="BZ684" s="209">
        <v>38295</v>
      </c>
      <c r="CA684" s="209">
        <v>0</v>
      </c>
      <c r="CB684" s="209">
        <v>0</v>
      </c>
      <c r="CC684" s="209">
        <v>38295</v>
      </c>
      <c r="CD684" s="209">
        <v>0</v>
      </c>
      <c r="CE684" s="209">
        <v>38295</v>
      </c>
      <c r="CF684" s="209">
        <v>0</v>
      </c>
      <c r="CG684" s="209">
        <v>0</v>
      </c>
      <c r="CH684" s="209">
        <v>38295</v>
      </c>
      <c r="CI684" s="209">
        <v>0</v>
      </c>
      <c r="CJ684" s="209">
        <v>38295</v>
      </c>
      <c r="CK684" s="209">
        <v>0</v>
      </c>
      <c r="CL684" s="209">
        <v>0</v>
      </c>
      <c r="CM684" s="509" t="s">
        <v>92</v>
      </c>
      <c r="CN684" s="19" t="str">
        <f t="shared" si="264"/>
        <v>4040200021006плановый</v>
      </c>
      <c r="CO684" s="103"/>
      <c r="CP684" s="103"/>
      <c r="CQ684" s="192" t="b">
        <f t="shared" si="263"/>
        <v>1</v>
      </c>
      <c r="CR684" s="104">
        <f t="shared" si="257"/>
        <v>0</v>
      </c>
      <c r="CS684" s="104">
        <f t="shared" si="258"/>
        <v>0</v>
      </c>
      <c r="CT684" s="104">
        <f t="shared" si="259"/>
        <v>0</v>
      </c>
      <c r="CU684" s="104">
        <f t="shared" si="260"/>
        <v>0</v>
      </c>
      <c r="CV684" s="104">
        <f t="shared" si="261"/>
        <v>0</v>
      </c>
      <c r="CW684" s="104">
        <f t="shared" si="262"/>
        <v>0</v>
      </c>
      <c r="CX684" s="104"/>
      <c r="CY684" s="211">
        <f t="shared" si="265"/>
        <v>0</v>
      </c>
      <c r="CZ684" s="211">
        <f t="shared" si="266"/>
        <v>0</v>
      </c>
      <c r="DA684" s="211">
        <f t="shared" si="267"/>
        <v>0</v>
      </c>
      <c r="DB684" s="211">
        <f t="shared" si="268"/>
        <v>0</v>
      </c>
      <c r="DC684" s="211">
        <f t="shared" si="269"/>
        <v>0</v>
      </c>
      <c r="DD684" s="211">
        <f t="shared" si="270"/>
        <v>0</v>
      </c>
      <c r="DE684" s="211">
        <f t="shared" si="271"/>
        <v>0</v>
      </c>
      <c r="DF684" s="211">
        <f t="shared" si="272"/>
        <v>0</v>
      </c>
      <c r="DG684" s="211">
        <f t="shared" si="273"/>
        <v>0</v>
      </c>
      <c r="DH684" s="211">
        <f t="shared" si="274"/>
        <v>0</v>
      </c>
      <c r="DK684" s="67">
        <v>404020002</v>
      </c>
    </row>
    <row r="685" spans="1:115" s="105" customFormat="1" ht="32.1" customHeight="1">
      <c r="A685" s="56" t="s">
        <v>600</v>
      </c>
      <c r="B685" s="57" t="s">
        <v>601</v>
      </c>
      <c r="C685" s="67">
        <v>404020002</v>
      </c>
      <c r="D685" s="289" t="s">
        <v>1851</v>
      </c>
      <c r="E685" s="59" t="s">
        <v>911</v>
      </c>
      <c r="F685" s="85"/>
      <c r="G685" s="85"/>
      <c r="H685" s="86" t="s">
        <v>208</v>
      </c>
      <c r="I685" s="85"/>
      <c r="J685" s="86" t="s">
        <v>289</v>
      </c>
      <c r="K685" s="86" t="s">
        <v>448</v>
      </c>
      <c r="L685" s="86"/>
      <c r="M685" s="232"/>
      <c r="N685" s="232"/>
      <c r="O685" s="232"/>
      <c r="P685" s="64" t="s">
        <v>449</v>
      </c>
      <c r="Q685" s="64" t="s">
        <v>912</v>
      </c>
      <c r="R685" s="86"/>
      <c r="S685" s="86"/>
      <c r="T685" s="86"/>
      <c r="U685" s="86"/>
      <c r="V685" s="86" t="s">
        <v>2623</v>
      </c>
      <c r="W685" s="86" t="s">
        <v>920</v>
      </c>
      <c r="X685" s="86"/>
      <c r="Y685" s="86"/>
      <c r="Z685" s="86"/>
      <c r="AA685" s="86"/>
      <c r="AB685" s="64" t="s">
        <v>919</v>
      </c>
      <c r="AC685" s="64" t="s">
        <v>2438</v>
      </c>
      <c r="AD685" s="245"/>
      <c r="AE685" s="245"/>
      <c r="AF685" s="245"/>
      <c r="AG685" s="245"/>
      <c r="AH685" s="245"/>
      <c r="AI685" s="245"/>
      <c r="AJ685" s="245"/>
      <c r="AK685" s="245"/>
      <c r="AL685" s="245"/>
      <c r="AM685" s="255" t="s">
        <v>2622</v>
      </c>
      <c r="AN685" s="64" t="s">
        <v>2440</v>
      </c>
      <c r="AO685" s="197" t="s">
        <v>303</v>
      </c>
      <c r="AP685" s="197" t="s">
        <v>377</v>
      </c>
      <c r="AQ685" s="197" t="s">
        <v>916</v>
      </c>
      <c r="AR685" s="196" t="s">
        <v>917</v>
      </c>
      <c r="AS685" s="249">
        <v>129</v>
      </c>
      <c r="AT685" s="209">
        <v>403480</v>
      </c>
      <c r="AU685" s="209">
        <v>403480</v>
      </c>
      <c r="AV685" s="209">
        <v>0</v>
      </c>
      <c r="AW685" s="209">
        <v>0</v>
      </c>
      <c r="AX685" s="209">
        <v>403480</v>
      </c>
      <c r="AY685" s="209">
        <v>403480</v>
      </c>
      <c r="AZ685" s="209">
        <v>0</v>
      </c>
      <c r="BA685" s="209">
        <v>0</v>
      </c>
      <c r="BB685" s="209">
        <v>0</v>
      </c>
      <c r="BC685" s="209">
        <v>0</v>
      </c>
      <c r="BD685" s="209">
        <v>399485</v>
      </c>
      <c r="BE685" s="209">
        <v>0</v>
      </c>
      <c r="BF685" s="209">
        <v>399485</v>
      </c>
      <c r="BG685" s="209">
        <v>0</v>
      </c>
      <c r="BH685" s="209">
        <v>0</v>
      </c>
      <c r="BI685" s="209">
        <v>399485</v>
      </c>
      <c r="BJ685" s="209">
        <v>0</v>
      </c>
      <c r="BK685" s="209">
        <v>399485</v>
      </c>
      <c r="BL685" s="209">
        <v>0</v>
      </c>
      <c r="BM685" s="209">
        <v>0</v>
      </c>
      <c r="BN685" s="209">
        <v>399485</v>
      </c>
      <c r="BO685" s="209">
        <v>0</v>
      </c>
      <c r="BP685" s="209">
        <v>399485</v>
      </c>
      <c r="BQ685" s="209">
        <v>0</v>
      </c>
      <c r="BR685" s="209">
        <v>0</v>
      </c>
      <c r="BS685" s="209">
        <v>399485</v>
      </c>
      <c r="BT685" s="209">
        <v>0</v>
      </c>
      <c r="BU685" s="209">
        <v>399485</v>
      </c>
      <c r="BV685" s="209">
        <v>0</v>
      </c>
      <c r="BW685" s="209">
        <v>0</v>
      </c>
      <c r="BX685" s="209">
        <v>403480</v>
      </c>
      <c r="BY685" s="209">
        <v>0</v>
      </c>
      <c r="BZ685" s="209">
        <v>403480</v>
      </c>
      <c r="CA685" s="209">
        <v>0</v>
      </c>
      <c r="CB685" s="209">
        <v>0</v>
      </c>
      <c r="CC685" s="209">
        <v>399485</v>
      </c>
      <c r="CD685" s="209">
        <v>0</v>
      </c>
      <c r="CE685" s="209">
        <v>399485</v>
      </c>
      <c r="CF685" s="209">
        <v>0</v>
      </c>
      <c r="CG685" s="209">
        <v>0</v>
      </c>
      <c r="CH685" s="209">
        <v>399485</v>
      </c>
      <c r="CI685" s="209">
        <v>0</v>
      </c>
      <c r="CJ685" s="209">
        <v>399485</v>
      </c>
      <c r="CK685" s="209">
        <v>0</v>
      </c>
      <c r="CL685" s="209">
        <v>0</v>
      </c>
      <c r="CM685" s="509" t="s">
        <v>92</v>
      </c>
      <c r="CN685" s="19" t="str">
        <f t="shared" si="264"/>
        <v>4040200021006плановый</v>
      </c>
      <c r="CO685" s="103"/>
      <c r="CP685" s="103"/>
      <c r="CQ685" s="192" t="b">
        <f t="shared" si="263"/>
        <v>1</v>
      </c>
      <c r="CR685" s="104">
        <f t="shared" si="257"/>
        <v>0</v>
      </c>
      <c r="CS685" s="104">
        <f t="shared" si="258"/>
        <v>0</v>
      </c>
      <c r="CT685" s="104">
        <f t="shared" si="259"/>
        <v>0</v>
      </c>
      <c r="CU685" s="104">
        <f t="shared" si="260"/>
        <v>0</v>
      </c>
      <c r="CV685" s="104">
        <f t="shared" si="261"/>
        <v>0</v>
      </c>
      <c r="CW685" s="104">
        <f t="shared" si="262"/>
        <v>0</v>
      </c>
      <c r="CX685" s="104"/>
      <c r="CY685" s="211">
        <f t="shared" si="265"/>
        <v>0</v>
      </c>
      <c r="CZ685" s="211">
        <f t="shared" si="266"/>
        <v>0</v>
      </c>
      <c r="DA685" s="211">
        <f t="shared" si="267"/>
        <v>0</v>
      </c>
      <c r="DB685" s="211">
        <f t="shared" si="268"/>
        <v>0</v>
      </c>
      <c r="DC685" s="211">
        <f t="shared" si="269"/>
        <v>0</v>
      </c>
      <c r="DD685" s="211">
        <f t="shared" si="270"/>
        <v>0</v>
      </c>
      <c r="DE685" s="211">
        <f t="shared" si="271"/>
        <v>0</v>
      </c>
      <c r="DF685" s="211">
        <f t="shared" si="272"/>
        <v>0</v>
      </c>
      <c r="DG685" s="211">
        <f t="shared" si="273"/>
        <v>0</v>
      </c>
      <c r="DH685" s="211">
        <f t="shared" si="274"/>
        <v>0</v>
      </c>
      <c r="DK685" s="67">
        <v>404020002</v>
      </c>
    </row>
    <row r="686" spans="1:115" s="105" customFormat="1" ht="32.1" customHeight="1">
      <c r="A686" s="56" t="s">
        <v>600</v>
      </c>
      <c r="B686" s="57" t="s">
        <v>601</v>
      </c>
      <c r="C686" s="67">
        <v>404020002</v>
      </c>
      <c r="D686" s="289" t="s">
        <v>1851</v>
      </c>
      <c r="E686" s="59" t="s">
        <v>911</v>
      </c>
      <c r="F686" s="85"/>
      <c r="G686" s="85"/>
      <c r="H686" s="86" t="s">
        <v>208</v>
      </c>
      <c r="I686" s="85"/>
      <c r="J686" s="86" t="s">
        <v>289</v>
      </c>
      <c r="K686" s="86" t="s">
        <v>448</v>
      </c>
      <c r="L686" s="86"/>
      <c r="M686" s="232"/>
      <c r="N686" s="232"/>
      <c r="O686" s="232"/>
      <c r="P686" s="64" t="s">
        <v>449</v>
      </c>
      <c r="Q686" s="64" t="s">
        <v>912</v>
      </c>
      <c r="R686" s="86"/>
      <c r="S686" s="86"/>
      <c r="T686" s="86"/>
      <c r="U686" s="86"/>
      <c r="V686" s="86" t="s">
        <v>913</v>
      </c>
      <c r="W686" s="86"/>
      <c r="X686" s="86"/>
      <c r="Y686" s="86"/>
      <c r="Z686" s="86"/>
      <c r="AA686" s="86"/>
      <c r="AB686" s="64" t="s">
        <v>919</v>
      </c>
      <c r="AC686" s="64" t="s">
        <v>2438</v>
      </c>
      <c r="AD686" s="245"/>
      <c r="AE686" s="245"/>
      <c r="AF686" s="245"/>
      <c r="AG686" s="245"/>
      <c r="AH686" s="245"/>
      <c r="AI686" s="245"/>
      <c r="AJ686" s="245"/>
      <c r="AK686" s="245"/>
      <c r="AL686" s="245"/>
      <c r="AM686" s="255" t="s">
        <v>2622</v>
      </c>
      <c r="AN686" s="64" t="s">
        <v>2440</v>
      </c>
      <c r="AO686" s="197" t="s">
        <v>303</v>
      </c>
      <c r="AP686" s="197" t="s">
        <v>377</v>
      </c>
      <c r="AQ686" s="197" t="s">
        <v>916</v>
      </c>
      <c r="AR686" s="196" t="s">
        <v>917</v>
      </c>
      <c r="AS686" s="249">
        <v>244</v>
      </c>
      <c r="AT686" s="209">
        <v>281631.39</v>
      </c>
      <c r="AU686" s="209">
        <v>281631.39</v>
      </c>
      <c r="AV686" s="209">
        <v>0</v>
      </c>
      <c r="AW686" s="209">
        <v>0</v>
      </c>
      <c r="AX686" s="209">
        <v>281631.39</v>
      </c>
      <c r="AY686" s="209">
        <v>281631.39</v>
      </c>
      <c r="AZ686" s="209">
        <v>0</v>
      </c>
      <c r="BA686" s="209">
        <v>0</v>
      </c>
      <c r="BB686" s="209">
        <v>0</v>
      </c>
      <c r="BC686" s="209">
        <v>0</v>
      </c>
      <c r="BD686" s="209">
        <v>292780</v>
      </c>
      <c r="BE686" s="209">
        <v>0</v>
      </c>
      <c r="BF686" s="209">
        <v>292780</v>
      </c>
      <c r="BG686" s="209">
        <v>0</v>
      </c>
      <c r="BH686" s="209">
        <v>0</v>
      </c>
      <c r="BI686" s="209">
        <v>292780</v>
      </c>
      <c r="BJ686" s="209">
        <v>0</v>
      </c>
      <c r="BK686" s="209">
        <v>292780</v>
      </c>
      <c r="BL686" s="209">
        <v>0</v>
      </c>
      <c r="BM686" s="209">
        <v>0</v>
      </c>
      <c r="BN686" s="209">
        <v>292780</v>
      </c>
      <c r="BO686" s="209">
        <v>0</v>
      </c>
      <c r="BP686" s="209">
        <v>292780</v>
      </c>
      <c r="BQ686" s="209">
        <v>0</v>
      </c>
      <c r="BR686" s="209">
        <v>0</v>
      </c>
      <c r="BS686" s="209">
        <v>292780</v>
      </c>
      <c r="BT686" s="209">
        <v>0</v>
      </c>
      <c r="BU686" s="209">
        <v>292780</v>
      </c>
      <c r="BV686" s="209">
        <v>0</v>
      </c>
      <c r="BW686" s="209">
        <v>0</v>
      </c>
      <c r="BX686" s="209">
        <v>281631.39</v>
      </c>
      <c r="BY686" s="209">
        <v>0</v>
      </c>
      <c r="BZ686" s="209">
        <v>281631.39</v>
      </c>
      <c r="CA686" s="209">
        <v>0</v>
      </c>
      <c r="CB686" s="209">
        <v>0</v>
      </c>
      <c r="CC686" s="209">
        <v>292780</v>
      </c>
      <c r="CD686" s="209">
        <v>0</v>
      </c>
      <c r="CE686" s="209">
        <v>292780</v>
      </c>
      <c r="CF686" s="209">
        <v>0</v>
      </c>
      <c r="CG686" s="209">
        <v>0</v>
      </c>
      <c r="CH686" s="209">
        <v>292780</v>
      </c>
      <c r="CI686" s="209">
        <v>0</v>
      </c>
      <c r="CJ686" s="209">
        <v>292780</v>
      </c>
      <c r="CK686" s="209">
        <v>0</v>
      </c>
      <c r="CL686" s="209">
        <v>0</v>
      </c>
      <c r="CM686" s="509" t="s">
        <v>92</v>
      </c>
      <c r="CN686" s="19" t="str">
        <f t="shared" si="264"/>
        <v>4040200021006плановый</v>
      </c>
      <c r="CO686" s="103"/>
      <c r="CP686" s="103"/>
      <c r="CQ686" s="192" t="b">
        <f t="shared" si="263"/>
        <v>1</v>
      </c>
      <c r="CR686" s="104">
        <f t="shared" si="257"/>
        <v>0</v>
      </c>
      <c r="CS686" s="104">
        <f t="shared" si="258"/>
        <v>0</v>
      </c>
      <c r="CT686" s="104">
        <f t="shared" si="259"/>
        <v>0</v>
      </c>
      <c r="CU686" s="104">
        <f t="shared" si="260"/>
        <v>0</v>
      </c>
      <c r="CV686" s="104">
        <f t="shared" si="261"/>
        <v>0</v>
      </c>
      <c r="CW686" s="104">
        <f t="shared" si="262"/>
        <v>0</v>
      </c>
      <c r="CX686" s="104"/>
      <c r="CY686" s="211">
        <f t="shared" si="265"/>
        <v>0</v>
      </c>
      <c r="CZ686" s="211">
        <f t="shared" si="266"/>
        <v>0</v>
      </c>
      <c r="DA686" s="211">
        <f t="shared" si="267"/>
        <v>0</v>
      </c>
      <c r="DB686" s="211">
        <f t="shared" si="268"/>
        <v>0</v>
      </c>
      <c r="DC686" s="211">
        <f t="shared" si="269"/>
        <v>0</v>
      </c>
      <c r="DD686" s="211">
        <f t="shared" si="270"/>
        <v>0</v>
      </c>
      <c r="DE686" s="211">
        <f t="shared" si="271"/>
        <v>0</v>
      </c>
      <c r="DF686" s="211">
        <f t="shared" si="272"/>
        <v>0</v>
      </c>
      <c r="DG686" s="211">
        <f t="shared" si="273"/>
        <v>0</v>
      </c>
      <c r="DH686" s="211">
        <f t="shared" si="274"/>
        <v>0</v>
      </c>
      <c r="DK686" s="67">
        <v>404020002</v>
      </c>
    </row>
    <row r="687" spans="1:115" s="105" customFormat="1" ht="32.1" customHeight="1">
      <c r="A687" s="94" t="s">
        <v>600</v>
      </c>
      <c r="B687" s="95" t="s">
        <v>601</v>
      </c>
      <c r="C687" s="234">
        <v>402000025</v>
      </c>
      <c r="D687" s="583" t="s">
        <v>128</v>
      </c>
      <c r="E687" s="78" t="s">
        <v>602</v>
      </c>
      <c r="F687" s="236"/>
      <c r="G687" s="236"/>
      <c r="H687" s="237" t="s">
        <v>615</v>
      </c>
      <c r="I687" s="236"/>
      <c r="J687" s="237" t="s">
        <v>640</v>
      </c>
      <c r="K687" s="237" t="s">
        <v>641</v>
      </c>
      <c r="L687" s="237"/>
      <c r="M687" s="238"/>
      <c r="N687" s="238" t="s">
        <v>64</v>
      </c>
      <c r="O687" s="238"/>
      <c r="P687" s="80" t="s">
        <v>134</v>
      </c>
      <c r="Q687" s="80" t="s">
        <v>921</v>
      </c>
      <c r="R687" s="584"/>
      <c r="S687" s="584"/>
      <c r="T687" s="584"/>
      <c r="U687" s="584"/>
      <c r="V687" s="584" t="s">
        <v>643</v>
      </c>
      <c r="W687" s="237" t="s">
        <v>922</v>
      </c>
      <c r="X687" s="584"/>
      <c r="Y687" s="584"/>
      <c r="Z687" s="584"/>
      <c r="AA687" s="584"/>
      <c r="AB687" s="80" t="s">
        <v>645</v>
      </c>
      <c r="AC687" s="80" t="s">
        <v>2438</v>
      </c>
      <c r="AD687" s="585"/>
      <c r="AE687" s="585"/>
      <c r="AF687" s="585"/>
      <c r="AG687" s="585"/>
      <c r="AH687" s="585"/>
      <c r="AI687" s="585"/>
      <c r="AJ687" s="585"/>
      <c r="AK687" s="585"/>
      <c r="AL687" s="585"/>
      <c r="AM687" s="585" t="s">
        <v>2485</v>
      </c>
      <c r="AN687" s="80" t="s">
        <v>2440</v>
      </c>
      <c r="AO687" s="199" t="s">
        <v>303</v>
      </c>
      <c r="AP687" s="199" t="s">
        <v>377</v>
      </c>
      <c r="AQ687" s="199" t="s">
        <v>646</v>
      </c>
      <c r="AR687" s="586" t="s">
        <v>647</v>
      </c>
      <c r="AS687" s="276">
        <v>244</v>
      </c>
      <c r="AT687" s="587">
        <v>0</v>
      </c>
      <c r="AU687" s="209">
        <v>0</v>
      </c>
      <c r="AV687" s="209">
        <v>0</v>
      </c>
      <c r="AW687" s="209">
        <v>0</v>
      </c>
      <c r="AX687" s="209">
        <v>0</v>
      </c>
      <c r="AY687" s="209">
        <v>0</v>
      </c>
      <c r="AZ687" s="209">
        <v>0</v>
      </c>
      <c r="BA687" s="209">
        <v>0</v>
      </c>
      <c r="BB687" s="209">
        <v>0</v>
      </c>
      <c r="BC687" s="209">
        <v>0</v>
      </c>
      <c r="BD687" s="209">
        <v>0</v>
      </c>
      <c r="BE687" s="209">
        <v>0</v>
      </c>
      <c r="BF687" s="209">
        <v>0</v>
      </c>
      <c r="BG687" s="209">
        <v>0</v>
      </c>
      <c r="BH687" s="209">
        <v>0</v>
      </c>
      <c r="BI687" s="209">
        <v>0</v>
      </c>
      <c r="BJ687" s="209">
        <v>0</v>
      </c>
      <c r="BK687" s="209">
        <v>0</v>
      </c>
      <c r="BL687" s="209">
        <v>0</v>
      </c>
      <c r="BM687" s="209">
        <v>0</v>
      </c>
      <c r="BN687" s="209">
        <v>0</v>
      </c>
      <c r="BO687" s="209">
        <v>0</v>
      </c>
      <c r="BP687" s="209">
        <v>0</v>
      </c>
      <c r="BQ687" s="209">
        <v>0</v>
      </c>
      <c r="BR687" s="209">
        <v>0</v>
      </c>
      <c r="BS687" s="209">
        <v>0</v>
      </c>
      <c r="BT687" s="209">
        <v>0</v>
      </c>
      <c r="BU687" s="209">
        <v>0</v>
      </c>
      <c r="BV687" s="209">
        <v>0</v>
      </c>
      <c r="BW687" s="209">
        <v>0</v>
      </c>
      <c r="BX687" s="587">
        <v>0</v>
      </c>
      <c r="BY687" s="209">
        <v>0</v>
      </c>
      <c r="BZ687" s="209">
        <v>0</v>
      </c>
      <c r="CA687" s="209">
        <v>0</v>
      </c>
      <c r="CB687" s="209">
        <v>0</v>
      </c>
      <c r="CC687" s="209">
        <v>0</v>
      </c>
      <c r="CD687" s="209">
        <v>0</v>
      </c>
      <c r="CE687" s="209">
        <v>0</v>
      </c>
      <c r="CF687" s="209">
        <v>0</v>
      </c>
      <c r="CG687" s="209">
        <v>0</v>
      </c>
      <c r="CH687" s="209">
        <v>0</v>
      </c>
      <c r="CI687" s="209">
        <v>0</v>
      </c>
      <c r="CJ687" s="209">
        <v>0</v>
      </c>
      <c r="CK687" s="209">
        <v>0</v>
      </c>
      <c r="CL687" s="209">
        <v>0</v>
      </c>
      <c r="CM687" s="509" t="s">
        <v>92</v>
      </c>
      <c r="CN687" s="19" t="str">
        <f t="shared" si="264"/>
        <v>4020000251006плановый</v>
      </c>
      <c r="CO687" s="103"/>
      <c r="CP687" s="103"/>
      <c r="CQ687" s="192" t="b">
        <f t="shared" si="263"/>
        <v>1</v>
      </c>
      <c r="CR687" s="104">
        <f t="shared" si="257"/>
        <v>0</v>
      </c>
      <c r="CS687" s="104">
        <f t="shared" si="258"/>
        <v>0</v>
      </c>
      <c r="CT687" s="104">
        <f t="shared" si="259"/>
        <v>0</v>
      </c>
      <c r="CU687" s="104">
        <f t="shared" si="260"/>
        <v>0</v>
      </c>
      <c r="CV687" s="104">
        <f t="shared" si="261"/>
        <v>0</v>
      </c>
      <c r="CW687" s="104">
        <f t="shared" si="262"/>
        <v>0</v>
      </c>
      <c r="CX687" s="104"/>
      <c r="CY687" s="211">
        <f t="shared" si="265"/>
        <v>0</v>
      </c>
      <c r="CZ687" s="211">
        <f t="shared" si="266"/>
        <v>0</v>
      </c>
      <c r="DA687" s="211">
        <f t="shared" si="267"/>
        <v>0</v>
      </c>
      <c r="DB687" s="211">
        <f t="shared" si="268"/>
        <v>0</v>
      </c>
      <c r="DC687" s="211">
        <f t="shared" si="269"/>
        <v>0</v>
      </c>
      <c r="DD687" s="211">
        <f t="shared" si="270"/>
        <v>0</v>
      </c>
      <c r="DE687" s="211">
        <f t="shared" si="271"/>
        <v>0</v>
      </c>
      <c r="DF687" s="211">
        <f t="shared" si="272"/>
        <v>0</v>
      </c>
      <c r="DG687" s="211">
        <f t="shared" si="273"/>
        <v>0</v>
      </c>
      <c r="DH687" s="211">
        <f t="shared" si="274"/>
        <v>0</v>
      </c>
      <c r="DK687" s="234">
        <v>402000025</v>
      </c>
    </row>
    <row r="688" spans="1:115" s="105" customFormat="1" ht="32.1" customHeight="1">
      <c r="A688" s="588" t="s">
        <v>923</v>
      </c>
      <c r="B688" s="589"/>
      <c r="C688" s="589"/>
      <c r="D688" s="589"/>
      <c r="E688" s="589"/>
      <c r="F688" s="589"/>
      <c r="G688" s="590"/>
      <c r="H688" s="25"/>
      <c r="I688" s="25"/>
      <c r="J688" s="25"/>
      <c r="K688" s="25"/>
      <c r="L688" s="25"/>
      <c r="M688" s="25"/>
      <c r="N688" s="25"/>
      <c r="O688" s="25"/>
      <c r="P688" s="532"/>
      <c r="Q688" s="25"/>
      <c r="R688" s="591"/>
      <c r="S688" s="591"/>
      <c r="T688" s="591"/>
      <c r="U688" s="591"/>
      <c r="V688" s="591"/>
      <c r="W688" s="591"/>
      <c r="X688" s="591"/>
      <c r="Y688" s="591"/>
      <c r="Z688" s="591"/>
      <c r="AA688" s="591"/>
      <c r="AB688" s="25"/>
      <c r="AC688" s="25"/>
      <c r="AD688" s="25"/>
      <c r="AE688" s="25"/>
      <c r="AF688" s="25"/>
      <c r="AG688" s="25"/>
      <c r="AH688" s="25"/>
      <c r="AI688" s="25"/>
      <c r="AJ688" s="25"/>
      <c r="AK688" s="25"/>
      <c r="AL688" s="25"/>
      <c r="AM688" s="25"/>
      <c r="AN688" s="25"/>
      <c r="AO688" s="25"/>
      <c r="AP688" s="25"/>
      <c r="AQ688" s="244"/>
      <c r="AR688" s="24"/>
      <c r="AS688" s="24"/>
      <c r="AT688" s="254">
        <f t="shared" ref="AT688:CL688" si="275">AT687+AT686+AT685+AT684+AT683+AT682+AT681++AT680+AT679+AT678+AT676+AT675+AT674+AT673+AT672+AT671+AT670+AT669+AT668+AT667+AT666+AT665+AT664+AT663+AT662+AT661+AT660+AT659+AT658+AT657+AT656+AT655+AT654+AT653+AT652+AT651+AT650+AT649+AT648+AT647+AT646+AT645+AT644+AT643+AT642+AT641+AT640+AT639+AT638+AT637+AT636+AT635+AT634+AT633+AT632+AT631+AT630+AT629+AT628+AT627+AT626+AT625+AT624+AT623+AT622+AT621+AT620+AT619+AT618+AT617+AT616+AT615+AT614+AT613+AT612+AT611+AT610+AT609+AT608+AT607+AT606+AT605+AT604+AT603+AT602+AT601+AT600+AT599+AT598+AT597+AT596+AT595+AT594+AT593+AT592+AT591+AT590+AT589+AT588+AT587+AT586+AT585+AT584+AT583+AT582+AT581+AT580+AT579+AT578+AT577+AT576+AT575+AT574+AT573+AT572+AT571+AT570+AT569+AT568+AT567+AT566+AT565+AT564+AT563+AT562+AT561+AT560+AT559+AT558+AT557+AT556+AT555+AT554+AT553+AT552</f>
        <v>4031392433.4699988</v>
      </c>
      <c r="AU688" s="254">
        <f t="shared" si="275"/>
        <v>4027776522.8399982</v>
      </c>
      <c r="AV688" s="254">
        <f t="shared" si="275"/>
        <v>2375423087.6200004</v>
      </c>
      <c r="AW688" s="254">
        <f t="shared" si="275"/>
        <v>2375422935.98</v>
      </c>
      <c r="AX688" s="254">
        <f t="shared" si="275"/>
        <v>1556149627.79</v>
      </c>
      <c r="AY688" s="254">
        <f t="shared" si="275"/>
        <v>1555940511.8000002</v>
      </c>
      <c r="AZ688" s="254">
        <f t="shared" si="275"/>
        <v>0</v>
      </c>
      <c r="BA688" s="254">
        <f t="shared" si="275"/>
        <v>0</v>
      </c>
      <c r="BB688" s="254">
        <f t="shared" si="275"/>
        <v>99819718.059999987</v>
      </c>
      <c r="BC688" s="254">
        <f t="shared" si="275"/>
        <v>96413075.060000002</v>
      </c>
      <c r="BD688" s="254">
        <f>BD687+BD686+BD685+BD684+BD683+BD682+BD681++BD680+BD679+BD678+BD676+BD675+BD674+BD673+BD672+BD671+BD670+BD669+BD668+BD667+BD666+BD665+BD664+BD663+BD662+BD661+BD660+BD659+BD658+BD657+BD656+BD655+BD654+BD653+BD652+BD651+BD650+BD649+BD648+BD647+BD646+BD645+BD644+BD643+BD642+BD641+BD640+BD639+BD638+BD637+BD636+BD635+BD634+BD633+BD632+BD631+BD630+BD629+BD628+BD627+BD626+BD625+BD624+BD623+BD622+BD621+BD620+BD619+BD618+BD617+BD616+BD615+BD614+BD613+BD612+BD611+BD610+BD609+BD608+BD607+BD606+BD605+BD604+BD603+BD602+BD601+BD600+BD599+BD598+BD597+BD596+BD595+BD594+BD593+BD592+BD591+BD590+BD589+BD588+BD587+BD586+BD585+BD584+BD583+BD582+BD581+BD580+BD579+BD578+BD577+BD576+BD575+BD574+BD573+BD572+BD571+BD570+BD569+BD568+BD567+BD566+BD565+BD564+BD563+BD562+BD561+BD560+BD559+BD558+BD557+BD556+BD555+BD554+BD553+BD552+BD677</f>
        <v>2919999945.8000002</v>
      </c>
      <c r="BE688" s="254">
        <f t="shared" ref="BE688:BH688" si="276">BE687+BE686+BE685+BE684+BE683+BE682+BE681++BE680+BE679+BE678+BE676+BE675+BE674+BE673+BE672+BE671+BE670+BE669+BE668+BE667+BE666+BE665+BE664+BE663+BE662+BE661+BE660+BE659+BE658+BE657+BE656+BE655+BE654+BE653+BE652+BE651+BE650+BE649+BE648+BE647+BE646+BE645+BE644+BE643+BE642+BE641+BE640+BE639+BE638+BE637+BE636+BE635+BE634+BE633+BE632+BE631+BE630+BE629+BE628+BE627+BE626+BE625+BE624+BE623+BE622+BE621+BE620+BE619+BE618+BE617+BE616+BE615+BE614+BE613+BE612+BE611+BE610+BE609+BE608+BE607+BE606+BE605+BE604+BE603+BE602+BE601+BE600+BE599+BE598+BE597+BE596+BE595+BE594+BE593+BE592+BE591+BE590+BE589+BE588+BE587+BE586+BE585+BE584+BE583+BE582+BE581+BE580+BE579+BE578+BE577+BE576+BE575+BE574+BE573+BE572+BE571+BE570+BE569+BE568+BE567+BE566+BE565+BE564+BE563+BE562+BE561+BE560+BE559+BE558+BE557+BE556+BE555+BE554+BE553+BE552+BE677</f>
        <v>1245302802.27</v>
      </c>
      <c r="BF688" s="254">
        <f t="shared" si="276"/>
        <v>1593125194.53</v>
      </c>
      <c r="BG688" s="254">
        <f t="shared" si="276"/>
        <v>0</v>
      </c>
      <c r="BH688" s="254">
        <f t="shared" si="276"/>
        <v>81571949</v>
      </c>
      <c r="BI688" s="254">
        <f t="shared" si="275"/>
        <v>2293342767.4299998</v>
      </c>
      <c r="BJ688" s="254">
        <f t="shared" si="275"/>
        <v>682560089.01999998</v>
      </c>
      <c r="BK688" s="254">
        <f t="shared" si="275"/>
        <v>1537750228.4099998</v>
      </c>
      <c r="BL688" s="254">
        <f t="shared" si="275"/>
        <v>0</v>
      </c>
      <c r="BM688" s="254">
        <f t="shared" si="275"/>
        <v>73032450</v>
      </c>
      <c r="BN688" s="254">
        <f t="shared" si="275"/>
        <v>2239702009.2400002</v>
      </c>
      <c r="BO688" s="254">
        <f t="shared" si="275"/>
        <v>602007277.97000003</v>
      </c>
      <c r="BP688" s="254">
        <f t="shared" si="275"/>
        <v>1564644621.27</v>
      </c>
      <c r="BQ688" s="254">
        <f t="shared" si="275"/>
        <v>0</v>
      </c>
      <c r="BR688" s="254">
        <f t="shared" si="275"/>
        <v>73050110</v>
      </c>
      <c r="BS688" s="254">
        <f t="shared" si="275"/>
        <v>2239702009.2400002</v>
      </c>
      <c r="BT688" s="254">
        <f t="shared" si="275"/>
        <v>602007277.97000003</v>
      </c>
      <c r="BU688" s="254">
        <f t="shared" si="275"/>
        <v>1564644621.27</v>
      </c>
      <c r="BV688" s="254">
        <f t="shared" si="275"/>
        <v>0</v>
      </c>
      <c r="BW688" s="254">
        <f t="shared" si="275"/>
        <v>73050110</v>
      </c>
      <c r="BX688" s="254">
        <f t="shared" si="275"/>
        <v>4031392433.4699988</v>
      </c>
      <c r="BY688" s="254">
        <f t="shared" si="275"/>
        <v>2375423087.6200004</v>
      </c>
      <c r="BZ688" s="254">
        <f t="shared" si="275"/>
        <v>1556149627.79</v>
      </c>
      <c r="CA688" s="254">
        <f t="shared" si="275"/>
        <v>0</v>
      </c>
      <c r="CB688" s="254">
        <f t="shared" si="275"/>
        <v>99819718.059999987</v>
      </c>
      <c r="CC688" s="254">
        <f t="shared" si="275"/>
        <v>2410547658.2200003</v>
      </c>
      <c r="CD688" s="254">
        <f t="shared" si="275"/>
        <v>761323128.69000006</v>
      </c>
      <c r="CE688" s="254">
        <f t="shared" si="275"/>
        <v>1567652580.53</v>
      </c>
      <c r="CF688" s="254">
        <f t="shared" si="275"/>
        <v>0</v>
      </c>
      <c r="CG688" s="254">
        <f t="shared" si="275"/>
        <v>81571949</v>
      </c>
      <c r="CH688" s="254">
        <f t="shared" si="275"/>
        <v>2293342767.4299998</v>
      </c>
      <c r="CI688" s="254">
        <f t="shared" si="275"/>
        <v>682560089.01999998</v>
      </c>
      <c r="CJ688" s="254">
        <f t="shared" si="275"/>
        <v>1537750228.4099998</v>
      </c>
      <c r="CK688" s="254">
        <f t="shared" si="275"/>
        <v>0</v>
      </c>
      <c r="CL688" s="254">
        <f t="shared" si="275"/>
        <v>73032450</v>
      </c>
      <c r="CM688" s="254"/>
      <c r="CN688" s="19" t="str">
        <f t="shared" si="264"/>
        <v/>
      </c>
      <c r="CO688" s="103"/>
      <c r="CP688" s="103"/>
      <c r="CQ688" s="192" t="b">
        <f t="shared" si="263"/>
        <v>1</v>
      </c>
      <c r="CR688" s="104">
        <f t="shared" si="257"/>
        <v>-1.475214958190918E-6</v>
      </c>
      <c r="CS688" s="104">
        <f t="shared" si="258"/>
        <v>-1.9669532775878906E-6</v>
      </c>
      <c r="CT688" s="104">
        <f t="shared" si="259"/>
        <v>2.384185791015625E-7</v>
      </c>
      <c r="CU688" s="104">
        <f t="shared" si="260"/>
        <v>0</v>
      </c>
      <c r="CV688" s="104">
        <f t="shared" si="261"/>
        <v>2.384185791015625E-7</v>
      </c>
      <c r="CW688" s="104">
        <f t="shared" si="262"/>
        <v>2.384185791015625E-7</v>
      </c>
      <c r="CX688" s="104"/>
      <c r="CY688" s="211">
        <f t="shared" si="265"/>
        <v>-509452287.57999992</v>
      </c>
      <c r="CZ688" s="211">
        <f t="shared" si="266"/>
        <v>-483979673.57999992</v>
      </c>
      <c r="DA688" s="211">
        <f t="shared" si="267"/>
        <v>-25472614</v>
      </c>
      <c r="DB688" s="211">
        <f t="shared" si="268"/>
        <v>0</v>
      </c>
      <c r="DC688" s="211">
        <f t="shared" si="269"/>
        <v>0</v>
      </c>
      <c r="DD688" s="211">
        <f t="shared" si="270"/>
        <v>0</v>
      </c>
      <c r="DE688" s="211">
        <f t="shared" si="271"/>
        <v>0</v>
      </c>
      <c r="DF688" s="211">
        <f t="shared" si="272"/>
        <v>0</v>
      </c>
      <c r="DG688" s="211">
        <f t="shared" si="273"/>
        <v>0</v>
      </c>
      <c r="DH688" s="211">
        <f t="shared" si="274"/>
        <v>0</v>
      </c>
    </row>
    <row r="689" spans="1:112" s="105" customFormat="1" ht="32.1" customHeight="1">
      <c r="A689" s="233" t="s">
        <v>471</v>
      </c>
      <c r="B689" s="289" t="s">
        <v>924</v>
      </c>
      <c r="C689" s="202">
        <v>401000024</v>
      </c>
      <c r="D689" s="397" t="s">
        <v>482</v>
      </c>
      <c r="E689" s="290" t="s">
        <v>329</v>
      </c>
      <c r="F689" s="291"/>
      <c r="G689" s="291"/>
      <c r="H689" s="292">
        <v>3</v>
      </c>
      <c r="I689" s="291"/>
      <c r="J689" s="292">
        <v>16</v>
      </c>
      <c r="K689" s="292">
        <v>1</v>
      </c>
      <c r="L689" s="292">
        <v>13</v>
      </c>
      <c r="M689" s="293"/>
      <c r="N689" s="293"/>
      <c r="O689" s="293"/>
      <c r="P689" s="294" t="s">
        <v>134</v>
      </c>
      <c r="Q689" s="294" t="s">
        <v>925</v>
      </c>
      <c r="R689" s="292"/>
      <c r="S689" s="292"/>
      <c r="T689" s="292"/>
      <c r="U689" s="292"/>
      <c r="V689" s="292">
        <v>11</v>
      </c>
      <c r="W689" s="292" t="s">
        <v>926</v>
      </c>
      <c r="X689" s="292"/>
      <c r="Y689" s="292"/>
      <c r="Z689" s="292"/>
      <c r="AA689" s="292"/>
      <c r="AB689" s="294" t="s">
        <v>467</v>
      </c>
      <c r="AC689" s="592" t="s">
        <v>2624</v>
      </c>
      <c r="AD689" s="593"/>
      <c r="AE689" s="593"/>
      <c r="AF689" s="593"/>
      <c r="AG689" s="593"/>
      <c r="AH689" s="593"/>
      <c r="AI689" s="593"/>
      <c r="AJ689" s="593"/>
      <c r="AK689" s="593"/>
      <c r="AL689" s="593"/>
      <c r="AM689" s="594" t="s">
        <v>2625</v>
      </c>
      <c r="AN689" s="595" t="s">
        <v>2626</v>
      </c>
      <c r="AO689" s="197" t="s">
        <v>219</v>
      </c>
      <c r="AP689" s="197" t="s">
        <v>74</v>
      </c>
      <c r="AQ689" s="197" t="s">
        <v>927</v>
      </c>
      <c r="AR689" s="70" t="s">
        <v>174</v>
      </c>
      <c r="AS689" s="197">
        <v>611</v>
      </c>
      <c r="AT689" s="508">
        <f>AV689+AX689+AZ689+BB689</f>
        <v>14742678.01</v>
      </c>
      <c r="AU689" s="508">
        <f>AW689+AY689+BA689+BC689</f>
        <v>14742678.01</v>
      </c>
      <c r="AV689" s="508">
        <v>0</v>
      </c>
      <c r="AW689" s="508">
        <v>0</v>
      </c>
      <c r="AX689" s="508">
        <v>0</v>
      </c>
      <c r="AY689" s="508">
        <v>0</v>
      </c>
      <c r="AZ689" s="508">
        <v>0</v>
      </c>
      <c r="BA689" s="508">
        <v>0</v>
      </c>
      <c r="BB689" s="508">
        <v>14742678.01</v>
      </c>
      <c r="BC689" s="508">
        <v>14742678.01</v>
      </c>
      <c r="BD689" s="508">
        <f>BE689+BF689+BG689+BH689</f>
        <v>15719664.4</v>
      </c>
      <c r="BE689" s="508">
        <v>0</v>
      </c>
      <c r="BF689" s="508">
        <v>0</v>
      </c>
      <c r="BG689" s="508">
        <v>0</v>
      </c>
      <c r="BH689" s="508">
        <v>15719664.4</v>
      </c>
      <c r="BI689" s="508">
        <f>BJ689+BK689+BL689+BM689</f>
        <v>16015720</v>
      </c>
      <c r="BJ689" s="508">
        <v>0</v>
      </c>
      <c r="BK689" s="508">
        <v>0</v>
      </c>
      <c r="BL689" s="508">
        <v>0</v>
      </c>
      <c r="BM689" s="508">
        <v>16015720</v>
      </c>
      <c r="BN689" s="508">
        <f>BO689+BP689+BQ689+BR689</f>
        <v>16050720</v>
      </c>
      <c r="BO689" s="508">
        <v>0</v>
      </c>
      <c r="BP689" s="508">
        <v>0</v>
      </c>
      <c r="BQ689" s="508">
        <v>0</v>
      </c>
      <c r="BR689" s="508">
        <v>16050720</v>
      </c>
      <c r="BS689" s="508">
        <f>BT689+BU689+BV689+BW689</f>
        <v>16050720</v>
      </c>
      <c r="BT689" s="508">
        <v>0</v>
      </c>
      <c r="BU689" s="508">
        <v>0</v>
      </c>
      <c r="BV689" s="508">
        <v>0</v>
      </c>
      <c r="BW689" s="508">
        <f>BR689</f>
        <v>16050720</v>
      </c>
      <c r="BX689" s="508">
        <f>BY689+BZ689+CA689+CB689</f>
        <v>14742678.01</v>
      </c>
      <c r="BY689" s="508">
        <f>AV689</f>
        <v>0</v>
      </c>
      <c r="BZ689" s="508">
        <f>AX689</f>
        <v>0</v>
      </c>
      <c r="CA689" s="508">
        <f>AZ689</f>
        <v>0</v>
      </c>
      <c r="CB689" s="508">
        <f>BB689</f>
        <v>14742678.01</v>
      </c>
      <c r="CC689" s="508">
        <f>CD689+CE689+CF689+CG689</f>
        <v>15719664.4</v>
      </c>
      <c r="CD689" s="508">
        <f>BE689</f>
        <v>0</v>
      </c>
      <c r="CE689" s="508">
        <f t="shared" ref="CE689:CG704" si="277">BF689</f>
        <v>0</v>
      </c>
      <c r="CF689" s="508">
        <f t="shared" si="277"/>
        <v>0</v>
      </c>
      <c r="CG689" s="508">
        <f>BH689</f>
        <v>15719664.4</v>
      </c>
      <c r="CH689" s="508">
        <f>CI689+CJ689+CK689+CL689</f>
        <v>16015720</v>
      </c>
      <c r="CI689" s="508">
        <f>BJ689</f>
        <v>0</v>
      </c>
      <c r="CJ689" s="508">
        <f t="shared" ref="CJ689:CL704" si="278">BK689</f>
        <v>0</v>
      </c>
      <c r="CK689" s="508">
        <f t="shared" si="278"/>
        <v>0</v>
      </c>
      <c r="CL689" s="508">
        <f>BM689</f>
        <v>16015720</v>
      </c>
      <c r="CM689" s="509" t="s">
        <v>92</v>
      </c>
      <c r="CN689" s="19" t="str">
        <f t="shared" si="264"/>
        <v>4010000240703плановый</v>
      </c>
      <c r="CO689" s="103"/>
      <c r="CP689" s="103"/>
      <c r="CQ689" s="192" t="b">
        <f t="shared" si="263"/>
        <v>1</v>
      </c>
      <c r="CR689" s="104">
        <f t="shared" si="257"/>
        <v>0</v>
      </c>
      <c r="CS689" s="104">
        <f t="shared" si="258"/>
        <v>0</v>
      </c>
      <c r="CT689" s="104">
        <f t="shared" si="259"/>
        <v>0</v>
      </c>
      <c r="CU689" s="104">
        <f t="shared" si="260"/>
        <v>0</v>
      </c>
      <c r="CV689" s="104">
        <f t="shared" si="261"/>
        <v>0</v>
      </c>
      <c r="CW689" s="104">
        <f t="shared" si="262"/>
        <v>0</v>
      </c>
      <c r="CX689" s="104"/>
      <c r="CY689" s="211">
        <f t="shared" si="265"/>
        <v>0</v>
      </c>
      <c r="CZ689" s="211">
        <f t="shared" si="266"/>
        <v>0</v>
      </c>
      <c r="DA689" s="211">
        <f t="shared" si="267"/>
        <v>0</v>
      </c>
      <c r="DB689" s="211">
        <f t="shared" si="268"/>
        <v>0</v>
      </c>
      <c r="DC689" s="211">
        <f t="shared" si="269"/>
        <v>0</v>
      </c>
      <c r="DD689" s="211">
        <f t="shared" si="270"/>
        <v>0</v>
      </c>
      <c r="DE689" s="211">
        <f t="shared" si="271"/>
        <v>0</v>
      </c>
      <c r="DF689" s="211">
        <f t="shared" si="272"/>
        <v>0</v>
      </c>
      <c r="DG689" s="211">
        <f t="shared" si="273"/>
        <v>0</v>
      </c>
      <c r="DH689" s="211">
        <f t="shared" si="274"/>
        <v>0</v>
      </c>
    </row>
    <row r="690" spans="1:112" s="105" customFormat="1" ht="32.1" customHeight="1">
      <c r="A690" s="233">
        <v>611</v>
      </c>
      <c r="B690" s="289" t="s">
        <v>924</v>
      </c>
      <c r="C690" s="202">
        <v>401000024</v>
      </c>
      <c r="D690" s="198" t="s">
        <v>482</v>
      </c>
      <c r="E690" s="290" t="s">
        <v>329</v>
      </c>
      <c r="F690" s="379"/>
      <c r="G690" s="379"/>
      <c r="H690" s="293">
        <v>3</v>
      </c>
      <c r="I690" s="379"/>
      <c r="J690" s="293">
        <v>16</v>
      </c>
      <c r="K690" s="293">
        <v>1</v>
      </c>
      <c r="L690" s="293">
        <v>13</v>
      </c>
      <c r="M690" s="379"/>
      <c r="N690" s="379"/>
      <c r="O690" s="379"/>
      <c r="P690" s="294" t="s">
        <v>134</v>
      </c>
      <c r="Q690" s="294" t="s">
        <v>925</v>
      </c>
      <c r="R690" s="379"/>
      <c r="S690" s="379"/>
      <c r="T690" s="379"/>
      <c r="U690" s="379"/>
      <c r="V690" s="293">
        <v>11</v>
      </c>
      <c r="W690" s="293" t="s">
        <v>926</v>
      </c>
      <c r="X690" s="379"/>
      <c r="Y690" s="379"/>
      <c r="Z690" s="379"/>
      <c r="AA690" s="379"/>
      <c r="AB690" s="294" t="s">
        <v>467</v>
      </c>
      <c r="AC690" s="592" t="s">
        <v>2624</v>
      </c>
      <c r="AD690" s="593"/>
      <c r="AE690" s="593"/>
      <c r="AF690" s="593"/>
      <c r="AG690" s="593"/>
      <c r="AH690" s="593"/>
      <c r="AI690" s="593"/>
      <c r="AJ690" s="593"/>
      <c r="AK690" s="593"/>
      <c r="AL690" s="593"/>
      <c r="AM690" s="594" t="s">
        <v>2625</v>
      </c>
      <c r="AN690" s="595" t="s">
        <v>2626</v>
      </c>
      <c r="AO690" s="233" t="s">
        <v>219</v>
      </c>
      <c r="AP690" s="233" t="s">
        <v>74</v>
      </c>
      <c r="AQ690" s="197" t="s">
        <v>928</v>
      </c>
      <c r="AR690" s="196" t="s">
        <v>126</v>
      </c>
      <c r="AS690" s="311">
        <v>611</v>
      </c>
      <c r="AT690" s="508">
        <f t="shared" ref="AT690:AU741" si="279">AV690+AX690+AZ690+BB690</f>
        <v>79767.97</v>
      </c>
      <c r="AU690" s="508">
        <f t="shared" si="279"/>
        <v>79767.97</v>
      </c>
      <c r="AV690" s="508">
        <v>0</v>
      </c>
      <c r="AW690" s="508">
        <v>0</v>
      </c>
      <c r="AX690" s="508">
        <v>79767.97</v>
      </c>
      <c r="AY690" s="508">
        <v>79767.97</v>
      </c>
      <c r="AZ690" s="508">
        <v>0</v>
      </c>
      <c r="BA690" s="508">
        <v>0</v>
      </c>
      <c r="BB690" s="508">
        <v>0</v>
      </c>
      <c r="BC690" s="508">
        <v>0</v>
      </c>
      <c r="BD690" s="508">
        <f t="shared" ref="BD690:BD741" si="280">BE690+BF690+BG690+BH690</f>
        <v>0</v>
      </c>
      <c r="BE690" s="508">
        <v>0</v>
      </c>
      <c r="BF690" s="508">
        <v>0</v>
      </c>
      <c r="BG690" s="508">
        <v>0</v>
      </c>
      <c r="BH690" s="508">
        <v>0</v>
      </c>
      <c r="BI690" s="508">
        <f t="shared" ref="BI690:BI741" si="281">BJ690+BK690+BL690+BM690</f>
        <v>0</v>
      </c>
      <c r="BJ690" s="508">
        <v>0</v>
      </c>
      <c r="BK690" s="508">
        <v>0</v>
      </c>
      <c r="BL690" s="508">
        <v>0</v>
      </c>
      <c r="BM690" s="508">
        <v>0</v>
      </c>
      <c r="BN690" s="508">
        <f t="shared" ref="BN690:BN741" si="282">BO690+BP690+BQ690+BR690</f>
        <v>0</v>
      </c>
      <c r="BO690" s="508">
        <v>0</v>
      </c>
      <c r="BP690" s="508">
        <v>0</v>
      </c>
      <c r="BQ690" s="508">
        <v>0</v>
      </c>
      <c r="BR690" s="508">
        <v>0</v>
      </c>
      <c r="BS690" s="508">
        <f t="shared" ref="BS690:BS741" si="283">BT690+BU690+BV690+BW690</f>
        <v>0</v>
      </c>
      <c r="BT690" s="508">
        <v>0</v>
      </c>
      <c r="BU690" s="508">
        <v>0</v>
      </c>
      <c r="BV690" s="508">
        <v>0</v>
      </c>
      <c r="BW690" s="508">
        <v>0</v>
      </c>
      <c r="BX690" s="508">
        <f t="shared" ref="BX690:BX741" si="284">BY690+BZ690+CA690+CB690</f>
        <v>79767.97</v>
      </c>
      <c r="BY690" s="508">
        <f t="shared" ref="BY690:BY741" si="285">AV690</f>
        <v>0</v>
      </c>
      <c r="BZ690" s="508">
        <f t="shared" ref="BZ690:BZ741" si="286">AX690</f>
        <v>79767.97</v>
      </c>
      <c r="CA690" s="508">
        <f t="shared" ref="CA690:CA741" si="287">AZ690</f>
        <v>0</v>
      </c>
      <c r="CB690" s="508">
        <f t="shared" ref="CB690:CB741" si="288">BB690</f>
        <v>0</v>
      </c>
      <c r="CC690" s="508">
        <f t="shared" ref="CC690:CC741" si="289">CD690+CE690+CF690+CG690</f>
        <v>0</v>
      </c>
      <c r="CD690" s="508">
        <f t="shared" ref="CD690:CG741" si="290">BE690</f>
        <v>0</v>
      </c>
      <c r="CE690" s="508">
        <f t="shared" si="277"/>
        <v>0</v>
      </c>
      <c r="CF690" s="508">
        <f t="shared" si="277"/>
        <v>0</v>
      </c>
      <c r="CG690" s="508">
        <f t="shared" si="277"/>
        <v>0</v>
      </c>
      <c r="CH690" s="508">
        <f t="shared" ref="CH690:CH741" si="291">CI690+CJ690+CK690+CL690</f>
        <v>0</v>
      </c>
      <c r="CI690" s="508">
        <f t="shared" ref="CI690:CL741" si="292">BJ690</f>
        <v>0</v>
      </c>
      <c r="CJ690" s="508">
        <f t="shared" si="278"/>
        <v>0</v>
      </c>
      <c r="CK690" s="508">
        <f t="shared" si="278"/>
        <v>0</v>
      </c>
      <c r="CL690" s="508">
        <f t="shared" si="278"/>
        <v>0</v>
      </c>
      <c r="CM690" s="509" t="s">
        <v>92</v>
      </c>
      <c r="CN690" s="19" t="str">
        <f t="shared" si="264"/>
        <v>4010000240703плановый</v>
      </c>
      <c r="CO690" s="103"/>
      <c r="CP690" s="103"/>
      <c r="CQ690" s="192" t="b">
        <f t="shared" si="263"/>
        <v>1</v>
      </c>
      <c r="CR690" s="104">
        <f t="shared" si="257"/>
        <v>0</v>
      </c>
      <c r="CS690" s="104">
        <f t="shared" si="258"/>
        <v>0</v>
      </c>
      <c r="CT690" s="104">
        <f t="shared" si="259"/>
        <v>0</v>
      </c>
      <c r="CU690" s="104">
        <f t="shared" si="260"/>
        <v>0</v>
      </c>
      <c r="CV690" s="104">
        <f t="shared" si="261"/>
        <v>0</v>
      </c>
      <c r="CW690" s="104">
        <f t="shared" si="262"/>
        <v>0</v>
      </c>
      <c r="CX690" s="104"/>
      <c r="CY690" s="211">
        <f t="shared" si="265"/>
        <v>0</v>
      </c>
      <c r="CZ690" s="211">
        <f t="shared" si="266"/>
        <v>0</v>
      </c>
      <c r="DA690" s="211">
        <f t="shared" si="267"/>
        <v>0</v>
      </c>
      <c r="DB690" s="211">
        <f t="shared" si="268"/>
        <v>0</v>
      </c>
      <c r="DC690" s="211">
        <f t="shared" si="269"/>
        <v>0</v>
      </c>
      <c r="DD690" s="211">
        <f t="shared" si="270"/>
        <v>0</v>
      </c>
      <c r="DE690" s="211">
        <f t="shared" si="271"/>
        <v>0</v>
      </c>
      <c r="DF690" s="211">
        <f t="shared" si="272"/>
        <v>0</v>
      </c>
      <c r="DG690" s="211">
        <f t="shared" si="273"/>
        <v>0</v>
      </c>
      <c r="DH690" s="211">
        <f t="shared" si="274"/>
        <v>0</v>
      </c>
    </row>
    <row r="691" spans="1:112" s="105" customFormat="1" ht="32.1" customHeight="1">
      <c r="A691" s="233">
        <v>611</v>
      </c>
      <c r="B691" s="289" t="s">
        <v>924</v>
      </c>
      <c r="C691" s="202">
        <v>401000024</v>
      </c>
      <c r="D691" s="198" t="s">
        <v>482</v>
      </c>
      <c r="E691" s="290" t="s">
        <v>329</v>
      </c>
      <c r="F691" s="379"/>
      <c r="G691" s="379"/>
      <c r="H691" s="293">
        <v>3</v>
      </c>
      <c r="I691" s="379"/>
      <c r="J691" s="293">
        <v>16</v>
      </c>
      <c r="K691" s="293">
        <v>1</v>
      </c>
      <c r="L691" s="293">
        <v>13</v>
      </c>
      <c r="M691" s="379"/>
      <c r="N691" s="379"/>
      <c r="O691" s="379"/>
      <c r="P691" s="294" t="s">
        <v>134</v>
      </c>
      <c r="Q691" s="294" t="s">
        <v>925</v>
      </c>
      <c r="R691" s="379"/>
      <c r="S691" s="379"/>
      <c r="T691" s="379"/>
      <c r="U691" s="379"/>
      <c r="V691" s="293">
        <v>11</v>
      </c>
      <c r="W691" s="293" t="s">
        <v>926</v>
      </c>
      <c r="X691" s="379"/>
      <c r="Y691" s="379"/>
      <c r="Z691" s="379"/>
      <c r="AA691" s="379"/>
      <c r="AB691" s="294" t="s">
        <v>467</v>
      </c>
      <c r="AC691" s="592" t="s">
        <v>2624</v>
      </c>
      <c r="AD691" s="593"/>
      <c r="AE691" s="593"/>
      <c r="AF691" s="593"/>
      <c r="AG691" s="593"/>
      <c r="AH691" s="593"/>
      <c r="AI691" s="593"/>
      <c r="AJ691" s="593"/>
      <c r="AK691" s="593"/>
      <c r="AL691" s="593"/>
      <c r="AM691" s="594" t="s">
        <v>2625</v>
      </c>
      <c r="AN691" s="595" t="s">
        <v>2626</v>
      </c>
      <c r="AO691" s="233" t="s">
        <v>219</v>
      </c>
      <c r="AP691" s="233" t="s">
        <v>74</v>
      </c>
      <c r="AQ691" s="197" t="s">
        <v>2627</v>
      </c>
      <c r="AR691" s="196" t="s">
        <v>1957</v>
      </c>
      <c r="AS691" s="311">
        <v>611</v>
      </c>
      <c r="AT691" s="508">
        <f t="shared" si="279"/>
        <v>314725.8</v>
      </c>
      <c r="AU691" s="508">
        <f t="shared" si="279"/>
        <v>314725.8</v>
      </c>
      <c r="AV691" s="508">
        <v>0</v>
      </c>
      <c r="AW691" s="508">
        <v>0</v>
      </c>
      <c r="AX691" s="508">
        <v>314725.8</v>
      </c>
      <c r="AY691" s="508">
        <v>314725.8</v>
      </c>
      <c r="AZ691" s="508">
        <v>0</v>
      </c>
      <c r="BA691" s="508">
        <v>0</v>
      </c>
      <c r="BB691" s="508">
        <v>0</v>
      </c>
      <c r="BC691" s="508">
        <v>0</v>
      </c>
      <c r="BD691" s="508">
        <f t="shared" si="280"/>
        <v>0</v>
      </c>
      <c r="BE691" s="508">
        <v>0</v>
      </c>
      <c r="BF691" s="508">
        <v>0</v>
      </c>
      <c r="BG691" s="508">
        <v>0</v>
      </c>
      <c r="BH691" s="508">
        <v>0</v>
      </c>
      <c r="BI691" s="508">
        <f t="shared" si="281"/>
        <v>0</v>
      </c>
      <c r="BJ691" s="508">
        <v>0</v>
      </c>
      <c r="BK691" s="508">
        <v>0</v>
      </c>
      <c r="BL691" s="508">
        <v>0</v>
      </c>
      <c r="BM691" s="508">
        <v>0</v>
      </c>
      <c r="BN691" s="508">
        <f t="shared" si="282"/>
        <v>0</v>
      </c>
      <c r="BO691" s="508">
        <v>0</v>
      </c>
      <c r="BP691" s="508">
        <v>0</v>
      </c>
      <c r="BQ691" s="508">
        <v>0</v>
      </c>
      <c r="BR691" s="508">
        <v>0</v>
      </c>
      <c r="BS691" s="508">
        <f t="shared" si="283"/>
        <v>0</v>
      </c>
      <c r="BT691" s="508">
        <v>0</v>
      </c>
      <c r="BU691" s="508">
        <v>0</v>
      </c>
      <c r="BV691" s="508">
        <v>0</v>
      </c>
      <c r="BW691" s="508">
        <v>0</v>
      </c>
      <c r="BX691" s="508">
        <f t="shared" si="284"/>
        <v>314725.8</v>
      </c>
      <c r="BY691" s="508">
        <f t="shared" si="285"/>
        <v>0</v>
      </c>
      <c r="BZ691" s="508">
        <f t="shared" si="286"/>
        <v>314725.8</v>
      </c>
      <c r="CA691" s="508">
        <f t="shared" si="287"/>
        <v>0</v>
      </c>
      <c r="CB691" s="508">
        <f t="shared" si="288"/>
        <v>0</v>
      </c>
      <c r="CC691" s="508">
        <f t="shared" si="289"/>
        <v>0</v>
      </c>
      <c r="CD691" s="508">
        <f t="shared" si="290"/>
        <v>0</v>
      </c>
      <c r="CE691" s="508">
        <f t="shared" si="277"/>
        <v>0</v>
      </c>
      <c r="CF691" s="508">
        <f t="shared" si="277"/>
        <v>0</v>
      </c>
      <c r="CG691" s="508">
        <f t="shared" si="277"/>
        <v>0</v>
      </c>
      <c r="CH691" s="508">
        <f t="shared" si="291"/>
        <v>0</v>
      </c>
      <c r="CI691" s="508">
        <f t="shared" si="292"/>
        <v>0</v>
      </c>
      <c r="CJ691" s="508">
        <f t="shared" si="278"/>
        <v>0</v>
      </c>
      <c r="CK691" s="508">
        <f t="shared" si="278"/>
        <v>0</v>
      </c>
      <c r="CL691" s="508">
        <f t="shared" si="278"/>
        <v>0</v>
      </c>
      <c r="CM691" s="509" t="s">
        <v>92</v>
      </c>
      <c r="CN691" s="19" t="str">
        <f t="shared" si="264"/>
        <v>4010000240703плановый</v>
      </c>
      <c r="CO691" s="103"/>
      <c r="CP691" s="103"/>
      <c r="CQ691" s="192" t="b">
        <f t="shared" si="263"/>
        <v>1</v>
      </c>
      <c r="CR691" s="104">
        <f t="shared" si="257"/>
        <v>0</v>
      </c>
      <c r="CS691" s="104">
        <f t="shared" si="258"/>
        <v>0</v>
      </c>
      <c r="CT691" s="104">
        <f t="shared" si="259"/>
        <v>0</v>
      </c>
      <c r="CU691" s="104">
        <f t="shared" si="260"/>
        <v>0</v>
      </c>
      <c r="CV691" s="104">
        <f t="shared" si="261"/>
        <v>0</v>
      </c>
      <c r="CW691" s="104">
        <f t="shared" si="262"/>
        <v>0</v>
      </c>
      <c r="CX691" s="104"/>
      <c r="CY691" s="211">
        <f t="shared" si="265"/>
        <v>0</v>
      </c>
      <c r="CZ691" s="211">
        <f t="shared" si="266"/>
        <v>0</v>
      </c>
      <c r="DA691" s="211">
        <f t="shared" si="267"/>
        <v>0</v>
      </c>
      <c r="DB691" s="211">
        <f t="shared" si="268"/>
        <v>0</v>
      </c>
      <c r="DC691" s="211">
        <f t="shared" si="269"/>
        <v>0</v>
      </c>
      <c r="DD691" s="211">
        <f t="shared" si="270"/>
        <v>0</v>
      </c>
      <c r="DE691" s="211">
        <f t="shared" si="271"/>
        <v>0</v>
      </c>
      <c r="DF691" s="211">
        <f t="shared" si="272"/>
        <v>0</v>
      </c>
      <c r="DG691" s="211">
        <f t="shared" si="273"/>
        <v>0</v>
      </c>
      <c r="DH691" s="211">
        <f t="shared" si="274"/>
        <v>0</v>
      </c>
    </row>
    <row r="692" spans="1:112" s="105" customFormat="1" ht="32.1" customHeight="1">
      <c r="A692" s="233">
        <v>611</v>
      </c>
      <c r="B692" s="289" t="s">
        <v>924</v>
      </c>
      <c r="C692" s="202">
        <v>401000024</v>
      </c>
      <c r="D692" s="198" t="s">
        <v>482</v>
      </c>
      <c r="E692" s="290" t="s">
        <v>329</v>
      </c>
      <c r="F692" s="379"/>
      <c r="G692" s="379"/>
      <c r="H692" s="293">
        <v>3</v>
      </c>
      <c r="I692" s="379"/>
      <c r="J692" s="293">
        <v>16</v>
      </c>
      <c r="K692" s="293">
        <v>1</v>
      </c>
      <c r="L692" s="293">
        <v>13</v>
      </c>
      <c r="M692" s="379"/>
      <c r="N692" s="379"/>
      <c r="O692" s="379"/>
      <c r="P692" s="294" t="s">
        <v>134</v>
      </c>
      <c r="Q692" s="294" t="s">
        <v>925</v>
      </c>
      <c r="R692" s="379"/>
      <c r="S692" s="379"/>
      <c r="T692" s="379"/>
      <c r="U692" s="379"/>
      <c r="V692" s="293">
        <v>11</v>
      </c>
      <c r="W692" s="293" t="s">
        <v>926</v>
      </c>
      <c r="X692" s="379"/>
      <c r="Y692" s="379"/>
      <c r="Z692" s="379"/>
      <c r="AA692" s="379"/>
      <c r="AB692" s="294" t="s">
        <v>467</v>
      </c>
      <c r="AC692" s="592" t="s">
        <v>2624</v>
      </c>
      <c r="AD692" s="593"/>
      <c r="AE692" s="593"/>
      <c r="AF692" s="593"/>
      <c r="AG692" s="593"/>
      <c r="AH692" s="593"/>
      <c r="AI692" s="593"/>
      <c r="AJ692" s="593"/>
      <c r="AK692" s="593"/>
      <c r="AL692" s="593"/>
      <c r="AM692" s="594" t="s">
        <v>2625</v>
      </c>
      <c r="AN692" s="595" t="s">
        <v>2626</v>
      </c>
      <c r="AO692" s="233" t="s">
        <v>219</v>
      </c>
      <c r="AP692" s="233" t="s">
        <v>74</v>
      </c>
      <c r="AQ692" s="197" t="s">
        <v>2628</v>
      </c>
      <c r="AR692" s="196" t="s">
        <v>488</v>
      </c>
      <c r="AS692" s="311">
        <v>611</v>
      </c>
      <c r="AT692" s="508">
        <f t="shared" si="279"/>
        <v>128340</v>
      </c>
      <c r="AU692" s="508">
        <f t="shared" si="279"/>
        <v>128340</v>
      </c>
      <c r="AV692" s="508">
        <v>0</v>
      </c>
      <c r="AW692" s="508">
        <v>0</v>
      </c>
      <c r="AX692" s="508">
        <v>128340</v>
      </c>
      <c r="AY692" s="508">
        <v>128340</v>
      </c>
      <c r="AZ692" s="508">
        <v>0</v>
      </c>
      <c r="BA692" s="508">
        <v>0</v>
      </c>
      <c r="BB692" s="508">
        <v>0</v>
      </c>
      <c r="BC692" s="508">
        <v>0</v>
      </c>
      <c r="BD692" s="508">
        <f t="shared" si="280"/>
        <v>0</v>
      </c>
      <c r="BE692" s="508">
        <v>0</v>
      </c>
      <c r="BF692" s="508">
        <v>0</v>
      </c>
      <c r="BG692" s="508">
        <v>0</v>
      </c>
      <c r="BH692" s="508">
        <v>0</v>
      </c>
      <c r="BI692" s="508">
        <f t="shared" si="281"/>
        <v>0</v>
      </c>
      <c r="BJ692" s="508">
        <v>0</v>
      </c>
      <c r="BK692" s="508">
        <v>0</v>
      </c>
      <c r="BL692" s="508">
        <v>0</v>
      </c>
      <c r="BM692" s="508">
        <v>0</v>
      </c>
      <c r="BN692" s="508">
        <f t="shared" si="282"/>
        <v>0</v>
      </c>
      <c r="BO692" s="508">
        <v>0</v>
      </c>
      <c r="BP692" s="508">
        <v>0</v>
      </c>
      <c r="BQ692" s="508">
        <v>0</v>
      </c>
      <c r="BR692" s="508">
        <v>0</v>
      </c>
      <c r="BS692" s="508">
        <f t="shared" si="283"/>
        <v>0</v>
      </c>
      <c r="BT692" s="508">
        <v>0</v>
      </c>
      <c r="BU692" s="508">
        <v>0</v>
      </c>
      <c r="BV692" s="508">
        <v>0</v>
      </c>
      <c r="BW692" s="508">
        <v>0</v>
      </c>
      <c r="BX692" s="508">
        <f t="shared" si="284"/>
        <v>128340</v>
      </c>
      <c r="BY692" s="508">
        <f t="shared" si="285"/>
        <v>0</v>
      </c>
      <c r="BZ692" s="508">
        <f t="shared" si="286"/>
        <v>128340</v>
      </c>
      <c r="CA692" s="508">
        <f t="shared" si="287"/>
        <v>0</v>
      </c>
      <c r="CB692" s="508">
        <f t="shared" si="288"/>
        <v>0</v>
      </c>
      <c r="CC692" s="508">
        <f t="shared" si="289"/>
        <v>0</v>
      </c>
      <c r="CD692" s="508">
        <f t="shared" si="290"/>
        <v>0</v>
      </c>
      <c r="CE692" s="508">
        <f t="shared" si="277"/>
        <v>0</v>
      </c>
      <c r="CF692" s="508">
        <f t="shared" si="277"/>
        <v>0</v>
      </c>
      <c r="CG692" s="508">
        <f t="shared" si="277"/>
        <v>0</v>
      </c>
      <c r="CH692" s="508">
        <f t="shared" si="291"/>
        <v>0</v>
      </c>
      <c r="CI692" s="508">
        <f t="shared" si="292"/>
        <v>0</v>
      </c>
      <c r="CJ692" s="508">
        <f t="shared" si="278"/>
        <v>0</v>
      </c>
      <c r="CK692" s="508">
        <f t="shared" si="278"/>
        <v>0</v>
      </c>
      <c r="CL692" s="508">
        <f t="shared" si="278"/>
        <v>0</v>
      </c>
      <c r="CM692" s="509" t="s">
        <v>92</v>
      </c>
      <c r="CN692" s="19" t="str">
        <f t="shared" si="264"/>
        <v>4010000240703плановый</v>
      </c>
      <c r="CO692" s="103"/>
      <c r="CP692" s="103"/>
      <c r="CQ692" s="192" t="b">
        <f t="shared" si="263"/>
        <v>1</v>
      </c>
      <c r="CR692" s="104">
        <f t="shared" si="257"/>
        <v>0</v>
      </c>
      <c r="CS692" s="104">
        <f t="shared" si="258"/>
        <v>0</v>
      </c>
      <c r="CT692" s="104">
        <f t="shared" si="259"/>
        <v>0</v>
      </c>
      <c r="CU692" s="104">
        <f t="shared" si="260"/>
        <v>0</v>
      </c>
      <c r="CV692" s="104">
        <f t="shared" si="261"/>
        <v>0</v>
      </c>
      <c r="CW692" s="104">
        <f t="shared" si="262"/>
        <v>0</v>
      </c>
      <c r="CX692" s="104"/>
      <c r="CY692" s="211">
        <f t="shared" si="265"/>
        <v>0</v>
      </c>
      <c r="CZ692" s="211">
        <f t="shared" si="266"/>
        <v>0</v>
      </c>
      <c r="DA692" s="211">
        <f t="shared" si="267"/>
        <v>0</v>
      </c>
      <c r="DB692" s="211">
        <f t="shared" si="268"/>
        <v>0</v>
      </c>
      <c r="DC692" s="211">
        <f t="shared" si="269"/>
        <v>0</v>
      </c>
      <c r="DD692" s="211">
        <f t="shared" si="270"/>
        <v>0</v>
      </c>
      <c r="DE692" s="211">
        <f t="shared" si="271"/>
        <v>0</v>
      </c>
      <c r="DF692" s="211">
        <f t="shared" si="272"/>
        <v>0</v>
      </c>
      <c r="DG692" s="211">
        <f t="shared" si="273"/>
        <v>0</v>
      </c>
      <c r="DH692" s="211">
        <f t="shared" si="274"/>
        <v>0</v>
      </c>
    </row>
    <row r="693" spans="1:112" s="105" customFormat="1" ht="32.1" customHeight="1">
      <c r="A693" s="233">
        <v>611</v>
      </c>
      <c r="B693" s="289" t="s">
        <v>924</v>
      </c>
      <c r="C693" s="202">
        <v>401000024</v>
      </c>
      <c r="D693" s="397" t="s">
        <v>482</v>
      </c>
      <c r="E693" s="290" t="s">
        <v>329</v>
      </c>
      <c r="F693" s="291"/>
      <c r="G693" s="291"/>
      <c r="H693" s="292">
        <v>3</v>
      </c>
      <c r="I693" s="291"/>
      <c r="J693" s="292">
        <v>16</v>
      </c>
      <c r="K693" s="292">
        <v>1</v>
      </c>
      <c r="L693" s="292">
        <v>13</v>
      </c>
      <c r="M693" s="293"/>
      <c r="N693" s="293"/>
      <c r="O693" s="293"/>
      <c r="P693" s="294" t="s">
        <v>134</v>
      </c>
      <c r="Q693" s="294" t="s">
        <v>925</v>
      </c>
      <c r="R693" s="292"/>
      <c r="S693" s="292"/>
      <c r="T693" s="292"/>
      <c r="U693" s="292"/>
      <c r="V693" s="292">
        <v>11</v>
      </c>
      <c r="W693" s="292" t="s">
        <v>926</v>
      </c>
      <c r="X693" s="292"/>
      <c r="Y693" s="292"/>
      <c r="Z693" s="292"/>
      <c r="AA693" s="292"/>
      <c r="AB693" s="294" t="s">
        <v>467</v>
      </c>
      <c r="AC693" s="592" t="s">
        <v>2624</v>
      </c>
      <c r="AD693" s="593"/>
      <c r="AE693" s="593"/>
      <c r="AF693" s="593"/>
      <c r="AG693" s="593"/>
      <c r="AH693" s="593"/>
      <c r="AI693" s="593"/>
      <c r="AJ693" s="593"/>
      <c r="AK693" s="593"/>
      <c r="AL693" s="593"/>
      <c r="AM693" s="594" t="s">
        <v>2625</v>
      </c>
      <c r="AN693" s="595" t="s">
        <v>2626</v>
      </c>
      <c r="AO693" s="197" t="s">
        <v>219</v>
      </c>
      <c r="AP693" s="197" t="s">
        <v>74</v>
      </c>
      <c r="AQ693" s="197" t="s">
        <v>927</v>
      </c>
      <c r="AR693" s="70" t="s">
        <v>174</v>
      </c>
      <c r="AS693" s="197">
        <v>612</v>
      </c>
      <c r="AT693" s="508">
        <f t="shared" si="279"/>
        <v>2648690.4</v>
      </c>
      <c r="AU693" s="508">
        <f t="shared" si="279"/>
        <v>2648690.4</v>
      </c>
      <c r="AV693" s="508">
        <v>0</v>
      </c>
      <c r="AW693" s="508">
        <v>0</v>
      </c>
      <c r="AX693" s="508">
        <v>0</v>
      </c>
      <c r="AY693" s="508">
        <v>0</v>
      </c>
      <c r="AZ693" s="508">
        <v>0</v>
      </c>
      <c r="BA693" s="508">
        <v>0</v>
      </c>
      <c r="BB693" s="508">
        <v>2648690.4</v>
      </c>
      <c r="BC693" s="508">
        <v>2648690.4</v>
      </c>
      <c r="BD693" s="508">
        <f t="shared" si="280"/>
        <v>0</v>
      </c>
      <c r="BE693" s="508">
        <v>0</v>
      </c>
      <c r="BF693" s="508">
        <v>0</v>
      </c>
      <c r="BG693" s="508">
        <v>0</v>
      </c>
      <c r="BH693" s="508">
        <v>0</v>
      </c>
      <c r="BI693" s="508">
        <f t="shared" si="281"/>
        <v>0</v>
      </c>
      <c r="BJ693" s="508">
        <v>0</v>
      </c>
      <c r="BK693" s="508">
        <v>0</v>
      </c>
      <c r="BL693" s="508">
        <v>0</v>
      </c>
      <c r="BM693" s="508">
        <v>0</v>
      </c>
      <c r="BN693" s="508">
        <f t="shared" si="282"/>
        <v>0</v>
      </c>
      <c r="BO693" s="508">
        <v>0</v>
      </c>
      <c r="BP693" s="508">
        <v>0</v>
      </c>
      <c r="BQ693" s="508">
        <v>0</v>
      </c>
      <c r="BR693" s="508">
        <v>0</v>
      </c>
      <c r="BS693" s="508">
        <f t="shared" si="283"/>
        <v>0</v>
      </c>
      <c r="BT693" s="508">
        <v>0</v>
      </c>
      <c r="BU693" s="508">
        <v>0</v>
      </c>
      <c r="BV693" s="508">
        <v>0</v>
      </c>
      <c r="BW693" s="508">
        <v>0</v>
      </c>
      <c r="BX693" s="508">
        <f t="shared" si="284"/>
        <v>2648690.4</v>
      </c>
      <c r="BY693" s="508">
        <f t="shared" si="285"/>
        <v>0</v>
      </c>
      <c r="BZ693" s="508">
        <f t="shared" si="286"/>
        <v>0</v>
      </c>
      <c r="CA693" s="508">
        <f t="shared" si="287"/>
        <v>0</v>
      </c>
      <c r="CB693" s="508">
        <f t="shared" si="288"/>
        <v>2648690.4</v>
      </c>
      <c r="CC693" s="508">
        <f t="shared" si="289"/>
        <v>0</v>
      </c>
      <c r="CD693" s="508">
        <f t="shared" si="290"/>
        <v>0</v>
      </c>
      <c r="CE693" s="508">
        <f t="shared" si="277"/>
        <v>0</v>
      </c>
      <c r="CF693" s="508">
        <f t="shared" si="277"/>
        <v>0</v>
      </c>
      <c r="CG693" s="508">
        <f t="shared" si="277"/>
        <v>0</v>
      </c>
      <c r="CH693" s="508">
        <f t="shared" si="291"/>
        <v>0</v>
      </c>
      <c r="CI693" s="508">
        <f t="shared" si="292"/>
        <v>0</v>
      </c>
      <c r="CJ693" s="508">
        <f t="shared" si="278"/>
        <v>0</v>
      </c>
      <c r="CK693" s="508">
        <f t="shared" si="278"/>
        <v>0</v>
      </c>
      <c r="CL693" s="508">
        <f t="shared" si="278"/>
        <v>0</v>
      </c>
      <c r="CM693" s="509" t="s">
        <v>92</v>
      </c>
      <c r="CN693" s="19" t="str">
        <f t="shared" si="264"/>
        <v>4010000240703плановый</v>
      </c>
      <c r="CO693" s="103"/>
      <c r="CP693" s="103"/>
      <c r="CQ693" s="192" t="b">
        <f t="shared" si="263"/>
        <v>1</v>
      </c>
      <c r="CR693" s="104">
        <f t="shared" si="257"/>
        <v>0</v>
      </c>
      <c r="CS693" s="104">
        <f t="shared" si="258"/>
        <v>0</v>
      </c>
      <c r="CT693" s="104">
        <f t="shared" si="259"/>
        <v>0</v>
      </c>
      <c r="CU693" s="104">
        <f t="shared" si="260"/>
        <v>0</v>
      </c>
      <c r="CV693" s="104">
        <f t="shared" si="261"/>
        <v>0</v>
      </c>
      <c r="CW693" s="104">
        <f t="shared" si="262"/>
        <v>0</v>
      </c>
      <c r="CX693" s="104"/>
      <c r="CY693" s="211">
        <f t="shared" si="265"/>
        <v>0</v>
      </c>
      <c r="CZ693" s="211">
        <f t="shared" si="266"/>
        <v>0</v>
      </c>
      <c r="DA693" s="211">
        <f t="shared" si="267"/>
        <v>0</v>
      </c>
      <c r="DB693" s="211">
        <f t="shared" si="268"/>
        <v>0</v>
      </c>
      <c r="DC693" s="211">
        <f t="shared" si="269"/>
        <v>0</v>
      </c>
      <c r="DD693" s="211">
        <f t="shared" si="270"/>
        <v>0</v>
      </c>
      <c r="DE693" s="211">
        <f t="shared" si="271"/>
        <v>0</v>
      </c>
      <c r="DF693" s="211">
        <f t="shared" si="272"/>
        <v>0</v>
      </c>
      <c r="DG693" s="211">
        <f t="shared" si="273"/>
        <v>0</v>
      </c>
      <c r="DH693" s="211">
        <f t="shared" si="274"/>
        <v>0</v>
      </c>
    </row>
    <row r="694" spans="1:112" s="105" customFormat="1" ht="32.1" customHeight="1">
      <c r="A694" s="233">
        <v>611</v>
      </c>
      <c r="B694" s="289" t="s">
        <v>924</v>
      </c>
      <c r="C694" s="202">
        <v>401000033</v>
      </c>
      <c r="D694" s="198" t="s">
        <v>929</v>
      </c>
      <c r="E694" s="290" t="s">
        <v>930</v>
      </c>
      <c r="F694" s="291"/>
      <c r="G694" s="291"/>
      <c r="H694" s="292">
        <v>1</v>
      </c>
      <c r="I694" s="291"/>
      <c r="J694" s="292">
        <v>9</v>
      </c>
      <c r="K694" s="292">
        <v>1</v>
      </c>
      <c r="L694" s="292" t="s">
        <v>931</v>
      </c>
      <c r="M694" s="292" t="s">
        <v>938</v>
      </c>
      <c r="N694" s="293"/>
      <c r="O694" s="293"/>
      <c r="P694" s="294" t="s">
        <v>933</v>
      </c>
      <c r="Q694" s="294" t="s">
        <v>2629</v>
      </c>
      <c r="R694" s="292"/>
      <c r="S694" s="292"/>
      <c r="T694" s="292" t="s">
        <v>2630</v>
      </c>
      <c r="U694" s="292"/>
      <c r="V694" s="292" t="s">
        <v>2631</v>
      </c>
      <c r="W694" s="292" t="s">
        <v>383</v>
      </c>
      <c r="X694" s="292" t="s">
        <v>1746</v>
      </c>
      <c r="Y694" s="292"/>
      <c r="Z694" s="292"/>
      <c r="AA694" s="292"/>
      <c r="AB694" s="294" t="s">
        <v>2632</v>
      </c>
      <c r="AC694" s="596" t="s">
        <v>2633</v>
      </c>
      <c r="AD694" s="596"/>
      <c r="AE694" s="596"/>
      <c r="AF694" s="596"/>
      <c r="AG694" s="596"/>
      <c r="AH694" s="596"/>
      <c r="AI694" s="596"/>
      <c r="AJ694" s="596"/>
      <c r="AK694" s="596"/>
      <c r="AL694" s="596"/>
      <c r="AM694" s="596" t="s">
        <v>2634</v>
      </c>
      <c r="AN694" s="596" t="s">
        <v>2635</v>
      </c>
      <c r="AO694" s="233" t="s">
        <v>219</v>
      </c>
      <c r="AP694" s="233" t="s">
        <v>219</v>
      </c>
      <c r="AQ694" s="233" t="s">
        <v>2636</v>
      </c>
      <c r="AR694" s="196" t="s">
        <v>462</v>
      </c>
      <c r="AS694" s="311">
        <v>611</v>
      </c>
      <c r="AT694" s="508">
        <f t="shared" si="279"/>
        <v>465062.37</v>
      </c>
      <c r="AU694" s="508">
        <f t="shared" si="279"/>
        <v>465062.37</v>
      </c>
      <c r="AV694" s="508">
        <v>0</v>
      </c>
      <c r="AW694" s="508">
        <v>0</v>
      </c>
      <c r="AX694" s="508">
        <v>465062.37</v>
      </c>
      <c r="AY694" s="508">
        <v>465062.37</v>
      </c>
      <c r="AZ694" s="508">
        <v>0</v>
      </c>
      <c r="BA694" s="508">
        <v>0</v>
      </c>
      <c r="BB694" s="508">
        <v>0</v>
      </c>
      <c r="BC694" s="508">
        <v>0</v>
      </c>
      <c r="BD694" s="508">
        <f t="shared" si="280"/>
        <v>0</v>
      </c>
      <c r="BE694" s="508">
        <v>0</v>
      </c>
      <c r="BF694" s="508">
        <v>0</v>
      </c>
      <c r="BG694" s="508">
        <v>0</v>
      </c>
      <c r="BH694" s="508">
        <v>0</v>
      </c>
      <c r="BI694" s="508">
        <f t="shared" si="281"/>
        <v>0</v>
      </c>
      <c r="BJ694" s="508">
        <v>0</v>
      </c>
      <c r="BK694" s="508">
        <v>0</v>
      </c>
      <c r="BL694" s="508">
        <v>0</v>
      </c>
      <c r="BM694" s="508">
        <v>0</v>
      </c>
      <c r="BN694" s="508">
        <f t="shared" si="282"/>
        <v>0</v>
      </c>
      <c r="BO694" s="508">
        <v>0</v>
      </c>
      <c r="BP694" s="508">
        <v>0</v>
      </c>
      <c r="BQ694" s="508">
        <v>0</v>
      </c>
      <c r="BR694" s="508">
        <v>0</v>
      </c>
      <c r="BS694" s="508">
        <f t="shared" si="283"/>
        <v>0</v>
      </c>
      <c r="BT694" s="508">
        <v>0</v>
      </c>
      <c r="BU694" s="508">
        <v>0</v>
      </c>
      <c r="BV694" s="508">
        <v>0</v>
      </c>
      <c r="BW694" s="508">
        <v>0</v>
      </c>
      <c r="BX694" s="508">
        <f t="shared" si="284"/>
        <v>465062.37</v>
      </c>
      <c r="BY694" s="508">
        <f t="shared" si="285"/>
        <v>0</v>
      </c>
      <c r="BZ694" s="508">
        <f t="shared" si="286"/>
        <v>465062.37</v>
      </c>
      <c r="CA694" s="508">
        <f t="shared" si="287"/>
        <v>0</v>
      </c>
      <c r="CB694" s="508">
        <f t="shared" si="288"/>
        <v>0</v>
      </c>
      <c r="CC694" s="508">
        <f t="shared" si="289"/>
        <v>0</v>
      </c>
      <c r="CD694" s="508">
        <f t="shared" si="290"/>
        <v>0</v>
      </c>
      <c r="CE694" s="508">
        <f t="shared" si="277"/>
        <v>0</v>
      </c>
      <c r="CF694" s="508">
        <f t="shared" si="277"/>
        <v>0</v>
      </c>
      <c r="CG694" s="508">
        <f t="shared" si="277"/>
        <v>0</v>
      </c>
      <c r="CH694" s="508">
        <f t="shared" si="291"/>
        <v>0</v>
      </c>
      <c r="CI694" s="508">
        <f t="shared" si="292"/>
        <v>0</v>
      </c>
      <c r="CJ694" s="508">
        <f t="shared" si="278"/>
        <v>0</v>
      </c>
      <c r="CK694" s="508">
        <f t="shared" si="278"/>
        <v>0</v>
      </c>
      <c r="CL694" s="508">
        <f t="shared" si="278"/>
        <v>0</v>
      </c>
      <c r="CM694" s="509" t="s">
        <v>92</v>
      </c>
      <c r="CN694" s="19" t="str">
        <f t="shared" si="264"/>
        <v>4010000330707плановый</v>
      </c>
      <c r="CO694" s="103"/>
      <c r="CP694" s="103"/>
      <c r="CQ694" s="192" t="b">
        <f t="shared" si="263"/>
        <v>1</v>
      </c>
      <c r="CR694" s="104">
        <f t="shared" si="257"/>
        <v>0</v>
      </c>
      <c r="CS694" s="104">
        <f t="shared" si="258"/>
        <v>0</v>
      </c>
      <c r="CT694" s="104">
        <f t="shared" si="259"/>
        <v>0</v>
      </c>
      <c r="CU694" s="104">
        <f t="shared" si="260"/>
        <v>0</v>
      </c>
      <c r="CV694" s="104">
        <f t="shared" si="261"/>
        <v>0</v>
      </c>
      <c r="CW694" s="104">
        <f t="shared" si="262"/>
        <v>0</v>
      </c>
      <c r="CX694" s="104"/>
      <c r="CY694" s="211">
        <f t="shared" si="265"/>
        <v>0</v>
      </c>
      <c r="CZ694" s="211">
        <f t="shared" si="266"/>
        <v>0</v>
      </c>
      <c r="DA694" s="211">
        <f t="shared" si="267"/>
        <v>0</v>
      </c>
      <c r="DB694" s="211">
        <f t="shared" si="268"/>
        <v>0</v>
      </c>
      <c r="DC694" s="211">
        <f t="shared" si="269"/>
        <v>0</v>
      </c>
      <c r="DD694" s="211">
        <f t="shared" si="270"/>
        <v>0</v>
      </c>
      <c r="DE694" s="211">
        <f t="shared" si="271"/>
        <v>0</v>
      </c>
      <c r="DF694" s="211">
        <f t="shared" si="272"/>
        <v>0</v>
      </c>
      <c r="DG694" s="211">
        <f t="shared" si="273"/>
        <v>0</v>
      </c>
      <c r="DH694" s="211">
        <f t="shared" si="274"/>
        <v>0</v>
      </c>
    </row>
    <row r="695" spans="1:112" s="105" customFormat="1" ht="32.1" customHeight="1">
      <c r="A695" s="233">
        <v>611</v>
      </c>
      <c r="B695" s="289" t="s">
        <v>924</v>
      </c>
      <c r="C695" s="202">
        <v>401000033</v>
      </c>
      <c r="D695" s="397" t="s">
        <v>929</v>
      </c>
      <c r="E695" s="290" t="s">
        <v>930</v>
      </c>
      <c r="F695" s="291"/>
      <c r="G695" s="291"/>
      <c r="H695" s="292">
        <v>1</v>
      </c>
      <c r="I695" s="291"/>
      <c r="J695" s="292">
        <v>9</v>
      </c>
      <c r="K695" s="292">
        <v>1</v>
      </c>
      <c r="L695" s="292" t="s">
        <v>931</v>
      </c>
      <c r="M695" s="293" t="s">
        <v>932</v>
      </c>
      <c r="N695" s="293"/>
      <c r="O695" s="293"/>
      <c r="P695" s="294" t="s">
        <v>933</v>
      </c>
      <c r="Q695" s="294" t="s">
        <v>275</v>
      </c>
      <c r="R695" s="292"/>
      <c r="S695" s="292"/>
      <c r="T695" s="292" t="s">
        <v>934</v>
      </c>
      <c r="U695" s="292"/>
      <c r="V695" s="292" t="s">
        <v>65</v>
      </c>
      <c r="W695" s="292" t="s">
        <v>64</v>
      </c>
      <c r="X695" s="292">
        <v>15</v>
      </c>
      <c r="Y695" s="292"/>
      <c r="Z695" s="292"/>
      <c r="AA695" s="292"/>
      <c r="AB695" s="294" t="s">
        <v>142</v>
      </c>
      <c r="AC695" s="592" t="s">
        <v>2624</v>
      </c>
      <c r="AD695" s="593"/>
      <c r="AE695" s="593"/>
      <c r="AF695" s="593"/>
      <c r="AG695" s="593"/>
      <c r="AH695" s="593"/>
      <c r="AI695" s="593"/>
      <c r="AJ695" s="593"/>
      <c r="AK695" s="593"/>
      <c r="AL695" s="593"/>
      <c r="AM695" s="594" t="s">
        <v>2625</v>
      </c>
      <c r="AN695" s="595" t="s">
        <v>2626</v>
      </c>
      <c r="AO695" s="197" t="s">
        <v>147</v>
      </c>
      <c r="AP695" s="197" t="s">
        <v>90</v>
      </c>
      <c r="AQ695" s="197" t="s">
        <v>935</v>
      </c>
      <c r="AR695" s="70" t="s">
        <v>174</v>
      </c>
      <c r="AS695" s="197">
        <v>612</v>
      </c>
      <c r="AT695" s="508">
        <f t="shared" si="279"/>
        <v>28929819.600000001</v>
      </c>
      <c r="AU695" s="508">
        <f t="shared" si="279"/>
        <v>25358258.969999999</v>
      </c>
      <c r="AV695" s="508">
        <v>0</v>
      </c>
      <c r="AW695" s="508">
        <v>0</v>
      </c>
      <c r="AX695" s="508">
        <v>0</v>
      </c>
      <c r="AY695" s="508">
        <v>0</v>
      </c>
      <c r="AZ695" s="508">
        <v>0</v>
      </c>
      <c r="BA695" s="508">
        <v>0</v>
      </c>
      <c r="BB695" s="508">
        <v>28929819.600000001</v>
      </c>
      <c r="BC695" s="508">
        <v>25358258.969999999</v>
      </c>
      <c r="BD695" s="508">
        <f t="shared" si="280"/>
        <v>0</v>
      </c>
      <c r="BE695" s="508">
        <v>0</v>
      </c>
      <c r="BF695" s="508">
        <v>0</v>
      </c>
      <c r="BG695" s="508">
        <v>0</v>
      </c>
      <c r="BH695" s="508">
        <v>0</v>
      </c>
      <c r="BI695" s="508">
        <f t="shared" si="281"/>
        <v>0</v>
      </c>
      <c r="BJ695" s="508">
        <v>0</v>
      </c>
      <c r="BK695" s="508">
        <v>0</v>
      </c>
      <c r="BL695" s="508">
        <v>0</v>
      </c>
      <c r="BM695" s="508">
        <v>0</v>
      </c>
      <c r="BN695" s="508">
        <f t="shared" si="282"/>
        <v>0</v>
      </c>
      <c r="BO695" s="508">
        <v>0</v>
      </c>
      <c r="BP695" s="508">
        <v>0</v>
      </c>
      <c r="BQ695" s="508">
        <v>0</v>
      </c>
      <c r="BR695" s="508">
        <v>0</v>
      </c>
      <c r="BS695" s="508">
        <f t="shared" si="283"/>
        <v>0</v>
      </c>
      <c r="BT695" s="508">
        <v>0</v>
      </c>
      <c r="BU695" s="508">
        <v>0</v>
      </c>
      <c r="BV695" s="508">
        <v>0</v>
      </c>
      <c r="BW695" s="508">
        <v>0</v>
      </c>
      <c r="BX695" s="508">
        <f t="shared" si="284"/>
        <v>28929819.600000001</v>
      </c>
      <c r="BY695" s="508">
        <f t="shared" si="285"/>
        <v>0</v>
      </c>
      <c r="BZ695" s="508">
        <f t="shared" si="286"/>
        <v>0</v>
      </c>
      <c r="CA695" s="508">
        <f t="shared" si="287"/>
        <v>0</v>
      </c>
      <c r="CB695" s="508">
        <f t="shared" si="288"/>
        <v>28929819.600000001</v>
      </c>
      <c r="CC695" s="508">
        <f t="shared" si="289"/>
        <v>0</v>
      </c>
      <c r="CD695" s="508">
        <f t="shared" si="290"/>
        <v>0</v>
      </c>
      <c r="CE695" s="508">
        <f t="shared" si="277"/>
        <v>0</v>
      </c>
      <c r="CF695" s="508">
        <f t="shared" si="277"/>
        <v>0</v>
      </c>
      <c r="CG695" s="508">
        <f t="shared" si="277"/>
        <v>0</v>
      </c>
      <c r="CH695" s="508">
        <f t="shared" si="291"/>
        <v>0</v>
      </c>
      <c r="CI695" s="508">
        <f t="shared" si="292"/>
        <v>0</v>
      </c>
      <c r="CJ695" s="508">
        <f t="shared" si="278"/>
        <v>0</v>
      </c>
      <c r="CK695" s="508">
        <f t="shared" si="278"/>
        <v>0</v>
      </c>
      <c r="CL695" s="508">
        <f t="shared" si="278"/>
        <v>0</v>
      </c>
      <c r="CM695" s="509" t="s">
        <v>92</v>
      </c>
      <c r="CN695" s="19" t="str">
        <f t="shared" si="264"/>
        <v>4010000331102плановый</v>
      </c>
      <c r="CO695" s="103"/>
      <c r="CP695" s="103"/>
      <c r="CQ695" s="192" t="b">
        <f t="shared" si="263"/>
        <v>1</v>
      </c>
      <c r="CR695" s="104">
        <f t="shared" si="257"/>
        <v>0</v>
      </c>
      <c r="CS695" s="104">
        <f t="shared" si="258"/>
        <v>0</v>
      </c>
      <c r="CT695" s="104">
        <f t="shared" si="259"/>
        <v>0</v>
      </c>
      <c r="CU695" s="104">
        <f t="shared" si="260"/>
        <v>0</v>
      </c>
      <c r="CV695" s="104">
        <f t="shared" si="261"/>
        <v>0</v>
      </c>
      <c r="CW695" s="104">
        <f t="shared" si="262"/>
        <v>0</v>
      </c>
      <c r="CX695" s="104"/>
      <c r="CY695" s="211">
        <f t="shared" si="265"/>
        <v>0</v>
      </c>
      <c r="CZ695" s="211">
        <f t="shared" si="266"/>
        <v>0</v>
      </c>
      <c r="DA695" s="211">
        <f t="shared" si="267"/>
        <v>0</v>
      </c>
      <c r="DB695" s="211">
        <f t="shared" si="268"/>
        <v>0</v>
      </c>
      <c r="DC695" s="211">
        <f t="shared" si="269"/>
        <v>0</v>
      </c>
      <c r="DD695" s="211">
        <f t="shared" si="270"/>
        <v>0</v>
      </c>
      <c r="DE695" s="211">
        <f t="shared" si="271"/>
        <v>0</v>
      </c>
      <c r="DF695" s="211">
        <f t="shared" si="272"/>
        <v>0</v>
      </c>
      <c r="DG695" s="211">
        <f t="shared" si="273"/>
        <v>0</v>
      </c>
      <c r="DH695" s="211">
        <f t="shared" si="274"/>
        <v>0</v>
      </c>
    </row>
    <row r="696" spans="1:112" s="105" customFormat="1" ht="32.1" customHeight="1">
      <c r="A696" s="233">
        <v>611</v>
      </c>
      <c r="B696" s="289" t="s">
        <v>924</v>
      </c>
      <c r="C696" s="202">
        <v>401000033</v>
      </c>
      <c r="D696" s="397" t="s">
        <v>929</v>
      </c>
      <c r="E696" s="290" t="s">
        <v>930</v>
      </c>
      <c r="F696" s="291"/>
      <c r="G696" s="291"/>
      <c r="H696" s="292">
        <v>1</v>
      </c>
      <c r="I696" s="291"/>
      <c r="J696" s="292">
        <v>9</v>
      </c>
      <c r="K696" s="292">
        <v>1</v>
      </c>
      <c r="L696" s="292" t="s">
        <v>931</v>
      </c>
      <c r="M696" s="293" t="s">
        <v>932</v>
      </c>
      <c r="N696" s="293"/>
      <c r="O696" s="293"/>
      <c r="P696" s="294" t="s">
        <v>933</v>
      </c>
      <c r="Q696" s="294" t="s">
        <v>275</v>
      </c>
      <c r="R696" s="292"/>
      <c r="S696" s="292"/>
      <c r="T696" s="292" t="s">
        <v>934</v>
      </c>
      <c r="U696" s="292"/>
      <c r="V696" s="292" t="s">
        <v>65</v>
      </c>
      <c r="W696" s="292" t="s">
        <v>64</v>
      </c>
      <c r="X696" s="292">
        <v>15</v>
      </c>
      <c r="Y696" s="292"/>
      <c r="Z696" s="292"/>
      <c r="AA696" s="292"/>
      <c r="AB696" s="294" t="s">
        <v>142</v>
      </c>
      <c r="AC696" s="592" t="s">
        <v>2624</v>
      </c>
      <c r="AD696" s="593"/>
      <c r="AE696" s="593"/>
      <c r="AF696" s="593"/>
      <c r="AG696" s="593"/>
      <c r="AH696" s="593"/>
      <c r="AI696" s="593"/>
      <c r="AJ696" s="593"/>
      <c r="AK696" s="593"/>
      <c r="AL696" s="593"/>
      <c r="AM696" s="594" t="s">
        <v>2625</v>
      </c>
      <c r="AN696" s="595" t="s">
        <v>2626</v>
      </c>
      <c r="AO696" s="197" t="s">
        <v>147</v>
      </c>
      <c r="AP696" s="197" t="s">
        <v>74</v>
      </c>
      <c r="AQ696" s="197" t="s">
        <v>927</v>
      </c>
      <c r="AR696" s="70" t="s">
        <v>174</v>
      </c>
      <c r="AS696" s="197">
        <v>612</v>
      </c>
      <c r="AT696" s="508">
        <f t="shared" si="279"/>
        <v>0</v>
      </c>
      <c r="AU696" s="508">
        <f t="shared" si="279"/>
        <v>0</v>
      </c>
      <c r="AV696" s="508">
        <v>0</v>
      </c>
      <c r="AW696" s="508">
        <v>0</v>
      </c>
      <c r="AX696" s="508">
        <v>0</v>
      </c>
      <c r="AY696" s="508">
        <v>0</v>
      </c>
      <c r="AZ696" s="508">
        <v>0</v>
      </c>
      <c r="BA696" s="508">
        <v>0</v>
      </c>
      <c r="BB696" s="508">
        <v>0</v>
      </c>
      <c r="BC696" s="508">
        <v>0</v>
      </c>
      <c r="BD696" s="508">
        <f t="shared" si="280"/>
        <v>965000</v>
      </c>
      <c r="BE696" s="508">
        <v>0</v>
      </c>
      <c r="BF696" s="508">
        <v>0</v>
      </c>
      <c r="BG696" s="508">
        <v>0</v>
      </c>
      <c r="BH696" s="508">
        <v>965000</v>
      </c>
      <c r="BI696" s="508">
        <f t="shared" si="281"/>
        <v>0</v>
      </c>
      <c r="BJ696" s="508">
        <v>0</v>
      </c>
      <c r="BK696" s="508">
        <v>0</v>
      </c>
      <c r="BL696" s="508">
        <v>0</v>
      </c>
      <c r="BM696" s="508">
        <v>0</v>
      </c>
      <c r="BN696" s="508">
        <f t="shared" si="282"/>
        <v>0</v>
      </c>
      <c r="BO696" s="508">
        <v>0</v>
      </c>
      <c r="BP696" s="508">
        <v>0</v>
      </c>
      <c r="BQ696" s="508">
        <v>0</v>
      </c>
      <c r="BR696" s="508">
        <v>0</v>
      </c>
      <c r="BS696" s="508">
        <f t="shared" si="283"/>
        <v>0</v>
      </c>
      <c r="BT696" s="508">
        <v>0</v>
      </c>
      <c r="BU696" s="508">
        <v>0</v>
      </c>
      <c r="BV696" s="508">
        <v>0</v>
      </c>
      <c r="BW696" s="508">
        <v>0</v>
      </c>
      <c r="BX696" s="508">
        <f t="shared" si="284"/>
        <v>0</v>
      </c>
      <c r="BY696" s="508">
        <f t="shared" si="285"/>
        <v>0</v>
      </c>
      <c r="BZ696" s="508">
        <f t="shared" si="286"/>
        <v>0</v>
      </c>
      <c r="CA696" s="508">
        <f t="shared" si="287"/>
        <v>0</v>
      </c>
      <c r="CB696" s="508">
        <f t="shared" si="288"/>
        <v>0</v>
      </c>
      <c r="CC696" s="508">
        <f t="shared" si="289"/>
        <v>965000</v>
      </c>
      <c r="CD696" s="508">
        <f t="shared" si="290"/>
        <v>0</v>
      </c>
      <c r="CE696" s="508">
        <f t="shared" si="277"/>
        <v>0</v>
      </c>
      <c r="CF696" s="508">
        <f t="shared" si="277"/>
        <v>0</v>
      </c>
      <c r="CG696" s="508">
        <f t="shared" si="277"/>
        <v>965000</v>
      </c>
      <c r="CH696" s="508">
        <f t="shared" si="291"/>
        <v>0</v>
      </c>
      <c r="CI696" s="508">
        <f t="shared" si="292"/>
        <v>0</v>
      </c>
      <c r="CJ696" s="508">
        <f t="shared" si="278"/>
        <v>0</v>
      </c>
      <c r="CK696" s="508">
        <f t="shared" si="278"/>
        <v>0</v>
      </c>
      <c r="CL696" s="508">
        <f t="shared" si="278"/>
        <v>0</v>
      </c>
      <c r="CM696" s="509" t="s">
        <v>92</v>
      </c>
      <c r="CN696" s="19" t="str">
        <f t="shared" si="264"/>
        <v>4010000331103плановый</v>
      </c>
      <c r="CO696" s="103"/>
      <c r="CP696" s="103"/>
      <c r="CQ696" s="104"/>
      <c r="CR696" s="104">
        <f t="shared" si="257"/>
        <v>0</v>
      </c>
      <c r="CS696" s="104">
        <f t="shared" si="258"/>
        <v>0</v>
      </c>
      <c r="CT696" s="104">
        <f t="shared" si="259"/>
        <v>0</v>
      </c>
      <c r="CU696" s="104">
        <f t="shared" si="260"/>
        <v>0</v>
      </c>
      <c r="CV696" s="104">
        <f t="shared" si="261"/>
        <v>0</v>
      </c>
      <c r="CW696" s="104">
        <f t="shared" si="262"/>
        <v>0</v>
      </c>
      <c r="CX696" s="104"/>
      <c r="CY696" s="211">
        <f t="shared" si="265"/>
        <v>0</v>
      </c>
      <c r="CZ696" s="211">
        <f t="shared" si="266"/>
        <v>0</v>
      </c>
      <c r="DA696" s="211">
        <f t="shared" si="267"/>
        <v>0</v>
      </c>
      <c r="DB696" s="211">
        <f t="shared" si="268"/>
        <v>0</v>
      </c>
      <c r="DC696" s="211">
        <f t="shared" si="269"/>
        <v>0</v>
      </c>
      <c r="DD696" s="211">
        <f t="shared" si="270"/>
        <v>0</v>
      </c>
      <c r="DE696" s="211">
        <f t="shared" si="271"/>
        <v>0</v>
      </c>
      <c r="DF696" s="211">
        <f t="shared" si="272"/>
        <v>0</v>
      </c>
      <c r="DG696" s="211">
        <f t="shared" si="273"/>
        <v>0</v>
      </c>
      <c r="DH696" s="211">
        <f t="shared" si="274"/>
        <v>0</v>
      </c>
    </row>
    <row r="697" spans="1:112" s="105" customFormat="1" ht="32.1" customHeight="1">
      <c r="A697" s="233">
        <v>611</v>
      </c>
      <c r="B697" s="289" t="s">
        <v>924</v>
      </c>
      <c r="C697" s="202">
        <v>401000033</v>
      </c>
      <c r="D697" s="397" t="s">
        <v>929</v>
      </c>
      <c r="E697" s="290" t="s">
        <v>930</v>
      </c>
      <c r="F697" s="291"/>
      <c r="G697" s="291"/>
      <c r="H697" s="292">
        <v>1</v>
      </c>
      <c r="I697" s="291"/>
      <c r="J697" s="292">
        <v>9</v>
      </c>
      <c r="K697" s="292">
        <v>1</v>
      </c>
      <c r="L697" s="292" t="s">
        <v>931</v>
      </c>
      <c r="M697" s="293" t="s">
        <v>932</v>
      </c>
      <c r="N697" s="293"/>
      <c r="O697" s="293"/>
      <c r="P697" s="294" t="s">
        <v>933</v>
      </c>
      <c r="Q697" s="294" t="s">
        <v>275</v>
      </c>
      <c r="R697" s="292"/>
      <c r="S697" s="292"/>
      <c r="T697" s="292" t="s">
        <v>934</v>
      </c>
      <c r="U697" s="292"/>
      <c r="V697" s="292" t="s">
        <v>65</v>
      </c>
      <c r="W697" s="292" t="s">
        <v>64</v>
      </c>
      <c r="X697" s="292">
        <v>15</v>
      </c>
      <c r="Y697" s="292"/>
      <c r="Z697" s="292"/>
      <c r="AA697" s="292"/>
      <c r="AB697" s="294" t="s">
        <v>142</v>
      </c>
      <c r="AC697" s="592" t="s">
        <v>2637</v>
      </c>
      <c r="AD697" s="593"/>
      <c r="AE697" s="593"/>
      <c r="AF697" s="593"/>
      <c r="AG697" s="593"/>
      <c r="AH697" s="597" t="s">
        <v>2638</v>
      </c>
      <c r="AI697" s="593"/>
      <c r="AJ697" s="593"/>
      <c r="AK697" s="593"/>
      <c r="AL697" s="593"/>
      <c r="AM697" s="594"/>
      <c r="AN697" s="595" t="s">
        <v>2639</v>
      </c>
      <c r="AO697" s="197" t="s">
        <v>147</v>
      </c>
      <c r="AP697" s="197" t="s">
        <v>74</v>
      </c>
      <c r="AQ697" s="197" t="s">
        <v>2640</v>
      </c>
      <c r="AR697" s="70" t="s">
        <v>2641</v>
      </c>
      <c r="AS697" s="197" t="s">
        <v>471</v>
      </c>
      <c r="AT697" s="508">
        <f t="shared" si="279"/>
        <v>0</v>
      </c>
      <c r="AU697" s="508">
        <f t="shared" si="279"/>
        <v>0</v>
      </c>
      <c r="AV697" s="508">
        <v>0</v>
      </c>
      <c r="AW697" s="508">
        <v>0</v>
      </c>
      <c r="AX697" s="508">
        <v>0</v>
      </c>
      <c r="AY697" s="508">
        <v>0</v>
      </c>
      <c r="AZ697" s="508">
        <v>0</v>
      </c>
      <c r="BA697" s="508">
        <v>0</v>
      </c>
      <c r="BB697" s="508">
        <v>0</v>
      </c>
      <c r="BC697" s="508">
        <v>0</v>
      </c>
      <c r="BD697" s="508">
        <f t="shared" si="280"/>
        <v>2061420</v>
      </c>
      <c r="BE697" s="508">
        <v>0</v>
      </c>
      <c r="BF697" s="508">
        <v>0</v>
      </c>
      <c r="BG697" s="508">
        <v>0</v>
      </c>
      <c r="BH697" s="508">
        <v>2061420</v>
      </c>
      <c r="BI697" s="508">
        <f t="shared" si="281"/>
        <v>0</v>
      </c>
      <c r="BJ697" s="508">
        <v>0</v>
      </c>
      <c r="BK697" s="508">
        <v>0</v>
      </c>
      <c r="BL697" s="508">
        <v>0</v>
      </c>
      <c r="BM697" s="508">
        <v>0</v>
      </c>
      <c r="BN697" s="508">
        <f t="shared" si="282"/>
        <v>0</v>
      </c>
      <c r="BO697" s="508">
        <v>0</v>
      </c>
      <c r="BP697" s="508">
        <v>0</v>
      </c>
      <c r="BQ697" s="508">
        <v>0</v>
      </c>
      <c r="BR697" s="508">
        <v>0</v>
      </c>
      <c r="BS697" s="508">
        <f t="shared" si="283"/>
        <v>0</v>
      </c>
      <c r="BT697" s="508">
        <v>0</v>
      </c>
      <c r="BU697" s="508">
        <v>0</v>
      </c>
      <c r="BV697" s="508">
        <v>0</v>
      </c>
      <c r="BW697" s="508">
        <v>0</v>
      </c>
      <c r="BX697" s="508">
        <f t="shared" si="284"/>
        <v>0</v>
      </c>
      <c r="BY697" s="508">
        <f t="shared" si="285"/>
        <v>0</v>
      </c>
      <c r="BZ697" s="508">
        <f t="shared" si="286"/>
        <v>0</v>
      </c>
      <c r="CA697" s="508">
        <f t="shared" si="287"/>
        <v>0</v>
      </c>
      <c r="CB697" s="508">
        <f t="shared" si="288"/>
        <v>0</v>
      </c>
      <c r="CC697" s="508">
        <f t="shared" si="289"/>
        <v>2061420</v>
      </c>
      <c r="CD697" s="508">
        <f t="shared" si="290"/>
        <v>0</v>
      </c>
      <c r="CE697" s="508">
        <f t="shared" si="277"/>
        <v>0</v>
      </c>
      <c r="CF697" s="508">
        <f t="shared" si="277"/>
        <v>0</v>
      </c>
      <c r="CG697" s="508">
        <f t="shared" si="277"/>
        <v>2061420</v>
      </c>
      <c r="CH697" s="508">
        <f t="shared" si="291"/>
        <v>0</v>
      </c>
      <c r="CI697" s="508">
        <f t="shared" si="292"/>
        <v>0</v>
      </c>
      <c r="CJ697" s="508">
        <f t="shared" si="278"/>
        <v>0</v>
      </c>
      <c r="CK697" s="508">
        <f t="shared" si="278"/>
        <v>0</v>
      </c>
      <c r="CL697" s="508">
        <f t="shared" si="278"/>
        <v>0</v>
      </c>
      <c r="CM697" s="509" t="s">
        <v>92</v>
      </c>
      <c r="CN697" s="19" t="str">
        <f t="shared" si="264"/>
        <v>4010000331103плановый</v>
      </c>
      <c r="CO697" s="103"/>
      <c r="CP697" s="103"/>
      <c r="CQ697" s="104"/>
      <c r="CR697" s="104">
        <f t="shared" si="257"/>
        <v>0</v>
      </c>
      <c r="CS697" s="104">
        <f t="shared" si="258"/>
        <v>0</v>
      </c>
      <c r="CT697" s="104">
        <f t="shared" si="259"/>
        <v>0</v>
      </c>
      <c r="CU697" s="104">
        <f t="shared" si="260"/>
        <v>0</v>
      </c>
      <c r="CV697" s="104">
        <f t="shared" si="261"/>
        <v>0</v>
      </c>
      <c r="CW697" s="104">
        <f t="shared" si="262"/>
        <v>0</v>
      </c>
      <c r="CX697" s="104"/>
      <c r="CY697" s="211">
        <f t="shared" si="265"/>
        <v>0</v>
      </c>
      <c r="CZ697" s="211">
        <f t="shared" si="266"/>
        <v>0</v>
      </c>
      <c r="DA697" s="211">
        <f t="shared" si="267"/>
        <v>0</v>
      </c>
      <c r="DB697" s="211">
        <f t="shared" si="268"/>
        <v>0</v>
      </c>
      <c r="DC697" s="211">
        <f t="shared" si="269"/>
        <v>0</v>
      </c>
      <c r="DD697" s="211">
        <f t="shared" si="270"/>
        <v>0</v>
      </c>
      <c r="DE697" s="211">
        <f t="shared" si="271"/>
        <v>0</v>
      </c>
      <c r="DF697" s="211">
        <f t="shared" si="272"/>
        <v>0</v>
      </c>
      <c r="DG697" s="211">
        <f t="shared" si="273"/>
        <v>0</v>
      </c>
      <c r="DH697" s="211">
        <f t="shared" si="274"/>
        <v>0</v>
      </c>
    </row>
    <row r="698" spans="1:112" s="105" customFormat="1" ht="32.1" customHeight="1">
      <c r="A698" s="233">
        <v>611</v>
      </c>
      <c r="B698" s="289" t="s">
        <v>924</v>
      </c>
      <c r="C698" s="202">
        <v>401000033</v>
      </c>
      <c r="D698" s="397" t="s">
        <v>929</v>
      </c>
      <c r="E698" s="290" t="s">
        <v>930</v>
      </c>
      <c r="F698" s="291"/>
      <c r="G698" s="291"/>
      <c r="H698" s="292">
        <v>1</v>
      </c>
      <c r="I698" s="291"/>
      <c r="J698" s="292">
        <v>9</v>
      </c>
      <c r="K698" s="292">
        <v>1</v>
      </c>
      <c r="L698" s="292" t="s">
        <v>931</v>
      </c>
      <c r="M698" s="293" t="s">
        <v>932</v>
      </c>
      <c r="N698" s="293"/>
      <c r="O698" s="293"/>
      <c r="P698" s="294" t="s">
        <v>933</v>
      </c>
      <c r="Q698" s="294" t="s">
        <v>2642</v>
      </c>
      <c r="R698" s="292"/>
      <c r="S698" s="292"/>
      <c r="T698" s="292"/>
      <c r="U698" s="292"/>
      <c r="V698" s="292"/>
      <c r="W698" s="292"/>
      <c r="X698" s="292"/>
      <c r="Y698" s="292"/>
      <c r="Z698" s="292"/>
      <c r="AA698" s="292" t="s">
        <v>2643</v>
      </c>
      <c r="AB698" s="294" t="s">
        <v>2644</v>
      </c>
      <c r="AC698" s="592" t="s">
        <v>2637</v>
      </c>
      <c r="AD698" s="593"/>
      <c r="AE698" s="593"/>
      <c r="AF698" s="593"/>
      <c r="AG698" s="593"/>
      <c r="AH698" s="593" t="s">
        <v>2638</v>
      </c>
      <c r="AI698" s="593"/>
      <c r="AJ698" s="593"/>
      <c r="AK698" s="593"/>
      <c r="AL698" s="593"/>
      <c r="AM698" s="594"/>
      <c r="AN698" s="595" t="s">
        <v>2639</v>
      </c>
      <c r="AO698" s="197" t="s">
        <v>147</v>
      </c>
      <c r="AP698" s="197" t="s">
        <v>74</v>
      </c>
      <c r="AQ698" s="197" t="s">
        <v>2640</v>
      </c>
      <c r="AR698" s="70" t="s">
        <v>2641</v>
      </c>
      <c r="AS698" s="197" t="s">
        <v>471</v>
      </c>
      <c r="AT698" s="508">
        <f t="shared" si="279"/>
        <v>0</v>
      </c>
      <c r="AU698" s="508">
        <f t="shared" si="279"/>
        <v>0</v>
      </c>
      <c r="AV698" s="508">
        <v>0</v>
      </c>
      <c r="AW698" s="508">
        <v>0</v>
      </c>
      <c r="AX698" s="508">
        <v>0</v>
      </c>
      <c r="AY698" s="508">
        <v>0</v>
      </c>
      <c r="AZ698" s="508">
        <v>0</v>
      </c>
      <c r="BA698" s="508">
        <v>0</v>
      </c>
      <c r="BB698" s="508">
        <v>0</v>
      </c>
      <c r="BC698" s="508">
        <v>0</v>
      </c>
      <c r="BD698" s="508">
        <f t="shared" si="280"/>
        <v>39166980</v>
      </c>
      <c r="BE698" s="508">
        <v>0</v>
      </c>
      <c r="BF698" s="508">
        <v>39166980</v>
      </c>
      <c r="BG698" s="508">
        <v>0</v>
      </c>
      <c r="BH698" s="508">
        <v>0</v>
      </c>
      <c r="BI698" s="508">
        <f t="shared" si="281"/>
        <v>0</v>
      </c>
      <c r="BJ698" s="508">
        <v>0</v>
      </c>
      <c r="BK698" s="508">
        <v>0</v>
      </c>
      <c r="BL698" s="508">
        <v>0</v>
      </c>
      <c r="BM698" s="508">
        <v>0</v>
      </c>
      <c r="BN698" s="508">
        <f t="shared" si="282"/>
        <v>0</v>
      </c>
      <c r="BO698" s="508">
        <v>0</v>
      </c>
      <c r="BP698" s="508">
        <v>0</v>
      </c>
      <c r="BQ698" s="508">
        <v>0</v>
      </c>
      <c r="BR698" s="508">
        <v>0</v>
      </c>
      <c r="BS698" s="508">
        <f t="shared" si="283"/>
        <v>0</v>
      </c>
      <c r="BT698" s="508">
        <v>0</v>
      </c>
      <c r="BU698" s="508">
        <v>0</v>
      </c>
      <c r="BV698" s="508">
        <v>0</v>
      </c>
      <c r="BW698" s="508">
        <v>0</v>
      </c>
      <c r="BX698" s="508">
        <f t="shared" si="284"/>
        <v>0</v>
      </c>
      <c r="BY698" s="508">
        <f t="shared" si="285"/>
        <v>0</v>
      </c>
      <c r="BZ698" s="508">
        <f t="shared" si="286"/>
        <v>0</v>
      </c>
      <c r="CA698" s="508">
        <f t="shared" si="287"/>
        <v>0</v>
      </c>
      <c r="CB698" s="508">
        <f t="shared" si="288"/>
        <v>0</v>
      </c>
      <c r="CC698" s="508">
        <f t="shared" si="289"/>
        <v>39166980</v>
      </c>
      <c r="CD698" s="508">
        <f t="shared" si="290"/>
        <v>0</v>
      </c>
      <c r="CE698" s="508">
        <f t="shared" si="277"/>
        <v>39166980</v>
      </c>
      <c r="CF698" s="508">
        <f t="shared" si="277"/>
        <v>0</v>
      </c>
      <c r="CG698" s="508">
        <f t="shared" si="277"/>
        <v>0</v>
      </c>
      <c r="CH698" s="508">
        <f t="shared" si="291"/>
        <v>0</v>
      </c>
      <c r="CI698" s="508">
        <f t="shared" si="292"/>
        <v>0</v>
      </c>
      <c r="CJ698" s="508">
        <f t="shared" si="278"/>
        <v>0</v>
      </c>
      <c r="CK698" s="508">
        <f t="shared" si="278"/>
        <v>0</v>
      </c>
      <c r="CL698" s="508">
        <f t="shared" si="278"/>
        <v>0</v>
      </c>
      <c r="CM698" s="509" t="s">
        <v>92</v>
      </c>
      <c r="CN698" s="19" t="str">
        <f t="shared" si="264"/>
        <v>4010000331103плановый</v>
      </c>
      <c r="CO698" s="103"/>
      <c r="CP698" s="103"/>
      <c r="CQ698" s="104"/>
      <c r="CR698" s="104">
        <f t="shared" si="257"/>
        <v>0</v>
      </c>
      <c r="CS698" s="104">
        <f t="shared" si="258"/>
        <v>0</v>
      </c>
      <c r="CT698" s="104">
        <f t="shared" si="259"/>
        <v>0</v>
      </c>
      <c r="CU698" s="104">
        <f t="shared" si="260"/>
        <v>0</v>
      </c>
      <c r="CV698" s="104">
        <f t="shared" si="261"/>
        <v>0</v>
      </c>
      <c r="CW698" s="104">
        <f t="shared" si="262"/>
        <v>0</v>
      </c>
      <c r="CX698" s="104"/>
      <c r="CY698" s="211">
        <f t="shared" si="265"/>
        <v>0</v>
      </c>
      <c r="CZ698" s="211">
        <f t="shared" si="266"/>
        <v>0</v>
      </c>
      <c r="DA698" s="211">
        <f t="shared" si="267"/>
        <v>0</v>
      </c>
      <c r="DB698" s="211">
        <f t="shared" si="268"/>
        <v>0</v>
      </c>
      <c r="DC698" s="211">
        <f t="shared" si="269"/>
        <v>0</v>
      </c>
      <c r="DD698" s="211">
        <f t="shared" si="270"/>
        <v>0</v>
      </c>
      <c r="DE698" s="211">
        <f t="shared" si="271"/>
        <v>0</v>
      </c>
      <c r="DF698" s="211">
        <f t="shared" si="272"/>
        <v>0</v>
      </c>
      <c r="DG698" s="211">
        <f t="shared" si="273"/>
        <v>0</v>
      </c>
      <c r="DH698" s="211">
        <f t="shared" si="274"/>
        <v>0</v>
      </c>
    </row>
    <row r="699" spans="1:112" s="105" customFormat="1" ht="32.1" customHeight="1">
      <c r="A699" s="233">
        <v>611</v>
      </c>
      <c r="B699" s="289" t="s">
        <v>924</v>
      </c>
      <c r="C699" s="202" t="s">
        <v>1856</v>
      </c>
      <c r="D699" s="397" t="s">
        <v>929</v>
      </c>
      <c r="E699" s="290" t="s">
        <v>930</v>
      </c>
      <c r="F699" s="291"/>
      <c r="G699" s="291"/>
      <c r="H699" s="292">
        <v>1</v>
      </c>
      <c r="I699" s="291"/>
      <c r="J699" s="292">
        <v>9</v>
      </c>
      <c r="K699" s="292">
        <v>1</v>
      </c>
      <c r="L699" s="292" t="s">
        <v>931</v>
      </c>
      <c r="M699" s="293" t="s">
        <v>932</v>
      </c>
      <c r="N699" s="293"/>
      <c r="O699" s="293"/>
      <c r="P699" s="294" t="s">
        <v>933</v>
      </c>
      <c r="Q699" s="294" t="s">
        <v>275</v>
      </c>
      <c r="R699" s="292"/>
      <c r="S699" s="292"/>
      <c r="T699" s="292" t="s">
        <v>934</v>
      </c>
      <c r="U699" s="292"/>
      <c r="V699" s="292" t="s">
        <v>65</v>
      </c>
      <c r="W699" s="292" t="s">
        <v>64</v>
      </c>
      <c r="X699" s="292">
        <v>15</v>
      </c>
      <c r="Y699" s="292"/>
      <c r="Z699" s="292"/>
      <c r="AA699" s="292"/>
      <c r="AB699" s="294" t="s">
        <v>142</v>
      </c>
      <c r="AC699" s="596" t="s">
        <v>2624</v>
      </c>
      <c r="AD699" s="598"/>
      <c r="AE699" s="598"/>
      <c r="AF699" s="598"/>
      <c r="AG699" s="598"/>
      <c r="AH699" s="598"/>
      <c r="AI699" s="598"/>
      <c r="AJ699" s="598"/>
      <c r="AK699" s="598"/>
      <c r="AL699" s="598"/>
      <c r="AM699" s="599" t="s">
        <v>2625</v>
      </c>
      <c r="AN699" s="600" t="s">
        <v>2626</v>
      </c>
      <c r="AO699" s="197" t="s">
        <v>147</v>
      </c>
      <c r="AP699" s="197" t="s">
        <v>90</v>
      </c>
      <c r="AQ699" s="197" t="s">
        <v>936</v>
      </c>
      <c r="AR699" s="70" t="s">
        <v>126</v>
      </c>
      <c r="AS699" s="197">
        <v>611</v>
      </c>
      <c r="AT699" s="508">
        <f t="shared" si="279"/>
        <v>3666865.11</v>
      </c>
      <c r="AU699" s="508">
        <f t="shared" si="279"/>
        <v>3666865.11</v>
      </c>
      <c r="AV699" s="508">
        <v>0</v>
      </c>
      <c r="AW699" s="508">
        <v>0</v>
      </c>
      <c r="AX699" s="508">
        <v>3666865.11</v>
      </c>
      <c r="AY699" s="508">
        <v>3666865.11</v>
      </c>
      <c r="AZ699" s="508">
        <v>0</v>
      </c>
      <c r="BA699" s="508">
        <v>0</v>
      </c>
      <c r="BB699" s="508">
        <v>0</v>
      </c>
      <c r="BC699" s="508">
        <v>0</v>
      </c>
      <c r="BD699" s="508">
        <f t="shared" si="280"/>
        <v>0</v>
      </c>
      <c r="BE699" s="508">
        <v>0</v>
      </c>
      <c r="BF699" s="508">
        <v>0</v>
      </c>
      <c r="BG699" s="508">
        <v>0</v>
      </c>
      <c r="BH699" s="508">
        <v>0</v>
      </c>
      <c r="BI699" s="508">
        <f t="shared" si="281"/>
        <v>0</v>
      </c>
      <c r="BJ699" s="508">
        <v>0</v>
      </c>
      <c r="BK699" s="508">
        <v>0</v>
      </c>
      <c r="BL699" s="508">
        <v>0</v>
      </c>
      <c r="BM699" s="508">
        <v>0</v>
      </c>
      <c r="BN699" s="508">
        <f t="shared" si="282"/>
        <v>0</v>
      </c>
      <c r="BO699" s="508">
        <v>0</v>
      </c>
      <c r="BP699" s="508">
        <v>0</v>
      </c>
      <c r="BQ699" s="508">
        <v>0</v>
      </c>
      <c r="BR699" s="508">
        <v>0</v>
      </c>
      <c r="BS699" s="508">
        <f t="shared" si="283"/>
        <v>0</v>
      </c>
      <c r="BT699" s="508">
        <v>0</v>
      </c>
      <c r="BU699" s="508">
        <v>0</v>
      </c>
      <c r="BV699" s="508">
        <v>0</v>
      </c>
      <c r="BW699" s="508">
        <v>0</v>
      </c>
      <c r="BX699" s="508">
        <f t="shared" si="284"/>
        <v>3666865.11</v>
      </c>
      <c r="BY699" s="508">
        <f t="shared" si="285"/>
        <v>0</v>
      </c>
      <c r="BZ699" s="508">
        <f t="shared" si="286"/>
        <v>3666865.11</v>
      </c>
      <c r="CA699" s="508">
        <f t="shared" si="287"/>
        <v>0</v>
      </c>
      <c r="CB699" s="508">
        <f t="shared" si="288"/>
        <v>0</v>
      </c>
      <c r="CC699" s="508">
        <f t="shared" si="289"/>
        <v>0</v>
      </c>
      <c r="CD699" s="508">
        <f t="shared" si="290"/>
        <v>0</v>
      </c>
      <c r="CE699" s="508">
        <f t="shared" si="277"/>
        <v>0</v>
      </c>
      <c r="CF699" s="508">
        <f t="shared" si="277"/>
        <v>0</v>
      </c>
      <c r="CG699" s="508">
        <f t="shared" si="277"/>
        <v>0</v>
      </c>
      <c r="CH699" s="508">
        <f t="shared" si="291"/>
        <v>0</v>
      </c>
      <c r="CI699" s="508">
        <f t="shared" si="292"/>
        <v>0</v>
      </c>
      <c r="CJ699" s="508">
        <f t="shared" si="278"/>
        <v>0</v>
      </c>
      <c r="CK699" s="508">
        <f t="shared" si="278"/>
        <v>0</v>
      </c>
      <c r="CL699" s="508">
        <f t="shared" si="278"/>
        <v>0</v>
      </c>
      <c r="CM699" s="509" t="s">
        <v>92</v>
      </c>
      <c r="CN699" s="19" t="str">
        <f t="shared" si="264"/>
        <v>4010000331102плановый</v>
      </c>
      <c r="CO699" s="103"/>
      <c r="CP699" s="103"/>
      <c r="CQ699" s="104"/>
      <c r="CR699" s="104">
        <f t="shared" si="257"/>
        <v>0</v>
      </c>
      <c r="CS699" s="104">
        <f t="shared" si="258"/>
        <v>0</v>
      </c>
      <c r="CT699" s="104">
        <f t="shared" si="259"/>
        <v>0</v>
      </c>
      <c r="CU699" s="104">
        <f t="shared" si="260"/>
        <v>0</v>
      </c>
      <c r="CV699" s="104">
        <f t="shared" si="261"/>
        <v>0</v>
      </c>
      <c r="CW699" s="104">
        <f t="shared" si="262"/>
        <v>0</v>
      </c>
      <c r="CX699" s="104"/>
      <c r="CY699" s="211">
        <f t="shared" si="265"/>
        <v>0</v>
      </c>
      <c r="CZ699" s="211">
        <f t="shared" si="266"/>
        <v>0</v>
      </c>
      <c r="DA699" s="211">
        <f t="shared" si="267"/>
        <v>0</v>
      </c>
      <c r="DB699" s="211">
        <f t="shared" si="268"/>
        <v>0</v>
      </c>
      <c r="DC699" s="211">
        <f t="shared" si="269"/>
        <v>0</v>
      </c>
      <c r="DD699" s="211">
        <f t="shared" si="270"/>
        <v>0</v>
      </c>
      <c r="DE699" s="211">
        <f t="shared" si="271"/>
        <v>0</v>
      </c>
      <c r="DF699" s="211">
        <f t="shared" si="272"/>
        <v>0</v>
      </c>
      <c r="DG699" s="211">
        <f t="shared" si="273"/>
        <v>0</v>
      </c>
      <c r="DH699" s="211">
        <f t="shared" si="274"/>
        <v>0</v>
      </c>
    </row>
    <row r="700" spans="1:112" s="105" customFormat="1" ht="32.1" customHeight="1">
      <c r="A700" s="233">
        <v>611</v>
      </c>
      <c r="B700" s="289" t="s">
        <v>924</v>
      </c>
      <c r="C700" s="202" t="s">
        <v>1856</v>
      </c>
      <c r="D700" s="198" t="s">
        <v>929</v>
      </c>
      <c r="E700" s="290" t="s">
        <v>930</v>
      </c>
      <c r="F700" s="379"/>
      <c r="G700" s="379"/>
      <c r="H700" s="293">
        <v>1</v>
      </c>
      <c r="I700" s="379"/>
      <c r="J700" s="293">
        <v>9</v>
      </c>
      <c r="K700" s="293">
        <v>1</v>
      </c>
      <c r="L700" s="292" t="s">
        <v>931</v>
      </c>
      <c r="M700" s="601" t="s">
        <v>932</v>
      </c>
      <c r="N700" s="379"/>
      <c r="O700" s="379"/>
      <c r="P700" s="294" t="s">
        <v>933</v>
      </c>
      <c r="Q700" s="294" t="s">
        <v>275</v>
      </c>
      <c r="R700" s="379"/>
      <c r="S700" s="379"/>
      <c r="T700" s="293" t="s">
        <v>934</v>
      </c>
      <c r="U700" s="379"/>
      <c r="V700" s="293" t="s">
        <v>65</v>
      </c>
      <c r="W700" s="293" t="s">
        <v>64</v>
      </c>
      <c r="X700" s="202">
        <v>15</v>
      </c>
      <c r="Y700" s="379"/>
      <c r="Z700" s="379"/>
      <c r="AA700" s="379"/>
      <c r="AB700" s="294" t="s">
        <v>142</v>
      </c>
      <c r="AC700" s="596" t="s">
        <v>2624</v>
      </c>
      <c r="AD700" s="598"/>
      <c r="AE700" s="598"/>
      <c r="AF700" s="598"/>
      <c r="AG700" s="598"/>
      <c r="AH700" s="598"/>
      <c r="AI700" s="598"/>
      <c r="AJ700" s="598"/>
      <c r="AK700" s="598"/>
      <c r="AL700" s="598"/>
      <c r="AM700" s="599" t="s">
        <v>2625</v>
      </c>
      <c r="AN700" s="600" t="s">
        <v>2626</v>
      </c>
      <c r="AO700" s="233" t="s">
        <v>147</v>
      </c>
      <c r="AP700" s="233" t="s">
        <v>90</v>
      </c>
      <c r="AQ700" s="197" t="s">
        <v>2645</v>
      </c>
      <c r="AR700" s="196" t="s">
        <v>1957</v>
      </c>
      <c r="AS700" s="311">
        <v>611</v>
      </c>
      <c r="AT700" s="508">
        <f t="shared" si="279"/>
        <v>896339.15</v>
      </c>
      <c r="AU700" s="508">
        <f t="shared" si="279"/>
        <v>896339.15</v>
      </c>
      <c r="AV700" s="508">
        <v>0</v>
      </c>
      <c r="AW700" s="508">
        <v>0</v>
      </c>
      <c r="AX700" s="508">
        <v>896339.15</v>
      </c>
      <c r="AY700" s="508">
        <v>896339.15</v>
      </c>
      <c r="AZ700" s="508">
        <v>0</v>
      </c>
      <c r="BA700" s="508">
        <v>0</v>
      </c>
      <c r="BB700" s="508">
        <v>0</v>
      </c>
      <c r="BC700" s="508">
        <v>0</v>
      </c>
      <c r="BD700" s="508">
        <f t="shared" si="280"/>
        <v>0</v>
      </c>
      <c r="BE700" s="508">
        <v>0</v>
      </c>
      <c r="BF700" s="508">
        <v>0</v>
      </c>
      <c r="BG700" s="508">
        <v>0</v>
      </c>
      <c r="BH700" s="508">
        <v>0</v>
      </c>
      <c r="BI700" s="508">
        <f t="shared" si="281"/>
        <v>0</v>
      </c>
      <c r="BJ700" s="508">
        <v>0</v>
      </c>
      <c r="BK700" s="508">
        <v>0</v>
      </c>
      <c r="BL700" s="508">
        <v>0</v>
      </c>
      <c r="BM700" s="508">
        <v>0</v>
      </c>
      <c r="BN700" s="508">
        <f t="shared" si="282"/>
        <v>0</v>
      </c>
      <c r="BO700" s="508">
        <v>0</v>
      </c>
      <c r="BP700" s="508">
        <v>0</v>
      </c>
      <c r="BQ700" s="508">
        <v>0</v>
      </c>
      <c r="BR700" s="508">
        <v>0</v>
      </c>
      <c r="BS700" s="508">
        <f t="shared" si="283"/>
        <v>0</v>
      </c>
      <c r="BT700" s="508">
        <v>0</v>
      </c>
      <c r="BU700" s="508">
        <v>0</v>
      </c>
      <c r="BV700" s="508">
        <v>0</v>
      </c>
      <c r="BW700" s="508">
        <v>0</v>
      </c>
      <c r="BX700" s="508">
        <f t="shared" si="284"/>
        <v>896339.15</v>
      </c>
      <c r="BY700" s="508">
        <f t="shared" si="285"/>
        <v>0</v>
      </c>
      <c r="BZ700" s="508">
        <f t="shared" si="286"/>
        <v>896339.15</v>
      </c>
      <c r="CA700" s="508">
        <f t="shared" si="287"/>
        <v>0</v>
      </c>
      <c r="CB700" s="508">
        <f t="shared" si="288"/>
        <v>0</v>
      </c>
      <c r="CC700" s="508">
        <f t="shared" si="289"/>
        <v>0</v>
      </c>
      <c r="CD700" s="508">
        <f t="shared" si="290"/>
        <v>0</v>
      </c>
      <c r="CE700" s="508">
        <f t="shared" si="277"/>
        <v>0</v>
      </c>
      <c r="CF700" s="508">
        <f t="shared" si="277"/>
        <v>0</v>
      </c>
      <c r="CG700" s="508">
        <f t="shared" si="277"/>
        <v>0</v>
      </c>
      <c r="CH700" s="508">
        <f t="shared" si="291"/>
        <v>0</v>
      </c>
      <c r="CI700" s="508">
        <f t="shared" si="292"/>
        <v>0</v>
      </c>
      <c r="CJ700" s="508">
        <f t="shared" si="278"/>
        <v>0</v>
      </c>
      <c r="CK700" s="508">
        <f t="shared" si="278"/>
        <v>0</v>
      </c>
      <c r="CL700" s="508">
        <f t="shared" si="278"/>
        <v>0</v>
      </c>
      <c r="CM700" s="509" t="s">
        <v>92</v>
      </c>
      <c r="CN700" s="19" t="str">
        <f t="shared" si="264"/>
        <v>4010000331102плановый</v>
      </c>
      <c r="CO700" s="103"/>
      <c r="CP700" s="103"/>
      <c r="CQ700" s="104"/>
      <c r="CR700" s="104">
        <f t="shared" ref="CR700:CR777" si="293">AT700-AV700-AX700-AZ700-BB700</f>
        <v>0</v>
      </c>
      <c r="CS700" s="104">
        <f t="shared" ref="CS700:CS777" si="294">AU700-AW700-AY700-BA700-BC700</f>
        <v>0</v>
      </c>
      <c r="CT700" s="104">
        <f t="shared" ref="CT700:CT777" si="295">BD700-BE700-BF700-BG700-BH700</f>
        <v>0</v>
      </c>
      <c r="CU700" s="104">
        <f t="shared" ref="CU700:CU777" si="296">BI700-BJ700-BK700-BL700-BM700</f>
        <v>0</v>
      </c>
      <c r="CV700" s="104">
        <f t="shared" ref="CV700:CV777" si="297">BN700-BO700-BP700-BQ700-BR700</f>
        <v>0</v>
      </c>
      <c r="CW700" s="104">
        <f t="shared" ref="CW700:CW777" si="298">BS700-BT700-BU700-BV700-BW700</f>
        <v>0</v>
      </c>
      <c r="CX700" s="104"/>
      <c r="CY700" s="211">
        <f t="shared" si="265"/>
        <v>0</v>
      </c>
      <c r="CZ700" s="211">
        <f t="shared" si="266"/>
        <v>0</v>
      </c>
      <c r="DA700" s="211">
        <f t="shared" si="267"/>
        <v>0</v>
      </c>
      <c r="DB700" s="211">
        <f t="shared" si="268"/>
        <v>0</v>
      </c>
      <c r="DC700" s="211">
        <f t="shared" si="269"/>
        <v>0</v>
      </c>
      <c r="DD700" s="211">
        <f t="shared" si="270"/>
        <v>0</v>
      </c>
      <c r="DE700" s="211">
        <f t="shared" si="271"/>
        <v>0</v>
      </c>
      <c r="DF700" s="211">
        <f t="shared" si="272"/>
        <v>0</v>
      </c>
      <c r="DG700" s="211">
        <f t="shared" si="273"/>
        <v>0</v>
      </c>
      <c r="DH700" s="211">
        <f t="shared" si="274"/>
        <v>0</v>
      </c>
    </row>
    <row r="701" spans="1:112" s="105" customFormat="1" ht="32.1" customHeight="1">
      <c r="A701" s="233">
        <v>611</v>
      </c>
      <c r="B701" s="289" t="s">
        <v>924</v>
      </c>
      <c r="C701" s="202">
        <v>401000033</v>
      </c>
      <c r="D701" s="397" t="s">
        <v>929</v>
      </c>
      <c r="E701" s="290" t="s">
        <v>930</v>
      </c>
      <c r="F701" s="291"/>
      <c r="G701" s="291"/>
      <c r="H701" s="292">
        <v>1</v>
      </c>
      <c r="I701" s="291"/>
      <c r="J701" s="292">
        <v>9</v>
      </c>
      <c r="K701" s="292">
        <v>1</v>
      </c>
      <c r="L701" s="292" t="s">
        <v>931</v>
      </c>
      <c r="M701" s="293" t="s">
        <v>932</v>
      </c>
      <c r="N701" s="293"/>
      <c r="O701" s="293"/>
      <c r="P701" s="294" t="s">
        <v>933</v>
      </c>
      <c r="Q701" s="294" t="s">
        <v>275</v>
      </c>
      <c r="R701" s="292"/>
      <c r="S701" s="292"/>
      <c r="T701" s="292" t="s">
        <v>934</v>
      </c>
      <c r="U701" s="292"/>
      <c r="V701" s="292" t="s">
        <v>65</v>
      </c>
      <c r="W701" s="292" t="s">
        <v>64</v>
      </c>
      <c r="X701" s="292">
        <v>15</v>
      </c>
      <c r="Y701" s="292"/>
      <c r="Z701" s="292"/>
      <c r="AA701" s="292"/>
      <c r="AB701" s="294" t="s">
        <v>142</v>
      </c>
      <c r="AC701" s="596" t="s">
        <v>2624</v>
      </c>
      <c r="AD701" s="598"/>
      <c r="AE701" s="598"/>
      <c r="AF701" s="598"/>
      <c r="AG701" s="598"/>
      <c r="AH701" s="598"/>
      <c r="AI701" s="598"/>
      <c r="AJ701" s="598"/>
      <c r="AK701" s="598"/>
      <c r="AL701" s="598"/>
      <c r="AM701" s="599" t="s">
        <v>2625</v>
      </c>
      <c r="AN701" s="600" t="s">
        <v>2626</v>
      </c>
      <c r="AO701" s="197" t="s">
        <v>147</v>
      </c>
      <c r="AP701" s="197" t="s">
        <v>90</v>
      </c>
      <c r="AQ701" s="197" t="s">
        <v>935</v>
      </c>
      <c r="AR701" s="70" t="s">
        <v>174</v>
      </c>
      <c r="AS701" s="197">
        <v>611</v>
      </c>
      <c r="AT701" s="508">
        <f t="shared" si="279"/>
        <v>166790742.47999999</v>
      </c>
      <c r="AU701" s="508">
        <f t="shared" si="279"/>
        <v>166790742.47999999</v>
      </c>
      <c r="AV701" s="508">
        <v>0</v>
      </c>
      <c r="AW701" s="508">
        <v>0</v>
      </c>
      <c r="AX701" s="508">
        <v>0</v>
      </c>
      <c r="AY701" s="508">
        <v>0</v>
      </c>
      <c r="AZ701" s="508">
        <v>0</v>
      </c>
      <c r="BA701" s="508">
        <v>0</v>
      </c>
      <c r="BB701" s="508">
        <v>166790742.47999999</v>
      </c>
      <c r="BC701" s="508">
        <v>166790742.47999999</v>
      </c>
      <c r="BD701" s="508">
        <f t="shared" si="280"/>
        <v>22734865.370000001</v>
      </c>
      <c r="BE701" s="508">
        <v>0</v>
      </c>
      <c r="BF701" s="508">
        <v>0</v>
      </c>
      <c r="BG701" s="508">
        <v>0</v>
      </c>
      <c r="BH701" s="508">
        <v>22734865.370000001</v>
      </c>
      <c r="BI701" s="508">
        <f t="shared" si="281"/>
        <v>0</v>
      </c>
      <c r="BJ701" s="508">
        <v>0</v>
      </c>
      <c r="BK701" s="508">
        <v>0</v>
      </c>
      <c r="BL701" s="508">
        <v>0</v>
      </c>
      <c r="BM701" s="508">
        <v>0</v>
      </c>
      <c r="BN701" s="508">
        <f t="shared" si="282"/>
        <v>0</v>
      </c>
      <c r="BO701" s="508">
        <v>0</v>
      </c>
      <c r="BP701" s="508">
        <v>0</v>
      </c>
      <c r="BQ701" s="508">
        <v>0</v>
      </c>
      <c r="BR701" s="508">
        <v>0</v>
      </c>
      <c r="BS701" s="508">
        <f t="shared" si="283"/>
        <v>0</v>
      </c>
      <c r="BT701" s="508">
        <v>0</v>
      </c>
      <c r="BU701" s="508">
        <v>0</v>
      </c>
      <c r="BV701" s="508">
        <v>0</v>
      </c>
      <c r="BW701" s="508">
        <v>0</v>
      </c>
      <c r="BX701" s="508">
        <f t="shared" si="284"/>
        <v>166790742.47999999</v>
      </c>
      <c r="BY701" s="508">
        <f t="shared" si="285"/>
        <v>0</v>
      </c>
      <c r="BZ701" s="508">
        <f t="shared" si="286"/>
        <v>0</v>
      </c>
      <c r="CA701" s="508">
        <f t="shared" si="287"/>
        <v>0</v>
      </c>
      <c r="CB701" s="508">
        <f t="shared" si="288"/>
        <v>166790742.47999999</v>
      </c>
      <c r="CC701" s="508">
        <f t="shared" si="289"/>
        <v>22734865.370000001</v>
      </c>
      <c r="CD701" s="508">
        <f t="shared" si="290"/>
        <v>0</v>
      </c>
      <c r="CE701" s="508">
        <f t="shared" si="277"/>
        <v>0</v>
      </c>
      <c r="CF701" s="508">
        <f t="shared" si="277"/>
        <v>0</v>
      </c>
      <c r="CG701" s="508">
        <f t="shared" si="277"/>
        <v>22734865.370000001</v>
      </c>
      <c r="CH701" s="508">
        <f t="shared" si="291"/>
        <v>0</v>
      </c>
      <c r="CI701" s="508">
        <f t="shared" si="292"/>
        <v>0</v>
      </c>
      <c r="CJ701" s="508">
        <f t="shared" si="278"/>
        <v>0</v>
      </c>
      <c r="CK701" s="508">
        <f t="shared" si="278"/>
        <v>0</v>
      </c>
      <c r="CL701" s="508">
        <f t="shared" si="278"/>
        <v>0</v>
      </c>
      <c r="CM701" s="509" t="s">
        <v>92</v>
      </c>
      <c r="CN701" s="19" t="str">
        <f t="shared" si="264"/>
        <v>4010000331102плановый</v>
      </c>
      <c r="CO701" s="103"/>
      <c r="CP701" s="103"/>
      <c r="CQ701" s="104"/>
      <c r="CR701" s="104">
        <f t="shared" si="293"/>
        <v>0</v>
      </c>
      <c r="CS701" s="104">
        <f t="shared" si="294"/>
        <v>0</v>
      </c>
      <c r="CT701" s="104">
        <f t="shared" si="295"/>
        <v>0</v>
      </c>
      <c r="CU701" s="104">
        <f t="shared" si="296"/>
        <v>0</v>
      </c>
      <c r="CV701" s="104">
        <f t="shared" si="297"/>
        <v>0</v>
      </c>
      <c r="CW701" s="104">
        <f t="shared" si="298"/>
        <v>0</v>
      </c>
      <c r="CX701" s="104"/>
      <c r="CY701" s="211">
        <f t="shared" si="265"/>
        <v>0</v>
      </c>
      <c r="CZ701" s="211">
        <f t="shared" si="266"/>
        <v>0</v>
      </c>
      <c r="DA701" s="211">
        <f t="shared" si="267"/>
        <v>0</v>
      </c>
      <c r="DB701" s="211">
        <f t="shared" si="268"/>
        <v>0</v>
      </c>
      <c r="DC701" s="211">
        <f t="shared" si="269"/>
        <v>0</v>
      </c>
      <c r="DD701" s="211">
        <f t="shared" si="270"/>
        <v>0</v>
      </c>
      <c r="DE701" s="211">
        <f t="shared" si="271"/>
        <v>0</v>
      </c>
      <c r="DF701" s="211">
        <f t="shared" si="272"/>
        <v>0</v>
      </c>
      <c r="DG701" s="211">
        <f t="shared" si="273"/>
        <v>0</v>
      </c>
      <c r="DH701" s="211">
        <f t="shared" si="274"/>
        <v>0</v>
      </c>
    </row>
    <row r="702" spans="1:112" s="105" customFormat="1" ht="32.1" customHeight="1">
      <c r="A702" s="233">
        <v>611</v>
      </c>
      <c r="B702" s="289" t="s">
        <v>924</v>
      </c>
      <c r="C702" s="202">
        <v>401000033</v>
      </c>
      <c r="D702" s="397" t="s">
        <v>929</v>
      </c>
      <c r="E702" s="290" t="s">
        <v>930</v>
      </c>
      <c r="F702" s="291"/>
      <c r="G702" s="291"/>
      <c r="H702" s="292">
        <v>1</v>
      </c>
      <c r="I702" s="291"/>
      <c r="J702" s="292">
        <v>9</v>
      </c>
      <c r="K702" s="292">
        <v>1</v>
      </c>
      <c r="L702" s="292" t="s">
        <v>931</v>
      </c>
      <c r="M702" s="293" t="s">
        <v>932</v>
      </c>
      <c r="N702" s="293"/>
      <c r="O702" s="293"/>
      <c r="P702" s="294" t="s">
        <v>933</v>
      </c>
      <c r="Q702" s="294" t="s">
        <v>275</v>
      </c>
      <c r="R702" s="292"/>
      <c r="S702" s="292"/>
      <c r="T702" s="292" t="s">
        <v>934</v>
      </c>
      <c r="U702" s="292"/>
      <c r="V702" s="292" t="s">
        <v>65</v>
      </c>
      <c r="W702" s="292" t="s">
        <v>64</v>
      </c>
      <c r="X702" s="292">
        <v>15</v>
      </c>
      <c r="Y702" s="292"/>
      <c r="Z702" s="292"/>
      <c r="AA702" s="292"/>
      <c r="AB702" s="294" t="s">
        <v>142</v>
      </c>
      <c r="AC702" s="596" t="s">
        <v>2624</v>
      </c>
      <c r="AD702" s="598"/>
      <c r="AE702" s="598"/>
      <c r="AF702" s="598"/>
      <c r="AG702" s="598"/>
      <c r="AH702" s="598"/>
      <c r="AI702" s="598"/>
      <c r="AJ702" s="598"/>
      <c r="AK702" s="598"/>
      <c r="AL702" s="598"/>
      <c r="AM702" s="599" t="s">
        <v>2625</v>
      </c>
      <c r="AN702" s="600" t="s">
        <v>2626</v>
      </c>
      <c r="AO702" s="197" t="s">
        <v>147</v>
      </c>
      <c r="AP702" s="197" t="s">
        <v>74</v>
      </c>
      <c r="AQ702" s="197" t="s">
        <v>927</v>
      </c>
      <c r="AR702" s="70" t="s">
        <v>174</v>
      </c>
      <c r="AS702" s="197">
        <v>611</v>
      </c>
      <c r="AT702" s="508">
        <f t="shared" si="279"/>
        <v>0</v>
      </c>
      <c r="AU702" s="508">
        <f t="shared" si="279"/>
        <v>0</v>
      </c>
      <c r="AV702" s="508">
        <v>0</v>
      </c>
      <c r="AW702" s="508">
        <v>0</v>
      </c>
      <c r="AX702" s="508">
        <v>0</v>
      </c>
      <c r="AY702" s="508">
        <v>0</v>
      </c>
      <c r="AZ702" s="508">
        <v>0</v>
      </c>
      <c r="BA702" s="508">
        <v>0</v>
      </c>
      <c r="BB702" s="508">
        <v>0</v>
      </c>
      <c r="BC702" s="508">
        <v>0</v>
      </c>
      <c r="BD702" s="508">
        <f t="shared" si="280"/>
        <v>153111109.22</v>
      </c>
      <c r="BE702" s="508">
        <v>0</v>
      </c>
      <c r="BF702" s="508">
        <v>0</v>
      </c>
      <c r="BG702" s="508">
        <v>0</v>
      </c>
      <c r="BH702" s="508">
        <v>153111109.22</v>
      </c>
      <c r="BI702" s="508">
        <f t="shared" si="281"/>
        <v>179091776.13999999</v>
      </c>
      <c r="BJ702" s="508">
        <v>0</v>
      </c>
      <c r="BK702" s="508">
        <v>0</v>
      </c>
      <c r="BL702" s="508">
        <v>0</v>
      </c>
      <c r="BM702" s="508">
        <v>179091776.13999999</v>
      </c>
      <c r="BN702" s="508">
        <f t="shared" si="282"/>
        <v>179247076.13999999</v>
      </c>
      <c r="BO702" s="508">
        <v>0</v>
      </c>
      <c r="BP702" s="508">
        <v>0</v>
      </c>
      <c r="BQ702" s="508">
        <v>0</v>
      </c>
      <c r="BR702" s="508">
        <v>179247076.13999999</v>
      </c>
      <c r="BS702" s="508">
        <f t="shared" si="283"/>
        <v>179247076.13999999</v>
      </c>
      <c r="BT702" s="508">
        <v>0</v>
      </c>
      <c r="BU702" s="508">
        <v>0</v>
      </c>
      <c r="BV702" s="508">
        <v>0</v>
      </c>
      <c r="BW702" s="508">
        <f>BR702</f>
        <v>179247076.13999999</v>
      </c>
      <c r="BX702" s="508">
        <f t="shared" si="284"/>
        <v>0</v>
      </c>
      <c r="BY702" s="508">
        <f t="shared" si="285"/>
        <v>0</v>
      </c>
      <c r="BZ702" s="508">
        <f t="shared" si="286"/>
        <v>0</v>
      </c>
      <c r="CA702" s="508">
        <f t="shared" si="287"/>
        <v>0</v>
      </c>
      <c r="CB702" s="508">
        <f t="shared" si="288"/>
        <v>0</v>
      </c>
      <c r="CC702" s="508">
        <f t="shared" si="289"/>
        <v>153111109.22</v>
      </c>
      <c r="CD702" s="508">
        <f t="shared" si="290"/>
        <v>0</v>
      </c>
      <c r="CE702" s="508">
        <f t="shared" si="277"/>
        <v>0</v>
      </c>
      <c r="CF702" s="508">
        <f t="shared" si="277"/>
        <v>0</v>
      </c>
      <c r="CG702" s="508">
        <f t="shared" si="277"/>
        <v>153111109.22</v>
      </c>
      <c r="CH702" s="508">
        <f t="shared" si="291"/>
        <v>179091776.13999999</v>
      </c>
      <c r="CI702" s="508">
        <f t="shared" si="292"/>
        <v>0</v>
      </c>
      <c r="CJ702" s="508">
        <f t="shared" si="278"/>
        <v>0</v>
      </c>
      <c r="CK702" s="508">
        <f t="shared" si="278"/>
        <v>0</v>
      </c>
      <c r="CL702" s="508">
        <f t="shared" si="278"/>
        <v>179091776.13999999</v>
      </c>
      <c r="CM702" s="509" t="s">
        <v>92</v>
      </c>
      <c r="CN702" s="19" t="str">
        <f t="shared" si="264"/>
        <v>4010000331103плановый</v>
      </c>
      <c r="CO702" s="103"/>
      <c r="CP702" s="103"/>
      <c r="CQ702" s="104"/>
      <c r="CR702" s="104">
        <f t="shared" si="293"/>
        <v>0</v>
      </c>
      <c r="CS702" s="104">
        <f t="shared" si="294"/>
        <v>0</v>
      </c>
      <c r="CT702" s="104">
        <f t="shared" si="295"/>
        <v>0</v>
      </c>
      <c r="CU702" s="104">
        <f t="shared" si="296"/>
        <v>0</v>
      </c>
      <c r="CV702" s="104">
        <f t="shared" si="297"/>
        <v>0</v>
      </c>
      <c r="CW702" s="104">
        <f t="shared" si="298"/>
        <v>0</v>
      </c>
      <c r="CX702" s="104"/>
      <c r="CY702" s="211">
        <f t="shared" si="265"/>
        <v>0</v>
      </c>
      <c r="CZ702" s="211">
        <f t="shared" si="266"/>
        <v>0</v>
      </c>
      <c r="DA702" s="211">
        <f t="shared" si="267"/>
        <v>0</v>
      </c>
      <c r="DB702" s="211">
        <f t="shared" si="268"/>
        <v>0</v>
      </c>
      <c r="DC702" s="211">
        <f t="shared" si="269"/>
        <v>0</v>
      </c>
      <c r="DD702" s="211">
        <f t="shared" si="270"/>
        <v>0</v>
      </c>
      <c r="DE702" s="211">
        <f t="shared" si="271"/>
        <v>0</v>
      </c>
      <c r="DF702" s="211">
        <f t="shared" si="272"/>
        <v>0</v>
      </c>
      <c r="DG702" s="211">
        <f t="shared" si="273"/>
        <v>0</v>
      </c>
      <c r="DH702" s="211">
        <f t="shared" si="274"/>
        <v>0</v>
      </c>
    </row>
    <row r="703" spans="1:112" s="105" customFormat="1" ht="32.1" customHeight="1">
      <c r="A703" s="233">
        <v>611</v>
      </c>
      <c r="B703" s="289" t="s">
        <v>924</v>
      </c>
      <c r="C703" s="202">
        <v>401000033</v>
      </c>
      <c r="D703" s="397" t="s">
        <v>929</v>
      </c>
      <c r="E703" s="290" t="s">
        <v>930</v>
      </c>
      <c r="F703" s="291"/>
      <c r="G703" s="291"/>
      <c r="H703" s="292">
        <v>1</v>
      </c>
      <c r="I703" s="291"/>
      <c r="J703" s="292">
        <v>9</v>
      </c>
      <c r="K703" s="292">
        <v>1</v>
      </c>
      <c r="L703" s="292" t="s">
        <v>931</v>
      </c>
      <c r="M703" s="293" t="s">
        <v>937</v>
      </c>
      <c r="N703" s="293"/>
      <c r="O703" s="293"/>
      <c r="P703" s="294" t="s">
        <v>933</v>
      </c>
      <c r="Q703" s="294" t="s">
        <v>275</v>
      </c>
      <c r="R703" s="292"/>
      <c r="S703" s="292"/>
      <c r="T703" s="292" t="s">
        <v>934</v>
      </c>
      <c r="U703" s="292"/>
      <c r="V703" s="292">
        <v>12</v>
      </c>
      <c r="W703" s="292" t="s">
        <v>64</v>
      </c>
      <c r="X703" s="292">
        <v>15</v>
      </c>
      <c r="Y703" s="292"/>
      <c r="Z703" s="292"/>
      <c r="AA703" s="292"/>
      <c r="AB703" s="294" t="s">
        <v>142</v>
      </c>
      <c r="AC703" s="602" t="s">
        <v>2646</v>
      </c>
      <c r="AD703" s="603"/>
      <c r="AE703" s="603"/>
      <c r="AF703" s="603"/>
      <c r="AG703" s="603"/>
      <c r="AH703" s="603"/>
      <c r="AI703" s="603"/>
      <c r="AJ703" s="603"/>
      <c r="AK703" s="603"/>
      <c r="AL703" s="603"/>
      <c r="AM703" s="604" t="s">
        <v>2647</v>
      </c>
      <c r="AN703" s="605" t="s">
        <v>2648</v>
      </c>
      <c r="AO703" s="197" t="s">
        <v>147</v>
      </c>
      <c r="AP703" s="197" t="s">
        <v>90</v>
      </c>
      <c r="AQ703" s="197" t="s">
        <v>519</v>
      </c>
      <c r="AR703" s="70" t="s">
        <v>520</v>
      </c>
      <c r="AS703" s="197">
        <v>612</v>
      </c>
      <c r="AT703" s="508">
        <f t="shared" si="279"/>
        <v>256224.72</v>
      </c>
      <c r="AU703" s="508">
        <f t="shared" si="279"/>
        <v>256224.72</v>
      </c>
      <c r="AV703" s="508">
        <v>0</v>
      </c>
      <c r="AW703" s="508">
        <v>0</v>
      </c>
      <c r="AX703" s="508">
        <v>0</v>
      </c>
      <c r="AY703" s="508">
        <v>0</v>
      </c>
      <c r="AZ703" s="508">
        <v>0</v>
      </c>
      <c r="BA703" s="508">
        <v>0</v>
      </c>
      <c r="BB703" s="508">
        <v>256224.72</v>
      </c>
      <c r="BC703" s="508">
        <v>256224.72</v>
      </c>
      <c r="BD703" s="508">
        <f t="shared" si="280"/>
        <v>16322.5</v>
      </c>
      <c r="BE703" s="508">
        <v>0</v>
      </c>
      <c r="BF703" s="508">
        <v>0</v>
      </c>
      <c r="BG703" s="508">
        <v>0</v>
      </c>
      <c r="BH703" s="508">
        <v>16322.5</v>
      </c>
      <c r="BI703" s="508">
        <f t="shared" si="281"/>
        <v>0</v>
      </c>
      <c r="BJ703" s="508">
        <v>0</v>
      </c>
      <c r="BK703" s="508">
        <v>0</v>
      </c>
      <c r="BL703" s="508">
        <v>0</v>
      </c>
      <c r="BM703" s="508">
        <v>0</v>
      </c>
      <c r="BN703" s="508">
        <f t="shared" si="282"/>
        <v>0</v>
      </c>
      <c r="BO703" s="508">
        <v>0</v>
      </c>
      <c r="BP703" s="508">
        <v>0</v>
      </c>
      <c r="BQ703" s="508">
        <v>0</v>
      </c>
      <c r="BR703" s="508">
        <v>0</v>
      </c>
      <c r="BS703" s="508">
        <f t="shared" si="283"/>
        <v>0</v>
      </c>
      <c r="BT703" s="508">
        <v>0</v>
      </c>
      <c r="BU703" s="508">
        <v>0</v>
      </c>
      <c r="BV703" s="508">
        <v>0</v>
      </c>
      <c r="BW703" s="508">
        <v>0</v>
      </c>
      <c r="BX703" s="508">
        <f t="shared" si="284"/>
        <v>256224.72</v>
      </c>
      <c r="BY703" s="508">
        <f t="shared" si="285"/>
        <v>0</v>
      </c>
      <c r="BZ703" s="508">
        <f t="shared" si="286"/>
        <v>0</v>
      </c>
      <c r="CA703" s="508">
        <f t="shared" si="287"/>
        <v>0</v>
      </c>
      <c r="CB703" s="508">
        <f t="shared" si="288"/>
        <v>256224.72</v>
      </c>
      <c r="CC703" s="508">
        <f t="shared" si="289"/>
        <v>16322.5</v>
      </c>
      <c r="CD703" s="508">
        <f t="shared" si="290"/>
        <v>0</v>
      </c>
      <c r="CE703" s="508">
        <f t="shared" si="277"/>
        <v>0</v>
      </c>
      <c r="CF703" s="508">
        <f t="shared" si="277"/>
        <v>0</v>
      </c>
      <c r="CG703" s="508">
        <f t="shared" si="277"/>
        <v>16322.5</v>
      </c>
      <c r="CH703" s="508">
        <f t="shared" si="291"/>
        <v>0</v>
      </c>
      <c r="CI703" s="508">
        <f t="shared" si="292"/>
        <v>0</v>
      </c>
      <c r="CJ703" s="508">
        <f t="shared" si="278"/>
        <v>0</v>
      </c>
      <c r="CK703" s="508">
        <f t="shared" si="278"/>
        <v>0</v>
      </c>
      <c r="CL703" s="508">
        <f t="shared" si="278"/>
        <v>0</v>
      </c>
      <c r="CM703" s="509" t="s">
        <v>92</v>
      </c>
      <c r="CN703" s="19" t="str">
        <f t="shared" si="264"/>
        <v>4010000331102плановый</v>
      </c>
      <c r="CO703" s="103"/>
      <c r="CP703" s="103"/>
      <c r="CQ703" s="104"/>
      <c r="CR703" s="104">
        <f t="shared" si="293"/>
        <v>0</v>
      </c>
      <c r="CS703" s="104">
        <f t="shared" si="294"/>
        <v>0</v>
      </c>
      <c r="CT703" s="104">
        <f t="shared" si="295"/>
        <v>0</v>
      </c>
      <c r="CU703" s="104">
        <f t="shared" si="296"/>
        <v>0</v>
      </c>
      <c r="CV703" s="104">
        <f t="shared" si="297"/>
        <v>0</v>
      </c>
      <c r="CW703" s="104">
        <f t="shared" si="298"/>
        <v>0</v>
      </c>
      <c r="CX703" s="104"/>
      <c r="CY703" s="211">
        <f t="shared" si="265"/>
        <v>0</v>
      </c>
      <c r="CZ703" s="211">
        <f t="shared" si="266"/>
        <v>0</v>
      </c>
      <c r="DA703" s="211">
        <f t="shared" si="267"/>
        <v>0</v>
      </c>
      <c r="DB703" s="211">
        <f t="shared" si="268"/>
        <v>0</v>
      </c>
      <c r="DC703" s="211">
        <f t="shared" si="269"/>
        <v>0</v>
      </c>
      <c r="DD703" s="211">
        <f t="shared" si="270"/>
        <v>0</v>
      </c>
      <c r="DE703" s="211">
        <f t="shared" si="271"/>
        <v>0</v>
      </c>
      <c r="DF703" s="211">
        <f t="shared" si="272"/>
        <v>0</v>
      </c>
      <c r="DG703" s="211">
        <f t="shared" si="273"/>
        <v>0</v>
      </c>
      <c r="DH703" s="211">
        <f t="shared" si="274"/>
        <v>0</v>
      </c>
    </row>
    <row r="704" spans="1:112" s="105" customFormat="1" ht="32.1" customHeight="1">
      <c r="A704" s="233">
        <v>611</v>
      </c>
      <c r="B704" s="289" t="s">
        <v>924</v>
      </c>
      <c r="C704" s="202">
        <v>401000033</v>
      </c>
      <c r="D704" s="397" t="s">
        <v>929</v>
      </c>
      <c r="E704" s="290" t="s">
        <v>930</v>
      </c>
      <c r="F704" s="291"/>
      <c r="G704" s="291"/>
      <c r="H704" s="292">
        <v>1</v>
      </c>
      <c r="I704" s="291"/>
      <c r="J704" s="292">
        <v>9</v>
      </c>
      <c r="K704" s="292">
        <v>1</v>
      </c>
      <c r="L704" s="292" t="s">
        <v>931</v>
      </c>
      <c r="M704" s="293" t="s">
        <v>937</v>
      </c>
      <c r="N704" s="293"/>
      <c r="O704" s="293"/>
      <c r="P704" s="294" t="s">
        <v>933</v>
      </c>
      <c r="Q704" s="294" t="s">
        <v>275</v>
      </c>
      <c r="R704" s="292"/>
      <c r="S704" s="292"/>
      <c r="T704" s="292" t="s">
        <v>934</v>
      </c>
      <c r="U704" s="292"/>
      <c r="V704" s="292">
        <v>12</v>
      </c>
      <c r="W704" s="292" t="s">
        <v>64</v>
      </c>
      <c r="X704" s="292">
        <v>15</v>
      </c>
      <c r="Y704" s="292"/>
      <c r="Z704" s="292"/>
      <c r="AA704" s="292"/>
      <c r="AB704" s="294" t="s">
        <v>142</v>
      </c>
      <c r="AC704" s="602" t="s">
        <v>2646</v>
      </c>
      <c r="AD704" s="603"/>
      <c r="AE704" s="603"/>
      <c r="AF704" s="603"/>
      <c r="AG704" s="603"/>
      <c r="AH704" s="603"/>
      <c r="AI704" s="603"/>
      <c r="AJ704" s="603"/>
      <c r="AK704" s="603"/>
      <c r="AL704" s="603"/>
      <c r="AM704" s="604" t="s">
        <v>2647</v>
      </c>
      <c r="AN704" s="605" t="s">
        <v>2648</v>
      </c>
      <c r="AO704" s="197" t="s">
        <v>147</v>
      </c>
      <c r="AP704" s="197" t="s">
        <v>74</v>
      </c>
      <c r="AQ704" s="197" t="s">
        <v>519</v>
      </c>
      <c r="AR704" s="70" t="s">
        <v>520</v>
      </c>
      <c r="AS704" s="197">
        <v>612</v>
      </c>
      <c r="AT704" s="508">
        <f t="shared" si="279"/>
        <v>0</v>
      </c>
      <c r="AU704" s="508">
        <f t="shared" si="279"/>
        <v>0</v>
      </c>
      <c r="AV704" s="508">
        <v>0</v>
      </c>
      <c r="AW704" s="508">
        <v>0</v>
      </c>
      <c r="AX704" s="508">
        <v>0</v>
      </c>
      <c r="AY704" s="508">
        <v>0</v>
      </c>
      <c r="AZ704" s="508">
        <v>0</v>
      </c>
      <c r="BA704" s="508">
        <v>0</v>
      </c>
      <c r="BB704" s="508">
        <v>0</v>
      </c>
      <c r="BC704" s="508">
        <v>0</v>
      </c>
      <c r="BD704" s="508">
        <f t="shared" si="280"/>
        <v>233297.22</v>
      </c>
      <c r="BE704" s="508">
        <v>0</v>
      </c>
      <c r="BF704" s="508">
        <v>0</v>
      </c>
      <c r="BG704" s="508">
        <v>0</v>
      </c>
      <c r="BH704" s="508">
        <v>233297.22</v>
      </c>
      <c r="BI704" s="508">
        <f t="shared" si="281"/>
        <v>310770</v>
      </c>
      <c r="BJ704" s="508">
        <v>0</v>
      </c>
      <c r="BK704" s="508">
        <v>0</v>
      </c>
      <c r="BL704" s="508">
        <v>0</v>
      </c>
      <c r="BM704" s="508">
        <v>310770</v>
      </c>
      <c r="BN704" s="508">
        <f t="shared" si="282"/>
        <v>310770</v>
      </c>
      <c r="BO704" s="508">
        <v>0</v>
      </c>
      <c r="BP704" s="508">
        <v>0</v>
      </c>
      <c r="BQ704" s="508">
        <v>0</v>
      </c>
      <c r="BR704" s="508">
        <v>310770</v>
      </c>
      <c r="BS704" s="508">
        <f t="shared" si="283"/>
        <v>310770</v>
      </c>
      <c r="BT704" s="508">
        <v>0</v>
      </c>
      <c r="BU704" s="508">
        <v>0</v>
      </c>
      <c r="BV704" s="508">
        <v>0</v>
      </c>
      <c r="BW704" s="508">
        <f>BR704</f>
        <v>310770</v>
      </c>
      <c r="BX704" s="508">
        <f t="shared" si="284"/>
        <v>0</v>
      </c>
      <c r="BY704" s="508">
        <f t="shared" si="285"/>
        <v>0</v>
      </c>
      <c r="BZ704" s="508">
        <f t="shared" si="286"/>
        <v>0</v>
      </c>
      <c r="CA704" s="508">
        <f t="shared" si="287"/>
        <v>0</v>
      </c>
      <c r="CB704" s="508">
        <f t="shared" si="288"/>
        <v>0</v>
      </c>
      <c r="CC704" s="508">
        <f t="shared" si="289"/>
        <v>233297.22</v>
      </c>
      <c r="CD704" s="508">
        <f t="shared" si="290"/>
        <v>0</v>
      </c>
      <c r="CE704" s="508">
        <f t="shared" si="277"/>
        <v>0</v>
      </c>
      <c r="CF704" s="508">
        <f t="shared" si="277"/>
        <v>0</v>
      </c>
      <c r="CG704" s="508">
        <f t="shared" si="277"/>
        <v>233297.22</v>
      </c>
      <c r="CH704" s="508">
        <f t="shared" si="291"/>
        <v>310770</v>
      </c>
      <c r="CI704" s="508">
        <f t="shared" si="292"/>
        <v>0</v>
      </c>
      <c r="CJ704" s="508">
        <f t="shared" si="278"/>
        <v>0</v>
      </c>
      <c r="CK704" s="508">
        <f t="shared" si="278"/>
        <v>0</v>
      </c>
      <c r="CL704" s="508">
        <f t="shared" si="278"/>
        <v>310770</v>
      </c>
      <c r="CM704" s="509" t="s">
        <v>92</v>
      </c>
      <c r="CN704" s="19" t="str">
        <f t="shared" si="264"/>
        <v>4010000331103плановый</v>
      </c>
      <c r="CO704" s="103"/>
      <c r="CP704" s="103"/>
      <c r="CQ704" s="104"/>
      <c r="CR704" s="104">
        <f t="shared" si="293"/>
        <v>0</v>
      </c>
      <c r="CS704" s="104">
        <f t="shared" si="294"/>
        <v>0</v>
      </c>
      <c r="CT704" s="104">
        <f t="shared" si="295"/>
        <v>0</v>
      </c>
      <c r="CU704" s="104">
        <f t="shared" si="296"/>
        <v>0</v>
      </c>
      <c r="CV704" s="104">
        <f t="shared" si="297"/>
        <v>0</v>
      </c>
      <c r="CW704" s="104">
        <f t="shared" si="298"/>
        <v>0</v>
      </c>
      <c r="CX704" s="104"/>
      <c r="CY704" s="211">
        <f t="shared" si="265"/>
        <v>0</v>
      </c>
      <c r="CZ704" s="211">
        <f t="shared" si="266"/>
        <v>0</v>
      </c>
      <c r="DA704" s="211">
        <f t="shared" si="267"/>
        <v>0</v>
      </c>
      <c r="DB704" s="211">
        <f t="shared" si="268"/>
        <v>0</v>
      </c>
      <c r="DC704" s="211">
        <f t="shared" si="269"/>
        <v>0</v>
      </c>
      <c r="DD704" s="211">
        <f t="shared" si="270"/>
        <v>0</v>
      </c>
      <c r="DE704" s="211">
        <f t="shared" si="271"/>
        <v>0</v>
      </c>
      <c r="DF704" s="211">
        <f t="shared" si="272"/>
        <v>0</v>
      </c>
      <c r="DG704" s="211">
        <f t="shared" si="273"/>
        <v>0</v>
      </c>
      <c r="DH704" s="211">
        <f t="shared" si="274"/>
        <v>0</v>
      </c>
    </row>
    <row r="705" spans="1:112" s="105" customFormat="1" ht="32.1" customHeight="1">
      <c r="A705" s="233">
        <v>611</v>
      </c>
      <c r="B705" s="289" t="s">
        <v>924</v>
      </c>
      <c r="C705" s="202">
        <v>401000033</v>
      </c>
      <c r="D705" s="397" t="s">
        <v>929</v>
      </c>
      <c r="E705" s="290" t="s">
        <v>930</v>
      </c>
      <c r="F705" s="291"/>
      <c r="G705" s="291"/>
      <c r="H705" s="292">
        <v>1</v>
      </c>
      <c r="I705" s="291"/>
      <c r="J705" s="292">
        <v>9</v>
      </c>
      <c r="K705" s="292">
        <v>1</v>
      </c>
      <c r="L705" s="292" t="s">
        <v>931</v>
      </c>
      <c r="M705" s="293" t="s">
        <v>937</v>
      </c>
      <c r="N705" s="293"/>
      <c r="O705" s="293"/>
      <c r="P705" s="294" t="s">
        <v>933</v>
      </c>
      <c r="Q705" s="294" t="s">
        <v>275</v>
      </c>
      <c r="R705" s="292"/>
      <c r="S705" s="292"/>
      <c r="T705" s="292" t="s">
        <v>934</v>
      </c>
      <c r="U705" s="292"/>
      <c r="V705" s="292">
        <v>12</v>
      </c>
      <c r="W705" s="292" t="s">
        <v>64</v>
      </c>
      <c r="X705" s="292">
        <v>15</v>
      </c>
      <c r="Y705" s="292"/>
      <c r="Z705" s="292"/>
      <c r="AA705" s="292"/>
      <c r="AB705" s="294" t="s">
        <v>142</v>
      </c>
      <c r="AC705" s="606" t="s">
        <v>2646</v>
      </c>
      <c r="AD705" s="607"/>
      <c r="AE705" s="607"/>
      <c r="AF705" s="607"/>
      <c r="AG705" s="607"/>
      <c r="AH705" s="607"/>
      <c r="AI705" s="607"/>
      <c r="AJ705" s="607"/>
      <c r="AK705" s="607"/>
      <c r="AL705" s="607"/>
      <c r="AM705" s="608" t="s">
        <v>2647</v>
      </c>
      <c r="AN705" s="609" t="s">
        <v>2648</v>
      </c>
      <c r="AO705" s="197" t="s">
        <v>219</v>
      </c>
      <c r="AP705" s="197" t="s">
        <v>74</v>
      </c>
      <c r="AQ705" s="197" t="s">
        <v>519</v>
      </c>
      <c r="AR705" s="70" t="s">
        <v>520</v>
      </c>
      <c r="AS705" s="197">
        <v>612</v>
      </c>
      <c r="AT705" s="508">
        <f t="shared" si="279"/>
        <v>34200</v>
      </c>
      <c r="AU705" s="508">
        <f t="shared" si="279"/>
        <v>34200</v>
      </c>
      <c r="AV705" s="508">
        <v>0</v>
      </c>
      <c r="AW705" s="508">
        <v>0</v>
      </c>
      <c r="AX705" s="508">
        <v>0</v>
      </c>
      <c r="AY705" s="508">
        <v>0</v>
      </c>
      <c r="AZ705" s="508">
        <v>0</v>
      </c>
      <c r="BA705" s="508">
        <v>0</v>
      </c>
      <c r="BB705" s="508">
        <v>34200</v>
      </c>
      <c r="BC705" s="508">
        <v>34200</v>
      </c>
      <c r="BD705" s="508">
        <f t="shared" si="280"/>
        <v>34200</v>
      </c>
      <c r="BE705" s="508">
        <v>0</v>
      </c>
      <c r="BF705" s="508">
        <v>0</v>
      </c>
      <c r="BG705" s="508">
        <v>0</v>
      </c>
      <c r="BH705" s="508">
        <v>34200</v>
      </c>
      <c r="BI705" s="508">
        <f t="shared" si="281"/>
        <v>34200</v>
      </c>
      <c r="BJ705" s="508">
        <v>0</v>
      </c>
      <c r="BK705" s="508">
        <v>0</v>
      </c>
      <c r="BL705" s="508">
        <v>0</v>
      </c>
      <c r="BM705" s="508">
        <v>34200</v>
      </c>
      <c r="BN705" s="508">
        <f t="shared" si="282"/>
        <v>34200</v>
      </c>
      <c r="BO705" s="508">
        <v>0</v>
      </c>
      <c r="BP705" s="508">
        <v>0</v>
      </c>
      <c r="BQ705" s="508">
        <v>0</v>
      </c>
      <c r="BR705" s="508">
        <v>34200</v>
      </c>
      <c r="BS705" s="508">
        <f t="shared" si="283"/>
        <v>34200</v>
      </c>
      <c r="BT705" s="508">
        <v>0</v>
      </c>
      <c r="BU705" s="508">
        <v>0</v>
      </c>
      <c r="BV705" s="508">
        <v>0</v>
      </c>
      <c r="BW705" s="508">
        <f>BR705</f>
        <v>34200</v>
      </c>
      <c r="BX705" s="508">
        <f t="shared" si="284"/>
        <v>34200</v>
      </c>
      <c r="BY705" s="508">
        <f t="shared" si="285"/>
        <v>0</v>
      </c>
      <c r="BZ705" s="508">
        <f t="shared" si="286"/>
        <v>0</v>
      </c>
      <c r="CA705" s="508">
        <f t="shared" si="287"/>
        <v>0</v>
      </c>
      <c r="CB705" s="508">
        <f t="shared" si="288"/>
        <v>34200</v>
      </c>
      <c r="CC705" s="508">
        <f t="shared" si="289"/>
        <v>34200</v>
      </c>
      <c r="CD705" s="508">
        <f t="shared" si="290"/>
        <v>0</v>
      </c>
      <c r="CE705" s="508">
        <f t="shared" si="290"/>
        <v>0</v>
      </c>
      <c r="CF705" s="508">
        <f t="shared" si="290"/>
        <v>0</v>
      </c>
      <c r="CG705" s="508">
        <f t="shared" si="290"/>
        <v>34200</v>
      </c>
      <c r="CH705" s="508">
        <f t="shared" si="291"/>
        <v>34200</v>
      </c>
      <c r="CI705" s="508">
        <f t="shared" si="292"/>
        <v>0</v>
      </c>
      <c r="CJ705" s="508">
        <f t="shared" si="292"/>
        <v>0</v>
      </c>
      <c r="CK705" s="508">
        <f t="shared" si="292"/>
        <v>0</v>
      </c>
      <c r="CL705" s="508">
        <f t="shared" si="292"/>
        <v>34200</v>
      </c>
      <c r="CM705" s="509" t="s">
        <v>92</v>
      </c>
      <c r="CN705" s="19" t="str">
        <f t="shared" si="264"/>
        <v>4010000330703плановый</v>
      </c>
      <c r="CO705" s="103"/>
      <c r="CP705" s="103"/>
      <c r="CQ705" s="104"/>
      <c r="CR705" s="104">
        <f t="shared" si="293"/>
        <v>0</v>
      </c>
      <c r="CS705" s="104">
        <f t="shared" si="294"/>
        <v>0</v>
      </c>
      <c r="CT705" s="104">
        <f t="shared" si="295"/>
        <v>0</v>
      </c>
      <c r="CU705" s="104">
        <f t="shared" si="296"/>
        <v>0</v>
      </c>
      <c r="CV705" s="104">
        <f t="shared" si="297"/>
        <v>0</v>
      </c>
      <c r="CW705" s="104">
        <f t="shared" si="298"/>
        <v>0</v>
      </c>
      <c r="CX705" s="104"/>
      <c r="CY705" s="211">
        <f t="shared" si="265"/>
        <v>0</v>
      </c>
      <c r="CZ705" s="211">
        <f t="shared" si="266"/>
        <v>0</v>
      </c>
      <c r="DA705" s="211">
        <f t="shared" si="267"/>
        <v>0</v>
      </c>
      <c r="DB705" s="211">
        <f t="shared" si="268"/>
        <v>0</v>
      </c>
      <c r="DC705" s="211">
        <f t="shared" si="269"/>
        <v>0</v>
      </c>
      <c r="DD705" s="211">
        <f t="shared" si="270"/>
        <v>0</v>
      </c>
      <c r="DE705" s="211">
        <f t="shared" si="271"/>
        <v>0</v>
      </c>
      <c r="DF705" s="211">
        <f t="shared" si="272"/>
        <v>0</v>
      </c>
      <c r="DG705" s="211">
        <f t="shared" si="273"/>
        <v>0</v>
      </c>
      <c r="DH705" s="211">
        <f t="shared" si="274"/>
        <v>0</v>
      </c>
    </row>
    <row r="706" spans="1:112" s="105" customFormat="1" ht="32.1" customHeight="1">
      <c r="A706" s="233">
        <v>611</v>
      </c>
      <c r="B706" s="289" t="s">
        <v>924</v>
      </c>
      <c r="C706" s="202">
        <v>401000033</v>
      </c>
      <c r="D706" s="198" t="s">
        <v>929</v>
      </c>
      <c r="E706" s="290" t="s">
        <v>930</v>
      </c>
      <c r="F706" s="291"/>
      <c r="G706" s="291"/>
      <c r="H706" s="292">
        <v>1</v>
      </c>
      <c r="I706" s="291"/>
      <c r="J706" s="292">
        <v>9</v>
      </c>
      <c r="K706" s="292">
        <v>1</v>
      </c>
      <c r="L706" s="292" t="s">
        <v>931</v>
      </c>
      <c r="M706" s="292" t="s">
        <v>938</v>
      </c>
      <c r="N706" s="293"/>
      <c r="O706" s="293"/>
      <c r="P706" s="294" t="s">
        <v>933</v>
      </c>
      <c r="Q706" s="294" t="s">
        <v>275</v>
      </c>
      <c r="R706" s="292"/>
      <c r="S706" s="292"/>
      <c r="T706" s="292" t="s">
        <v>934</v>
      </c>
      <c r="U706" s="292"/>
      <c r="V706" s="292">
        <v>12</v>
      </c>
      <c r="W706" s="292" t="s">
        <v>64</v>
      </c>
      <c r="X706" s="292">
        <v>15</v>
      </c>
      <c r="Y706" s="292"/>
      <c r="Z706" s="292"/>
      <c r="AA706" s="292"/>
      <c r="AB706" s="294" t="s">
        <v>142</v>
      </c>
      <c r="AC706" s="596" t="s">
        <v>2624</v>
      </c>
      <c r="AD706" s="596"/>
      <c r="AE706" s="596"/>
      <c r="AF706" s="596"/>
      <c r="AG706" s="596"/>
      <c r="AH706" s="596"/>
      <c r="AI706" s="596"/>
      <c r="AJ706" s="596"/>
      <c r="AK706" s="596"/>
      <c r="AL706" s="596"/>
      <c r="AM706" s="610" t="s">
        <v>2649</v>
      </c>
      <c r="AN706" s="596" t="s">
        <v>2626</v>
      </c>
      <c r="AO706" s="233" t="s">
        <v>147</v>
      </c>
      <c r="AP706" s="233" t="s">
        <v>90</v>
      </c>
      <c r="AQ706" s="233" t="s">
        <v>360</v>
      </c>
      <c r="AR706" s="196" t="s">
        <v>152</v>
      </c>
      <c r="AS706" s="311">
        <v>612</v>
      </c>
      <c r="AT706" s="508">
        <f t="shared" si="279"/>
        <v>1847891.27</v>
      </c>
      <c r="AU706" s="508">
        <f t="shared" si="279"/>
        <v>1847891.27</v>
      </c>
      <c r="AV706" s="508">
        <v>0</v>
      </c>
      <c r="AW706" s="508">
        <v>0</v>
      </c>
      <c r="AX706" s="508">
        <v>0</v>
      </c>
      <c r="AY706" s="508">
        <v>0</v>
      </c>
      <c r="AZ706" s="508">
        <v>0</v>
      </c>
      <c r="BA706" s="508">
        <v>0</v>
      </c>
      <c r="BB706" s="508">
        <v>1847891.27</v>
      </c>
      <c r="BC706" s="508">
        <v>1847891.27</v>
      </c>
      <c r="BD706" s="508">
        <f t="shared" si="280"/>
        <v>0</v>
      </c>
      <c r="BE706" s="508">
        <v>0</v>
      </c>
      <c r="BF706" s="508">
        <v>0</v>
      </c>
      <c r="BG706" s="508">
        <v>0</v>
      </c>
      <c r="BH706" s="508">
        <v>0</v>
      </c>
      <c r="BI706" s="508">
        <f t="shared" si="281"/>
        <v>0</v>
      </c>
      <c r="BJ706" s="508">
        <v>0</v>
      </c>
      <c r="BK706" s="508">
        <v>0</v>
      </c>
      <c r="BL706" s="508">
        <v>0</v>
      </c>
      <c r="BM706" s="508">
        <v>0</v>
      </c>
      <c r="BN706" s="508">
        <f t="shared" si="282"/>
        <v>0</v>
      </c>
      <c r="BO706" s="508">
        <v>0</v>
      </c>
      <c r="BP706" s="508">
        <v>0</v>
      </c>
      <c r="BQ706" s="508">
        <v>0</v>
      </c>
      <c r="BR706" s="508">
        <v>0</v>
      </c>
      <c r="BS706" s="508">
        <f t="shared" si="283"/>
        <v>0</v>
      </c>
      <c r="BT706" s="508">
        <v>0</v>
      </c>
      <c r="BU706" s="508">
        <v>0</v>
      </c>
      <c r="BV706" s="508">
        <v>0</v>
      </c>
      <c r="BW706" s="508">
        <f t="shared" ref="BW706:BW741" si="299">BR706</f>
        <v>0</v>
      </c>
      <c r="BX706" s="508">
        <f t="shared" si="284"/>
        <v>1847891.27</v>
      </c>
      <c r="BY706" s="508">
        <f t="shared" si="285"/>
        <v>0</v>
      </c>
      <c r="BZ706" s="508">
        <f t="shared" si="286"/>
        <v>0</v>
      </c>
      <c r="CA706" s="508">
        <f t="shared" si="287"/>
        <v>0</v>
      </c>
      <c r="CB706" s="508">
        <f t="shared" si="288"/>
        <v>1847891.27</v>
      </c>
      <c r="CC706" s="508">
        <f t="shared" si="289"/>
        <v>0</v>
      </c>
      <c r="CD706" s="508">
        <f t="shared" si="290"/>
        <v>0</v>
      </c>
      <c r="CE706" s="508">
        <f t="shared" si="290"/>
        <v>0</v>
      </c>
      <c r="CF706" s="508">
        <f t="shared" si="290"/>
        <v>0</v>
      </c>
      <c r="CG706" s="508">
        <f t="shared" si="290"/>
        <v>0</v>
      </c>
      <c r="CH706" s="508">
        <f t="shared" si="291"/>
        <v>0</v>
      </c>
      <c r="CI706" s="508">
        <f t="shared" si="292"/>
        <v>0</v>
      </c>
      <c r="CJ706" s="508">
        <f t="shared" si="292"/>
        <v>0</v>
      </c>
      <c r="CK706" s="508">
        <f t="shared" si="292"/>
        <v>0</v>
      </c>
      <c r="CL706" s="508">
        <f t="shared" si="292"/>
        <v>0</v>
      </c>
      <c r="CM706" s="509" t="s">
        <v>92</v>
      </c>
      <c r="CN706" s="19" t="str">
        <f t="shared" si="264"/>
        <v>4010000331102плановый</v>
      </c>
      <c r="CO706" s="103"/>
      <c r="CP706" s="103"/>
      <c r="CQ706" s="104"/>
      <c r="CR706" s="104">
        <f t="shared" si="293"/>
        <v>0</v>
      </c>
      <c r="CS706" s="104">
        <f t="shared" si="294"/>
        <v>0</v>
      </c>
      <c r="CT706" s="104">
        <f t="shared" si="295"/>
        <v>0</v>
      </c>
      <c r="CU706" s="104">
        <f t="shared" si="296"/>
        <v>0</v>
      </c>
      <c r="CV706" s="104">
        <f t="shared" si="297"/>
        <v>0</v>
      </c>
      <c r="CW706" s="104">
        <f t="shared" si="298"/>
        <v>0</v>
      </c>
      <c r="CX706" s="104"/>
      <c r="CY706" s="211">
        <f t="shared" si="265"/>
        <v>0</v>
      </c>
      <c r="CZ706" s="211">
        <f t="shared" si="266"/>
        <v>0</v>
      </c>
      <c r="DA706" s="211">
        <f t="shared" si="267"/>
        <v>0</v>
      </c>
      <c r="DB706" s="211">
        <f t="shared" si="268"/>
        <v>0</v>
      </c>
      <c r="DC706" s="211">
        <f t="shared" si="269"/>
        <v>0</v>
      </c>
      <c r="DD706" s="211">
        <f t="shared" si="270"/>
        <v>0</v>
      </c>
      <c r="DE706" s="211">
        <f t="shared" si="271"/>
        <v>0</v>
      </c>
      <c r="DF706" s="211">
        <f t="shared" si="272"/>
        <v>0</v>
      </c>
      <c r="DG706" s="211">
        <f t="shared" si="273"/>
        <v>0</v>
      </c>
      <c r="DH706" s="211">
        <f t="shared" si="274"/>
        <v>0</v>
      </c>
    </row>
    <row r="707" spans="1:112" s="105" customFormat="1" ht="32.1" customHeight="1">
      <c r="A707" s="233">
        <v>611</v>
      </c>
      <c r="B707" s="289" t="s">
        <v>924</v>
      </c>
      <c r="C707" s="202">
        <v>401000033</v>
      </c>
      <c r="D707" s="397" t="s">
        <v>929</v>
      </c>
      <c r="E707" s="290" t="s">
        <v>930</v>
      </c>
      <c r="F707" s="291"/>
      <c r="G707" s="291"/>
      <c r="H707" s="292">
        <v>1</v>
      </c>
      <c r="I707" s="291"/>
      <c r="J707" s="292">
        <v>9</v>
      </c>
      <c r="K707" s="292">
        <v>1</v>
      </c>
      <c r="L707" s="292" t="s">
        <v>931</v>
      </c>
      <c r="M707" s="293" t="s">
        <v>938</v>
      </c>
      <c r="N707" s="293"/>
      <c r="O707" s="293"/>
      <c r="P707" s="294" t="s">
        <v>933</v>
      </c>
      <c r="Q707" s="294" t="s">
        <v>275</v>
      </c>
      <c r="R707" s="292"/>
      <c r="S707" s="292"/>
      <c r="T707" s="292" t="s">
        <v>934</v>
      </c>
      <c r="U707" s="292"/>
      <c r="V707" s="292">
        <v>12</v>
      </c>
      <c r="W707" s="292" t="s">
        <v>64</v>
      </c>
      <c r="X707" s="292">
        <v>15</v>
      </c>
      <c r="Y707" s="292"/>
      <c r="Z707" s="292"/>
      <c r="AA707" s="292"/>
      <c r="AB707" s="294" t="s">
        <v>142</v>
      </c>
      <c r="AC707" s="596" t="s">
        <v>2624</v>
      </c>
      <c r="AD707" s="598"/>
      <c r="AE707" s="598"/>
      <c r="AF707" s="598"/>
      <c r="AG707" s="598"/>
      <c r="AH707" s="598"/>
      <c r="AI707" s="598"/>
      <c r="AJ707" s="598"/>
      <c r="AK707" s="598"/>
      <c r="AL707" s="598"/>
      <c r="AM707" s="610" t="s">
        <v>2649</v>
      </c>
      <c r="AN707" s="596" t="s">
        <v>2626</v>
      </c>
      <c r="AO707" s="197" t="s">
        <v>147</v>
      </c>
      <c r="AP707" s="197" t="s">
        <v>90</v>
      </c>
      <c r="AQ707" s="197" t="s">
        <v>509</v>
      </c>
      <c r="AR707" s="70" t="s">
        <v>510</v>
      </c>
      <c r="AS707" s="197">
        <v>612</v>
      </c>
      <c r="AT707" s="508">
        <f t="shared" si="279"/>
        <v>2939568.92</v>
      </c>
      <c r="AU707" s="508">
        <f t="shared" si="279"/>
        <v>2939568.92</v>
      </c>
      <c r="AV707" s="508">
        <v>0</v>
      </c>
      <c r="AW707" s="508">
        <v>0</v>
      </c>
      <c r="AX707" s="508">
        <v>0</v>
      </c>
      <c r="AY707" s="508">
        <v>0</v>
      </c>
      <c r="AZ707" s="508">
        <v>0</v>
      </c>
      <c r="BA707" s="508">
        <v>0</v>
      </c>
      <c r="BB707" s="508">
        <v>2939568.92</v>
      </c>
      <c r="BC707" s="508">
        <v>2939568.92</v>
      </c>
      <c r="BD707" s="508">
        <f t="shared" si="280"/>
        <v>384831</v>
      </c>
      <c r="BE707" s="508">
        <v>0</v>
      </c>
      <c r="BF707" s="508">
        <v>0</v>
      </c>
      <c r="BG707" s="508">
        <v>0</v>
      </c>
      <c r="BH707" s="508">
        <v>384831</v>
      </c>
      <c r="BI707" s="508">
        <f t="shared" si="281"/>
        <v>0</v>
      </c>
      <c r="BJ707" s="508">
        <v>0</v>
      </c>
      <c r="BK707" s="508">
        <v>0</v>
      </c>
      <c r="BL707" s="508">
        <v>0</v>
      </c>
      <c r="BM707" s="508">
        <v>0</v>
      </c>
      <c r="BN707" s="508">
        <f t="shared" si="282"/>
        <v>0</v>
      </c>
      <c r="BO707" s="508">
        <v>0</v>
      </c>
      <c r="BP707" s="508">
        <v>0</v>
      </c>
      <c r="BQ707" s="508">
        <v>0</v>
      </c>
      <c r="BR707" s="508">
        <v>0</v>
      </c>
      <c r="BS707" s="508">
        <f t="shared" si="283"/>
        <v>0</v>
      </c>
      <c r="BT707" s="508">
        <v>0</v>
      </c>
      <c r="BU707" s="508">
        <v>0</v>
      </c>
      <c r="BV707" s="508">
        <v>0</v>
      </c>
      <c r="BW707" s="508">
        <f t="shared" si="299"/>
        <v>0</v>
      </c>
      <c r="BX707" s="508">
        <f t="shared" si="284"/>
        <v>2939568.92</v>
      </c>
      <c r="BY707" s="508">
        <f t="shared" si="285"/>
        <v>0</v>
      </c>
      <c r="BZ707" s="508">
        <f t="shared" si="286"/>
        <v>0</v>
      </c>
      <c r="CA707" s="508">
        <f t="shared" si="287"/>
        <v>0</v>
      </c>
      <c r="CB707" s="508">
        <f t="shared" si="288"/>
        <v>2939568.92</v>
      </c>
      <c r="CC707" s="508">
        <f t="shared" si="289"/>
        <v>384831</v>
      </c>
      <c r="CD707" s="508">
        <f t="shared" si="290"/>
        <v>0</v>
      </c>
      <c r="CE707" s="508">
        <f t="shared" si="290"/>
        <v>0</v>
      </c>
      <c r="CF707" s="508">
        <f t="shared" si="290"/>
        <v>0</v>
      </c>
      <c r="CG707" s="508">
        <f t="shared" si="290"/>
        <v>384831</v>
      </c>
      <c r="CH707" s="508">
        <f t="shared" si="291"/>
        <v>0</v>
      </c>
      <c r="CI707" s="508">
        <f t="shared" si="292"/>
        <v>0</v>
      </c>
      <c r="CJ707" s="508">
        <f t="shared" si="292"/>
        <v>0</v>
      </c>
      <c r="CK707" s="508">
        <f t="shared" si="292"/>
        <v>0</v>
      </c>
      <c r="CL707" s="508">
        <f t="shared" si="292"/>
        <v>0</v>
      </c>
      <c r="CM707" s="509" t="s">
        <v>92</v>
      </c>
      <c r="CN707" s="19" t="str">
        <f t="shared" si="264"/>
        <v>4010000331102плановый</v>
      </c>
      <c r="CO707" s="103"/>
      <c r="CP707" s="103"/>
      <c r="CQ707" s="104"/>
      <c r="CR707" s="104">
        <f t="shared" si="293"/>
        <v>0</v>
      </c>
      <c r="CS707" s="104">
        <f t="shared" si="294"/>
        <v>0</v>
      </c>
      <c r="CT707" s="104">
        <f t="shared" si="295"/>
        <v>0</v>
      </c>
      <c r="CU707" s="104">
        <f t="shared" si="296"/>
        <v>0</v>
      </c>
      <c r="CV707" s="104">
        <f t="shared" si="297"/>
        <v>0</v>
      </c>
      <c r="CW707" s="104">
        <f t="shared" si="298"/>
        <v>0</v>
      </c>
      <c r="CX707" s="104"/>
      <c r="CY707" s="211">
        <f t="shared" si="265"/>
        <v>0</v>
      </c>
      <c r="CZ707" s="211">
        <f t="shared" si="266"/>
        <v>0</v>
      </c>
      <c r="DA707" s="211">
        <f t="shared" si="267"/>
        <v>0</v>
      </c>
      <c r="DB707" s="211">
        <f t="shared" si="268"/>
        <v>0</v>
      </c>
      <c r="DC707" s="211">
        <f t="shared" si="269"/>
        <v>0</v>
      </c>
      <c r="DD707" s="211">
        <f t="shared" si="270"/>
        <v>0</v>
      </c>
      <c r="DE707" s="211">
        <f t="shared" si="271"/>
        <v>0</v>
      </c>
      <c r="DF707" s="211">
        <f t="shared" si="272"/>
        <v>0</v>
      </c>
      <c r="DG707" s="211">
        <f t="shared" si="273"/>
        <v>0</v>
      </c>
      <c r="DH707" s="211">
        <f t="shared" si="274"/>
        <v>0</v>
      </c>
    </row>
    <row r="708" spans="1:112" s="105" customFormat="1" ht="32.1" customHeight="1">
      <c r="A708" s="233">
        <v>611</v>
      </c>
      <c r="B708" s="289" t="s">
        <v>924</v>
      </c>
      <c r="C708" s="202">
        <v>401000033</v>
      </c>
      <c r="D708" s="397" t="s">
        <v>929</v>
      </c>
      <c r="E708" s="290" t="s">
        <v>930</v>
      </c>
      <c r="F708" s="291"/>
      <c r="G708" s="291"/>
      <c r="H708" s="292">
        <v>1</v>
      </c>
      <c r="I708" s="291"/>
      <c r="J708" s="292">
        <v>9</v>
      </c>
      <c r="K708" s="292">
        <v>1</v>
      </c>
      <c r="L708" s="292" t="s">
        <v>931</v>
      </c>
      <c r="M708" s="293" t="s">
        <v>938</v>
      </c>
      <c r="N708" s="293"/>
      <c r="O708" s="293"/>
      <c r="P708" s="294" t="s">
        <v>933</v>
      </c>
      <c r="Q708" s="294" t="s">
        <v>275</v>
      </c>
      <c r="R708" s="292"/>
      <c r="S708" s="292"/>
      <c r="T708" s="292" t="s">
        <v>934</v>
      </c>
      <c r="U708" s="292"/>
      <c r="V708" s="292">
        <v>12</v>
      </c>
      <c r="W708" s="292" t="s">
        <v>64</v>
      </c>
      <c r="X708" s="292">
        <v>15</v>
      </c>
      <c r="Y708" s="292"/>
      <c r="Z708" s="292"/>
      <c r="AA708" s="292"/>
      <c r="AB708" s="294" t="s">
        <v>142</v>
      </c>
      <c r="AC708" s="596" t="s">
        <v>2624</v>
      </c>
      <c r="AD708" s="598"/>
      <c r="AE708" s="598"/>
      <c r="AF708" s="598"/>
      <c r="AG708" s="598"/>
      <c r="AH708" s="598"/>
      <c r="AI708" s="598"/>
      <c r="AJ708" s="598"/>
      <c r="AK708" s="598"/>
      <c r="AL708" s="598"/>
      <c r="AM708" s="610" t="s">
        <v>2649</v>
      </c>
      <c r="AN708" s="596" t="s">
        <v>2626</v>
      </c>
      <c r="AO708" s="197" t="s">
        <v>147</v>
      </c>
      <c r="AP708" s="197" t="s">
        <v>74</v>
      </c>
      <c r="AQ708" s="197" t="s">
        <v>509</v>
      </c>
      <c r="AR708" s="70" t="s">
        <v>510</v>
      </c>
      <c r="AS708" s="197">
        <v>612</v>
      </c>
      <c r="AT708" s="508">
        <f t="shared" si="279"/>
        <v>0</v>
      </c>
      <c r="AU708" s="508">
        <f t="shared" si="279"/>
        <v>0</v>
      </c>
      <c r="AV708" s="508">
        <v>0</v>
      </c>
      <c r="AW708" s="508">
        <v>0</v>
      </c>
      <c r="AX708" s="508">
        <v>0</v>
      </c>
      <c r="AY708" s="508">
        <v>0</v>
      </c>
      <c r="AZ708" s="508">
        <v>0</v>
      </c>
      <c r="BA708" s="508">
        <v>0</v>
      </c>
      <c r="BB708" s="508">
        <v>0</v>
      </c>
      <c r="BC708" s="508">
        <v>0</v>
      </c>
      <c r="BD708" s="508">
        <f t="shared" si="280"/>
        <v>4191314.33</v>
      </c>
      <c r="BE708" s="508">
        <v>0</v>
      </c>
      <c r="BF708" s="508">
        <v>0</v>
      </c>
      <c r="BG708" s="508">
        <v>0</v>
      </c>
      <c r="BH708" s="508">
        <v>4191314.33</v>
      </c>
      <c r="BI708" s="508">
        <f t="shared" si="281"/>
        <v>4488154.2</v>
      </c>
      <c r="BJ708" s="508">
        <v>0</v>
      </c>
      <c r="BK708" s="508">
        <v>0</v>
      </c>
      <c r="BL708" s="508">
        <v>0</v>
      </c>
      <c r="BM708" s="508">
        <v>4488154.2</v>
      </c>
      <c r="BN708" s="508">
        <f t="shared" si="282"/>
        <v>4488154.2</v>
      </c>
      <c r="BO708" s="508">
        <v>0</v>
      </c>
      <c r="BP708" s="508">
        <v>0</v>
      </c>
      <c r="BQ708" s="508">
        <v>0</v>
      </c>
      <c r="BR708" s="508">
        <v>4488154.2</v>
      </c>
      <c r="BS708" s="508">
        <f t="shared" si="283"/>
        <v>4488154.2</v>
      </c>
      <c r="BT708" s="508">
        <v>0</v>
      </c>
      <c r="BU708" s="508">
        <v>0</v>
      </c>
      <c r="BV708" s="508">
        <v>0</v>
      </c>
      <c r="BW708" s="508">
        <f t="shared" si="299"/>
        <v>4488154.2</v>
      </c>
      <c r="BX708" s="508">
        <f t="shared" si="284"/>
        <v>0</v>
      </c>
      <c r="BY708" s="508">
        <f t="shared" si="285"/>
        <v>0</v>
      </c>
      <c r="BZ708" s="508">
        <f t="shared" si="286"/>
        <v>0</v>
      </c>
      <c r="CA708" s="508">
        <f t="shared" si="287"/>
        <v>0</v>
      </c>
      <c r="CB708" s="508">
        <f t="shared" si="288"/>
        <v>0</v>
      </c>
      <c r="CC708" s="508">
        <f t="shared" si="289"/>
        <v>4191314.33</v>
      </c>
      <c r="CD708" s="508">
        <f t="shared" si="290"/>
        <v>0</v>
      </c>
      <c r="CE708" s="508">
        <f t="shared" si="290"/>
        <v>0</v>
      </c>
      <c r="CF708" s="508">
        <f t="shared" si="290"/>
        <v>0</v>
      </c>
      <c r="CG708" s="508">
        <f t="shared" si="290"/>
        <v>4191314.33</v>
      </c>
      <c r="CH708" s="508">
        <f t="shared" si="291"/>
        <v>4488154.2</v>
      </c>
      <c r="CI708" s="508">
        <f t="shared" si="292"/>
        <v>0</v>
      </c>
      <c r="CJ708" s="508">
        <f t="shared" si="292"/>
        <v>0</v>
      </c>
      <c r="CK708" s="508">
        <f t="shared" si="292"/>
        <v>0</v>
      </c>
      <c r="CL708" s="508">
        <f t="shared" si="292"/>
        <v>4488154.2</v>
      </c>
      <c r="CM708" s="509" t="s">
        <v>92</v>
      </c>
      <c r="CN708" s="19" t="str">
        <f t="shared" si="264"/>
        <v>4010000331103плановый</v>
      </c>
      <c r="CP708" s="103"/>
      <c r="CQ708" s="103"/>
      <c r="CR708" s="104">
        <f t="shared" si="293"/>
        <v>0</v>
      </c>
      <c r="CS708" s="104">
        <f t="shared" si="294"/>
        <v>0</v>
      </c>
      <c r="CT708" s="104">
        <f t="shared" si="295"/>
        <v>0</v>
      </c>
      <c r="CU708" s="104">
        <f t="shared" si="296"/>
        <v>0</v>
      </c>
      <c r="CV708" s="104">
        <f t="shared" si="297"/>
        <v>0</v>
      </c>
      <c r="CW708" s="104">
        <f t="shared" si="298"/>
        <v>0</v>
      </c>
      <c r="CX708" s="104"/>
      <c r="CY708" s="211">
        <f t="shared" si="265"/>
        <v>0</v>
      </c>
      <c r="CZ708" s="211">
        <f t="shared" si="266"/>
        <v>0</v>
      </c>
      <c r="DA708" s="211">
        <f t="shared" si="267"/>
        <v>0</v>
      </c>
      <c r="DB708" s="211">
        <f t="shared" si="268"/>
        <v>0</v>
      </c>
      <c r="DC708" s="211">
        <f t="shared" si="269"/>
        <v>0</v>
      </c>
      <c r="DD708" s="211">
        <f t="shared" si="270"/>
        <v>0</v>
      </c>
      <c r="DE708" s="211">
        <f t="shared" si="271"/>
        <v>0</v>
      </c>
      <c r="DF708" s="211">
        <f t="shared" si="272"/>
        <v>0</v>
      </c>
      <c r="DG708" s="211">
        <f t="shared" si="273"/>
        <v>0</v>
      </c>
      <c r="DH708" s="211">
        <f t="shared" si="274"/>
        <v>0</v>
      </c>
    </row>
    <row r="709" spans="1:112" s="105" customFormat="1" ht="32.1" customHeight="1">
      <c r="A709" s="233">
        <v>611</v>
      </c>
      <c r="B709" s="289" t="s">
        <v>924</v>
      </c>
      <c r="C709" s="202">
        <v>401000033</v>
      </c>
      <c r="D709" s="198" t="s">
        <v>929</v>
      </c>
      <c r="E709" s="290" t="s">
        <v>930</v>
      </c>
      <c r="F709" s="291"/>
      <c r="G709" s="291"/>
      <c r="H709" s="292">
        <v>1</v>
      </c>
      <c r="I709" s="291"/>
      <c r="J709" s="292">
        <v>9</v>
      </c>
      <c r="K709" s="292">
        <v>1</v>
      </c>
      <c r="L709" s="292" t="s">
        <v>931</v>
      </c>
      <c r="M709" s="292" t="s">
        <v>938</v>
      </c>
      <c r="N709" s="293"/>
      <c r="O709" s="293"/>
      <c r="P709" s="294" t="s">
        <v>933</v>
      </c>
      <c r="Q709" s="294" t="s">
        <v>275</v>
      </c>
      <c r="R709" s="292"/>
      <c r="S709" s="292"/>
      <c r="T709" s="292" t="s">
        <v>934</v>
      </c>
      <c r="U709" s="292"/>
      <c r="V709" s="292">
        <v>12</v>
      </c>
      <c r="W709" s="292" t="s">
        <v>64</v>
      </c>
      <c r="X709" s="292">
        <v>15</v>
      </c>
      <c r="Y709" s="292"/>
      <c r="Z709" s="292"/>
      <c r="AA709" s="292"/>
      <c r="AB709" s="294" t="s">
        <v>142</v>
      </c>
      <c r="AC709" s="596" t="s">
        <v>2624</v>
      </c>
      <c r="AD709" s="596"/>
      <c r="AE709" s="596"/>
      <c r="AF709" s="596"/>
      <c r="AG709" s="596"/>
      <c r="AH709" s="596"/>
      <c r="AI709" s="596"/>
      <c r="AJ709" s="596"/>
      <c r="AK709" s="596"/>
      <c r="AL709" s="596"/>
      <c r="AM709" s="610" t="s">
        <v>2649</v>
      </c>
      <c r="AN709" s="596" t="s">
        <v>2626</v>
      </c>
      <c r="AO709" s="233" t="s">
        <v>219</v>
      </c>
      <c r="AP709" s="233" t="s">
        <v>74</v>
      </c>
      <c r="AQ709" s="233" t="s">
        <v>360</v>
      </c>
      <c r="AR709" s="196" t="s">
        <v>152</v>
      </c>
      <c r="AS709" s="311">
        <v>612</v>
      </c>
      <c r="AT709" s="508">
        <f t="shared" si="279"/>
        <v>300400</v>
      </c>
      <c r="AU709" s="508">
        <f t="shared" si="279"/>
        <v>300400</v>
      </c>
      <c r="AV709" s="508">
        <v>0</v>
      </c>
      <c r="AW709" s="508">
        <v>0</v>
      </c>
      <c r="AX709" s="508">
        <v>0</v>
      </c>
      <c r="AY709" s="508">
        <v>0</v>
      </c>
      <c r="AZ709" s="508">
        <v>0</v>
      </c>
      <c r="BA709" s="508">
        <v>0</v>
      </c>
      <c r="BB709" s="508">
        <v>300400</v>
      </c>
      <c r="BC709" s="508">
        <v>300400</v>
      </c>
      <c r="BD709" s="508">
        <f t="shared" si="280"/>
        <v>0</v>
      </c>
      <c r="BE709" s="508">
        <v>0</v>
      </c>
      <c r="BF709" s="508">
        <v>0</v>
      </c>
      <c r="BG709" s="508">
        <v>0</v>
      </c>
      <c r="BH709" s="508">
        <v>0</v>
      </c>
      <c r="BI709" s="508">
        <f t="shared" si="281"/>
        <v>0</v>
      </c>
      <c r="BJ709" s="508">
        <v>0</v>
      </c>
      <c r="BK709" s="508">
        <v>0</v>
      </c>
      <c r="BL709" s="508">
        <v>0</v>
      </c>
      <c r="BM709" s="508">
        <v>0</v>
      </c>
      <c r="BN709" s="508">
        <f t="shared" si="282"/>
        <v>0</v>
      </c>
      <c r="BO709" s="508">
        <v>0</v>
      </c>
      <c r="BP709" s="508">
        <v>0</v>
      </c>
      <c r="BQ709" s="508">
        <v>0</v>
      </c>
      <c r="BR709" s="508">
        <v>0</v>
      </c>
      <c r="BS709" s="508">
        <f t="shared" si="283"/>
        <v>0</v>
      </c>
      <c r="BT709" s="508">
        <v>0</v>
      </c>
      <c r="BU709" s="508">
        <v>0</v>
      </c>
      <c r="BV709" s="508">
        <v>0</v>
      </c>
      <c r="BW709" s="508">
        <f t="shared" si="299"/>
        <v>0</v>
      </c>
      <c r="BX709" s="508">
        <f t="shared" si="284"/>
        <v>300400</v>
      </c>
      <c r="BY709" s="508">
        <f t="shared" si="285"/>
        <v>0</v>
      </c>
      <c r="BZ709" s="508">
        <f t="shared" si="286"/>
        <v>0</v>
      </c>
      <c r="CA709" s="508">
        <f t="shared" si="287"/>
        <v>0</v>
      </c>
      <c r="CB709" s="508">
        <f t="shared" si="288"/>
        <v>300400</v>
      </c>
      <c r="CC709" s="508">
        <f t="shared" si="289"/>
        <v>0</v>
      </c>
      <c r="CD709" s="508">
        <f t="shared" si="290"/>
        <v>0</v>
      </c>
      <c r="CE709" s="508">
        <f t="shared" si="290"/>
        <v>0</v>
      </c>
      <c r="CF709" s="508">
        <f t="shared" si="290"/>
        <v>0</v>
      </c>
      <c r="CG709" s="508">
        <f t="shared" si="290"/>
        <v>0</v>
      </c>
      <c r="CH709" s="508">
        <f t="shared" si="291"/>
        <v>0</v>
      </c>
      <c r="CI709" s="508">
        <f t="shared" si="292"/>
        <v>0</v>
      </c>
      <c r="CJ709" s="508">
        <f t="shared" si="292"/>
        <v>0</v>
      </c>
      <c r="CK709" s="508">
        <f t="shared" si="292"/>
        <v>0</v>
      </c>
      <c r="CL709" s="508">
        <f t="shared" si="292"/>
        <v>0</v>
      </c>
      <c r="CM709" s="509" t="s">
        <v>92</v>
      </c>
      <c r="CN709" s="19" t="str">
        <f t="shared" si="264"/>
        <v>4010000330703плановый</v>
      </c>
      <c r="CP709" s="103"/>
      <c r="CQ709" s="103"/>
      <c r="CR709" s="104">
        <f t="shared" si="293"/>
        <v>0</v>
      </c>
      <c r="CS709" s="104">
        <f t="shared" si="294"/>
        <v>0</v>
      </c>
      <c r="CT709" s="104">
        <f t="shared" si="295"/>
        <v>0</v>
      </c>
      <c r="CU709" s="104">
        <f t="shared" si="296"/>
        <v>0</v>
      </c>
      <c r="CV709" s="104">
        <f t="shared" si="297"/>
        <v>0</v>
      </c>
      <c r="CW709" s="104">
        <f t="shared" si="298"/>
        <v>0</v>
      </c>
      <c r="CX709" s="104"/>
      <c r="CY709" s="211">
        <f t="shared" si="265"/>
        <v>0</v>
      </c>
      <c r="CZ709" s="211">
        <f t="shared" si="266"/>
        <v>0</v>
      </c>
      <c r="DA709" s="211">
        <f t="shared" si="267"/>
        <v>0</v>
      </c>
      <c r="DB709" s="211">
        <f t="shared" si="268"/>
        <v>0</v>
      </c>
      <c r="DC709" s="211">
        <f t="shared" si="269"/>
        <v>0</v>
      </c>
      <c r="DD709" s="211">
        <f t="shared" si="270"/>
        <v>0</v>
      </c>
      <c r="DE709" s="211">
        <f t="shared" si="271"/>
        <v>0</v>
      </c>
      <c r="DF709" s="211">
        <f t="shared" si="272"/>
        <v>0</v>
      </c>
      <c r="DG709" s="211">
        <f t="shared" si="273"/>
        <v>0</v>
      </c>
      <c r="DH709" s="211">
        <f t="shared" si="274"/>
        <v>0</v>
      </c>
    </row>
    <row r="710" spans="1:112" s="105" customFormat="1" ht="32.1" customHeight="1">
      <c r="A710" s="233">
        <v>611</v>
      </c>
      <c r="B710" s="289" t="s">
        <v>924</v>
      </c>
      <c r="C710" s="202">
        <v>401000033</v>
      </c>
      <c r="D710" s="397" t="s">
        <v>929</v>
      </c>
      <c r="E710" s="290" t="s">
        <v>930</v>
      </c>
      <c r="F710" s="291"/>
      <c r="G710" s="291"/>
      <c r="H710" s="292">
        <v>1</v>
      </c>
      <c r="I710" s="291"/>
      <c r="J710" s="292">
        <v>9</v>
      </c>
      <c r="K710" s="292">
        <v>1</v>
      </c>
      <c r="L710" s="292" t="s">
        <v>931</v>
      </c>
      <c r="M710" s="293" t="s">
        <v>938</v>
      </c>
      <c r="N710" s="293"/>
      <c r="O710" s="293"/>
      <c r="P710" s="294" t="s">
        <v>933</v>
      </c>
      <c r="Q710" s="294" t="s">
        <v>275</v>
      </c>
      <c r="R710" s="292"/>
      <c r="S710" s="292"/>
      <c r="T710" s="292" t="s">
        <v>934</v>
      </c>
      <c r="U710" s="292"/>
      <c r="V710" s="292">
        <v>12</v>
      </c>
      <c r="W710" s="292" t="s">
        <v>64</v>
      </c>
      <c r="X710" s="292">
        <v>15</v>
      </c>
      <c r="Y710" s="292"/>
      <c r="Z710" s="292"/>
      <c r="AA710" s="292"/>
      <c r="AB710" s="294" t="s">
        <v>142</v>
      </c>
      <c r="AC710" s="596" t="s">
        <v>2624</v>
      </c>
      <c r="AD710" s="598"/>
      <c r="AE710" s="598"/>
      <c r="AF710" s="598"/>
      <c r="AG710" s="598"/>
      <c r="AH710" s="598"/>
      <c r="AI710" s="598"/>
      <c r="AJ710" s="598"/>
      <c r="AK710" s="598"/>
      <c r="AL710" s="598"/>
      <c r="AM710" s="610" t="s">
        <v>2649</v>
      </c>
      <c r="AN710" s="596" t="s">
        <v>2626</v>
      </c>
      <c r="AO710" s="197" t="s">
        <v>219</v>
      </c>
      <c r="AP710" s="197" t="s">
        <v>74</v>
      </c>
      <c r="AQ710" s="197" t="s">
        <v>509</v>
      </c>
      <c r="AR710" s="70" t="s">
        <v>510</v>
      </c>
      <c r="AS710" s="197">
        <v>612</v>
      </c>
      <c r="AT710" s="508">
        <f t="shared" si="279"/>
        <v>24630</v>
      </c>
      <c r="AU710" s="508">
        <f t="shared" si="279"/>
        <v>24630</v>
      </c>
      <c r="AV710" s="508">
        <v>0</v>
      </c>
      <c r="AW710" s="508">
        <v>0</v>
      </c>
      <c r="AX710" s="508">
        <v>0</v>
      </c>
      <c r="AY710" s="508">
        <v>0</v>
      </c>
      <c r="AZ710" s="508">
        <v>0</v>
      </c>
      <c r="BA710" s="508">
        <v>0</v>
      </c>
      <c r="BB710" s="508">
        <v>24630</v>
      </c>
      <c r="BC710" s="508">
        <v>24630</v>
      </c>
      <c r="BD710" s="508">
        <f t="shared" si="280"/>
        <v>111892.8</v>
      </c>
      <c r="BE710" s="508">
        <v>0</v>
      </c>
      <c r="BF710" s="508">
        <v>0</v>
      </c>
      <c r="BG710" s="508">
        <v>0</v>
      </c>
      <c r="BH710" s="508">
        <v>111892.8</v>
      </c>
      <c r="BI710" s="508">
        <f t="shared" si="281"/>
        <v>129344.64</v>
      </c>
      <c r="BJ710" s="508">
        <v>0</v>
      </c>
      <c r="BK710" s="508">
        <v>0</v>
      </c>
      <c r="BL710" s="508">
        <v>0</v>
      </c>
      <c r="BM710" s="508">
        <v>129344.64</v>
      </c>
      <c r="BN710" s="508">
        <f t="shared" si="282"/>
        <v>129344.64</v>
      </c>
      <c r="BO710" s="508">
        <v>0</v>
      </c>
      <c r="BP710" s="508">
        <v>0</v>
      </c>
      <c r="BQ710" s="508">
        <v>0</v>
      </c>
      <c r="BR710" s="508">
        <v>129344.64</v>
      </c>
      <c r="BS710" s="508">
        <f t="shared" si="283"/>
        <v>129344.64</v>
      </c>
      <c r="BT710" s="508">
        <v>0</v>
      </c>
      <c r="BU710" s="508">
        <v>0</v>
      </c>
      <c r="BV710" s="508">
        <v>0</v>
      </c>
      <c r="BW710" s="508">
        <f t="shared" si="299"/>
        <v>129344.64</v>
      </c>
      <c r="BX710" s="508">
        <f t="shared" si="284"/>
        <v>24630</v>
      </c>
      <c r="BY710" s="508">
        <f t="shared" si="285"/>
        <v>0</v>
      </c>
      <c r="BZ710" s="508">
        <f t="shared" si="286"/>
        <v>0</v>
      </c>
      <c r="CA710" s="508">
        <f t="shared" si="287"/>
        <v>0</v>
      </c>
      <c r="CB710" s="508">
        <f t="shared" si="288"/>
        <v>24630</v>
      </c>
      <c r="CC710" s="508">
        <f t="shared" si="289"/>
        <v>111892.8</v>
      </c>
      <c r="CD710" s="508">
        <f t="shared" si="290"/>
        <v>0</v>
      </c>
      <c r="CE710" s="508">
        <f t="shared" si="290"/>
        <v>0</v>
      </c>
      <c r="CF710" s="508">
        <f t="shared" si="290"/>
        <v>0</v>
      </c>
      <c r="CG710" s="508">
        <f t="shared" si="290"/>
        <v>111892.8</v>
      </c>
      <c r="CH710" s="508">
        <f t="shared" si="291"/>
        <v>129344.64</v>
      </c>
      <c r="CI710" s="508">
        <f t="shared" si="292"/>
        <v>0</v>
      </c>
      <c r="CJ710" s="508">
        <f t="shared" si="292"/>
        <v>0</v>
      </c>
      <c r="CK710" s="508">
        <f t="shared" si="292"/>
        <v>0</v>
      </c>
      <c r="CL710" s="508">
        <f t="shared" si="292"/>
        <v>129344.64</v>
      </c>
      <c r="CM710" s="509" t="s">
        <v>92</v>
      </c>
      <c r="CN710" s="19" t="str">
        <f t="shared" si="264"/>
        <v>4010000330703плановый</v>
      </c>
      <c r="CO710" s="119" t="s">
        <v>1230</v>
      </c>
      <c r="CP710" s="103"/>
      <c r="CQ710" s="103"/>
      <c r="CR710" s="104">
        <f t="shared" si="293"/>
        <v>0</v>
      </c>
      <c r="CS710" s="104">
        <f t="shared" si="294"/>
        <v>0</v>
      </c>
      <c r="CT710" s="104">
        <f t="shared" si="295"/>
        <v>0</v>
      </c>
      <c r="CU710" s="104">
        <f t="shared" si="296"/>
        <v>0</v>
      </c>
      <c r="CV710" s="104">
        <f t="shared" si="297"/>
        <v>0</v>
      </c>
      <c r="CW710" s="104">
        <f t="shared" si="298"/>
        <v>0</v>
      </c>
      <c r="CX710" s="104"/>
      <c r="CY710" s="211">
        <f t="shared" si="265"/>
        <v>0</v>
      </c>
      <c r="CZ710" s="211">
        <f t="shared" si="266"/>
        <v>0</v>
      </c>
      <c r="DA710" s="211">
        <f t="shared" si="267"/>
        <v>0</v>
      </c>
      <c r="DB710" s="211">
        <f t="shared" si="268"/>
        <v>0</v>
      </c>
      <c r="DC710" s="211">
        <f t="shared" si="269"/>
        <v>0</v>
      </c>
      <c r="DD710" s="211">
        <f t="shared" si="270"/>
        <v>0</v>
      </c>
      <c r="DE710" s="211">
        <f t="shared" si="271"/>
        <v>0</v>
      </c>
      <c r="DF710" s="211">
        <f t="shared" si="272"/>
        <v>0</v>
      </c>
      <c r="DG710" s="211">
        <f t="shared" si="273"/>
        <v>0</v>
      </c>
      <c r="DH710" s="211">
        <f t="shared" si="274"/>
        <v>0</v>
      </c>
    </row>
    <row r="711" spans="1:112" s="105" customFormat="1" ht="32.1" customHeight="1">
      <c r="A711" s="233">
        <v>611</v>
      </c>
      <c r="B711" s="289" t="s">
        <v>924</v>
      </c>
      <c r="C711" s="202">
        <v>401000033</v>
      </c>
      <c r="D711" s="397" t="s">
        <v>929</v>
      </c>
      <c r="E711" s="290" t="s">
        <v>930</v>
      </c>
      <c r="F711" s="291"/>
      <c r="G711" s="291"/>
      <c r="H711" s="292">
        <v>1</v>
      </c>
      <c r="I711" s="291"/>
      <c r="J711" s="292">
        <v>9</v>
      </c>
      <c r="K711" s="292">
        <v>1</v>
      </c>
      <c r="L711" s="292" t="s">
        <v>931</v>
      </c>
      <c r="M711" s="293" t="s">
        <v>932</v>
      </c>
      <c r="N711" s="293"/>
      <c r="O711" s="293"/>
      <c r="P711" s="294" t="s">
        <v>933</v>
      </c>
      <c r="Q711" s="294" t="s">
        <v>275</v>
      </c>
      <c r="R711" s="292"/>
      <c r="S711" s="292"/>
      <c r="T711" s="292" t="s">
        <v>934</v>
      </c>
      <c r="U711" s="292"/>
      <c r="V711" s="292">
        <v>12</v>
      </c>
      <c r="W711" s="292" t="s">
        <v>64</v>
      </c>
      <c r="X711" s="292">
        <v>15</v>
      </c>
      <c r="Y711" s="292"/>
      <c r="Z711" s="292"/>
      <c r="AA711" s="292"/>
      <c r="AB711" s="294" t="s">
        <v>142</v>
      </c>
      <c r="AC711" s="596" t="s">
        <v>2650</v>
      </c>
      <c r="AD711" s="598"/>
      <c r="AE711" s="598"/>
      <c r="AF711" s="598"/>
      <c r="AG711" s="598"/>
      <c r="AH711" s="598"/>
      <c r="AI711" s="598"/>
      <c r="AJ711" s="598" t="s">
        <v>2651</v>
      </c>
      <c r="AK711" s="598"/>
      <c r="AL711" s="598"/>
      <c r="AM711" s="610"/>
      <c r="AN711" s="596" t="s">
        <v>2652</v>
      </c>
      <c r="AO711" s="197" t="s">
        <v>147</v>
      </c>
      <c r="AP711" s="197" t="s">
        <v>71</v>
      </c>
      <c r="AQ711" s="197" t="s">
        <v>939</v>
      </c>
      <c r="AR711" s="70" t="s">
        <v>174</v>
      </c>
      <c r="AS711" s="197">
        <v>611</v>
      </c>
      <c r="AT711" s="508">
        <f t="shared" si="279"/>
        <v>4102159.02</v>
      </c>
      <c r="AU711" s="508">
        <f t="shared" si="279"/>
        <v>4102159.02</v>
      </c>
      <c r="AV711" s="508">
        <v>0</v>
      </c>
      <c r="AW711" s="508">
        <v>0</v>
      </c>
      <c r="AX711" s="508">
        <v>0</v>
      </c>
      <c r="AY711" s="508">
        <v>0</v>
      </c>
      <c r="AZ711" s="508">
        <v>0</v>
      </c>
      <c r="BA711" s="508">
        <v>0</v>
      </c>
      <c r="BB711" s="508">
        <v>4102159.02</v>
      </c>
      <c r="BC711" s="508">
        <v>4102159.02</v>
      </c>
      <c r="BD711" s="508">
        <f t="shared" si="280"/>
        <v>4910088.57</v>
      </c>
      <c r="BE711" s="508">
        <v>0</v>
      </c>
      <c r="BF711" s="508">
        <v>0</v>
      </c>
      <c r="BG711" s="508">
        <v>0</v>
      </c>
      <c r="BH711" s="508">
        <v>4910088.57</v>
      </c>
      <c r="BI711" s="508">
        <f t="shared" si="281"/>
        <v>4992790</v>
      </c>
      <c r="BJ711" s="508">
        <v>0</v>
      </c>
      <c r="BK711" s="508">
        <v>0</v>
      </c>
      <c r="BL711" s="508">
        <v>0</v>
      </c>
      <c r="BM711" s="508">
        <v>4992790</v>
      </c>
      <c r="BN711" s="508">
        <f t="shared" si="282"/>
        <v>4994790</v>
      </c>
      <c r="BO711" s="508">
        <v>0</v>
      </c>
      <c r="BP711" s="508">
        <v>0</v>
      </c>
      <c r="BQ711" s="508">
        <v>0</v>
      </c>
      <c r="BR711" s="508">
        <v>4994790</v>
      </c>
      <c r="BS711" s="508">
        <f t="shared" si="283"/>
        <v>4994790</v>
      </c>
      <c r="BT711" s="508">
        <v>0</v>
      </c>
      <c r="BU711" s="508">
        <v>0</v>
      </c>
      <c r="BV711" s="508">
        <v>0</v>
      </c>
      <c r="BW711" s="508">
        <f t="shared" si="299"/>
        <v>4994790</v>
      </c>
      <c r="BX711" s="508">
        <f t="shared" si="284"/>
        <v>4102159.02</v>
      </c>
      <c r="BY711" s="508">
        <f t="shared" si="285"/>
        <v>0</v>
      </c>
      <c r="BZ711" s="508">
        <f t="shared" si="286"/>
        <v>0</v>
      </c>
      <c r="CA711" s="508">
        <f t="shared" si="287"/>
        <v>0</v>
      </c>
      <c r="CB711" s="508">
        <f t="shared" si="288"/>
        <v>4102159.02</v>
      </c>
      <c r="CC711" s="508">
        <f t="shared" si="289"/>
        <v>4910088.57</v>
      </c>
      <c r="CD711" s="508">
        <f t="shared" si="290"/>
        <v>0</v>
      </c>
      <c r="CE711" s="508">
        <f t="shared" si="290"/>
        <v>0</v>
      </c>
      <c r="CF711" s="508">
        <f t="shared" si="290"/>
        <v>0</v>
      </c>
      <c r="CG711" s="508">
        <f t="shared" si="290"/>
        <v>4910088.57</v>
      </c>
      <c r="CH711" s="508">
        <f t="shared" si="291"/>
        <v>4992790</v>
      </c>
      <c r="CI711" s="508">
        <f t="shared" si="292"/>
        <v>0</v>
      </c>
      <c r="CJ711" s="508">
        <f t="shared" si="292"/>
        <v>0</v>
      </c>
      <c r="CK711" s="508">
        <f t="shared" si="292"/>
        <v>0</v>
      </c>
      <c r="CL711" s="508">
        <f t="shared" si="292"/>
        <v>4992790</v>
      </c>
      <c r="CM711" s="509" t="s">
        <v>92</v>
      </c>
      <c r="CN711" s="19" t="str">
        <f t="shared" si="264"/>
        <v>4010000331101плановый</v>
      </c>
      <c r="CO711" s="119" t="s">
        <v>1230</v>
      </c>
      <c r="CP711" s="103"/>
      <c r="CQ711" s="103"/>
      <c r="CR711" s="104">
        <f t="shared" si="293"/>
        <v>0</v>
      </c>
      <c r="CS711" s="104">
        <f t="shared" si="294"/>
        <v>0</v>
      </c>
      <c r="CT711" s="104">
        <f t="shared" si="295"/>
        <v>0</v>
      </c>
      <c r="CU711" s="104">
        <f t="shared" si="296"/>
        <v>0</v>
      </c>
      <c r="CV711" s="104">
        <f t="shared" si="297"/>
        <v>0</v>
      </c>
      <c r="CW711" s="104">
        <f t="shared" si="298"/>
        <v>0</v>
      </c>
      <c r="CX711" s="104"/>
      <c r="CY711" s="211">
        <f t="shared" si="265"/>
        <v>0</v>
      </c>
      <c r="CZ711" s="211">
        <f t="shared" si="266"/>
        <v>0</v>
      </c>
      <c r="DA711" s="211">
        <f t="shared" si="267"/>
        <v>0</v>
      </c>
      <c r="DB711" s="211">
        <f t="shared" si="268"/>
        <v>0</v>
      </c>
      <c r="DC711" s="211">
        <f t="shared" si="269"/>
        <v>0</v>
      </c>
      <c r="DD711" s="211">
        <f t="shared" si="270"/>
        <v>0</v>
      </c>
      <c r="DE711" s="211">
        <f t="shared" si="271"/>
        <v>0</v>
      </c>
      <c r="DF711" s="211">
        <f t="shared" si="272"/>
        <v>0</v>
      </c>
      <c r="DG711" s="211">
        <f t="shared" si="273"/>
        <v>0</v>
      </c>
      <c r="DH711" s="211">
        <f t="shared" si="274"/>
        <v>0</v>
      </c>
    </row>
    <row r="712" spans="1:112" s="105" customFormat="1" ht="32.1" customHeight="1">
      <c r="A712" s="233">
        <v>611</v>
      </c>
      <c r="B712" s="289" t="s">
        <v>924</v>
      </c>
      <c r="C712" s="202">
        <v>401000033</v>
      </c>
      <c r="D712" s="397" t="s">
        <v>929</v>
      </c>
      <c r="E712" s="290" t="s">
        <v>930</v>
      </c>
      <c r="F712" s="291"/>
      <c r="G712" s="291"/>
      <c r="H712" s="292">
        <v>1</v>
      </c>
      <c r="I712" s="291"/>
      <c r="J712" s="292">
        <v>9</v>
      </c>
      <c r="K712" s="292">
        <v>1</v>
      </c>
      <c r="L712" s="292" t="s">
        <v>931</v>
      </c>
      <c r="M712" s="293" t="s">
        <v>938</v>
      </c>
      <c r="N712" s="293"/>
      <c r="O712" s="293"/>
      <c r="P712" s="294" t="s">
        <v>933</v>
      </c>
      <c r="Q712" s="294" t="s">
        <v>275</v>
      </c>
      <c r="R712" s="292"/>
      <c r="S712" s="292"/>
      <c r="T712" s="292" t="s">
        <v>934</v>
      </c>
      <c r="U712" s="292"/>
      <c r="V712" s="292">
        <v>12</v>
      </c>
      <c r="W712" s="292">
        <v>1</v>
      </c>
      <c r="X712" s="292">
        <v>15</v>
      </c>
      <c r="Y712" s="292"/>
      <c r="Z712" s="292"/>
      <c r="AA712" s="292"/>
      <c r="AB712" s="294" t="s">
        <v>142</v>
      </c>
      <c r="AC712" s="596" t="s">
        <v>2650</v>
      </c>
      <c r="AD712" s="598"/>
      <c r="AE712" s="598"/>
      <c r="AF712" s="598"/>
      <c r="AG712" s="598"/>
      <c r="AH712" s="598"/>
      <c r="AI712" s="598"/>
      <c r="AJ712" s="598" t="s">
        <v>2653</v>
      </c>
      <c r="AK712" s="598"/>
      <c r="AL712" s="598"/>
      <c r="AM712" s="610"/>
      <c r="AN712" s="596" t="s">
        <v>2652</v>
      </c>
      <c r="AO712" s="197" t="s">
        <v>147</v>
      </c>
      <c r="AP712" s="197" t="s">
        <v>71</v>
      </c>
      <c r="AQ712" s="197" t="s">
        <v>940</v>
      </c>
      <c r="AR712" s="70" t="s">
        <v>126</v>
      </c>
      <c r="AS712" s="197" t="s">
        <v>471</v>
      </c>
      <c r="AT712" s="508">
        <f t="shared" si="279"/>
        <v>62237.91</v>
      </c>
      <c r="AU712" s="508">
        <f t="shared" si="279"/>
        <v>62237.91</v>
      </c>
      <c r="AV712" s="508">
        <v>0</v>
      </c>
      <c r="AW712" s="508">
        <v>0</v>
      </c>
      <c r="AX712" s="508">
        <v>62237.91</v>
      </c>
      <c r="AY712" s="508">
        <v>62237.91</v>
      </c>
      <c r="AZ712" s="508">
        <v>0</v>
      </c>
      <c r="BA712" s="508">
        <v>0</v>
      </c>
      <c r="BB712" s="508">
        <v>0</v>
      </c>
      <c r="BC712" s="508">
        <v>0</v>
      </c>
      <c r="BD712" s="508">
        <f t="shared" si="280"/>
        <v>0</v>
      </c>
      <c r="BE712" s="508">
        <v>0</v>
      </c>
      <c r="BF712" s="508">
        <v>0</v>
      </c>
      <c r="BG712" s="508">
        <v>0</v>
      </c>
      <c r="BH712" s="508">
        <v>0</v>
      </c>
      <c r="BI712" s="508">
        <f t="shared" si="281"/>
        <v>0</v>
      </c>
      <c r="BJ712" s="508">
        <v>0</v>
      </c>
      <c r="BK712" s="508">
        <v>0</v>
      </c>
      <c r="BL712" s="508">
        <v>0</v>
      </c>
      <c r="BM712" s="508">
        <v>0</v>
      </c>
      <c r="BN712" s="508">
        <f t="shared" si="282"/>
        <v>0</v>
      </c>
      <c r="BO712" s="508">
        <v>0</v>
      </c>
      <c r="BP712" s="508">
        <v>0</v>
      </c>
      <c r="BQ712" s="508">
        <v>0</v>
      </c>
      <c r="BR712" s="508">
        <v>0</v>
      </c>
      <c r="BS712" s="508">
        <f t="shared" si="283"/>
        <v>0</v>
      </c>
      <c r="BT712" s="508">
        <v>0</v>
      </c>
      <c r="BU712" s="508">
        <v>0</v>
      </c>
      <c r="BV712" s="508">
        <v>0</v>
      </c>
      <c r="BW712" s="508">
        <f t="shared" si="299"/>
        <v>0</v>
      </c>
      <c r="BX712" s="508">
        <f t="shared" si="284"/>
        <v>62237.91</v>
      </c>
      <c r="BY712" s="508">
        <f t="shared" si="285"/>
        <v>0</v>
      </c>
      <c r="BZ712" s="508">
        <f t="shared" si="286"/>
        <v>62237.91</v>
      </c>
      <c r="CA712" s="508">
        <f t="shared" si="287"/>
        <v>0</v>
      </c>
      <c r="CB712" s="508">
        <f t="shared" si="288"/>
        <v>0</v>
      </c>
      <c r="CC712" s="508">
        <f t="shared" si="289"/>
        <v>0</v>
      </c>
      <c r="CD712" s="508">
        <f t="shared" si="290"/>
        <v>0</v>
      </c>
      <c r="CE712" s="508">
        <f t="shared" si="290"/>
        <v>0</v>
      </c>
      <c r="CF712" s="508">
        <f t="shared" si="290"/>
        <v>0</v>
      </c>
      <c r="CG712" s="508">
        <f t="shared" si="290"/>
        <v>0</v>
      </c>
      <c r="CH712" s="508">
        <f t="shared" si="291"/>
        <v>0</v>
      </c>
      <c r="CI712" s="508">
        <f t="shared" si="292"/>
        <v>0</v>
      </c>
      <c r="CJ712" s="508">
        <f t="shared" si="292"/>
        <v>0</v>
      </c>
      <c r="CK712" s="508">
        <f t="shared" si="292"/>
        <v>0</v>
      </c>
      <c r="CL712" s="508">
        <f t="shared" si="292"/>
        <v>0</v>
      </c>
      <c r="CM712" s="509" t="s">
        <v>92</v>
      </c>
      <c r="CN712" s="19" t="str">
        <f t="shared" si="264"/>
        <v>4010000331101плановый</v>
      </c>
      <c r="CO712" s="121"/>
      <c r="CP712" s="103"/>
      <c r="CQ712" s="103"/>
      <c r="CR712" s="104">
        <f t="shared" si="293"/>
        <v>0</v>
      </c>
      <c r="CS712" s="104">
        <f t="shared" si="294"/>
        <v>0</v>
      </c>
      <c r="CT712" s="104">
        <f t="shared" si="295"/>
        <v>0</v>
      </c>
      <c r="CU712" s="104">
        <f t="shared" si="296"/>
        <v>0</v>
      </c>
      <c r="CV712" s="104">
        <f t="shared" si="297"/>
        <v>0</v>
      </c>
      <c r="CW712" s="104">
        <f t="shared" si="298"/>
        <v>0</v>
      </c>
      <c r="CX712" s="104"/>
      <c r="CY712" s="211">
        <f t="shared" si="265"/>
        <v>0</v>
      </c>
      <c r="CZ712" s="211">
        <f t="shared" si="266"/>
        <v>0</v>
      </c>
      <c r="DA712" s="211">
        <f t="shared" si="267"/>
        <v>0</v>
      </c>
      <c r="DB712" s="211">
        <f t="shared" si="268"/>
        <v>0</v>
      </c>
      <c r="DC712" s="211">
        <f t="shared" si="269"/>
        <v>0</v>
      </c>
      <c r="DD712" s="211">
        <f t="shared" si="270"/>
        <v>0</v>
      </c>
      <c r="DE712" s="211">
        <f t="shared" si="271"/>
        <v>0</v>
      </c>
      <c r="DF712" s="211">
        <f t="shared" si="272"/>
        <v>0</v>
      </c>
      <c r="DG712" s="211">
        <f t="shared" si="273"/>
        <v>0</v>
      </c>
      <c r="DH712" s="211">
        <f t="shared" si="274"/>
        <v>0</v>
      </c>
    </row>
    <row r="713" spans="1:112" s="105" customFormat="1" ht="32.1" customHeight="1">
      <c r="A713" s="233">
        <v>611</v>
      </c>
      <c r="B713" s="289" t="s">
        <v>924</v>
      </c>
      <c r="C713" s="202">
        <v>401000033</v>
      </c>
      <c r="D713" s="198" t="s">
        <v>929</v>
      </c>
      <c r="E713" s="290" t="s">
        <v>930</v>
      </c>
      <c r="F713" s="291"/>
      <c r="G713" s="291"/>
      <c r="H713" s="292">
        <v>1</v>
      </c>
      <c r="I713" s="291"/>
      <c r="J713" s="292">
        <v>9</v>
      </c>
      <c r="K713" s="292">
        <v>1</v>
      </c>
      <c r="L713" s="292" t="s">
        <v>931</v>
      </c>
      <c r="M713" s="292" t="s">
        <v>938</v>
      </c>
      <c r="N713" s="293"/>
      <c r="O713" s="293"/>
      <c r="P713" s="294" t="s">
        <v>933</v>
      </c>
      <c r="Q713" s="294" t="s">
        <v>275</v>
      </c>
      <c r="R713" s="379"/>
      <c r="S713" s="379"/>
      <c r="T713" s="292" t="s">
        <v>934</v>
      </c>
      <c r="U713" s="379"/>
      <c r="V713" s="202">
        <v>12</v>
      </c>
      <c r="W713" s="293">
        <v>1</v>
      </c>
      <c r="X713" s="202">
        <v>15</v>
      </c>
      <c r="Y713" s="379"/>
      <c r="Z713" s="379"/>
      <c r="AA713" s="379"/>
      <c r="AB713" s="294" t="s">
        <v>142</v>
      </c>
      <c r="AC713" s="596" t="s">
        <v>2624</v>
      </c>
      <c r="AD713" s="598"/>
      <c r="AE713" s="598"/>
      <c r="AF713" s="598"/>
      <c r="AG713" s="598"/>
      <c r="AH713" s="598"/>
      <c r="AI713" s="598"/>
      <c r="AJ713" s="598"/>
      <c r="AK713" s="598"/>
      <c r="AL713" s="598"/>
      <c r="AM713" s="599" t="s">
        <v>2625</v>
      </c>
      <c r="AN713" s="600" t="s">
        <v>2626</v>
      </c>
      <c r="AO713" s="233" t="s">
        <v>147</v>
      </c>
      <c r="AP713" s="233" t="s">
        <v>71</v>
      </c>
      <c r="AQ713" s="197" t="s">
        <v>2654</v>
      </c>
      <c r="AR713" s="196" t="s">
        <v>1957</v>
      </c>
      <c r="AS713" s="611" t="s">
        <v>471</v>
      </c>
      <c r="AT713" s="508">
        <f t="shared" si="279"/>
        <v>6398.03</v>
      </c>
      <c r="AU713" s="508">
        <f t="shared" si="279"/>
        <v>6398.03</v>
      </c>
      <c r="AV713" s="508">
        <v>0</v>
      </c>
      <c r="AW713" s="508">
        <v>0</v>
      </c>
      <c r="AX713" s="508">
        <v>6398.03</v>
      </c>
      <c r="AY713" s="508">
        <v>6398.03</v>
      </c>
      <c r="AZ713" s="508">
        <v>0</v>
      </c>
      <c r="BA713" s="508">
        <v>0</v>
      </c>
      <c r="BB713" s="508">
        <v>0</v>
      </c>
      <c r="BC713" s="508">
        <v>0</v>
      </c>
      <c r="BD713" s="508">
        <f t="shared" si="280"/>
        <v>0</v>
      </c>
      <c r="BE713" s="508">
        <v>0</v>
      </c>
      <c r="BF713" s="508">
        <v>0</v>
      </c>
      <c r="BG713" s="508">
        <v>0</v>
      </c>
      <c r="BH713" s="508">
        <v>0</v>
      </c>
      <c r="BI713" s="508">
        <f t="shared" si="281"/>
        <v>0</v>
      </c>
      <c r="BJ713" s="508">
        <v>0</v>
      </c>
      <c r="BK713" s="508">
        <v>0</v>
      </c>
      <c r="BL713" s="508">
        <v>0</v>
      </c>
      <c r="BM713" s="508">
        <v>0</v>
      </c>
      <c r="BN713" s="508">
        <f t="shared" si="282"/>
        <v>0</v>
      </c>
      <c r="BO713" s="508">
        <v>0</v>
      </c>
      <c r="BP713" s="508">
        <v>0</v>
      </c>
      <c r="BQ713" s="508">
        <v>0</v>
      </c>
      <c r="BR713" s="508">
        <v>0</v>
      </c>
      <c r="BS713" s="508">
        <f t="shared" si="283"/>
        <v>0</v>
      </c>
      <c r="BT713" s="508">
        <v>0</v>
      </c>
      <c r="BU713" s="508">
        <v>0</v>
      </c>
      <c r="BV713" s="508">
        <v>0</v>
      </c>
      <c r="BW713" s="508">
        <f t="shared" si="299"/>
        <v>0</v>
      </c>
      <c r="BX713" s="508">
        <f t="shared" si="284"/>
        <v>6398.03</v>
      </c>
      <c r="BY713" s="508">
        <f t="shared" si="285"/>
        <v>0</v>
      </c>
      <c r="BZ713" s="508">
        <f t="shared" si="286"/>
        <v>6398.03</v>
      </c>
      <c r="CA713" s="508">
        <f t="shared" si="287"/>
        <v>0</v>
      </c>
      <c r="CB713" s="508">
        <f t="shared" si="288"/>
        <v>0</v>
      </c>
      <c r="CC713" s="508">
        <f t="shared" si="289"/>
        <v>0</v>
      </c>
      <c r="CD713" s="508">
        <f t="shared" si="290"/>
        <v>0</v>
      </c>
      <c r="CE713" s="508">
        <f t="shared" si="290"/>
        <v>0</v>
      </c>
      <c r="CF713" s="508">
        <f t="shared" si="290"/>
        <v>0</v>
      </c>
      <c r="CG713" s="508">
        <f t="shared" si="290"/>
        <v>0</v>
      </c>
      <c r="CH713" s="508">
        <f t="shared" si="291"/>
        <v>0</v>
      </c>
      <c r="CI713" s="508">
        <f t="shared" si="292"/>
        <v>0</v>
      </c>
      <c r="CJ713" s="508">
        <f t="shared" si="292"/>
        <v>0</v>
      </c>
      <c r="CK713" s="508">
        <f t="shared" si="292"/>
        <v>0</v>
      </c>
      <c r="CL713" s="508">
        <f t="shared" si="292"/>
        <v>0</v>
      </c>
      <c r="CM713" s="509" t="s">
        <v>92</v>
      </c>
      <c r="CN713" s="19" t="str">
        <f t="shared" si="264"/>
        <v>4010000331101плановый</v>
      </c>
      <c r="CO713" s="120" t="s">
        <v>1234</v>
      </c>
      <c r="CP713" s="103"/>
      <c r="CQ713" s="103"/>
      <c r="CR713" s="104">
        <f t="shared" si="293"/>
        <v>0</v>
      </c>
      <c r="CS713" s="104">
        <f t="shared" si="294"/>
        <v>0</v>
      </c>
      <c r="CT713" s="104">
        <f t="shared" si="295"/>
        <v>0</v>
      </c>
      <c r="CU713" s="104">
        <f t="shared" si="296"/>
        <v>0</v>
      </c>
      <c r="CV713" s="104">
        <f t="shared" si="297"/>
        <v>0</v>
      </c>
      <c r="CW713" s="104">
        <f t="shared" si="298"/>
        <v>0</v>
      </c>
      <c r="CX713" s="104"/>
      <c r="CY713" s="211">
        <f t="shared" si="265"/>
        <v>0</v>
      </c>
      <c r="CZ713" s="211">
        <f t="shared" si="266"/>
        <v>0</v>
      </c>
      <c r="DA713" s="211">
        <f t="shared" si="267"/>
        <v>0</v>
      </c>
      <c r="DB713" s="211">
        <f t="shared" si="268"/>
        <v>0</v>
      </c>
      <c r="DC713" s="211">
        <f t="shared" si="269"/>
        <v>0</v>
      </c>
      <c r="DD713" s="211">
        <f t="shared" si="270"/>
        <v>0</v>
      </c>
      <c r="DE713" s="211">
        <f t="shared" si="271"/>
        <v>0</v>
      </c>
      <c r="DF713" s="211">
        <f t="shared" si="272"/>
        <v>0</v>
      </c>
      <c r="DG713" s="211">
        <f t="shared" si="273"/>
        <v>0</v>
      </c>
      <c r="DH713" s="211">
        <f t="shared" si="274"/>
        <v>0</v>
      </c>
    </row>
    <row r="714" spans="1:112" s="105" customFormat="1" ht="32.1" customHeight="1">
      <c r="A714" s="233">
        <v>611</v>
      </c>
      <c r="B714" s="289" t="s">
        <v>924</v>
      </c>
      <c r="C714" s="202">
        <v>401000033</v>
      </c>
      <c r="D714" s="397" t="s">
        <v>929</v>
      </c>
      <c r="E714" s="290" t="s">
        <v>930</v>
      </c>
      <c r="F714" s="291"/>
      <c r="G714" s="291"/>
      <c r="H714" s="292">
        <v>1</v>
      </c>
      <c r="I714" s="291"/>
      <c r="J714" s="292">
        <v>9</v>
      </c>
      <c r="K714" s="292">
        <v>1</v>
      </c>
      <c r="L714" s="292" t="s">
        <v>931</v>
      </c>
      <c r="M714" s="293" t="s">
        <v>932</v>
      </c>
      <c r="N714" s="293"/>
      <c r="O714" s="293"/>
      <c r="P714" s="294" t="s">
        <v>933</v>
      </c>
      <c r="Q714" s="294" t="s">
        <v>275</v>
      </c>
      <c r="R714" s="292"/>
      <c r="S714" s="292"/>
      <c r="T714" s="292" t="s">
        <v>934</v>
      </c>
      <c r="U714" s="292"/>
      <c r="V714" s="292">
        <v>12</v>
      </c>
      <c r="W714" s="292" t="s">
        <v>64</v>
      </c>
      <c r="X714" s="292">
        <v>15</v>
      </c>
      <c r="Y714" s="292"/>
      <c r="Z714" s="292"/>
      <c r="AA714" s="292"/>
      <c r="AB714" s="294" t="s">
        <v>142</v>
      </c>
      <c r="AC714" s="596" t="s">
        <v>2650</v>
      </c>
      <c r="AD714" s="598"/>
      <c r="AE714" s="598"/>
      <c r="AF714" s="598"/>
      <c r="AG714" s="598"/>
      <c r="AH714" s="598"/>
      <c r="AI714" s="598"/>
      <c r="AJ714" s="598" t="s">
        <v>2655</v>
      </c>
      <c r="AK714" s="598"/>
      <c r="AL714" s="598"/>
      <c r="AM714" s="610"/>
      <c r="AN714" s="596" t="s">
        <v>2652</v>
      </c>
      <c r="AO714" s="197" t="s">
        <v>147</v>
      </c>
      <c r="AP714" s="197" t="s">
        <v>71</v>
      </c>
      <c r="AQ714" s="197" t="s">
        <v>939</v>
      </c>
      <c r="AR714" s="70" t="s">
        <v>174</v>
      </c>
      <c r="AS714" s="197">
        <v>612</v>
      </c>
      <c r="AT714" s="508">
        <f t="shared" si="279"/>
        <v>630</v>
      </c>
      <c r="AU714" s="508">
        <f t="shared" si="279"/>
        <v>630</v>
      </c>
      <c r="AV714" s="508">
        <v>0</v>
      </c>
      <c r="AW714" s="508">
        <v>0</v>
      </c>
      <c r="AX714" s="508">
        <v>0</v>
      </c>
      <c r="AY714" s="508">
        <v>0</v>
      </c>
      <c r="AZ714" s="508">
        <v>0</v>
      </c>
      <c r="BA714" s="508">
        <v>0</v>
      </c>
      <c r="BB714" s="508">
        <v>630</v>
      </c>
      <c r="BC714" s="508">
        <v>630</v>
      </c>
      <c r="BD714" s="508">
        <f t="shared" si="280"/>
        <v>0</v>
      </c>
      <c r="BE714" s="508">
        <v>0</v>
      </c>
      <c r="BF714" s="508">
        <v>0</v>
      </c>
      <c r="BG714" s="508">
        <v>0</v>
      </c>
      <c r="BH714" s="508">
        <v>0</v>
      </c>
      <c r="BI714" s="508">
        <f t="shared" si="281"/>
        <v>0</v>
      </c>
      <c r="BJ714" s="508">
        <v>0</v>
      </c>
      <c r="BK714" s="508">
        <v>0</v>
      </c>
      <c r="BL714" s="508">
        <v>0</v>
      </c>
      <c r="BM714" s="508">
        <v>0</v>
      </c>
      <c r="BN714" s="508">
        <f t="shared" si="282"/>
        <v>0</v>
      </c>
      <c r="BO714" s="508">
        <v>0</v>
      </c>
      <c r="BP714" s="508">
        <v>0</v>
      </c>
      <c r="BQ714" s="508">
        <v>0</v>
      </c>
      <c r="BR714" s="508">
        <v>0</v>
      </c>
      <c r="BS714" s="508">
        <f t="shared" si="283"/>
        <v>0</v>
      </c>
      <c r="BT714" s="508">
        <v>0</v>
      </c>
      <c r="BU714" s="508">
        <v>0</v>
      </c>
      <c r="BV714" s="508">
        <v>0</v>
      </c>
      <c r="BW714" s="508">
        <f t="shared" si="299"/>
        <v>0</v>
      </c>
      <c r="BX714" s="508">
        <f t="shared" si="284"/>
        <v>630</v>
      </c>
      <c r="BY714" s="508">
        <f t="shared" si="285"/>
        <v>0</v>
      </c>
      <c r="BZ714" s="508">
        <f t="shared" si="286"/>
        <v>0</v>
      </c>
      <c r="CA714" s="508">
        <f t="shared" si="287"/>
        <v>0</v>
      </c>
      <c r="CB714" s="508">
        <f t="shared" si="288"/>
        <v>630</v>
      </c>
      <c r="CC714" s="508">
        <f t="shared" si="289"/>
        <v>0</v>
      </c>
      <c r="CD714" s="508">
        <f t="shared" si="290"/>
        <v>0</v>
      </c>
      <c r="CE714" s="508">
        <f t="shared" si="290"/>
        <v>0</v>
      </c>
      <c r="CF714" s="508">
        <f t="shared" si="290"/>
        <v>0</v>
      </c>
      <c r="CG714" s="508">
        <f t="shared" si="290"/>
        <v>0</v>
      </c>
      <c r="CH714" s="508">
        <f t="shared" si="291"/>
        <v>0</v>
      </c>
      <c r="CI714" s="508">
        <f t="shared" si="292"/>
        <v>0</v>
      </c>
      <c r="CJ714" s="508">
        <f t="shared" si="292"/>
        <v>0</v>
      </c>
      <c r="CK714" s="508">
        <f t="shared" si="292"/>
        <v>0</v>
      </c>
      <c r="CL714" s="508">
        <f t="shared" si="292"/>
        <v>0</v>
      </c>
      <c r="CM714" s="509" t="s">
        <v>92</v>
      </c>
      <c r="CN714" s="19" t="str">
        <f t="shared" si="264"/>
        <v>4010000331101плановый</v>
      </c>
      <c r="CO714" s="121"/>
      <c r="CP714" s="103"/>
      <c r="CQ714" s="103"/>
      <c r="CR714" s="104">
        <f t="shared" si="293"/>
        <v>0</v>
      </c>
      <c r="CS714" s="104">
        <f t="shared" si="294"/>
        <v>0</v>
      </c>
      <c r="CT714" s="104">
        <f t="shared" si="295"/>
        <v>0</v>
      </c>
      <c r="CU714" s="104">
        <f t="shared" si="296"/>
        <v>0</v>
      </c>
      <c r="CV714" s="104">
        <f t="shared" si="297"/>
        <v>0</v>
      </c>
      <c r="CW714" s="104">
        <f t="shared" si="298"/>
        <v>0</v>
      </c>
      <c r="CX714" s="104"/>
      <c r="CY714" s="211">
        <f t="shared" si="265"/>
        <v>0</v>
      </c>
      <c r="CZ714" s="211">
        <f t="shared" si="266"/>
        <v>0</v>
      </c>
      <c r="DA714" s="211">
        <f t="shared" si="267"/>
        <v>0</v>
      </c>
      <c r="DB714" s="211">
        <f t="shared" si="268"/>
        <v>0</v>
      </c>
      <c r="DC714" s="211">
        <f t="shared" si="269"/>
        <v>0</v>
      </c>
      <c r="DD714" s="211">
        <f t="shared" si="270"/>
        <v>0</v>
      </c>
      <c r="DE714" s="211">
        <f t="shared" si="271"/>
        <v>0</v>
      </c>
      <c r="DF714" s="211">
        <f t="shared" si="272"/>
        <v>0</v>
      </c>
      <c r="DG714" s="211">
        <f t="shared" si="273"/>
        <v>0</v>
      </c>
      <c r="DH714" s="211">
        <f t="shared" si="274"/>
        <v>0</v>
      </c>
    </row>
    <row r="715" spans="1:112" s="105" customFormat="1" ht="32.1" customHeight="1">
      <c r="A715" s="233">
        <v>611</v>
      </c>
      <c r="B715" s="289" t="s">
        <v>924</v>
      </c>
      <c r="C715" s="202">
        <v>401000033</v>
      </c>
      <c r="D715" s="397" t="s">
        <v>929</v>
      </c>
      <c r="E715" s="290" t="s">
        <v>930</v>
      </c>
      <c r="F715" s="291"/>
      <c r="G715" s="291"/>
      <c r="H715" s="292">
        <v>1</v>
      </c>
      <c r="I715" s="291"/>
      <c r="J715" s="292">
        <v>9</v>
      </c>
      <c r="K715" s="292">
        <v>1</v>
      </c>
      <c r="L715" s="292" t="s">
        <v>941</v>
      </c>
      <c r="M715" s="293" t="s">
        <v>104</v>
      </c>
      <c r="N715" s="293"/>
      <c r="O715" s="293"/>
      <c r="P715" s="294" t="s">
        <v>933</v>
      </c>
      <c r="Q715" s="294" t="s">
        <v>942</v>
      </c>
      <c r="R715" s="292"/>
      <c r="S715" s="292"/>
      <c r="T715" s="292"/>
      <c r="U715" s="292"/>
      <c r="V715" s="292">
        <v>3</v>
      </c>
      <c r="W715" s="292"/>
      <c r="X715" s="292">
        <v>1</v>
      </c>
      <c r="Y715" s="292"/>
      <c r="Z715" s="292"/>
      <c r="AA715" s="292"/>
      <c r="AB715" s="294" t="s">
        <v>943</v>
      </c>
      <c r="AC715" s="596" t="s">
        <v>2624</v>
      </c>
      <c r="AD715" s="598"/>
      <c r="AE715" s="598"/>
      <c r="AF715" s="598"/>
      <c r="AG715" s="598"/>
      <c r="AH715" s="598"/>
      <c r="AI715" s="598"/>
      <c r="AJ715" s="598"/>
      <c r="AK715" s="598"/>
      <c r="AL715" s="598"/>
      <c r="AM715" s="610" t="s">
        <v>2656</v>
      </c>
      <c r="AN715" s="596" t="s">
        <v>2626</v>
      </c>
      <c r="AO715" s="197" t="s">
        <v>147</v>
      </c>
      <c r="AP715" s="197" t="s">
        <v>90</v>
      </c>
      <c r="AQ715" s="197" t="s">
        <v>944</v>
      </c>
      <c r="AR715" s="70" t="s">
        <v>174</v>
      </c>
      <c r="AS715" s="197">
        <v>611</v>
      </c>
      <c r="AT715" s="508">
        <f t="shared" si="279"/>
        <v>11951813.199999999</v>
      </c>
      <c r="AU715" s="508">
        <f t="shared" si="279"/>
        <v>11951813.199999999</v>
      </c>
      <c r="AV715" s="508">
        <v>0</v>
      </c>
      <c r="AW715" s="508">
        <v>0</v>
      </c>
      <c r="AX715" s="508">
        <v>0</v>
      </c>
      <c r="AY715" s="508">
        <v>0</v>
      </c>
      <c r="AZ715" s="508">
        <v>0</v>
      </c>
      <c r="BA715" s="508">
        <v>0</v>
      </c>
      <c r="BB715" s="508">
        <v>11951813.199999999</v>
      </c>
      <c r="BC715" s="508">
        <v>11951813.199999999</v>
      </c>
      <c r="BD715" s="508">
        <f t="shared" si="280"/>
        <v>13338570</v>
      </c>
      <c r="BE715" s="508">
        <v>0</v>
      </c>
      <c r="BF715" s="508">
        <v>0</v>
      </c>
      <c r="BG715" s="508">
        <v>0</v>
      </c>
      <c r="BH715" s="508">
        <v>13338570</v>
      </c>
      <c r="BI715" s="508">
        <f t="shared" si="281"/>
        <v>13338570</v>
      </c>
      <c r="BJ715" s="508">
        <v>0</v>
      </c>
      <c r="BK715" s="508">
        <v>0</v>
      </c>
      <c r="BL715" s="508">
        <v>0</v>
      </c>
      <c r="BM715" s="508">
        <v>13338570</v>
      </c>
      <c r="BN715" s="508">
        <f t="shared" si="282"/>
        <v>13338570</v>
      </c>
      <c r="BO715" s="508">
        <v>0</v>
      </c>
      <c r="BP715" s="508">
        <v>0</v>
      </c>
      <c r="BQ715" s="508">
        <v>0</v>
      </c>
      <c r="BR715" s="508">
        <v>13338570</v>
      </c>
      <c r="BS715" s="508">
        <f t="shared" si="283"/>
        <v>13338570</v>
      </c>
      <c r="BT715" s="508">
        <v>0</v>
      </c>
      <c r="BU715" s="508">
        <v>0</v>
      </c>
      <c r="BV715" s="508">
        <v>0</v>
      </c>
      <c r="BW715" s="508">
        <f t="shared" si="299"/>
        <v>13338570</v>
      </c>
      <c r="BX715" s="508">
        <f t="shared" si="284"/>
        <v>11951813.199999999</v>
      </c>
      <c r="BY715" s="508">
        <f t="shared" si="285"/>
        <v>0</v>
      </c>
      <c r="BZ715" s="508">
        <f t="shared" si="286"/>
        <v>0</v>
      </c>
      <c r="CA715" s="508">
        <f t="shared" si="287"/>
        <v>0</v>
      </c>
      <c r="CB715" s="508">
        <f t="shared" si="288"/>
        <v>11951813.199999999</v>
      </c>
      <c r="CC715" s="508">
        <f t="shared" si="289"/>
        <v>13338570</v>
      </c>
      <c r="CD715" s="508">
        <f t="shared" si="290"/>
        <v>0</v>
      </c>
      <c r="CE715" s="508">
        <f t="shared" si="290"/>
        <v>0</v>
      </c>
      <c r="CF715" s="508">
        <f t="shared" si="290"/>
        <v>0</v>
      </c>
      <c r="CG715" s="508">
        <f t="shared" si="290"/>
        <v>13338570</v>
      </c>
      <c r="CH715" s="508">
        <f t="shared" si="291"/>
        <v>13338570</v>
      </c>
      <c r="CI715" s="508">
        <f t="shared" si="292"/>
        <v>0</v>
      </c>
      <c r="CJ715" s="508">
        <f t="shared" si="292"/>
        <v>0</v>
      </c>
      <c r="CK715" s="508">
        <f t="shared" si="292"/>
        <v>0</v>
      </c>
      <c r="CL715" s="508">
        <f t="shared" si="292"/>
        <v>13338570</v>
      </c>
      <c r="CM715" s="509" t="s">
        <v>92</v>
      </c>
      <c r="CN715" s="19" t="str">
        <f t="shared" si="264"/>
        <v>4010000331102плановый</v>
      </c>
      <c r="CP715" s="103"/>
      <c r="CQ715" s="103"/>
      <c r="CR715" s="104">
        <f t="shared" si="293"/>
        <v>0</v>
      </c>
      <c r="CS715" s="104">
        <f t="shared" si="294"/>
        <v>0</v>
      </c>
      <c r="CT715" s="104">
        <f t="shared" si="295"/>
        <v>0</v>
      </c>
      <c r="CU715" s="104">
        <f t="shared" si="296"/>
        <v>0</v>
      </c>
      <c r="CV715" s="104">
        <f t="shared" si="297"/>
        <v>0</v>
      </c>
      <c r="CW715" s="104">
        <f t="shared" si="298"/>
        <v>0</v>
      </c>
      <c r="CX715" s="104"/>
      <c r="CY715" s="211">
        <f t="shared" si="265"/>
        <v>0</v>
      </c>
      <c r="CZ715" s="211">
        <f t="shared" si="266"/>
        <v>0</v>
      </c>
      <c r="DA715" s="211">
        <f t="shared" si="267"/>
        <v>0</v>
      </c>
      <c r="DB715" s="211">
        <f t="shared" si="268"/>
        <v>0</v>
      </c>
      <c r="DC715" s="211">
        <f t="shared" si="269"/>
        <v>0</v>
      </c>
      <c r="DD715" s="211">
        <f t="shared" si="270"/>
        <v>0</v>
      </c>
      <c r="DE715" s="211">
        <f t="shared" si="271"/>
        <v>0</v>
      </c>
      <c r="DF715" s="211">
        <f t="shared" si="272"/>
        <v>0</v>
      </c>
      <c r="DG715" s="211">
        <f t="shared" si="273"/>
        <v>0</v>
      </c>
      <c r="DH715" s="211">
        <f t="shared" si="274"/>
        <v>0</v>
      </c>
    </row>
    <row r="716" spans="1:112" s="105" customFormat="1" ht="32.1" customHeight="1">
      <c r="A716" s="233">
        <v>611</v>
      </c>
      <c r="B716" s="289" t="s">
        <v>924</v>
      </c>
      <c r="C716" s="202">
        <v>401000033</v>
      </c>
      <c r="D716" s="397" t="s">
        <v>929</v>
      </c>
      <c r="E716" s="290" t="s">
        <v>329</v>
      </c>
      <c r="F716" s="291"/>
      <c r="G716" s="291"/>
      <c r="H716" s="292">
        <v>3</v>
      </c>
      <c r="I716" s="291"/>
      <c r="J716" s="292">
        <v>17</v>
      </c>
      <c r="K716" s="292">
        <v>1</v>
      </c>
      <c r="L716" s="292">
        <v>3</v>
      </c>
      <c r="M716" s="293"/>
      <c r="N716" s="293"/>
      <c r="O716" s="293"/>
      <c r="P716" s="294" t="s">
        <v>134</v>
      </c>
      <c r="Q716" s="294" t="s">
        <v>945</v>
      </c>
      <c r="R716" s="292"/>
      <c r="S716" s="292"/>
      <c r="T716" s="292" t="s">
        <v>934</v>
      </c>
      <c r="U716" s="292"/>
      <c r="V716" s="292" t="s">
        <v>65</v>
      </c>
      <c r="W716" s="292" t="s">
        <v>64</v>
      </c>
      <c r="X716" s="292" t="s">
        <v>66</v>
      </c>
      <c r="Y716" s="292"/>
      <c r="Z716" s="292"/>
      <c r="AA716" s="292"/>
      <c r="AB716" s="294"/>
      <c r="AC716" s="596" t="s">
        <v>2657</v>
      </c>
      <c r="AD716" s="598"/>
      <c r="AE716" s="598"/>
      <c r="AF716" s="598"/>
      <c r="AG716" s="598"/>
      <c r="AH716" s="598"/>
      <c r="AI716" s="598"/>
      <c r="AJ716" s="598" t="s">
        <v>2655</v>
      </c>
      <c r="AK716" s="598"/>
      <c r="AL716" s="598"/>
      <c r="AM716" s="610"/>
      <c r="AN716" s="596" t="s">
        <v>2658</v>
      </c>
      <c r="AO716" s="197" t="s">
        <v>147</v>
      </c>
      <c r="AP716" s="197" t="s">
        <v>205</v>
      </c>
      <c r="AQ716" s="197" t="s">
        <v>946</v>
      </c>
      <c r="AR716" s="70" t="s">
        <v>174</v>
      </c>
      <c r="AS716" s="197">
        <v>111</v>
      </c>
      <c r="AT716" s="508">
        <f t="shared" si="279"/>
        <v>7464633.5099999998</v>
      </c>
      <c r="AU716" s="508">
        <f t="shared" si="279"/>
        <v>7464633.5099999998</v>
      </c>
      <c r="AV716" s="508">
        <v>0</v>
      </c>
      <c r="AW716" s="508">
        <v>0</v>
      </c>
      <c r="AX716" s="508">
        <v>0</v>
      </c>
      <c r="AY716" s="508">
        <v>0</v>
      </c>
      <c r="AZ716" s="508">
        <v>0</v>
      </c>
      <c r="BA716" s="508">
        <v>0</v>
      </c>
      <c r="BB716" s="508">
        <v>7464633.5099999998</v>
      </c>
      <c r="BC716" s="508">
        <v>7464633.5099999998</v>
      </c>
      <c r="BD716" s="508">
        <f t="shared" si="280"/>
        <v>8051780</v>
      </c>
      <c r="BE716" s="508">
        <v>0</v>
      </c>
      <c r="BF716" s="508">
        <v>0</v>
      </c>
      <c r="BG716" s="508">
        <v>0</v>
      </c>
      <c r="BH716" s="508">
        <v>8051780</v>
      </c>
      <c r="BI716" s="508">
        <f t="shared" si="281"/>
        <v>8051780</v>
      </c>
      <c r="BJ716" s="508">
        <v>0</v>
      </c>
      <c r="BK716" s="508">
        <v>0</v>
      </c>
      <c r="BL716" s="508">
        <v>0</v>
      </c>
      <c r="BM716" s="508">
        <v>8051780</v>
      </c>
      <c r="BN716" s="508">
        <f t="shared" si="282"/>
        <v>8051780</v>
      </c>
      <c r="BO716" s="508">
        <v>0</v>
      </c>
      <c r="BP716" s="508">
        <v>0</v>
      </c>
      <c r="BQ716" s="508">
        <v>0</v>
      </c>
      <c r="BR716" s="508">
        <v>8051780</v>
      </c>
      <c r="BS716" s="508">
        <f t="shared" si="283"/>
        <v>8051780</v>
      </c>
      <c r="BT716" s="508">
        <v>0</v>
      </c>
      <c r="BU716" s="508">
        <v>0</v>
      </c>
      <c r="BV716" s="508">
        <v>0</v>
      </c>
      <c r="BW716" s="508">
        <f t="shared" si="299"/>
        <v>8051780</v>
      </c>
      <c r="BX716" s="508">
        <f t="shared" si="284"/>
        <v>7464633.5099999998</v>
      </c>
      <c r="BY716" s="508">
        <f t="shared" si="285"/>
        <v>0</v>
      </c>
      <c r="BZ716" s="508">
        <f t="shared" si="286"/>
        <v>0</v>
      </c>
      <c r="CA716" s="508">
        <f t="shared" si="287"/>
        <v>0</v>
      </c>
      <c r="CB716" s="508">
        <f t="shared" si="288"/>
        <v>7464633.5099999998</v>
      </c>
      <c r="CC716" s="508">
        <f t="shared" si="289"/>
        <v>8051780</v>
      </c>
      <c r="CD716" s="508">
        <f t="shared" si="290"/>
        <v>0</v>
      </c>
      <c r="CE716" s="508">
        <f t="shared" si="290"/>
        <v>0</v>
      </c>
      <c r="CF716" s="508">
        <f t="shared" si="290"/>
        <v>0</v>
      </c>
      <c r="CG716" s="508">
        <f t="shared" si="290"/>
        <v>8051780</v>
      </c>
      <c r="CH716" s="508">
        <f t="shared" si="291"/>
        <v>8051780</v>
      </c>
      <c r="CI716" s="508">
        <f t="shared" si="292"/>
        <v>0</v>
      </c>
      <c r="CJ716" s="508">
        <f t="shared" si="292"/>
        <v>0</v>
      </c>
      <c r="CK716" s="508">
        <f t="shared" si="292"/>
        <v>0</v>
      </c>
      <c r="CL716" s="508">
        <f t="shared" si="292"/>
        <v>8051780</v>
      </c>
      <c r="CM716" s="405" t="s">
        <v>91</v>
      </c>
      <c r="CN716" s="19" t="str">
        <f t="shared" si="264"/>
        <v>4010000331105нормативный</v>
      </c>
      <c r="CP716" s="103"/>
      <c r="CQ716" s="103"/>
      <c r="CR716" s="104">
        <f t="shared" si="293"/>
        <v>0</v>
      </c>
      <c r="CS716" s="104">
        <f t="shared" si="294"/>
        <v>0</v>
      </c>
      <c r="CT716" s="104">
        <f t="shared" si="295"/>
        <v>0</v>
      </c>
      <c r="CU716" s="104">
        <f t="shared" si="296"/>
        <v>0</v>
      </c>
      <c r="CV716" s="104">
        <f t="shared" si="297"/>
        <v>0</v>
      </c>
      <c r="CW716" s="104">
        <f t="shared" si="298"/>
        <v>0</v>
      </c>
      <c r="CX716" s="104"/>
      <c r="CY716" s="211">
        <f t="shared" si="265"/>
        <v>0</v>
      </c>
      <c r="CZ716" s="211">
        <f t="shared" si="266"/>
        <v>0</v>
      </c>
      <c r="DA716" s="211">
        <f t="shared" si="267"/>
        <v>0</v>
      </c>
      <c r="DB716" s="211">
        <f t="shared" si="268"/>
        <v>0</v>
      </c>
      <c r="DC716" s="211">
        <f t="shared" si="269"/>
        <v>0</v>
      </c>
      <c r="DD716" s="211">
        <f t="shared" si="270"/>
        <v>0</v>
      </c>
      <c r="DE716" s="211">
        <f t="shared" si="271"/>
        <v>0</v>
      </c>
      <c r="DF716" s="211">
        <f t="shared" si="272"/>
        <v>0</v>
      </c>
      <c r="DG716" s="211">
        <f t="shared" si="273"/>
        <v>0</v>
      </c>
      <c r="DH716" s="211">
        <f t="shared" si="274"/>
        <v>0</v>
      </c>
    </row>
    <row r="717" spans="1:112" s="105" customFormat="1" ht="32.1" customHeight="1">
      <c r="A717" s="233">
        <v>611</v>
      </c>
      <c r="B717" s="289" t="s">
        <v>924</v>
      </c>
      <c r="C717" s="202">
        <v>401000033</v>
      </c>
      <c r="D717" s="397" t="s">
        <v>929</v>
      </c>
      <c r="E717" s="290" t="s">
        <v>329</v>
      </c>
      <c r="F717" s="291"/>
      <c r="G717" s="291"/>
      <c r="H717" s="292">
        <v>3</v>
      </c>
      <c r="I717" s="291"/>
      <c r="J717" s="292">
        <v>17</v>
      </c>
      <c r="K717" s="292">
        <v>1</v>
      </c>
      <c r="L717" s="292">
        <v>3</v>
      </c>
      <c r="M717" s="293"/>
      <c r="N717" s="293"/>
      <c r="O717" s="293"/>
      <c r="P717" s="294" t="s">
        <v>134</v>
      </c>
      <c r="Q717" s="294" t="s">
        <v>945</v>
      </c>
      <c r="R717" s="292"/>
      <c r="S717" s="292"/>
      <c r="T717" s="292" t="s">
        <v>934</v>
      </c>
      <c r="U717" s="292"/>
      <c r="V717" s="292" t="s">
        <v>65</v>
      </c>
      <c r="W717" s="292" t="s">
        <v>64</v>
      </c>
      <c r="X717" s="292" t="s">
        <v>66</v>
      </c>
      <c r="Y717" s="292"/>
      <c r="Z717" s="292"/>
      <c r="AA717" s="292"/>
      <c r="AB717" s="294" t="s">
        <v>142</v>
      </c>
      <c r="AC717" s="596" t="s">
        <v>2657</v>
      </c>
      <c r="AD717" s="598"/>
      <c r="AE717" s="598"/>
      <c r="AF717" s="598"/>
      <c r="AG717" s="598"/>
      <c r="AH717" s="598"/>
      <c r="AI717" s="598"/>
      <c r="AJ717" s="598" t="s">
        <v>2651</v>
      </c>
      <c r="AK717" s="598"/>
      <c r="AL717" s="598"/>
      <c r="AM717" s="610"/>
      <c r="AN717" s="596" t="s">
        <v>2658</v>
      </c>
      <c r="AO717" s="197" t="s">
        <v>147</v>
      </c>
      <c r="AP717" s="197" t="s">
        <v>205</v>
      </c>
      <c r="AQ717" s="197" t="s">
        <v>947</v>
      </c>
      <c r="AR717" s="70" t="s">
        <v>126</v>
      </c>
      <c r="AS717" s="197">
        <v>111</v>
      </c>
      <c r="AT717" s="508">
        <f t="shared" si="279"/>
        <v>231165.91</v>
      </c>
      <c r="AU717" s="508">
        <f t="shared" si="279"/>
        <v>231165.91</v>
      </c>
      <c r="AV717" s="508">
        <v>0</v>
      </c>
      <c r="AW717" s="508">
        <v>0</v>
      </c>
      <c r="AX717" s="508">
        <v>231165.91</v>
      </c>
      <c r="AY717" s="508">
        <v>231165.91</v>
      </c>
      <c r="AZ717" s="508">
        <v>0</v>
      </c>
      <c r="BA717" s="508">
        <v>0</v>
      </c>
      <c r="BB717" s="508">
        <v>0</v>
      </c>
      <c r="BC717" s="508">
        <v>0</v>
      </c>
      <c r="BD717" s="508">
        <f t="shared" si="280"/>
        <v>0</v>
      </c>
      <c r="BE717" s="508">
        <v>0</v>
      </c>
      <c r="BF717" s="508">
        <v>0</v>
      </c>
      <c r="BG717" s="508">
        <v>0</v>
      </c>
      <c r="BH717" s="508">
        <v>0</v>
      </c>
      <c r="BI717" s="508">
        <f t="shared" si="281"/>
        <v>0</v>
      </c>
      <c r="BJ717" s="508">
        <v>0</v>
      </c>
      <c r="BK717" s="508">
        <v>0</v>
      </c>
      <c r="BL717" s="508">
        <v>0</v>
      </c>
      <c r="BM717" s="508">
        <v>0</v>
      </c>
      <c r="BN717" s="508">
        <f t="shared" si="282"/>
        <v>0</v>
      </c>
      <c r="BO717" s="508">
        <v>0</v>
      </c>
      <c r="BP717" s="508">
        <v>0</v>
      </c>
      <c r="BQ717" s="508">
        <v>0</v>
      </c>
      <c r="BR717" s="508">
        <v>0</v>
      </c>
      <c r="BS717" s="508">
        <f t="shared" si="283"/>
        <v>0</v>
      </c>
      <c r="BT717" s="508">
        <v>0</v>
      </c>
      <c r="BU717" s="508">
        <v>0</v>
      </c>
      <c r="BV717" s="508">
        <v>0</v>
      </c>
      <c r="BW717" s="508">
        <f t="shared" si="299"/>
        <v>0</v>
      </c>
      <c r="BX717" s="508">
        <f t="shared" si="284"/>
        <v>231165.91</v>
      </c>
      <c r="BY717" s="508">
        <f t="shared" si="285"/>
        <v>0</v>
      </c>
      <c r="BZ717" s="508">
        <f t="shared" si="286"/>
        <v>231165.91</v>
      </c>
      <c r="CA717" s="508">
        <f t="shared" si="287"/>
        <v>0</v>
      </c>
      <c r="CB717" s="508">
        <f t="shared" si="288"/>
        <v>0</v>
      </c>
      <c r="CC717" s="508">
        <f t="shared" si="289"/>
        <v>0</v>
      </c>
      <c r="CD717" s="508">
        <f t="shared" si="290"/>
        <v>0</v>
      </c>
      <c r="CE717" s="508">
        <f t="shared" si="290"/>
        <v>0</v>
      </c>
      <c r="CF717" s="508">
        <f t="shared" si="290"/>
        <v>0</v>
      </c>
      <c r="CG717" s="508">
        <f t="shared" si="290"/>
        <v>0</v>
      </c>
      <c r="CH717" s="508">
        <f t="shared" si="291"/>
        <v>0</v>
      </c>
      <c r="CI717" s="508">
        <f t="shared" si="292"/>
        <v>0</v>
      </c>
      <c r="CJ717" s="508">
        <f t="shared" si="292"/>
        <v>0</v>
      </c>
      <c r="CK717" s="508">
        <f t="shared" si="292"/>
        <v>0</v>
      </c>
      <c r="CL717" s="508">
        <f t="shared" si="292"/>
        <v>0</v>
      </c>
      <c r="CM717" s="405" t="s">
        <v>91</v>
      </c>
      <c r="CN717" s="19" t="str">
        <f t="shared" si="264"/>
        <v>4010000331105нормативный</v>
      </c>
      <c r="CP717" s="103"/>
      <c r="CQ717" s="103"/>
      <c r="CR717" s="104">
        <f t="shared" si="293"/>
        <v>0</v>
      </c>
      <c r="CS717" s="104">
        <f t="shared" si="294"/>
        <v>0</v>
      </c>
      <c r="CT717" s="104">
        <f t="shared" si="295"/>
        <v>0</v>
      </c>
      <c r="CU717" s="104">
        <f t="shared" si="296"/>
        <v>0</v>
      </c>
      <c r="CV717" s="104">
        <f t="shared" si="297"/>
        <v>0</v>
      </c>
      <c r="CW717" s="104">
        <f t="shared" si="298"/>
        <v>0</v>
      </c>
      <c r="CX717" s="104"/>
      <c r="CY717" s="211">
        <f t="shared" si="265"/>
        <v>0</v>
      </c>
      <c r="CZ717" s="211">
        <f t="shared" si="266"/>
        <v>0</v>
      </c>
      <c r="DA717" s="211">
        <f t="shared" si="267"/>
        <v>0</v>
      </c>
      <c r="DB717" s="211">
        <f t="shared" si="268"/>
        <v>0</v>
      </c>
      <c r="DC717" s="211">
        <f t="shared" si="269"/>
        <v>0</v>
      </c>
      <c r="DD717" s="211">
        <f t="shared" si="270"/>
        <v>0</v>
      </c>
      <c r="DE717" s="211">
        <f t="shared" si="271"/>
        <v>0</v>
      </c>
      <c r="DF717" s="211">
        <f t="shared" si="272"/>
        <v>0</v>
      </c>
      <c r="DG717" s="211">
        <f t="shared" si="273"/>
        <v>0</v>
      </c>
      <c r="DH717" s="211">
        <f t="shared" si="274"/>
        <v>0</v>
      </c>
    </row>
    <row r="718" spans="1:112" s="105" customFormat="1" ht="32.1" customHeight="1">
      <c r="A718" s="233">
        <v>611</v>
      </c>
      <c r="B718" s="289" t="s">
        <v>924</v>
      </c>
      <c r="C718" s="202">
        <v>401000033</v>
      </c>
      <c r="D718" s="198" t="s">
        <v>929</v>
      </c>
      <c r="E718" s="290" t="s">
        <v>329</v>
      </c>
      <c r="F718" s="291"/>
      <c r="G718" s="291"/>
      <c r="H718" s="292">
        <v>3</v>
      </c>
      <c r="I718" s="291"/>
      <c r="J718" s="292">
        <v>17</v>
      </c>
      <c r="K718" s="292">
        <v>1</v>
      </c>
      <c r="L718" s="292">
        <v>3</v>
      </c>
      <c r="M718" s="293"/>
      <c r="N718" s="293"/>
      <c r="O718" s="293"/>
      <c r="P718" s="294" t="s">
        <v>134</v>
      </c>
      <c r="Q718" s="294" t="s">
        <v>945</v>
      </c>
      <c r="R718" s="292"/>
      <c r="S718" s="292"/>
      <c r="T718" s="292" t="s">
        <v>934</v>
      </c>
      <c r="U718" s="292"/>
      <c r="V718" s="292" t="s">
        <v>65</v>
      </c>
      <c r="W718" s="292" t="s">
        <v>64</v>
      </c>
      <c r="X718" s="292" t="s">
        <v>66</v>
      </c>
      <c r="Y718" s="292"/>
      <c r="Z718" s="292"/>
      <c r="AA718" s="292"/>
      <c r="AB718" s="294" t="s">
        <v>142</v>
      </c>
      <c r="AC718" s="596" t="s">
        <v>2624</v>
      </c>
      <c r="AD718" s="598"/>
      <c r="AE718" s="598"/>
      <c r="AF718" s="598"/>
      <c r="AG718" s="598"/>
      <c r="AH718" s="598"/>
      <c r="AI718" s="598"/>
      <c r="AJ718" s="598"/>
      <c r="AK718" s="598"/>
      <c r="AL718" s="598"/>
      <c r="AM718" s="599" t="s">
        <v>2625</v>
      </c>
      <c r="AN718" s="600" t="s">
        <v>2626</v>
      </c>
      <c r="AO718" s="233" t="s">
        <v>147</v>
      </c>
      <c r="AP718" s="233" t="s">
        <v>205</v>
      </c>
      <c r="AQ718" s="197" t="s">
        <v>2659</v>
      </c>
      <c r="AR718" s="196" t="s">
        <v>1957</v>
      </c>
      <c r="AS718" s="311">
        <v>111</v>
      </c>
      <c r="AT718" s="508">
        <f t="shared" si="279"/>
        <v>3275.99</v>
      </c>
      <c r="AU718" s="508">
        <f t="shared" si="279"/>
        <v>3275.99</v>
      </c>
      <c r="AV718" s="508">
        <v>0</v>
      </c>
      <c r="AW718" s="508">
        <v>0</v>
      </c>
      <c r="AX718" s="508">
        <v>3275.99</v>
      </c>
      <c r="AY718" s="508">
        <v>3275.99</v>
      </c>
      <c r="AZ718" s="508">
        <v>0</v>
      </c>
      <c r="BA718" s="508">
        <v>0</v>
      </c>
      <c r="BB718" s="508">
        <v>0</v>
      </c>
      <c r="BC718" s="508">
        <v>0</v>
      </c>
      <c r="BD718" s="508">
        <f t="shared" si="280"/>
        <v>0</v>
      </c>
      <c r="BE718" s="508">
        <v>0</v>
      </c>
      <c r="BF718" s="508">
        <v>0</v>
      </c>
      <c r="BG718" s="508">
        <v>0</v>
      </c>
      <c r="BH718" s="508">
        <v>0</v>
      </c>
      <c r="BI718" s="508">
        <f t="shared" si="281"/>
        <v>0</v>
      </c>
      <c r="BJ718" s="508">
        <v>0</v>
      </c>
      <c r="BK718" s="508">
        <v>0</v>
      </c>
      <c r="BL718" s="508">
        <v>0</v>
      </c>
      <c r="BM718" s="508">
        <v>0</v>
      </c>
      <c r="BN718" s="508">
        <f t="shared" si="282"/>
        <v>0</v>
      </c>
      <c r="BO718" s="508">
        <v>0</v>
      </c>
      <c r="BP718" s="508">
        <v>0</v>
      </c>
      <c r="BQ718" s="508">
        <v>0</v>
      </c>
      <c r="BR718" s="508">
        <v>0</v>
      </c>
      <c r="BS718" s="508">
        <f t="shared" si="283"/>
        <v>0</v>
      </c>
      <c r="BT718" s="508">
        <v>0</v>
      </c>
      <c r="BU718" s="508">
        <v>0</v>
      </c>
      <c r="BV718" s="508">
        <v>0</v>
      </c>
      <c r="BW718" s="508">
        <f t="shared" si="299"/>
        <v>0</v>
      </c>
      <c r="BX718" s="508">
        <f t="shared" si="284"/>
        <v>3275.99</v>
      </c>
      <c r="BY718" s="508">
        <f t="shared" si="285"/>
        <v>0</v>
      </c>
      <c r="BZ718" s="508">
        <f t="shared" si="286"/>
        <v>3275.99</v>
      </c>
      <c r="CA718" s="508">
        <f t="shared" si="287"/>
        <v>0</v>
      </c>
      <c r="CB718" s="508">
        <f t="shared" si="288"/>
        <v>0</v>
      </c>
      <c r="CC718" s="508">
        <f t="shared" si="289"/>
        <v>0</v>
      </c>
      <c r="CD718" s="508">
        <f t="shared" si="290"/>
        <v>0</v>
      </c>
      <c r="CE718" s="508">
        <f t="shared" si="290"/>
        <v>0</v>
      </c>
      <c r="CF718" s="508">
        <f t="shared" si="290"/>
        <v>0</v>
      </c>
      <c r="CG718" s="508">
        <f t="shared" si="290"/>
        <v>0</v>
      </c>
      <c r="CH718" s="508">
        <f t="shared" si="291"/>
        <v>0</v>
      </c>
      <c r="CI718" s="508">
        <f t="shared" si="292"/>
        <v>0</v>
      </c>
      <c r="CJ718" s="508">
        <f t="shared" si="292"/>
        <v>0</v>
      </c>
      <c r="CK718" s="508">
        <f t="shared" si="292"/>
        <v>0</v>
      </c>
      <c r="CL718" s="508">
        <f t="shared" si="292"/>
        <v>0</v>
      </c>
      <c r="CM718" s="405" t="s">
        <v>91</v>
      </c>
      <c r="CN718" s="19" t="str">
        <f t="shared" si="264"/>
        <v>4010000331105нормативный</v>
      </c>
      <c r="CO718" s="120" t="s">
        <v>1249</v>
      </c>
      <c r="CP718" s="103"/>
      <c r="CQ718" s="103"/>
      <c r="CR718" s="104">
        <f t="shared" si="293"/>
        <v>0</v>
      </c>
      <c r="CS718" s="104">
        <f t="shared" si="294"/>
        <v>0</v>
      </c>
      <c r="CT718" s="104">
        <f t="shared" si="295"/>
        <v>0</v>
      </c>
      <c r="CU718" s="104">
        <f t="shared" si="296"/>
        <v>0</v>
      </c>
      <c r="CV718" s="104">
        <f t="shared" si="297"/>
        <v>0</v>
      </c>
      <c r="CW718" s="104">
        <f t="shared" si="298"/>
        <v>0</v>
      </c>
      <c r="CX718" s="104"/>
      <c r="CY718" s="211">
        <f t="shared" si="265"/>
        <v>0</v>
      </c>
      <c r="CZ718" s="211">
        <f t="shared" si="266"/>
        <v>0</v>
      </c>
      <c r="DA718" s="211">
        <f t="shared" si="267"/>
        <v>0</v>
      </c>
      <c r="DB718" s="211">
        <f t="shared" si="268"/>
        <v>0</v>
      </c>
      <c r="DC718" s="211">
        <f t="shared" si="269"/>
        <v>0</v>
      </c>
      <c r="DD718" s="211">
        <f t="shared" si="270"/>
        <v>0</v>
      </c>
      <c r="DE718" s="211">
        <f t="shared" si="271"/>
        <v>0</v>
      </c>
      <c r="DF718" s="211">
        <f t="shared" si="272"/>
        <v>0</v>
      </c>
      <c r="DG718" s="211">
        <f t="shared" si="273"/>
        <v>0</v>
      </c>
      <c r="DH718" s="211">
        <f t="shared" si="274"/>
        <v>0</v>
      </c>
    </row>
    <row r="719" spans="1:112" s="105" customFormat="1" ht="32.1" customHeight="1">
      <c r="A719" s="233">
        <v>611</v>
      </c>
      <c r="B719" s="289" t="s">
        <v>924</v>
      </c>
      <c r="C719" s="202">
        <v>401000033</v>
      </c>
      <c r="D719" s="397" t="s">
        <v>929</v>
      </c>
      <c r="E719" s="290" t="s">
        <v>329</v>
      </c>
      <c r="F719" s="291"/>
      <c r="G719" s="291"/>
      <c r="H719" s="292">
        <v>3</v>
      </c>
      <c r="I719" s="291"/>
      <c r="J719" s="292">
        <v>17</v>
      </c>
      <c r="K719" s="292" t="s">
        <v>64</v>
      </c>
      <c r="L719" s="292" t="s">
        <v>66</v>
      </c>
      <c r="M719" s="293"/>
      <c r="N719" s="293"/>
      <c r="O719" s="293"/>
      <c r="P719" s="294" t="s">
        <v>134</v>
      </c>
      <c r="Q719" s="294" t="s">
        <v>945</v>
      </c>
      <c r="R719" s="292"/>
      <c r="S719" s="292"/>
      <c r="T719" s="292" t="s">
        <v>934</v>
      </c>
      <c r="U719" s="292"/>
      <c r="V719" s="292" t="s">
        <v>65</v>
      </c>
      <c r="W719" s="292" t="s">
        <v>64</v>
      </c>
      <c r="X719" s="292" t="s">
        <v>66</v>
      </c>
      <c r="Y719" s="292"/>
      <c r="Z719" s="292"/>
      <c r="AA719" s="292"/>
      <c r="AB719" s="294"/>
      <c r="AC719" s="596" t="s">
        <v>2657</v>
      </c>
      <c r="AD719" s="598"/>
      <c r="AE719" s="598"/>
      <c r="AF719" s="598"/>
      <c r="AG719" s="598"/>
      <c r="AH719" s="598"/>
      <c r="AI719" s="598"/>
      <c r="AJ719" s="598" t="s">
        <v>2651</v>
      </c>
      <c r="AK719" s="598"/>
      <c r="AL719" s="598"/>
      <c r="AM719" s="610"/>
      <c r="AN719" s="596" t="s">
        <v>2658</v>
      </c>
      <c r="AO719" s="197" t="s">
        <v>147</v>
      </c>
      <c r="AP719" s="197" t="s">
        <v>205</v>
      </c>
      <c r="AQ719" s="197" t="s">
        <v>946</v>
      </c>
      <c r="AR719" s="70" t="s">
        <v>174</v>
      </c>
      <c r="AS719" s="197">
        <v>119</v>
      </c>
      <c r="AT719" s="508">
        <f t="shared" si="279"/>
        <v>2222663.75</v>
      </c>
      <c r="AU719" s="508">
        <f t="shared" si="279"/>
        <v>2222663.75</v>
      </c>
      <c r="AV719" s="508">
        <v>0</v>
      </c>
      <c r="AW719" s="508">
        <v>0</v>
      </c>
      <c r="AX719" s="508">
        <v>0</v>
      </c>
      <c r="AY719" s="508">
        <v>0</v>
      </c>
      <c r="AZ719" s="508">
        <v>0</v>
      </c>
      <c r="BA719" s="508">
        <v>0</v>
      </c>
      <c r="BB719" s="508">
        <v>2222663.75</v>
      </c>
      <c r="BC719" s="508">
        <v>2222663.75</v>
      </c>
      <c r="BD719" s="508">
        <f t="shared" si="280"/>
        <v>2230345.5</v>
      </c>
      <c r="BE719" s="508">
        <v>0</v>
      </c>
      <c r="BF719" s="508">
        <v>0</v>
      </c>
      <c r="BG719" s="508">
        <v>0</v>
      </c>
      <c r="BH719" s="508">
        <v>2230345.5</v>
      </c>
      <c r="BI719" s="508">
        <f t="shared" si="281"/>
        <v>2431640</v>
      </c>
      <c r="BJ719" s="508">
        <v>0</v>
      </c>
      <c r="BK719" s="508">
        <v>0</v>
      </c>
      <c r="BL719" s="508">
        <v>0</v>
      </c>
      <c r="BM719" s="508">
        <v>2431640</v>
      </c>
      <c r="BN719" s="508">
        <f t="shared" si="282"/>
        <v>2431640</v>
      </c>
      <c r="BO719" s="508">
        <v>0</v>
      </c>
      <c r="BP719" s="508">
        <v>0</v>
      </c>
      <c r="BQ719" s="508">
        <v>0</v>
      </c>
      <c r="BR719" s="508">
        <v>2431640</v>
      </c>
      <c r="BS719" s="508">
        <f t="shared" si="283"/>
        <v>2431640</v>
      </c>
      <c r="BT719" s="508">
        <v>0</v>
      </c>
      <c r="BU719" s="508">
        <v>0</v>
      </c>
      <c r="BV719" s="508">
        <v>0</v>
      </c>
      <c r="BW719" s="508">
        <f t="shared" si="299"/>
        <v>2431640</v>
      </c>
      <c r="BX719" s="508">
        <f t="shared" si="284"/>
        <v>2222663.75</v>
      </c>
      <c r="BY719" s="508">
        <f t="shared" si="285"/>
        <v>0</v>
      </c>
      <c r="BZ719" s="508">
        <f t="shared" si="286"/>
        <v>0</v>
      </c>
      <c r="CA719" s="508">
        <f t="shared" si="287"/>
        <v>0</v>
      </c>
      <c r="CB719" s="508">
        <f t="shared" si="288"/>
        <v>2222663.75</v>
      </c>
      <c r="CC719" s="508">
        <f t="shared" si="289"/>
        <v>2230345.5</v>
      </c>
      <c r="CD719" s="508">
        <f t="shared" si="290"/>
        <v>0</v>
      </c>
      <c r="CE719" s="508">
        <f t="shared" si="290"/>
        <v>0</v>
      </c>
      <c r="CF719" s="508">
        <f t="shared" si="290"/>
        <v>0</v>
      </c>
      <c r="CG719" s="508">
        <f t="shared" si="290"/>
        <v>2230345.5</v>
      </c>
      <c r="CH719" s="508">
        <f t="shared" si="291"/>
        <v>2431640</v>
      </c>
      <c r="CI719" s="508">
        <f t="shared" si="292"/>
        <v>0</v>
      </c>
      <c r="CJ719" s="508">
        <f t="shared" si="292"/>
        <v>0</v>
      </c>
      <c r="CK719" s="508">
        <f t="shared" si="292"/>
        <v>0</v>
      </c>
      <c r="CL719" s="508">
        <f t="shared" si="292"/>
        <v>2431640</v>
      </c>
      <c r="CM719" s="405" t="s">
        <v>91</v>
      </c>
      <c r="CN719" s="19" t="str">
        <f t="shared" si="264"/>
        <v>4010000331105нормативный</v>
      </c>
      <c r="CO719" s="104"/>
      <c r="CP719" s="103"/>
      <c r="CQ719" s="103"/>
      <c r="CR719" s="104">
        <f t="shared" si="293"/>
        <v>0</v>
      </c>
      <c r="CS719" s="104">
        <f t="shared" si="294"/>
        <v>0</v>
      </c>
      <c r="CT719" s="104">
        <f t="shared" si="295"/>
        <v>0</v>
      </c>
      <c r="CU719" s="104">
        <f t="shared" si="296"/>
        <v>0</v>
      </c>
      <c r="CV719" s="104">
        <f t="shared" si="297"/>
        <v>0</v>
      </c>
      <c r="CW719" s="104">
        <f t="shared" si="298"/>
        <v>0</v>
      </c>
      <c r="CX719" s="104"/>
      <c r="CY719" s="211">
        <f t="shared" si="265"/>
        <v>0</v>
      </c>
      <c r="CZ719" s="211">
        <f t="shared" si="266"/>
        <v>0</v>
      </c>
      <c r="DA719" s="211">
        <f t="shared" si="267"/>
        <v>0</v>
      </c>
      <c r="DB719" s="211">
        <f t="shared" si="268"/>
        <v>0</v>
      </c>
      <c r="DC719" s="211">
        <f t="shared" si="269"/>
        <v>0</v>
      </c>
      <c r="DD719" s="211">
        <f t="shared" si="270"/>
        <v>0</v>
      </c>
      <c r="DE719" s="211">
        <f t="shared" si="271"/>
        <v>0</v>
      </c>
      <c r="DF719" s="211">
        <f t="shared" si="272"/>
        <v>0</v>
      </c>
      <c r="DG719" s="211">
        <f t="shared" si="273"/>
        <v>0</v>
      </c>
      <c r="DH719" s="211">
        <f t="shared" si="274"/>
        <v>0</v>
      </c>
    </row>
    <row r="720" spans="1:112" s="105" customFormat="1" ht="32.1" customHeight="1">
      <c r="A720" s="233">
        <v>611</v>
      </c>
      <c r="B720" s="289" t="s">
        <v>924</v>
      </c>
      <c r="C720" s="202">
        <v>401000033</v>
      </c>
      <c r="D720" s="397" t="s">
        <v>929</v>
      </c>
      <c r="E720" s="290" t="s">
        <v>329</v>
      </c>
      <c r="F720" s="291"/>
      <c r="G720" s="291"/>
      <c r="H720" s="292">
        <v>3</v>
      </c>
      <c r="I720" s="291"/>
      <c r="J720" s="292">
        <v>17</v>
      </c>
      <c r="K720" s="292">
        <v>1</v>
      </c>
      <c r="L720" s="292">
        <v>3</v>
      </c>
      <c r="M720" s="293"/>
      <c r="N720" s="293"/>
      <c r="O720" s="293"/>
      <c r="P720" s="294" t="s">
        <v>134</v>
      </c>
      <c r="Q720" s="294" t="s">
        <v>945</v>
      </c>
      <c r="R720" s="292"/>
      <c r="S720" s="292"/>
      <c r="T720" s="292" t="s">
        <v>934</v>
      </c>
      <c r="U720" s="292"/>
      <c r="V720" s="292" t="s">
        <v>65</v>
      </c>
      <c r="W720" s="292" t="s">
        <v>64</v>
      </c>
      <c r="X720" s="292" t="s">
        <v>66</v>
      </c>
      <c r="Y720" s="292"/>
      <c r="Z720" s="292"/>
      <c r="AA720" s="292"/>
      <c r="AB720" s="294" t="s">
        <v>142</v>
      </c>
      <c r="AC720" s="596" t="s">
        <v>2657</v>
      </c>
      <c r="AD720" s="598"/>
      <c r="AE720" s="598"/>
      <c r="AF720" s="598"/>
      <c r="AG720" s="598"/>
      <c r="AH720" s="598"/>
      <c r="AI720" s="598"/>
      <c r="AJ720" s="598" t="s">
        <v>2651</v>
      </c>
      <c r="AK720" s="598"/>
      <c r="AL720" s="598"/>
      <c r="AM720" s="610"/>
      <c r="AN720" s="596" t="s">
        <v>2658</v>
      </c>
      <c r="AO720" s="197" t="s">
        <v>147</v>
      </c>
      <c r="AP720" s="197" t="s">
        <v>205</v>
      </c>
      <c r="AQ720" s="197" t="s">
        <v>947</v>
      </c>
      <c r="AR720" s="70" t="s">
        <v>126</v>
      </c>
      <c r="AS720" s="197">
        <v>119</v>
      </c>
      <c r="AT720" s="508">
        <f t="shared" si="279"/>
        <v>69812.100000000006</v>
      </c>
      <c r="AU720" s="508">
        <f t="shared" si="279"/>
        <v>69812.100000000006</v>
      </c>
      <c r="AV720" s="508">
        <v>0</v>
      </c>
      <c r="AW720" s="508">
        <v>0</v>
      </c>
      <c r="AX720" s="508">
        <v>69812.100000000006</v>
      </c>
      <c r="AY720" s="508">
        <v>69812.100000000006</v>
      </c>
      <c r="AZ720" s="508">
        <v>0</v>
      </c>
      <c r="BA720" s="508">
        <v>0</v>
      </c>
      <c r="BB720" s="508">
        <v>0</v>
      </c>
      <c r="BC720" s="508">
        <v>0</v>
      </c>
      <c r="BD720" s="508">
        <f t="shared" si="280"/>
        <v>0</v>
      </c>
      <c r="BE720" s="508">
        <v>0</v>
      </c>
      <c r="BF720" s="508">
        <v>0</v>
      </c>
      <c r="BG720" s="508">
        <v>0</v>
      </c>
      <c r="BH720" s="508">
        <v>0</v>
      </c>
      <c r="BI720" s="508">
        <f t="shared" si="281"/>
        <v>0</v>
      </c>
      <c r="BJ720" s="508">
        <v>0</v>
      </c>
      <c r="BK720" s="508">
        <v>0</v>
      </c>
      <c r="BL720" s="508">
        <v>0</v>
      </c>
      <c r="BM720" s="508">
        <v>0</v>
      </c>
      <c r="BN720" s="508">
        <f t="shared" si="282"/>
        <v>0</v>
      </c>
      <c r="BO720" s="508">
        <v>0</v>
      </c>
      <c r="BP720" s="508">
        <v>0</v>
      </c>
      <c r="BQ720" s="508">
        <v>0</v>
      </c>
      <c r="BR720" s="508">
        <v>0</v>
      </c>
      <c r="BS720" s="508">
        <f t="shared" si="283"/>
        <v>0</v>
      </c>
      <c r="BT720" s="508">
        <v>0</v>
      </c>
      <c r="BU720" s="508">
        <v>0</v>
      </c>
      <c r="BV720" s="508">
        <v>0</v>
      </c>
      <c r="BW720" s="508">
        <f t="shared" si="299"/>
        <v>0</v>
      </c>
      <c r="BX720" s="508">
        <f t="shared" si="284"/>
        <v>69812.100000000006</v>
      </c>
      <c r="BY720" s="508">
        <f t="shared" si="285"/>
        <v>0</v>
      </c>
      <c r="BZ720" s="508">
        <f t="shared" si="286"/>
        <v>69812.100000000006</v>
      </c>
      <c r="CA720" s="508">
        <f t="shared" si="287"/>
        <v>0</v>
      </c>
      <c r="CB720" s="508">
        <f t="shared" si="288"/>
        <v>0</v>
      </c>
      <c r="CC720" s="508">
        <f t="shared" si="289"/>
        <v>0</v>
      </c>
      <c r="CD720" s="508">
        <f t="shared" si="290"/>
        <v>0</v>
      </c>
      <c r="CE720" s="508">
        <f t="shared" si="290"/>
        <v>0</v>
      </c>
      <c r="CF720" s="508">
        <f t="shared" si="290"/>
        <v>0</v>
      </c>
      <c r="CG720" s="508">
        <f t="shared" si="290"/>
        <v>0</v>
      </c>
      <c r="CH720" s="508">
        <f t="shared" si="291"/>
        <v>0</v>
      </c>
      <c r="CI720" s="508">
        <f t="shared" si="292"/>
        <v>0</v>
      </c>
      <c r="CJ720" s="508">
        <f t="shared" si="292"/>
        <v>0</v>
      </c>
      <c r="CK720" s="508">
        <f t="shared" si="292"/>
        <v>0</v>
      </c>
      <c r="CL720" s="508">
        <f t="shared" si="292"/>
        <v>0</v>
      </c>
      <c r="CM720" s="405" t="s">
        <v>91</v>
      </c>
      <c r="CN720" s="19" t="str">
        <f t="shared" si="264"/>
        <v>4010000331105нормативный</v>
      </c>
      <c r="CO720" s="121"/>
      <c r="CP720" s="103"/>
      <c r="CQ720" s="103"/>
      <c r="CR720" s="104">
        <f t="shared" si="293"/>
        <v>0</v>
      </c>
      <c r="CS720" s="104">
        <f t="shared" si="294"/>
        <v>0</v>
      </c>
      <c r="CT720" s="104">
        <f t="shared" si="295"/>
        <v>0</v>
      </c>
      <c r="CU720" s="104">
        <f t="shared" si="296"/>
        <v>0</v>
      </c>
      <c r="CV720" s="104">
        <f t="shared" si="297"/>
        <v>0</v>
      </c>
      <c r="CW720" s="104">
        <f t="shared" si="298"/>
        <v>0</v>
      </c>
      <c r="CX720" s="104"/>
      <c r="CY720" s="211">
        <f t="shared" si="265"/>
        <v>0</v>
      </c>
      <c r="CZ720" s="211">
        <f t="shared" si="266"/>
        <v>0</v>
      </c>
      <c r="DA720" s="211">
        <f t="shared" si="267"/>
        <v>0</v>
      </c>
      <c r="DB720" s="211">
        <f t="shared" si="268"/>
        <v>0</v>
      </c>
      <c r="DC720" s="211">
        <f t="shared" si="269"/>
        <v>0</v>
      </c>
      <c r="DD720" s="211">
        <f t="shared" si="270"/>
        <v>0</v>
      </c>
      <c r="DE720" s="211">
        <f t="shared" si="271"/>
        <v>0</v>
      </c>
      <c r="DF720" s="211">
        <f t="shared" si="272"/>
        <v>0</v>
      </c>
      <c r="DG720" s="211">
        <f t="shared" si="273"/>
        <v>0</v>
      </c>
      <c r="DH720" s="211">
        <f t="shared" si="274"/>
        <v>0</v>
      </c>
    </row>
    <row r="721" spans="1:112" s="105" customFormat="1" ht="32.1" customHeight="1">
      <c r="A721" s="233">
        <v>611</v>
      </c>
      <c r="B721" s="289" t="s">
        <v>924</v>
      </c>
      <c r="C721" s="202">
        <v>401000033</v>
      </c>
      <c r="D721" s="198" t="s">
        <v>929</v>
      </c>
      <c r="E721" s="290" t="s">
        <v>329</v>
      </c>
      <c r="F721" s="291"/>
      <c r="G721" s="291"/>
      <c r="H721" s="292">
        <v>3</v>
      </c>
      <c r="I721" s="291"/>
      <c r="J721" s="292">
        <v>17</v>
      </c>
      <c r="K721" s="292">
        <v>1</v>
      </c>
      <c r="L721" s="292">
        <v>3</v>
      </c>
      <c r="M721" s="293"/>
      <c r="N721" s="293"/>
      <c r="O721" s="293"/>
      <c r="P721" s="294" t="s">
        <v>134</v>
      </c>
      <c r="Q721" s="294" t="s">
        <v>945</v>
      </c>
      <c r="R721" s="292"/>
      <c r="S721" s="292"/>
      <c r="T721" s="292" t="s">
        <v>934</v>
      </c>
      <c r="U721" s="292"/>
      <c r="V721" s="292" t="s">
        <v>65</v>
      </c>
      <c r="W721" s="292" t="s">
        <v>64</v>
      </c>
      <c r="X721" s="292" t="s">
        <v>66</v>
      </c>
      <c r="Y721" s="292"/>
      <c r="Z721" s="292"/>
      <c r="AA721" s="292"/>
      <c r="AB721" s="294" t="s">
        <v>142</v>
      </c>
      <c r="AC721" s="596" t="s">
        <v>2624</v>
      </c>
      <c r="AD721" s="598"/>
      <c r="AE721" s="598"/>
      <c r="AF721" s="598"/>
      <c r="AG721" s="598"/>
      <c r="AH721" s="598"/>
      <c r="AI721" s="598"/>
      <c r="AJ721" s="598"/>
      <c r="AK721" s="598"/>
      <c r="AL721" s="598"/>
      <c r="AM721" s="599" t="s">
        <v>2625</v>
      </c>
      <c r="AN721" s="600" t="s">
        <v>2626</v>
      </c>
      <c r="AO721" s="233" t="s">
        <v>147</v>
      </c>
      <c r="AP721" s="233" t="s">
        <v>205</v>
      </c>
      <c r="AQ721" s="197" t="s">
        <v>2659</v>
      </c>
      <c r="AR721" s="196" t="s">
        <v>1957</v>
      </c>
      <c r="AS721" s="311">
        <v>119</v>
      </c>
      <c r="AT721" s="508">
        <f t="shared" si="279"/>
        <v>989.36</v>
      </c>
      <c r="AU721" s="508">
        <f t="shared" si="279"/>
        <v>989.36</v>
      </c>
      <c r="AV721" s="508">
        <v>0</v>
      </c>
      <c r="AW721" s="508">
        <v>0</v>
      </c>
      <c r="AX721" s="508">
        <v>989.36</v>
      </c>
      <c r="AY721" s="508">
        <v>989.36</v>
      </c>
      <c r="AZ721" s="508">
        <v>0</v>
      </c>
      <c r="BA721" s="508">
        <v>0</v>
      </c>
      <c r="BB721" s="508">
        <v>0</v>
      </c>
      <c r="BC721" s="508">
        <v>0</v>
      </c>
      <c r="BD721" s="508">
        <f t="shared" si="280"/>
        <v>0</v>
      </c>
      <c r="BE721" s="508">
        <v>0</v>
      </c>
      <c r="BF721" s="508">
        <v>0</v>
      </c>
      <c r="BG721" s="508">
        <v>0</v>
      </c>
      <c r="BH721" s="508">
        <v>0</v>
      </c>
      <c r="BI721" s="508">
        <f t="shared" si="281"/>
        <v>0</v>
      </c>
      <c r="BJ721" s="508">
        <v>0</v>
      </c>
      <c r="BK721" s="508">
        <v>0</v>
      </c>
      <c r="BL721" s="508">
        <v>0</v>
      </c>
      <c r="BM721" s="508">
        <v>0</v>
      </c>
      <c r="BN721" s="508">
        <f t="shared" si="282"/>
        <v>0</v>
      </c>
      <c r="BO721" s="508">
        <v>0</v>
      </c>
      <c r="BP721" s="508">
        <v>0</v>
      </c>
      <c r="BQ721" s="508">
        <v>0</v>
      </c>
      <c r="BR721" s="508">
        <v>0</v>
      </c>
      <c r="BS721" s="508">
        <f t="shared" si="283"/>
        <v>0</v>
      </c>
      <c r="BT721" s="508">
        <v>0</v>
      </c>
      <c r="BU721" s="508">
        <v>0</v>
      </c>
      <c r="BV721" s="508">
        <v>0</v>
      </c>
      <c r="BW721" s="508">
        <f t="shared" si="299"/>
        <v>0</v>
      </c>
      <c r="BX721" s="508">
        <f t="shared" si="284"/>
        <v>989.36</v>
      </c>
      <c r="BY721" s="508">
        <f t="shared" si="285"/>
        <v>0</v>
      </c>
      <c r="BZ721" s="508">
        <f t="shared" si="286"/>
        <v>989.36</v>
      </c>
      <c r="CA721" s="508">
        <f t="shared" si="287"/>
        <v>0</v>
      </c>
      <c r="CB721" s="508">
        <f t="shared" si="288"/>
        <v>0</v>
      </c>
      <c r="CC721" s="508">
        <f t="shared" si="289"/>
        <v>0</v>
      </c>
      <c r="CD721" s="508">
        <f t="shared" si="290"/>
        <v>0</v>
      </c>
      <c r="CE721" s="508">
        <f t="shared" si="290"/>
        <v>0</v>
      </c>
      <c r="CF721" s="508">
        <f t="shared" si="290"/>
        <v>0</v>
      </c>
      <c r="CG721" s="508">
        <f t="shared" si="290"/>
        <v>0</v>
      </c>
      <c r="CH721" s="508">
        <f t="shared" si="291"/>
        <v>0</v>
      </c>
      <c r="CI721" s="508">
        <f t="shared" si="292"/>
        <v>0</v>
      </c>
      <c r="CJ721" s="508">
        <f t="shared" si="292"/>
        <v>0</v>
      </c>
      <c r="CK721" s="508">
        <f t="shared" si="292"/>
        <v>0</v>
      </c>
      <c r="CL721" s="508">
        <f t="shared" si="292"/>
        <v>0</v>
      </c>
      <c r="CM721" s="405" t="s">
        <v>91</v>
      </c>
      <c r="CN721" s="19" t="str">
        <f t="shared" ref="CN721:CN784" si="300">CONCATENATE(C721,AO721,AP721,CM721)</f>
        <v>4010000331105нормативный</v>
      </c>
      <c r="CO721" s="120" t="s">
        <v>1256</v>
      </c>
      <c r="CP721" s="103"/>
      <c r="CQ721" s="103"/>
      <c r="CR721" s="104">
        <f t="shared" si="293"/>
        <v>0</v>
      </c>
      <c r="CS721" s="104">
        <f t="shared" si="294"/>
        <v>0</v>
      </c>
      <c r="CT721" s="104">
        <f t="shared" si="295"/>
        <v>0</v>
      </c>
      <c r="CU721" s="104">
        <f t="shared" si="296"/>
        <v>0</v>
      </c>
      <c r="CV721" s="104">
        <f t="shared" si="297"/>
        <v>0</v>
      </c>
      <c r="CW721" s="104">
        <f t="shared" si="298"/>
        <v>0</v>
      </c>
      <c r="CX721" s="104"/>
      <c r="CY721" s="211">
        <f t="shared" si="265"/>
        <v>0</v>
      </c>
      <c r="CZ721" s="211">
        <f t="shared" si="266"/>
        <v>0</v>
      </c>
      <c r="DA721" s="211">
        <f t="shared" si="267"/>
        <v>0</v>
      </c>
      <c r="DB721" s="211">
        <f t="shared" si="268"/>
        <v>0</v>
      </c>
      <c r="DC721" s="211">
        <f t="shared" si="269"/>
        <v>0</v>
      </c>
      <c r="DD721" s="211">
        <f t="shared" si="270"/>
        <v>0</v>
      </c>
      <c r="DE721" s="211">
        <f t="shared" si="271"/>
        <v>0</v>
      </c>
      <c r="DF721" s="211">
        <f t="shared" si="272"/>
        <v>0</v>
      </c>
      <c r="DG721" s="211">
        <f t="shared" si="273"/>
        <v>0</v>
      </c>
      <c r="DH721" s="211">
        <f t="shared" si="274"/>
        <v>0</v>
      </c>
    </row>
    <row r="722" spans="1:112" s="105" customFormat="1" ht="32.1" customHeight="1">
      <c r="A722" s="233">
        <v>611</v>
      </c>
      <c r="B722" s="289" t="s">
        <v>924</v>
      </c>
      <c r="C722" s="202">
        <v>401000033</v>
      </c>
      <c r="D722" s="397" t="s">
        <v>929</v>
      </c>
      <c r="E722" s="290" t="s">
        <v>329</v>
      </c>
      <c r="F722" s="291"/>
      <c r="G722" s="291"/>
      <c r="H722" s="292">
        <v>3</v>
      </c>
      <c r="I722" s="291"/>
      <c r="J722" s="292">
        <v>17</v>
      </c>
      <c r="K722" s="292">
        <v>1</v>
      </c>
      <c r="L722" s="292">
        <v>3</v>
      </c>
      <c r="M722" s="293"/>
      <c r="N722" s="293"/>
      <c r="O722" s="293"/>
      <c r="P722" s="294" t="s">
        <v>134</v>
      </c>
      <c r="Q722" s="294" t="s">
        <v>945</v>
      </c>
      <c r="R722" s="292"/>
      <c r="S722" s="292"/>
      <c r="T722" s="292" t="s">
        <v>934</v>
      </c>
      <c r="U722" s="292"/>
      <c r="V722" s="292" t="s">
        <v>65</v>
      </c>
      <c r="W722" s="292" t="s">
        <v>64</v>
      </c>
      <c r="X722" s="292" t="s">
        <v>66</v>
      </c>
      <c r="Y722" s="292"/>
      <c r="Z722" s="292"/>
      <c r="AA722" s="292"/>
      <c r="AB722" s="294"/>
      <c r="AC722" s="596" t="s">
        <v>2657</v>
      </c>
      <c r="AD722" s="598"/>
      <c r="AE722" s="598"/>
      <c r="AF722" s="598"/>
      <c r="AG722" s="598"/>
      <c r="AH722" s="598"/>
      <c r="AI722" s="598"/>
      <c r="AJ722" s="598" t="s">
        <v>2655</v>
      </c>
      <c r="AK722" s="598"/>
      <c r="AL722" s="598"/>
      <c r="AM722" s="610"/>
      <c r="AN722" s="596" t="s">
        <v>2658</v>
      </c>
      <c r="AO722" s="197" t="s">
        <v>147</v>
      </c>
      <c r="AP722" s="197" t="s">
        <v>205</v>
      </c>
      <c r="AQ722" s="197" t="s">
        <v>946</v>
      </c>
      <c r="AR722" s="70" t="s">
        <v>174</v>
      </c>
      <c r="AS722" s="197">
        <v>244</v>
      </c>
      <c r="AT722" s="508">
        <f t="shared" si="279"/>
        <v>1140000</v>
      </c>
      <c r="AU722" s="508">
        <f t="shared" si="279"/>
        <v>1140000</v>
      </c>
      <c r="AV722" s="508">
        <v>0</v>
      </c>
      <c r="AW722" s="508">
        <v>0</v>
      </c>
      <c r="AX722" s="508">
        <v>0</v>
      </c>
      <c r="AY722" s="508">
        <v>0</v>
      </c>
      <c r="AZ722" s="508">
        <v>0</v>
      </c>
      <c r="BA722" s="508">
        <v>0</v>
      </c>
      <c r="BB722" s="508">
        <v>1140000</v>
      </c>
      <c r="BC722" s="508">
        <v>1140000</v>
      </c>
      <c r="BD722" s="508">
        <f t="shared" si="280"/>
        <v>1140000</v>
      </c>
      <c r="BE722" s="508">
        <v>0</v>
      </c>
      <c r="BF722" s="508">
        <v>0</v>
      </c>
      <c r="BG722" s="508">
        <v>0</v>
      </c>
      <c r="BH722" s="508">
        <v>1140000</v>
      </c>
      <c r="BI722" s="508">
        <f t="shared" si="281"/>
        <v>1140000</v>
      </c>
      <c r="BJ722" s="508">
        <v>0</v>
      </c>
      <c r="BK722" s="508">
        <v>0</v>
      </c>
      <c r="BL722" s="508">
        <v>0</v>
      </c>
      <c r="BM722" s="508">
        <v>1140000</v>
      </c>
      <c r="BN722" s="508">
        <f t="shared" si="282"/>
        <v>1140000</v>
      </c>
      <c r="BO722" s="508">
        <v>0</v>
      </c>
      <c r="BP722" s="508">
        <v>0</v>
      </c>
      <c r="BQ722" s="508">
        <v>0</v>
      </c>
      <c r="BR722" s="508">
        <v>1140000</v>
      </c>
      <c r="BS722" s="508">
        <f t="shared" si="283"/>
        <v>1140000</v>
      </c>
      <c r="BT722" s="508">
        <v>0</v>
      </c>
      <c r="BU722" s="508">
        <v>0</v>
      </c>
      <c r="BV722" s="508">
        <v>0</v>
      </c>
      <c r="BW722" s="508">
        <f t="shared" si="299"/>
        <v>1140000</v>
      </c>
      <c r="BX722" s="508">
        <f t="shared" si="284"/>
        <v>1140000</v>
      </c>
      <c r="BY722" s="508">
        <f t="shared" si="285"/>
        <v>0</v>
      </c>
      <c r="BZ722" s="508">
        <f t="shared" si="286"/>
        <v>0</v>
      </c>
      <c r="CA722" s="508">
        <f t="shared" si="287"/>
        <v>0</v>
      </c>
      <c r="CB722" s="508">
        <f t="shared" si="288"/>
        <v>1140000</v>
      </c>
      <c r="CC722" s="508">
        <f t="shared" si="289"/>
        <v>1140000</v>
      </c>
      <c r="CD722" s="508">
        <f t="shared" si="290"/>
        <v>0</v>
      </c>
      <c r="CE722" s="508">
        <f t="shared" si="290"/>
        <v>0</v>
      </c>
      <c r="CF722" s="508">
        <f t="shared" si="290"/>
        <v>0</v>
      </c>
      <c r="CG722" s="508">
        <f t="shared" si="290"/>
        <v>1140000</v>
      </c>
      <c r="CH722" s="508">
        <f t="shared" si="291"/>
        <v>1140000</v>
      </c>
      <c r="CI722" s="508">
        <f t="shared" si="292"/>
        <v>0</v>
      </c>
      <c r="CJ722" s="508">
        <f t="shared" si="292"/>
        <v>0</v>
      </c>
      <c r="CK722" s="508">
        <f t="shared" si="292"/>
        <v>0</v>
      </c>
      <c r="CL722" s="508">
        <f t="shared" si="292"/>
        <v>1140000</v>
      </c>
      <c r="CM722" s="405" t="s">
        <v>91</v>
      </c>
      <c r="CN722" s="19" t="str">
        <f t="shared" si="300"/>
        <v>4010000331105нормативный</v>
      </c>
      <c r="CP722" s="103"/>
      <c r="CQ722" s="103"/>
      <c r="CR722" s="104">
        <f t="shared" si="293"/>
        <v>0</v>
      </c>
      <c r="CS722" s="104">
        <f t="shared" si="294"/>
        <v>0</v>
      </c>
      <c r="CT722" s="104">
        <f t="shared" si="295"/>
        <v>0</v>
      </c>
      <c r="CU722" s="104">
        <f t="shared" si="296"/>
        <v>0</v>
      </c>
      <c r="CV722" s="104">
        <f t="shared" si="297"/>
        <v>0</v>
      </c>
      <c r="CW722" s="104">
        <f t="shared" si="298"/>
        <v>0</v>
      </c>
      <c r="CX722" s="104"/>
      <c r="CY722" s="211">
        <f t="shared" si="265"/>
        <v>0</v>
      </c>
      <c r="CZ722" s="211">
        <f t="shared" si="266"/>
        <v>0</v>
      </c>
      <c r="DA722" s="211">
        <f t="shared" si="267"/>
        <v>0</v>
      </c>
      <c r="DB722" s="211">
        <f t="shared" si="268"/>
        <v>0</v>
      </c>
      <c r="DC722" s="211">
        <f t="shared" si="269"/>
        <v>0</v>
      </c>
      <c r="DD722" s="211">
        <f t="shared" si="270"/>
        <v>0</v>
      </c>
      <c r="DE722" s="211">
        <f t="shared" si="271"/>
        <v>0</v>
      </c>
      <c r="DF722" s="211">
        <f t="shared" si="272"/>
        <v>0</v>
      </c>
      <c r="DG722" s="211">
        <f t="shared" si="273"/>
        <v>0</v>
      </c>
      <c r="DH722" s="211">
        <f t="shared" si="274"/>
        <v>0</v>
      </c>
    </row>
    <row r="723" spans="1:112" s="105" customFormat="1" ht="32.1" customHeight="1">
      <c r="A723" s="233">
        <v>611</v>
      </c>
      <c r="B723" s="289" t="s">
        <v>924</v>
      </c>
      <c r="C723" s="202">
        <v>401000034</v>
      </c>
      <c r="D723" s="397" t="s">
        <v>948</v>
      </c>
      <c r="E723" s="290" t="s">
        <v>930</v>
      </c>
      <c r="F723" s="291"/>
      <c r="G723" s="291"/>
      <c r="H723" s="292">
        <v>1</v>
      </c>
      <c r="I723" s="291"/>
      <c r="J723" s="292">
        <v>9</v>
      </c>
      <c r="K723" s="292">
        <v>1</v>
      </c>
      <c r="L723" s="292" t="s">
        <v>949</v>
      </c>
      <c r="M723" s="293"/>
      <c r="N723" s="293"/>
      <c r="O723" s="293"/>
      <c r="P723" s="294" t="s">
        <v>933</v>
      </c>
      <c r="Q723" s="294" t="s">
        <v>942</v>
      </c>
      <c r="R723" s="292"/>
      <c r="S723" s="292"/>
      <c r="T723" s="292"/>
      <c r="U723" s="292"/>
      <c r="V723" s="292" t="s">
        <v>66</v>
      </c>
      <c r="W723" s="292"/>
      <c r="X723" s="292">
        <v>1</v>
      </c>
      <c r="Y723" s="292"/>
      <c r="Z723" s="292"/>
      <c r="AA723" s="292"/>
      <c r="AB723" s="294" t="s">
        <v>943</v>
      </c>
      <c r="AC723" s="596" t="s">
        <v>2624</v>
      </c>
      <c r="AD723" s="598"/>
      <c r="AE723" s="598"/>
      <c r="AF723" s="598"/>
      <c r="AG723" s="598"/>
      <c r="AH723" s="598"/>
      <c r="AI723" s="598"/>
      <c r="AJ723" s="598"/>
      <c r="AK723" s="598"/>
      <c r="AL723" s="598"/>
      <c r="AM723" s="610" t="s">
        <v>2660</v>
      </c>
      <c r="AN723" s="596" t="s">
        <v>2658</v>
      </c>
      <c r="AO723" s="197" t="s">
        <v>147</v>
      </c>
      <c r="AP723" s="197" t="s">
        <v>90</v>
      </c>
      <c r="AQ723" s="197" t="s">
        <v>950</v>
      </c>
      <c r="AR723" s="70" t="s">
        <v>951</v>
      </c>
      <c r="AS723" s="197">
        <v>113</v>
      </c>
      <c r="AT723" s="508">
        <f t="shared" si="279"/>
        <v>2860607.9</v>
      </c>
      <c r="AU723" s="508">
        <f t="shared" si="279"/>
        <v>2860607.9</v>
      </c>
      <c r="AV723" s="508">
        <v>0</v>
      </c>
      <c r="AW723" s="508">
        <v>0</v>
      </c>
      <c r="AX723" s="508">
        <v>0</v>
      </c>
      <c r="AY723" s="508">
        <v>0</v>
      </c>
      <c r="AZ723" s="508">
        <v>0</v>
      </c>
      <c r="BA723" s="508">
        <v>0</v>
      </c>
      <c r="BB723" s="508">
        <v>2860607.9</v>
      </c>
      <c r="BC723" s="508">
        <v>2860607.9</v>
      </c>
      <c r="BD723" s="508">
        <f t="shared" si="280"/>
        <v>4766850</v>
      </c>
      <c r="BE723" s="508">
        <v>0</v>
      </c>
      <c r="BF723" s="508">
        <v>0</v>
      </c>
      <c r="BG723" s="508">
        <v>0</v>
      </c>
      <c r="BH723" s="508">
        <v>4766850</v>
      </c>
      <c r="BI723" s="508">
        <f t="shared" si="281"/>
        <v>4766850</v>
      </c>
      <c r="BJ723" s="508">
        <v>0</v>
      </c>
      <c r="BK723" s="508">
        <v>0</v>
      </c>
      <c r="BL723" s="508">
        <v>0</v>
      </c>
      <c r="BM723" s="508">
        <v>4766850</v>
      </c>
      <c r="BN723" s="508">
        <f t="shared" si="282"/>
        <v>4766850</v>
      </c>
      <c r="BO723" s="508">
        <v>0</v>
      </c>
      <c r="BP723" s="508">
        <v>0</v>
      </c>
      <c r="BQ723" s="508">
        <v>0</v>
      </c>
      <c r="BR723" s="508">
        <v>4766850</v>
      </c>
      <c r="BS723" s="508">
        <f t="shared" si="283"/>
        <v>4766850</v>
      </c>
      <c r="BT723" s="508">
        <v>0</v>
      </c>
      <c r="BU723" s="508">
        <v>0</v>
      </c>
      <c r="BV723" s="508">
        <v>0</v>
      </c>
      <c r="BW723" s="508">
        <f t="shared" si="299"/>
        <v>4766850</v>
      </c>
      <c r="BX723" s="508">
        <f t="shared" si="284"/>
        <v>2860607.9</v>
      </c>
      <c r="BY723" s="508">
        <f t="shared" si="285"/>
        <v>0</v>
      </c>
      <c r="BZ723" s="508">
        <f t="shared" si="286"/>
        <v>0</v>
      </c>
      <c r="CA723" s="508">
        <f t="shared" si="287"/>
        <v>0</v>
      </c>
      <c r="CB723" s="508">
        <f t="shared" si="288"/>
        <v>2860607.9</v>
      </c>
      <c r="CC723" s="508">
        <f t="shared" si="289"/>
        <v>4766850</v>
      </c>
      <c r="CD723" s="508">
        <f t="shared" si="290"/>
        <v>0</v>
      </c>
      <c r="CE723" s="508">
        <f t="shared" si="290"/>
        <v>0</v>
      </c>
      <c r="CF723" s="508">
        <f t="shared" si="290"/>
        <v>0</v>
      </c>
      <c r="CG723" s="508">
        <f t="shared" si="290"/>
        <v>4766850</v>
      </c>
      <c r="CH723" s="508">
        <f t="shared" si="291"/>
        <v>4766850</v>
      </c>
      <c r="CI723" s="508">
        <f t="shared" si="292"/>
        <v>0</v>
      </c>
      <c r="CJ723" s="508">
        <f t="shared" si="292"/>
        <v>0</v>
      </c>
      <c r="CK723" s="508">
        <f t="shared" si="292"/>
        <v>0</v>
      </c>
      <c r="CL723" s="508">
        <f t="shared" si="292"/>
        <v>4766850</v>
      </c>
      <c r="CM723" s="509" t="s">
        <v>92</v>
      </c>
      <c r="CN723" s="19" t="str">
        <f t="shared" si="300"/>
        <v>4010000341102плановый</v>
      </c>
      <c r="CP723" s="103"/>
      <c r="CQ723" s="103"/>
      <c r="CR723" s="104">
        <f t="shared" si="293"/>
        <v>0</v>
      </c>
      <c r="CS723" s="104">
        <f t="shared" si="294"/>
        <v>0</v>
      </c>
      <c r="CT723" s="104">
        <f t="shared" si="295"/>
        <v>0</v>
      </c>
      <c r="CU723" s="104">
        <f t="shared" si="296"/>
        <v>0</v>
      </c>
      <c r="CV723" s="104">
        <f t="shared" si="297"/>
        <v>0</v>
      </c>
      <c r="CW723" s="104">
        <f t="shared" si="298"/>
        <v>0</v>
      </c>
      <c r="CX723" s="104"/>
      <c r="CY723" s="211">
        <f t="shared" si="265"/>
        <v>0</v>
      </c>
      <c r="CZ723" s="211">
        <f t="shared" si="266"/>
        <v>0</v>
      </c>
      <c r="DA723" s="211">
        <f t="shared" si="267"/>
        <v>0</v>
      </c>
      <c r="DB723" s="211">
        <f t="shared" si="268"/>
        <v>0</v>
      </c>
      <c r="DC723" s="211">
        <f t="shared" si="269"/>
        <v>0</v>
      </c>
      <c r="DD723" s="211">
        <f t="shared" si="270"/>
        <v>0</v>
      </c>
      <c r="DE723" s="211">
        <f t="shared" si="271"/>
        <v>0</v>
      </c>
      <c r="DF723" s="211">
        <f t="shared" si="272"/>
        <v>0</v>
      </c>
      <c r="DG723" s="211">
        <f t="shared" si="273"/>
        <v>0</v>
      </c>
      <c r="DH723" s="211">
        <f t="shared" si="274"/>
        <v>0</v>
      </c>
    </row>
    <row r="724" spans="1:112" s="105" customFormat="1" ht="32.1" customHeight="1">
      <c r="A724" s="233">
        <v>611</v>
      </c>
      <c r="B724" s="289" t="s">
        <v>924</v>
      </c>
      <c r="C724" s="202">
        <v>401000034</v>
      </c>
      <c r="D724" s="397" t="s">
        <v>948</v>
      </c>
      <c r="E724" s="290" t="s">
        <v>930</v>
      </c>
      <c r="F724" s="291"/>
      <c r="G724" s="291"/>
      <c r="H724" s="292">
        <v>1</v>
      </c>
      <c r="I724" s="291"/>
      <c r="J724" s="292">
        <v>9</v>
      </c>
      <c r="K724" s="292">
        <v>1</v>
      </c>
      <c r="L724" s="292" t="s">
        <v>949</v>
      </c>
      <c r="M724" s="293"/>
      <c r="N724" s="293"/>
      <c r="O724" s="293"/>
      <c r="P724" s="294" t="s">
        <v>933</v>
      </c>
      <c r="Q724" s="294" t="s">
        <v>942</v>
      </c>
      <c r="R724" s="292"/>
      <c r="S724" s="292"/>
      <c r="T724" s="292"/>
      <c r="U724" s="292"/>
      <c r="V724" s="292" t="s">
        <v>66</v>
      </c>
      <c r="W724" s="292"/>
      <c r="X724" s="292">
        <v>1</v>
      </c>
      <c r="Y724" s="292"/>
      <c r="Z724" s="292"/>
      <c r="AA724" s="292"/>
      <c r="AB724" s="294" t="s">
        <v>943</v>
      </c>
      <c r="AC724" s="596" t="s">
        <v>2624</v>
      </c>
      <c r="AD724" s="598"/>
      <c r="AE724" s="598"/>
      <c r="AF724" s="598"/>
      <c r="AG724" s="598"/>
      <c r="AH724" s="598"/>
      <c r="AI724" s="598"/>
      <c r="AJ724" s="598"/>
      <c r="AK724" s="598"/>
      <c r="AL724" s="598"/>
      <c r="AM724" s="610" t="s">
        <v>2660</v>
      </c>
      <c r="AN724" s="596" t="s">
        <v>2658</v>
      </c>
      <c r="AO724" s="197" t="s">
        <v>147</v>
      </c>
      <c r="AP724" s="197" t="s">
        <v>90</v>
      </c>
      <c r="AQ724" s="197" t="s">
        <v>242</v>
      </c>
      <c r="AR724" s="70" t="s">
        <v>243</v>
      </c>
      <c r="AS724" s="197">
        <v>113</v>
      </c>
      <c r="AT724" s="508">
        <f t="shared" si="279"/>
        <v>0</v>
      </c>
      <c r="AU724" s="508">
        <f t="shared" si="279"/>
        <v>0</v>
      </c>
      <c r="AV724" s="508">
        <v>0</v>
      </c>
      <c r="AW724" s="508">
        <v>0</v>
      </c>
      <c r="AX724" s="508">
        <v>0</v>
      </c>
      <c r="AY724" s="508">
        <v>0</v>
      </c>
      <c r="AZ724" s="508">
        <v>0</v>
      </c>
      <c r="BA724" s="508">
        <v>0</v>
      </c>
      <c r="BB724" s="508">
        <v>0</v>
      </c>
      <c r="BC724" s="508">
        <v>0</v>
      </c>
      <c r="BD724" s="508">
        <f t="shared" si="280"/>
        <v>230870</v>
      </c>
      <c r="BE724" s="508">
        <v>0</v>
      </c>
      <c r="BF724" s="508">
        <v>0</v>
      </c>
      <c r="BG724" s="508">
        <v>0</v>
      </c>
      <c r="BH724" s="508">
        <v>230870</v>
      </c>
      <c r="BI724" s="508">
        <f t="shared" si="281"/>
        <v>230870</v>
      </c>
      <c r="BJ724" s="508">
        <v>0</v>
      </c>
      <c r="BK724" s="508">
        <v>0</v>
      </c>
      <c r="BL724" s="508">
        <v>0</v>
      </c>
      <c r="BM724" s="508">
        <v>230870</v>
      </c>
      <c r="BN724" s="508">
        <f t="shared" si="282"/>
        <v>230870</v>
      </c>
      <c r="BO724" s="508">
        <v>0</v>
      </c>
      <c r="BP724" s="508">
        <v>0</v>
      </c>
      <c r="BQ724" s="508">
        <v>0</v>
      </c>
      <c r="BR724" s="508">
        <v>230870</v>
      </c>
      <c r="BS724" s="508">
        <f t="shared" si="283"/>
        <v>230870</v>
      </c>
      <c r="BT724" s="508">
        <v>0</v>
      </c>
      <c r="BU724" s="508">
        <v>0</v>
      </c>
      <c r="BV724" s="508">
        <v>0</v>
      </c>
      <c r="BW724" s="508">
        <f t="shared" si="299"/>
        <v>230870</v>
      </c>
      <c r="BX724" s="508">
        <f t="shared" si="284"/>
        <v>0</v>
      </c>
      <c r="BY724" s="508">
        <f t="shared" si="285"/>
        <v>0</v>
      </c>
      <c r="BZ724" s="508">
        <f t="shared" si="286"/>
        <v>0</v>
      </c>
      <c r="CA724" s="508">
        <f t="shared" si="287"/>
        <v>0</v>
      </c>
      <c r="CB724" s="508">
        <f t="shared" si="288"/>
        <v>0</v>
      </c>
      <c r="CC724" s="508">
        <f t="shared" si="289"/>
        <v>230870</v>
      </c>
      <c r="CD724" s="508">
        <f t="shared" si="290"/>
        <v>0</v>
      </c>
      <c r="CE724" s="508">
        <f t="shared" si="290"/>
        <v>0</v>
      </c>
      <c r="CF724" s="508">
        <f t="shared" si="290"/>
        <v>0</v>
      </c>
      <c r="CG724" s="508">
        <f t="shared" si="290"/>
        <v>230870</v>
      </c>
      <c r="CH724" s="508">
        <f t="shared" si="291"/>
        <v>230870</v>
      </c>
      <c r="CI724" s="508">
        <f t="shared" si="292"/>
        <v>0</v>
      </c>
      <c r="CJ724" s="508">
        <f t="shared" si="292"/>
        <v>0</v>
      </c>
      <c r="CK724" s="508">
        <f t="shared" si="292"/>
        <v>0</v>
      </c>
      <c r="CL724" s="508">
        <f t="shared" si="292"/>
        <v>230870</v>
      </c>
      <c r="CM724" s="509" t="s">
        <v>92</v>
      </c>
      <c r="CN724" s="19" t="str">
        <f t="shared" si="300"/>
        <v>4010000341102плановый</v>
      </c>
      <c r="CP724" s="103"/>
      <c r="CQ724" s="103"/>
      <c r="CR724" s="104">
        <f t="shared" si="293"/>
        <v>0</v>
      </c>
      <c r="CS724" s="104">
        <f t="shared" si="294"/>
        <v>0</v>
      </c>
      <c r="CT724" s="104">
        <f t="shared" si="295"/>
        <v>0</v>
      </c>
      <c r="CU724" s="104">
        <f t="shared" si="296"/>
        <v>0</v>
      </c>
      <c r="CV724" s="104">
        <f t="shared" si="297"/>
        <v>0</v>
      </c>
      <c r="CW724" s="104">
        <f t="shared" si="298"/>
        <v>0</v>
      </c>
      <c r="CX724" s="104"/>
      <c r="CY724" s="211">
        <f t="shared" si="265"/>
        <v>0</v>
      </c>
      <c r="CZ724" s="211">
        <f t="shared" si="266"/>
        <v>0</v>
      </c>
      <c r="DA724" s="211">
        <f t="shared" si="267"/>
        <v>0</v>
      </c>
      <c r="DB724" s="211">
        <f t="shared" si="268"/>
        <v>0</v>
      </c>
      <c r="DC724" s="211">
        <f t="shared" si="269"/>
        <v>0</v>
      </c>
      <c r="DD724" s="211">
        <f t="shared" si="270"/>
        <v>0</v>
      </c>
      <c r="DE724" s="211">
        <f t="shared" si="271"/>
        <v>0</v>
      </c>
      <c r="DF724" s="211">
        <f t="shared" si="272"/>
        <v>0</v>
      </c>
      <c r="DG724" s="211">
        <f t="shared" si="273"/>
        <v>0</v>
      </c>
      <c r="DH724" s="211">
        <f t="shared" si="274"/>
        <v>0</v>
      </c>
    </row>
    <row r="725" spans="1:112" s="105" customFormat="1" ht="32.1" customHeight="1">
      <c r="A725" s="233">
        <v>611</v>
      </c>
      <c r="B725" s="289" t="s">
        <v>924</v>
      </c>
      <c r="C725" s="202">
        <v>401000034</v>
      </c>
      <c r="D725" s="397" t="s">
        <v>948</v>
      </c>
      <c r="E725" s="290" t="s">
        <v>930</v>
      </c>
      <c r="F725" s="291"/>
      <c r="G725" s="291"/>
      <c r="H725" s="292" t="s">
        <v>64</v>
      </c>
      <c r="I725" s="291"/>
      <c r="J725" s="292">
        <v>9</v>
      </c>
      <c r="K725" s="292" t="s">
        <v>64</v>
      </c>
      <c r="L725" s="292" t="s">
        <v>952</v>
      </c>
      <c r="M725" s="293"/>
      <c r="N725" s="293"/>
      <c r="O725" s="293"/>
      <c r="P725" s="294" t="s">
        <v>933</v>
      </c>
      <c r="Q725" s="294" t="s">
        <v>2661</v>
      </c>
      <c r="R725" s="292"/>
      <c r="S725" s="292"/>
      <c r="T725" s="292" t="s">
        <v>953</v>
      </c>
      <c r="U725" s="292"/>
      <c r="V725" s="292" t="s">
        <v>954</v>
      </c>
      <c r="W725" s="292" t="s">
        <v>955</v>
      </c>
      <c r="X725" s="292" t="s">
        <v>956</v>
      </c>
      <c r="Y725" s="292"/>
      <c r="Z725" s="292"/>
      <c r="AA725" s="292"/>
      <c r="AB725" s="294" t="s">
        <v>957</v>
      </c>
      <c r="AC725" s="596" t="s">
        <v>2624</v>
      </c>
      <c r="AD725" s="598"/>
      <c r="AE725" s="598"/>
      <c r="AF725" s="598"/>
      <c r="AG725" s="598"/>
      <c r="AH725" s="598"/>
      <c r="AI725" s="598"/>
      <c r="AJ725" s="598"/>
      <c r="AK725" s="598"/>
      <c r="AL725" s="598"/>
      <c r="AM725" s="610" t="s">
        <v>2660</v>
      </c>
      <c r="AN725" s="596" t="s">
        <v>2658</v>
      </c>
      <c r="AO725" s="197" t="s">
        <v>147</v>
      </c>
      <c r="AP725" s="197" t="s">
        <v>90</v>
      </c>
      <c r="AQ725" s="197" t="s">
        <v>950</v>
      </c>
      <c r="AR725" s="70" t="s">
        <v>951</v>
      </c>
      <c r="AS725" s="197">
        <v>244</v>
      </c>
      <c r="AT725" s="508">
        <f t="shared" si="279"/>
        <v>4111994.1</v>
      </c>
      <c r="AU725" s="508">
        <f t="shared" si="279"/>
        <v>4111994.1</v>
      </c>
      <c r="AV725" s="508">
        <v>0</v>
      </c>
      <c r="AW725" s="508">
        <v>0</v>
      </c>
      <c r="AX725" s="508">
        <v>0</v>
      </c>
      <c r="AY725" s="508">
        <v>0</v>
      </c>
      <c r="AZ725" s="508">
        <v>0</v>
      </c>
      <c r="BA725" s="508">
        <v>0</v>
      </c>
      <c r="BB725" s="508">
        <v>4111994.1</v>
      </c>
      <c r="BC725" s="508">
        <v>4111994.1</v>
      </c>
      <c r="BD725" s="508">
        <f t="shared" si="280"/>
        <v>2016000</v>
      </c>
      <c r="BE725" s="508">
        <v>0</v>
      </c>
      <c r="BF725" s="508">
        <v>0</v>
      </c>
      <c r="BG725" s="508">
        <v>0</v>
      </c>
      <c r="BH725" s="508">
        <v>2016000</v>
      </c>
      <c r="BI725" s="508">
        <f t="shared" si="281"/>
        <v>2016000</v>
      </c>
      <c r="BJ725" s="508">
        <v>0</v>
      </c>
      <c r="BK725" s="508">
        <v>0</v>
      </c>
      <c r="BL725" s="508">
        <v>0</v>
      </c>
      <c r="BM725" s="508">
        <v>2016000</v>
      </c>
      <c r="BN725" s="508">
        <f t="shared" si="282"/>
        <v>2016000</v>
      </c>
      <c r="BO725" s="508">
        <v>0</v>
      </c>
      <c r="BP725" s="508">
        <v>0</v>
      </c>
      <c r="BQ725" s="508">
        <v>0</v>
      </c>
      <c r="BR725" s="508">
        <v>2016000</v>
      </c>
      <c r="BS725" s="508">
        <f t="shared" si="283"/>
        <v>2016000</v>
      </c>
      <c r="BT725" s="508">
        <v>0</v>
      </c>
      <c r="BU725" s="508">
        <v>0</v>
      </c>
      <c r="BV725" s="508">
        <v>0</v>
      </c>
      <c r="BW725" s="508">
        <f t="shared" si="299"/>
        <v>2016000</v>
      </c>
      <c r="BX725" s="508">
        <f t="shared" si="284"/>
        <v>4111994.1</v>
      </c>
      <c r="BY725" s="508">
        <f t="shared" si="285"/>
        <v>0</v>
      </c>
      <c r="BZ725" s="508">
        <f t="shared" si="286"/>
        <v>0</v>
      </c>
      <c r="CA725" s="508">
        <f t="shared" si="287"/>
        <v>0</v>
      </c>
      <c r="CB725" s="508">
        <f t="shared" si="288"/>
        <v>4111994.1</v>
      </c>
      <c r="CC725" s="508">
        <f t="shared" si="289"/>
        <v>2016000</v>
      </c>
      <c r="CD725" s="508">
        <f t="shared" si="290"/>
        <v>0</v>
      </c>
      <c r="CE725" s="508">
        <f t="shared" si="290"/>
        <v>0</v>
      </c>
      <c r="CF725" s="508">
        <f t="shared" si="290"/>
        <v>0</v>
      </c>
      <c r="CG725" s="508">
        <f t="shared" si="290"/>
        <v>2016000</v>
      </c>
      <c r="CH725" s="508">
        <f t="shared" si="291"/>
        <v>2016000</v>
      </c>
      <c r="CI725" s="508">
        <f t="shared" si="292"/>
        <v>0</v>
      </c>
      <c r="CJ725" s="508">
        <f t="shared" si="292"/>
        <v>0</v>
      </c>
      <c r="CK725" s="508">
        <f t="shared" si="292"/>
        <v>0</v>
      </c>
      <c r="CL725" s="508">
        <f t="shared" si="292"/>
        <v>2016000</v>
      </c>
      <c r="CM725" s="509" t="s">
        <v>92</v>
      </c>
      <c r="CN725" s="19" t="str">
        <f t="shared" si="300"/>
        <v>4010000341102плановый</v>
      </c>
      <c r="CP725" s="103"/>
      <c r="CQ725" s="103"/>
      <c r="CR725" s="104">
        <f t="shared" si="293"/>
        <v>0</v>
      </c>
      <c r="CS725" s="104">
        <f t="shared" si="294"/>
        <v>0</v>
      </c>
      <c r="CT725" s="104">
        <f t="shared" si="295"/>
        <v>0</v>
      </c>
      <c r="CU725" s="104">
        <f t="shared" si="296"/>
        <v>0</v>
      </c>
      <c r="CV725" s="104">
        <f t="shared" si="297"/>
        <v>0</v>
      </c>
      <c r="CW725" s="104">
        <f t="shared" si="298"/>
        <v>0</v>
      </c>
      <c r="CX725" s="104"/>
      <c r="CY725" s="211">
        <f t="shared" si="265"/>
        <v>0</v>
      </c>
      <c r="CZ725" s="211">
        <f t="shared" si="266"/>
        <v>0</v>
      </c>
      <c r="DA725" s="211">
        <f t="shared" si="267"/>
        <v>0</v>
      </c>
      <c r="DB725" s="211">
        <f t="shared" si="268"/>
        <v>0</v>
      </c>
      <c r="DC725" s="211">
        <f t="shared" si="269"/>
        <v>0</v>
      </c>
      <c r="DD725" s="211">
        <f t="shared" si="270"/>
        <v>0</v>
      </c>
      <c r="DE725" s="211">
        <f t="shared" si="271"/>
        <v>0</v>
      </c>
      <c r="DF725" s="211">
        <f t="shared" si="272"/>
        <v>0</v>
      </c>
      <c r="DG725" s="211">
        <f t="shared" si="273"/>
        <v>0</v>
      </c>
      <c r="DH725" s="211">
        <f t="shared" si="274"/>
        <v>0</v>
      </c>
    </row>
    <row r="726" spans="1:112" s="105" customFormat="1" ht="32.1" customHeight="1">
      <c r="A726" s="233">
        <v>611</v>
      </c>
      <c r="B726" s="289" t="s">
        <v>924</v>
      </c>
      <c r="C726" s="202">
        <v>401000034</v>
      </c>
      <c r="D726" s="397" t="s">
        <v>948</v>
      </c>
      <c r="E726" s="290" t="s">
        <v>958</v>
      </c>
      <c r="F726" s="291"/>
      <c r="G726" s="291"/>
      <c r="H726" s="292">
        <v>1</v>
      </c>
      <c r="I726" s="291"/>
      <c r="J726" s="292">
        <v>9</v>
      </c>
      <c r="K726" s="292">
        <v>1</v>
      </c>
      <c r="L726" s="292">
        <v>4</v>
      </c>
      <c r="M726" s="293"/>
      <c r="N726" s="293"/>
      <c r="O726" s="293"/>
      <c r="P726" s="294" t="s">
        <v>933</v>
      </c>
      <c r="Q726" s="294" t="s">
        <v>942</v>
      </c>
      <c r="R726" s="292"/>
      <c r="S726" s="292"/>
      <c r="T726" s="292"/>
      <c r="U726" s="292"/>
      <c r="V726" s="292" t="s">
        <v>66</v>
      </c>
      <c r="W726" s="292" t="s">
        <v>208</v>
      </c>
      <c r="X726" s="292" t="s">
        <v>766</v>
      </c>
      <c r="Y726" s="292"/>
      <c r="Z726" s="292"/>
      <c r="AA726" s="292"/>
      <c r="AB726" s="294" t="s">
        <v>943</v>
      </c>
      <c r="AC726" s="596" t="s">
        <v>2624</v>
      </c>
      <c r="AD726" s="598"/>
      <c r="AE726" s="598"/>
      <c r="AF726" s="598"/>
      <c r="AG726" s="598"/>
      <c r="AH726" s="598"/>
      <c r="AI726" s="598"/>
      <c r="AJ726" s="598"/>
      <c r="AK726" s="598"/>
      <c r="AL726" s="598"/>
      <c r="AM726" s="610" t="s">
        <v>2660</v>
      </c>
      <c r="AN726" s="596" t="s">
        <v>2626</v>
      </c>
      <c r="AO726" s="197" t="s">
        <v>147</v>
      </c>
      <c r="AP726" s="197" t="s">
        <v>90</v>
      </c>
      <c r="AQ726" s="197" t="s">
        <v>959</v>
      </c>
      <c r="AR726" s="70" t="s">
        <v>960</v>
      </c>
      <c r="AS726" s="197">
        <v>244</v>
      </c>
      <c r="AT726" s="508">
        <f t="shared" si="279"/>
        <v>0</v>
      </c>
      <c r="AU726" s="508">
        <f t="shared" si="279"/>
        <v>0</v>
      </c>
      <c r="AV726" s="508">
        <v>0</v>
      </c>
      <c r="AW726" s="508">
        <v>0</v>
      </c>
      <c r="AX726" s="508">
        <v>0</v>
      </c>
      <c r="AY726" s="508">
        <v>0</v>
      </c>
      <c r="AZ726" s="508">
        <v>0</v>
      </c>
      <c r="BA726" s="508">
        <v>0</v>
      </c>
      <c r="BB726" s="508">
        <v>0</v>
      </c>
      <c r="BC726" s="508">
        <v>0</v>
      </c>
      <c r="BD726" s="508">
        <f t="shared" si="280"/>
        <v>509500</v>
      </c>
      <c r="BE726" s="508">
        <v>0</v>
      </c>
      <c r="BF726" s="508">
        <v>0</v>
      </c>
      <c r="BG726" s="508">
        <v>0</v>
      </c>
      <c r="BH726" s="508">
        <v>509500</v>
      </c>
      <c r="BI726" s="508">
        <f t="shared" si="281"/>
        <v>509500</v>
      </c>
      <c r="BJ726" s="508">
        <v>0</v>
      </c>
      <c r="BK726" s="508">
        <v>0</v>
      </c>
      <c r="BL726" s="508">
        <v>0</v>
      </c>
      <c r="BM726" s="508">
        <v>509500</v>
      </c>
      <c r="BN726" s="508">
        <f t="shared" si="282"/>
        <v>509500</v>
      </c>
      <c r="BO726" s="508">
        <v>0</v>
      </c>
      <c r="BP726" s="508">
        <v>0</v>
      </c>
      <c r="BQ726" s="508">
        <v>0</v>
      </c>
      <c r="BR726" s="508">
        <v>509500</v>
      </c>
      <c r="BS726" s="508">
        <f t="shared" si="283"/>
        <v>509500</v>
      </c>
      <c r="BT726" s="508">
        <v>0</v>
      </c>
      <c r="BU726" s="508">
        <v>0</v>
      </c>
      <c r="BV726" s="508">
        <v>0</v>
      </c>
      <c r="BW726" s="508">
        <f t="shared" si="299"/>
        <v>509500</v>
      </c>
      <c r="BX726" s="508">
        <f t="shared" si="284"/>
        <v>0</v>
      </c>
      <c r="BY726" s="508">
        <f t="shared" si="285"/>
        <v>0</v>
      </c>
      <c r="BZ726" s="508">
        <f t="shared" si="286"/>
        <v>0</v>
      </c>
      <c r="CA726" s="508">
        <f t="shared" si="287"/>
        <v>0</v>
      </c>
      <c r="CB726" s="508">
        <f t="shared" si="288"/>
        <v>0</v>
      </c>
      <c r="CC726" s="508">
        <f t="shared" si="289"/>
        <v>509500</v>
      </c>
      <c r="CD726" s="508">
        <f t="shared" si="290"/>
        <v>0</v>
      </c>
      <c r="CE726" s="508">
        <f t="shared" si="290"/>
        <v>0</v>
      </c>
      <c r="CF726" s="508">
        <f t="shared" si="290"/>
        <v>0</v>
      </c>
      <c r="CG726" s="508">
        <f t="shared" si="290"/>
        <v>509500</v>
      </c>
      <c r="CH726" s="508">
        <f t="shared" si="291"/>
        <v>509500</v>
      </c>
      <c r="CI726" s="508">
        <f t="shared" si="292"/>
        <v>0</v>
      </c>
      <c r="CJ726" s="508">
        <f t="shared" si="292"/>
        <v>0</v>
      </c>
      <c r="CK726" s="508">
        <f t="shared" si="292"/>
        <v>0</v>
      </c>
      <c r="CL726" s="508">
        <f t="shared" si="292"/>
        <v>509500</v>
      </c>
      <c r="CM726" s="509" t="s">
        <v>92</v>
      </c>
      <c r="CN726" s="19" t="str">
        <f t="shared" si="300"/>
        <v>4010000341102плановый</v>
      </c>
      <c r="CP726" s="103"/>
      <c r="CQ726" s="103"/>
      <c r="CR726" s="104">
        <f t="shared" si="293"/>
        <v>0</v>
      </c>
      <c r="CS726" s="104">
        <f t="shared" si="294"/>
        <v>0</v>
      </c>
      <c r="CT726" s="104">
        <f t="shared" si="295"/>
        <v>0</v>
      </c>
      <c r="CU726" s="104">
        <f t="shared" si="296"/>
        <v>0</v>
      </c>
      <c r="CV726" s="104">
        <f t="shared" si="297"/>
        <v>0</v>
      </c>
      <c r="CW726" s="104">
        <f t="shared" si="298"/>
        <v>0</v>
      </c>
      <c r="CX726" s="104"/>
      <c r="CY726" s="211">
        <f t="shared" si="265"/>
        <v>0</v>
      </c>
      <c r="CZ726" s="211">
        <f t="shared" si="266"/>
        <v>0</v>
      </c>
      <c r="DA726" s="211">
        <f t="shared" si="267"/>
        <v>0</v>
      </c>
      <c r="DB726" s="211">
        <f t="shared" si="268"/>
        <v>0</v>
      </c>
      <c r="DC726" s="211">
        <f t="shared" si="269"/>
        <v>0</v>
      </c>
      <c r="DD726" s="211">
        <f t="shared" si="270"/>
        <v>0</v>
      </c>
      <c r="DE726" s="211">
        <f t="shared" si="271"/>
        <v>0</v>
      </c>
      <c r="DF726" s="211">
        <f t="shared" si="272"/>
        <v>0</v>
      </c>
      <c r="DG726" s="211">
        <f t="shared" si="273"/>
        <v>0</v>
      </c>
      <c r="DH726" s="211">
        <f t="shared" si="274"/>
        <v>0</v>
      </c>
    </row>
    <row r="727" spans="1:112" s="105" customFormat="1" ht="32.1" customHeight="1">
      <c r="A727" s="233">
        <v>611</v>
      </c>
      <c r="B727" s="289" t="s">
        <v>924</v>
      </c>
      <c r="C727" s="202">
        <v>401000034</v>
      </c>
      <c r="D727" s="397" t="s">
        <v>948</v>
      </c>
      <c r="E727" s="290" t="s">
        <v>958</v>
      </c>
      <c r="F727" s="291"/>
      <c r="G727" s="291"/>
      <c r="H727" s="292">
        <v>1</v>
      </c>
      <c r="I727" s="291"/>
      <c r="J727" s="292">
        <v>9</v>
      </c>
      <c r="K727" s="292">
        <v>1</v>
      </c>
      <c r="L727" s="292">
        <v>4</v>
      </c>
      <c r="M727" s="293"/>
      <c r="N727" s="293"/>
      <c r="O727" s="293"/>
      <c r="P727" s="294" t="s">
        <v>933</v>
      </c>
      <c r="Q727" s="294" t="s">
        <v>942</v>
      </c>
      <c r="R727" s="292"/>
      <c r="S727" s="292"/>
      <c r="T727" s="292"/>
      <c r="U727" s="292"/>
      <c r="V727" s="292" t="s">
        <v>66</v>
      </c>
      <c r="W727" s="292" t="s">
        <v>208</v>
      </c>
      <c r="X727" s="292" t="s">
        <v>766</v>
      </c>
      <c r="Y727" s="292"/>
      <c r="Z727" s="292"/>
      <c r="AA727" s="292"/>
      <c r="AB727" s="294" t="s">
        <v>943</v>
      </c>
      <c r="AC727" s="596" t="s">
        <v>2624</v>
      </c>
      <c r="AD727" s="598"/>
      <c r="AE727" s="598"/>
      <c r="AF727" s="598"/>
      <c r="AG727" s="598"/>
      <c r="AH727" s="598"/>
      <c r="AI727" s="598"/>
      <c r="AJ727" s="598"/>
      <c r="AK727" s="598"/>
      <c r="AL727" s="598"/>
      <c r="AM727" s="610" t="s">
        <v>2660</v>
      </c>
      <c r="AN727" s="596" t="s">
        <v>2626</v>
      </c>
      <c r="AO727" s="197" t="s">
        <v>147</v>
      </c>
      <c r="AP727" s="197" t="s">
        <v>90</v>
      </c>
      <c r="AQ727" s="197" t="s">
        <v>961</v>
      </c>
      <c r="AR727" s="70" t="s">
        <v>962</v>
      </c>
      <c r="AS727" s="197">
        <v>244</v>
      </c>
      <c r="AT727" s="508">
        <f t="shared" si="279"/>
        <v>36300</v>
      </c>
      <c r="AU727" s="508">
        <f t="shared" si="279"/>
        <v>36300</v>
      </c>
      <c r="AV727" s="508">
        <v>0</v>
      </c>
      <c r="AW727" s="508">
        <v>0</v>
      </c>
      <c r="AX727" s="508">
        <v>0</v>
      </c>
      <c r="AY727" s="508">
        <v>0</v>
      </c>
      <c r="AZ727" s="508">
        <v>0</v>
      </c>
      <c r="BA727" s="508">
        <v>0</v>
      </c>
      <c r="BB727" s="508">
        <v>36300</v>
      </c>
      <c r="BC727" s="508">
        <v>36300</v>
      </c>
      <c r="BD727" s="508">
        <f t="shared" si="280"/>
        <v>56250</v>
      </c>
      <c r="BE727" s="508">
        <v>0</v>
      </c>
      <c r="BF727" s="508">
        <v>0</v>
      </c>
      <c r="BG727" s="508">
        <v>0</v>
      </c>
      <c r="BH727" s="508">
        <v>56250</v>
      </c>
      <c r="BI727" s="508">
        <f t="shared" si="281"/>
        <v>56250</v>
      </c>
      <c r="BJ727" s="508">
        <v>0</v>
      </c>
      <c r="BK727" s="508">
        <v>0</v>
      </c>
      <c r="BL727" s="508">
        <v>0</v>
      </c>
      <c r="BM727" s="508">
        <v>56250</v>
      </c>
      <c r="BN727" s="508">
        <f t="shared" si="282"/>
        <v>56250</v>
      </c>
      <c r="BO727" s="508">
        <v>0</v>
      </c>
      <c r="BP727" s="508">
        <v>0</v>
      </c>
      <c r="BQ727" s="508">
        <v>0</v>
      </c>
      <c r="BR727" s="508">
        <v>56250</v>
      </c>
      <c r="BS727" s="508">
        <f t="shared" si="283"/>
        <v>56250</v>
      </c>
      <c r="BT727" s="508">
        <v>0</v>
      </c>
      <c r="BU727" s="508">
        <v>0</v>
      </c>
      <c r="BV727" s="508">
        <v>0</v>
      </c>
      <c r="BW727" s="508">
        <f t="shared" si="299"/>
        <v>56250</v>
      </c>
      <c r="BX727" s="508">
        <f t="shared" si="284"/>
        <v>36300</v>
      </c>
      <c r="BY727" s="508">
        <f t="shared" si="285"/>
        <v>0</v>
      </c>
      <c r="BZ727" s="508">
        <f t="shared" si="286"/>
        <v>0</v>
      </c>
      <c r="CA727" s="508">
        <f t="shared" si="287"/>
        <v>0</v>
      </c>
      <c r="CB727" s="508">
        <f t="shared" si="288"/>
        <v>36300</v>
      </c>
      <c r="CC727" s="508">
        <f t="shared" si="289"/>
        <v>56250</v>
      </c>
      <c r="CD727" s="508">
        <f t="shared" si="290"/>
        <v>0</v>
      </c>
      <c r="CE727" s="508">
        <f t="shared" si="290"/>
        <v>0</v>
      </c>
      <c r="CF727" s="508">
        <f t="shared" si="290"/>
        <v>0</v>
      </c>
      <c r="CG727" s="508">
        <f t="shared" si="290"/>
        <v>56250</v>
      </c>
      <c r="CH727" s="508">
        <f t="shared" si="291"/>
        <v>56250</v>
      </c>
      <c r="CI727" s="508">
        <f t="shared" si="292"/>
        <v>0</v>
      </c>
      <c r="CJ727" s="508">
        <f t="shared" si="292"/>
        <v>0</v>
      </c>
      <c r="CK727" s="508">
        <f t="shared" si="292"/>
        <v>0</v>
      </c>
      <c r="CL727" s="508">
        <f t="shared" si="292"/>
        <v>56250</v>
      </c>
      <c r="CM727" s="509" t="s">
        <v>92</v>
      </c>
      <c r="CN727" s="19" t="str">
        <f t="shared" si="300"/>
        <v>4010000341102плановый</v>
      </c>
      <c r="CP727" s="103"/>
      <c r="CQ727" s="103"/>
      <c r="CR727" s="104">
        <f t="shared" si="293"/>
        <v>0</v>
      </c>
      <c r="CS727" s="104">
        <f t="shared" si="294"/>
        <v>0</v>
      </c>
      <c r="CT727" s="104">
        <f t="shared" si="295"/>
        <v>0</v>
      </c>
      <c r="CU727" s="104">
        <f t="shared" si="296"/>
        <v>0</v>
      </c>
      <c r="CV727" s="104">
        <f t="shared" si="297"/>
        <v>0</v>
      </c>
      <c r="CW727" s="104">
        <f t="shared" si="298"/>
        <v>0</v>
      </c>
      <c r="CX727" s="104"/>
      <c r="CY727" s="211">
        <f t="shared" si="265"/>
        <v>0</v>
      </c>
      <c r="CZ727" s="211">
        <f t="shared" si="266"/>
        <v>0</v>
      </c>
      <c r="DA727" s="211">
        <f t="shared" si="267"/>
        <v>0</v>
      </c>
      <c r="DB727" s="211">
        <f t="shared" si="268"/>
        <v>0</v>
      </c>
      <c r="DC727" s="211">
        <f t="shared" si="269"/>
        <v>0</v>
      </c>
      <c r="DD727" s="211">
        <f t="shared" si="270"/>
        <v>0</v>
      </c>
      <c r="DE727" s="211">
        <f t="shared" si="271"/>
        <v>0</v>
      </c>
      <c r="DF727" s="211">
        <f t="shared" si="272"/>
        <v>0</v>
      </c>
      <c r="DG727" s="211">
        <f t="shared" si="273"/>
        <v>0</v>
      </c>
      <c r="DH727" s="211">
        <f t="shared" si="274"/>
        <v>0</v>
      </c>
    </row>
    <row r="728" spans="1:112" s="105" customFormat="1" ht="32.1" customHeight="1">
      <c r="A728" s="233">
        <v>611</v>
      </c>
      <c r="B728" s="289" t="s">
        <v>924</v>
      </c>
      <c r="C728" s="202">
        <v>401000034</v>
      </c>
      <c r="D728" s="397" t="s">
        <v>948</v>
      </c>
      <c r="E728" s="290" t="s">
        <v>958</v>
      </c>
      <c r="F728" s="291"/>
      <c r="G728" s="291"/>
      <c r="H728" s="292" t="s">
        <v>64</v>
      </c>
      <c r="I728" s="291"/>
      <c r="J728" s="292">
        <v>9</v>
      </c>
      <c r="K728" s="292">
        <v>1</v>
      </c>
      <c r="L728" s="292" t="s">
        <v>963</v>
      </c>
      <c r="M728" s="293"/>
      <c r="N728" s="293"/>
      <c r="O728" s="293"/>
      <c r="P728" s="294" t="s">
        <v>933</v>
      </c>
      <c r="Q728" s="294" t="s">
        <v>275</v>
      </c>
      <c r="R728" s="292"/>
      <c r="S728" s="292"/>
      <c r="T728" s="292" t="s">
        <v>934</v>
      </c>
      <c r="U728" s="292"/>
      <c r="V728" s="292" t="s">
        <v>189</v>
      </c>
      <c r="W728" s="292" t="s">
        <v>64</v>
      </c>
      <c r="X728" s="292"/>
      <c r="Y728" s="292"/>
      <c r="Z728" s="292"/>
      <c r="AA728" s="292"/>
      <c r="AB728" s="294" t="s">
        <v>142</v>
      </c>
      <c r="AC728" s="596" t="s">
        <v>2633</v>
      </c>
      <c r="AD728" s="598"/>
      <c r="AE728" s="598"/>
      <c r="AF728" s="598"/>
      <c r="AG728" s="598"/>
      <c r="AH728" s="598"/>
      <c r="AI728" s="598"/>
      <c r="AJ728" s="598"/>
      <c r="AK728" s="598"/>
      <c r="AL728" s="598"/>
      <c r="AM728" s="596" t="s">
        <v>2634</v>
      </c>
      <c r="AN728" s="596" t="s">
        <v>2635</v>
      </c>
      <c r="AO728" s="197" t="s">
        <v>147</v>
      </c>
      <c r="AP728" s="197" t="s">
        <v>74</v>
      </c>
      <c r="AQ728" s="197" t="s">
        <v>964</v>
      </c>
      <c r="AR728" s="70" t="s">
        <v>965</v>
      </c>
      <c r="AS728" s="197">
        <v>633</v>
      </c>
      <c r="AT728" s="508">
        <f t="shared" si="279"/>
        <v>3700000</v>
      </c>
      <c r="AU728" s="508">
        <f t="shared" si="279"/>
        <v>3700000</v>
      </c>
      <c r="AV728" s="508">
        <v>0</v>
      </c>
      <c r="AW728" s="508">
        <v>0</v>
      </c>
      <c r="AX728" s="508">
        <v>0</v>
      </c>
      <c r="AY728" s="508">
        <v>0</v>
      </c>
      <c r="AZ728" s="508">
        <v>0</v>
      </c>
      <c r="BA728" s="508">
        <v>0</v>
      </c>
      <c r="BB728" s="508">
        <v>3700000</v>
      </c>
      <c r="BC728" s="508">
        <v>3700000</v>
      </c>
      <c r="BD728" s="508">
        <f t="shared" si="280"/>
        <v>1500000</v>
      </c>
      <c r="BE728" s="508">
        <v>0</v>
      </c>
      <c r="BF728" s="508">
        <v>0</v>
      </c>
      <c r="BG728" s="508">
        <v>0</v>
      </c>
      <c r="BH728" s="508">
        <v>1500000</v>
      </c>
      <c r="BI728" s="508">
        <f t="shared" si="281"/>
        <v>1500000</v>
      </c>
      <c r="BJ728" s="508">
        <v>0</v>
      </c>
      <c r="BK728" s="508">
        <v>0</v>
      </c>
      <c r="BL728" s="508">
        <v>0</v>
      </c>
      <c r="BM728" s="508">
        <v>1500000</v>
      </c>
      <c r="BN728" s="508">
        <f t="shared" si="282"/>
        <v>1500000</v>
      </c>
      <c r="BO728" s="508">
        <v>0</v>
      </c>
      <c r="BP728" s="508">
        <v>0</v>
      </c>
      <c r="BQ728" s="508">
        <v>0</v>
      </c>
      <c r="BR728" s="508">
        <v>1500000</v>
      </c>
      <c r="BS728" s="508">
        <f t="shared" si="283"/>
        <v>1500000</v>
      </c>
      <c r="BT728" s="508">
        <v>0</v>
      </c>
      <c r="BU728" s="508">
        <v>0</v>
      </c>
      <c r="BV728" s="508">
        <v>0</v>
      </c>
      <c r="BW728" s="508">
        <f t="shared" si="299"/>
        <v>1500000</v>
      </c>
      <c r="BX728" s="508">
        <f t="shared" si="284"/>
        <v>3700000</v>
      </c>
      <c r="BY728" s="508">
        <f t="shared" si="285"/>
        <v>0</v>
      </c>
      <c r="BZ728" s="508">
        <f t="shared" si="286"/>
        <v>0</v>
      </c>
      <c r="CA728" s="508">
        <f t="shared" si="287"/>
        <v>0</v>
      </c>
      <c r="CB728" s="508">
        <f t="shared" si="288"/>
        <v>3700000</v>
      </c>
      <c r="CC728" s="508">
        <f t="shared" si="289"/>
        <v>1500000</v>
      </c>
      <c r="CD728" s="508">
        <f t="shared" si="290"/>
        <v>0</v>
      </c>
      <c r="CE728" s="508">
        <f t="shared" si="290"/>
        <v>0</v>
      </c>
      <c r="CF728" s="508">
        <f t="shared" si="290"/>
        <v>0</v>
      </c>
      <c r="CG728" s="508">
        <f t="shared" si="290"/>
        <v>1500000</v>
      </c>
      <c r="CH728" s="508">
        <f t="shared" si="291"/>
        <v>1500000</v>
      </c>
      <c r="CI728" s="508">
        <f t="shared" si="292"/>
        <v>0</v>
      </c>
      <c r="CJ728" s="508">
        <f t="shared" si="292"/>
        <v>0</v>
      </c>
      <c r="CK728" s="508">
        <f t="shared" si="292"/>
        <v>0</v>
      </c>
      <c r="CL728" s="508">
        <f t="shared" si="292"/>
        <v>1500000</v>
      </c>
      <c r="CM728" s="509" t="s">
        <v>92</v>
      </c>
      <c r="CN728" s="19" t="str">
        <f t="shared" si="300"/>
        <v>4010000341103плановый</v>
      </c>
      <c r="CP728" s="103"/>
      <c r="CQ728" s="103"/>
      <c r="CR728" s="104">
        <f t="shared" si="293"/>
        <v>0</v>
      </c>
      <c r="CS728" s="104">
        <f t="shared" si="294"/>
        <v>0</v>
      </c>
      <c r="CT728" s="104">
        <f t="shared" si="295"/>
        <v>0</v>
      </c>
      <c r="CU728" s="104">
        <f t="shared" si="296"/>
        <v>0</v>
      </c>
      <c r="CV728" s="104">
        <f t="shared" si="297"/>
        <v>0</v>
      </c>
      <c r="CW728" s="104">
        <f t="shared" si="298"/>
        <v>0</v>
      </c>
      <c r="CX728" s="104"/>
      <c r="CY728" s="211">
        <f t="shared" si="265"/>
        <v>0</v>
      </c>
      <c r="CZ728" s="211">
        <f t="shared" si="266"/>
        <v>0</v>
      </c>
      <c r="DA728" s="211">
        <f t="shared" si="267"/>
        <v>0</v>
      </c>
      <c r="DB728" s="211">
        <f t="shared" si="268"/>
        <v>0</v>
      </c>
      <c r="DC728" s="211">
        <f t="shared" si="269"/>
        <v>0</v>
      </c>
      <c r="DD728" s="211">
        <f t="shared" si="270"/>
        <v>0</v>
      </c>
      <c r="DE728" s="211">
        <f t="shared" si="271"/>
        <v>0</v>
      </c>
      <c r="DF728" s="211">
        <f t="shared" si="272"/>
        <v>0</v>
      </c>
      <c r="DG728" s="211">
        <f t="shared" si="273"/>
        <v>0</v>
      </c>
      <c r="DH728" s="211">
        <f t="shared" si="274"/>
        <v>0</v>
      </c>
    </row>
    <row r="729" spans="1:112" s="105" customFormat="1" ht="32.1" customHeight="1">
      <c r="A729" s="233">
        <v>611</v>
      </c>
      <c r="B729" s="289" t="s">
        <v>924</v>
      </c>
      <c r="C729" s="202">
        <v>401000034</v>
      </c>
      <c r="D729" s="397" t="s">
        <v>948</v>
      </c>
      <c r="E729" s="290" t="s">
        <v>958</v>
      </c>
      <c r="F729" s="291"/>
      <c r="G729" s="291"/>
      <c r="H729" s="292" t="s">
        <v>64</v>
      </c>
      <c r="I729" s="291"/>
      <c r="J729" s="292">
        <v>9</v>
      </c>
      <c r="K729" s="292">
        <v>1</v>
      </c>
      <c r="L729" s="292" t="s">
        <v>963</v>
      </c>
      <c r="M729" s="293"/>
      <c r="N729" s="293"/>
      <c r="O729" s="293"/>
      <c r="P729" s="294" t="s">
        <v>933</v>
      </c>
      <c r="Q729" s="294" t="s">
        <v>275</v>
      </c>
      <c r="R729" s="292"/>
      <c r="S729" s="292"/>
      <c r="T729" s="292" t="s">
        <v>934</v>
      </c>
      <c r="U729" s="292"/>
      <c r="V729" s="292" t="s">
        <v>189</v>
      </c>
      <c r="W729" s="292" t="s">
        <v>64</v>
      </c>
      <c r="X729" s="292"/>
      <c r="Y729" s="292"/>
      <c r="Z729" s="292"/>
      <c r="AA729" s="292"/>
      <c r="AB729" s="294" t="s">
        <v>142</v>
      </c>
      <c r="AC729" s="596" t="s">
        <v>2662</v>
      </c>
      <c r="AD729" s="598"/>
      <c r="AE729" s="598"/>
      <c r="AF729" s="598"/>
      <c r="AG729" s="598"/>
      <c r="AH729" s="598"/>
      <c r="AI729" s="598"/>
      <c r="AJ729" s="598"/>
      <c r="AK729" s="598"/>
      <c r="AL729" s="598"/>
      <c r="AM729" s="596" t="s">
        <v>2634</v>
      </c>
      <c r="AN729" s="596" t="s">
        <v>2635</v>
      </c>
      <c r="AO729" s="197" t="s">
        <v>147</v>
      </c>
      <c r="AP729" s="197" t="s">
        <v>74</v>
      </c>
      <c r="AQ729" s="197" t="s">
        <v>966</v>
      </c>
      <c r="AR729" s="70" t="s">
        <v>967</v>
      </c>
      <c r="AS729" s="197">
        <v>633</v>
      </c>
      <c r="AT729" s="508">
        <f t="shared" si="279"/>
        <v>2000000</v>
      </c>
      <c r="AU729" s="508">
        <f t="shared" si="279"/>
        <v>2000000</v>
      </c>
      <c r="AV729" s="508">
        <v>0</v>
      </c>
      <c r="AW729" s="508">
        <v>0</v>
      </c>
      <c r="AX729" s="508">
        <v>0</v>
      </c>
      <c r="AY729" s="508">
        <v>0</v>
      </c>
      <c r="AZ729" s="508">
        <v>0</v>
      </c>
      <c r="BA729" s="508">
        <v>0</v>
      </c>
      <c r="BB729" s="508">
        <v>2000000</v>
      </c>
      <c r="BC729" s="508">
        <v>2000000</v>
      </c>
      <c r="BD729" s="508">
        <f t="shared" si="280"/>
        <v>7000000</v>
      </c>
      <c r="BE729" s="508">
        <v>0</v>
      </c>
      <c r="BF729" s="508">
        <v>0</v>
      </c>
      <c r="BG729" s="508">
        <v>0</v>
      </c>
      <c r="BH729" s="508">
        <v>7000000</v>
      </c>
      <c r="BI729" s="508">
        <f t="shared" si="281"/>
        <v>0</v>
      </c>
      <c r="BJ729" s="508">
        <v>0</v>
      </c>
      <c r="BK729" s="508">
        <v>0</v>
      </c>
      <c r="BL729" s="508">
        <v>0</v>
      </c>
      <c r="BM729" s="508">
        <v>0</v>
      </c>
      <c r="BN729" s="508">
        <f t="shared" si="282"/>
        <v>0</v>
      </c>
      <c r="BO729" s="508">
        <v>0</v>
      </c>
      <c r="BP729" s="508">
        <v>0</v>
      </c>
      <c r="BQ729" s="508">
        <v>0</v>
      </c>
      <c r="BR729" s="508">
        <v>0</v>
      </c>
      <c r="BS729" s="508">
        <f t="shared" si="283"/>
        <v>0</v>
      </c>
      <c r="BT729" s="508">
        <v>0</v>
      </c>
      <c r="BU729" s="508">
        <v>0</v>
      </c>
      <c r="BV729" s="508">
        <v>0</v>
      </c>
      <c r="BW729" s="508">
        <f t="shared" si="299"/>
        <v>0</v>
      </c>
      <c r="BX729" s="508">
        <f t="shared" si="284"/>
        <v>2000000</v>
      </c>
      <c r="BY729" s="508">
        <f t="shared" si="285"/>
        <v>0</v>
      </c>
      <c r="BZ729" s="508">
        <f t="shared" si="286"/>
        <v>0</v>
      </c>
      <c r="CA729" s="508">
        <f t="shared" si="287"/>
        <v>0</v>
      </c>
      <c r="CB729" s="508">
        <f t="shared" si="288"/>
        <v>2000000</v>
      </c>
      <c r="CC729" s="508">
        <f t="shared" si="289"/>
        <v>7000000</v>
      </c>
      <c r="CD729" s="508">
        <f t="shared" si="290"/>
        <v>0</v>
      </c>
      <c r="CE729" s="508">
        <f t="shared" si="290"/>
        <v>0</v>
      </c>
      <c r="CF729" s="508">
        <f t="shared" si="290"/>
        <v>0</v>
      </c>
      <c r="CG729" s="508">
        <f t="shared" si="290"/>
        <v>7000000</v>
      </c>
      <c r="CH729" s="508">
        <f t="shared" si="291"/>
        <v>0</v>
      </c>
      <c r="CI729" s="508">
        <f t="shared" si="292"/>
        <v>0</v>
      </c>
      <c r="CJ729" s="508">
        <f t="shared" si="292"/>
        <v>0</v>
      </c>
      <c r="CK729" s="508">
        <f t="shared" si="292"/>
        <v>0</v>
      </c>
      <c r="CL729" s="508">
        <f t="shared" si="292"/>
        <v>0</v>
      </c>
      <c r="CM729" s="509" t="s">
        <v>92</v>
      </c>
      <c r="CN729" s="19" t="str">
        <f t="shared" si="300"/>
        <v>4010000341103плановый</v>
      </c>
      <c r="CP729" s="103"/>
      <c r="CQ729" s="103"/>
      <c r="CR729" s="104">
        <f t="shared" si="293"/>
        <v>0</v>
      </c>
      <c r="CS729" s="104">
        <f t="shared" si="294"/>
        <v>0</v>
      </c>
      <c r="CT729" s="104">
        <f t="shared" si="295"/>
        <v>0</v>
      </c>
      <c r="CU729" s="104">
        <f t="shared" si="296"/>
        <v>0</v>
      </c>
      <c r="CV729" s="104">
        <f t="shared" si="297"/>
        <v>0</v>
      </c>
      <c r="CW729" s="104">
        <f t="shared" si="298"/>
        <v>0</v>
      </c>
      <c r="CX729" s="104"/>
      <c r="CY729" s="211">
        <f t="shared" si="265"/>
        <v>0</v>
      </c>
      <c r="CZ729" s="211">
        <f t="shared" si="266"/>
        <v>0</v>
      </c>
      <c r="DA729" s="211">
        <f t="shared" si="267"/>
        <v>0</v>
      </c>
      <c r="DB729" s="211">
        <f t="shared" si="268"/>
        <v>0</v>
      </c>
      <c r="DC729" s="211">
        <f t="shared" si="269"/>
        <v>0</v>
      </c>
      <c r="DD729" s="211">
        <f t="shared" si="270"/>
        <v>0</v>
      </c>
      <c r="DE729" s="211">
        <f t="shared" si="271"/>
        <v>0</v>
      </c>
      <c r="DF729" s="211">
        <f t="shared" si="272"/>
        <v>0</v>
      </c>
      <c r="DG729" s="211">
        <f t="shared" si="273"/>
        <v>0</v>
      </c>
      <c r="DH729" s="211">
        <f t="shared" si="274"/>
        <v>0</v>
      </c>
    </row>
    <row r="730" spans="1:112" s="105" customFormat="1" ht="32.1" customHeight="1">
      <c r="A730" s="233">
        <v>611</v>
      </c>
      <c r="B730" s="289" t="s">
        <v>924</v>
      </c>
      <c r="C730" s="202">
        <v>402000001</v>
      </c>
      <c r="D730" s="397" t="s">
        <v>67</v>
      </c>
      <c r="E730" s="290" t="s">
        <v>968</v>
      </c>
      <c r="F730" s="291"/>
      <c r="G730" s="291"/>
      <c r="H730" s="292">
        <v>6</v>
      </c>
      <c r="I730" s="291"/>
      <c r="J730" s="292">
        <v>23</v>
      </c>
      <c r="K730" s="292">
        <v>3</v>
      </c>
      <c r="L730" s="292"/>
      <c r="M730" s="293"/>
      <c r="N730" s="293"/>
      <c r="O730" s="293"/>
      <c r="P730" s="294" t="s">
        <v>154</v>
      </c>
      <c r="Q730" s="294" t="s">
        <v>969</v>
      </c>
      <c r="R730" s="292"/>
      <c r="S730" s="292"/>
      <c r="T730" s="292"/>
      <c r="U730" s="292"/>
      <c r="V730" s="292" t="s">
        <v>147</v>
      </c>
      <c r="W730" s="292" t="s">
        <v>64</v>
      </c>
      <c r="X730" s="292" t="s">
        <v>106</v>
      </c>
      <c r="Y730" s="292"/>
      <c r="Z730" s="292"/>
      <c r="AA730" s="292"/>
      <c r="AB730" s="294" t="s">
        <v>166</v>
      </c>
      <c r="AC730" s="596" t="s">
        <v>2663</v>
      </c>
      <c r="AD730" s="598"/>
      <c r="AE730" s="598"/>
      <c r="AF730" s="598"/>
      <c r="AG730" s="598"/>
      <c r="AH730" s="598"/>
      <c r="AI730" s="598"/>
      <c r="AJ730" s="598"/>
      <c r="AK730" s="598"/>
      <c r="AL730" s="598"/>
      <c r="AM730" s="610" t="s">
        <v>2664</v>
      </c>
      <c r="AN730" s="596" t="s">
        <v>2665</v>
      </c>
      <c r="AO730" s="197" t="s">
        <v>147</v>
      </c>
      <c r="AP730" s="197" t="s">
        <v>205</v>
      </c>
      <c r="AQ730" s="197" t="s">
        <v>970</v>
      </c>
      <c r="AR730" s="70" t="s">
        <v>76</v>
      </c>
      <c r="AS730" s="197">
        <v>122</v>
      </c>
      <c r="AT730" s="508">
        <f t="shared" si="279"/>
        <v>162753.75</v>
      </c>
      <c r="AU730" s="508">
        <f t="shared" si="279"/>
        <v>162753.75</v>
      </c>
      <c r="AV730" s="508">
        <v>0</v>
      </c>
      <c r="AW730" s="508">
        <v>0</v>
      </c>
      <c r="AX730" s="508">
        <v>0</v>
      </c>
      <c r="AY730" s="508">
        <v>0</v>
      </c>
      <c r="AZ730" s="508">
        <v>0</v>
      </c>
      <c r="BA730" s="508">
        <v>0</v>
      </c>
      <c r="BB730" s="508">
        <v>162753.75</v>
      </c>
      <c r="BC730" s="508">
        <v>162753.75</v>
      </c>
      <c r="BD730" s="508">
        <f t="shared" si="280"/>
        <v>155307.5</v>
      </c>
      <c r="BE730" s="508">
        <v>0</v>
      </c>
      <c r="BF730" s="508">
        <v>0</v>
      </c>
      <c r="BG730" s="508">
        <v>0</v>
      </c>
      <c r="BH730" s="508">
        <v>155307.5</v>
      </c>
      <c r="BI730" s="508">
        <f t="shared" si="281"/>
        <v>155307.5</v>
      </c>
      <c r="BJ730" s="508">
        <v>0</v>
      </c>
      <c r="BK730" s="508">
        <v>0</v>
      </c>
      <c r="BL730" s="508">
        <v>0</v>
      </c>
      <c r="BM730" s="508">
        <v>155307.5</v>
      </c>
      <c r="BN730" s="508">
        <f t="shared" si="282"/>
        <v>155307.5</v>
      </c>
      <c r="BO730" s="508">
        <v>0</v>
      </c>
      <c r="BP730" s="508">
        <v>0</v>
      </c>
      <c r="BQ730" s="508">
        <v>0</v>
      </c>
      <c r="BR730" s="508">
        <v>155307.5</v>
      </c>
      <c r="BS730" s="508">
        <f t="shared" si="283"/>
        <v>155307.5</v>
      </c>
      <c r="BT730" s="508">
        <v>0</v>
      </c>
      <c r="BU730" s="508">
        <v>0</v>
      </c>
      <c r="BV730" s="508">
        <v>0</v>
      </c>
      <c r="BW730" s="508">
        <f t="shared" si="299"/>
        <v>155307.5</v>
      </c>
      <c r="BX730" s="508">
        <f t="shared" si="284"/>
        <v>162753.75</v>
      </c>
      <c r="BY730" s="508">
        <f t="shared" si="285"/>
        <v>0</v>
      </c>
      <c r="BZ730" s="508">
        <f t="shared" si="286"/>
        <v>0</v>
      </c>
      <c r="CA730" s="508">
        <f t="shared" si="287"/>
        <v>0</v>
      </c>
      <c r="CB730" s="508">
        <f t="shared" si="288"/>
        <v>162753.75</v>
      </c>
      <c r="CC730" s="508">
        <f t="shared" si="289"/>
        <v>155307.5</v>
      </c>
      <c r="CD730" s="508">
        <f t="shared" si="290"/>
        <v>0</v>
      </c>
      <c r="CE730" s="508">
        <f t="shared" si="290"/>
        <v>0</v>
      </c>
      <c r="CF730" s="508">
        <f t="shared" si="290"/>
        <v>0</v>
      </c>
      <c r="CG730" s="508">
        <f t="shared" si="290"/>
        <v>155307.5</v>
      </c>
      <c r="CH730" s="508">
        <f t="shared" si="291"/>
        <v>155307.5</v>
      </c>
      <c r="CI730" s="508">
        <f t="shared" si="292"/>
        <v>0</v>
      </c>
      <c r="CJ730" s="508">
        <f t="shared" si="292"/>
        <v>0</v>
      </c>
      <c r="CK730" s="508">
        <f t="shared" si="292"/>
        <v>0</v>
      </c>
      <c r="CL730" s="508">
        <f t="shared" si="292"/>
        <v>155307.5</v>
      </c>
      <c r="CM730" s="405" t="s">
        <v>91</v>
      </c>
      <c r="CN730" s="19" t="str">
        <f t="shared" si="300"/>
        <v>4020000011105нормативный</v>
      </c>
      <c r="CP730" s="103"/>
      <c r="CQ730" s="103"/>
      <c r="CR730" s="104">
        <f t="shared" si="293"/>
        <v>0</v>
      </c>
      <c r="CS730" s="104">
        <f t="shared" si="294"/>
        <v>0</v>
      </c>
      <c r="CT730" s="104">
        <f t="shared" si="295"/>
        <v>0</v>
      </c>
      <c r="CU730" s="104">
        <f t="shared" si="296"/>
        <v>0</v>
      </c>
      <c r="CV730" s="104">
        <f t="shared" si="297"/>
        <v>0</v>
      </c>
      <c r="CW730" s="104">
        <f t="shared" si="298"/>
        <v>0</v>
      </c>
      <c r="CX730" s="104"/>
      <c r="CY730" s="211">
        <f t="shared" si="265"/>
        <v>0</v>
      </c>
      <c r="CZ730" s="211">
        <f t="shared" si="266"/>
        <v>0</v>
      </c>
      <c r="DA730" s="211">
        <f t="shared" si="267"/>
        <v>0</v>
      </c>
      <c r="DB730" s="211">
        <f t="shared" si="268"/>
        <v>0</v>
      </c>
      <c r="DC730" s="211">
        <f t="shared" si="269"/>
        <v>0</v>
      </c>
      <c r="DD730" s="211">
        <f t="shared" si="270"/>
        <v>0</v>
      </c>
      <c r="DE730" s="211">
        <f t="shared" si="271"/>
        <v>0</v>
      </c>
      <c r="DF730" s="211">
        <f t="shared" si="272"/>
        <v>0</v>
      </c>
      <c r="DG730" s="211">
        <f t="shared" si="273"/>
        <v>0</v>
      </c>
      <c r="DH730" s="211">
        <f t="shared" si="274"/>
        <v>0</v>
      </c>
    </row>
    <row r="731" spans="1:112" s="105" customFormat="1" ht="32.1" customHeight="1">
      <c r="A731" s="233">
        <v>611</v>
      </c>
      <c r="B731" s="289" t="s">
        <v>924</v>
      </c>
      <c r="C731" s="202">
        <v>402000001</v>
      </c>
      <c r="D731" s="397" t="s">
        <v>67</v>
      </c>
      <c r="E731" s="290" t="s">
        <v>968</v>
      </c>
      <c r="F731" s="291"/>
      <c r="G731" s="291"/>
      <c r="H731" s="292">
        <v>6</v>
      </c>
      <c r="I731" s="291"/>
      <c r="J731" s="292">
        <v>23</v>
      </c>
      <c r="K731" s="292">
        <v>3</v>
      </c>
      <c r="L731" s="292"/>
      <c r="M731" s="293"/>
      <c r="N731" s="293"/>
      <c r="O731" s="293"/>
      <c r="P731" s="294" t="s">
        <v>154</v>
      </c>
      <c r="Q731" s="294" t="s">
        <v>969</v>
      </c>
      <c r="R731" s="292"/>
      <c r="S731" s="292"/>
      <c r="T731" s="292"/>
      <c r="U731" s="292"/>
      <c r="V731" s="292" t="s">
        <v>147</v>
      </c>
      <c r="W731" s="292" t="s">
        <v>64</v>
      </c>
      <c r="X731" s="292" t="s">
        <v>106</v>
      </c>
      <c r="Y731" s="292"/>
      <c r="Z731" s="292"/>
      <c r="AA731" s="292"/>
      <c r="AB731" s="294" t="s">
        <v>166</v>
      </c>
      <c r="AC731" s="596" t="s">
        <v>2663</v>
      </c>
      <c r="AD731" s="598"/>
      <c r="AE731" s="598"/>
      <c r="AF731" s="598"/>
      <c r="AG731" s="598"/>
      <c r="AH731" s="598"/>
      <c r="AI731" s="598"/>
      <c r="AJ731" s="598"/>
      <c r="AK731" s="598"/>
      <c r="AL731" s="598"/>
      <c r="AM731" s="610" t="s">
        <v>2664</v>
      </c>
      <c r="AN731" s="596" t="s">
        <v>2665</v>
      </c>
      <c r="AO731" s="197" t="s">
        <v>147</v>
      </c>
      <c r="AP731" s="197" t="s">
        <v>205</v>
      </c>
      <c r="AQ731" s="197" t="s">
        <v>970</v>
      </c>
      <c r="AR731" s="70" t="s">
        <v>76</v>
      </c>
      <c r="AS731" s="197">
        <v>129</v>
      </c>
      <c r="AT731" s="508">
        <f t="shared" si="279"/>
        <v>49151.65</v>
      </c>
      <c r="AU731" s="508">
        <f t="shared" si="279"/>
        <v>49151.65</v>
      </c>
      <c r="AV731" s="508">
        <v>0</v>
      </c>
      <c r="AW731" s="508">
        <v>0</v>
      </c>
      <c r="AX731" s="508">
        <v>0</v>
      </c>
      <c r="AY731" s="508">
        <v>0</v>
      </c>
      <c r="AZ731" s="508">
        <v>0</v>
      </c>
      <c r="BA731" s="508">
        <v>0</v>
      </c>
      <c r="BB731" s="508">
        <v>49151.65</v>
      </c>
      <c r="BC731" s="508">
        <v>49151.65</v>
      </c>
      <c r="BD731" s="508">
        <f t="shared" si="280"/>
        <v>46902.5</v>
      </c>
      <c r="BE731" s="508">
        <v>0</v>
      </c>
      <c r="BF731" s="508">
        <v>0</v>
      </c>
      <c r="BG731" s="508">
        <v>0</v>
      </c>
      <c r="BH731" s="508">
        <v>46902.5</v>
      </c>
      <c r="BI731" s="508">
        <f t="shared" si="281"/>
        <v>46902.5</v>
      </c>
      <c r="BJ731" s="508">
        <v>0</v>
      </c>
      <c r="BK731" s="508">
        <v>0</v>
      </c>
      <c r="BL731" s="508">
        <v>0</v>
      </c>
      <c r="BM731" s="508">
        <v>46902.5</v>
      </c>
      <c r="BN731" s="508">
        <f t="shared" si="282"/>
        <v>46902.5</v>
      </c>
      <c r="BO731" s="508">
        <v>0</v>
      </c>
      <c r="BP731" s="508">
        <v>0</v>
      </c>
      <c r="BQ731" s="508">
        <v>0</v>
      </c>
      <c r="BR731" s="508">
        <v>46902.5</v>
      </c>
      <c r="BS731" s="508">
        <f t="shared" si="283"/>
        <v>46902.5</v>
      </c>
      <c r="BT731" s="508">
        <v>0</v>
      </c>
      <c r="BU731" s="508">
        <v>0</v>
      </c>
      <c r="BV731" s="508">
        <v>0</v>
      </c>
      <c r="BW731" s="508">
        <f t="shared" si="299"/>
        <v>46902.5</v>
      </c>
      <c r="BX731" s="508">
        <f t="shared" si="284"/>
        <v>49151.65</v>
      </c>
      <c r="BY731" s="508">
        <f t="shared" si="285"/>
        <v>0</v>
      </c>
      <c r="BZ731" s="508">
        <f t="shared" si="286"/>
        <v>0</v>
      </c>
      <c r="CA731" s="508">
        <f t="shared" si="287"/>
        <v>0</v>
      </c>
      <c r="CB731" s="508">
        <f t="shared" si="288"/>
        <v>49151.65</v>
      </c>
      <c r="CC731" s="508">
        <f t="shared" si="289"/>
        <v>46902.5</v>
      </c>
      <c r="CD731" s="508">
        <f t="shared" si="290"/>
        <v>0</v>
      </c>
      <c r="CE731" s="508">
        <f t="shared" si="290"/>
        <v>0</v>
      </c>
      <c r="CF731" s="508">
        <f t="shared" si="290"/>
        <v>0</v>
      </c>
      <c r="CG731" s="508">
        <f t="shared" si="290"/>
        <v>46902.5</v>
      </c>
      <c r="CH731" s="508">
        <f t="shared" si="291"/>
        <v>46902.5</v>
      </c>
      <c r="CI731" s="508">
        <f t="shared" si="292"/>
        <v>0</v>
      </c>
      <c r="CJ731" s="508">
        <f t="shared" si="292"/>
        <v>0</v>
      </c>
      <c r="CK731" s="508">
        <f t="shared" si="292"/>
        <v>0</v>
      </c>
      <c r="CL731" s="508">
        <f t="shared" si="292"/>
        <v>46902.5</v>
      </c>
      <c r="CM731" s="405" t="s">
        <v>91</v>
      </c>
      <c r="CN731" s="19" t="str">
        <f t="shared" si="300"/>
        <v>4020000011105нормативный</v>
      </c>
      <c r="CP731" s="103"/>
      <c r="CQ731" s="103"/>
      <c r="CR731" s="104">
        <f t="shared" si="293"/>
        <v>0</v>
      </c>
      <c r="CS731" s="104">
        <f t="shared" si="294"/>
        <v>0</v>
      </c>
      <c r="CT731" s="104">
        <f t="shared" si="295"/>
        <v>0</v>
      </c>
      <c r="CU731" s="104">
        <f t="shared" si="296"/>
        <v>0</v>
      </c>
      <c r="CV731" s="104">
        <f t="shared" si="297"/>
        <v>0</v>
      </c>
      <c r="CW731" s="104">
        <f t="shared" si="298"/>
        <v>0</v>
      </c>
      <c r="CX731" s="104"/>
      <c r="CY731" s="211">
        <f t="shared" si="265"/>
        <v>0</v>
      </c>
      <c r="CZ731" s="211">
        <f t="shared" si="266"/>
        <v>0</v>
      </c>
      <c r="DA731" s="211">
        <f t="shared" si="267"/>
        <v>0</v>
      </c>
      <c r="DB731" s="211">
        <f t="shared" si="268"/>
        <v>0</v>
      </c>
      <c r="DC731" s="211">
        <f t="shared" si="269"/>
        <v>0</v>
      </c>
      <c r="DD731" s="211">
        <f t="shared" si="270"/>
        <v>0</v>
      </c>
      <c r="DE731" s="211">
        <f t="shared" si="271"/>
        <v>0</v>
      </c>
      <c r="DF731" s="211">
        <f t="shared" si="272"/>
        <v>0</v>
      </c>
      <c r="DG731" s="211">
        <f t="shared" si="273"/>
        <v>0</v>
      </c>
      <c r="DH731" s="211">
        <f t="shared" si="274"/>
        <v>0</v>
      </c>
    </row>
    <row r="732" spans="1:112" s="105" customFormat="1" ht="32.1" customHeight="1">
      <c r="A732" s="233">
        <v>611</v>
      </c>
      <c r="B732" s="289" t="s">
        <v>924</v>
      </c>
      <c r="C732" s="202">
        <v>402000001</v>
      </c>
      <c r="D732" s="397" t="s">
        <v>67</v>
      </c>
      <c r="E732" s="290" t="s">
        <v>971</v>
      </c>
      <c r="F732" s="291"/>
      <c r="G732" s="291"/>
      <c r="H732" s="292" t="s">
        <v>66</v>
      </c>
      <c r="I732" s="291"/>
      <c r="J732" s="292">
        <v>17</v>
      </c>
      <c r="K732" s="292" t="s">
        <v>64</v>
      </c>
      <c r="L732" s="292" t="s">
        <v>66</v>
      </c>
      <c r="M732" s="293"/>
      <c r="N732" s="293"/>
      <c r="O732" s="293"/>
      <c r="P732" s="294" t="s">
        <v>134</v>
      </c>
      <c r="Q732" s="294" t="s">
        <v>945</v>
      </c>
      <c r="R732" s="292"/>
      <c r="S732" s="292"/>
      <c r="T732" s="292" t="s">
        <v>934</v>
      </c>
      <c r="U732" s="292"/>
      <c r="V732" s="292" t="s">
        <v>65</v>
      </c>
      <c r="W732" s="292" t="s">
        <v>64</v>
      </c>
      <c r="X732" s="292" t="s">
        <v>66</v>
      </c>
      <c r="Y732" s="292"/>
      <c r="Z732" s="292"/>
      <c r="AA732" s="292"/>
      <c r="AB732" s="294" t="s">
        <v>142</v>
      </c>
      <c r="AC732" s="612" t="s">
        <v>2666</v>
      </c>
      <c r="AD732" s="613"/>
      <c r="AE732" s="613"/>
      <c r="AF732" s="613"/>
      <c r="AG732" s="613"/>
      <c r="AH732" s="613"/>
      <c r="AI732" s="613"/>
      <c r="AJ732" s="613"/>
      <c r="AK732" s="613"/>
      <c r="AL732" s="613"/>
      <c r="AM732" s="614" t="s">
        <v>2667</v>
      </c>
      <c r="AN732" s="614" t="s">
        <v>2668</v>
      </c>
      <c r="AO732" s="197" t="s">
        <v>147</v>
      </c>
      <c r="AP732" s="197" t="s">
        <v>205</v>
      </c>
      <c r="AQ732" s="197" t="s">
        <v>970</v>
      </c>
      <c r="AR732" s="70" t="s">
        <v>76</v>
      </c>
      <c r="AS732" s="197">
        <v>244</v>
      </c>
      <c r="AT732" s="508">
        <f t="shared" si="279"/>
        <v>654539.44999999995</v>
      </c>
      <c r="AU732" s="508">
        <f t="shared" si="279"/>
        <v>654539.44999999995</v>
      </c>
      <c r="AV732" s="508">
        <v>0</v>
      </c>
      <c r="AW732" s="508">
        <v>0</v>
      </c>
      <c r="AX732" s="508">
        <v>0</v>
      </c>
      <c r="AY732" s="508">
        <v>0</v>
      </c>
      <c r="AZ732" s="508">
        <v>0</v>
      </c>
      <c r="BA732" s="508">
        <v>0</v>
      </c>
      <c r="BB732" s="508">
        <v>654539.44999999995</v>
      </c>
      <c r="BC732" s="508">
        <v>654539.44999999995</v>
      </c>
      <c r="BD732" s="508">
        <f t="shared" si="280"/>
        <v>551040</v>
      </c>
      <c r="BE732" s="508">
        <v>0</v>
      </c>
      <c r="BF732" s="508">
        <v>0</v>
      </c>
      <c r="BG732" s="508">
        <v>0</v>
      </c>
      <c r="BH732" s="508">
        <v>551040</v>
      </c>
      <c r="BI732" s="508">
        <f t="shared" si="281"/>
        <v>551040</v>
      </c>
      <c r="BJ732" s="508">
        <v>0</v>
      </c>
      <c r="BK732" s="508">
        <v>0</v>
      </c>
      <c r="BL732" s="508">
        <v>0</v>
      </c>
      <c r="BM732" s="508">
        <v>551040</v>
      </c>
      <c r="BN732" s="508">
        <f t="shared" si="282"/>
        <v>551040</v>
      </c>
      <c r="BO732" s="508">
        <v>0</v>
      </c>
      <c r="BP732" s="508">
        <v>0</v>
      </c>
      <c r="BQ732" s="508">
        <v>0</v>
      </c>
      <c r="BR732" s="508">
        <v>551040</v>
      </c>
      <c r="BS732" s="508">
        <f t="shared" si="283"/>
        <v>551040</v>
      </c>
      <c r="BT732" s="508">
        <v>0</v>
      </c>
      <c r="BU732" s="508">
        <v>0</v>
      </c>
      <c r="BV732" s="508">
        <v>0</v>
      </c>
      <c r="BW732" s="508">
        <f t="shared" si="299"/>
        <v>551040</v>
      </c>
      <c r="BX732" s="508">
        <f t="shared" si="284"/>
        <v>654539.44999999995</v>
      </c>
      <c r="BY732" s="508">
        <f t="shared" si="285"/>
        <v>0</v>
      </c>
      <c r="BZ732" s="508">
        <f t="shared" si="286"/>
        <v>0</v>
      </c>
      <c r="CA732" s="508">
        <f t="shared" si="287"/>
        <v>0</v>
      </c>
      <c r="CB732" s="508">
        <f t="shared" si="288"/>
        <v>654539.44999999995</v>
      </c>
      <c r="CC732" s="508">
        <f t="shared" si="289"/>
        <v>551040</v>
      </c>
      <c r="CD732" s="508">
        <f t="shared" si="290"/>
        <v>0</v>
      </c>
      <c r="CE732" s="508">
        <f t="shared" si="290"/>
        <v>0</v>
      </c>
      <c r="CF732" s="508">
        <f t="shared" si="290"/>
        <v>0</v>
      </c>
      <c r="CG732" s="508">
        <f t="shared" si="290"/>
        <v>551040</v>
      </c>
      <c r="CH732" s="508">
        <f t="shared" si="291"/>
        <v>551040</v>
      </c>
      <c r="CI732" s="508">
        <f t="shared" si="292"/>
        <v>0</v>
      </c>
      <c r="CJ732" s="508">
        <f t="shared" si="292"/>
        <v>0</v>
      </c>
      <c r="CK732" s="508">
        <f t="shared" si="292"/>
        <v>0</v>
      </c>
      <c r="CL732" s="508">
        <f t="shared" si="292"/>
        <v>551040</v>
      </c>
      <c r="CM732" s="405" t="s">
        <v>91</v>
      </c>
      <c r="CN732" s="19" t="str">
        <f t="shared" si="300"/>
        <v>4020000011105нормативный</v>
      </c>
      <c r="CP732" s="103"/>
      <c r="CQ732" s="103"/>
      <c r="CR732" s="104">
        <f t="shared" si="293"/>
        <v>0</v>
      </c>
      <c r="CS732" s="104">
        <f t="shared" si="294"/>
        <v>0</v>
      </c>
      <c r="CT732" s="104">
        <f t="shared" si="295"/>
        <v>0</v>
      </c>
      <c r="CU732" s="104">
        <f t="shared" si="296"/>
        <v>0</v>
      </c>
      <c r="CV732" s="104">
        <f t="shared" si="297"/>
        <v>0</v>
      </c>
      <c r="CW732" s="104">
        <f t="shared" si="298"/>
        <v>0</v>
      </c>
      <c r="CX732" s="104"/>
      <c r="CY732" s="211">
        <f t="shared" si="265"/>
        <v>0</v>
      </c>
      <c r="CZ732" s="211">
        <f t="shared" si="266"/>
        <v>0</v>
      </c>
      <c r="DA732" s="211">
        <f t="shared" si="267"/>
        <v>0</v>
      </c>
      <c r="DB732" s="211">
        <f t="shared" si="268"/>
        <v>0</v>
      </c>
      <c r="DC732" s="211">
        <f t="shared" si="269"/>
        <v>0</v>
      </c>
      <c r="DD732" s="211">
        <f t="shared" si="270"/>
        <v>0</v>
      </c>
      <c r="DE732" s="211">
        <f t="shared" si="271"/>
        <v>0</v>
      </c>
      <c r="DF732" s="211">
        <f t="shared" si="272"/>
        <v>0</v>
      </c>
      <c r="DG732" s="211">
        <f t="shared" si="273"/>
        <v>0</v>
      </c>
      <c r="DH732" s="211">
        <f t="shared" si="274"/>
        <v>0</v>
      </c>
    </row>
    <row r="733" spans="1:112" s="105" customFormat="1" ht="32.1" customHeight="1">
      <c r="A733" s="233">
        <v>611</v>
      </c>
      <c r="B733" s="289" t="s">
        <v>924</v>
      </c>
      <c r="C733" s="202">
        <v>402000001</v>
      </c>
      <c r="D733" s="397" t="s">
        <v>67</v>
      </c>
      <c r="E733" s="290" t="s">
        <v>971</v>
      </c>
      <c r="F733" s="291"/>
      <c r="G733" s="291"/>
      <c r="H733" s="292">
        <v>3</v>
      </c>
      <c r="I733" s="291"/>
      <c r="J733" s="292">
        <v>17</v>
      </c>
      <c r="K733" s="292">
        <v>1</v>
      </c>
      <c r="L733" s="292">
        <v>3</v>
      </c>
      <c r="M733" s="293"/>
      <c r="N733" s="293"/>
      <c r="O733" s="293"/>
      <c r="P733" s="294" t="s">
        <v>134</v>
      </c>
      <c r="Q733" s="294" t="s">
        <v>945</v>
      </c>
      <c r="R733" s="292"/>
      <c r="S733" s="292"/>
      <c r="T733" s="292" t="s">
        <v>934</v>
      </c>
      <c r="U733" s="292"/>
      <c r="V733" s="292" t="s">
        <v>65</v>
      </c>
      <c r="W733" s="292" t="s">
        <v>64</v>
      </c>
      <c r="X733" s="292" t="s">
        <v>66</v>
      </c>
      <c r="Y733" s="292"/>
      <c r="Z733" s="292"/>
      <c r="AA733" s="292"/>
      <c r="AB733" s="294" t="s">
        <v>142</v>
      </c>
      <c r="AC733" s="615" t="s">
        <v>2666</v>
      </c>
      <c r="AD733" s="616"/>
      <c r="AE733" s="616"/>
      <c r="AF733" s="616"/>
      <c r="AG733" s="616"/>
      <c r="AH733" s="616"/>
      <c r="AI733" s="616"/>
      <c r="AJ733" s="616"/>
      <c r="AK733" s="616"/>
      <c r="AL733" s="616"/>
      <c r="AM733" s="617" t="s">
        <v>2669</v>
      </c>
      <c r="AN733" s="617" t="s">
        <v>2668</v>
      </c>
      <c r="AO733" s="197" t="s">
        <v>147</v>
      </c>
      <c r="AP733" s="197" t="s">
        <v>205</v>
      </c>
      <c r="AQ733" s="197" t="s">
        <v>970</v>
      </c>
      <c r="AR733" s="70" t="s">
        <v>76</v>
      </c>
      <c r="AS733" s="197">
        <v>852</v>
      </c>
      <c r="AT733" s="508">
        <f t="shared" si="279"/>
        <v>2120</v>
      </c>
      <c r="AU733" s="508">
        <f t="shared" si="279"/>
        <v>2120</v>
      </c>
      <c r="AV733" s="508">
        <v>0</v>
      </c>
      <c r="AW733" s="508">
        <v>0</v>
      </c>
      <c r="AX733" s="508">
        <v>0</v>
      </c>
      <c r="AY733" s="508">
        <v>0</v>
      </c>
      <c r="AZ733" s="508">
        <v>0</v>
      </c>
      <c r="BA733" s="508">
        <v>0</v>
      </c>
      <c r="BB733" s="508">
        <v>2120</v>
      </c>
      <c r="BC733" s="508">
        <v>2120</v>
      </c>
      <c r="BD733" s="508">
        <f t="shared" si="280"/>
        <v>2120</v>
      </c>
      <c r="BE733" s="508">
        <v>0</v>
      </c>
      <c r="BF733" s="508">
        <v>0</v>
      </c>
      <c r="BG733" s="508">
        <v>0</v>
      </c>
      <c r="BH733" s="508">
        <v>2120</v>
      </c>
      <c r="BI733" s="508">
        <f t="shared" si="281"/>
        <v>2120</v>
      </c>
      <c r="BJ733" s="508">
        <v>0</v>
      </c>
      <c r="BK733" s="508">
        <v>0</v>
      </c>
      <c r="BL733" s="508">
        <v>0</v>
      </c>
      <c r="BM733" s="508">
        <v>2120</v>
      </c>
      <c r="BN733" s="508">
        <f t="shared" si="282"/>
        <v>2120</v>
      </c>
      <c r="BO733" s="508">
        <v>0</v>
      </c>
      <c r="BP733" s="508">
        <v>0</v>
      </c>
      <c r="BQ733" s="508">
        <v>0</v>
      </c>
      <c r="BR733" s="508">
        <v>2120</v>
      </c>
      <c r="BS733" s="508">
        <f t="shared" si="283"/>
        <v>2120</v>
      </c>
      <c r="BT733" s="508">
        <v>0</v>
      </c>
      <c r="BU733" s="508">
        <v>0</v>
      </c>
      <c r="BV733" s="508">
        <v>0</v>
      </c>
      <c r="BW733" s="508">
        <f t="shared" si="299"/>
        <v>2120</v>
      </c>
      <c r="BX733" s="508">
        <f t="shared" si="284"/>
        <v>2120</v>
      </c>
      <c r="BY733" s="508">
        <f t="shared" si="285"/>
        <v>0</v>
      </c>
      <c r="BZ733" s="508">
        <f t="shared" si="286"/>
        <v>0</v>
      </c>
      <c r="CA733" s="508">
        <f t="shared" si="287"/>
        <v>0</v>
      </c>
      <c r="CB733" s="508">
        <f t="shared" si="288"/>
        <v>2120</v>
      </c>
      <c r="CC733" s="508">
        <f t="shared" si="289"/>
        <v>2120</v>
      </c>
      <c r="CD733" s="508">
        <f t="shared" si="290"/>
        <v>0</v>
      </c>
      <c r="CE733" s="508">
        <f t="shared" si="290"/>
        <v>0</v>
      </c>
      <c r="CF733" s="508">
        <f t="shared" si="290"/>
        <v>0</v>
      </c>
      <c r="CG733" s="508">
        <f t="shared" si="290"/>
        <v>2120</v>
      </c>
      <c r="CH733" s="508">
        <f t="shared" si="291"/>
        <v>2120</v>
      </c>
      <c r="CI733" s="508">
        <f t="shared" si="292"/>
        <v>0</v>
      </c>
      <c r="CJ733" s="508">
        <f t="shared" si="292"/>
        <v>0</v>
      </c>
      <c r="CK733" s="508">
        <f t="shared" si="292"/>
        <v>0</v>
      </c>
      <c r="CL733" s="508">
        <f t="shared" si="292"/>
        <v>2120</v>
      </c>
      <c r="CM733" s="405" t="s">
        <v>91</v>
      </c>
      <c r="CN733" s="19" t="str">
        <f t="shared" si="300"/>
        <v>4020000011105нормативный</v>
      </c>
      <c r="CP733" s="103"/>
      <c r="CQ733" s="103"/>
      <c r="CR733" s="104">
        <f t="shared" si="293"/>
        <v>0</v>
      </c>
      <c r="CS733" s="104">
        <f t="shared" si="294"/>
        <v>0</v>
      </c>
      <c r="CT733" s="104">
        <f t="shared" si="295"/>
        <v>0</v>
      </c>
      <c r="CU733" s="104">
        <f t="shared" si="296"/>
        <v>0</v>
      </c>
      <c r="CV733" s="104">
        <f t="shared" si="297"/>
        <v>0</v>
      </c>
      <c r="CW733" s="104">
        <f t="shared" si="298"/>
        <v>0</v>
      </c>
      <c r="CX733" s="104"/>
      <c r="CY733" s="211">
        <f t="shared" si="265"/>
        <v>0</v>
      </c>
      <c r="CZ733" s="211">
        <f t="shared" si="266"/>
        <v>0</v>
      </c>
      <c r="DA733" s="211">
        <f t="shared" si="267"/>
        <v>0</v>
      </c>
      <c r="DB733" s="211">
        <f t="shared" si="268"/>
        <v>0</v>
      </c>
      <c r="DC733" s="211">
        <f t="shared" si="269"/>
        <v>0</v>
      </c>
      <c r="DD733" s="211">
        <f t="shared" si="270"/>
        <v>0</v>
      </c>
      <c r="DE733" s="211">
        <f t="shared" si="271"/>
        <v>0</v>
      </c>
      <c r="DF733" s="211">
        <f t="shared" si="272"/>
        <v>0</v>
      </c>
      <c r="DG733" s="211">
        <f t="shared" si="273"/>
        <v>0</v>
      </c>
      <c r="DH733" s="211">
        <f t="shared" si="274"/>
        <v>0</v>
      </c>
    </row>
    <row r="734" spans="1:112" s="105" customFormat="1" ht="32.1" customHeight="1">
      <c r="A734" s="233">
        <v>611</v>
      </c>
      <c r="B734" s="289" t="s">
        <v>924</v>
      </c>
      <c r="C734" s="202">
        <v>402000001</v>
      </c>
      <c r="D734" s="397" t="s">
        <v>67</v>
      </c>
      <c r="E734" s="290" t="s">
        <v>2670</v>
      </c>
      <c r="F734" s="291"/>
      <c r="G734" s="291"/>
      <c r="H734" s="292" t="s">
        <v>972</v>
      </c>
      <c r="I734" s="291"/>
      <c r="J734" s="292" t="s">
        <v>973</v>
      </c>
      <c r="K734" s="292" t="s">
        <v>974</v>
      </c>
      <c r="L734" s="292" t="s">
        <v>381</v>
      </c>
      <c r="M734" s="293"/>
      <c r="N734" s="293"/>
      <c r="O734" s="293"/>
      <c r="P734" s="294" t="s">
        <v>975</v>
      </c>
      <c r="Q734" s="294" t="s">
        <v>2671</v>
      </c>
      <c r="R734" s="292"/>
      <c r="S734" s="292"/>
      <c r="T734" s="292" t="s">
        <v>953</v>
      </c>
      <c r="U734" s="292"/>
      <c r="V734" s="292" t="s">
        <v>976</v>
      </c>
      <c r="W734" s="292" t="s">
        <v>977</v>
      </c>
      <c r="X734" s="292" t="s">
        <v>978</v>
      </c>
      <c r="Y734" s="292"/>
      <c r="Z734" s="292"/>
      <c r="AA734" s="292"/>
      <c r="AB734" s="294" t="s">
        <v>979</v>
      </c>
      <c r="AC734" s="596" t="s">
        <v>2672</v>
      </c>
      <c r="AD734" s="598"/>
      <c r="AE734" s="598"/>
      <c r="AF734" s="598"/>
      <c r="AG734" s="598"/>
      <c r="AH734" s="598"/>
      <c r="AI734" s="598"/>
      <c r="AJ734" s="610" t="s">
        <v>2673</v>
      </c>
      <c r="AK734" s="598"/>
      <c r="AL734" s="598"/>
      <c r="AM734" s="610"/>
      <c r="AN734" s="596" t="s">
        <v>2674</v>
      </c>
      <c r="AO734" s="197" t="s">
        <v>147</v>
      </c>
      <c r="AP734" s="197" t="s">
        <v>205</v>
      </c>
      <c r="AQ734" s="197" t="s">
        <v>980</v>
      </c>
      <c r="AR734" s="70" t="s">
        <v>116</v>
      </c>
      <c r="AS734" s="197">
        <v>129</v>
      </c>
      <c r="AT734" s="508">
        <f t="shared" si="279"/>
        <v>2167166</v>
      </c>
      <c r="AU734" s="508">
        <f t="shared" si="279"/>
        <v>2167166</v>
      </c>
      <c r="AV734" s="508">
        <v>0</v>
      </c>
      <c r="AW734" s="508">
        <v>0</v>
      </c>
      <c r="AX734" s="508">
        <v>0</v>
      </c>
      <c r="AY734" s="508">
        <v>0</v>
      </c>
      <c r="AZ734" s="508">
        <v>0</v>
      </c>
      <c r="BA734" s="508">
        <v>0</v>
      </c>
      <c r="BB734" s="508">
        <v>2167166</v>
      </c>
      <c r="BC734" s="508">
        <v>2167166</v>
      </c>
      <c r="BD734" s="508">
        <f t="shared" si="280"/>
        <v>2186580</v>
      </c>
      <c r="BE734" s="508">
        <v>0</v>
      </c>
      <c r="BF734" s="508">
        <v>0</v>
      </c>
      <c r="BG734" s="508">
        <v>0</v>
      </c>
      <c r="BH734" s="508">
        <v>2186580</v>
      </c>
      <c r="BI734" s="508">
        <f t="shared" si="281"/>
        <v>2383920</v>
      </c>
      <c r="BJ734" s="508">
        <v>0</v>
      </c>
      <c r="BK734" s="508">
        <v>0</v>
      </c>
      <c r="BL734" s="508">
        <v>0</v>
      </c>
      <c r="BM734" s="508">
        <v>2383920</v>
      </c>
      <c r="BN734" s="508">
        <f t="shared" si="282"/>
        <v>2383920</v>
      </c>
      <c r="BO734" s="508">
        <v>0</v>
      </c>
      <c r="BP734" s="508">
        <v>0</v>
      </c>
      <c r="BQ734" s="508">
        <v>0</v>
      </c>
      <c r="BR734" s="508">
        <v>2383920</v>
      </c>
      <c r="BS734" s="508">
        <f t="shared" si="283"/>
        <v>2383920</v>
      </c>
      <c r="BT734" s="508">
        <v>0</v>
      </c>
      <c r="BU734" s="508">
        <v>0</v>
      </c>
      <c r="BV734" s="508">
        <v>0</v>
      </c>
      <c r="BW734" s="508">
        <f t="shared" si="299"/>
        <v>2383920</v>
      </c>
      <c r="BX734" s="508">
        <f t="shared" si="284"/>
        <v>2167166</v>
      </c>
      <c r="BY734" s="508">
        <f t="shared" si="285"/>
        <v>0</v>
      </c>
      <c r="BZ734" s="508">
        <f t="shared" si="286"/>
        <v>0</v>
      </c>
      <c r="CA734" s="508">
        <f t="shared" si="287"/>
        <v>0</v>
      </c>
      <c r="CB734" s="508">
        <f t="shared" si="288"/>
        <v>2167166</v>
      </c>
      <c r="CC734" s="508">
        <f t="shared" si="289"/>
        <v>2186580</v>
      </c>
      <c r="CD734" s="508">
        <f t="shared" si="290"/>
        <v>0</v>
      </c>
      <c r="CE734" s="508">
        <f t="shared" si="290"/>
        <v>0</v>
      </c>
      <c r="CF734" s="508">
        <f t="shared" si="290"/>
        <v>0</v>
      </c>
      <c r="CG734" s="508">
        <f t="shared" si="290"/>
        <v>2186580</v>
      </c>
      <c r="CH734" s="508">
        <f t="shared" si="291"/>
        <v>2383920</v>
      </c>
      <c r="CI734" s="508">
        <f t="shared" si="292"/>
        <v>0</v>
      </c>
      <c r="CJ734" s="508">
        <f t="shared" si="292"/>
        <v>0</v>
      </c>
      <c r="CK734" s="508">
        <f t="shared" si="292"/>
        <v>0</v>
      </c>
      <c r="CL734" s="508">
        <f t="shared" si="292"/>
        <v>2383920</v>
      </c>
      <c r="CM734" s="405" t="s">
        <v>91</v>
      </c>
      <c r="CN734" s="19" t="str">
        <f t="shared" si="300"/>
        <v>4020000011105нормативный</v>
      </c>
      <c r="CP734" s="103"/>
      <c r="CQ734" s="103"/>
      <c r="CR734" s="104">
        <f t="shared" si="293"/>
        <v>0</v>
      </c>
      <c r="CS734" s="104">
        <f t="shared" si="294"/>
        <v>0</v>
      </c>
      <c r="CT734" s="104">
        <f t="shared" si="295"/>
        <v>0</v>
      </c>
      <c r="CU734" s="104">
        <f t="shared" si="296"/>
        <v>0</v>
      </c>
      <c r="CV734" s="104">
        <f t="shared" si="297"/>
        <v>0</v>
      </c>
      <c r="CW734" s="104">
        <f t="shared" si="298"/>
        <v>0</v>
      </c>
      <c r="CX734" s="104"/>
      <c r="CY734" s="211">
        <f t="shared" si="265"/>
        <v>0</v>
      </c>
      <c r="CZ734" s="211">
        <f t="shared" si="266"/>
        <v>0</v>
      </c>
      <c r="DA734" s="211">
        <f t="shared" si="267"/>
        <v>0</v>
      </c>
      <c r="DB734" s="211">
        <f t="shared" si="268"/>
        <v>0</v>
      </c>
      <c r="DC734" s="211">
        <f t="shared" si="269"/>
        <v>0</v>
      </c>
      <c r="DD734" s="211">
        <f t="shared" si="270"/>
        <v>0</v>
      </c>
      <c r="DE734" s="211">
        <f t="shared" si="271"/>
        <v>0</v>
      </c>
      <c r="DF734" s="211">
        <f t="shared" si="272"/>
        <v>0</v>
      </c>
      <c r="DG734" s="211">
        <f t="shared" si="273"/>
        <v>0</v>
      </c>
      <c r="DH734" s="211">
        <f t="shared" si="274"/>
        <v>0</v>
      </c>
    </row>
    <row r="735" spans="1:112" s="105" customFormat="1" ht="32.1" customHeight="1">
      <c r="A735" s="233">
        <v>611</v>
      </c>
      <c r="B735" s="289" t="s">
        <v>924</v>
      </c>
      <c r="C735" s="202">
        <v>402000002</v>
      </c>
      <c r="D735" s="397" t="s">
        <v>69</v>
      </c>
      <c r="E735" s="290" t="s">
        <v>2670</v>
      </c>
      <c r="F735" s="291"/>
      <c r="G735" s="291"/>
      <c r="H735" s="292" t="s">
        <v>972</v>
      </c>
      <c r="I735" s="291"/>
      <c r="J735" s="292" t="s">
        <v>981</v>
      </c>
      <c r="K735" s="292" t="s">
        <v>982</v>
      </c>
      <c r="L735" s="292" t="s">
        <v>381</v>
      </c>
      <c r="M735" s="293"/>
      <c r="N735" s="293"/>
      <c r="O735" s="293"/>
      <c r="P735" s="294" t="s">
        <v>983</v>
      </c>
      <c r="Q735" s="294" t="s">
        <v>2675</v>
      </c>
      <c r="R735" s="292"/>
      <c r="S735" s="292"/>
      <c r="T735" s="292" t="s">
        <v>953</v>
      </c>
      <c r="U735" s="292"/>
      <c r="V735" s="292" t="s">
        <v>984</v>
      </c>
      <c r="W735" s="292" t="s">
        <v>977</v>
      </c>
      <c r="X735" s="292" t="s">
        <v>985</v>
      </c>
      <c r="Y735" s="292"/>
      <c r="Z735" s="292"/>
      <c r="AA735" s="292"/>
      <c r="AB735" s="294" t="s">
        <v>986</v>
      </c>
      <c r="AC735" s="618" t="s">
        <v>2672</v>
      </c>
      <c r="AD735" s="619"/>
      <c r="AE735" s="619"/>
      <c r="AF735" s="619"/>
      <c r="AG735" s="619"/>
      <c r="AH735" s="619"/>
      <c r="AI735" s="619"/>
      <c r="AJ735" s="620" t="s">
        <v>2676</v>
      </c>
      <c r="AK735" s="619"/>
      <c r="AL735" s="619"/>
      <c r="AM735" s="619"/>
      <c r="AN735" s="620" t="s">
        <v>2674</v>
      </c>
      <c r="AO735" s="197" t="s">
        <v>147</v>
      </c>
      <c r="AP735" s="197" t="s">
        <v>205</v>
      </c>
      <c r="AQ735" s="197" t="s">
        <v>980</v>
      </c>
      <c r="AR735" s="70" t="s">
        <v>116</v>
      </c>
      <c r="AS735" s="197">
        <v>121</v>
      </c>
      <c r="AT735" s="508">
        <f t="shared" si="279"/>
        <v>7493314.9900000002</v>
      </c>
      <c r="AU735" s="508">
        <f t="shared" si="279"/>
        <v>7493314.9900000002</v>
      </c>
      <c r="AV735" s="508">
        <v>0</v>
      </c>
      <c r="AW735" s="508">
        <v>0</v>
      </c>
      <c r="AX735" s="508">
        <v>0</v>
      </c>
      <c r="AY735" s="508">
        <v>0</v>
      </c>
      <c r="AZ735" s="508">
        <v>0</v>
      </c>
      <c r="BA735" s="508">
        <v>0</v>
      </c>
      <c r="BB735" s="508">
        <v>7493314.9900000002</v>
      </c>
      <c r="BC735" s="508">
        <v>7493314.9900000002</v>
      </c>
      <c r="BD735" s="508">
        <f t="shared" si="280"/>
        <v>7893780</v>
      </c>
      <c r="BE735" s="508">
        <v>0</v>
      </c>
      <c r="BF735" s="508">
        <v>0</v>
      </c>
      <c r="BG735" s="508">
        <v>0</v>
      </c>
      <c r="BH735" s="508">
        <v>7893780</v>
      </c>
      <c r="BI735" s="508">
        <f t="shared" si="281"/>
        <v>7893780</v>
      </c>
      <c r="BJ735" s="508">
        <v>0</v>
      </c>
      <c r="BK735" s="508">
        <v>0</v>
      </c>
      <c r="BL735" s="508">
        <v>0</v>
      </c>
      <c r="BM735" s="508">
        <v>7893780</v>
      </c>
      <c r="BN735" s="508">
        <f t="shared" si="282"/>
        <v>7893780</v>
      </c>
      <c r="BO735" s="508">
        <v>0</v>
      </c>
      <c r="BP735" s="508">
        <v>0</v>
      </c>
      <c r="BQ735" s="508">
        <v>0</v>
      </c>
      <c r="BR735" s="508">
        <v>7893780</v>
      </c>
      <c r="BS735" s="508">
        <f t="shared" si="283"/>
        <v>7893780</v>
      </c>
      <c r="BT735" s="508">
        <v>0</v>
      </c>
      <c r="BU735" s="508">
        <v>0</v>
      </c>
      <c r="BV735" s="508">
        <v>0</v>
      </c>
      <c r="BW735" s="508">
        <f t="shared" si="299"/>
        <v>7893780</v>
      </c>
      <c r="BX735" s="508">
        <f t="shared" si="284"/>
        <v>7493314.9900000002</v>
      </c>
      <c r="BY735" s="508">
        <f t="shared" si="285"/>
        <v>0</v>
      </c>
      <c r="BZ735" s="508">
        <f t="shared" si="286"/>
        <v>0</v>
      </c>
      <c r="CA735" s="508">
        <f t="shared" si="287"/>
        <v>0</v>
      </c>
      <c r="CB735" s="508">
        <f t="shared" si="288"/>
        <v>7493314.9900000002</v>
      </c>
      <c r="CC735" s="508">
        <f t="shared" si="289"/>
        <v>7893780</v>
      </c>
      <c r="CD735" s="508">
        <f t="shared" si="290"/>
        <v>0</v>
      </c>
      <c r="CE735" s="508">
        <f t="shared" si="290"/>
        <v>0</v>
      </c>
      <c r="CF735" s="508">
        <f t="shared" si="290"/>
        <v>0</v>
      </c>
      <c r="CG735" s="508">
        <f t="shared" si="290"/>
        <v>7893780</v>
      </c>
      <c r="CH735" s="508">
        <f t="shared" si="291"/>
        <v>7893780</v>
      </c>
      <c r="CI735" s="508">
        <f t="shared" si="292"/>
        <v>0</v>
      </c>
      <c r="CJ735" s="508">
        <f t="shared" si="292"/>
        <v>0</v>
      </c>
      <c r="CK735" s="508">
        <f t="shared" si="292"/>
        <v>0</v>
      </c>
      <c r="CL735" s="508">
        <f t="shared" si="292"/>
        <v>7893780</v>
      </c>
      <c r="CM735" s="405" t="s">
        <v>91</v>
      </c>
      <c r="CN735" s="19" t="str">
        <f t="shared" si="300"/>
        <v>4020000021105нормативный</v>
      </c>
      <c r="CP735" s="103"/>
      <c r="CQ735" s="103"/>
      <c r="CR735" s="104">
        <f t="shared" si="293"/>
        <v>0</v>
      </c>
      <c r="CS735" s="104">
        <f t="shared" si="294"/>
        <v>0</v>
      </c>
      <c r="CT735" s="104">
        <f t="shared" si="295"/>
        <v>0</v>
      </c>
      <c r="CU735" s="104">
        <f t="shared" si="296"/>
        <v>0</v>
      </c>
      <c r="CV735" s="104">
        <f t="shared" si="297"/>
        <v>0</v>
      </c>
      <c r="CW735" s="104">
        <f t="shared" si="298"/>
        <v>0</v>
      </c>
      <c r="CX735" s="104"/>
      <c r="CY735" s="211">
        <f t="shared" ref="CY735:CY834" si="301">CC735-BD735</f>
        <v>0</v>
      </c>
      <c r="CZ735" s="211">
        <f t="shared" ref="CZ735:CZ834" si="302">CD735-BE735</f>
        <v>0</v>
      </c>
      <c r="DA735" s="211">
        <f t="shared" ref="DA735:DA834" si="303">CE735-BF735</f>
        <v>0</v>
      </c>
      <c r="DB735" s="211">
        <f t="shared" ref="DB735:DB834" si="304">CF735-BG735</f>
        <v>0</v>
      </c>
      <c r="DC735" s="211">
        <f t="shared" ref="DC735:DC834" si="305">CG735-BH735</f>
        <v>0</v>
      </c>
      <c r="DD735" s="211">
        <f t="shared" ref="DD735:DD834" si="306">CH735-BI735</f>
        <v>0</v>
      </c>
      <c r="DE735" s="211">
        <f t="shared" ref="DE735:DE834" si="307">CI735-BJ735</f>
        <v>0</v>
      </c>
      <c r="DF735" s="211">
        <f t="shared" ref="DF735:DF834" si="308">CJ735-BK735</f>
        <v>0</v>
      </c>
      <c r="DG735" s="211">
        <f t="shared" ref="DG735:DG834" si="309">CK735-BL735</f>
        <v>0</v>
      </c>
      <c r="DH735" s="211">
        <f t="shared" ref="DH735:DH834" si="310">CL735-BM735</f>
        <v>0</v>
      </c>
    </row>
    <row r="736" spans="1:112" s="105" customFormat="1" ht="32.1" customHeight="1">
      <c r="A736" s="233">
        <v>611</v>
      </c>
      <c r="B736" s="289" t="s">
        <v>924</v>
      </c>
      <c r="C736" s="202">
        <v>402000002</v>
      </c>
      <c r="D736" s="397" t="s">
        <v>69</v>
      </c>
      <c r="E736" s="290" t="s">
        <v>2670</v>
      </c>
      <c r="F736" s="291"/>
      <c r="G736" s="291"/>
      <c r="H736" s="292" t="s">
        <v>972</v>
      </c>
      <c r="I736" s="291"/>
      <c r="J736" s="292" t="s">
        <v>981</v>
      </c>
      <c r="K736" s="292" t="s">
        <v>982</v>
      </c>
      <c r="L736" s="292" t="s">
        <v>381</v>
      </c>
      <c r="M736" s="293"/>
      <c r="N736" s="293"/>
      <c r="O736" s="293"/>
      <c r="P736" s="294" t="s">
        <v>983</v>
      </c>
      <c r="Q736" s="294" t="s">
        <v>2675</v>
      </c>
      <c r="R736" s="292"/>
      <c r="S736" s="292"/>
      <c r="T736" s="292" t="s">
        <v>953</v>
      </c>
      <c r="U736" s="292"/>
      <c r="V736" s="292" t="s">
        <v>984</v>
      </c>
      <c r="W736" s="292" t="s">
        <v>977</v>
      </c>
      <c r="X736" s="292" t="s">
        <v>987</v>
      </c>
      <c r="Y736" s="292"/>
      <c r="Z736" s="292"/>
      <c r="AA736" s="292"/>
      <c r="AB736" s="294" t="s">
        <v>986</v>
      </c>
      <c r="AC736" s="621" t="s">
        <v>2677</v>
      </c>
      <c r="AD736" s="622"/>
      <c r="AE736" s="622"/>
      <c r="AF736" s="622"/>
      <c r="AG736" s="622"/>
      <c r="AH736" s="622"/>
      <c r="AI736" s="622"/>
      <c r="AJ736" s="623" t="s">
        <v>2676</v>
      </c>
      <c r="AK736" s="622"/>
      <c r="AL736" s="622"/>
      <c r="AM736" s="622"/>
      <c r="AN736" s="623" t="s">
        <v>2674</v>
      </c>
      <c r="AO736" s="197" t="s">
        <v>147</v>
      </c>
      <c r="AP736" s="197" t="s">
        <v>205</v>
      </c>
      <c r="AQ736" s="197" t="s">
        <v>947</v>
      </c>
      <c r="AR736" s="70" t="s">
        <v>126</v>
      </c>
      <c r="AS736" s="197">
        <v>121</v>
      </c>
      <c r="AT736" s="508">
        <f t="shared" si="279"/>
        <v>354515.3</v>
      </c>
      <c r="AU736" s="508">
        <f t="shared" si="279"/>
        <v>354515.3</v>
      </c>
      <c r="AV736" s="508">
        <v>0</v>
      </c>
      <c r="AW736" s="508">
        <v>0</v>
      </c>
      <c r="AX736" s="508">
        <v>354515.3</v>
      </c>
      <c r="AY736" s="508">
        <v>354515.3</v>
      </c>
      <c r="AZ736" s="508">
        <v>0</v>
      </c>
      <c r="BA736" s="508">
        <v>0</v>
      </c>
      <c r="BB736" s="508">
        <v>0</v>
      </c>
      <c r="BC736" s="508">
        <v>0</v>
      </c>
      <c r="BD736" s="508">
        <f t="shared" si="280"/>
        <v>0</v>
      </c>
      <c r="BE736" s="508">
        <v>0</v>
      </c>
      <c r="BF736" s="508">
        <v>0</v>
      </c>
      <c r="BG736" s="508">
        <v>0</v>
      </c>
      <c r="BH736" s="508">
        <v>0</v>
      </c>
      <c r="BI736" s="508">
        <f t="shared" si="281"/>
        <v>0</v>
      </c>
      <c r="BJ736" s="508">
        <v>0</v>
      </c>
      <c r="BK736" s="508">
        <v>0</v>
      </c>
      <c r="BL736" s="508">
        <v>0</v>
      </c>
      <c r="BM736" s="508">
        <v>0</v>
      </c>
      <c r="BN736" s="508">
        <f t="shared" si="282"/>
        <v>0</v>
      </c>
      <c r="BO736" s="508">
        <v>0</v>
      </c>
      <c r="BP736" s="508">
        <v>0</v>
      </c>
      <c r="BQ736" s="508">
        <v>0</v>
      </c>
      <c r="BR736" s="508">
        <v>0</v>
      </c>
      <c r="BS736" s="508">
        <f t="shared" si="283"/>
        <v>0</v>
      </c>
      <c r="BT736" s="508">
        <v>0</v>
      </c>
      <c r="BU736" s="508">
        <v>0</v>
      </c>
      <c r="BV736" s="508">
        <v>0</v>
      </c>
      <c r="BW736" s="508">
        <f t="shared" si="299"/>
        <v>0</v>
      </c>
      <c r="BX736" s="508">
        <f t="shared" si="284"/>
        <v>354515.3</v>
      </c>
      <c r="BY736" s="508">
        <f t="shared" si="285"/>
        <v>0</v>
      </c>
      <c r="BZ736" s="508">
        <f t="shared" si="286"/>
        <v>354515.3</v>
      </c>
      <c r="CA736" s="508">
        <f t="shared" si="287"/>
        <v>0</v>
      </c>
      <c r="CB736" s="508">
        <f t="shared" si="288"/>
        <v>0</v>
      </c>
      <c r="CC736" s="508">
        <f t="shared" si="289"/>
        <v>0</v>
      </c>
      <c r="CD736" s="508">
        <f t="shared" si="290"/>
        <v>0</v>
      </c>
      <c r="CE736" s="508">
        <f t="shared" si="290"/>
        <v>0</v>
      </c>
      <c r="CF736" s="508">
        <f t="shared" si="290"/>
        <v>0</v>
      </c>
      <c r="CG736" s="508">
        <f t="shared" si="290"/>
        <v>0</v>
      </c>
      <c r="CH736" s="508">
        <f t="shared" si="291"/>
        <v>0</v>
      </c>
      <c r="CI736" s="508">
        <f t="shared" si="292"/>
        <v>0</v>
      </c>
      <c r="CJ736" s="508">
        <f t="shared" si="292"/>
        <v>0</v>
      </c>
      <c r="CK736" s="508">
        <f t="shared" si="292"/>
        <v>0</v>
      </c>
      <c r="CL736" s="508">
        <f t="shared" si="292"/>
        <v>0</v>
      </c>
      <c r="CM736" s="405" t="s">
        <v>91</v>
      </c>
      <c r="CN736" s="19" t="str">
        <f t="shared" si="300"/>
        <v>4020000021105нормативный</v>
      </c>
      <c r="CP736" s="103"/>
      <c r="CQ736" s="103"/>
      <c r="CR736" s="104">
        <f t="shared" si="293"/>
        <v>0</v>
      </c>
      <c r="CS736" s="104">
        <f t="shared" si="294"/>
        <v>0</v>
      </c>
      <c r="CT736" s="104">
        <f t="shared" si="295"/>
        <v>0</v>
      </c>
      <c r="CU736" s="104">
        <f t="shared" si="296"/>
        <v>0</v>
      </c>
      <c r="CV736" s="104">
        <f t="shared" si="297"/>
        <v>0</v>
      </c>
      <c r="CW736" s="104">
        <f t="shared" si="298"/>
        <v>0</v>
      </c>
      <c r="CX736" s="104"/>
      <c r="CY736" s="211">
        <f t="shared" si="301"/>
        <v>0</v>
      </c>
      <c r="CZ736" s="211">
        <f t="shared" si="302"/>
        <v>0</v>
      </c>
      <c r="DA736" s="211">
        <f t="shared" si="303"/>
        <v>0</v>
      </c>
      <c r="DB736" s="211">
        <f t="shared" si="304"/>
        <v>0</v>
      </c>
      <c r="DC736" s="211">
        <f t="shared" si="305"/>
        <v>0</v>
      </c>
      <c r="DD736" s="211">
        <f t="shared" si="306"/>
        <v>0</v>
      </c>
      <c r="DE736" s="211">
        <f t="shared" si="307"/>
        <v>0</v>
      </c>
      <c r="DF736" s="211">
        <f t="shared" si="308"/>
        <v>0</v>
      </c>
      <c r="DG736" s="211">
        <f t="shared" si="309"/>
        <v>0</v>
      </c>
      <c r="DH736" s="211">
        <f t="shared" si="310"/>
        <v>0</v>
      </c>
    </row>
    <row r="737" spans="1:112" s="105" customFormat="1" ht="32.1" customHeight="1">
      <c r="A737" s="233">
        <v>611</v>
      </c>
      <c r="B737" s="289" t="s">
        <v>924</v>
      </c>
      <c r="C737" s="202">
        <v>402000001</v>
      </c>
      <c r="D737" s="198" t="s">
        <v>69</v>
      </c>
      <c r="E737" s="290" t="s">
        <v>2670</v>
      </c>
      <c r="F737" s="379"/>
      <c r="G737" s="379"/>
      <c r="H737" s="292" t="s">
        <v>972</v>
      </c>
      <c r="I737" s="624"/>
      <c r="J737" s="292" t="s">
        <v>981</v>
      </c>
      <c r="K737" s="292" t="s">
        <v>982</v>
      </c>
      <c r="L737" s="293" t="s">
        <v>381</v>
      </c>
      <c r="M737" s="379"/>
      <c r="N737" s="379"/>
      <c r="O737" s="379"/>
      <c r="P737" s="294" t="s">
        <v>983</v>
      </c>
      <c r="Q737" s="294" t="s">
        <v>2675</v>
      </c>
      <c r="R737" s="379"/>
      <c r="S737" s="379"/>
      <c r="T737" s="293" t="s">
        <v>953</v>
      </c>
      <c r="U737" s="293"/>
      <c r="V737" s="292" t="s">
        <v>984</v>
      </c>
      <c r="W737" s="292" t="s">
        <v>977</v>
      </c>
      <c r="X737" s="292" t="s">
        <v>987</v>
      </c>
      <c r="Y737" s="379"/>
      <c r="Z737" s="379"/>
      <c r="AA737" s="379"/>
      <c r="AB737" s="294" t="s">
        <v>986</v>
      </c>
      <c r="AC737" s="621" t="s">
        <v>2677</v>
      </c>
      <c r="AD737" s="622"/>
      <c r="AE737" s="622"/>
      <c r="AF737" s="622"/>
      <c r="AG737" s="622"/>
      <c r="AH737" s="622"/>
      <c r="AI737" s="622"/>
      <c r="AJ737" s="623" t="s">
        <v>2676</v>
      </c>
      <c r="AK737" s="622"/>
      <c r="AL737" s="622"/>
      <c r="AM737" s="622"/>
      <c r="AN737" s="623" t="s">
        <v>2674</v>
      </c>
      <c r="AO737" s="233" t="s">
        <v>147</v>
      </c>
      <c r="AP737" s="233" t="s">
        <v>205</v>
      </c>
      <c r="AQ737" s="233" t="s">
        <v>947</v>
      </c>
      <c r="AR737" s="289" t="s">
        <v>126</v>
      </c>
      <c r="AS737" s="311">
        <v>129</v>
      </c>
      <c r="AT737" s="508">
        <f t="shared" si="279"/>
        <v>107063.62</v>
      </c>
      <c r="AU737" s="508">
        <f t="shared" si="279"/>
        <v>107063.62</v>
      </c>
      <c r="AV737" s="508">
        <v>0</v>
      </c>
      <c r="AW737" s="508">
        <v>0</v>
      </c>
      <c r="AX737" s="508">
        <v>107063.62</v>
      </c>
      <c r="AY737" s="508">
        <v>107063.62</v>
      </c>
      <c r="AZ737" s="508">
        <v>0</v>
      </c>
      <c r="BA737" s="508">
        <v>0</v>
      </c>
      <c r="BB737" s="508">
        <v>0</v>
      </c>
      <c r="BC737" s="508">
        <v>0</v>
      </c>
      <c r="BD737" s="508">
        <f t="shared" si="280"/>
        <v>0</v>
      </c>
      <c r="BE737" s="508">
        <v>0</v>
      </c>
      <c r="BF737" s="508">
        <v>0</v>
      </c>
      <c r="BG737" s="508">
        <v>0</v>
      </c>
      <c r="BH737" s="508">
        <v>0</v>
      </c>
      <c r="BI737" s="508">
        <f t="shared" si="281"/>
        <v>0</v>
      </c>
      <c r="BJ737" s="508">
        <v>0</v>
      </c>
      <c r="BK737" s="508">
        <v>0</v>
      </c>
      <c r="BL737" s="508">
        <v>0</v>
      </c>
      <c r="BM737" s="508">
        <v>0</v>
      </c>
      <c r="BN737" s="508">
        <f t="shared" si="282"/>
        <v>0</v>
      </c>
      <c r="BO737" s="508">
        <v>0</v>
      </c>
      <c r="BP737" s="508">
        <v>0</v>
      </c>
      <c r="BQ737" s="508">
        <v>0</v>
      </c>
      <c r="BR737" s="508">
        <v>0</v>
      </c>
      <c r="BS737" s="508">
        <f t="shared" si="283"/>
        <v>0</v>
      </c>
      <c r="BT737" s="508">
        <v>0</v>
      </c>
      <c r="BU737" s="508">
        <v>0</v>
      </c>
      <c r="BV737" s="508">
        <v>0</v>
      </c>
      <c r="BW737" s="508">
        <f t="shared" si="299"/>
        <v>0</v>
      </c>
      <c r="BX737" s="508">
        <f t="shared" si="284"/>
        <v>107063.62</v>
      </c>
      <c r="BY737" s="508">
        <f t="shared" si="285"/>
        <v>0</v>
      </c>
      <c r="BZ737" s="508">
        <f t="shared" si="286"/>
        <v>107063.62</v>
      </c>
      <c r="CA737" s="508">
        <f t="shared" si="287"/>
        <v>0</v>
      </c>
      <c r="CB737" s="508">
        <f t="shared" si="288"/>
        <v>0</v>
      </c>
      <c r="CC737" s="508">
        <f t="shared" si="289"/>
        <v>0</v>
      </c>
      <c r="CD737" s="508">
        <f t="shared" si="290"/>
        <v>0</v>
      </c>
      <c r="CE737" s="508">
        <f t="shared" si="290"/>
        <v>0</v>
      </c>
      <c r="CF737" s="508">
        <f t="shared" si="290"/>
        <v>0</v>
      </c>
      <c r="CG737" s="508">
        <f t="shared" si="290"/>
        <v>0</v>
      </c>
      <c r="CH737" s="508">
        <f t="shared" si="291"/>
        <v>0</v>
      </c>
      <c r="CI737" s="508">
        <f t="shared" si="292"/>
        <v>0</v>
      </c>
      <c r="CJ737" s="508">
        <f t="shared" si="292"/>
        <v>0</v>
      </c>
      <c r="CK737" s="508">
        <f t="shared" si="292"/>
        <v>0</v>
      </c>
      <c r="CL737" s="508">
        <f t="shared" si="292"/>
        <v>0</v>
      </c>
      <c r="CM737" s="405" t="s">
        <v>91</v>
      </c>
      <c r="CN737" s="19" t="str">
        <f t="shared" si="300"/>
        <v>4020000011105нормативный</v>
      </c>
      <c r="CP737" s="103"/>
      <c r="CQ737" s="103"/>
      <c r="CR737" s="104">
        <f t="shared" si="293"/>
        <v>0</v>
      </c>
      <c r="CS737" s="104">
        <f t="shared" si="294"/>
        <v>0</v>
      </c>
      <c r="CT737" s="104">
        <f t="shared" si="295"/>
        <v>0</v>
      </c>
      <c r="CU737" s="104">
        <f t="shared" si="296"/>
        <v>0</v>
      </c>
      <c r="CV737" s="104">
        <f t="shared" si="297"/>
        <v>0</v>
      </c>
      <c r="CW737" s="104">
        <f t="shared" si="298"/>
        <v>0</v>
      </c>
      <c r="CX737" s="104"/>
      <c r="CY737" s="211">
        <f t="shared" si="301"/>
        <v>0</v>
      </c>
      <c r="CZ737" s="211">
        <f t="shared" si="302"/>
        <v>0</v>
      </c>
      <c r="DA737" s="211">
        <f t="shared" si="303"/>
        <v>0</v>
      </c>
      <c r="DB737" s="211">
        <f t="shared" si="304"/>
        <v>0</v>
      </c>
      <c r="DC737" s="211">
        <f t="shared" si="305"/>
        <v>0</v>
      </c>
      <c r="DD737" s="211">
        <f t="shared" si="306"/>
        <v>0</v>
      </c>
      <c r="DE737" s="211">
        <f t="shared" si="307"/>
        <v>0</v>
      </c>
      <c r="DF737" s="211">
        <f t="shared" si="308"/>
        <v>0</v>
      </c>
      <c r="DG737" s="211">
        <f t="shared" si="309"/>
        <v>0</v>
      </c>
      <c r="DH737" s="211">
        <f t="shared" si="310"/>
        <v>0</v>
      </c>
    </row>
    <row r="738" spans="1:112" s="105" customFormat="1" ht="32.1" customHeight="1">
      <c r="A738" s="233">
        <v>611</v>
      </c>
      <c r="B738" s="289" t="s">
        <v>924</v>
      </c>
      <c r="C738" s="202">
        <v>402000002</v>
      </c>
      <c r="D738" s="198" t="s">
        <v>69</v>
      </c>
      <c r="E738" s="290" t="s">
        <v>2670</v>
      </c>
      <c r="F738" s="379"/>
      <c r="G738" s="379"/>
      <c r="H738" s="292" t="s">
        <v>972</v>
      </c>
      <c r="I738" s="624"/>
      <c r="J738" s="292" t="s">
        <v>981</v>
      </c>
      <c r="K738" s="292" t="s">
        <v>982</v>
      </c>
      <c r="L738" s="293" t="s">
        <v>381</v>
      </c>
      <c r="M738" s="379"/>
      <c r="N738" s="379"/>
      <c r="O738" s="379"/>
      <c r="P738" s="294" t="s">
        <v>983</v>
      </c>
      <c r="Q738" s="294" t="s">
        <v>2675</v>
      </c>
      <c r="R738" s="379"/>
      <c r="S738" s="379"/>
      <c r="T738" s="293" t="s">
        <v>953</v>
      </c>
      <c r="U738" s="293"/>
      <c r="V738" s="292" t="s">
        <v>984</v>
      </c>
      <c r="W738" s="292" t="s">
        <v>977</v>
      </c>
      <c r="X738" s="292" t="s">
        <v>987</v>
      </c>
      <c r="Y738" s="379"/>
      <c r="Z738" s="379"/>
      <c r="AA738" s="379"/>
      <c r="AB738" s="294" t="s">
        <v>986</v>
      </c>
      <c r="AC738" s="621" t="s">
        <v>2677</v>
      </c>
      <c r="AD738" s="622"/>
      <c r="AE738" s="622"/>
      <c r="AF738" s="622"/>
      <c r="AG738" s="622"/>
      <c r="AH738" s="622"/>
      <c r="AI738" s="622"/>
      <c r="AJ738" s="623" t="s">
        <v>2676</v>
      </c>
      <c r="AK738" s="622"/>
      <c r="AL738" s="622"/>
      <c r="AM738" s="622"/>
      <c r="AN738" s="623" t="s">
        <v>2674</v>
      </c>
      <c r="AO738" s="233" t="s">
        <v>147</v>
      </c>
      <c r="AP738" s="233" t="s">
        <v>205</v>
      </c>
      <c r="AQ738" s="233" t="s">
        <v>2659</v>
      </c>
      <c r="AR738" s="289" t="s">
        <v>1957</v>
      </c>
      <c r="AS738" s="311">
        <v>121</v>
      </c>
      <c r="AT738" s="508">
        <f t="shared" si="279"/>
        <v>3302</v>
      </c>
      <c r="AU738" s="508">
        <f t="shared" si="279"/>
        <v>3302</v>
      </c>
      <c r="AV738" s="508">
        <v>0</v>
      </c>
      <c r="AW738" s="508">
        <v>0</v>
      </c>
      <c r="AX738" s="508">
        <v>3302</v>
      </c>
      <c r="AY738" s="508">
        <v>3302</v>
      </c>
      <c r="AZ738" s="508">
        <v>0</v>
      </c>
      <c r="BA738" s="508">
        <v>0</v>
      </c>
      <c r="BB738" s="508">
        <v>0</v>
      </c>
      <c r="BC738" s="508">
        <v>0</v>
      </c>
      <c r="BD738" s="508">
        <f t="shared" si="280"/>
        <v>0</v>
      </c>
      <c r="BE738" s="508">
        <v>0</v>
      </c>
      <c r="BF738" s="508">
        <v>0</v>
      </c>
      <c r="BG738" s="508">
        <v>0</v>
      </c>
      <c r="BH738" s="508">
        <v>0</v>
      </c>
      <c r="BI738" s="508">
        <f t="shared" si="281"/>
        <v>0</v>
      </c>
      <c r="BJ738" s="508">
        <v>0</v>
      </c>
      <c r="BK738" s="508">
        <v>0</v>
      </c>
      <c r="BL738" s="508">
        <v>0</v>
      </c>
      <c r="BM738" s="508">
        <v>0</v>
      </c>
      <c r="BN738" s="508">
        <f t="shared" si="282"/>
        <v>0</v>
      </c>
      <c r="BO738" s="508">
        <v>0</v>
      </c>
      <c r="BP738" s="508">
        <v>0</v>
      </c>
      <c r="BQ738" s="508">
        <v>0</v>
      </c>
      <c r="BR738" s="508">
        <v>0</v>
      </c>
      <c r="BS738" s="508">
        <f t="shared" si="283"/>
        <v>0</v>
      </c>
      <c r="BT738" s="508">
        <v>0</v>
      </c>
      <c r="BU738" s="508">
        <v>0</v>
      </c>
      <c r="BV738" s="508">
        <v>0</v>
      </c>
      <c r="BW738" s="508">
        <f t="shared" si="299"/>
        <v>0</v>
      </c>
      <c r="BX738" s="508">
        <f t="shared" si="284"/>
        <v>3302</v>
      </c>
      <c r="BY738" s="508">
        <f t="shared" si="285"/>
        <v>0</v>
      </c>
      <c r="BZ738" s="508">
        <f t="shared" si="286"/>
        <v>3302</v>
      </c>
      <c r="CA738" s="508">
        <f t="shared" si="287"/>
        <v>0</v>
      </c>
      <c r="CB738" s="508">
        <f t="shared" si="288"/>
        <v>0</v>
      </c>
      <c r="CC738" s="508">
        <f t="shared" si="289"/>
        <v>0</v>
      </c>
      <c r="CD738" s="508">
        <f t="shared" si="290"/>
        <v>0</v>
      </c>
      <c r="CE738" s="508">
        <f t="shared" si="290"/>
        <v>0</v>
      </c>
      <c r="CF738" s="508">
        <f t="shared" si="290"/>
        <v>0</v>
      </c>
      <c r="CG738" s="508">
        <f t="shared" si="290"/>
        <v>0</v>
      </c>
      <c r="CH738" s="508">
        <f t="shared" si="291"/>
        <v>0</v>
      </c>
      <c r="CI738" s="508">
        <f t="shared" si="292"/>
        <v>0</v>
      </c>
      <c r="CJ738" s="508">
        <f t="shared" si="292"/>
        <v>0</v>
      </c>
      <c r="CK738" s="508">
        <f t="shared" si="292"/>
        <v>0</v>
      </c>
      <c r="CL738" s="508">
        <f t="shared" si="292"/>
        <v>0</v>
      </c>
      <c r="CM738" s="405" t="s">
        <v>91</v>
      </c>
      <c r="CN738" s="19" t="str">
        <f t="shared" si="300"/>
        <v>4020000021105нормативный</v>
      </c>
      <c r="CP738" s="103"/>
      <c r="CQ738" s="103"/>
      <c r="CR738" s="104">
        <f t="shared" si="293"/>
        <v>0</v>
      </c>
      <c r="CS738" s="104">
        <f t="shared" si="294"/>
        <v>0</v>
      </c>
      <c r="CT738" s="104">
        <f t="shared" si="295"/>
        <v>0</v>
      </c>
      <c r="CU738" s="104">
        <f t="shared" si="296"/>
        <v>0</v>
      </c>
      <c r="CV738" s="104">
        <f t="shared" si="297"/>
        <v>0</v>
      </c>
      <c r="CW738" s="104">
        <f t="shared" si="298"/>
        <v>0</v>
      </c>
      <c r="CX738" s="104"/>
      <c r="CY738" s="211">
        <f t="shared" si="301"/>
        <v>0</v>
      </c>
      <c r="CZ738" s="211">
        <f t="shared" si="302"/>
        <v>0</v>
      </c>
      <c r="DA738" s="211">
        <f t="shared" si="303"/>
        <v>0</v>
      </c>
      <c r="DB738" s="211">
        <f t="shared" si="304"/>
        <v>0</v>
      </c>
      <c r="DC738" s="211">
        <f t="shared" si="305"/>
        <v>0</v>
      </c>
      <c r="DD738" s="211">
        <f t="shared" si="306"/>
        <v>0</v>
      </c>
      <c r="DE738" s="211">
        <f t="shared" si="307"/>
        <v>0</v>
      </c>
      <c r="DF738" s="211">
        <f t="shared" si="308"/>
        <v>0</v>
      </c>
      <c r="DG738" s="211">
        <f t="shared" si="309"/>
        <v>0</v>
      </c>
      <c r="DH738" s="211">
        <f t="shared" si="310"/>
        <v>0</v>
      </c>
    </row>
    <row r="739" spans="1:112" s="105" customFormat="1" ht="32.1" customHeight="1">
      <c r="A739" s="233">
        <v>611</v>
      </c>
      <c r="B739" s="289" t="s">
        <v>924</v>
      </c>
      <c r="C739" s="202">
        <v>402000001</v>
      </c>
      <c r="D739" s="198" t="s">
        <v>69</v>
      </c>
      <c r="E739" s="290" t="s">
        <v>2670</v>
      </c>
      <c r="F739" s="379"/>
      <c r="G739" s="379"/>
      <c r="H739" s="292" t="s">
        <v>972</v>
      </c>
      <c r="I739" s="624"/>
      <c r="J739" s="292" t="s">
        <v>981</v>
      </c>
      <c r="K739" s="292" t="s">
        <v>982</v>
      </c>
      <c r="L739" s="293" t="s">
        <v>381</v>
      </c>
      <c r="M739" s="379"/>
      <c r="N739" s="379"/>
      <c r="O739" s="379"/>
      <c r="P739" s="294" t="s">
        <v>983</v>
      </c>
      <c r="Q739" s="294" t="s">
        <v>2675</v>
      </c>
      <c r="R739" s="379"/>
      <c r="S739" s="379"/>
      <c r="T739" s="293" t="s">
        <v>953</v>
      </c>
      <c r="U739" s="293"/>
      <c r="V739" s="292" t="s">
        <v>984</v>
      </c>
      <c r="W739" s="292" t="s">
        <v>977</v>
      </c>
      <c r="X739" s="292" t="s">
        <v>987</v>
      </c>
      <c r="Y739" s="379"/>
      <c r="Z739" s="379"/>
      <c r="AA739" s="379"/>
      <c r="AB739" s="294" t="s">
        <v>986</v>
      </c>
      <c r="AC739" s="621" t="s">
        <v>2677</v>
      </c>
      <c r="AD739" s="622"/>
      <c r="AE739" s="622"/>
      <c r="AF739" s="622"/>
      <c r="AG739" s="622"/>
      <c r="AH739" s="622"/>
      <c r="AI739" s="622"/>
      <c r="AJ739" s="623" t="s">
        <v>2676</v>
      </c>
      <c r="AK739" s="622"/>
      <c r="AL739" s="622"/>
      <c r="AM739" s="622"/>
      <c r="AN739" s="623" t="s">
        <v>2674</v>
      </c>
      <c r="AO739" s="233" t="s">
        <v>147</v>
      </c>
      <c r="AP739" s="233" t="s">
        <v>205</v>
      </c>
      <c r="AQ739" s="233" t="s">
        <v>2659</v>
      </c>
      <c r="AR739" s="289" t="s">
        <v>1957</v>
      </c>
      <c r="AS739" s="311">
        <v>129</v>
      </c>
      <c r="AT739" s="508">
        <f t="shared" si="279"/>
        <v>997.2</v>
      </c>
      <c r="AU739" s="508">
        <f t="shared" si="279"/>
        <v>997.2</v>
      </c>
      <c r="AV739" s="508">
        <v>0</v>
      </c>
      <c r="AW739" s="508">
        <v>0</v>
      </c>
      <c r="AX739" s="508">
        <v>997.2</v>
      </c>
      <c r="AY739" s="508">
        <v>997.2</v>
      </c>
      <c r="AZ739" s="508">
        <v>0</v>
      </c>
      <c r="BA739" s="508">
        <v>0</v>
      </c>
      <c r="BB739" s="508">
        <v>0</v>
      </c>
      <c r="BC739" s="508">
        <v>0</v>
      </c>
      <c r="BD739" s="508">
        <f t="shared" si="280"/>
        <v>0</v>
      </c>
      <c r="BE739" s="508">
        <v>0</v>
      </c>
      <c r="BF739" s="508">
        <v>0</v>
      </c>
      <c r="BG739" s="508">
        <v>0</v>
      </c>
      <c r="BH739" s="508">
        <v>0</v>
      </c>
      <c r="BI739" s="508">
        <f t="shared" si="281"/>
        <v>0</v>
      </c>
      <c r="BJ739" s="508">
        <v>0</v>
      </c>
      <c r="BK739" s="508">
        <v>0</v>
      </c>
      <c r="BL739" s="508">
        <v>0</v>
      </c>
      <c r="BM739" s="508">
        <v>0</v>
      </c>
      <c r="BN739" s="508">
        <f t="shared" si="282"/>
        <v>0</v>
      </c>
      <c r="BO739" s="508">
        <v>0</v>
      </c>
      <c r="BP739" s="508">
        <v>0</v>
      </c>
      <c r="BQ739" s="508">
        <v>0</v>
      </c>
      <c r="BR739" s="508">
        <v>0</v>
      </c>
      <c r="BS739" s="508">
        <f t="shared" si="283"/>
        <v>0</v>
      </c>
      <c r="BT739" s="508">
        <v>0</v>
      </c>
      <c r="BU739" s="508">
        <v>0</v>
      </c>
      <c r="BV739" s="508">
        <v>0</v>
      </c>
      <c r="BW739" s="508">
        <f t="shared" si="299"/>
        <v>0</v>
      </c>
      <c r="BX739" s="508">
        <f t="shared" si="284"/>
        <v>997.2</v>
      </c>
      <c r="BY739" s="508">
        <f t="shared" si="285"/>
        <v>0</v>
      </c>
      <c r="BZ739" s="508">
        <f t="shared" si="286"/>
        <v>997.2</v>
      </c>
      <c r="CA739" s="508">
        <f t="shared" si="287"/>
        <v>0</v>
      </c>
      <c r="CB739" s="508">
        <f t="shared" si="288"/>
        <v>0</v>
      </c>
      <c r="CC739" s="508">
        <f t="shared" si="289"/>
        <v>0</v>
      </c>
      <c r="CD739" s="508">
        <f t="shared" si="290"/>
        <v>0</v>
      </c>
      <c r="CE739" s="508">
        <f t="shared" si="290"/>
        <v>0</v>
      </c>
      <c r="CF739" s="508">
        <f t="shared" si="290"/>
        <v>0</v>
      </c>
      <c r="CG739" s="508">
        <f t="shared" si="290"/>
        <v>0</v>
      </c>
      <c r="CH739" s="508">
        <f t="shared" si="291"/>
        <v>0</v>
      </c>
      <c r="CI739" s="508">
        <f t="shared" si="292"/>
        <v>0</v>
      </c>
      <c r="CJ739" s="508">
        <f t="shared" si="292"/>
        <v>0</v>
      </c>
      <c r="CK739" s="508">
        <f t="shared" si="292"/>
        <v>0</v>
      </c>
      <c r="CL739" s="508">
        <f t="shared" si="292"/>
        <v>0</v>
      </c>
      <c r="CM739" s="405" t="s">
        <v>91</v>
      </c>
      <c r="CN739" s="19" t="str">
        <f t="shared" si="300"/>
        <v>4020000011105нормативный</v>
      </c>
      <c r="CP739" s="103"/>
      <c r="CQ739" s="103"/>
      <c r="CR739" s="104">
        <f t="shared" si="293"/>
        <v>0</v>
      </c>
      <c r="CS739" s="104">
        <f t="shared" si="294"/>
        <v>0</v>
      </c>
      <c r="CT739" s="104">
        <f t="shared" si="295"/>
        <v>0</v>
      </c>
      <c r="CU739" s="104">
        <f t="shared" si="296"/>
        <v>0</v>
      </c>
      <c r="CV739" s="104">
        <f t="shared" si="297"/>
        <v>0</v>
      </c>
      <c r="CW739" s="104">
        <f t="shared" si="298"/>
        <v>0</v>
      </c>
      <c r="CX739" s="104"/>
      <c r="CY739" s="211">
        <f t="shared" si="301"/>
        <v>0</v>
      </c>
      <c r="CZ739" s="211">
        <f t="shared" si="302"/>
        <v>0</v>
      </c>
      <c r="DA739" s="211">
        <f t="shared" si="303"/>
        <v>0</v>
      </c>
      <c r="DB739" s="211">
        <f t="shared" si="304"/>
        <v>0</v>
      </c>
      <c r="DC739" s="211">
        <f t="shared" si="305"/>
        <v>0</v>
      </c>
      <c r="DD739" s="211">
        <f t="shared" si="306"/>
        <v>0</v>
      </c>
      <c r="DE739" s="211">
        <f t="shared" si="307"/>
        <v>0</v>
      </c>
      <c r="DF739" s="211">
        <f t="shared" si="308"/>
        <v>0</v>
      </c>
      <c r="DG739" s="211">
        <f t="shared" si="309"/>
        <v>0</v>
      </c>
      <c r="DH739" s="211">
        <f t="shared" si="310"/>
        <v>0</v>
      </c>
    </row>
    <row r="740" spans="1:112" s="105" customFormat="1" ht="32.1" customHeight="1">
      <c r="A740" s="233">
        <v>611</v>
      </c>
      <c r="B740" s="289" t="s">
        <v>924</v>
      </c>
      <c r="C740" s="202">
        <v>404020001</v>
      </c>
      <c r="D740" s="397" t="s">
        <v>371</v>
      </c>
      <c r="E740" s="290" t="s">
        <v>988</v>
      </c>
      <c r="F740" s="291"/>
      <c r="G740" s="291"/>
      <c r="H740" s="292"/>
      <c r="I740" s="291"/>
      <c r="J740" s="292"/>
      <c r="K740" s="292"/>
      <c r="L740" s="292"/>
      <c r="M740" s="293"/>
      <c r="N740" s="293"/>
      <c r="O740" s="293"/>
      <c r="P740" s="294" t="s">
        <v>989</v>
      </c>
      <c r="Q740" s="294" t="s">
        <v>353</v>
      </c>
      <c r="R740" s="292"/>
      <c r="S740" s="292"/>
      <c r="T740" s="292"/>
      <c r="U740" s="292"/>
      <c r="V740" s="292"/>
      <c r="W740" s="292"/>
      <c r="X740" s="292" t="s">
        <v>354</v>
      </c>
      <c r="Y740" s="292"/>
      <c r="Z740" s="292"/>
      <c r="AA740" s="292"/>
      <c r="AB740" s="294" t="s">
        <v>990</v>
      </c>
      <c r="AC740" s="294" t="s">
        <v>2082</v>
      </c>
      <c r="AD740" s="319"/>
      <c r="AE740" s="319"/>
      <c r="AF740" s="319"/>
      <c r="AG740" s="319"/>
      <c r="AH740" s="319"/>
      <c r="AI740" s="319"/>
      <c r="AJ740" s="233" t="s">
        <v>64</v>
      </c>
      <c r="AK740" s="319"/>
      <c r="AL740" s="319"/>
      <c r="AM740" s="364"/>
      <c r="AN740" s="294" t="s">
        <v>2678</v>
      </c>
      <c r="AO740" s="197" t="s">
        <v>71</v>
      </c>
      <c r="AP740" s="197" t="s">
        <v>72</v>
      </c>
      <c r="AQ740" s="197" t="s">
        <v>260</v>
      </c>
      <c r="AR740" s="70" t="s">
        <v>2044</v>
      </c>
      <c r="AS740" s="197">
        <v>121</v>
      </c>
      <c r="AT740" s="508">
        <f t="shared" si="279"/>
        <v>109906.09</v>
      </c>
      <c r="AU740" s="508">
        <f t="shared" si="279"/>
        <v>109906.09</v>
      </c>
      <c r="AV740" s="508">
        <v>109906.09</v>
      </c>
      <c r="AW740" s="508">
        <v>109906.09</v>
      </c>
      <c r="AX740" s="508">
        <v>0</v>
      </c>
      <c r="AY740" s="508">
        <v>0</v>
      </c>
      <c r="AZ740" s="508">
        <v>0</v>
      </c>
      <c r="BA740" s="508">
        <v>0</v>
      </c>
      <c r="BB740" s="508">
        <v>0</v>
      </c>
      <c r="BC740" s="508">
        <v>0</v>
      </c>
      <c r="BD740" s="508">
        <f t="shared" si="280"/>
        <v>0</v>
      </c>
      <c r="BE740" s="508">
        <v>0</v>
      </c>
      <c r="BF740" s="508">
        <v>0</v>
      </c>
      <c r="BG740" s="508">
        <v>0</v>
      </c>
      <c r="BH740" s="508">
        <v>0</v>
      </c>
      <c r="BI740" s="508">
        <f t="shared" si="281"/>
        <v>0</v>
      </c>
      <c r="BJ740" s="508">
        <v>0</v>
      </c>
      <c r="BK740" s="508">
        <v>0</v>
      </c>
      <c r="BL740" s="508">
        <v>0</v>
      </c>
      <c r="BM740" s="508">
        <v>0</v>
      </c>
      <c r="BN740" s="508">
        <f t="shared" si="282"/>
        <v>0</v>
      </c>
      <c r="BO740" s="508">
        <v>0</v>
      </c>
      <c r="BP740" s="508">
        <v>0</v>
      </c>
      <c r="BQ740" s="508">
        <v>0</v>
      </c>
      <c r="BR740" s="508"/>
      <c r="BS740" s="508">
        <f t="shared" si="283"/>
        <v>0</v>
      </c>
      <c r="BT740" s="508">
        <v>0</v>
      </c>
      <c r="BU740" s="508">
        <v>0</v>
      </c>
      <c r="BV740" s="508">
        <v>0</v>
      </c>
      <c r="BW740" s="508">
        <f t="shared" si="299"/>
        <v>0</v>
      </c>
      <c r="BX740" s="508">
        <f t="shared" si="284"/>
        <v>109906.09</v>
      </c>
      <c r="BY740" s="508">
        <f t="shared" si="285"/>
        <v>109906.09</v>
      </c>
      <c r="BZ740" s="508">
        <f t="shared" si="286"/>
        <v>0</v>
      </c>
      <c r="CA740" s="508">
        <f t="shared" si="287"/>
        <v>0</v>
      </c>
      <c r="CB740" s="508">
        <f t="shared" si="288"/>
        <v>0</v>
      </c>
      <c r="CC740" s="508">
        <f t="shared" si="289"/>
        <v>0</v>
      </c>
      <c r="CD740" s="508">
        <f t="shared" si="290"/>
        <v>0</v>
      </c>
      <c r="CE740" s="508">
        <f t="shared" si="290"/>
        <v>0</v>
      </c>
      <c r="CF740" s="508">
        <f t="shared" si="290"/>
        <v>0</v>
      </c>
      <c r="CG740" s="508">
        <f t="shared" si="290"/>
        <v>0</v>
      </c>
      <c r="CH740" s="508">
        <f t="shared" si="291"/>
        <v>0</v>
      </c>
      <c r="CI740" s="508">
        <f t="shared" si="292"/>
        <v>0</v>
      </c>
      <c r="CJ740" s="508">
        <f t="shared" si="292"/>
        <v>0</v>
      </c>
      <c r="CK740" s="508">
        <f t="shared" si="292"/>
        <v>0</v>
      </c>
      <c r="CL740" s="508">
        <f t="shared" si="292"/>
        <v>0</v>
      </c>
      <c r="CM740" s="382" t="s">
        <v>91</v>
      </c>
      <c r="CN740" s="19" t="str">
        <f t="shared" si="300"/>
        <v>4040200010113нормативный</v>
      </c>
      <c r="CP740" s="103"/>
      <c r="CQ740" s="103"/>
      <c r="CR740" s="104">
        <f t="shared" si="293"/>
        <v>0</v>
      </c>
      <c r="CS740" s="104">
        <f t="shared" si="294"/>
        <v>0</v>
      </c>
      <c r="CT740" s="104">
        <f t="shared" si="295"/>
        <v>0</v>
      </c>
      <c r="CU740" s="104">
        <f t="shared" si="296"/>
        <v>0</v>
      </c>
      <c r="CV740" s="104">
        <f t="shared" si="297"/>
        <v>0</v>
      </c>
      <c r="CW740" s="104">
        <f t="shared" si="298"/>
        <v>0</v>
      </c>
      <c r="CX740" s="104"/>
      <c r="CY740" s="211">
        <f t="shared" si="301"/>
        <v>0</v>
      </c>
      <c r="CZ740" s="211">
        <f t="shared" si="302"/>
        <v>0</v>
      </c>
      <c r="DA740" s="211">
        <f t="shared" si="303"/>
        <v>0</v>
      </c>
      <c r="DB740" s="211">
        <f t="shared" si="304"/>
        <v>0</v>
      </c>
      <c r="DC740" s="211">
        <f t="shared" si="305"/>
        <v>0</v>
      </c>
      <c r="DD740" s="211">
        <f t="shared" si="306"/>
        <v>0</v>
      </c>
      <c r="DE740" s="211">
        <f t="shared" si="307"/>
        <v>0</v>
      </c>
      <c r="DF740" s="211">
        <f t="shared" si="308"/>
        <v>0</v>
      </c>
      <c r="DG740" s="211">
        <f t="shared" si="309"/>
        <v>0</v>
      </c>
      <c r="DH740" s="211">
        <f t="shared" si="310"/>
        <v>0</v>
      </c>
    </row>
    <row r="741" spans="1:112" s="105" customFormat="1" ht="32.1" customHeight="1">
      <c r="A741" s="233">
        <v>611</v>
      </c>
      <c r="B741" s="289" t="s">
        <v>924</v>
      </c>
      <c r="C741" s="202">
        <v>404020002</v>
      </c>
      <c r="D741" s="397" t="s">
        <v>1851</v>
      </c>
      <c r="E741" s="290" t="s">
        <v>988</v>
      </c>
      <c r="F741" s="291"/>
      <c r="G741" s="291"/>
      <c r="H741" s="292"/>
      <c r="I741" s="291"/>
      <c r="J741" s="292"/>
      <c r="K741" s="292"/>
      <c r="L741" s="292"/>
      <c r="M741" s="293"/>
      <c r="N741" s="293"/>
      <c r="O741" s="293"/>
      <c r="P741" s="294" t="s">
        <v>989</v>
      </c>
      <c r="Q741" s="294" t="s">
        <v>353</v>
      </c>
      <c r="R741" s="292"/>
      <c r="S741" s="292"/>
      <c r="T741" s="292"/>
      <c r="U741" s="292"/>
      <c r="V741" s="292"/>
      <c r="W741" s="292"/>
      <c r="X741" s="292" t="s">
        <v>354</v>
      </c>
      <c r="Y741" s="292"/>
      <c r="Z741" s="292"/>
      <c r="AA741" s="292"/>
      <c r="AB741" s="294" t="s">
        <v>990</v>
      </c>
      <c r="AC741" s="294" t="s">
        <v>2082</v>
      </c>
      <c r="AD741" s="319"/>
      <c r="AE741" s="319"/>
      <c r="AF741" s="319"/>
      <c r="AG741" s="319"/>
      <c r="AH741" s="319"/>
      <c r="AI741" s="319"/>
      <c r="AJ741" s="233" t="s">
        <v>64</v>
      </c>
      <c r="AK741" s="319"/>
      <c r="AL741" s="319"/>
      <c r="AM741" s="364"/>
      <c r="AN741" s="294" t="s">
        <v>2678</v>
      </c>
      <c r="AO741" s="197" t="s">
        <v>71</v>
      </c>
      <c r="AP741" s="197" t="s">
        <v>72</v>
      </c>
      <c r="AQ741" s="197" t="s">
        <v>260</v>
      </c>
      <c r="AR741" s="70" t="s">
        <v>2044</v>
      </c>
      <c r="AS741" s="197">
        <v>129</v>
      </c>
      <c r="AT741" s="508">
        <f t="shared" si="279"/>
        <v>33191.64</v>
      </c>
      <c r="AU741" s="508">
        <f t="shared" si="279"/>
        <v>33191.64</v>
      </c>
      <c r="AV741" s="508">
        <v>33191.64</v>
      </c>
      <c r="AW741" s="508">
        <v>33191.64</v>
      </c>
      <c r="AX741" s="508">
        <v>0</v>
      </c>
      <c r="AY741" s="508">
        <v>0</v>
      </c>
      <c r="AZ741" s="508">
        <v>0</v>
      </c>
      <c r="BA741" s="508">
        <v>0</v>
      </c>
      <c r="BB741" s="508">
        <v>0</v>
      </c>
      <c r="BC741" s="508">
        <v>0</v>
      </c>
      <c r="BD741" s="508">
        <f t="shared" si="280"/>
        <v>0</v>
      </c>
      <c r="BE741" s="508">
        <v>0</v>
      </c>
      <c r="BF741" s="508">
        <v>0</v>
      </c>
      <c r="BG741" s="508">
        <v>0</v>
      </c>
      <c r="BH741" s="508">
        <v>0</v>
      </c>
      <c r="BI741" s="508">
        <f t="shared" si="281"/>
        <v>0</v>
      </c>
      <c r="BJ741" s="508">
        <v>0</v>
      </c>
      <c r="BK741" s="508">
        <v>0</v>
      </c>
      <c r="BL741" s="508">
        <v>0</v>
      </c>
      <c r="BM741" s="508">
        <v>0</v>
      </c>
      <c r="BN741" s="508">
        <f t="shared" si="282"/>
        <v>0</v>
      </c>
      <c r="BO741" s="508">
        <v>0</v>
      </c>
      <c r="BP741" s="508">
        <v>0</v>
      </c>
      <c r="BQ741" s="508">
        <v>0</v>
      </c>
      <c r="BR741" s="508"/>
      <c r="BS741" s="508">
        <f t="shared" si="283"/>
        <v>0</v>
      </c>
      <c r="BT741" s="508">
        <v>0</v>
      </c>
      <c r="BU741" s="508">
        <v>0</v>
      </c>
      <c r="BV741" s="508">
        <v>0</v>
      </c>
      <c r="BW741" s="508">
        <f t="shared" si="299"/>
        <v>0</v>
      </c>
      <c r="BX741" s="508">
        <f t="shared" si="284"/>
        <v>33191.64</v>
      </c>
      <c r="BY741" s="508">
        <f t="shared" si="285"/>
        <v>33191.64</v>
      </c>
      <c r="BZ741" s="508">
        <f t="shared" si="286"/>
        <v>0</v>
      </c>
      <c r="CA741" s="508">
        <f t="shared" si="287"/>
        <v>0</v>
      </c>
      <c r="CB741" s="508">
        <f t="shared" si="288"/>
        <v>0</v>
      </c>
      <c r="CC741" s="508">
        <f t="shared" si="289"/>
        <v>0</v>
      </c>
      <c r="CD741" s="508">
        <f t="shared" si="290"/>
        <v>0</v>
      </c>
      <c r="CE741" s="508">
        <f t="shared" si="290"/>
        <v>0</v>
      </c>
      <c r="CF741" s="508">
        <f t="shared" si="290"/>
        <v>0</v>
      </c>
      <c r="CG741" s="508">
        <f t="shared" si="290"/>
        <v>0</v>
      </c>
      <c r="CH741" s="508">
        <f t="shared" si="291"/>
        <v>0</v>
      </c>
      <c r="CI741" s="508">
        <f t="shared" si="292"/>
        <v>0</v>
      </c>
      <c r="CJ741" s="508">
        <f t="shared" si="292"/>
        <v>0</v>
      </c>
      <c r="CK741" s="508">
        <f t="shared" si="292"/>
        <v>0</v>
      </c>
      <c r="CL741" s="508">
        <f t="shared" si="292"/>
        <v>0</v>
      </c>
      <c r="CM741" s="405" t="s">
        <v>91</v>
      </c>
      <c r="CN741" s="19" t="str">
        <f t="shared" si="300"/>
        <v>4040200020113нормативный</v>
      </c>
      <c r="CO741" s="121"/>
      <c r="CP741" s="103"/>
      <c r="CQ741" s="103"/>
      <c r="CR741" s="104">
        <f t="shared" si="293"/>
        <v>0</v>
      </c>
      <c r="CS741" s="104">
        <f t="shared" si="294"/>
        <v>0</v>
      </c>
      <c r="CT741" s="104">
        <f t="shared" si="295"/>
        <v>0</v>
      </c>
      <c r="CU741" s="104">
        <f t="shared" si="296"/>
        <v>0</v>
      </c>
      <c r="CV741" s="104">
        <f t="shared" si="297"/>
        <v>0</v>
      </c>
      <c r="CW741" s="104">
        <f t="shared" si="298"/>
        <v>0</v>
      </c>
      <c r="CX741" s="104"/>
      <c r="CY741" s="211">
        <f t="shared" si="301"/>
        <v>0</v>
      </c>
      <c r="CZ741" s="211">
        <f t="shared" si="302"/>
        <v>0</v>
      </c>
      <c r="DA741" s="211">
        <f t="shared" si="303"/>
        <v>0</v>
      </c>
      <c r="DB741" s="211">
        <f t="shared" si="304"/>
        <v>0</v>
      </c>
      <c r="DC741" s="211">
        <f t="shared" si="305"/>
        <v>0</v>
      </c>
      <c r="DD741" s="211">
        <f t="shared" si="306"/>
        <v>0</v>
      </c>
      <c r="DE741" s="211">
        <f t="shared" si="307"/>
        <v>0</v>
      </c>
      <c r="DF741" s="211">
        <f t="shared" si="308"/>
        <v>0</v>
      </c>
      <c r="DG741" s="211">
        <f t="shared" si="309"/>
        <v>0</v>
      </c>
      <c r="DH741" s="211">
        <f t="shared" si="310"/>
        <v>0</v>
      </c>
    </row>
    <row r="742" spans="1:112" s="105" customFormat="1" ht="32.1" customHeight="1">
      <c r="A742" s="625">
        <v>611</v>
      </c>
      <c r="B742" s="626"/>
      <c r="C742" s="627"/>
      <c r="D742" s="626"/>
      <c r="E742" s="628"/>
      <c r="F742" s="379"/>
      <c r="G742" s="379"/>
      <c r="H742" s="379"/>
      <c r="I742" s="379"/>
      <c r="J742" s="379"/>
      <c r="K742" s="379"/>
      <c r="L742" s="379"/>
      <c r="M742" s="379"/>
      <c r="N742" s="379"/>
      <c r="O742" s="379"/>
      <c r="P742" s="629"/>
      <c r="Q742" s="379"/>
      <c r="R742" s="379"/>
      <c r="S742" s="379"/>
      <c r="T742" s="379"/>
      <c r="U742" s="379"/>
      <c r="V742" s="379"/>
      <c r="W742" s="379"/>
      <c r="X742" s="379"/>
      <c r="Y742" s="379"/>
      <c r="Z742" s="379"/>
      <c r="AA742" s="379"/>
      <c r="AB742" s="379"/>
      <c r="AC742" s="379"/>
      <c r="AD742" s="379"/>
      <c r="AE742" s="379"/>
      <c r="AF742" s="379"/>
      <c r="AG742" s="379"/>
      <c r="AH742" s="379"/>
      <c r="AI742" s="379"/>
      <c r="AJ742" s="379"/>
      <c r="AK742" s="379"/>
      <c r="AL742" s="379"/>
      <c r="AM742" s="379"/>
      <c r="AN742" s="379"/>
      <c r="AO742" s="379"/>
      <c r="AP742" s="379"/>
      <c r="AQ742" s="630"/>
      <c r="AR742" s="626"/>
      <c r="AS742" s="626"/>
      <c r="AT742" s="508">
        <f>SUM(AT689:AT741)</f>
        <v>275168648.26999992</v>
      </c>
      <c r="AU742" s="508">
        <f t="shared" ref="AU742:CL742" si="311">SUM(AU689:AU741)</f>
        <v>271597087.63999993</v>
      </c>
      <c r="AV742" s="508">
        <f t="shared" si="311"/>
        <v>143097.72999999998</v>
      </c>
      <c r="AW742" s="508">
        <f t="shared" si="311"/>
        <v>143097.72999999998</v>
      </c>
      <c r="AX742" s="508">
        <f t="shared" si="311"/>
        <v>6390857.8200000012</v>
      </c>
      <c r="AY742" s="508">
        <f t="shared" si="311"/>
        <v>6390857.8200000012</v>
      </c>
      <c r="AZ742" s="508">
        <f t="shared" si="311"/>
        <v>0</v>
      </c>
      <c r="BA742" s="508">
        <f t="shared" si="311"/>
        <v>0</v>
      </c>
      <c r="BB742" s="508">
        <f t="shared" si="311"/>
        <v>268634692.71999997</v>
      </c>
      <c r="BC742" s="508">
        <f t="shared" si="311"/>
        <v>265063132.08999997</v>
      </c>
      <c r="BD742" s="508">
        <f t="shared" si="311"/>
        <v>295316880.91000003</v>
      </c>
      <c r="BE742" s="508">
        <f>SUM(BE689:BE741)</f>
        <v>0</v>
      </c>
      <c r="BF742" s="508">
        <f t="shared" si="311"/>
        <v>39166980</v>
      </c>
      <c r="BG742" s="508">
        <f t="shared" si="311"/>
        <v>0</v>
      </c>
      <c r="BH742" s="508">
        <f t="shared" si="311"/>
        <v>256149900.91000003</v>
      </c>
      <c r="BI742" s="508">
        <f t="shared" si="311"/>
        <v>250137284.97999996</v>
      </c>
      <c r="BJ742" s="508">
        <f t="shared" si="311"/>
        <v>0</v>
      </c>
      <c r="BK742" s="508">
        <f t="shared" si="311"/>
        <v>0</v>
      </c>
      <c r="BL742" s="508">
        <f t="shared" si="311"/>
        <v>0</v>
      </c>
      <c r="BM742" s="508">
        <f t="shared" si="311"/>
        <v>250137284.97999996</v>
      </c>
      <c r="BN742" s="508">
        <f t="shared" si="311"/>
        <v>250329584.97999996</v>
      </c>
      <c r="BO742" s="508">
        <f t="shared" si="311"/>
        <v>0</v>
      </c>
      <c r="BP742" s="508">
        <f t="shared" si="311"/>
        <v>0</v>
      </c>
      <c r="BQ742" s="508">
        <f t="shared" si="311"/>
        <v>0</v>
      </c>
      <c r="BR742" s="508">
        <f t="shared" si="311"/>
        <v>250329584.97999996</v>
      </c>
      <c r="BS742" s="508">
        <f t="shared" si="311"/>
        <v>250329584.97999996</v>
      </c>
      <c r="BT742" s="508">
        <f t="shared" si="311"/>
        <v>0</v>
      </c>
      <c r="BU742" s="508">
        <f t="shared" si="311"/>
        <v>0</v>
      </c>
      <c r="BV742" s="508">
        <f t="shared" si="311"/>
        <v>0</v>
      </c>
      <c r="BW742" s="508">
        <f t="shared" si="311"/>
        <v>250329584.97999996</v>
      </c>
      <c r="BX742" s="508">
        <f t="shared" si="311"/>
        <v>275168648.26999992</v>
      </c>
      <c r="BY742" s="508">
        <f t="shared" si="311"/>
        <v>143097.72999999998</v>
      </c>
      <c r="BZ742" s="508">
        <f t="shared" si="311"/>
        <v>6390857.8200000012</v>
      </c>
      <c r="CA742" s="508">
        <f t="shared" si="311"/>
        <v>0</v>
      </c>
      <c r="CB742" s="508">
        <f t="shared" si="311"/>
        <v>268634692.71999997</v>
      </c>
      <c r="CC742" s="508">
        <f t="shared" si="311"/>
        <v>295316880.91000003</v>
      </c>
      <c r="CD742" s="508">
        <f t="shared" si="311"/>
        <v>0</v>
      </c>
      <c r="CE742" s="508">
        <f t="shared" si="311"/>
        <v>39166980</v>
      </c>
      <c r="CF742" s="508">
        <f t="shared" si="311"/>
        <v>0</v>
      </c>
      <c r="CG742" s="508">
        <f t="shared" si="311"/>
        <v>256149900.91000003</v>
      </c>
      <c r="CH742" s="508">
        <f t="shared" si="311"/>
        <v>250137284.97999996</v>
      </c>
      <c r="CI742" s="508">
        <f t="shared" si="311"/>
        <v>0</v>
      </c>
      <c r="CJ742" s="508">
        <f t="shared" si="311"/>
        <v>0</v>
      </c>
      <c r="CK742" s="508">
        <f t="shared" si="311"/>
        <v>0</v>
      </c>
      <c r="CL742" s="508">
        <f t="shared" si="311"/>
        <v>250137284.97999996</v>
      </c>
      <c r="CM742" s="508"/>
      <c r="CN742" s="19" t="str">
        <f t="shared" si="300"/>
        <v/>
      </c>
      <c r="CP742" s="103"/>
      <c r="CQ742" s="103"/>
      <c r="CR742" s="104">
        <f t="shared" si="293"/>
        <v>0</v>
      </c>
      <c r="CS742" s="104">
        <f t="shared" si="294"/>
        <v>0</v>
      </c>
      <c r="CT742" s="104">
        <f t="shared" si="295"/>
        <v>0</v>
      </c>
      <c r="CU742" s="104">
        <f t="shared" si="296"/>
        <v>0</v>
      </c>
      <c r="CV742" s="104">
        <f t="shared" si="297"/>
        <v>0</v>
      </c>
      <c r="CW742" s="104">
        <f t="shared" si="298"/>
        <v>0</v>
      </c>
      <c r="CX742" s="104"/>
      <c r="CY742" s="211">
        <f t="shared" si="301"/>
        <v>0</v>
      </c>
      <c r="CZ742" s="211">
        <f t="shared" si="302"/>
        <v>0</v>
      </c>
      <c r="DA742" s="211">
        <f t="shared" si="303"/>
        <v>0</v>
      </c>
      <c r="DB742" s="211">
        <f t="shared" si="304"/>
        <v>0</v>
      </c>
      <c r="DC742" s="211">
        <f t="shared" si="305"/>
        <v>0</v>
      </c>
      <c r="DD742" s="211">
        <f t="shared" si="306"/>
        <v>0</v>
      </c>
      <c r="DE742" s="211">
        <f t="shared" si="307"/>
        <v>0</v>
      </c>
      <c r="DF742" s="211">
        <f t="shared" si="308"/>
        <v>0</v>
      </c>
      <c r="DG742" s="211">
        <f t="shared" si="309"/>
        <v>0</v>
      </c>
      <c r="DH742" s="211">
        <f t="shared" si="310"/>
        <v>0</v>
      </c>
    </row>
    <row r="743" spans="1:112" s="105" customFormat="1" ht="32.1" customHeight="1">
      <c r="A743" s="438">
        <v>617</v>
      </c>
      <c r="B743" s="57" t="s">
        <v>991</v>
      </c>
      <c r="C743" s="202">
        <v>401000007</v>
      </c>
      <c r="D743" s="58" t="s">
        <v>288</v>
      </c>
      <c r="E743" s="59" t="s">
        <v>252</v>
      </c>
      <c r="F743" s="85"/>
      <c r="G743" s="85"/>
      <c r="H743" s="86">
        <v>3</v>
      </c>
      <c r="I743" s="85"/>
      <c r="J743" s="86" t="s">
        <v>369</v>
      </c>
      <c r="K743" s="86" t="s">
        <v>64</v>
      </c>
      <c r="L743" s="86" t="s">
        <v>289</v>
      </c>
      <c r="M743" s="232"/>
      <c r="N743" s="232"/>
      <c r="O743" s="232"/>
      <c r="P743" s="64" t="s">
        <v>134</v>
      </c>
      <c r="Q743" s="64" t="s">
        <v>253</v>
      </c>
      <c r="R743" s="86"/>
      <c r="S743" s="86"/>
      <c r="T743" s="86" t="s">
        <v>66</v>
      </c>
      <c r="U743" s="86"/>
      <c r="V743" s="86" t="s">
        <v>189</v>
      </c>
      <c r="W743" s="86" t="s">
        <v>64</v>
      </c>
      <c r="X743" s="86"/>
      <c r="Y743" s="86"/>
      <c r="Z743" s="86"/>
      <c r="AA743" s="86"/>
      <c r="AB743" s="64" t="s">
        <v>142</v>
      </c>
      <c r="AC743" s="256" t="s">
        <v>2679</v>
      </c>
      <c r="AD743" s="257"/>
      <c r="AE743" s="257"/>
      <c r="AF743" s="257"/>
      <c r="AG743" s="257"/>
      <c r="AH743" s="258"/>
      <c r="AI743" s="257"/>
      <c r="AJ743" s="257"/>
      <c r="AK743" s="257"/>
      <c r="AL743" s="257"/>
      <c r="AM743" s="257" t="s">
        <v>2680</v>
      </c>
      <c r="AN743" s="256" t="s">
        <v>2681</v>
      </c>
      <c r="AO743" s="197" t="s">
        <v>71</v>
      </c>
      <c r="AP743" s="197" t="s">
        <v>72</v>
      </c>
      <c r="AQ743" s="197" t="s">
        <v>992</v>
      </c>
      <c r="AR743" s="70" t="s">
        <v>993</v>
      </c>
      <c r="AS743" s="249" t="s">
        <v>73</v>
      </c>
      <c r="AT743" s="37">
        <v>293256.83</v>
      </c>
      <c r="AU743" s="37">
        <v>293256.83</v>
      </c>
      <c r="AV743" s="37">
        <v>0</v>
      </c>
      <c r="AW743" s="37">
        <v>0</v>
      </c>
      <c r="AX743" s="37">
        <v>0</v>
      </c>
      <c r="AY743" s="37">
        <v>0</v>
      </c>
      <c r="AZ743" s="87">
        <v>0</v>
      </c>
      <c r="BA743" s="87">
        <v>0</v>
      </c>
      <c r="BB743" s="37">
        <v>293256.83</v>
      </c>
      <c r="BC743" s="37">
        <v>293256.83</v>
      </c>
      <c r="BD743" s="37">
        <v>338442</v>
      </c>
      <c r="BE743" s="87">
        <v>0</v>
      </c>
      <c r="BF743" s="37">
        <v>0</v>
      </c>
      <c r="BG743" s="37">
        <v>0</v>
      </c>
      <c r="BH743" s="37">
        <v>338442</v>
      </c>
      <c r="BI743" s="37">
        <v>341700</v>
      </c>
      <c r="BJ743" s="87">
        <v>0</v>
      </c>
      <c r="BK743" s="37">
        <v>0</v>
      </c>
      <c r="BL743" s="37">
        <v>0</v>
      </c>
      <c r="BM743" s="37">
        <v>341700</v>
      </c>
      <c r="BN743" s="37">
        <v>345090</v>
      </c>
      <c r="BO743" s="87">
        <v>0</v>
      </c>
      <c r="BP743" s="37">
        <v>0</v>
      </c>
      <c r="BQ743" s="37">
        <v>0</v>
      </c>
      <c r="BR743" s="37">
        <v>345090</v>
      </c>
      <c r="BS743" s="37">
        <v>345090</v>
      </c>
      <c r="BT743" s="87">
        <v>0</v>
      </c>
      <c r="BU743" s="37">
        <v>0</v>
      </c>
      <c r="BV743" s="37">
        <v>0</v>
      </c>
      <c r="BW743" s="37">
        <v>345090</v>
      </c>
      <c r="BX743" s="37">
        <v>293256.83</v>
      </c>
      <c r="BY743" s="37">
        <v>0</v>
      </c>
      <c r="BZ743" s="37">
        <v>0</v>
      </c>
      <c r="CA743" s="87">
        <v>0</v>
      </c>
      <c r="CB743" s="37">
        <v>293256.83</v>
      </c>
      <c r="CC743" s="37">
        <v>338442</v>
      </c>
      <c r="CD743" s="87">
        <v>0</v>
      </c>
      <c r="CE743" s="37">
        <v>0</v>
      </c>
      <c r="CF743" s="37">
        <v>0</v>
      </c>
      <c r="CG743" s="37">
        <v>338442</v>
      </c>
      <c r="CH743" s="37">
        <v>341700</v>
      </c>
      <c r="CI743" s="87">
        <v>0</v>
      </c>
      <c r="CJ743" s="37">
        <v>0</v>
      </c>
      <c r="CK743" s="37">
        <v>0</v>
      </c>
      <c r="CL743" s="37">
        <v>341700</v>
      </c>
      <c r="CM743" s="509" t="s">
        <v>92</v>
      </c>
      <c r="CN743" s="19" t="str">
        <f t="shared" si="300"/>
        <v>4010000070113плановый</v>
      </c>
      <c r="CP743" s="103"/>
      <c r="CQ743" s="103"/>
      <c r="CR743" s="104">
        <f t="shared" si="293"/>
        <v>0</v>
      </c>
      <c r="CS743" s="104">
        <f t="shared" si="294"/>
        <v>0</v>
      </c>
      <c r="CT743" s="104">
        <f t="shared" si="295"/>
        <v>0</v>
      </c>
      <c r="CU743" s="104">
        <f t="shared" si="296"/>
        <v>0</v>
      </c>
      <c r="CV743" s="104">
        <f t="shared" si="297"/>
        <v>0</v>
      </c>
      <c r="CW743" s="104">
        <f t="shared" si="298"/>
        <v>0</v>
      </c>
      <c r="CX743" s="104"/>
      <c r="CY743" s="211">
        <f t="shared" si="301"/>
        <v>0</v>
      </c>
      <c r="CZ743" s="211">
        <f t="shared" si="302"/>
        <v>0</v>
      </c>
      <c r="DA743" s="211">
        <f t="shared" si="303"/>
        <v>0</v>
      </c>
      <c r="DB743" s="211">
        <f t="shared" si="304"/>
        <v>0</v>
      </c>
      <c r="DC743" s="211">
        <f t="shared" si="305"/>
        <v>0</v>
      </c>
      <c r="DD743" s="211">
        <f t="shared" si="306"/>
        <v>0</v>
      </c>
      <c r="DE743" s="211">
        <f t="shared" si="307"/>
        <v>0</v>
      </c>
      <c r="DF743" s="211">
        <f t="shared" si="308"/>
        <v>0</v>
      </c>
      <c r="DG743" s="211">
        <f t="shared" si="309"/>
        <v>0</v>
      </c>
      <c r="DH743" s="211">
        <f t="shared" si="310"/>
        <v>0</v>
      </c>
    </row>
    <row r="744" spans="1:112" s="105" customFormat="1" ht="32.1" customHeight="1">
      <c r="A744" s="56">
        <v>617</v>
      </c>
      <c r="B744" s="57" t="s">
        <v>991</v>
      </c>
      <c r="C744" s="202">
        <v>401000007</v>
      </c>
      <c r="D744" s="58" t="s">
        <v>288</v>
      </c>
      <c r="E744" s="59" t="s">
        <v>252</v>
      </c>
      <c r="F744" s="85"/>
      <c r="G744" s="85"/>
      <c r="H744" s="86">
        <v>3</v>
      </c>
      <c r="I744" s="85"/>
      <c r="J744" s="86" t="s">
        <v>369</v>
      </c>
      <c r="K744" s="86" t="s">
        <v>64</v>
      </c>
      <c r="L744" s="86" t="s">
        <v>289</v>
      </c>
      <c r="M744" s="232"/>
      <c r="N744" s="232"/>
      <c r="O744" s="232"/>
      <c r="P744" s="64" t="s">
        <v>134</v>
      </c>
      <c r="Q744" s="64" t="s">
        <v>253</v>
      </c>
      <c r="R744" s="86"/>
      <c r="S744" s="86"/>
      <c r="T744" s="86" t="s">
        <v>66</v>
      </c>
      <c r="U744" s="86"/>
      <c r="V744" s="86" t="s">
        <v>189</v>
      </c>
      <c r="W744" s="86" t="s">
        <v>64</v>
      </c>
      <c r="X744" s="86"/>
      <c r="Y744" s="86"/>
      <c r="Z744" s="86"/>
      <c r="AA744" s="86"/>
      <c r="AB744" s="64" t="s">
        <v>142</v>
      </c>
      <c r="AC744" s="256" t="s">
        <v>2679</v>
      </c>
      <c r="AD744" s="257"/>
      <c r="AE744" s="257"/>
      <c r="AF744" s="257"/>
      <c r="AG744" s="257"/>
      <c r="AH744" s="258"/>
      <c r="AI744" s="257"/>
      <c r="AJ744" s="257"/>
      <c r="AK744" s="257"/>
      <c r="AL744" s="257"/>
      <c r="AM744" s="257" t="s">
        <v>2680</v>
      </c>
      <c r="AN744" s="256" t="s">
        <v>2681</v>
      </c>
      <c r="AO744" s="197" t="s">
        <v>71</v>
      </c>
      <c r="AP744" s="197" t="s">
        <v>72</v>
      </c>
      <c r="AQ744" s="197" t="s">
        <v>992</v>
      </c>
      <c r="AR744" s="70" t="s">
        <v>993</v>
      </c>
      <c r="AS744" s="249" t="s">
        <v>118</v>
      </c>
      <c r="AT744" s="37">
        <v>64432.88</v>
      </c>
      <c r="AU744" s="37">
        <v>64432.88</v>
      </c>
      <c r="AV744" s="37">
        <v>0</v>
      </c>
      <c r="AW744" s="37">
        <v>0</v>
      </c>
      <c r="AX744" s="37">
        <v>0</v>
      </c>
      <c r="AY744" s="37">
        <v>0</v>
      </c>
      <c r="AZ744" s="87">
        <v>0</v>
      </c>
      <c r="BA744" s="87">
        <v>0</v>
      </c>
      <c r="BB744" s="37">
        <v>64432.88</v>
      </c>
      <c r="BC744" s="37">
        <v>64432.88</v>
      </c>
      <c r="BD744" s="37">
        <v>50000</v>
      </c>
      <c r="BE744" s="87">
        <v>0</v>
      </c>
      <c r="BF744" s="37">
        <v>0</v>
      </c>
      <c r="BG744" s="37">
        <v>0</v>
      </c>
      <c r="BH744" s="37">
        <v>50000</v>
      </c>
      <c r="BI744" s="37">
        <v>50000</v>
      </c>
      <c r="BJ744" s="87">
        <v>0</v>
      </c>
      <c r="BK744" s="37">
        <v>0</v>
      </c>
      <c r="BL744" s="37">
        <v>0</v>
      </c>
      <c r="BM744" s="37">
        <v>50000</v>
      </c>
      <c r="BN744" s="37">
        <v>50000</v>
      </c>
      <c r="BO744" s="87">
        <v>0</v>
      </c>
      <c r="BP744" s="37">
        <v>0</v>
      </c>
      <c r="BQ744" s="37">
        <v>0</v>
      </c>
      <c r="BR744" s="37">
        <v>50000</v>
      </c>
      <c r="BS744" s="37">
        <v>50000</v>
      </c>
      <c r="BT744" s="87">
        <v>0</v>
      </c>
      <c r="BU744" s="37">
        <v>0</v>
      </c>
      <c r="BV744" s="37">
        <v>0</v>
      </c>
      <c r="BW744" s="37">
        <v>50000</v>
      </c>
      <c r="BX744" s="37">
        <v>64432.88</v>
      </c>
      <c r="BY744" s="37">
        <v>0</v>
      </c>
      <c r="BZ744" s="37">
        <v>0</v>
      </c>
      <c r="CA744" s="87">
        <v>0</v>
      </c>
      <c r="CB744" s="37">
        <v>64432.88</v>
      </c>
      <c r="CC744" s="37">
        <v>50000</v>
      </c>
      <c r="CD744" s="87">
        <v>0</v>
      </c>
      <c r="CE744" s="37">
        <v>0</v>
      </c>
      <c r="CF744" s="37">
        <v>0</v>
      </c>
      <c r="CG744" s="37">
        <v>50000</v>
      </c>
      <c r="CH744" s="37">
        <v>50000</v>
      </c>
      <c r="CI744" s="87">
        <v>0</v>
      </c>
      <c r="CJ744" s="37">
        <v>0</v>
      </c>
      <c r="CK744" s="37">
        <v>0</v>
      </c>
      <c r="CL744" s="37">
        <v>50000</v>
      </c>
      <c r="CM744" s="311" t="s">
        <v>1257</v>
      </c>
      <c r="CN744" s="19" t="str">
        <f t="shared" si="300"/>
        <v>4010000070113индексации</v>
      </c>
      <c r="CP744" s="103"/>
      <c r="CQ744" s="103"/>
      <c r="CR744" s="104">
        <f t="shared" si="293"/>
        <v>0</v>
      </c>
      <c r="CS744" s="104">
        <f t="shared" si="294"/>
        <v>0</v>
      </c>
      <c r="CT744" s="104">
        <f t="shared" si="295"/>
        <v>0</v>
      </c>
      <c r="CU744" s="104">
        <f t="shared" si="296"/>
        <v>0</v>
      </c>
      <c r="CV744" s="104">
        <f t="shared" si="297"/>
        <v>0</v>
      </c>
      <c r="CW744" s="104">
        <f t="shared" si="298"/>
        <v>0</v>
      </c>
      <c r="CX744" s="104"/>
      <c r="CY744" s="211">
        <f t="shared" si="301"/>
        <v>0</v>
      </c>
      <c r="CZ744" s="211">
        <f t="shared" si="302"/>
        <v>0</v>
      </c>
      <c r="DA744" s="211">
        <f t="shared" si="303"/>
        <v>0</v>
      </c>
      <c r="DB744" s="211">
        <f t="shared" si="304"/>
        <v>0</v>
      </c>
      <c r="DC744" s="211">
        <f t="shared" si="305"/>
        <v>0</v>
      </c>
      <c r="DD744" s="211">
        <f t="shared" si="306"/>
        <v>0</v>
      </c>
      <c r="DE744" s="211">
        <f t="shared" si="307"/>
        <v>0</v>
      </c>
      <c r="DF744" s="211">
        <f t="shared" si="308"/>
        <v>0</v>
      </c>
      <c r="DG744" s="211">
        <f t="shared" si="309"/>
        <v>0</v>
      </c>
      <c r="DH744" s="211">
        <f t="shared" si="310"/>
        <v>0</v>
      </c>
    </row>
    <row r="745" spans="1:112" s="105" customFormat="1" ht="32.1" customHeight="1">
      <c r="A745" s="56">
        <v>617</v>
      </c>
      <c r="B745" s="57" t="s">
        <v>991</v>
      </c>
      <c r="C745" s="202">
        <v>401000003</v>
      </c>
      <c r="D745" s="58" t="s">
        <v>994</v>
      </c>
      <c r="E745" s="59" t="s">
        <v>995</v>
      </c>
      <c r="F745" s="85"/>
      <c r="G745" s="85"/>
      <c r="H745" s="86" t="s">
        <v>66</v>
      </c>
      <c r="I745" s="85"/>
      <c r="J745" s="86" t="s">
        <v>369</v>
      </c>
      <c r="K745" s="86" t="s">
        <v>64</v>
      </c>
      <c r="L745" s="86" t="s">
        <v>66</v>
      </c>
      <c r="M745" s="232"/>
      <c r="N745" s="232"/>
      <c r="O745" s="232"/>
      <c r="P745" s="64" t="s">
        <v>134</v>
      </c>
      <c r="Q745" s="64" t="s">
        <v>253</v>
      </c>
      <c r="R745" s="86"/>
      <c r="S745" s="86"/>
      <c r="T745" s="86" t="s">
        <v>66</v>
      </c>
      <c r="U745" s="86"/>
      <c r="V745" s="86" t="s">
        <v>189</v>
      </c>
      <c r="W745" s="86" t="s">
        <v>64</v>
      </c>
      <c r="X745" s="86"/>
      <c r="Y745" s="86"/>
      <c r="Z745" s="86"/>
      <c r="AA745" s="86"/>
      <c r="AB745" s="64" t="s">
        <v>142</v>
      </c>
      <c r="AC745" s="64" t="s">
        <v>2682</v>
      </c>
      <c r="AD745" s="197"/>
      <c r="AE745" s="197"/>
      <c r="AF745" s="70"/>
      <c r="AG745" s="197"/>
      <c r="AH745" s="209"/>
      <c r="AI745" s="209"/>
      <c r="AJ745" s="24"/>
      <c r="AK745" s="24"/>
      <c r="AL745" s="24"/>
      <c r="AM745" s="64" t="s">
        <v>2683</v>
      </c>
      <c r="AN745" s="245" t="s">
        <v>2681</v>
      </c>
      <c r="AO745" s="197" t="s">
        <v>71</v>
      </c>
      <c r="AP745" s="197" t="s">
        <v>72</v>
      </c>
      <c r="AQ745" s="197" t="s">
        <v>290</v>
      </c>
      <c r="AR745" s="70" t="s">
        <v>291</v>
      </c>
      <c r="AS745" s="249" t="s">
        <v>73</v>
      </c>
      <c r="AT745" s="37">
        <v>45131.51</v>
      </c>
      <c r="AU745" s="37">
        <v>45131.51</v>
      </c>
      <c r="AV745" s="37">
        <v>0</v>
      </c>
      <c r="AW745" s="37">
        <v>0</v>
      </c>
      <c r="AX745" s="37">
        <v>0</v>
      </c>
      <c r="AY745" s="37">
        <v>0</v>
      </c>
      <c r="AZ745" s="87">
        <v>0</v>
      </c>
      <c r="BA745" s="87">
        <v>0</v>
      </c>
      <c r="BB745" s="37">
        <v>45131.51</v>
      </c>
      <c r="BC745" s="37">
        <v>45131.51</v>
      </c>
      <c r="BD745" s="37">
        <v>48720</v>
      </c>
      <c r="BE745" s="87">
        <v>0</v>
      </c>
      <c r="BF745" s="37">
        <v>0</v>
      </c>
      <c r="BG745" s="37">
        <v>0</v>
      </c>
      <c r="BH745" s="37">
        <v>48720</v>
      </c>
      <c r="BI745" s="37">
        <v>48720</v>
      </c>
      <c r="BJ745" s="87">
        <v>0</v>
      </c>
      <c r="BK745" s="37">
        <v>0</v>
      </c>
      <c r="BL745" s="37">
        <v>0</v>
      </c>
      <c r="BM745" s="37">
        <v>48720</v>
      </c>
      <c r="BN745" s="37">
        <v>48720</v>
      </c>
      <c r="BO745" s="87">
        <v>0</v>
      </c>
      <c r="BP745" s="37">
        <v>0</v>
      </c>
      <c r="BQ745" s="37">
        <v>0</v>
      </c>
      <c r="BR745" s="37">
        <v>48720</v>
      </c>
      <c r="BS745" s="37">
        <v>48720</v>
      </c>
      <c r="BT745" s="87">
        <v>0</v>
      </c>
      <c r="BU745" s="37">
        <v>0</v>
      </c>
      <c r="BV745" s="37">
        <v>0</v>
      </c>
      <c r="BW745" s="37">
        <v>48720</v>
      </c>
      <c r="BX745" s="37">
        <v>45131.51</v>
      </c>
      <c r="BY745" s="37">
        <v>0</v>
      </c>
      <c r="BZ745" s="37">
        <v>0</v>
      </c>
      <c r="CA745" s="87">
        <v>0</v>
      </c>
      <c r="CB745" s="37">
        <v>45131.51</v>
      </c>
      <c r="CC745" s="37">
        <v>48720</v>
      </c>
      <c r="CD745" s="87">
        <v>0</v>
      </c>
      <c r="CE745" s="37">
        <v>0</v>
      </c>
      <c r="CF745" s="37">
        <v>0</v>
      </c>
      <c r="CG745" s="37">
        <v>48720</v>
      </c>
      <c r="CH745" s="37">
        <v>48720</v>
      </c>
      <c r="CI745" s="87">
        <v>0</v>
      </c>
      <c r="CJ745" s="37">
        <v>0</v>
      </c>
      <c r="CK745" s="37">
        <v>0</v>
      </c>
      <c r="CL745" s="37">
        <v>48720</v>
      </c>
      <c r="CM745" s="509" t="s">
        <v>92</v>
      </c>
      <c r="CN745" s="19" t="str">
        <f t="shared" si="300"/>
        <v>4010000030113плановый</v>
      </c>
      <c r="CO745" s="120" t="s">
        <v>1314</v>
      </c>
      <c r="CP745" s="103"/>
      <c r="CQ745" s="103"/>
      <c r="CR745" s="104">
        <f t="shared" si="293"/>
        <v>0</v>
      </c>
      <c r="CS745" s="104">
        <f t="shared" si="294"/>
        <v>0</v>
      </c>
      <c r="CT745" s="104">
        <f t="shared" si="295"/>
        <v>0</v>
      </c>
      <c r="CU745" s="104">
        <f t="shared" si="296"/>
        <v>0</v>
      </c>
      <c r="CV745" s="104">
        <f t="shared" si="297"/>
        <v>0</v>
      </c>
      <c r="CW745" s="104">
        <f t="shared" si="298"/>
        <v>0</v>
      </c>
      <c r="CX745" s="104"/>
      <c r="CY745" s="211">
        <f t="shared" si="301"/>
        <v>0</v>
      </c>
      <c r="CZ745" s="211">
        <f t="shared" si="302"/>
        <v>0</v>
      </c>
      <c r="DA745" s="211">
        <f t="shared" si="303"/>
        <v>0</v>
      </c>
      <c r="DB745" s="211">
        <f t="shared" si="304"/>
        <v>0</v>
      </c>
      <c r="DC745" s="211">
        <f t="shared" si="305"/>
        <v>0</v>
      </c>
      <c r="DD745" s="211">
        <f t="shared" si="306"/>
        <v>0</v>
      </c>
      <c r="DE745" s="211">
        <f t="shared" si="307"/>
        <v>0</v>
      </c>
      <c r="DF745" s="211">
        <f t="shared" si="308"/>
        <v>0</v>
      </c>
      <c r="DG745" s="211">
        <f t="shared" si="309"/>
        <v>0</v>
      </c>
      <c r="DH745" s="211">
        <f t="shared" si="310"/>
        <v>0</v>
      </c>
    </row>
    <row r="746" spans="1:112" s="105" customFormat="1" ht="32.1" customHeight="1">
      <c r="A746" s="56">
        <v>617</v>
      </c>
      <c r="B746" s="57" t="s">
        <v>991</v>
      </c>
      <c r="C746" s="202">
        <v>404020058</v>
      </c>
      <c r="D746" s="366" t="s">
        <v>1919</v>
      </c>
      <c r="E746" s="59" t="s">
        <v>252</v>
      </c>
      <c r="F746" s="85"/>
      <c r="G746" s="85"/>
      <c r="H746" s="86">
        <v>4</v>
      </c>
      <c r="I746" s="85"/>
      <c r="J746" s="86">
        <v>19</v>
      </c>
      <c r="K746" s="86">
        <v>5</v>
      </c>
      <c r="L746" s="86"/>
      <c r="M746" s="232"/>
      <c r="N746" s="232">
        <v>2</v>
      </c>
      <c r="O746" s="232"/>
      <c r="P746" s="64" t="s">
        <v>134</v>
      </c>
      <c r="Q746" s="64" t="s">
        <v>2684</v>
      </c>
      <c r="R746" s="86"/>
      <c r="S746" s="86"/>
      <c r="T746" s="86" t="s">
        <v>381</v>
      </c>
      <c r="U746" s="86"/>
      <c r="V746" s="86" t="s">
        <v>2685</v>
      </c>
      <c r="W746" s="86" t="s">
        <v>2686</v>
      </c>
      <c r="X746" s="86"/>
      <c r="Y746" s="86"/>
      <c r="Z746" s="86"/>
      <c r="AA746" s="86"/>
      <c r="AB746" s="64" t="s">
        <v>996</v>
      </c>
      <c r="AC746" s="259" t="s">
        <v>2687</v>
      </c>
      <c r="AD746" s="260"/>
      <c r="AE746" s="260"/>
      <c r="AF746" s="260"/>
      <c r="AG746" s="260"/>
      <c r="AH746" s="261"/>
      <c r="AI746" s="261"/>
      <c r="AJ746" s="261"/>
      <c r="AK746" s="262"/>
      <c r="AL746" s="263"/>
      <c r="AM746" s="264" t="s">
        <v>2688</v>
      </c>
      <c r="AN746" s="259" t="s">
        <v>2689</v>
      </c>
      <c r="AO746" s="197" t="s">
        <v>71</v>
      </c>
      <c r="AP746" s="197" t="s">
        <v>72</v>
      </c>
      <c r="AQ746" s="197" t="s">
        <v>997</v>
      </c>
      <c r="AR746" s="70" t="s">
        <v>1120</v>
      </c>
      <c r="AS746" s="249" t="s">
        <v>73</v>
      </c>
      <c r="AT746" s="37">
        <v>199967</v>
      </c>
      <c r="AU746" s="37">
        <v>199967</v>
      </c>
      <c r="AV746" s="37">
        <v>0</v>
      </c>
      <c r="AW746" s="37">
        <v>0</v>
      </c>
      <c r="AX746" s="37">
        <v>0</v>
      </c>
      <c r="AY746" s="37">
        <v>0</v>
      </c>
      <c r="AZ746" s="87">
        <v>0</v>
      </c>
      <c r="BA746" s="87">
        <v>0</v>
      </c>
      <c r="BB746" s="37">
        <v>199967</v>
      </c>
      <c r="BC746" s="37">
        <v>199967</v>
      </c>
      <c r="BD746" s="37">
        <v>700000</v>
      </c>
      <c r="BE746" s="87">
        <v>0</v>
      </c>
      <c r="BF746" s="37">
        <v>0</v>
      </c>
      <c r="BG746" s="37">
        <v>0</v>
      </c>
      <c r="BH746" s="37">
        <v>700000</v>
      </c>
      <c r="BI746" s="37">
        <v>700000</v>
      </c>
      <c r="BJ746" s="87">
        <v>0</v>
      </c>
      <c r="BK746" s="37">
        <v>0</v>
      </c>
      <c r="BL746" s="37">
        <v>0</v>
      </c>
      <c r="BM746" s="37">
        <v>700000</v>
      </c>
      <c r="BN746" s="37">
        <v>700000</v>
      </c>
      <c r="BO746" s="87">
        <v>0</v>
      </c>
      <c r="BP746" s="37">
        <v>0</v>
      </c>
      <c r="BQ746" s="37">
        <v>0</v>
      </c>
      <c r="BR746" s="37">
        <v>700000</v>
      </c>
      <c r="BS746" s="37">
        <v>700000</v>
      </c>
      <c r="BT746" s="87">
        <v>0</v>
      </c>
      <c r="BU746" s="37">
        <v>0</v>
      </c>
      <c r="BV746" s="37">
        <v>0</v>
      </c>
      <c r="BW746" s="37">
        <v>700000</v>
      </c>
      <c r="BX746" s="37">
        <v>199967</v>
      </c>
      <c r="BY746" s="37">
        <v>0</v>
      </c>
      <c r="BZ746" s="37">
        <v>0</v>
      </c>
      <c r="CA746" s="87">
        <v>0</v>
      </c>
      <c r="CB746" s="37">
        <v>199967</v>
      </c>
      <c r="CC746" s="37">
        <v>700000</v>
      </c>
      <c r="CD746" s="87">
        <v>0</v>
      </c>
      <c r="CE746" s="37">
        <v>0</v>
      </c>
      <c r="CF746" s="37">
        <v>0</v>
      </c>
      <c r="CG746" s="37">
        <v>700000</v>
      </c>
      <c r="CH746" s="37">
        <v>700000</v>
      </c>
      <c r="CI746" s="87">
        <v>0</v>
      </c>
      <c r="CJ746" s="37">
        <v>0</v>
      </c>
      <c r="CK746" s="37">
        <v>0</v>
      </c>
      <c r="CL746" s="37">
        <v>700000</v>
      </c>
      <c r="CM746" s="509" t="s">
        <v>92</v>
      </c>
      <c r="CN746" s="19" t="str">
        <f t="shared" si="300"/>
        <v>4040200580113плановый</v>
      </c>
      <c r="CP746" s="103"/>
      <c r="CQ746" s="103"/>
      <c r="CR746" s="104">
        <f t="shared" si="293"/>
        <v>0</v>
      </c>
      <c r="CS746" s="104">
        <f t="shared" si="294"/>
        <v>0</v>
      </c>
      <c r="CT746" s="104">
        <f t="shared" si="295"/>
        <v>0</v>
      </c>
      <c r="CU746" s="104">
        <f t="shared" si="296"/>
        <v>0</v>
      </c>
      <c r="CV746" s="104">
        <f t="shared" si="297"/>
        <v>0</v>
      </c>
      <c r="CW746" s="104">
        <f t="shared" si="298"/>
        <v>0</v>
      </c>
      <c r="CX746" s="104"/>
      <c r="CY746" s="211">
        <f t="shared" si="301"/>
        <v>0</v>
      </c>
      <c r="CZ746" s="211">
        <f t="shared" si="302"/>
        <v>0</v>
      </c>
      <c r="DA746" s="211">
        <f t="shared" si="303"/>
        <v>0</v>
      </c>
      <c r="DB746" s="211">
        <f t="shared" si="304"/>
        <v>0</v>
      </c>
      <c r="DC746" s="211">
        <f t="shared" si="305"/>
        <v>0</v>
      </c>
      <c r="DD746" s="211">
        <f t="shared" si="306"/>
        <v>0</v>
      </c>
      <c r="DE746" s="211">
        <f t="shared" si="307"/>
        <v>0</v>
      </c>
      <c r="DF746" s="211">
        <f t="shared" si="308"/>
        <v>0</v>
      </c>
      <c r="DG746" s="211">
        <f t="shared" si="309"/>
        <v>0</v>
      </c>
      <c r="DH746" s="211">
        <f t="shared" si="310"/>
        <v>0</v>
      </c>
    </row>
    <row r="747" spans="1:112" s="105" customFormat="1" ht="32.1" customHeight="1">
      <c r="A747" s="56">
        <v>617</v>
      </c>
      <c r="B747" s="57" t="s">
        <v>991</v>
      </c>
      <c r="C747" s="202">
        <v>402000001</v>
      </c>
      <c r="D747" s="58" t="s">
        <v>67</v>
      </c>
      <c r="E747" s="59" t="s">
        <v>252</v>
      </c>
      <c r="F747" s="85"/>
      <c r="G747" s="85"/>
      <c r="H747" s="86">
        <v>3</v>
      </c>
      <c r="I747" s="85"/>
      <c r="J747" s="86" t="s">
        <v>369</v>
      </c>
      <c r="K747" s="86" t="s">
        <v>64</v>
      </c>
      <c r="L747" s="86">
        <v>3</v>
      </c>
      <c r="M747" s="232"/>
      <c r="N747" s="232"/>
      <c r="O747" s="232"/>
      <c r="P747" s="64" t="s">
        <v>1000</v>
      </c>
      <c r="Q747" s="64" t="s">
        <v>253</v>
      </c>
      <c r="R747" s="86"/>
      <c r="S747" s="86"/>
      <c r="T747" s="86" t="s">
        <v>66</v>
      </c>
      <c r="U747" s="86"/>
      <c r="V747" s="86" t="s">
        <v>189</v>
      </c>
      <c r="W747" s="86" t="s">
        <v>64</v>
      </c>
      <c r="X747" s="86"/>
      <c r="Y747" s="86"/>
      <c r="Z747" s="86"/>
      <c r="AA747" s="86"/>
      <c r="AB747" s="64" t="s">
        <v>142</v>
      </c>
      <c r="AC747" s="259" t="s">
        <v>2690</v>
      </c>
      <c r="AD747" s="260"/>
      <c r="AE747" s="260"/>
      <c r="AF747" s="260"/>
      <c r="AG747" s="260"/>
      <c r="AH747" s="260"/>
      <c r="AI747" s="260"/>
      <c r="AJ747" s="261"/>
      <c r="AK747" s="260"/>
      <c r="AL747" s="260"/>
      <c r="AM747" s="264" t="s">
        <v>2691</v>
      </c>
      <c r="AN747" s="259" t="s">
        <v>2692</v>
      </c>
      <c r="AO747" s="197" t="s">
        <v>71</v>
      </c>
      <c r="AP747" s="197" t="s">
        <v>72</v>
      </c>
      <c r="AQ747" s="197" t="s">
        <v>1001</v>
      </c>
      <c r="AR747" s="70" t="s">
        <v>190</v>
      </c>
      <c r="AS747" s="249" t="s">
        <v>191</v>
      </c>
      <c r="AT747" s="37">
        <v>1065716.3799999999</v>
      </c>
      <c r="AU747" s="37">
        <v>1065716.3799999999</v>
      </c>
      <c r="AV747" s="37">
        <v>0</v>
      </c>
      <c r="AW747" s="37">
        <v>0</v>
      </c>
      <c r="AX747" s="37">
        <v>0</v>
      </c>
      <c r="AY747" s="37">
        <v>0</v>
      </c>
      <c r="AZ747" s="87">
        <v>0</v>
      </c>
      <c r="BA747" s="87">
        <v>0</v>
      </c>
      <c r="BB747" s="37">
        <v>1065716.3799999999</v>
      </c>
      <c r="BC747" s="37">
        <v>1065716.3799999999</v>
      </c>
      <c r="BD747" s="37">
        <v>0</v>
      </c>
      <c r="BE747" s="87">
        <v>0</v>
      </c>
      <c r="BF747" s="37">
        <v>0</v>
      </c>
      <c r="BG747" s="37">
        <v>0</v>
      </c>
      <c r="BH747" s="37">
        <v>0</v>
      </c>
      <c r="BI747" s="37">
        <v>0</v>
      </c>
      <c r="BJ747" s="87">
        <v>0</v>
      </c>
      <c r="BK747" s="37">
        <v>0</v>
      </c>
      <c r="BL747" s="37">
        <v>0</v>
      </c>
      <c r="BM747" s="37">
        <v>0</v>
      </c>
      <c r="BN747" s="37">
        <v>0</v>
      </c>
      <c r="BO747" s="87">
        <v>0</v>
      </c>
      <c r="BP747" s="37">
        <v>0</v>
      </c>
      <c r="BQ747" s="37">
        <v>0</v>
      </c>
      <c r="BR747" s="37">
        <v>0</v>
      </c>
      <c r="BS747" s="37">
        <v>0</v>
      </c>
      <c r="BT747" s="87">
        <v>0</v>
      </c>
      <c r="BU747" s="37">
        <v>0</v>
      </c>
      <c r="BV747" s="37">
        <v>0</v>
      </c>
      <c r="BW747" s="37">
        <v>0</v>
      </c>
      <c r="BX747" s="37">
        <v>1065716.3799999999</v>
      </c>
      <c r="BY747" s="37">
        <v>0</v>
      </c>
      <c r="BZ747" s="37">
        <v>0</v>
      </c>
      <c r="CA747" s="87">
        <v>0</v>
      </c>
      <c r="CB747" s="37">
        <v>1065716.3799999999</v>
      </c>
      <c r="CC747" s="37">
        <v>0</v>
      </c>
      <c r="CD747" s="87">
        <v>0</v>
      </c>
      <c r="CE747" s="37">
        <v>0</v>
      </c>
      <c r="CF747" s="37">
        <v>0</v>
      </c>
      <c r="CG747" s="37">
        <v>0</v>
      </c>
      <c r="CH747" s="37">
        <v>0</v>
      </c>
      <c r="CI747" s="87">
        <v>0</v>
      </c>
      <c r="CJ747" s="37">
        <v>0</v>
      </c>
      <c r="CK747" s="37">
        <v>0</v>
      </c>
      <c r="CL747" s="37">
        <v>0</v>
      </c>
      <c r="CM747" s="509" t="s">
        <v>92</v>
      </c>
      <c r="CN747" s="19" t="str">
        <f t="shared" si="300"/>
        <v>4020000010113плановый</v>
      </c>
      <c r="CP747" s="103"/>
      <c r="CQ747" s="103"/>
      <c r="CR747" s="104"/>
      <c r="CS747" s="104"/>
      <c r="CT747" s="104"/>
      <c r="CU747" s="104"/>
      <c r="CV747" s="104"/>
      <c r="CW747" s="104"/>
      <c r="CX747" s="104"/>
      <c r="CY747" s="211"/>
      <c r="CZ747" s="211"/>
      <c r="DA747" s="211"/>
      <c r="DB747" s="211"/>
      <c r="DC747" s="211"/>
      <c r="DD747" s="211"/>
      <c r="DE747" s="211"/>
      <c r="DF747" s="211"/>
      <c r="DG747" s="211"/>
      <c r="DH747" s="211"/>
    </row>
    <row r="748" spans="1:112" s="105" customFormat="1" ht="32.1" customHeight="1">
      <c r="A748" s="56">
        <v>617</v>
      </c>
      <c r="B748" s="57" t="s">
        <v>991</v>
      </c>
      <c r="C748" s="202">
        <v>404020001</v>
      </c>
      <c r="D748" s="58" t="s">
        <v>371</v>
      </c>
      <c r="E748" s="59" t="s">
        <v>2693</v>
      </c>
      <c r="F748" s="85"/>
      <c r="G748" s="85"/>
      <c r="H748" s="86" t="s">
        <v>2694</v>
      </c>
      <c r="I748" s="85"/>
      <c r="J748" s="86" t="s">
        <v>2695</v>
      </c>
      <c r="K748" s="86" t="s">
        <v>302</v>
      </c>
      <c r="L748" s="86" t="s">
        <v>300</v>
      </c>
      <c r="M748" s="232"/>
      <c r="N748" s="232"/>
      <c r="O748" s="232"/>
      <c r="P748" s="64" t="s">
        <v>2696</v>
      </c>
      <c r="Q748" s="64" t="s">
        <v>2697</v>
      </c>
      <c r="R748" s="86"/>
      <c r="S748" s="86"/>
      <c r="T748" s="86" t="s">
        <v>300</v>
      </c>
      <c r="U748" s="86"/>
      <c r="V748" s="86" t="s">
        <v>2698</v>
      </c>
      <c r="W748" s="86" t="s">
        <v>2699</v>
      </c>
      <c r="X748" s="86" t="s">
        <v>300</v>
      </c>
      <c r="Y748" s="86"/>
      <c r="Z748" s="86"/>
      <c r="AA748" s="86"/>
      <c r="AB748" s="64" t="s">
        <v>327</v>
      </c>
      <c r="AC748" s="64" t="s">
        <v>2700</v>
      </c>
      <c r="AD748" s="64"/>
      <c r="AE748" s="64"/>
      <c r="AF748" s="64"/>
      <c r="AG748" s="64"/>
      <c r="AH748" s="64"/>
      <c r="AI748" s="64"/>
      <c r="AJ748" s="193">
        <v>1</v>
      </c>
      <c r="AK748" s="64"/>
      <c r="AL748" s="64"/>
      <c r="AM748" s="64"/>
      <c r="AN748" s="64" t="s">
        <v>2083</v>
      </c>
      <c r="AO748" s="197" t="s">
        <v>71</v>
      </c>
      <c r="AP748" s="197" t="s">
        <v>72</v>
      </c>
      <c r="AQ748" s="197" t="s">
        <v>260</v>
      </c>
      <c r="AR748" s="70" t="s">
        <v>2044</v>
      </c>
      <c r="AS748" s="249" t="s">
        <v>87</v>
      </c>
      <c r="AT748" s="37">
        <v>458420.05</v>
      </c>
      <c r="AU748" s="37">
        <v>458420.05</v>
      </c>
      <c r="AV748" s="87">
        <v>458420.05</v>
      </c>
      <c r="AW748" s="87">
        <v>458420.05</v>
      </c>
      <c r="AX748" s="37">
        <v>0</v>
      </c>
      <c r="AY748" s="37">
        <v>0</v>
      </c>
      <c r="AZ748" s="37">
        <v>0</v>
      </c>
      <c r="BA748" s="37">
        <v>0</v>
      </c>
      <c r="BB748" s="37">
        <v>0</v>
      </c>
      <c r="BC748" s="37">
        <v>0</v>
      </c>
      <c r="BD748" s="37">
        <v>0</v>
      </c>
      <c r="BE748" s="37">
        <v>0</v>
      </c>
      <c r="BF748" s="37">
        <v>0</v>
      </c>
      <c r="BG748" s="37">
        <v>0</v>
      </c>
      <c r="BH748" s="37">
        <v>0</v>
      </c>
      <c r="BI748" s="37">
        <v>0</v>
      </c>
      <c r="BJ748" s="37">
        <v>0</v>
      </c>
      <c r="BK748" s="37">
        <v>0</v>
      </c>
      <c r="BL748" s="37">
        <v>0</v>
      </c>
      <c r="BM748" s="37">
        <v>0</v>
      </c>
      <c r="BN748" s="37">
        <v>0</v>
      </c>
      <c r="BO748" s="37">
        <v>0</v>
      </c>
      <c r="BP748" s="37">
        <v>0</v>
      </c>
      <c r="BQ748" s="37">
        <v>0</v>
      </c>
      <c r="BR748" s="37">
        <v>0</v>
      </c>
      <c r="BS748" s="37">
        <v>0</v>
      </c>
      <c r="BT748" s="37">
        <v>0</v>
      </c>
      <c r="BU748" s="37">
        <v>0</v>
      </c>
      <c r="BV748" s="37">
        <v>0</v>
      </c>
      <c r="BW748" s="37">
        <v>0</v>
      </c>
      <c r="BX748" s="37">
        <v>458420.05</v>
      </c>
      <c r="BY748" s="87">
        <v>458420.05</v>
      </c>
      <c r="BZ748" s="37">
        <v>0</v>
      </c>
      <c r="CA748" s="37">
        <v>0</v>
      </c>
      <c r="CB748" s="37">
        <v>0</v>
      </c>
      <c r="CC748" s="37">
        <v>0</v>
      </c>
      <c r="CD748" s="37">
        <v>0</v>
      </c>
      <c r="CE748" s="37">
        <v>0</v>
      </c>
      <c r="CF748" s="37">
        <v>0</v>
      </c>
      <c r="CG748" s="37">
        <v>0</v>
      </c>
      <c r="CH748" s="37">
        <v>0</v>
      </c>
      <c r="CI748" s="37">
        <v>0</v>
      </c>
      <c r="CJ748" s="37">
        <v>0</v>
      </c>
      <c r="CK748" s="37">
        <v>0</v>
      </c>
      <c r="CL748" s="37">
        <v>0</v>
      </c>
      <c r="CM748" s="509" t="s">
        <v>92</v>
      </c>
      <c r="CN748" s="19" t="str">
        <f t="shared" si="300"/>
        <v>4040200010113плановый</v>
      </c>
      <c r="CP748" s="103"/>
      <c r="CQ748" s="103"/>
      <c r="CR748" s="104"/>
      <c r="CS748" s="104"/>
      <c r="CT748" s="104"/>
      <c r="CU748" s="104"/>
      <c r="CV748" s="104"/>
      <c r="CW748" s="104"/>
      <c r="CX748" s="104"/>
      <c r="CY748" s="211"/>
      <c r="CZ748" s="211"/>
      <c r="DA748" s="211"/>
      <c r="DB748" s="211"/>
      <c r="DC748" s="211"/>
      <c r="DD748" s="211"/>
      <c r="DE748" s="211"/>
      <c r="DF748" s="211"/>
      <c r="DG748" s="211"/>
      <c r="DH748" s="211"/>
    </row>
    <row r="749" spans="1:112" s="105" customFormat="1" ht="32.1" customHeight="1">
      <c r="A749" s="56">
        <v>617</v>
      </c>
      <c r="B749" s="57" t="s">
        <v>991</v>
      </c>
      <c r="C749" s="202">
        <v>404020002</v>
      </c>
      <c r="D749" s="58" t="s">
        <v>1851</v>
      </c>
      <c r="E749" s="59" t="s">
        <v>2693</v>
      </c>
      <c r="F749" s="85"/>
      <c r="G749" s="85"/>
      <c r="H749" s="86" t="s">
        <v>2694</v>
      </c>
      <c r="I749" s="85"/>
      <c r="J749" s="86" t="s">
        <v>2695</v>
      </c>
      <c r="K749" s="86" t="s">
        <v>302</v>
      </c>
      <c r="L749" s="86" t="s">
        <v>300</v>
      </c>
      <c r="M749" s="232"/>
      <c r="N749" s="232"/>
      <c r="O749" s="232"/>
      <c r="P749" s="64" t="s">
        <v>2696</v>
      </c>
      <c r="Q749" s="64" t="s">
        <v>2697</v>
      </c>
      <c r="R749" s="86"/>
      <c r="S749" s="86"/>
      <c r="T749" s="86" t="s">
        <v>300</v>
      </c>
      <c r="U749" s="86"/>
      <c r="V749" s="86" t="s">
        <v>2698</v>
      </c>
      <c r="W749" s="86" t="s">
        <v>2699</v>
      </c>
      <c r="X749" s="86" t="s">
        <v>300</v>
      </c>
      <c r="Y749" s="86"/>
      <c r="Z749" s="86"/>
      <c r="AA749" s="86"/>
      <c r="AB749" s="64" t="s">
        <v>327</v>
      </c>
      <c r="AC749" s="64" t="s">
        <v>2700</v>
      </c>
      <c r="AD749" s="64"/>
      <c r="AE749" s="64"/>
      <c r="AF749" s="64"/>
      <c r="AG749" s="64"/>
      <c r="AH749" s="64"/>
      <c r="AI749" s="64"/>
      <c r="AJ749" s="193">
        <v>1</v>
      </c>
      <c r="AK749" s="64"/>
      <c r="AL749" s="64"/>
      <c r="AM749" s="64"/>
      <c r="AN749" s="64" t="s">
        <v>2083</v>
      </c>
      <c r="AO749" s="197" t="s">
        <v>71</v>
      </c>
      <c r="AP749" s="197" t="s">
        <v>72</v>
      </c>
      <c r="AQ749" s="197" t="s">
        <v>260</v>
      </c>
      <c r="AR749" s="70" t="s">
        <v>2044</v>
      </c>
      <c r="AS749" s="249" t="s">
        <v>79</v>
      </c>
      <c r="AT749" s="37">
        <v>138442.85999999999</v>
      </c>
      <c r="AU749" s="37">
        <v>138442.85999999999</v>
      </c>
      <c r="AV749" s="87">
        <v>138442.85999999999</v>
      </c>
      <c r="AW749" s="87">
        <v>138442.85999999999</v>
      </c>
      <c r="AX749" s="37">
        <v>0</v>
      </c>
      <c r="AY749" s="37">
        <v>0</v>
      </c>
      <c r="AZ749" s="37">
        <v>0</v>
      </c>
      <c r="BA749" s="37">
        <v>0</v>
      </c>
      <c r="BB749" s="37">
        <v>0</v>
      </c>
      <c r="BC749" s="37">
        <v>0</v>
      </c>
      <c r="BD749" s="37">
        <v>0</v>
      </c>
      <c r="BE749" s="37">
        <v>0</v>
      </c>
      <c r="BF749" s="37">
        <v>0</v>
      </c>
      <c r="BG749" s="37">
        <v>0</v>
      </c>
      <c r="BH749" s="37">
        <v>0</v>
      </c>
      <c r="BI749" s="37">
        <v>0</v>
      </c>
      <c r="BJ749" s="37">
        <v>0</v>
      </c>
      <c r="BK749" s="37">
        <v>0</v>
      </c>
      <c r="BL749" s="37">
        <v>0</v>
      </c>
      <c r="BM749" s="37">
        <v>0</v>
      </c>
      <c r="BN749" s="37">
        <v>0</v>
      </c>
      <c r="BO749" s="37">
        <v>0</v>
      </c>
      <c r="BP749" s="37">
        <v>0</v>
      </c>
      <c r="BQ749" s="37">
        <v>0</v>
      </c>
      <c r="BR749" s="37">
        <v>0</v>
      </c>
      <c r="BS749" s="37">
        <v>0</v>
      </c>
      <c r="BT749" s="37">
        <v>0</v>
      </c>
      <c r="BU749" s="37">
        <v>0</v>
      </c>
      <c r="BV749" s="37">
        <v>0</v>
      </c>
      <c r="BW749" s="37">
        <v>0</v>
      </c>
      <c r="BX749" s="37">
        <v>138442.85999999999</v>
      </c>
      <c r="BY749" s="87">
        <v>138442.85999999999</v>
      </c>
      <c r="BZ749" s="37">
        <v>0</v>
      </c>
      <c r="CA749" s="37">
        <v>0</v>
      </c>
      <c r="CB749" s="37">
        <v>0</v>
      </c>
      <c r="CC749" s="37">
        <v>0</v>
      </c>
      <c r="CD749" s="37">
        <v>0</v>
      </c>
      <c r="CE749" s="37">
        <v>0</v>
      </c>
      <c r="CF749" s="37">
        <v>0</v>
      </c>
      <c r="CG749" s="37">
        <v>0</v>
      </c>
      <c r="CH749" s="37">
        <v>0</v>
      </c>
      <c r="CI749" s="37">
        <v>0</v>
      </c>
      <c r="CJ749" s="37">
        <v>0</v>
      </c>
      <c r="CK749" s="37">
        <v>0</v>
      </c>
      <c r="CL749" s="37">
        <v>0</v>
      </c>
      <c r="CM749" s="509" t="s">
        <v>92</v>
      </c>
      <c r="CN749" s="19" t="str">
        <f t="shared" si="300"/>
        <v>4040200020113плановый</v>
      </c>
      <c r="CP749" s="103"/>
      <c r="CQ749" s="103"/>
      <c r="CR749" s="104"/>
      <c r="CS749" s="104"/>
      <c r="CT749" s="104"/>
      <c r="CU749" s="104"/>
      <c r="CV749" s="104"/>
      <c r="CW749" s="104"/>
      <c r="CX749" s="104"/>
      <c r="CY749" s="211"/>
      <c r="CZ749" s="211"/>
      <c r="DA749" s="211"/>
      <c r="DB749" s="211"/>
      <c r="DC749" s="211"/>
      <c r="DD749" s="211"/>
      <c r="DE749" s="211"/>
      <c r="DF749" s="211"/>
      <c r="DG749" s="211"/>
      <c r="DH749" s="211"/>
    </row>
    <row r="750" spans="1:112" s="105" customFormat="1" ht="32.1" customHeight="1">
      <c r="A750" s="56">
        <v>617</v>
      </c>
      <c r="B750" s="57" t="s">
        <v>991</v>
      </c>
      <c r="C750" s="202">
        <v>401000006</v>
      </c>
      <c r="D750" s="58" t="s">
        <v>1002</v>
      </c>
      <c r="E750" s="59" t="s">
        <v>252</v>
      </c>
      <c r="F750" s="85"/>
      <c r="G750" s="85"/>
      <c r="H750" s="86">
        <v>3</v>
      </c>
      <c r="I750" s="85"/>
      <c r="J750" s="86" t="s">
        <v>369</v>
      </c>
      <c r="K750" s="86" t="s">
        <v>64</v>
      </c>
      <c r="L750" s="86" t="s">
        <v>226</v>
      </c>
      <c r="M750" s="232"/>
      <c r="N750" s="232"/>
      <c r="O750" s="232"/>
      <c r="P750" s="64" t="s">
        <v>134</v>
      </c>
      <c r="Q750" s="64" t="s">
        <v>2701</v>
      </c>
      <c r="R750" s="86"/>
      <c r="S750" s="86"/>
      <c r="T750" s="86" t="s">
        <v>381</v>
      </c>
      <c r="U750" s="86"/>
      <c r="V750" s="86" t="s">
        <v>1003</v>
      </c>
      <c r="W750" s="86" t="s">
        <v>1004</v>
      </c>
      <c r="X750" s="86" t="s">
        <v>1005</v>
      </c>
      <c r="Y750" s="86" t="s">
        <v>1006</v>
      </c>
      <c r="Z750" s="86"/>
      <c r="AA750" s="86"/>
      <c r="AB750" s="64" t="s">
        <v>2702</v>
      </c>
      <c r="AC750" s="259" t="s">
        <v>2703</v>
      </c>
      <c r="AD750" s="261"/>
      <c r="AE750" s="261"/>
      <c r="AF750" s="261"/>
      <c r="AG750" s="261"/>
      <c r="AH750" s="261"/>
      <c r="AI750" s="261"/>
      <c r="AJ750" s="261"/>
      <c r="AK750" s="261"/>
      <c r="AL750" s="261"/>
      <c r="AM750" s="265" t="s">
        <v>2704</v>
      </c>
      <c r="AN750" s="262" t="s">
        <v>2705</v>
      </c>
      <c r="AO750" s="197" t="s">
        <v>137</v>
      </c>
      <c r="AP750" s="197" t="s">
        <v>1007</v>
      </c>
      <c r="AQ750" s="197" t="s">
        <v>1008</v>
      </c>
      <c r="AR750" s="70" t="s">
        <v>1009</v>
      </c>
      <c r="AS750" s="249" t="s">
        <v>73</v>
      </c>
      <c r="AT750" s="37">
        <v>0</v>
      </c>
      <c r="AU750" s="37">
        <v>0</v>
      </c>
      <c r="AV750" s="87">
        <v>0</v>
      </c>
      <c r="AW750" s="87">
        <v>0</v>
      </c>
      <c r="AX750" s="37">
        <v>0</v>
      </c>
      <c r="AY750" s="37">
        <v>0</v>
      </c>
      <c r="AZ750" s="87">
        <v>0</v>
      </c>
      <c r="BA750" s="87">
        <v>0</v>
      </c>
      <c r="BB750" s="37">
        <v>0</v>
      </c>
      <c r="BC750" s="37">
        <v>0</v>
      </c>
      <c r="BD750" s="37">
        <v>0</v>
      </c>
      <c r="BE750" s="87">
        <v>0</v>
      </c>
      <c r="BF750" s="37">
        <v>0</v>
      </c>
      <c r="BG750" s="37">
        <v>0</v>
      </c>
      <c r="BH750" s="37">
        <v>0</v>
      </c>
      <c r="BI750" s="37">
        <v>0</v>
      </c>
      <c r="BJ750" s="87">
        <v>0</v>
      </c>
      <c r="BK750" s="37">
        <v>0</v>
      </c>
      <c r="BL750" s="37">
        <v>0</v>
      </c>
      <c r="BM750" s="37">
        <v>0</v>
      </c>
      <c r="BN750" s="37">
        <v>0</v>
      </c>
      <c r="BO750" s="87">
        <v>0</v>
      </c>
      <c r="BP750" s="37">
        <v>0</v>
      </c>
      <c r="BQ750" s="37">
        <v>0</v>
      </c>
      <c r="BR750" s="37">
        <v>0</v>
      </c>
      <c r="BS750" s="37">
        <v>0</v>
      </c>
      <c r="BT750" s="87">
        <v>0</v>
      </c>
      <c r="BU750" s="37">
        <v>0</v>
      </c>
      <c r="BV750" s="37">
        <v>0</v>
      </c>
      <c r="BW750" s="37">
        <v>0</v>
      </c>
      <c r="BX750" s="37">
        <v>0</v>
      </c>
      <c r="BY750" s="87">
        <v>0</v>
      </c>
      <c r="BZ750" s="37">
        <v>0</v>
      </c>
      <c r="CA750" s="87">
        <v>0</v>
      </c>
      <c r="CB750" s="37">
        <v>0</v>
      </c>
      <c r="CC750" s="37">
        <v>0</v>
      </c>
      <c r="CD750" s="87">
        <v>0</v>
      </c>
      <c r="CE750" s="37">
        <v>0</v>
      </c>
      <c r="CF750" s="37">
        <v>0</v>
      </c>
      <c r="CG750" s="37">
        <v>0</v>
      </c>
      <c r="CH750" s="37">
        <v>0</v>
      </c>
      <c r="CI750" s="87">
        <v>0</v>
      </c>
      <c r="CJ750" s="37">
        <v>0</v>
      </c>
      <c r="CK750" s="37">
        <v>0</v>
      </c>
      <c r="CL750" s="37">
        <v>0</v>
      </c>
      <c r="CM750" s="509" t="s">
        <v>92</v>
      </c>
      <c r="CN750" s="19" t="str">
        <f t="shared" si="300"/>
        <v>4010000060409плановый</v>
      </c>
      <c r="CP750" s="103"/>
      <c r="CQ750" s="103"/>
      <c r="CR750" s="104"/>
      <c r="CS750" s="104"/>
      <c r="CT750" s="104"/>
      <c r="CU750" s="104"/>
      <c r="CV750" s="104"/>
      <c r="CW750" s="104"/>
      <c r="CX750" s="104"/>
      <c r="CY750" s="211"/>
      <c r="CZ750" s="211"/>
      <c r="DA750" s="211"/>
      <c r="DB750" s="211"/>
      <c r="DC750" s="211"/>
      <c r="DD750" s="211"/>
      <c r="DE750" s="211"/>
      <c r="DF750" s="211"/>
      <c r="DG750" s="211"/>
      <c r="DH750" s="211"/>
    </row>
    <row r="751" spans="1:112" s="105" customFormat="1" ht="32.1" customHeight="1">
      <c r="A751" s="56">
        <v>617</v>
      </c>
      <c r="B751" s="57" t="s">
        <v>991</v>
      </c>
      <c r="C751" s="202">
        <v>401000006</v>
      </c>
      <c r="D751" s="58" t="s">
        <v>1002</v>
      </c>
      <c r="E751" s="59" t="s">
        <v>252</v>
      </c>
      <c r="F751" s="85"/>
      <c r="G751" s="85"/>
      <c r="H751" s="86">
        <v>3</v>
      </c>
      <c r="I751" s="85"/>
      <c r="J751" s="86" t="s">
        <v>369</v>
      </c>
      <c r="K751" s="86" t="s">
        <v>64</v>
      </c>
      <c r="L751" s="86" t="s">
        <v>226</v>
      </c>
      <c r="M751" s="232"/>
      <c r="N751" s="232"/>
      <c r="O751" s="232"/>
      <c r="P751" s="64" t="s">
        <v>134</v>
      </c>
      <c r="Q751" s="64" t="s">
        <v>2701</v>
      </c>
      <c r="R751" s="86"/>
      <c r="S751" s="86"/>
      <c r="T751" s="86" t="s">
        <v>381</v>
      </c>
      <c r="U751" s="86"/>
      <c r="V751" s="86" t="s">
        <v>1003</v>
      </c>
      <c r="W751" s="86" t="s">
        <v>1004</v>
      </c>
      <c r="X751" s="86" t="s">
        <v>1005</v>
      </c>
      <c r="Y751" s="86" t="s">
        <v>1006</v>
      </c>
      <c r="Z751" s="86"/>
      <c r="AA751" s="86"/>
      <c r="AB751" s="64" t="s">
        <v>2702</v>
      </c>
      <c r="AC751" s="259" t="s">
        <v>2690</v>
      </c>
      <c r="AD751" s="260"/>
      <c r="AE751" s="260"/>
      <c r="AF751" s="260"/>
      <c r="AG751" s="260"/>
      <c r="AH751" s="260"/>
      <c r="AI751" s="260"/>
      <c r="AJ751" s="261"/>
      <c r="AK751" s="261"/>
      <c r="AL751" s="260"/>
      <c r="AM751" s="264" t="s">
        <v>2706</v>
      </c>
      <c r="AN751" s="259" t="s">
        <v>2692</v>
      </c>
      <c r="AO751" s="197" t="s">
        <v>137</v>
      </c>
      <c r="AP751" s="197" t="s">
        <v>1007</v>
      </c>
      <c r="AQ751" s="197" t="s">
        <v>1008</v>
      </c>
      <c r="AR751" s="70" t="s">
        <v>1010</v>
      </c>
      <c r="AS751" s="249" t="s">
        <v>73</v>
      </c>
      <c r="AT751" s="37">
        <v>60000000</v>
      </c>
      <c r="AU751" s="37">
        <v>60000000</v>
      </c>
      <c r="AV751" s="37">
        <v>0</v>
      </c>
      <c r="AW751" s="37">
        <v>0</v>
      </c>
      <c r="AX751" s="37">
        <v>60000000</v>
      </c>
      <c r="AY751" s="37">
        <v>60000000</v>
      </c>
      <c r="AZ751" s="87">
        <v>0</v>
      </c>
      <c r="BA751" s="87">
        <v>0</v>
      </c>
      <c r="BB751" s="37">
        <v>0</v>
      </c>
      <c r="BC751" s="37">
        <v>0</v>
      </c>
      <c r="BD751" s="37">
        <v>0</v>
      </c>
      <c r="BE751" s="87">
        <v>0</v>
      </c>
      <c r="BF751" s="37">
        <v>0</v>
      </c>
      <c r="BG751" s="37">
        <v>0</v>
      </c>
      <c r="BH751" s="37">
        <v>0</v>
      </c>
      <c r="BI751" s="37">
        <v>0</v>
      </c>
      <c r="BJ751" s="87">
        <v>0</v>
      </c>
      <c r="BK751" s="37">
        <v>0</v>
      </c>
      <c r="BL751" s="37">
        <v>0</v>
      </c>
      <c r="BM751" s="37">
        <v>0</v>
      </c>
      <c r="BN751" s="37">
        <v>0</v>
      </c>
      <c r="BO751" s="87">
        <v>0</v>
      </c>
      <c r="BP751" s="37">
        <v>0</v>
      </c>
      <c r="BQ751" s="37">
        <v>0</v>
      </c>
      <c r="BR751" s="37">
        <v>0</v>
      </c>
      <c r="BS751" s="37">
        <v>0</v>
      </c>
      <c r="BT751" s="87">
        <v>0</v>
      </c>
      <c r="BU751" s="37">
        <v>0</v>
      </c>
      <c r="BV751" s="37">
        <v>0</v>
      </c>
      <c r="BW751" s="37">
        <v>0</v>
      </c>
      <c r="BX751" s="37">
        <v>60000000</v>
      </c>
      <c r="BY751" s="37">
        <v>0</v>
      </c>
      <c r="BZ751" s="37">
        <v>60000000</v>
      </c>
      <c r="CA751" s="87">
        <v>0</v>
      </c>
      <c r="CB751" s="37">
        <v>0</v>
      </c>
      <c r="CC751" s="37">
        <v>0</v>
      </c>
      <c r="CD751" s="87">
        <v>0</v>
      </c>
      <c r="CE751" s="37">
        <v>0</v>
      </c>
      <c r="CF751" s="37">
        <v>0</v>
      </c>
      <c r="CG751" s="37">
        <v>0</v>
      </c>
      <c r="CH751" s="37">
        <v>0</v>
      </c>
      <c r="CI751" s="87">
        <v>0</v>
      </c>
      <c r="CJ751" s="37">
        <v>0</v>
      </c>
      <c r="CK751" s="37">
        <v>0</v>
      </c>
      <c r="CL751" s="37">
        <v>0</v>
      </c>
      <c r="CM751" s="509" t="s">
        <v>92</v>
      </c>
      <c r="CN751" s="19" t="str">
        <f t="shared" si="300"/>
        <v>4010000060409плановый</v>
      </c>
      <c r="CP751" s="103"/>
      <c r="CQ751" s="103"/>
      <c r="CR751" s="104"/>
      <c r="CS751" s="104"/>
      <c r="CT751" s="104"/>
      <c r="CU751" s="104"/>
      <c r="CV751" s="104"/>
      <c r="CW751" s="104"/>
      <c r="CX751" s="104"/>
      <c r="CY751" s="211"/>
      <c r="CZ751" s="211"/>
      <c r="DA751" s="211"/>
      <c r="DB751" s="211"/>
      <c r="DC751" s="211"/>
      <c r="DD751" s="211"/>
      <c r="DE751" s="211"/>
      <c r="DF751" s="211"/>
      <c r="DG751" s="211"/>
      <c r="DH751" s="211"/>
    </row>
    <row r="752" spans="1:112" s="105" customFormat="1" ht="32.1" customHeight="1">
      <c r="A752" s="56">
        <v>617</v>
      </c>
      <c r="B752" s="57" t="s">
        <v>991</v>
      </c>
      <c r="C752" s="202">
        <v>401000006</v>
      </c>
      <c r="D752" s="58" t="s">
        <v>1002</v>
      </c>
      <c r="E752" s="59" t="s">
        <v>252</v>
      </c>
      <c r="F752" s="85"/>
      <c r="G752" s="85"/>
      <c r="H752" s="86" t="s">
        <v>66</v>
      </c>
      <c r="I752" s="85"/>
      <c r="J752" s="86" t="s">
        <v>369</v>
      </c>
      <c r="K752" s="86" t="s">
        <v>64</v>
      </c>
      <c r="L752" s="86" t="s">
        <v>226</v>
      </c>
      <c r="M752" s="232"/>
      <c r="N752" s="232"/>
      <c r="O752" s="232"/>
      <c r="P752" s="64" t="s">
        <v>134</v>
      </c>
      <c r="Q752" s="64" t="s">
        <v>2707</v>
      </c>
      <c r="R752" s="86"/>
      <c r="S752" s="86"/>
      <c r="T752" s="86" t="s">
        <v>381</v>
      </c>
      <c r="U752" s="86"/>
      <c r="V752" s="86" t="s">
        <v>1003</v>
      </c>
      <c r="W752" s="86" t="s">
        <v>1004</v>
      </c>
      <c r="X752" s="86" t="s">
        <v>1005</v>
      </c>
      <c r="Y752" s="86" t="s">
        <v>1006</v>
      </c>
      <c r="Z752" s="86"/>
      <c r="AA752" s="86"/>
      <c r="AB752" s="64" t="s">
        <v>2708</v>
      </c>
      <c r="AC752" s="64" t="s">
        <v>2709</v>
      </c>
      <c r="AD752" s="25"/>
      <c r="AE752" s="25"/>
      <c r="AF752" s="25"/>
      <c r="AG752" s="25"/>
      <c r="AH752" s="25"/>
      <c r="AI752" s="25"/>
      <c r="AJ752" s="25"/>
      <c r="AK752" s="25"/>
      <c r="AL752" s="25"/>
      <c r="AM752" s="85" t="s">
        <v>2710</v>
      </c>
      <c r="AN752" s="85" t="s">
        <v>2711</v>
      </c>
      <c r="AO752" s="197" t="s">
        <v>137</v>
      </c>
      <c r="AP752" s="197" t="s">
        <v>1007</v>
      </c>
      <c r="AQ752" s="197" t="s">
        <v>1011</v>
      </c>
      <c r="AR752" s="70" t="s">
        <v>1012</v>
      </c>
      <c r="AS752" s="249" t="s">
        <v>73</v>
      </c>
      <c r="AT752" s="37">
        <v>12865880.92</v>
      </c>
      <c r="AU752" s="37">
        <v>12681510.529999999</v>
      </c>
      <c r="AV752" s="37">
        <v>0</v>
      </c>
      <c r="AW752" s="37">
        <v>0</v>
      </c>
      <c r="AX752" s="37">
        <v>0</v>
      </c>
      <c r="AY752" s="37">
        <v>0</v>
      </c>
      <c r="AZ752" s="87">
        <v>0</v>
      </c>
      <c r="BA752" s="87">
        <v>0</v>
      </c>
      <c r="BB752" s="37">
        <v>12865880.92</v>
      </c>
      <c r="BC752" s="37">
        <v>12681510.529999999</v>
      </c>
      <c r="BD752" s="37">
        <v>44500000</v>
      </c>
      <c r="BE752" s="87">
        <v>0</v>
      </c>
      <c r="BF752" s="37">
        <v>0</v>
      </c>
      <c r="BG752" s="37">
        <v>0</v>
      </c>
      <c r="BH752" s="37">
        <v>44500000</v>
      </c>
      <c r="BI752" s="37">
        <v>7139760</v>
      </c>
      <c r="BJ752" s="87">
        <v>0</v>
      </c>
      <c r="BK752" s="37">
        <v>0</v>
      </c>
      <c r="BL752" s="37">
        <v>0</v>
      </c>
      <c r="BM752" s="37">
        <v>7139760</v>
      </c>
      <c r="BN752" s="37">
        <v>7139760</v>
      </c>
      <c r="BO752" s="87">
        <v>0</v>
      </c>
      <c r="BP752" s="37">
        <v>0</v>
      </c>
      <c r="BQ752" s="37">
        <v>0</v>
      </c>
      <c r="BR752" s="37">
        <v>7139760</v>
      </c>
      <c r="BS752" s="37">
        <v>7139760</v>
      </c>
      <c r="BT752" s="87">
        <v>0</v>
      </c>
      <c r="BU752" s="37">
        <v>0</v>
      </c>
      <c r="BV752" s="37">
        <v>0</v>
      </c>
      <c r="BW752" s="37">
        <v>7139760</v>
      </c>
      <c r="BX752" s="37">
        <v>12681510.529999999</v>
      </c>
      <c r="BY752" s="37">
        <v>0</v>
      </c>
      <c r="BZ752" s="37">
        <v>0</v>
      </c>
      <c r="CA752" s="87">
        <v>0</v>
      </c>
      <c r="CB752" s="37">
        <v>12681510.529999999</v>
      </c>
      <c r="CC752" s="37">
        <v>44500000</v>
      </c>
      <c r="CD752" s="87">
        <v>0</v>
      </c>
      <c r="CE752" s="37">
        <v>0</v>
      </c>
      <c r="CF752" s="37">
        <v>0</v>
      </c>
      <c r="CG752" s="37">
        <v>44500000</v>
      </c>
      <c r="CH752" s="37">
        <v>7139760</v>
      </c>
      <c r="CI752" s="87">
        <v>0</v>
      </c>
      <c r="CJ752" s="37">
        <v>0</v>
      </c>
      <c r="CK752" s="37">
        <v>0</v>
      </c>
      <c r="CL752" s="37">
        <v>7139760</v>
      </c>
      <c r="CM752" s="631" t="s">
        <v>91</v>
      </c>
      <c r="CN752" s="19" t="str">
        <f t="shared" si="300"/>
        <v>4010000060409нормативный</v>
      </c>
      <c r="CP752" s="103"/>
      <c r="CQ752" s="103"/>
      <c r="CR752" s="104"/>
      <c r="CS752" s="104"/>
      <c r="CT752" s="104"/>
      <c r="CU752" s="104"/>
      <c r="CV752" s="104"/>
      <c r="CW752" s="104"/>
      <c r="CX752" s="104"/>
      <c r="CY752" s="211"/>
      <c r="CZ752" s="211"/>
      <c r="DA752" s="211"/>
      <c r="DB752" s="211"/>
      <c r="DC752" s="211"/>
      <c r="DD752" s="211"/>
      <c r="DE752" s="211"/>
      <c r="DF752" s="211"/>
      <c r="DG752" s="211"/>
      <c r="DH752" s="211"/>
    </row>
    <row r="753" spans="1:112" s="105" customFormat="1" ht="32.1" customHeight="1">
      <c r="A753" s="56">
        <v>617</v>
      </c>
      <c r="B753" s="57" t="s">
        <v>991</v>
      </c>
      <c r="C753" s="202">
        <v>401000006</v>
      </c>
      <c r="D753" s="58" t="s">
        <v>1002</v>
      </c>
      <c r="E753" s="59" t="s">
        <v>252</v>
      </c>
      <c r="F753" s="85"/>
      <c r="G753" s="85"/>
      <c r="H753" s="86" t="s">
        <v>66</v>
      </c>
      <c r="I753" s="85"/>
      <c r="J753" s="86" t="s">
        <v>369</v>
      </c>
      <c r="K753" s="86" t="s">
        <v>64</v>
      </c>
      <c r="L753" s="86" t="s">
        <v>226</v>
      </c>
      <c r="M753" s="232"/>
      <c r="N753" s="232"/>
      <c r="O753" s="232"/>
      <c r="P753" s="64" t="s">
        <v>134</v>
      </c>
      <c r="Q753" s="64" t="s">
        <v>999</v>
      </c>
      <c r="R753" s="86"/>
      <c r="S753" s="86"/>
      <c r="T753" s="86" t="s">
        <v>66</v>
      </c>
      <c r="U753" s="86"/>
      <c r="V753" s="86" t="s">
        <v>189</v>
      </c>
      <c r="W753" s="86" t="s">
        <v>64</v>
      </c>
      <c r="X753" s="86"/>
      <c r="Y753" s="86"/>
      <c r="Z753" s="86"/>
      <c r="AA753" s="86"/>
      <c r="AB753" s="64" t="s">
        <v>142</v>
      </c>
      <c r="AC753" s="64" t="s">
        <v>2709</v>
      </c>
      <c r="AD753" s="25"/>
      <c r="AE753" s="25"/>
      <c r="AF753" s="25"/>
      <c r="AG753" s="25"/>
      <c r="AH753" s="25"/>
      <c r="AI753" s="25"/>
      <c r="AJ753" s="25"/>
      <c r="AK753" s="25"/>
      <c r="AL753" s="25"/>
      <c r="AM753" s="85" t="s">
        <v>2712</v>
      </c>
      <c r="AN753" s="85" t="s">
        <v>2705</v>
      </c>
      <c r="AO753" s="197" t="s">
        <v>137</v>
      </c>
      <c r="AP753" s="197" t="s">
        <v>1007</v>
      </c>
      <c r="AQ753" s="197" t="s">
        <v>1011</v>
      </c>
      <c r="AR753" s="70" t="s">
        <v>1012</v>
      </c>
      <c r="AS753" s="249" t="s">
        <v>73</v>
      </c>
      <c r="AT753" s="37">
        <v>12902979.939999999</v>
      </c>
      <c r="AU753" s="37">
        <v>12902979.939999999</v>
      </c>
      <c r="AV753" s="37">
        <v>0</v>
      </c>
      <c r="AW753" s="37">
        <v>0</v>
      </c>
      <c r="AX753" s="37">
        <v>0</v>
      </c>
      <c r="AY753" s="37">
        <v>0</v>
      </c>
      <c r="AZ753" s="87">
        <v>0</v>
      </c>
      <c r="BA753" s="87">
        <v>0</v>
      </c>
      <c r="BB753" s="37">
        <v>12902979.939999999</v>
      </c>
      <c r="BC753" s="37">
        <v>12902979.939999999</v>
      </c>
      <c r="BD753" s="37">
        <v>13902979.939999999</v>
      </c>
      <c r="BE753" s="87">
        <v>0</v>
      </c>
      <c r="BF753" s="37">
        <v>0</v>
      </c>
      <c r="BG753" s="37">
        <v>0</v>
      </c>
      <c r="BH753" s="37">
        <v>13902979.939999999</v>
      </c>
      <c r="BI753" s="37">
        <v>12930020</v>
      </c>
      <c r="BJ753" s="87">
        <v>0</v>
      </c>
      <c r="BK753" s="37">
        <v>0</v>
      </c>
      <c r="BL753" s="37">
        <v>0</v>
      </c>
      <c r="BM753" s="37">
        <v>12930020</v>
      </c>
      <c r="BN753" s="37">
        <v>12930020</v>
      </c>
      <c r="BO753" s="87">
        <v>0</v>
      </c>
      <c r="BP753" s="37">
        <v>0</v>
      </c>
      <c r="BQ753" s="37">
        <v>0</v>
      </c>
      <c r="BR753" s="37">
        <v>12930020</v>
      </c>
      <c r="BS753" s="37">
        <v>12930020</v>
      </c>
      <c r="BT753" s="87">
        <v>0</v>
      </c>
      <c r="BU753" s="37">
        <v>0</v>
      </c>
      <c r="BV753" s="37">
        <v>0</v>
      </c>
      <c r="BW753" s="37">
        <v>12930020</v>
      </c>
      <c r="BX753" s="37">
        <v>12902979.939999999</v>
      </c>
      <c r="BY753" s="37">
        <v>0</v>
      </c>
      <c r="BZ753" s="37">
        <v>0</v>
      </c>
      <c r="CA753" s="87">
        <v>0</v>
      </c>
      <c r="CB753" s="37">
        <v>12902979.939999999</v>
      </c>
      <c r="CC753" s="37">
        <v>13902979.939999999</v>
      </c>
      <c r="CD753" s="87">
        <v>0</v>
      </c>
      <c r="CE753" s="37">
        <v>0</v>
      </c>
      <c r="CF753" s="37">
        <v>0</v>
      </c>
      <c r="CG753" s="37">
        <v>13902979.939999999</v>
      </c>
      <c r="CH753" s="37">
        <v>12930020</v>
      </c>
      <c r="CI753" s="87">
        <v>0</v>
      </c>
      <c r="CJ753" s="37">
        <v>0</v>
      </c>
      <c r="CK753" s="37">
        <v>0</v>
      </c>
      <c r="CL753" s="37">
        <v>12930020</v>
      </c>
      <c r="CM753" s="631" t="s">
        <v>91</v>
      </c>
      <c r="CN753" s="19" t="str">
        <f t="shared" si="300"/>
        <v>4010000060409нормативный</v>
      </c>
      <c r="CP753" s="103"/>
      <c r="CQ753" s="103"/>
      <c r="CR753" s="104"/>
      <c r="CS753" s="104"/>
      <c r="CT753" s="104"/>
      <c r="CU753" s="104"/>
      <c r="CV753" s="104"/>
      <c r="CW753" s="104"/>
      <c r="CX753" s="104"/>
      <c r="CY753" s="211"/>
      <c r="CZ753" s="211"/>
      <c r="DA753" s="211"/>
      <c r="DB753" s="211"/>
      <c r="DC753" s="211"/>
      <c r="DD753" s="211"/>
      <c r="DE753" s="211"/>
      <c r="DF753" s="211"/>
      <c r="DG753" s="211"/>
      <c r="DH753" s="211"/>
    </row>
    <row r="754" spans="1:112" s="105" customFormat="1" ht="32.1" customHeight="1">
      <c r="A754" s="56">
        <v>617</v>
      </c>
      <c r="B754" s="57" t="s">
        <v>991</v>
      </c>
      <c r="C754" s="202">
        <v>401000006</v>
      </c>
      <c r="D754" s="58" t="s">
        <v>1002</v>
      </c>
      <c r="E754" s="59" t="s">
        <v>252</v>
      </c>
      <c r="F754" s="85"/>
      <c r="G754" s="85"/>
      <c r="H754" s="86" t="s">
        <v>66</v>
      </c>
      <c r="I754" s="85"/>
      <c r="J754" s="86" t="s">
        <v>369</v>
      </c>
      <c r="K754" s="86" t="s">
        <v>64</v>
      </c>
      <c r="L754" s="86" t="s">
        <v>226</v>
      </c>
      <c r="M754" s="232"/>
      <c r="N754" s="232"/>
      <c r="O754" s="232"/>
      <c r="P754" s="64" t="s">
        <v>134</v>
      </c>
      <c r="Q754" s="64" t="s">
        <v>999</v>
      </c>
      <c r="R754" s="86"/>
      <c r="S754" s="86"/>
      <c r="T754" s="86" t="s">
        <v>66</v>
      </c>
      <c r="U754" s="86"/>
      <c r="V754" s="86" t="s">
        <v>189</v>
      </c>
      <c r="W754" s="86" t="s">
        <v>64</v>
      </c>
      <c r="X754" s="86"/>
      <c r="Y754" s="86"/>
      <c r="Z754" s="86"/>
      <c r="AA754" s="86"/>
      <c r="AB754" s="64" t="s">
        <v>142</v>
      </c>
      <c r="AC754" s="262" t="s">
        <v>2703</v>
      </c>
      <c r="AD754" s="260"/>
      <c r="AE754" s="260"/>
      <c r="AF754" s="260"/>
      <c r="AG754" s="260"/>
      <c r="AH754" s="260"/>
      <c r="AI754" s="260"/>
      <c r="AJ754" s="261"/>
      <c r="AK754" s="261"/>
      <c r="AL754" s="261"/>
      <c r="AM754" s="265" t="s">
        <v>2704</v>
      </c>
      <c r="AN754" s="262" t="s">
        <v>2705</v>
      </c>
      <c r="AO754" s="197" t="s">
        <v>137</v>
      </c>
      <c r="AP754" s="197" t="s">
        <v>1007</v>
      </c>
      <c r="AQ754" s="197" t="s">
        <v>1013</v>
      </c>
      <c r="AR754" s="70" t="s">
        <v>1014</v>
      </c>
      <c r="AS754" s="249" t="s">
        <v>73</v>
      </c>
      <c r="AT754" s="37">
        <v>591807</v>
      </c>
      <c r="AU754" s="37">
        <v>591807</v>
      </c>
      <c r="AV754" s="37">
        <v>0</v>
      </c>
      <c r="AW754" s="37">
        <v>0</v>
      </c>
      <c r="AX754" s="37">
        <v>0</v>
      </c>
      <c r="AY754" s="37">
        <v>0</v>
      </c>
      <c r="AZ754" s="87">
        <v>0</v>
      </c>
      <c r="BA754" s="87">
        <v>0</v>
      </c>
      <c r="BB754" s="37">
        <v>591807</v>
      </c>
      <c r="BC754" s="37">
        <v>591807</v>
      </c>
      <c r="BD754" s="37">
        <v>0</v>
      </c>
      <c r="BE754" s="87">
        <v>0</v>
      </c>
      <c r="BF754" s="37">
        <v>0</v>
      </c>
      <c r="BG754" s="37">
        <v>0</v>
      </c>
      <c r="BH754" s="37">
        <v>0</v>
      </c>
      <c r="BI754" s="37">
        <v>0</v>
      </c>
      <c r="BJ754" s="87">
        <v>0</v>
      </c>
      <c r="BK754" s="37">
        <v>0</v>
      </c>
      <c r="BL754" s="37">
        <v>0</v>
      </c>
      <c r="BM754" s="37">
        <v>0</v>
      </c>
      <c r="BN754" s="37">
        <v>0</v>
      </c>
      <c r="BO754" s="87">
        <v>0</v>
      </c>
      <c r="BP754" s="37">
        <v>0</v>
      </c>
      <c r="BQ754" s="37">
        <v>0</v>
      </c>
      <c r="BR754" s="37">
        <v>0</v>
      </c>
      <c r="BS754" s="37">
        <v>0</v>
      </c>
      <c r="BT754" s="87">
        <v>0</v>
      </c>
      <c r="BU754" s="37">
        <v>0</v>
      </c>
      <c r="BV754" s="37">
        <v>0</v>
      </c>
      <c r="BW754" s="37">
        <v>0</v>
      </c>
      <c r="BX754" s="37">
        <v>591807</v>
      </c>
      <c r="BY754" s="37">
        <v>0</v>
      </c>
      <c r="BZ754" s="37">
        <v>0</v>
      </c>
      <c r="CA754" s="87">
        <v>0</v>
      </c>
      <c r="CB754" s="37">
        <v>591807</v>
      </c>
      <c r="CC754" s="37">
        <v>0</v>
      </c>
      <c r="CD754" s="87">
        <v>0</v>
      </c>
      <c r="CE754" s="37">
        <v>0</v>
      </c>
      <c r="CF754" s="37">
        <v>0</v>
      </c>
      <c r="CG754" s="37">
        <v>0</v>
      </c>
      <c r="CH754" s="37">
        <v>0</v>
      </c>
      <c r="CI754" s="87">
        <v>0</v>
      </c>
      <c r="CJ754" s="37">
        <v>0</v>
      </c>
      <c r="CK754" s="37">
        <v>0</v>
      </c>
      <c r="CL754" s="37">
        <v>0</v>
      </c>
      <c r="CM754" s="509" t="s">
        <v>92</v>
      </c>
      <c r="CN754" s="19" t="str">
        <f t="shared" si="300"/>
        <v>4010000060409плановый</v>
      </c>
      <c r="CP754" s="103"/>
      <c r="CQ754" s="103"/>
      <c r="CR754" s="104"/>
      <c r="CS754" s="104"/>
      <c r="CT754" s="104"/>
      <c r="CU754" s="104"/>
      <c r="CV754" s="104"/>
      <c r="CW754" s="104"/>
      <c r="CX754" s="104"/>
      <c r="CY754" s="211"/>
      <c r="CZ754" s="211"/>
      <c r="DA754" s="211"/>
      <c r="DB754" s="211"/>
      <c r="DC754" s="211"/>
      <c r="DD754" s="211"/>
      <c r="DE754" s="211"/>
      <c r="DF754" s="211"/>
      <c r="DG754" s="211"/>
      <c r="DH754" s="211"/>
    </row>
    <row r="755" spans="1:112" s="105" customFormat="1" ht="32.1" customHeight="1">
      <c r="A755" s="56">
        <v>617</v>
      </c>
      <c r="B755" s="57" t="s">
        <v>991</v>
      </c>
      <c r="C755" s="202">
        <v>401000006</v>
      </c>
      <c r="D755" s="58" t="s">
        <v>1002</v>
      </c>
      <c r="E755" s="59" t="s">
        <v>252</v>
      </c>
      <c r="F755" s="85"/>
      <c r="G755" s="85"/>
      <c r="H755" s="86" t="s">
        <v>66</v>
      </c>
      <c r="I755" s="85"/>
      <c r="J755" s="86" t="s">
        <v>369</v>
      </c>
      <c r="K755" s="86" t="s">
        <v>64</v>
      </c>
      <c r="L755" s="86" t="s">
        <v>226</v>
      </c>
      <c r="M755" s="232"/>
      <c r="N755" s="232"/>
      <c r="O755" s="232"/>
      <c r="P755" s="64" t="s">
        <v>134</v>
      </c>
      <c r="Q755" s="64" t="s">
        <v>999</v>
      </c>
      <c r="R755" s="86"/>
      <c r="S755" s="86"/>
      <c r="T755" s="86" t="s">
        <v>66</v>
      </c>
      <c r="U755" s="86"/>
      <c r="V755" s="86" t="s">
        <v>189</v>
      </c>
      <c r="W755" s="86" t="s">
        <v>64</v>
      </c>
      <c r="X755" s="86"/>
      <c r="Y755" s="86"/>
      <c r="Z755" s="86"/>
      <c r="AA755" s="86"/>
      <c r="AB755" s="64" t="s">
        <v>142</v>
      </c>
      <c r="AC755" s="262" t="s">
        <v>2703</v>
      </c>
      <c r="AD755" s="260"/>
      <c r="AE755" s="260"/>
      <c r="AF755" s="260"/>
      <c r="AG755" s="260"/>
      <c r="AH755" s="260"/>
      <c r="AI755" s="260"/>
      <c r="AJ755" s="261"/>
      <c r="AK755" s="261"/>
      <c r="AL755" s="261"/>
      <c r="AM755" s="265" t="s">
        <v>2704</v>
      </c>
      <c r="AN755" s="262" t="s">
        <v>2705</v>
      </c>
      <c r="AO755" s="197" t="s">
        <v>137</v>
      </c>
      <c r="AP755" s="197" t="s">
        <v>1007</v>
      </c>
      <c r="AQ755" s="197" t="s">
        <v>1015</v>
      </c>
      <c r="AR755" s="70" t="s">
        <v>1016</v>
      </c>
      <c r="AS755" s="249" t="s">
        <v>73</v>
      </c>
      <c r="AT755" s="37">
        <v>18514383</v>
      </c>
      <c r="AU755" s="37">
        <v>18514383</v>
      </c>
      <c r="AV755" s="37">
        <v>0</v>
      </c>
      <c r="AW755" s="37">
        <v>0</v>
      </c>
      <c r="AX755" s="37">
        <v>0</v>
      </c>
      <c r="AY755" s="37">
        <v>0</v>
      </c>
      <c r="AZ755" s="87">
        <v>0</v>
      </c>
      <c r="BA755" s="87">
        <v>0</v>
      </c>
      <c r="BB755" s="37">
        <v>18514383</v>
      </c>
      <c r="BC755" s="37">
        <v>18514383</v>
      </c>
      <c r="BD755" s="37">
        <v>84018130</v>
      </c>
      <c r="BE755" s="87">
        <v>0</v>
      </c>
      <c r="BF755" s="37">
        <v>0</v>
      </c>
      <c r="BG755" s="37">
        <v>0</v>
      </c>
      <c r="BH755" s="37">
        <v>84018130</v>
      </c>
      <c r="BI755" s="37">
        <v>83156130</v>
      </c>
      <c r="BJ755" s="87">
        <v>0</v>
      </c>
      <c r="BK755" s="37">
        <v>0</v>
      </c>
      <c r="BL755" s="37">
        <v>0</v>
      </c>
      <c r="BM755" s="37">
        <v>83156130</v>
      </c>
      <c r="BN755" s="37">
        <v>83156130</v>
      </c>
      <c r="BO755" s="87">
        <v>0</v>
      </c>
      <c r="BP755" s="37">
        <v>0</v>
      </c>
      <c r="BQ755" s="37">
        <v>0</v>
      </c>
      <c r="BR755" s="37">
        <v>83156130</v>
      </c>
      <c r="BS755" s="37">
        <v>83156130</v>
      </c>
      <c r="BT755" s="87">
        <v>0</v>
      </c>
      <c r="BU755" s="37">
        <v>0</v>
      </c>
      <c r="BV755" s="37">
        <v>0</v>
      </c>
      <c r="BW755" s="37">
        <v>83156130</v>
      </c>
      <c r="BX755" s="37">
        <v>18514383</v>
      </c>
      <c r="BY755" s="37">
        <v>0</v>
      </c>
      <c r="BZ755" s="37">
        <v>0</v>
      </c>
      <c r="CA755" s="87">
        <v>0</v>
      </c>
      <c r="CB755" s="37">
        <v>18514383</v>
      </c>
      <c r="CC755" s="37">
        <v>84018130</v>
      </c>
      <c r="CD755" s="87">
        <v>0</v>
      </c>
      <c r="CE755" s="37">
        <v>0</v>
      </c>
      <c r="CF755" s="37">
        <v>0</v>
      </c>
      <c r="CG755" s="37">
        <v>84018130</v>
      </c>
      <c r="CH755" s="37">
        <v>83156130</v>
      </c>
      <c r="CI755" s="87">
        <v>0</v>
      </c>
      <c r="CJ755" s="37">
        <v>0</v>
      </c>
      <c r="CK755" s="37">
        <v>0</v>
      </c>
      <c r="CL755" s="37">
        <v>83156130</v>
      </c>
      <c r="CM755" s="631" t="s">
        <v>91</v>
      </c>
      <c r="CN755" s="19" t="str">
        <f t="shared" si="300"/>
        <v>4010000060409нормативный</v>
      </c>
      <c r="CP755" s="103"/>
      <c r="CQ755" s="103"/>
      <c r="CR755" s="104"/>
      <c r="CS755" s="104"/>
      <c r="CT755" s="104"/>
      <c r="CU755" s="104"/>
      <c r="CV755" s="104"/>
      <c r="CW755" s="104"/>
      <c r="CX755" s="104"/>
      <c r="CY755" s="211"/>
      <c r="CZ755" s="211"/>
      <c r="DA755" s="211"/>
      <c r="DB755" s="211"/>
      <c r="DC755" s="211"/>
      <c r="DD755" s="211"/>
      <c r="DE755" s="211"/>
      <c r="DF755" s="211"/>
      <c r="DG755" s="211"/>
      <c r="DH755" s="211"/>
    </row>
    <row r="756" spans="1:112" s="105" customFormat="1" ht="32.1" customHeight="1">
      <c r="A756" s="56">
        <v>617</v>
      </c>
      <c r="B756" s="57" t="s">
        <v>991</v>
      </c>
      <c r="C756" s="202">
        <v>401000007</v>
      </c>
      <c r="D756" s="58" t="s">
        <v>1017</v>
      </c>
      <c r="E756" s="59" t="s">
        <v>252</v>
      </c>
      <c r="F756" s="85"/>
      <c r="G756" s="85"/>
      <c r="H756" s="86" t="s">
        <v>66</v>
      </c>
      <c r="I756" s="85"/>
      <c r="J756" s="86" t="s">
        <v>369</v>
      </c>
      <c r="K756" s="86" t="s">
        <v>64</v>
      </c>
      <c r="L756" s="86" t="s">
        <v>289</v>
      </c>
      <c r="M756" s="232"/>
      <c r="N756" s="232"/>
      <c r="O756" s="232"/>
      <c r="P756" s="64" t="s">
        <v>134</v>
      </c>
      <c r="Q756" s="64" t="s">
        <v>999</v>
      </c>
      <c r="R756" s="86"/>
      <c r="S756" s="86"/>
      <c r="T756" s="86" t="s">
        <v>66</v>
      </c>
      <c r="U756" s="86"/>
      <c r="V756" s="86" t="s">
        <v>189</v>
      </c>
      <c r="W756" s="86" t="s">
        <v>64</v>
      </c>
      <c r="X756" s="86"/>
      <c r="Y756" s="86"/>
      <c r="Z756" s="86"/>
      <c r="AA756" s="86"/>
      <c r="AB756" s="64" t="s">
        <v>142</v>
      </c>
      <c r="AC756" s="64" t="s">
        <v>2679</v>
      </c>
      <c r="AD756" s="24"/>
      <c r="AE756" s="24"/>
      <c r="AF756" s="24"/>
      <c r="AG756" s="24"/>
      <c r="AH756" s="24"/>
      <c r="AI756" s="24"/>
      <c r="AJ756" s="24"/>
      <c r="AK756" s="24"/>
      <c r="AL756" s="24"/>
      <c r="AM756" s="85" t="s">
        <v>2680</v>
      </c>
      <c r="AN756" s="85" t="s">
        <v>2681</v>
      </c>
      <c r="AO756" s="197" t="s">
        <v>205</v>
      </c>
      <c r="AP756" s="197" t="s">
        <v>71</v>
      </c>
      <c r="AQ756" s="197" t="s">
        <v>1018</v>
      </c>
      <c r="AR756" s="70" t="s">
        <v>1019</v>
      </c>
      <c r="AS756" s="249" t="s">
        <v>280</v>
      </c>
      <c r="AT756" s="37">
        <v>380000</v>
      </c>
      <c r="AU756" s="37">
        <v>380000</v>
      </c>
      <c r="AV756" s="37">
        <v>0</v>
      </c>
      <c r="AW756" s="37">
        <v>0</v>
      </c>
      <c r="AX756" s="37">
        <v>0</v>
      </c>
      <c r="AY756" s="37">
        <v>0</v>
      </c>
      <c r="AZ756" s="87">
        <v>0</v>
      </c>
      <c r="BA756" s="87">
        <v>0</v>
      </c>
      <c r="BB756" s="37">
        <v>380000</v>
      </c>
      <c r="BC756" s="37">
        <v>380000</v>
      </c>
      <c r="BD756" s="37">
        <v>1840922.44</v>
      </c>
      <c r="BE756" s="87">
        <v>0</v>
      </c>
      <c r="BF756" s="37">
        <v>0</v>
      </c>
      <c r="BG756" s="37">
        <v>0</v>
      </c>
      <c r="BH756" s="37">
        <v>1840922.44</v>
      </c>
      <c r="BI756" s="37">
        <v>408350</v>
      </c>
      <c r="BJ756" s="87">
        <v>0</v>
      </c>
      <c r="BK756" s="37">
        <v>0</v>
      </c>
      <c r="BL756" s="37">
        <v>0</v>
      </c>
      <c r="BM756" s="37">
        <v>408350</v>
      </c>
      <c r="BN756" s="37">
        <v>408350</v>
      </c>
      <c r="BO756" s="87">
        <v>0</v>
      </c>
      <c r="BP756" s="37">
        <v>0</v>
      </c>
      <c r="BQ756" s="37">
        <v>0</v>
      </c>
      <c r="BR756" s="37">
        <v>408350</v>
      </c>
      <c r="BS756" s="37">
        <v>408350</v>
      </c>
      <c r="BT756" s="87">
        <v>0</v>
      </c>
      <c r="BU756" s="37">
        <v>0</v>
      </c>
      <c r="BV756" s="37">
        <v>0</v>
      </c>
      <c r="BW756" s="37">
        <v>408350</v>
      </c>
      <c r="BX756" s="37">
        <v>380000</v>
      </c>
      <c r="BY756" s="37">
        <v>0</v>
      </c>
      <c r="BZ756" s="37">
        <v>0</v>
      </c>
      <c r="CA756" s="87">
        <v>0</v>
      </c>
      <c r="CB756" s="37">
        <v>380000</v>
      </c>
      <c r="CC756" s="37">
        <v>1840922.44</v>
      </c>
      <c r="CD756" s="87">
        <v>0</v>
      </c>
      <c r="CE756" s="37">
        <v>0</v>
      </c>
      <c r="CF756" s="37">
        <v>0</v>
      </c>
      <c r="CG756" s="37">
        <v>1840922.44</v>
      </c>
      <c r="CH756" s="37">
        <v>408350</v>
      </c>
      <c r="CI756" s="87">
        <v>0</v>
      </c>
      <c r="CJ756" s="37">
        <v>0</v>
      </c>
      <c r="CK756" s="37">
        <v>0</v>
      </c>
      <c r="CL756" s="37">
        <v>408350</v>
      </c>
      <c r="CM756" s="509" t="s">
        <v>92</v>
      </c>
      <c r="CN756" s="19" t="str">
        <f t="shared" si="300"/>
        <v>4010000070501плановый</v>
      </c>
      <c r="CP756" s="103"/>
      <c r="CQ756" s="103"/>
      <c r="CR756" s="104"/>
      <c r="CS756" s="104"/>
      <c r="CT756" s="104"/>
      <c r="CU756" s="104"/>
      <c r="CV756" s="104"/>
      <c r="CW756" s="104"/>
      <c r="CX756" s="104"/>
      <c r="CY756" s="211"/>
      <c r="CZ756" s="211"/>
      <c r="DA756" s="211"/>
      <c r="DB756" s="211"/>
      <c r="DC756" s="211"/>
      <c r="DD756" s="211"/>
      <c r="DE756" s="211"/>
      <c r="DF756" s="211"/>
      <c r="DG756" s="211"/>
      <c r="DH756" s="211"/>
    </row>
    <row r="757" spans="1:112" s="105" customFormat="1" ht="32.1" customHeight="1">
      <c r="A757" s="56">
        <v>617</v>
      </c>
      <c r="B757" s="57" t="s">
        <v>991</v>
      </c>
      <c r="C757" s="202">
        <v>401000007</v>
      </c>
      <c r="D757" s="58" t="s">
        <v>1017</v>
      </c>
      <c r="E757" s="59" t="s">
        <v>252</v>
      </c>
      <c r="F757" s="85"/>
      <c r="G757" s="85"/>
      <c r="H757" s="86" t="s">
        <v>66</v>
      </c>
      <c r="I757" s="85"/>
      <c r="J757" s="86" t="s">
        <v>369</v>
      </c>
      <c r="K757" s="86" t="s">
        <v>64</v>
      </c>
      <c r="L757" s="86" t="s">
        <v>289</v>
      </c>
      <c r="M757" s="232"/>
      <c r="N757" s="232"/>
      <c r="O757" s="232"/>
      <c r="P757" s="64" t="s">
        <v>134</v>
      </c>
      <c r="Q757" s="64" t="s">
        <v>999</v>
      </c>
      <c r="R757" s="86"/>
      <c r="S757" s="86"/>
      <c r="T757" s="86" t="s">
        <v>66</v>
      </c>
      <c r="U757" s="86"/>
      <c r="V757" s="86" t="s">
        <v>189</v>
      </c>
      <c r="W757" s="86" t="s">
        <v>64</v>
      </c>
      <c r="X757" s="86"/>
      <c r="Y757" s="86"/>
      <c r="Z757" s="86"/>
      <c r="AA757" s="86"/>
      <c r="AB757" s="64" t="s">
        <v>142</v>
      </c>
      <c r="AC757" s="64" t="s">
        <v>2679</v>
      </c>
      <c r="AD757" s="24"/>
      <c r="AE757" s="24"/>
      <c r="AF757" s="24"/>
      <c r="AG757" s="24"/>
      <c r="AH757" s="24"/>
      <c r="AI757" s="24"/>
      <c r="AJ757" s="24"/>
      <c r="AK757" s="24"/>
      <c r="AL757" s="24"/>
      <c r="AM757" s="85" t="s">
        <v>2680</v>
      </c>
      <c r="AN757" s="85" t="s">
        <v>2681</v>
      </c>
      <c r="AO757" s="197" t="s">
        <v>205</v>
      </c>
      <c r="AP757" s="197" t="s">
        <v>71</v>
      </c>
      <c r="AQ757" s="197" t="s">
        <v>1018</v>
      </c>
      <c r="AR757" s="70" t="s">
        <v>1019</v>
      </c>
      <c r="AS757" s="249" t="s">
        <v>73</v>
      </c>
      <c r="AT757" s="37">
        <v>1016207.64</v>
      </c>
      <c r="AU757" s="37">
        <v>1016207.64</v>
      </c>
      <c r="AV757" s="37">
        <v>0</v>
      </c>
      <c r="AW757" s="37">
        <v>0</v>
      </c>
      <c r="AX757" s="37">
        <v>0</v>
      </c>
      <c r="AY757" s="37">
        <v>0</v>
      </c>
      <c r="AZ757" s="87">
        <v>0</v>
      </c>
      <c r="BA757" s="87">
        <v>0</v>
      </c>
      <c r="BB757" s="37">
        <v>1016207.64</v>
      </c>
      <c r="BC757" s="37">
        <v>1016207.64</v>
      </c>
      <c r="BD757" s="37">
        <v>1100000</v>
      </c>
      <c r="BE757" s="87">
        <v>0</v>
      </c>
      <c r="BF757" s="37">
        <v>0</v>
      </c>
      <c r="BG757" s="37">
        <v>0</v>
      </c>
      <c r="BH757" s="37">
        <v>1100000</v>
      </c>
      <c r="BI757" s="37">
        <v>1100000</v>
      </c>
      <c r="BJ757" s="87">
        <v>0</v>
      </c>
      <c r="BK757" s="37">
        <v>0</v>
      </c>
      <c r="BL757" s="37">
        <v>0</v>
      </c>
      <c r="BM757" s="37">
        <v>1100000</v>
      </c>
      <c r="BN757" s="37">
        <v>1100000</v>
      </c>
      <c r="BO757" s="87">
        <v>0</v>
      </c>
      <c r="BP757" s="37">
        <v>0</v>
      </c>
      <c r="BQ757" s="37">
        <v>0</v>
      </c>
      <c r="BR757" s="37">
        <v>1100000</v>
      </c>
      <c r="BS757" s="37">
        <v>1100000</v>
      </c>
      <c r="BT757" s="87">
        <v>0</v>
      </c>
      <c r="BU757" s="37">
        <v>0</v>
      </c>
      <c r="BV757" s="37">
        <v>0</v>
      </c>
      <c r="BW757" s="37">
        <v>1100000</v>
      </c>
      <c r="BX757" s="37">
        <v>1016207.64</v>
      </c>
      <c r="BY757" s="37">
        <v>0</v>
      </c>
      <c r="BZ757" s="37">
        <v>0</v>
      </c>
      <c r="CA757" s="87">
        <v>0</v>
      </c>
      <c r="CB757" s="37">
        <v>1016207.64</v>
      </c>
      <c r="CC757" s="37">
        <v>1100000</v>
      </c>
      <c r="CD757" s="87">
        <v>0</v>
      </c>
      <c r="CE757" s="37">
        <v>0</v>
      </c>
      <c r="CF757" s="37">
        <v>0</v>
      </c>
      <c r="CG757" s="37">
        <v>1100000</v>
      </c>
      <c r="CH757" s="37">
        <v>1100000</v>
      </c>
      <c r="CI757" s="87">
        <v>0</v>
      </c>
      <c r="CJ757" s="37">
        <v>0</v>
      </c>
      <c r="CK757" s="37">
        <v>0</v>
      </c>
      <c r="CL757" s="37">
        <v>1100000</v>
      </c>
      <c r="CM757" s="509" t="s">
        <v>92</v>
      </c>
      <c r="CN757" s="19" t="str">
        <f t="shared" si="300"/>
        <v>4010000070501плановый</v>
      </c>
      <c r="CP757" s="103"/>
      <c r="CQ757" s="103"/>
      <c r="CR757" s="104"/>
      <c r="CS757" s="104"/>
      <c r="CT757" s="104"/>
      <c r="CU757" s="104"/>
      <c r="CV757" s="104"/>
      <c r="CW757" s="104"/>
      <c r="CX757" s="104"/>
      <c r="CY757" s="211"/>
      <c r="CZ757" s="211"/>
      <c r="DA757" s="211"/>
      <c r="DB757" s="211"/>
      <c r="DC757" s="211"/>
      <c r="DD757" s="211"/>
      <c r="DE757" s="211"/>
      <c r="DF757" s="211"/>
      <c r="DG757" s="211"/>
      <c r="DH757" s="211"/>
    </row>
    <row r="758" spans="1:112" s="105" customFormat="1" ht="32.1" customHeight="1">
      <c r="A758" s="56">
        <v>617</v>
      </c>
      <c r="B758" s="57" t="s">
        <v>991</v>
      </c>
      <c r="C758" s="202">
        <v>401000007</v>
      </c>
      <c r="D758" s="58" t="s">
        <v>1020</v>
      </c>
      <c r="E758" s="59" t="s">
        <v>252</v>
      </c>
      <c r="F758" s="85"/>
      <c r="G758" s="85"/>
      <c r="H758" s="86" t="s">
        <v>66</v>
      </c>
      <c r="I758" s="85"/>
      <c r="J758" s="86" t="s">
        <v>369</v>
      </c>
      <c r="K758" s="86" t="s">
        <v>64</v>
      </c>
      <c r="L758" s="86">
        <v>8</v>
      </c>
      <c r="M758" s="232"/>
      <c r="N758" s="232"/>
      <c r="O758" s="232"/>
      <c r="P758" s="64" t="s">
        <v>134</v>
      </c>
      <c r="Q758" s="64" t="s">
        <v>2713</v>
      </c>
      <c r="R758" s="86"/>
      <c r="S758" s="86"/>
      <c r="T758" s="86" t="s">
        <v>300</v>
      </c>
      <c r="U758" s="86"/>
      <c r="V758" s="86" t="s">
        <v>307</v>
      </c>
      <c r="W758" s="86" t="s">
        <v>302</v>
      </c>
      <c r="X758" s="86" t="s">
        <v>1062</v>
      </c>
      <c r="Y758" s="86"/>
      <c r="Z758" s="86"/>
      <c r="AA758" s="86"/>
      <c r="AB758" s="64" t="s">
        <v>1021</v>
      </c>
      <c r="AC758" s="64" t="s">
        <v>2714</v>
      </c>
      <c r="AD758" s="25"/>
      <c r="AE758" s="25"/>
      <c r="AF758" s="25"/>
      <c r="AG758" s="25"/>
      <c r="AH758" s="25"/>
      <c r="AI758" s="25"/>
      <c r="AJ758" s="264" t="s">
        <v>2715</v>
      </c>
      <c r="AK758" s="264" t="s">
        <v>2716</v>
      </c>
      <c r="AL758" s="25"/>
      <c r="AM758" s="25"/>
      <c r="AN758" s="266" t="s">
        <v>2717</v>
      </c>
      <c r="AO758" s="197" t="s">
        <v>205</v>
      </c>
      <c r="AP758" s="197" t="s">
        <v>71</v>
      </c>
      <c r="AQ758" s="197" t="s">
        <v>529</v>
      </c>
      <c r="AR758" s="70" t="s">
        <v>1022</v>
      </c>
      <c r="AS758" s="249" t="s">
        <v>149</v>
      </c>
      <c r="AT758" s="37">
        <v>243026.4</v>
      </c>
      <c r="AU758" s="37">
        <v>243026.4</v>
      </c>
      <c r="AV758" s="87">
        <v>0</v>
      </c>
      <c r="AW758" s="87">
        <v>0</v>
      </c>
      <c r="AX758" s="37">
        <v>243026.4</v>
      </c>
      <c r="AY758" s="37">
        <v>243026.4</v>
      </c>
      <c r="AZ758" s="87">
        <v>0</v>
      </c>
      <c r="BA758" s="87">
        <v>0</v>
      </c>
      <c r="BB758" s="37">
        <v>0</v>
      </c>
      <c r="BC758" s="37">
        <v>0</v>
      </c>
      <c r="BD758" s="37">
        <v>0</v>
      </c>
      <c r="BE758" s="87">
        <v>0</v>
      </c>
      <c r="BF758" s="37">
        <v>0</v>
      </c>
      <c r="BG758" s="37">
        <v>0</v>
      </c>
      <c r="BH758" s="37">
        <v>0</v>
      </c>
      <c r="BI758" s="37">
        <v>0</v>
      </c>
      <c r="BJ758" s="87">
        <v>0</v>
      </c>
      <c r="BK758" s="37">
        <v>0</v>
      </c>
      <c r="BL758" s="37">
        <v>0</v>
      </c>
      <c r="BM758" s="37">
        <v>0</v>
      </c>
      <c r="BN758" s="37">
        <v>0</v>
      </c>
      <c r="BO758" s="87">
        <v>0</v>
      </c>
      <c r="BP758" s="37">
        <v>0</v>
      </c>
      <c r="BQ758" s="37">
        <v>0</v>
      </c>
      <c r="BR758" s="37">
        <v>0</v>
      </c>
      <c r="BS758" s="37">
        <v>0</v>
      </c>
      <c r="BT758" s="87">
        <v>0</v>
      </c>
      <c r="BU758" s="37">
        <v>0</v>
      </c>
      <c r="BV758" s="37">
        <v>0</v>
      </c>
      <c r="BW758" s="37">
        <v>0</v>
      </c>
      <c r="BX758" s="37">
        <v>243026.4</v>
      </c>
      <c r="BY758" s="87">
        <v>0</v>
      </c>
      <c r="BZ758" s="37">
        <v>243026.4</v>
      </c>
      <c r="CA758" s="87">
        <v>0</v>
      </c>
      <c r="CB758" s="37">
        <v>0</v>
      </c>
      <c r="CC758" s="37">
        <v>0</v>
      </c>
      <c r="CD758" s="87">
        <v>0</v>
      </c>
      <c r="CE758" s="37">
        <v>0</v>
      </c>
      <c r="CF758" s="37">
        <v>0</v>
      </c>
      <c r="CG758" s="37">
        <v>0</v>
      </c>
      <c r="CH758" s="37">
        <v>0</v>
      </c>
      <c r="CI758" s="87">
        <v>0</v>
      </c>
      <c r="CJ758" s="37">
        <v>0</v>
      </c>
      <c r="CK758" s="37">
        <v>0</v>
      </c>
      <c r="CL758" s="37">
        <v>0</v>
      </c>
      <c r="CM758" s="509" t="s">
        <v>92</v>
      </c>
      <c r="CN758" s="19" t="str">
        <f t="shared" si="300"/>
        <v>4010000070501плановый</v>
      </c>
      <c r="CP758" s="103"/>
      <c r="CQ758" s="103"/>
      <c r="CR758" s="104"/>
      <c r="CS758" s="104"/>
      <c r="CT758" s="104"/>
      <c r="CU758" s="104"/>
      <c r="CV758" s="104"/>
      <c r="CW758" s="104"/>
      <c r="CX758" s="104"/>
      <c r="CY758" s="211"/>
      <c r="CZ758" s="211"/>
      <c r="DA758" s="211"/>
      <c r="DB758" s="211"/>
      <c r="DC758" s="211"/>
      <c r="DD758" s="211"/>
      <c r="DE758" s="211"/>
      <c r="DF758" s="211"/>
      <c r="DG758" s="211"/>
      <c r="DH758" s="211"/>
    </row>
    <row r="759" spans="1:112" s="105" customFormat="1" ht="32.1" customHeight="1">
      <c r="A759" s="56">
        <v>617</v>
      </c>
      <c r="B759" s="57" t="s">
        <v>991</v>
      </c>
      <c r="C759" s="202">
        <v>401000007</v>
      </c>
      <c r="D759" s="58" t="s">
        <v>1020</v>
      </c>
      <c r="E759" s="59" t="s">
        <v>252</v>
      </c>
      <c r="F759" s="85"/>
      <c r="G759" s="85"/>
      <c r="H759" s="86" t="s">
        <v>66</v>
      </c>
      <c r="I759" s="85"/>
      <c r="J759" s="86" t="s">
        <v>369</v>
      </c>
      <c r="K759" s="86" t="s">
        <v>64</v>
      </c>
      <c r="L759" s="86">
        <v>8</v>
      </c>
      <c r="M759" s="232"/>
      <c r="N759" s="232"/>
      <c r="O759" s="232"/>
      <c r="P759" s="64" t="s">
        <v>134</v>
      </c>
      <c r="Q759" s="64" t="s">
        <v>2713</v>
      </c>
      <c r="R759" s="86"/>
      <c r="S759" s="86"/>
      <c r="T759" s="86" t="s">
        <v>300</v>
      </c>
      <c r="U759" s="86"/>
      <c r="V759" s="86" t="s">
        <v>307</v>
      </c>
      <c r="W759" s="86" t="s">
        <v>302</v>
      </c>
      <c r="X759" s="86" t="s">
        <v>1062</v>
      </c>
      <c r="Y759" s="86"/>
      <c r="Z759" s="86"/>
      <c r="AA759" s="86"/>
      <c r="AB759" s="64" t="s">
        <v>1021</v>
      </c>
      <c r="AC759" s="64" t="s">
        <v>2718</v>
      </c>
      <c r="AD759" s="25"/>
      <c r="AE759" s="25"/>
      <c r="AF759" s="25"/>
      <c r="AG759" s="25"/>
      <c r="AH759" s="25"/>
      <c r="AI759" s="25"/>
      <c r="AJ759" s="264" t="s">
        <v>2715</v>
      </c>
      <c r="AK759" s="264" t="s">
        <v>2716</v>
      </c>
      <c r="AL759" s="25"/>
      <c r="AM759" s="25"/>
      <c r="AN759" s="266" t="s">
        <v>2717</v>
      </c>
      <c r="AO759" s="197" t="s">
        <v>205</v>
      </c>
      <c r="AP759" s="197" t="s">
        <v>71</v>
      </c>
      <c r="AQ759" s="197" t="s">
        <v>529</v>
      </c>
      <c r="AR759" s="70" t="s">
        <v>1022</v>
      </c>
      <c r="AS759" s="249" t="s">
        <v>267</v>
      </c>
      <c r="AT759" s="37">
        <v>2042205.6</v>
      </c>
      <c r="AU759" s="37">
        <v>1982928.73</v>
      </c>
      <c r="AV759" s="87">
        <v>0</v>
      </c>
      <c r="AW759" s="87">
        <v>0</v>
      </c>
      <c r="AX759" s="37">
        <v>2042205.6</v>
      </c>
      <c r="AY759" s="37">
        <v>1982928.73</v>
      </c>
      <c r="AZ759" s="87">
        <v>0</v>
      </c>
      <c r="BA759" s="87">
        <v>0</v>
      </c>
      <c r="BB759" s="37">
        <v>0</v>
      </c>
      <c r="BC759" s="37">
        <v>0</v>
      </c>
      <c r="BD759" s="37">
        <v>0</v>
      </c>
      <c r="BE759" s="87">
        <v>0</v>
      </c>
      <c r="BF759" s="37">
        <v>0</v>
      </c>
      <c r="BG759" s="37">
        <v>0</v>
      </c>
      <c r="BH759" s="37">
        <v>0</v>
      </c>
      <c r="BI759" s="37">
        <v>0</v>
      </c>
      <c r="BJ759" s="87">
        <v>0</v>
      </c>
      <c r="BK759" s="37">
        <v>0</v>
      </c>
      <c r="BL759" s="37">
        <v>0</v>
      </c>
      <c r="BM759" s="37">
        <v>0</v>
      </c>
      <c r="BN759" s="37">
        <v>0</v>
      </c>
      <c r="BO759" s="87">
        <v>0</v>
      </c>
      <c r="BP759" s="37">
        <v>0</v>
      </c>
      <c r="BQ759" s="37">
        <v>0</v>
      </c>
      <c r="BR759" s="37">
        <v>0</v>
      </c>
      <c r="BS759" s="37">
        <v>0</v>
      </c>
      <c r="BT759" s="87">
        <v>0</v>
      </c>
      <c r="BU759" s="37">
        <v>0</v>
      </c>
      <c r="BV759" s="37">
        <v>0</v>
      </c>
      <c r="BW759" s="37">
        <v>0</v>
      </c>
      <c r="BX759" s="37">
        <v>1982928.73</v>
      </c>
      <c r="BY759" s="87">
        <v>0</v>
      </c>
      <c r="BZ759" s="37">
        <v>1982928.73</v>
      </c>
      <c r="CA759" s="87">
        <v>0</v>
      </c>
      <c r="CB759" s="37">
        <v>0</v>
      </c>
      <c r="CC759" s="37">
        <v>0</v>
      </c>
      <c r="CD759" s="87">
        <v>0</v>
      </c>
      <c r="CE759" s="37">
        <v>0</v>
      </c>
      <c r="CF759" s="37">
        <v>0</v>
      </c>
      <c r="CG759" s="37">
        <v>0</v>
      </c>
      <c r="CH759" s="37">
        <v>0</v>
      </c>
      <c r="CI759" s="87">
        <v>0</v>
      </c>
      <c r="CJ759" s="37">
        <v>0</v>
      </c>
      <c r="CK759" s="37">
        <v>0</v>
      </c>
      <c r="CL759" s="37">
        <v>0</v>
      </c>
      <c r="CM759" s="509" t="s">
        <v>92</v>
      </c>
      <c r="CN759" s="19" t="str">
        <f t="shared" si="300"/>
        <v>4010000070501плановый</v>
      </c>
      <c r="CP759" s="103"/>
      <c r="CQ759" s="103"/>
      <c r="CR759" s="104"/>
      <c r="CS759" s="104"/>
      <c r="CT759" s="104"/>
      <c r="CU759" s="104"/>
      <c r="CV759" s="104"/>
      <c r="CW759" s="104"/>
      <c r="CX759" s="104"/>
      <c r="CY759" s="211"/>
      <c r="CZ759" s="211"/>
      <c r="DA759" s="211"/>
      <c r="DB759" s="211"/>
      <c r="DC759" s="211"/>
      <c r="DD759" s="211"/>
      <c r="DE759" s="211"/>
      <c r="DF759" s="211"/>
      <c r="DG759" s="211"/>
      <c r="DH759" s="211"/>
    </row>
    <row r="760" spans="1:112" s="105" customFormat="1" ht="32.1" customHeight="1">
      <c r="A760" s="56">
        <v>617</v>
      </c>
      <c r="B760" s="57" t="s">
        <v>991</v>
      </c>
      <c r="C760" s="202">
        <v>401000035</v>
      </c>
      <c r="D760" s="58" t="s">
        <v>1023</v>
      </c>
      <c r="E760" s="59" t="s">
        <v>252</v>
      </c>
      <c r="F760" s="85"/>
      <c r="G760" s="85"/>
      <c r="H760" s="86" t="s">
        <v>66</v>
      </c>
      <c r="I760" s="85"/>
      <c r="J760" s="86" t="s">
        <v>369</v>
      </c>
      <c r="K760" s="86" t="s">
        <v>64</v>
      </c>
      <c r="L760" s="86" t="s">
        <v>1024</v>
      </c>
      <c r="M760" s="232"/>
      <c r="N760" s="232"/>
      <c r="O760" s="232"/>
      <c r="P760" s="64" t="s">
        <v>134</v>
      </c>
      <c r="Q760" s="64" t="s">
        <v>2719</v>
      </c>
      <c r="R760" s="86"/>
      <c r="S760" s="86"/>
      <c r="T760" s="86" t="s">
        <v>300</v>
      </c>
      <c r="U760" s="86"/>
      <c r="V760" s="86" t="s">
        <v>307</v>
      </c>
      <c r="W760" s="86" t="s">
        <v>302</v>
      </c>
      <c r="X760" s="86" t="s">
        <v>2720</v>
      </c>
      <c r="Y760" s="86"/>
      <c r="Z760" s="86"/>
      <c r="AA760" s="86"/>
      <c r="AB760" s="64" t="s">
        <v>2721</v>
      </c>
      <c r="AC760" s="64" t="s">
        <v>2722</v>
      </c>
      <c r="AD760" s="24"/>
      <c r="AE760" s="24"/>
      <c r="AF760" s="24"/>
      <c r="AG760" s="24"/>
      <c r="AH760" s="24"/>
      <c r="AI760" s="24"/>
      <c r="AJ760" s="24"/>
      <c r="AK760" s="24"/>
      <c r="AL760" s="24"/>
      <c r="AM760" s="85" t="s">
        <v>2723</v>
      </c>
      <c r="AN760" s="85" t="s">
        <v>2724</v>
      </c>
      <c r="AO760" s="197" t="s">
        <v>205</v>
      </c>
      <c r="AP760" s="197" t="s">
        <v>74</v>
      </c>
      <c r="AQ760" s="197" t="s">
        <v>2725</v>
      </c>
      <c r="AR760" s="70" t="s">
        <v>2726</v>
      </c>
      <c r="AS760" s="249" t="s">
        <v>73</v>
      </c>
      <c r="AT760" s="37"/>
      <c r="AU760" s="37"/>
      <c r="AV760" s="87"/>
      <c r="AW760" s="87"/>
      <c r="AX760" s="37"/>
      <c r="AY760" s="37"/>
      <c r="AZ760" s="87"/>
      <c r="BA760" s="87"/>
      <c r="BB760" s="37"/>
      <c r="BC760" s="37"/>
      <c r="BD760" s="37">
        <v>1500001</v>
      </c>
      <c r="BE760" s="87"/>
      <c r="BF760" s="37"/>
      <c r="BG760" s="37">
        <v>1500001</v>
      </c>
      <c r="BH760" s="37"/>
      <c r="BI760" s="37"/>
      <c r="BJ760" s="87"/>
      <c r="BK760" s="37"/>
      <c r="BL760" s="37"/>
      <c r="BM760" s="37"/>
      <c r="BN760" s="37"/>
      <c r="BO760" s="87"/>
      <c r="BP760" s="37"/>
      <c r="BQ760" s="37"/>
      <c r="BR760" s="37"/>
      <c r="BS760" s="37"/>
      <c r="BT760" s="87"/>
      <c r="BU760" s="37"/>
      <c r="BV760" s="37"/>
      <c r="BW760" s="37"/>
      <c r="BX760" s="37"/>
      <c r="BY760" s="87"/>
      <c r="BZ760" s="37"/>
      <c r="CA760" s="87"/>
      <c r="CB760" s="37"/>
      <c r="CC760" s="37">
        <v>1500001</v>
      </c>
      <c r="CD760" s="87"/>
      <c r="CE760" s="37"/>
      <c r="CF760" s="37">
        <v>1500001</v>
      </c>
      <c r="CG760" s="37"/>
      <c r="CH760" s="37"/>
      <c r="CI760" s="87"/>
      <c r="CJ760" s="37"/>
      <c r="CK760" s="37"/>
      <c r="CL760" s="37"/>
      <c r="CM760" s="509" t="s">
        <v>92</v>
      </c>
      <c r="CN760" s="19" t="str">
        <f t="shared" si="300"/>
        <v>4010000350503плановый</v>
      </c>
      <c r="CP760" s="103"/>
      <c r="CQ760" s="103"/>
      <c r="CR760" s="104"/>
      <c r="CS760" s="104"/>
      <c r="CT760" s="104"/>
      <c r="CU760" s="104"/>
      <c r="CV760" s="104"/>
      <c r="CW760" s="104"/>
      <c r="CX760" s="104"/>
      <c r="CY760" s="211"/>
      <c r="CZ760" s="211"/>
      <c r="DA760" s="211"/>
      <c r="DB760" s="211"/>
      <c r="DC760" s="211"/>
      <c r="DD760" s="211"/>
      <c r="DE760" s="211"/>
      <c r="DF760" s="211"/>
      <c r="DG760" s="211"/>
      <c r="DH760" s="211"/>
    </row>
    <row r="761" spans="1:112" s="105" customFormat="1" ht="32.1" customHeight="1">
      <c r="A761" s="56" t="s">
        <v>2727</v>
      </c>
      <c r="B761" s="57" t="s">
        <v>991</v>
      </c>
      <c r="C761" s="202">
        <v>401000035</v>
      </c>
      <c r="D761" s="58" t="s">
        <v>1023</v>
      </c>
      <c r="E761" s="59" t="s">
        <v>252</v>
      </c>
      <c r="F761" s="85"/>
      <c r="G761" s="85"/>
      <c r="H761" s="86" t="s">
        <v>66</v>
      </c>
      <c r="I761" s="85"/>
      <c r="J761" s="86" t="s">
        <v>369</v>
      </c>
      <c r="K761" s="86" t="s">
        <v>64</v>
      </c>
      <c r="L761" s="86" t="s">
        <v>2728</v>
      </c>
      <c r="M761" s="232"/>
      <c r="N761" s="232"/>
      <c r="O761" s="232"/>
      <c r="P761" s="64" t="s">
        <v>134</v>
      </c>
      <c r="Q761" s="64" t="s">
        <v>2782</v>
      </c>
      <c r="R761" s="86"/>
      <c r="S761" s="86"/>
      <c r="T761" s="86" t="s">
        <v>300</v>
      </c>
      <c r="U761" s="86"/>
      <c r="V761" s="86" t="s">
        <v>307</v>
      </c>
      <c r="W761" s="86" t="s">
        <v>302</v>
      </c>
      <c r="X761" s="86" t="s">
        <v>1025</v>
      </c>
      <c r="Y761" s="86"/>
      <c r="Z761" s="86"/>
      <c r="AA761" s="86"/>
      <c r="AB761" s="64" t="s">
        <v>2721</v>
      </c>
      <c r="AC761" s="64" t="s">
        <v>2722</v>
      </c>
      <c r="AD761" s="24"/>
      <c r="AE761" s="24"/>
      <c r="AF761" s="24"/>
      <c r="AG761" s="24"/>
      <c r="AH761" s="24"/>
      <c r="AI761" s="24"/>
      <c r="AJ761" s="24"/>
      <c r="AK761" s="24"/>
      <c r="AL761" s="24"/>
      <c r="AM761" s="85" t="s">
        <v>2723</v>
      </c>
      <c r="AN761" s="85" t="s">
        <v>2724</v>
      </c>
      <c r="AO761" s="197" t="s">
        <v>205</v>
      </c>
      <c r="AP761" s="197" t="s">
        <v>74</v>
      </c>
      <c r="AQ761" s="197" t="s">
        <v>2729</v>
      </c>
      <c r="AR761" s="70" t="s">
        <v>2726</v>
      </c>
      <c r="AS761" s="249" t="s">
        <v>73</v>
      </c>
      <c r="AT761" s="37"/>
      <c r="AU761" s="37"/>
      <c r="AV761" s="87"/>
      <c r="AW761" s="87"/>
      <c r="AX761" s="37"/>
      <c r="AY761" s="37"/>
      <c r="AZ761" s="87"/>
      <c r="BA761" s="87"/>
      <c r="BB761" s="37"/>
      <c r="BC761" s="37"/>
      <c r="BD761" s="37">
        <v>10432206.199999999</v>
      </c>
      <c r="BE761" s="87"/>
      <c r="BF761" s="37">
        <v>10432206.199999999</v>
      </c>
      <c r="BG761" s="37"/>
      <c r="BH761" s="37"/>
      <c r="BI761" s="37"/>
      <c r="BJ761" s="87"/>
      <c r="BK761" s="37"/>
      <c r="BL761" s="37"/>
      <c r="BM761" s="37"/>
      <c r="BN761" s="37"/>
      <c r="BO761" s="87"/>
      <c r="BP761" s="37"/>
      <c r="BQ761" s="37"/>
      <c r="BR761" s="37"/>
      <c r="BS761" s="37"/>
      <c r="BT761" s="87"/>
      <c r="BU761" s="37"/>
      <c r="BV761" s="37"/>
      <c r="BW761" s="37"/>
      <c r="BX761" s="37"/>
      <c r="BY761" s="87"/>
      <c r="BZ761" s="37"/>
      <c r="CA761" s="87"/>
      <c r="CB761" s="37"/>
      <c r="CC761" s="37">
        <v>10432206.199999999</v>
      </c>
      <c r="CD761" s="87"/>
      <c r="CE761" s="37">
        <v>10432206.199999999</v>
      </c>
      <c r="CF761" s="37"/>
      <c r="CG761" s="37"/>
      <c r="CH761" s="37"/>
      <c r="CI761" s="87"/>
      <c r="CJ761" s="37"/>
      <c r="CK761" s="37"/>
      <c r="CL761" s="37"/>
      <c r="CM761" s="509" t="s">
        <v>92</v>
      </c>
      <c r="CN761" s="19" t="str">
        <f t="shared" si="300"/>
        <v>4010000350503плановый</v>
      </c>
      <c r="CP761" s="103"/>
      <c r="CQ761" s="103"/>
      <c r="CR761" s="104">
        <f t="shared" si="293"/>
        <v>0</v>
      </c>
      <c r="CS761" s="104">
        <f t="shared" si="294"/>
        <v>0</v>
      </c>
      <c r="CT761" s="104">
        <f t="shared" si="295"/>
        <v>0</v>
      </c>
      <c r="CU761" s="104">
        <f t="shared" si="296"/>
        <v>0</v>
      </c>
      <c r="CV761" s="104">
        <f t="shared" si="297"/>
        <v>0</v>
      </c>
      <c r="CW761" s="104">
        <f t="shared" si="298"/>
        <v>0</v>
      </c>
      <c r="CX761" s="104"/>
      <c r="CY761" s="211">
        <f t="shared" si="301"/>
        <v>0</v>
      </c>
      <c r="CZ761" s="211">
        <f t="shared" si="302"/>
        <v>0</v>
      </c>
      <c r="DA761" s="211">
        <f t="shared" si="303"/>
        <v>0</v>
      </c>
      <c r="DB761" s="211">
        <f t="shared" si="304"/>
        <v>0</v>
      </c>
      <c r="DC761" s="211">
        <f t="shared" si="305"/>
        <v>0</v>
      </c>
      <c r="DD761" s="211">
        <f t="shared" si="306"/>
        <v>0</v>
      </c>
      <c r="DE761" s="211">
        <f t="shared" si="307"/>
        <v>0</v>
      </c>
      <c r="DF761" s="211">
        <f t="shared" si="308"/>
        <v>0</v>
      </c>
      <c r="DG761" s="211">
        <f t="shared" si="309"/>
        <v>0</v>
      </c>
      <c r="DH761" s="211">
        <f t="shared" si="310"/>
        <v>0</v>
      </c>
    </row>
    <row r="762" spans="1:112" s="105" customFormat="1" ht="32.1" customHeight="1">
      <c r="A762" s="56" t="s">
        <v>2727</v>
      </c>
      <c r="B762" s="57" t="s">
        <v>991</v>
      </c>
      <c r="C762" s="202">
        <v>401000035</v>
      </c>
      <c r="D762" s="58" t="s">
        <v>1023</v>
      </c>
      <c r="E762" s="59" t="s">
        <v>252</v>
      </c>
      <c r="F762" s="85"/>
      <c r="G762" s="85"/>
      <c r="H762" s="86" t="s">
        <v>66</v>
      </c>
      <c r="I762" s="85"/>
      <c r="J762" s="86" t="s">
        <v>369</v>
      </c>
      <c r="K762" s="86" t="s">
        <v>64</v>
      </c>
      <c r="L762" s="86" t="s">
        <v>2730</v>
      </c>
      <c r="M762" s="232"/>
      <c r="N762" s="232"/>
      <c r="O762" s="232"/>
      <c r="P762" s="64" t="s">
        <v>134</v>
      </c>
      <c r="Q762" s="64" t="s">
        <v>2731</v>
      </c>
      <c r="R762" s="86"/>
      <c r="S762" s="86"/>
      <c r="T762" s="86" t="s">
        <v>300</v>
      </c>
      <c r="U762" s="86"/>
      <c r="V762" s="86" t="s">
        <v>307</v>
      </c>
      <c r="W762" s="86" t="s">
        <v>302</v>
      </c>
      <c r="X762" s="86" t="s">
        <v>2720</v>
      </c>
      <c r="Y762" s="86"/>
      <c r="Z762" s="86"/>
      <c r="AA762" s="86"/>
      <c r="AB762" s="64" t="s">
        <v>2721</v>
      </c>
      <c r="AC762" s="64" t="s">
        <v>2722</v>
      </c>
      <c r="AD762" s="24"/>
      <c r="AE762" s="24"/>
      <c r="AF762" s="24"/>
      <c r="AG762" s="24"/>
      <c r="AH762" s="24"/>
      <c r="AI762" s="24"/>
      <c r="AJ762" s="24"/>
      <c r="AK762" s="24"/>
      <c r="AL762" s="24"/>
      <c r="AM762" s="85" t="s">
        <v>2723</v>
      </c>
      <c r="AN762" s="85" t="s">
        <v>2724</v>
      </c>
      <c r="AO762" s="197" t="s">
        <v>205</v>
      </c>
      <c r="AP762" s="197" t="s">
        <v>74</v>
      </c>
      <c r="AQ762" s="197" t="s">
        <v>2732</v>
      </c>
      <c r="AR762" s="70" t="s">
        <v>2733</v>
      </c>
      <c r="AS762" s="249" t="s">
        <v>73</v>
      </c>
      <c r="AT762" s="37"/>
      <c r="AU762" s="37"/>
      <c r="AV762" s="87"/>
      <c r="AW762" s="87"/>
      <c r="AX762" s="37"/>
      <c r="AY762" s="37"/>
      <c r="AZ762" s="87"/>
      <c r="BA762" s="87"/>
      <c r="BB762" s="37"/>
      <c r="BC762" s="37"/>
      <c r="BD762" s="37">
        <v>1500001</v>
      </c>
      <c r="BE762" s="87"/>
      <c r="BF762" s="37"/>
      <c r="BG762" s="37">
        <v>1500001</v>
      </c>
      <c r="BH762" s="37"/>
      <c r="BI762" s="37"/>
      <c r="BJ762" s="87"/>
      <c r="BK762" s="37"/>
      <c r="BL762" s="37"/>
      <c r="BM762" s="37"/>
      <c r="BN762" s="37"/>
      <c r="BO762" s="87"/>
      <c r="BP762" s="37"/>
      <c r="BQ762" s="37"/>
      <c r="BR762" s="37"/>
      <c r="BS762" s="37"/>
      <c r="BT762" s="87"/>
      <c r="BU762" s="37"/>
      <c r="BV762" s="37"/>
      <c r="BW762" s="37"/>
      <c r="BX762" s="37"/>
      <c r="BY762" s="87"/>
      <c r="BZ762" s="37"/>
      <c r="CA762" s="87"/>
      <c r="CB762" s="37"/>
      <c r="CC762" s="37">
        <v>1500001</v>
      </c>
      <c r="CD762" s="87"/>
      <c r="CE762" s="37"/>
      <c r="CF762" s="37">
        <v>1500001</v>
      </c>
      <c r="CG762" s="37"/>
      <c r="CH762" s="37"/>
      <c r="CI762" s="87"/>
      <c r="CJ762" s="37"/>
      <c r="CK762" s="37"/>
      <c r="CL762" s="37"/>
      <c r="CM762" s="509" t="s">
        <v>92</v>
      </c>
      <c r="CN762" s="19" t="str">
        <f t="shared" si="300"/>
        <v>4010000350503плановый</v>
      </c>
      <c r="CP762" s="103"/>
      <c r="CQ762" s="103"/>
      <c r="CR762" s="104">
        <f t="shared" si="293"/>
        <v>0</v>
      </c>
      <c r="CS762" s="104">
        <f t="shared" si="294"/>
        <v>0</v>
      </c>
      <c r="CT762" s="104">
        <f t="shared" si="295"/>
        <v>0</v>
      </c>
      <c r="CU762" s="104">
        <f t="shared" si="296"/>
        <v>0</v>
      </c>
      <c r="CV762" s="104">
        <f t="shared" si="297"/>
        <v>0</v>
      </c>
      <c r="CW762" s="104">
        <f t="shared" si="298"/>
        <v>0</v>
      </c>
      <c r="CX762" s="104"/>
      <c r="CY762" s="211">
        <f t="shared" si="301"/>
        <v>0</v>
      </c>
      <c r="CZ762" s="211">
        <f t="shared" si="302"/>
        <v>0</v>
      </c>
      <c r="DA762" s="211">
        <f t="shared" si="303"/>
        <v>0</v>
      </c>
      <c r="DB762" s="211">
        <f t="shared" si="304"/>
        <v>0</v>
      </c>
      <c r="DC762" s="211">
        <f t="shared" si="305"/>
        <v>0</v>
      </c>
      <c r="DD762" s="211">
        <f t="shared" si="306"/>
        <v>0</v>
      </c>
      <c r="DE762" s="211">
        <f t="shared" si="307"/>
        <v>0</v>
      </c>
      <c r="DF762" s="211">
        <f t="shared" si="308"/>
        <v>0</v>
      </c>
      <c r="DG762" s="211">
        <f t="shared" si="309"/>
        <v>0</v>
      </c>
      <c r="DH762" s="211">
        <f t="shared" si="310"/>
        <v>0</v>
      </c>
    </row>
    <row r="763" spans="1:112" s="105" customFormat="1" ht="32.1" customHeight="1">
      <c r="A763" s="56" t="s">
        <v>2727</v>
      </c>
      <c r="B763" s="57" t="s">
        <v>991</v>
      </c>
      <c r="C763" s="202">
        <v>401000037</v>
      </c>
      <c r="D763" s="58" t="s">
        <v>1023</v>
      </c>
      <c r="E763" s="59" t="s">
        <v>252</v>
      </c>
      <c r="F763" s="85"/>
      <c r="G763" s="85"/>
      <c r="H763" s="86" t="s">
        <v>66</v>
      </c>
      <c r="I763" s="85"/>
      <c r="J763" s="86" t="s">
        <v>369</v>
      </c>
      <c r="K763" s="86" t="s">
        <v>64</v>
      </c>
      <c r="L763" s="86" t="s">
        <v>2734</v>
      </c>
      <c r="M763" s="232"/>
      <c r="N763" s="232"/>
      <c r="O763" s="232"/>
      <c r="P763" s="64" t="s">
        <v>134</v>
      </c>
      <c r="Q763" s="64" t="s">
        <v>2731</v>
      </c>
      <c r="R763" s="86"/>
      <c r="S763" s="86"/>
      <c r="T763" s="86" t="s">
        <v>300</v>
      </c>
      <c r="U763" s="86"/>
      <c r="V763" s="86" t="s">
        <v>307</v>
      </c>
      <c r="W763" s="86" t="s">
        <v>302</v>
      </c>
      <c r="X763" s="86" t="s">
        <v>1025</v>
      </c>
      <c r="Y763" s="86"/>
      <c r="Z763" s="86"/>
      <c r="AA763" s="86"/>
      <c r="AB763" s="64" t="s">
        <v>2721</v>
      </c>
      <c r="AC763" s="64" t="s">
        <v>2722</v>
      </c>
      <c r="AD763" s="24"/>
      <c r="AE763" s="24"/>
      <c r="AF763" s="24"/>
      <c r="AG763" s="24"/>
      <c r="AH763" s="24"/>
      <c r="AI763" s="24"/>
      <c r="AJ763" s="24"/>
      <c r="AK763" s="24"/>
      <c r="AL763" s="24"/>
      <c r="AM763" s="85" t="s">
        <v>2723</v>
      </c>
      <c r="AN763" s="85" t="s">
        <v>2724</v>
      </c>
      <c r="AO763" s="197" t="s">
        <v>205</v>
      </c>
      <c r="AP763" s="197" t="s">
        <v>74</v>
      </c>
      <c r="AQ763" s="197" t="s">
        <v>2735</v>
      </c>
      <c r="AR763" s="70" t="s">
        <v>2733</v>
      </c>
      <c r="AS763" s="249" t="s">
        <v>73</v>
      </c>
      <c r="AT763" s="37"/>
      <c r="AU763" s="37"/>
      <c r="AV763" s="87"/>
      <c r="AW763" s="87"/>
      <c r="AX763" s="37"/>
      <c r="AY763" s="37"/>
      <c r="AZ763" s="87"/>
      <c r="BA763" s="87"/>
      <c r="BB763" s="37"/>
      <c r="BC763" s="37"/>
      <c r="BD763" s="37">
        <v>10496658.199999999</v>
      </c>
      <c r="BE763" s="87"/>
      <c r="BF763" s="37">
        <v>10496658.199999999</v>
      </c>
      <c r="BG763" s="37">
        <v>0</v>
      </c>
      <c r="BH763" s="37"/>
      <c r="BI763" s="37"/>
      <c r="BJ763" s="87"/>
      <c r="BK763" s="37"/>
      <c r="BL763" s="37"/>
      <c r="BM763" s="37"/>
      <c r="BN763" s="37"/>
      <c r="BO763" s="87"/>
      <c r="BP763" s="37"/>
      <c r="BQ763" s="37"/>
      <c r="BR763" s="37"/>
      <c r="BS763" s="37"/>
      <c r="BT763" s="87"/>
      <c r="BU763" s="37"/>
      <c r="BV763" s="37"/>
      <c r="BW763" s="37"/>
      <c r="BX763" s="37"/>
      <c r="BY763" s="87"/>
      <c r="BZ763" s="37"/>
      <c r="CA763" s="87"/>
      <c r="CB763" s="37"/>
      <c r="CC763" s="37">
        <v>10496658.199999999</v>
      </c>
      <c r="CD763" s="87"/>
      <c r="CE763" s="37">
        <v>10496658.199999999</v>
      </c>
      <c r="CF763" s="37">
        <v>0</v>
      </c>
      <c r="CG763" s="37"/>
      <c r="CH763" s="37"/>
      <c r="CI763" s="87"/>
      <c r="CJ763" s="37"/>
      <c r="CK763" s="37"/>
      <c r="CL763" s="37"/>
      <c r="CM763" s="509" t="s">
        <v>92</v>
      </c>
      <c r="CN763" s="19" t="str">
        <f t="shared" si="300"/>
        <v>4010000370503плановый</v>
      </c>
      <c r="CO763" s="120" t="s">
        <v>1318</v>
      </c>
      <c r="CP763" s="103"/>
      <c r="CQ763" s="103"/>
      <c r="CR763" s="104">
        <f t="shared" si="293"/>
        <v>0</v>
      </c>
      <c r="CS763" s="104">
        <f t="shared" si="294"/>
        <v>0</v>
      </c>
      <c r="CT763" s="104">
        <f t="shared" si="295"/>
        <v>0</v>
      </c>
      <c r="CU763" s="104">
        <f t="shared" si="296"/>
        <v>0</v>
      </c>
      <c r="CV763" s="104">
        <f t="shared" si="297"/>
        <v>0</v>
      </c>
      <c r="CW763" s="104">
        <f t="shared" si="298"/>
        <v>0</v>
      </c>
      <c r="CX763" s="104"/>
      <c r="CY763" s="211">
        <f t="shared" si="301"/>
        <v>0</v>
      </c>
      <c r="CZ763" s="211">
        <f t="shared" si="302"/>
        <v>0</v>
      </c>
      <c r="DA763" s="211">
        <f t="shared" si="303"/>
        <v>0</v>
      </c>
      <c r="DB763" s="211">
        <f t="shared" si="304"/>
        <v>0</v>
      </c>
      <c r="DC763" s="211">
        <f t="shared" si="305"/>
        <v>0</v>
      </c>
      <c r="DD763" s="211">
        <f t="shared" si="306"/>
        <v>0</v>
      </c>
      <c r="DE763" s="211">
        <f t="shared" si="307"/>
        <v>0</v>
      </c>
      <c r="DF763" s="211">
        <f t="shared" si="308"/>
        <v>0</v>
      </c>
      <c r="DG763" s="211">
        <f t="shared" si="309"/>
        <v>0</v>
      </c>
      <c r="DH763" s="211">
        <f t="shared" si="310"/>
        <v>0</v>
      </c>
    </row>
    <row r="764" spans="1:112" s="105" customFormat="1" ht="32.1" customHeight="1">
      <c r="A764" s="56">
        <v>617</v>
      </c>
      <c r="B764" s="57" t="s">
        <v>991</v>
      </c>
      <c r="C764" s="202">
        <v>401000035</v>
      </c>
      <c r="D764" s="58" t="s">
        <v>1023</v>
      </c>
      <c r="E764" s="59" t="s">
        <v>252</v>
      </c>
      <c r="F764" s="85"/>
      <c r="G764" s="85"/>
      <c r="H764" s="86">
        <v>3</v>
      </c>
      <c r="I764" s="85"/>
      <c r="J764" s="86" t="s">
        <v>369</v>
      </c>
      <c r="K764" s="86" t="s">
        <v>64</v>
      </c>
      <c r="L764" s="86" t="s">
        <v>1024</v>
      </c>
      <c r="M764" s="232"/>
      <c r="N764" s="232"/>
      <c r="O764" s="232"/>
      <c r="P764" s="64" t="s">
        <v>134</v>
      </c>
      <c r="Q764" s="64" t="s">
        <v>2736</v>
      </c>
      <c r="R764" s="86"/>
      <c r="S764" s="86"/>
      <c r="T764" s="86" t="s">
        <v>300</v>
      </c>
      <c r="U764" s="86"/>
      <c r="V764" s="86" t="s">
        <v>1026</v>
      </c>
      <c r="W764" s="86" t="s">
        <v>302</v>
      </c>
      <c r="X764" s="86" t="s">
        <v>1027</v>
      </c>
      <c r="Y764" s="86"/>
      <c r="Z764" s="86"/>
      <c r="AA764" s="86"/>
      <c r="AB764" s="64" t="s">
        <v>2737</v>
      </c>
      <c r="AC764" s="259" t="s">
        <v>2690</v>
      </c>
      <c r="AD764" s="260"/>
      <c r="AE764" s="260"/>
      <c r="AF764" s="260"/>
      <c r="AG764" s="260"/>
      <c r="AH764" s="260"/>
      <c r="AI764" s="260"/>
      <c r="AJ764" s="261"/>
      <c r="AK764" s="261"/>
      <c r="AL764" s="260"/>
      <c r="AM764" s="264" t="s">
        <v>2706</v>
      </c>
      <c r="AN764" s="259" t="s">
        <v>2692</v>
      </c>
      <c r="AO764" s="197" t="s">
        <v>205</v>
      </c>
      <c r="AP764" s="197" t="s">
        <v>74</v>
      </c>
      <c r="AQ764" s="197" t="s">
        <v>2738</v>
      </c>
      <c r="AR764" s="70" t="s">
        <v>1028</v>
      </c>
      <c r="AS764" s="249" t="s">
        <v>73</v>
      </c>
      <c r="AT764" s="37"/>
      <c r="AU764" s="37"/>
      <c r="AV764" s="87"/>
      <c r="AW764" s="87"/>
      <c r="AX764" s="37"/>
      <c r="AY764" s="37"/>
      <c r="AZ764" s="87"/>
      <c r="BA764" s="87"/>
      <c r="BB764" s="37"/>
      <c r="BC764" s="37"/>
      <c r="BD764" s="37">
        <v>2166386.4</v>
      </c>
      <c r="BE764" s="87"/>
      <c r="BF764" s="37">
        <v>2058067.08</v>
      </c>
      <c r="BG764" s="37"/>
      <c r="BH764" s="37">
        <v>108319.32</v>
      </c>
      <c r="BI764" s="37"/>
      <c r="BJ764" s="87"/>
      <c r="BK764" s="37"/>
      <c r="BL764" s="37"/>
      <c r="BM764" s="37"/>
      <c r="BN764" s="37"/>
      <c r="BO764" s="87"/>
      <c r="BP764" s="37"/>
      <c r="BQ764" s="37"/>
      <c r="BR764" s="37"/>
      <c r="BS764" s="37"/>
      <c r="BT764" s="87"/>
      <c r="BU764" s="37"/>
      <c r="BV764" s="37"/>
      <c r="BW764" s="37"/>
      <c r="BX764" s="37"/>
      <c r="BY764" s="87"/>
      <c r="BZ764" s="37"/>
      <c r="CA764" s="87"/>
      <c r="CB764" s="37"/>
      <c r="CC764" s="37">
        <v>2166386.4</v>
      </c>
      <c r="CD764" s="87"/>
      <c r="CE764" s="37">
        <v>2058067.08</v>
      </c>
      <c r="CF764" s="37"/>
      <c r="CG764" s="37">
        <v>108319.32</v>
      </c>
      <c r="CH764" s="37"/>
      <c r="CI764" s="87"/>
      <c r="CJ764" s="37"/>
      <c r="CK764" s="37"/>
      <c r="CL764" s="37"/>
      <c r="CM764" s="509" t="s">
        <v>92</v>
      </c>
      <c r="CN764" s="19" t="str">
        <f t="shared" si="300"/>
        <v>4010000350503плановый</v>
      </c>
      <c r="CP764" s="103"/>
      <c r="CQ764" s="103"/>
      <c r="CR764" s="104">
        <f t="shared" si="293"/>
        <v>0</v>
      </c>
      <c r="CS764" s="104">
        <f t="shared" si="294"/>
        <v>0</v>
      </c>
      <c r="CT764" s="104">
        <f t="shared" si="295"/>
        <v>-1.7462298274040222E-10</v>
      </c>
      <c r="CU764" s="104">
        <f t="shared" si="296"/>
        <v>0</v>
      </c>
      <c r="CV764" s="104">
        <f t="shared" si="297"/>
        <v>0</v>
      </c>
      <c r="CW764" s="104">
        <f t="shared" si="298"/>
        <v>0</v>
      </c>
      <c r="CX764" s="104"/>
      <c r="CY764" s="211">
        <f t="shared" si="301"/>
        <v>0</v>
      </c>
      <c r="CZ764" s="211">
        <f t="shared" si="302"/>
        <v>0</v>
      </c>
      <c r="DA764" s="211">
        <f t="shared" si="303"/>
        <v>0</v>
      </c>
      <c r="DB764" s="211">
        <f t="shared" si="304"/>
        <v>0</v>
      </c>
      <c r="DC764" s="211">
        <f t="shared" si="305"/>
        <v>0</v>
      </c>
      <c r="DD764" s="211">
        <f t="shared" si="306"/>
        <v>0</v>
      </c>
      <c r="DE764" s="211">
        <f t="shared" si="307"/>
        <v>0</v>
      </c>
      <c r="DF764" s="211">
        <f t="shared" si="308"/>
        <v>0</v>
      </c>
      <c r="DG764" s="211">
        <f t="shared" si="309"/>
        <v>0</v>
      </c>
      <c r="DH764" s="211">
        <f t="shared" si="310"/>
        <v>0</v>
      </c>
    </row>
    <row r="765" spans="1:112" s="105" customFormat="1" ht="32.1" customHeight="1">
      <c r="A765" s="56">
        <v>617</v>
      </c>
      <c r="B765" s="57" t="s">
        <v>991</v>
      </c>
      <c r="C765" s="202">
        <v>401000040</v>
      </c>
      <c r="D765" s="58" t="s">
        <v>998</v>
      </c>
      <c r="E765" s="59" t="s">
        <v>252</v>
      </c>
      <c r="F765" s="85"/>
      <c r="G765" s="85"/>
      <c r="H765" s="86">
        <v>3</v>
      </c>
      <c r="I765" s="85"/>
      <c r="J765" s="86" t="s">
        <v>369</v>
      </c>
      <c r="K765" s="86" t="s">
        <v>64</v>
      </c>
      <c r="L765" s="86">
        <v>25</v>
      </c>
      <c r="M765" s="232"/>
      <c r="N765" s="232"/>
      <c r="O765" s="232"/>
      <c r="P765" s="64" t="s">
        <v>134</v>
      </c>
      <c r="Q765" s="64" t="s">
        <v>253</v>
      </c>
      <c r="R765" s="86"/>
      <c r="S765" s="86"/>
      <c r="T765" s="86" t="s">
        <v>66</v>
      </c>
      <c r="U765" s="86"/>
      <c r="V765" s="86" t="s">
        <v>189</v>
      </c>
      <c r="W765" s="86" t="s">
        <v>64</v>
      </c>
      <c r="X765" s="86"/>
      <c r="Y765" s="86"/>
      <c r="Z765" s="86"/>
      <c r="AA765" s="86"/>
      <c r="AB765" s="64" t="s">
        <v>142</v>
      </c>
      <c r="AC765" s="259" t="s">
        <v>2690</v>
      </c>
      <c r="AD765" s="260"/>
      <c r="AE765" s="260"/>
      <c r="AF765" s="260"/>
      <c r="AG765" s="260"/>
      <c r="AH765" s="260"/>
      <c r="AI765" s="260"/>
      <c r="AJ765" s="261"/>
      <c r="AK765" s="261"/>
      <c r="AL765" s="260"/>
      <c r="AM765" s="264" t="s">
        <v>2706</v>
      </c>
      <c r="AN765" s="259" t="s">
        <v>2692</v>
      </c>
      <c r="AO765" s="197" t="s">
        <v>205</v>
      </c>
      <c r="AP765" s="197" t="s">
        <v>74</v>
      </c>
      <c r="AQ765" s="197" t="s">
        <v>556</v>
      </c>
      <c r="AR765" s="70" t="s">
        <v>557</v>
      </c>
      <c r="AS765" s="249" t="s">
        <v>73</v>
      </c>
      <c r="AT765" s="37">
        <v>5618721.1600000001</v>
      </c>
      <c r="AU765" s="37">
        <v>4268721.16</v>
      </c>
      <c r="AV765" s="87">
        <v>0</v>
      </c>
      <c r="AW765" s="87">
        <v>0</v>
      </c>
      <c r="AX765" s="37">
        <v>0</v>
      </c>
      <c r="AY765" s="37">
        <v>0</v>
      </c>
      <c r="AZ765" s="87">
        <v>0</v>
      </c>
      <c r="BA765" s="87">
        <v>0</v>
      </c>
      <c r="BB765" s="37">
        <v>5618721.1600000001</v>
      </c>
      <c r="BC765" s="37">
        <v>4268721.16</v>
      </c>
      <c r="BD765" s="37">
        <v>6297890.7599999998</v>
      </c>
      <c r="BE765" s="87">
        <v>0</v>
      </c>
      <c r="BF765" s="37">
        <v>0</v>
      </c>
      <c r="BG765" s="37">
        <v>0</v>
      </c>
      <c r="BH765" s="37">
        <v>6297890.7599999998</v>
      </c>
      <c r="BI765" s="37">
        <v>2350270</v>
      </c>
      <c r="BJ765" s="87">
        <v>0</v>
      </c>
      <c r="BK765" s="37">
        <v>0</v>
      </c>
      <c r="BL765" s="37">
        <v>0</v>
      </c>
      <c r="BM765" s="37">
        <v>2350270</v>
      </c>
      <c r="BN765" s="37">
        <v>2350270</v>
      </c>
      <c r="BO765" s="87">
        <v>0</v>
      </c>
      <c r="BP765" s="37">
        <v>0</v>
      </c>
      <c r="BQ765" s="37">
        <v>0</v>
      </c>
      <c r="BR765" s="37">
        <v>2350270</v>
      </c>
      <c r="BS765" s="37">
        <v>2350270</v>
      </c>
      <c r="BT765" s="87">
        <v>0</v>
      </c>
      <c r="BU765" s="37">
        <v>0</v>
      </c>
      <c r="BV765" s="37">
        <v>0</v>
      </c>
      <c r="BW765" s="37">
        <v>2350270</v>
      </c>
      <c r="BX765" s="37">
        <v>4268721.16</v>
      </c>
      <c r="BY765" s="87">
        <v>0</v>
      </c>
      <c r="BZ765" s="37">
        <v>0</v>
      </c>
      <c r="CA765" s="87">
        <v>0</v>
      </c>
      <c r="CB765" s="37">
        <v>4268721.16</v>
      </c>
      <c r="CC765" s="37">
        <v>6297890.7599999998</v>
      </c>
      <c r="CD765" s="87">
        <v>0</v>
      </c>
      <c r="CE765" s="37">
        <v>0</v>
      </c>
      <c r="CF765" s="37">
        <v>0</v>
      </c>
      <c r="CG765" s="37">
        <v>6297890.7599999998</v>
      </c>
      <c r="CH765" s="37">
        <v>2350270</v>
      </c>
      <c r="CI765" s="87">
        <v>0</v>
      </c>
      <c r="CJ765" s="37">
        <v>0</v>
      </c>
      <c r="CK765" s="37">
        <v>0</v>
      </c>
      <c r="CL765" s="37">
        <v>2350270</v>
      </c>
      <c r="CM765" s="509" t="s">
        <v>92</v>
      </c>
      <c r="CN765" s="19" t="str">
        <f t="shared" si="300"/>
        <v>4010000400503плановый</v>
      </c>
      <c r="CO765" s="120" t="s">
        <v>1327</v>
      </c>
      <c r="CP765" s="103"/>
      <c r="CQ765" s="103"/>
      <c r="CR765" s="104">
        <f t="shared" si="293"/>
        <v>0</v>
      </c>
      <c r="CS765" s="104">
        <f t="shared" si="294"/>
        <v>0</v>
      </c>
      <c r="CT765" s="104">
        <f t="shared" si="295"/>
        <v>0</v>
      </c>
      <c r="CU765" s="104">
        <f t="shared" si="296"/>
        <v>0</v>
      </c>
      <c r="CV765" s="104">
        <f t="shared" si="297"/>
        <v>0</v>
      </c>
      <c r="CW765" s="104">
        <f t="shared" si="298"/>
        <v>0</v>
      </c>
      <c r="CX765" s="104"/>
      <c r="CY765" s="211">
        <f t="shared" si="301"/>
        <v>0</v>
      </c>
      <c r="CZ765" s="211">
        <f t="shared" si="302"/>
        <v>0</v>
      </c>
      <c r="DA765" s="211">
        <f t="shared" si="303"/>
        <v>0</v>
      </c>
      <c r="DB765" s="211">
        <f t="shared" si="304"/>
        <v>0</v>
      </c>
      <c r="DC765" s="211">
        <f t="shared" si="305"/>
        <v>0</v>
      </c>
      <c r="DD765" s="211">
        <f t="shared" si="306"/>
        <v>0</v>
      </c>
      <c r="DE765" s="211">
        <f t="shared" si="307"/>
        <v>0</v>
      </c>
      <c r="DF765" s="211">
        <f t="shared" si="308"/>
        <v>0</v>
      </c>
      <c r="DG765" s="211">
        <f t="shared" si="309"/>
        <v>0</v>
      </c>
      <c r="DH765" s="211">
        <f t="shared" si="310"/>
        <v>0</v>
      </c>
    </row>
    <row r="766" spans="1:112" s="105" customFormat="1" ht="32.1" customHeight="1">
      <c r="A766" s="56">
        <v>617</v>
      </c>
      <c r="B766" s="57" t="s">
        <v>991</v>
      </c>
      <c r="C766" s="202">
        <v>401000040</v>
      </c>
      <c r="D766" s="58" t="s">
        <v>998</v>
      </c>
      <c r="E766" s="59" t="s">
        <v>252</v>
      </c>
      <c r="F766" s="85"/>
      <c r="G766" s="85"/>
      <c r="H766" s="86">
        <v>3</v>
      </c>
      <c r="I766" s="85"/>
      <c r="J766" s="86" t="s">
        <v>369</v>
      </c>
      <c r="K766" s="86" t="s">
        <v>64</v>
      </c>
      <c r="L766" s="86">
        <v>25</v>
      </c>
      <c r="M766" s="232"/>
      <c r="N766" s="232"/>
      <c r="O766" s="232"/>
      <c r="P766" s="64" t="s">
        <v>134</v>
      </c>
      <c r="Q766" s="64" t="s">
        <v>253</v>
      </c>
      <c r="R766" s="86"/>
      <c r="S766" s="86"/>
      <c r="T766" s="86" t="s">
        <v>66</v>
      </c>
      <c r="U766" s="86"/>
      <c r="V766" s="86" t="s">
        <v>189</v>
      </c>
      <c r="W766" s="86" t="s">
        <v>64</v>
      </c>
      <c r="X766" s="86"/>
      <c r="Y766" s="86"/>
      <c r="Z766" s="86"/>
      <c r="AA766" s="86"/>
      <c r="AB766" s="64" t="s">
        <v>142</v>
      </c>
      <c r="AC766" s="64" t="s">
        <v>2739</v>
      </c>
      <c r="AD766" s="267"/>
      <c r="AE766" s="267"/>
      <c r="AF766" s="267"/>
      <c r="AG766" s="267"/>
      <c r="AH766" s="267"/>
      <c r="AI766" s="267"/>
      <c r="AJ766" s="267"/>
      <c r="AK766" s="267"/>
      <c r="AL766" s="267"/>
      <c r="AM766" s="64" t="s">
        <v>2740</v>
      </c>
      <c r="AN766" s="64" t="s">
        <v>2741</v>
      </c>
      <c r="AO766" s="197" t="s">
        <v>205</v>
      </c>
      <c r="AP766" s="197" t="s">
        <v>74</v>
      </c>
      <c r="AQ766" s="197" t="s">
        <v>556</v>
      </c>
      <c r="AR766" s="70" t="s">
        <v>557</v>
      </c>
      <c r="AS766" s="249" t="s">
        <v>73</v>
      </c>
      <c r="AT766" s="37">
        <v>40361124.579999998</v>
      </c>
      <c r="AU766" s="37">
        <v>39902897.979999997</v>
      </c>
      <c r="AV766" s="87">
        <v>0</v>
      </c>
      <c r="AW766" s="87">
        <v>0</v>
      </c>
      <c r="AX766" s="37">
        <v>0</v>
      </c>
      <c r="AY766" s="37">
        <v>0</v>
      </c>
      <c r="AZ766" s="87">
        <v>0</v>
      </c>
      <c r="BA766" s="87">
        <v>0</v>
      </c>
      <c r="BB766" s="37">
        <v>40361124.579999998</v>
      </c>
      <c r="BC766" s="37">
        <v>39902897.979999997</v>
      </c>
      <c r="BD766" s="37">
        <v>29139529.629999999</v>
      </c>
      <c r="BE766" s="87">
        <v>0</v>
      </c>
      <c r="BF766" s="37">
        <v>0</v>
      </c>
      <c r="BG766" s="37">
        <v>0</v>
      </c>
      <c r="BH766" s="37">
        <v>29139529.629999999</v>
      </c>
      <c r="BI766" s="37">
        <v>20328580</v>
      </c>
      <c r="BJ766" s="87">
        <v>0</v>
      </c>
      <c r="BK766" s="37">
        <v>0</v>
      </c>
      <c r="BL766" s="37">
        <v>0</v>
      </c>
      <c r="BM766" s="37">
        <v>20328580</v>
      </c>
      <c r="BN766" s="37">
        <v>20328580</v>
      </c>
      <c r="BO766" s="87">
        <v>0</v>
      </c>
      <c r="BP766" s="37">
        <v>0</v>
      </c>
      <c r="BQ766" s="37">
        <v>0</v>
      </c>
      <c r="BR766" s="37">
        <v>20328580</v>
      </c>
      <c r="BS766" s="37">
        <v>20328580</v>
      </c>
      <c r="BT766" s="87">
        <v>0</v>
      </c>
      <c r="BU766" s="37">
        <v>0</v>
      </c>
      <c r="BV766" s="37">
        <v>0</v>
      </c>
      <c r="BW766" s="37">
        <v>20328580</v>
      </c>
      <c r="BX766" s="37">
        <v>39902897.979999997</v>
      </c>
      <c r="BY766" s="87">
        <v>0</v>
      </c>
      <c r="BZ766" s="37">
        <v>0</v>
      </c>
      <c r="CA766" s="87">
        <v>0</v>
      </c>
      <c r="CB766" s="37">
        <v>39902897.979999997</v>
      </c>
      <c r="CC766" s="37">
        <v>29139529.629999999</v>
      </c>
      <c r="CD766" s="87">
        <v>0</v>
      </c>
      <c r="CE766" s="37">
        <v>0</v>
      </c>
      <c r="CF766" s="37">
        <v>0</v>
      </c>
      <c r="CG766" s="37">
        <v>29139529.629999999</v>
      </c>
      <c r="CH766" s="37">
        <v>20328580</v>
      </c>
      <c r="CI766" s="87">
        <v>0</v>
      </c>
      <c r="CJ766" s="37">
        <v>0</v>
      </c>
      <c r="CK766" s="37">
        <v>0</v>
      </c>
      <c r="CL766" s="37">
        <v>20328580</v>
      </c>
      <c r="CM766" s="509" t="s">
        <v>92</v>
      </c>
      <c r="CN766" s="19" t="str">
        <f t="shared" si="300"/>
        <v>4010000400503плановый</v>
      </c>
      <c r="CP766" s="103"/>
      <c r="CQ766" s="103"/>
      <c r="CR766" s="104">
        <f t="shared" si="293"/>
        <v>0</v>
      </c>
      <c r="CS766" s="104">
        <f t="shared" si="294"/>
        <v>0</v>
      </c>
      <c r="CT766" s="104">
        <f t="shared" si="295"/>
        <v>0</v>
      </c>
      <c r="CU766" s="104">
        <f t="shared" si="296"/>
        <v>0</v>
      </c>
      <c r="CV766" s="104">
        <f t="shared" si="297"/>
        <v>0</v>
      </c>
      <c r="CW766" s="104">
        <f t="shared" si="298"/>
        <v>0</v>
      </c>
      <c r="CX766" s="104"/>
      <c r="CY766" s="211">
        <f t="shared" si="301"/>
        <v>0</v>
      </c>
      <c r="CZ766" s="211">
        <f t="shared" si="302"/>
        <v>0</v>
      </c>
      <c r="DA766" s="211">
        <f t="shared" si="303"/>
        <v>0</v>
      </c>
      <c r="DB766" s="211">
        <f t="shared" si="304"/>
        <v>0</v>
      </c>
      <c r="DC766" s="211">
        <f t="shared" si="305"/>
        <v>0</v>
      </c>
      <c r="DD766" s="211">
        <f t="shared" si="306"/>
        <v>0</v>
      </c>
      <c r="DE766" s="211">
        <f t="shared" si="307"/>
        <v>0</v>
      </c>
      <c r="DF766" s="211">
        <f t="shared" si="308"/>
        <v>0</v>
      </c>
      <c r="DG766" s="211">
        <f t="shared" si="309"/>
        <v>0</v>
      </c>
      <c r="DH766" s="211">
        <f t="shared" si="310"/>
        <v>0</v>
      </c>
    </row>
    <row r="767" spans="1:112" s="105" customFormat="1" ht="32.1" customHeight="1">
      <c r="A767" s="56">
        <v>617</v>
      </c>
      <c r="B767" s="57" t="s">
        <v>991</v>
      </c>
      <c r="C767" s="202">
        <v>401000040</v>
      </c>
      <c r="D767" s="58" t="s">
        <v>998</v>
      </c>
      <c r="E767" s="59" t="s">
        <v>252</v>
      </c>
      <c r="F767" s="85"/>
      <c r="G767" s="85"/>
      <c r="H767" s="86">
        <v>3</v>
      </c>
      <c r="I767" s="85"/>
      <c r="J767" s="86" t="s">
        <v>369</v>
      </c>
      <c r="K767" s="86" t="s">
        <v>64</v>
      </c>
      <c r="L767" s="86">
        <v>25</v>
      </c>
      <c r="M767" s="232"/>
      <c r="N767" s="232"/>
      <c r="O767" s="232"/>
      <c r="P767" s="64" t="s">
        <v>134</v>
      </c>
      <c r="Q767" s="64" t="s">
        <v>253</v>
      </c>
      <c r="R767" s="86"/>
      <c r="S767" s="86"/>
      <c r="T767" s="86" t="s">
        <v>66</v>
      </c>
      <c r="U767" s="86"/>
      <c r="V767" s="86" t="s">
        <v>189</v>
      </c>
      <c r="W767" s="86" t="s">
        <v>64</v>
      </c>
      <c r="X767" s="86"/>
      <c r="Y767" s="86"/>
      <c r="Z767" s="86"/>
      <c r="AA767" s="86"/>
      <c r="AB767" s="64" t="s">
        <v>142</v>
      </c>
      <c r="AC767" s="64" t="s">
        <v>2739</v>
      </c>
      <c r="AD767" s="267"/>
      <c r="AE767" s="267"/>
      <c r="AF767" s="267"/>
      <c r="AG767" s="267"/>
      <c r="AH767" s="267"/>
      <c r="AI767" s="267"/>
      <c r="AJ767" s="267"/>
      <c r="AK767" s="267"/>
      <c r="AL767" s="267"/>
      <c r="AM767" s="64" t="s">
        <v>2740</v>
      </c>
      <c r="AN767" s="64" t="s">
        <v>2741</v>
      </c>
      <c r="AO767" s="197" t="s">
        <v>205</v>
      </c>
      <c r="AP767" s="197" t="s">
        <v>74</v>
      </c>
      <c r="AQ767" s="197" t="s">
        <v>556</v>
      </c>
      <c r="AR767" s="70" t="s">
        <v>557</v>
      </c>
      <c r="AS767" s="249" t="s">
        <v>73</v>
      </c>
      <c r="AT767" s="37">
        <v>78014</v>
      </c>
      <c r="AU767" s="37">
        <v>78014</v>
      </c>
      <c r="AV767" s="87">
        <v>0</v>
      </c>
      <c r="AW767" s="87">
        <v>0</v>
      </c>
      <c r="AX767" s="37">
        <v>0</v>
      </c>
      <c r="AY767" s="37">
        <v>0</v>
      </c>
      <c r="AZ767" s="87">
        <v>0</v>
      </c>
      <c r="BA767" s="87">
        <v>0</v>
      </c>
      <c r="BB767" s="37">
        <v>78014</v>
      </c>
      <c r="BC767" s="37">
        <v>78014</v>
      </c>
      <c r="BD767" s="37">
        <v>37088</v>
      </c>
      <c r="BE767" s="87">
        <v>0</v>
      </c>
      <c r="BF767" s="37">
        <v>0</v>
      </c>
      <c r="BG767" s="37">
        <v>0</v>
      </c>
      <c r="BH767" s="37">
        <v>37088</v>
      </c>
      <c r="BI767" s="37">
        <v>38570</v>
      </c>
      <c r="BJ767" s="87">
        <v>0</v>
      </c>
      <c r="BK767" s="37">
        <v>0</v>
      </c>
      <c r="BL767" s="37">
        <v>0</v>
      </c>
      <c r="BM767" s="37">
        <v>38570</v>
      </c>
      <c r="BN767" s="37">
        <v>40115</v>
      </c>
      <c r="BO767" s="87">
        <v>0</v>
      </c>
      <c r="BP767" s="37">
        <v>0</v>
      </c>
      <c r="BQ767" s="37">
        <v>0</v>
      </c>
      <c r="BR767" s="37">
        <v>40115</v>
      </c>
      <c r="BS767" s="37">
        <v>40115</v>
      </c>
      <c r="BT767" s="87">
        <v>0</v>
      </c>
      <c r="BU767" s="37">
        <v>0</v>
      </c>
      <c r="BV767" s="37">
        <v>0</v>
      </c>
      <c r="BW767" s="37">
        <v>40115</v>
      </c>
      <c r="BX767" s="37">
        <v>78014</v>
      </c>
      <c r="BY767" s="87">
        <v>0</v>
      </c>
      <c r="BZ767" s="37">
        <v>0</v>
      </c>
      <c r="CA767" s="87">
        <v>0</v>
      </c>
      <c r="CB767" s="37">
        <v>78014</v>
      </c>
      <c r="CC767" s="37">
        <v>37088</v>
      </c>
      <c r="CD767" s="87">
        <v>0</v>
      </c>
      <c r="CE767" s="37">
        <v>0</v>
      </c>
      <c r="CF767" s="37">
        <v>0</v>
      </c>
      <c r="CG767" s="37">
        <v>37088</v>
      </c>
      <c r="CH767" s="37">
        <v>38570</v>
      </c>
      <c r="CI767" s="87">
        <v>0</v>
      </c>
      <c r="CJ767" s="37">
        <v>0</v>
      </c>
      <c r="CK767" s="37">
        <v>0</v>
      </c>
      <c r="CL767" s="37">
        <v>38570</v>
      </c>
      <c r="CM767" s="509" t="s">
        <v>92</v>
      </c>
      <c r="CN767" s="19" t="str">
        <f t="shared" si="300"/>
        <v>4010000400503плановый</v>
      </c>
      <c r="CP767" s="103"/>
      <c r="CQ767" s="103"/>
      <c r="CR767" s="104">
        <f t="shared" si="293"/>
        <v>0</v>
      </c>
      <c r="CS767" s="104">
        <f t="shared" si="294"/>
        <v>0</v>
      </c>
      <c r="CT767" s="104">
        <f t="shared" si="295"/>
        <v>0</v>
      </c>
      <c r="CU767" s="104">
        <f t="shared" si="296"/>
        <v>0</v>
      </c>
      <c r="CV767" s="104">
        <f t="shared" si="297"/>
        <v>0</v>
      </c>
      <c r="CW767" s="104">
        <f t="shared" si="298"/>
        <v>0</v>
      </c>
      <c r="CX767" s="104"/>
      <c r="CY767" s="211">
        <f t="shared" si="301"/>
        <v>0</v>
      </c>
      <c r="CZ767" s="211">
        <f t="shared" si="302"/>
        <v>0</v>
      </c>
      <c r="DA767" s="211">
        <f t="shared" si="303"/>
        <v>0</v>
      </c>
      <c r="DB767" s="211">
        <f t="shared" si="304"/>
        <v>0</v>
      </c>
      <c r="DC767" s="211">
        <f t="shared" si="305"/>
        <v>0</v>
      </c>
      <c r="DD767" s="211">
        <f t="shared" si="306"/>
        <v>0</v>
      </c>
      <c r="DE767" s="211">
        <f t="shared" si="307"/>
        <v>0</v>
      </c>
      <c r="DF767" s="211">
        <f t="shared" si="308"/>
        <v>0</v>
      </c>
      <c r="DG767" s="211">
        <f t="shared" si="309"/>
        <v>0</v>
      </c>
      <c r="DH767" s="211">
        <f t="shared" si="310"/>
        <v>0</v>
      </c>
    </row>
    <row r="768" spans="1:112" s="105" customFormat="1" ht="32.1" customHeight="1">
      <c r="A768" s="56">
        <v>617</v>
      </c>
      <c r="B768" s="57" t="s">
        <v>991</v>
      </c>
      <c r="C768" s="202">
        <v>401000040</v>
      </c>
      <c r="D768" s="58" t="s">
        <v>998</v>
      </c>
      <c r="E768" s="59" t="s">
        <v>252</v>
      </c>
      <c r="F768" s="85"/>
      <c r="G768" s="85"/>
      <c r="H768" s="86">
        <v>3</v>
      </c>
      <c r="I768" s="85"/>
      <c r="J768" s="86" t="s">
        <v>369</v>
      </c>
      <c r="K768" s="86" t="s">
        <v>64</v>
      </c>
      <c r="L768" s="86">
        <v>25</v>
      </c>
      <c r="M768" s="232"/>
      <c r="N768" s="232"/>
      <c r="O768" s="232"/>
      <c r="P768" s="64" t="s">
        <v>134</v>
      </c>
      <c r="Q768" s="64" t="s">
        <v>253</v>
      </c>
      <c r="R768" s="86"/>
      <c r="S768" s="86"/>
      <c r="T768" s="86" t="s">
        <v>66</v>
      </c>
      <c r="U768" s="86"/>
      <c r="V768" s="86" t="s">
        <v>189</v>
      </c>
      <c r="W768" s="86" t="s">
        <v>64</v>
      </c>
      <c r="X768" s="86"/>
      <c r="Y768" s="86"/>
      <c r="Z768" s="86"/>
      <c r="AA768" s="86"/>
      <c r="AB768" s="64" t="s">
        <v>142</v>
      </c>
      <c r="AC768" s="259" t="s">
        <v>2690</v>
      </c>
      <c r="AD768" s="260"/>
      <c r="AE768" s="260"/>
      <c r="AF768" s="260"/>
      <c r="AG768" s="260"/>
      <c r="AH768" s="260"/>
      <c r="AI768" s="260"/>
      <c r="AJ768" s="261"/>
      <c r="AK768" s="261"/>
      <c r="AL768" s="260"/>
      <c r="AM768" s="264" t="s">
        <v>2706</v>
      </c>
      <c r="AN768" s="259" t="s">
        <v>2692</v>
      </c>
      <c r="AO768" s="197" t="s">
        <v>205</v>
      </c>
      <c r="AP768" s="197" t="s">
        <v>74</v>
      </c>
      <c r="AQ768" s="197" t="s">
        <v>556</v>
      </c>
      <c r="AR768" s="70" t="s">
        <v>557</v>
      </c>
      <c r="AS768" s="249" t="s">
        <v>118</v>
      </c>
      <c r="AT768" s="37">
        <v>520513.88</v>
      </c>
      <c r="AU768" s="37">
        <v>403288.12</v>
      </c>
      <c r="AV768" s="87">
        <v>0</v>
      </c>
      <c r="AW768" s="87">
        <v>0</v>
      </c>
      <c r="AX768" s="37">
        <v>0</v>
      </c>
      <c r="AY768" s="37">
        <v>0</v>
      </c>
      <c r="AZ768" s="87">
        <v>0</v>
      </c>
      <c r="BA768" s="87">
        <v>0</v>
      </c>
      <c r="BB768" s="37">
        <v>520513.88</v>
      </c>
      <c r="BC768" s="37">
        <v>403288.12</v>
      </c>
      <c r="BD768" s="37">
        <v>210000</v>
      </c>
      <c r="BE768" s="87">
        <v>0</v>
      </c>
      <c r="BF768" s="37">
        <v>0</v>
      </c>
      <c r="BG768" s="37">
        <v>0</v>
      </c>
      <c r="BH768" s="37">
        <v>210000</v>
      </c>
      <c r="BI768" s="37">
        <v>106080</v>
      </c>
      <c r="BJ768" s="87">
        <v>0</v>
      </c>
      <c r="BK768" s="37">
        <v>0</v>
      </c>
      <c r="BL768" s="37">
        <v>0</v>
      </c>
      <c r="BM768" s="37">
        <v>106080</v>
      </c>
      <c r="BN768" s="37">
        <v>110325</v>
      </c>
      <c r="BO768" s="87">
        <v>0</v>
      </c>
      <c r="BP768" s="37">
        <v>0</v>
      </c>
      <c r="BQ768" s="37">
        <v>0</v>
      </c>
      <c r="BR768" s="37">
        <v>110325</v>
      </c>
      <c r="BS768" s="37">
        <v>110325</v>
      </c>
      <c r="BT768" s="87">
        <v>0</v>
      </c>
      <c r="BU768" s="37">
        <v>0</v>
      </c>
      <c r="BV768" s="37">
        <v>0</v>
      </c>
      <c r="BW768" s="37">
        <v>110325</v>
      </c>
      <c r="BX768" s="37">
        <v>403288.12</v>
      </c>
      <c r="BY768" s="87">
        <v>0</v>
      </c>
      <c r="BZ768" s="37">
        <v>0</v>
      </c>
      <c r="CA768" s="87">
        <v>0</v>
      </c>
      <c r="CB768" s="37">
        <v>403288.12</v>
      </c>
      <c r="CC768" s="37">
        <v>210000</v>
      </c>
      <c r="CD768" s="87">
        <v>0</v>
      </c>
      <c r="CE768" s="37">
        <v>0</v>
      </c>
      <c r="CF768" s="37">
        <v>0</v>
      </c>
      <c r="CG768" s="37">
        <v>210000</v>
      </c>
      <c r="CH768" s="37">
        <v>106080</v>
      </c>
      <c r="CI768" s="87">
        <v>0</v>
      </c>
      <c r="CJ768" s="37">
        <v>0</v>
      </c>
      <c r="CK768" s="37">
        <v>0</v>
      </c>
      <c r="CL768" s="37">
        <v>106080</v>
      </c>
      <c r="CM768" s="311" t="s">
        <v>1257</v>
      </c>
      <c r="CN768" s="19" t="str">
        <f t="shared" si="300"/>
        <v>4010000400503индексации</v>
      </c>
      <c r="CP768" s="103"/>
      <c r="CQ768" s="103"/>
      <c r="CR768" s="104">
        <f t="shared" si="293"/>
        <v>0</v>
      </c>
      <c r="CS768" s="104">
        <f t="shared" si="294"/>
        <v>0</v>
      </c>
      <c r="CT768" s="104">
        <f t="shared" si="295"/>
        <v>0</v>
      </c>
      <c r="CU768" s="104">
        <f t="shared" si="296"/>
        <v>0</v>
      </c>
      <c r="CV768" s="104">
        <f t="shared" si="297"/>
        <v>0</v>
      </c>
      <c r="CW768" s="104">
        <f t="shared" si="298"/>
        <v>0</v>
      </c>
      <c r="CX768" s="104"/>
      <c r="CY768" s="211">
        <f t="shared" si="301"/>
        <v>0</v>
      </c>
      <c r="CZ768" s="211">
        <f t="shared" si="302"/>
        <v>0</v>
      </c>
      <c r="DA768" s="211">
        <f t="shared" si="303"/>
        <v>0</v>
      </c>
      <c r="DB768" s="211">
        <f t="shared" si="304"/>
        <v>0</v>
      </c>
      <c r="DC768" s="211">
        <f t="shared" si="305"/>
        <v>0</v>
      </c>
      <c r="DD768" s="211">
        <f t="shared" si="306"/>
        <v>0</v>
      </c>
      <c r="DE768" s="211">
        <f t="shared" si="307"/>
        <v>0</v>
      </c>
      <c r="DF768" s="211">
        <f t="shared" si="308"/>
        <v>0</v>
      </c>
      <c r="DG768" s="211">
        <f t="shared" si="309"/>
        <v>0</v>
      </c>
      <c r="DH768" s="211">
        <f t="shared" si="310"/>
        <v>0</v>
      </c>
    </row>
    <row r="769" spans="1:112" s="105" customFormat="1" ht="32.1" customHeight="1">
      <c r="A769" s="56">
        <v>617</v>
      </c>
      <c r="B769" s="57" t="s">
        <v>991</v>
      </c>
      <c r="C769" s="202">
        <v>401000040</v>
      </c>
      <c r="D769" s="58" t="s">
        <v>998</v>
      </c>
      <c r="E769" s="59" t="s">
        <v>252</v>
      </c>
      <c r="F769" s="85"/>
      <c r="G769" s="85"/>
      <c r="H769" s="86">
        <v>3</v>
      </c>
      <c r="I769" s="85"/>
      <c r="J769" s="86" t="s">
        <v>369</v>
      </c>
      <c r="K769" s="86" t="s">
        <v>64</v>
      </c>
      <c r="L769" s="86">
        <v>25</v>
      </c>
      <c r="M769" s="232"/>
      <c r="N769" s="232"/>
      <c r="O769" s="232"/>
      <c r="P769" s="64" t="s">
        <v>134</v>
      </c>
      <c r="Q769" s="64" t="s">
        <v>253</v>
      </c>
      <c r="R769" s="86"/>
      <c r="S769" s="86"/>
      <c r="T769" s="86" t="s">
        <v>66</v>
      </c>
      <c r="U769" s="86"/>
      <c r="V769" s="86" t="s">
        <v>189</v>
      </c>
      <c r="W769" s="86" t="s">
        <v>64</v>
      </c>
      <c r="X769" s="86"/>
      <c r="Y769" s="86"/>
      <c r="Z769" s="86"/>
      <c r="AA769" s="86"/>
      <c r="AB769" s="64" t="s">
        <v>142</v>
      </c>
      <c r="AC769" s="259" t="s">
        <v>2690</v>
      </c>
      <c r="AD769" s="260"/>
      <c r="AE769" s="260"/>
      <c r="AF769" s="260"/>
      <c r="AG769" s="260"/>
      <c r="AH769" s="260"/>
      <c r="AI769" s="260"/>
      <c r="AJ769" s="261"/>
      <c r="AK769" s="261"/>
      <c r="AL769" s="260"/>
      <c r="AM769" s="264" t="s">
        <v>2706</v>
      </c>
      <c r="AN769" s="259" t="s">
        <v>2692</v>
      </c>
      <c r="AO769" s="197" t="s">
        <v>205</v>
      </c>
      <c r="AP769" s="197" t="s">
        <v>74</v>
      </c>
      <c r="AQ769" s="197" t="s">
        <v>531</v>
      </c>
      <c r="AR769" s="70" t="s">
        <v>532</v>
      </c>
      <c r="AS769" s="249" t="s">
        <v>73</v>
      </c>
      <c r="AT769" s="37">
        <v>0</v>
      </c>
      <c r="AU769" s="37">
        <v>0</v>
      </c>
      <c r="AV769" s="87">
        <v>0</v>
      </c>
      <c r="AW769" s="87">
        <v>0</v>
      </c>
      <c r="AX769" s="37">
        <v>0</v>
      </c>
      <c r="AY769" s="37">
        <v>0</v>
      </c>
      <c r="AZ769" s="87">
        <v>0</v>
      </c>
      <c r="BA769" s="87">
        <v>0</v>
      </c>
      <c r="BB769" s="37">
        <v>0</v>
      </c>
      <c r="BC769" s="37">
        <v>0</v>
      </c>
      <c r="BD769" s="37">
        <v>0</v>
      </c>
      <c r="BE769" s="87">
        <v>0</v>
      </c>
      <c r="BF769" s="37">
        <v>0</v>
      </c>
      <c r="BG769" s="37">
        <v>0</v>
      </c>
      <c r="BH769" s="37">
        <v>0</v>
      </c>
      <c r="BI769" s="37">
        <v>0</v>
      </c>
      <c r="BJ769" s="87">
        <v>0</v>
      </c>
      <c r="BK769" s="37">
        <v>0</v>
      </c>
      <c r="BL769" s="37">
        <v>0</v>
      </c>
      <c r="BM769" s="37">
        <v>0</v>
      </c>
      <c r="BN769" s="37">
        <v>0</v>
      </c>
      <c r="BO769" s="87">
        <v>0</v>
      </c>
      <c r="BP769" s="37">
        <v>0</v>
      </c>
      <c r="BQ769" s="37">
        <v>0</v>
      </c>
      <c r="BR769" s="37">
        <v>0</v>
      </c>
      <c r="BS769" s="37">
        <v>0</v>
      </c>
      <c r="BT769" s="87">
        <v>0</v>
      </c>
      <c r="BU769" s="37">
        <v>0</v>
      </c>
      <c r="BV769" s="37">
        <v>0</v>
      </c>
      <c r="BW769" s="37">
        <v>0</v>
      </c>
      <c r="BX769" s="37">
        <v>0</v>
      </c>
      <c r="BY769" s="87">
        <v>0</v>
      </c>
      <c r="BZ769" s="37">
        <v>0</v>
      </c>
      <c r="CA769" s="87">
        <v>0</v>
      </c>
      <c r="CB769" s="37">
        <v>0</v>
      </c>
      <c r="CC769" s="37">
        <v>0</v>
      </c>
      <c r="CD769" s="87">
        <v>0</v>
      </c>
      <c r="CE769" s="37">
        <v>0</v>
      </c>
      <c r="CF769" s="37">
        <v>0</v>
      </c>
      <c r="CG769" s="37">
        <v>0</v>
      </c>
      <c r="CH769" s="37">
        <v>0</v>
      </c>
      <c r="CI769" s="87">
        <v>0</v>
      </c>
      <c r="CJ769" s="37">
        <v>0</v>
      </c>
      <c r="CK769" s="37">
        <v>0</v>
      </c>
      <c r="CL769" s="37">
        <v>0</v>
      </c>
      <c r="CM769" s="509" t="s">
        <v>92</v>
      </c>
      <c r="CN769" s="19" t="str">
        <f t="shared" si="300"/>
        <v>4010000400503плановый</v>
      </c>
      <c r="CO769" s="120" t="s">
        <v>1340</v>
      </c>
      <c r="CP769" s="103"/>
      <c r="CQ769" s="103"/>
      <c r="CR769" s="104">
        <f t="shared" si="293"/>
        <v>0</v>
      </c>
      <c r="CS769" s="104">
        <f t="shared" si="294"/>
        <v>0</v>
      </c>
      <c r="CT769" s="104">
        <f t="shared" si="295"/>
        <v>0</v>
      </c>
      <c r="CU769" s="104">
        <f t="shared" si="296"/>
        <v>0</v>
      </c>
      <c r="CV769" s="104">
        <f t="shared" si="297"/>
        <v>0</v>
      </c>
      <c r="CW769" s="104">
        <f t="shared" si="298"/>
        <v>0</v>
      </c>
      <c r="CX769" s="104"/>
      <c r="CY769" s="211">
        <f t="shared" si="301"/>
        <v>0</v>
      </c>
      <c r="CZ769" s="211">
        <f t="shared" si="302"/>
        <v>0</v>
      </c>
      <c r="DA769" s="211">
        <f t="shared" si="303"/>
        <v>0</v>
      </c>
      <c r="DB769" s="211">
        <f t="shared" si="304"/>
        <v>0</v>
      </c>
      <c r="DC769" s="211">
        <f t="shared" si="305"/>
        <v>0</v>
      </c>
      <c r="DD769" s="211">
        <f t="shared" si="306"/>
        <v>0</v>
      </c>
      <c r="DE769" s="211">
        <f t="shared" si="307"/>
        <v>0</v>
      </c>
      <c r="DF769" s="211">
        <f t="shared" si="308"/>
        <v>0</v>
      </c>
      <c r="DG769" s="211">
        <f t="shared" si="309"/>
        <v>0</v>
      </c>
      <c r="DH769" s="211">
        <f t="shared" si="310"/>
        <v>0</v>
      </c>
    </row>
    <row r="770" spans="1:112" s="105" customFormat="1" ht="32.1" customHeight="1">
      <c r="A770" s="56">
        <v>617</v>
      </c>
      <c r="B770" s="57" t="s">
        <v>991</v>
      </c>
      <c r="C770" s="202">
        <v>401000040</v>
      </c>
      <c r="D770" s="58" t="s">
        <v>998</v>
      </c>
      <c r="E770" s="59" t="s">
        <v>252</v>
      </c>
      <c r="F770" s="85"/>
      <c r="G770" s="85"/>
      <c r="H770" s="86" t="s">
        <v>66</v>
      </c>
      <c r="I770" s="85"/>
      <c r="J770" s="86" t="s">
        <v>369</v>
      </c>
      <c r="K770" s="86" t="s">
        <v>64</v>
      </c>
      <c r="L770" s="86" t="s">
        <v>1029</v>
      </c>
      <c r="M770" s="232"/>
      <c r="N770" s="232"/>
      <c r="O770" s="232"/>
      <c r="P770" s="64" t="s">
        <v>134</v>
      </c>
      <c r="Q770" s="64" t="s">
        <v>999</v>
      </c>
      <c r="R770" s="86"/>
      <c r="S770" s="86"/>
      <c r="T770" s="86" t="s">
        <v>66</v>
      </c>
      <c r="U770" s="86"/>
      <c r="V770" s="86" t="s">
        <v>189</v>
      </c>
      <c r="W770" s="86" t="s">
        <v>64</v>
      </c>
      <c r="X770" s="86"/>
      <c r="Y770" s="86"/>
      <c r="Z770" s="86"/>
      <c r="AA770" s="86"/>
      <c r="AB770" s="64" t="s">
        <v>142</v>
      </c>
      <c r="AC770" s="259" t="s">
        <v>2742</v>
      </c>
      <c r="AD770" s="260"/>
      <c r="AE770" s="260"/>
      <c r="AF770" s="260"/>
      <c r="AG770" s="260"/>
      <c r="AH770" s="264"/>
      <c r="AI770" s="264"/>
      <c r="AJ770" s="264"/>
      <c r="AK770" s="264"/>
      <c r="AL770" s="260"/>
      <c r="AM770" s="264" t="s">
        <v>2743</v>
      </c>
      <c r="AN770" s="262" t="s">
        <v>2744</v>
      </c>
      <c r="AO770" s="197" t="s">
        <v>205</v>
      </c>
      <c r="AP770" s="197" t="s">
        <v>74</v>
      </c>
      <c r="AQ770" s="197" t="s">
        <v>1030</v>
      </c>
      <c r="AR770" s="70" t="s">
        <v>1031</v>
      </c>
      <c r="AS770" s="249" t="s">
        <v>73</v>
      </c>
      <c r="AT770" s="37">
        <v>2000337.74</v>
      </c>
      <c r="AU770" s="37">
        <v>2000337.74</v>
      </c>
      <c r="AV770" s="87">
        <v>0</v>
      </c>
      <c r="AW770" s="87">
        <v>0</v>
      </c>
      <c r="AX770" s="37">
        <v>0</v>
      </c>
      <c r="AY770" s="37">
        <v>0</v>
      </c>
      <c r="AZ770" s="87">
        <v>0</v>
      </c>
      <c r="BA770" s="87">
        <v>0</v>
      </c>
      <c r="BB770" s="37">
        <v>2000337.74</v>
      </c>
      <c r="BC770" s="37">
        <v>2000337.74</v>
      </c>
      <c r="BD770" s="37">
        <v>1941720</v>
      </c>
      <c r="BE770" s="87">
        <v>0</v>
      </c>
      <c r="BF770" s="37">
        <v>0</v>
      </c>
      <c r="BG770" s="37">
        <v>0</v>
      </c>
      <c r="BH770" s="37">
        <v>1941720</v>
      </c>
      <c r="BI770" s="37">
        <v>941720</v>
      </c>
      <c r="BJ770" s="87">
        <v>0</v>
      </c>
      <c r="BK770" s="37">
        <v>0</v>
      </c>
      <c r="BL770" s="37">
        <v>0</v>
      </c>
      <c r="BM770" s="37">
        <v>941720</v>
      </c>
      <c r="BN770" s="37">
        <v>941720</v>
      </c>
      <c r="BO770" s="87">
        <v>0</v>
      </c>
      <c r="BP770" s="37">
        <v>0</v>
      </c>
      <c r="BQ770" s="37">
        <v>0</v>
      </c>
      <c r="BR770" s="37">
        <v>941720</v>
      </c>
      <c r="BS770" s="37">
        <v>941720</v>
      </c>
      <c r="BT770" s="87">
        <v>0</v>
      </c>
      <c r="BU770" s="37">
        <v>0</v>
      </c>
      <c r="BV770" s="37">
        <v>0</v>
      </c>
      <c r="BW770" s="37">
        <v>941720</v>
      </c>
      <c r="BX770" s="37">
        <v>2000337.74</v>
      </c>
      <c r="BY770" s="87">
        <v>0</v>
      </c>
      <c r="BZ770" s="37">
        <v>0</v>
      </c>
      <c r="CA770" s="87">
        <v>0</v>
      </c>
      <c r="CB770" s="37">
        <v>2000337.74</v>
      </c>
      <c r="CC770" s="37">
        <v>1941720</v>
      </c>
      <c r="CD770" s="87">
        <v>0</v>
      </c>
      <c r="CE770" s="37">
        <v>0</v>
      </c>
      <c r="CF770" s="37">
        <v>0</v>
      </c>
      <c r="CG770" s="37">
        <v>1941720</v>
      </c>
      <c r="CH770" s="37">
        <v>941720</v>
      </c>
      <c r="CI770" s="87">
        <v>0</v>
      </c>
      <c r="CJ770" s="37">
        <v>0</v>
      </c>
      <c r="CK770" s="37">
        <v>0</v>
      </c>
      <c r="CL770" s="37">
        <v>941720</v>
      </c>
      <c r="CM770" s="509" t="s">
        <v>92</v>
      </c>
      <c r="CN770" s="19" t="str">
        <f t="shared" si="300"/>
        <v>4010000400503плановый</v>
      </c>
      <c r="CO770" s="120" t="s">
        <v>1345</v>
      </c>
      <c r="CP770" s="103"/>
      <c r="CQ770" s="103"/>
      <c r="CR770" s="104">
        <f t="shared" si="293"/>
        <v>0</v>
      </c>
      <c r="CS770" s="104">
        <f t="shared" si="294"/>
        <v>0</v>
      </c>
      <c r="CT770" s="104">
        <f t="shared" si="295"/>
        <v>0</v>
      </c>
      <c r="CU770" s="104">
        <f t="shared" si="296"/>
        <v>0</v>
      </c>
      <c r="CV770" s="104">
        <f t="shared" si="297"/>
        <v>0</v>
      </c>
      <c r="CW770" s="104">
        <f t="shared" si="298"/>
        <v>0</v>
      </c>
      <c r="CX770" s="104"/>
      <c r="CY770" s="211">
        <f t="shared" si="301"/>
        <v>0</v>
      </c>
      <c r="CZ770" s="211">
        <f t="shared" si="302"/>
        <v>0</v>
      </c>
      <c r="DA770" s="211">
        <f t="shared" si="303"/>
        <v>0</v>
      </c>
      <c r="DB770" s="211">
        <f t="shared" si="304"/>
        <v>0</v>
      </c>
      <c r="DC770" s="211">
        <f t="shared" si="305"/>
        <v>0</v>
      </c>
      <c r="DD770" s="211">
        <f t="shared" si="306"/>
        <v>0</v>
      </c>
      <c r="DE770" s="211">
        <f t="shared" si="307"/>
        <v>0</v>
      </c>
      <c r="DF770" s="211">
        <f t="shared" si="308"/>
        <v>0</v>
      </c>
      <c r="DG770" s="211">
        <f t="shared" si="309"/>
        <v>0</v>
      </c>
      <c r="DH770" s="211">
        <f t="shared" si="310"/>
        <v>0</v>
      </c>
    </row>
    <row r="771" spans="1:112" s="105" customFormat="1" ht="32.1" customHeight="1">
      <c r="A771" s="56">
        <v>617</v>
      </c>
      <c r="B771" s="57" t="s">
        <v>991</v>
      </c>
      <c r="C771" s="202">
        <v>401000040</v>
      </c>
      <c r="D771" s="58" t="s">
        <v>998</v>
      </c>
      <c r="E771" s="59" t="s">
        <v>252</v>
      </c>
      <c r="F771" s="85"/>
      <c r="G771" s="85"/>
      <c r="H771" s="86">
        <v>3</v>
      </c>
      <c r="I771" s="85"/>
      <c r="J771" s="86" t="s">
        <v>369</v>
      </c>
      <c r="K771" s="86" t="s">
        <v>64</v>
      </c>
      <c r="L771" s="86">
        <v>25</v>
      </c>
      <c r="M771" s="232"/>
      <c r="N771" s="232"/>
      <c r="O771" s="232"/>
      <c r="P771" s="64" t="s">
        <v>134</v>
      </c>
      <c r="Q771" s="64" t="s">
        <v>2745</v>
      </c>
      <c r="R771" s="86"/>
      <c r="S771" s="86"/>
      <c r="T771" s="86" t="s">
        <v>1032</v>
      </c>
      <c r="U771" s="86"/>
      <c r="V771" s="86" t="s">
        <v>1033</v>
      </c>
      <c r="W771" s="86" t="s">
        <v>326</v>
      </c>
      <c r="X771" s="86" t="s">
        <v>2746</v>
      </c>
      <c r="Y771" s="86"/>
      <c r="Z771" s="86"/>
      <c r="AA771" s="86"/>
      <c r="AB771" s="64" t="s">
        <v>2747</v>
      </c>
      <c r="AC771" s="259" t="s">
        <v>2690</v>
      </c>
      <c r="AD771" s="260"/>
      <c r="AE771" s="260"/>
      <c r="AF771" s="260"/>
      <c r="AG771" s="260"/>
      <c r="AH771" s="260"/>
      <c r="AI771" s="260"/>
      <c r="AJ771" s="261"/>
      <c r="AK771" s="261"/>
      <c r="AL771" s="260"/>
      <c r="AM771" s="264" t="s">
        <v>2748</v>
      </c>
      <c r="AN771" s="259" t="s">
        <v>2692</v>
      </c>
      <c r="AO771" s="197" t="s">
        <v>205</v>
      </c>
      <c r="AP771" s="197" t="s">
        <v>74</v>
      </c>
      <c r="AQ771" s="197" t="s">
        <v>1034</v>
      </c>
      <c r="AR771" s="70" t="s">
        <v>1035</v>
      </c>
      <c r="AS771" s="249" t="s">
        <v>73</v>
      </c>
      <c r="AT771" s="37">
        <v>15476080</v>
      </c>
      <c r="AU771" s="37">
        <v>15476080</v>
      </c>
      <c r="AV771" s="87">
        <v>0</v>
      </c>
      <c r="AW771" s="87">
        <v>0</v>
      </c>
      <c r="AX771" s="37">
        <v>15476080</v>
      </c>
      <c r="AY771" s="37">
        <v>15476080</v>
      </c>
      <c r="AZ771" s="87">
        <v>0</v>
      </c>
      <c r="BA771" s="87">
        <v>0</v>
      </c>
      <c r="BB771" s="37">
        <v>0</v>
      </c>
      <c r="BC771" s="37">
        <v>0</v>
      </c>
      <c r="BD771" s="37">
        <v>15476080</v>
      </c>
      <c r="BE771" s="87">
        <v>0</v>
      </c>
      <c r="BF771" s="37">
        <v>15476080</v>
      </c>
      <c r="BG771" s="37">
        <v>0</v>
      </c>
      <c r="BH771" s="37">
        <v>0</v>
      </c>
      <c r="BI771" s="37">
        <v>9476080</v>
      </c>
      <c r="BJ771" s="87">
        <v>0</v>
      </c>
      <c r="BK771" s="37">
        <v>9476080</v>
      </c>
      <c r="BL771" s="37">
        <v>0</v>
      </c>
      <c r="BM771" s="37">
        <v>0</v>
      </c>
      <c r="BN771" s="37">
        <v>9476080</v>
      </c>
      <c r="BO771" s="87">
        <v>0</v>
      </c>
      <c r="BP771" s="37">
        <v>9476080</v>
      </c>
      <c r="BQ771" s="37">
        <v>0</v>
      </c>
      <c r="BR771" s="37">
        <v>0</v>
      </c>
      <c r="BS771" s="37">
        <v>9476080</v>
      </c>
      <c r="BT771" s="87">
        <v>0</v>
      </c>
      <c r="BU771" s="37">
        <v>9476080</v>
      </c>
      <c r="BV771" s="37">
        <v>0</v>
      </c>
      <c r="BW771" s="37">
        <v>0</v>
      </c>
      <c r="BX771" s="37">
        <v>15476080</v>
      </c>
      <c r="BY771" s="87">
        <v>0</v>
      </c>
      <c r="BZ771" s="37">
        <v>15476080</v>
      </c>
      <c r="CA771" s="87">
        <v>0</v>
      </c>
      <c r="CB771" s="37">
        <v>0</v>
      </c>
      <c r="CC771" s="37">
        <v>15476080</v>
      </c>
      <c r="CD771" s="87">
        <v>0</v>
      </c>
      <c r="CE771" s="37">
        <v>15476080</v>
      </c>
      <c r="CF771" s="37">
        <v>0</v>
      </c>
      <c r="CG771" s="37">
        <v>0</v>
      </c>
      <c r="CH771" s="37">
        <v>9476080</v>
      </c>
      <c r="CI771" s="87">
        <v>0</v>
      </c>
      <c r="CJ771" s="37">
        <v>9476080</v>
      </c>
      <c r="CK771" s="37">
        <v>0</v>
      </c>
      <c r="CL771" s="37">
        <v>0</v>
      </c>
      <c r="CM771" s="509" t="s">
        <v>92</v>
      </c>
      <c r="CN771" s="19" t="str">
        <f t="shared" si="300"/>
        <v>4010000400503плановый</v>
      </c>
      <c r="CP771" s="103"/>
      <c r="CQ771" s="103"/>
      <c r="CR771" s="104">
        <f t="shared" si="293"/>
        <v>0</v>
      </c>
      <c r="CS771" s="104">
        <f t="shared" si="294"/>
        <v>0</v>
      </c>
      <c r="CT771" s="104">
        <f t="shared" si="295"/>
        <v>0</v>
      </c>
      <c r="CU771" s="104">
        <f t="shared" si="296"/>
        <v>0</v>
      </c>
      <c r="CV771" s="104">
        <f t="shared" si="297"/>
        <v>0</v>
      </c>
      <c r="CW771" s="104">
        <f t="shared" si="298"/>
        <v>0</v>
      </c>
      <c r="CX771" s="104"/>
      <c r="CY771" s="211">
        <f t="shared" si="301"/>
        <v>0</v>
      </c>
      <c r="CZ771" s="211">
        <f t="shared" si="302"/>
        <v>0</v>
      </c>
      <c r="DA771" s="211">
        <f t="shared" si="303"/>
        <v>0</v>
      </c>
      <c r="DB771" s="211">
        <f t="shared" si="304"/>
        <v>0</v>
      </c>
      <c r="DC771" s="211">
        <f t="shared" si="305"/>
        <v>0</v>
      </c>
      <c r="DD771" s="211">
        <f t="shared" si="306"/>
        <v>0</v>
      </c>
      <c r="DE771" s="211">
        <f t="shared" si="307"/>
        <v>0</v>
      </c>
      <c r="DF771" s="211">
        <f t="shared" si="308"/>
        <v>0</v>
      </c>
      <c r="DG771" s="211">
        <f t="shared" si="309"/>
        <v>0</v>
      </c>
      <c r="DH771" s="211">
        <f t="shared" si="310"/>
        <v>0</v>
      </c>
    </row>
    <row r="772" spans="1:112" s="105" customFormat="1" ht="32.1" customHeight="1">
      <c r="A772" s="56">
        <v>617</v>
      </c>
      <c r="B772" s="57" t="s">
        <v>991</v>
      </c>
      <c r="C772" s="202">
        <v>402000001</v>
      </c>
      <c r="D772" s="58" t="s">
        <v>67</v>
      </c>
      <c r="E772" s="59" t="s">
        <v>1036</v>
      </c>
      <c r="F772" s="85"/>
      <c r="G772" s="85"/>
      <c r="H772" s="86" t="s">
        <v>289</v>
      </c>
      <c r="I772" s="85"/>
      <c r="J772" s="86" t="s">
        <v>629</v>
      </c>
      <c r="K772" s="86" t="s">
        <v>66</v>
      </c>
      <c r="L772" s="86"/>
      <c r="M772" s="232"/>
      <c r="N772" s="232"/>
      <c r="O772" s="232"/>
      <c r="P772" s="64" t="s">
        <v>154</v>
      </c>
      <c r="Q772" s="64" t="s">
        <v>1038</v>
      </c>
      <c r="R772" s="86"/>
      <c r="S772" s="86"/>
      <c r="T772" s="86"/>
      <c r="U772" s="86"/>
      <c r="V772" s="86">
        <v>11</v>
      </c>
      <c r="W772" s="86">
        <v>1</v>
      </c>
      <c r="X772" s="86" t="s">
        <v>106</v>
      </c>
      <c r="Y772" s="86"/>
      <c r="Z772" s="86"/>
      <c r="AA772" s="86"/>
      <c r="AB772" s="64" t="s">
        <v>166</v>
      </c>
      <c r="AC772" s="268" t="s">
        <v>2246</v>
      </c>
      <c r="AD772" s="260"/>
      <c r="AE772" s="260"/>
      <c r="AF772" s="260"/>
      <c r="AG772" s="260"/>
      <c r="AH772" s="260"/>
      <c r="AI772" s="260"/>
      <c r="AJ772" s="261"/>
      <c r="AK772" s="260"/>
      <c r="AL772" s="260"/>
      <c r="AM772" s="262" t="s">
        <v>1897</v>
      </c>
      <c r="AN772" s="259" t="s">
        <v>1871</v>
      </c>
      <c r="AO772" s="197" t="s">
        <v>71</v>
      </c>
      <c r="AP772" s="197" t="s">
        <v>137</v>
      </c>
      <c r="AQ772" s="197" t="s">
        <v>1039</v>
      </c>
      <c r="AR772" s="70" t="s">
        <v>76</v>
      </c>
      <c r="AS772" s="249" t="s">
        <v>77</v>
      </c>
      <c r="AT772" s="37">
        <v>386218.6</v>
      </c>
      <c r="AU772" s="37">
        <v>386218.6</v>
      </c>
      <c r="AV772" s="87">
        <v>0</v>
      </c>
      <c r="AW772" s="87">
        <v>0</v>
      </c>
      <c r="AX772" s="37">
        <v>0</v>
      </c>
      <c r="AY772" s="37">
        <v>0</v>
      </c>
      <c r="AZ772" s="87">
        <v>0</v>
      </c>
      <c r="BA772" s="87">
        <v>0</v>
      </c>
      <c r="BB772" s="37">
        <v>386218.6</v>
      </c>
      <c r="BC772" s="37">
        <v>386218.6</v>
      </c>
      <c r="BD772" s="37">
        <v>476560</v>
      </c>
      <c r="BE772" s="87">
        <v>0</v>
      </c>
      <c r="BF772" s="37">
        <v>0</v>
      </c>
      <c r="BG772" s="37">
        <v>0</v>
      </c>
      <c r="BH772" s="37">
        <v>476560</v>
      </c>
      <c r="BI772" s="37">
        <v>476560</v>
      </c>
      <c r="BJ772" s="87">
        <v>0</v>
      </c>
      <c r="BK772" s="37">
        <v>0</v>
      </c>
      <c r="BL772" s="37">
        <v>0</v>
      </c>
      <c r="BM772" s="37">
        <v>476560</v>
      </c>
      <c r="BN772" s="37">
        <v>476560</v>
      </c>
      <c r="BO772" s="87">
        <v>0</v>
      </c>
      <c r="BP772" s="37">
        <v>0</v>
      </c>
      <c r="BQ772" s="37">
        <v>0</v>
      </c>
      <c r="BR772" s="37">
        <v>476560</v>
      </c>
      <c r="BS772" s="37">
        <v>476560</v>
      </c>
      <c r="BT772" s="87">
        <v>0</v>
      </c>
      <c r="BU772" s="37">
        <v>0</v>
      </c>
      <c r="BV772" s="37">
        <v>0</v>
      </c>
      <c r="BW772" s="37">
        <v>476560</v>
      </c>
      <c r="BX772" s="37">
        <v>386218.6</v>
      </c>
      <c r="BY772" s="87">
        <v>0</v>
      </c>
      <c r="BZ772" s="37">
        <v>0</v>
      </c>
      <c r="CA772" s="87">
        <v>0</v>
      </c>
      <c r="CB772" s="37">
        <v>386218.6</v>
      </c>
      <c r="CC772" s="37">
        <v>476560</v>
      </c>
      <c r="CD772" s="87">
        <v>0</v>
      </c>
      <c r="CE772" s="37">
        <v>0</v>
      </c>
      <c r="CF772" s="37">
        <v>0</v>
      </c>
      <c r="CG772" s="37">
        <v>476560</v>
      </c>
      <c r="CH772" s="37">
        <v>476560</v>
      </c>
      <c r="CI772" s="87">
        <v>0</v>
      </c>
      <c r="CJ772" s="37">
        <v>0</v>
      </c>
      <c r="CK772" s="37">
        <v>0</v>
      </c>
      <c r="CL772" s="37">
        <v>476560</v>
      </c>
      <c r="CM772" s="509" t="s">
        <v>92</v>
      </c>
      <c r="CN772" s="19" t="str">
        <f t="shared" si="300"/>
        <v>4020000010104плановый</v>
      </c>
      <c r="CO772" s="120" t="s">
        <v>1350</v>
      </c>
      <c r="CP772" s="103"/>
      <c r="CQ772" s="103"/>
      <c r="CR772" s="104">
        <f t="shared" si="293"/>
        <v>0</v>
      </c>
      <c r="CS772" s="104">
        <f t="shared" si="294"/>
        <v>0</v>
      </c>
      <c r="CT772" s="104">
        <f t="shared" si="295"/>
        <v>0</v>
      </c>
      <c r="CU772" s="104">
        <f t="shared" si="296"/>
        <v>0</v>
      </c>
      <c r="CV772" s="104">
        <f t="shared" si="297"/>
        <v>0</v>
      </c>
      <c r="CW772" s="104">
        <f t="shared" si="298"/>
        <v>0</v>
      </c>
      <c r="CX772" s="104"/>
      <c r="CY772" s="211">
        <f t="shared" si="301"/>
        <v>0</v>
      </c>
      <c r="CZ772" s="211">
        <f t="shared" si="302"/>
        <v>0</v>
      </c>
      <c r="DA772" s="211">
        <f t="shared" si="303"/>
        <v>0</v>
      </c>
      <c r="DB772" s="211">
        <f t="shared" si="304"/>
        <v>0</v>
      </c>
      <c r="DC772" s="211">
        <f t="shared" si="305"/>
        <v>0</v>
      </c>
      <c r="DD772" s="211">
        <f t="shared" si="306"/>
        <v>0</v>
      </c>
      <c r="DE772" s="211">
        <f t="shared" si="307"/>
        <v>0</v>
      </c>
      <c r="DF772" s="211">
        <f t="shared" si="308"/>
        <v>0</v>
      </c>
      <c r="DG772" s="211">
        <f t="shared" si="309"/>
        <v>0</v>
      </c>
      <c r="DH772" s="211">
        <f t="shared" si="310"/>
        <v>0</v>
      </c>
    </row>
    <row r="773" spans="1:112" s="105" customFormat="1" ht="32.1" customHeight="1">
      <c r="A773" s="56">
        <v>617</v>
      </c>
      <c r="B773" s="57" t="s">
        <v>991</v>
      </c>
      <c r="C773" s="202">
        <v>402000001</v>
      </c>
      <c r="D773" s="58" t="s">
        <v>67</v>
      </c>
      <c r="E773" s="59" t="s">
        <v>1036</v>
      </c>
      <c r="F773" s="85"/>
      <c r="G773" s="85"/>
      <c r="H773" s="86" t="s">
        <v>289</v>
      </c>
      <c r="I773" s="85"/>
      <c r="J773" s="86" t="s">
        <v>629</v>
      </c>
      <c r="K773" s="86" t="s">
        <v>66</v>
      </c>
      <c r="L773" s="86"/>
      <c r="M773" s="232"/>
      <c r="N773" s="232"/>
      <c r="O773" s="232"/>
      <c r="P773" s="64" t="s">
        <v>154</v>
      </c>
      <c r="Q773" s="64" t="s">
        <v>1038</v>
      </c>
      <c r="R773" s="86"/>
      <c r="S773" s="86"/>
      <c r="T773" s="86"/>
      <c r="U773" s="86"/>
      <c r="V773" s="86">
        <v>11</v>
      </c>
      <c r="W773" s="86">
        <v>1</v>
      </c>
      <c r="X773" s="86" t="s">
        <v>106</v>
      </c>
      <c r="Y773" s="86"/>
      <c r="Z773" s="86"/>
      <c r="AA773" s="86"/>
      <c r="AB773" s="64" t="s">
        <v>166</v>
      </c>
      <c r="AC773" s="268" t="s">
        <v>2246</v>
      </c>
      <c r="AD773" s="260"/>
      <c r="AE773" s="260"/>
      <c r="AF773" s="260"/>
      <c r="AG773" s="260"/>
      <c r="AH773" s="260"/>
      <c r="AI773" s="260"/>
      <c r="AJ773" s="261"/>
      <c r="AK773" s="260"/>
      <c r="AL773" s="260"/>
      <c r="AM773" s="262" t="s">
        <v>1897</v>
      </c>
      <c r="AN773" s="259" t="s">
        <v>1871</v>
      </c>
      <c r="AO773" s="197" t="s">
        <v>71</v>
      </c>
      <c r="AP773" s="197" t="s">
        <v>137</v>
      </c>
      <c r="AQ773" s="197" t="s">
        <v>1039</v>
      </c>
      <c r="AR773" s="70" t="s">
        <v>76</v>
      </c>
      <c r="AS773" s="249" t="s">
        <v>79</v>
      </c>
      <c r="AT773" s="37">
        <v>115674.44</v>
      </c>
      <c r="AU773" s="37">
        <v>115674.44</v>
      </c>
      <c r="AV773" s="87">
        <v>0</v>
      </c>
      <c r="AW773" s="87">
        <v>0</v>
      </c>
      <c r="AX773" s="37">
        <v>0</v>
      </c>
      <c r="AY773" s="37">
        <v>0</v>
      </c>
      <c r="AZ773" s="87">
        <v>0</v>
      </c>
      <c r="BA773" s="87">
        <v>0</v>
      </c>
      <c r="BB773" s="37">
        <v>115674.44</v>
      </c>
      <c r="BC773" s="37">
        <v>115674.44</v>
      </c>
      <c r="BD773" s="37">
        <v>143920</v>
      </c>
      <c r="BE773" s="87">
        <v>0</v>
      </c>
      <c r="BF773" s="37">
        <v>0</v>
      </c>
      <c r="BG773" s="37">
        <v>0</v>
      </c>
      <c r="BH773" s="37">
        <v>143920</v>
      </c>
      <c r="BI773" s="37">
        <v>143920</v>
      </c>
      <c r="BJ773" s="87">
        <v>0</v>
      </c>
      <c r="BK773" s="37">
        <v>0</v>
      </c>
      <c r="BL773" s="37">
        <v>0</v>
      </c>
      <c r="BM773" s="37">
        <v>143920</v>
      </c>
      <c r="BN773" s="37">
        <v>143920</v>
      </c>
      <c r="BO773" s="87">
        <v>0</v>
      </c>
      <c r="BP773" s="37">
        <v>0</v>
      </c>
      <c r="BQ773" s="37">
        <v>0</v>
      </c>
      <c r="BR773" s="37">
        <v>143920</v>
      </c>
      <c r="BS773" s="37">
        <v>143920</v>
      </c>
      <c r="BT773" s="87">
        <v>0</v>
      </c>
      <c r="BU773" s="37">
        <v>0</v>
      </c>
      <c r="BV773" s="37">
        <v>0</v>
      </c>
      <c r="BW773" s="37">
        <v>143920</v>
      </c>
      <c r="BX773" s="37">
        <v>115674.44</v>
      </c>
      <c r="BY773" s="87">
        <v>0</v>
      </c>
      <c r="BZ773" s="37">
        <v>0</v>
      </c>
      <c r="CA773" s="87">
        <v>0</v>
      </c>
      <c r="CB773" s="37">
        <v>115674.44</v>
      </c>
      <c r="CC773" s="37">
        <v>143920</v>
      </c>
      <c r="CD773" s="87">
        <v>0</v>
      </c>
      <c r="CE773" s="37">
        <v>0</v>
      </c>
      <c r="CF773" s="37">
        <v>0</v>
      </c>
      <c r="CG773" s="37">
        <v>143920</v>
      </c>
      <c r="CH773" s="37">
        <v>143920</v>
      </c>
      <c r="CI773" s="87">
        <v>0</v>
      </c>
      <c r="CJ773" s="37">
        <v>0</v>
      </c>
      <c r="CK773" s="37">
        <v>0</v>
      </c>
      <c r="CL773" s="37">
        <v>143920</v>
      </c>
      <c r="CM773" s="509" t="s">
        <v>92</v>
      </c>
      <c r="CN773" s="19" t="str">
        <f t="shared" si="300"/>
        <v>4020000010104плановый</v>
      </c>
      <c r="CO773" s="104"/>
      <c r="CP773" s="103"/>
      <c r="CQ773" s="103"/>
      <c r="CR773" s="104">
        <f t="shared" si="293"/>
        <v>0</v>
      </c>
      <c r="CS773" s="104">
        <f t="shared" si="294"/>
        <v>0</v>
      </c>
      <c r="CT773" s="104">
        <f t="shared" si="295"/>
        <v>0</v>
      </c>
      <c r="CU773" s="104">
        <f t="shared" si="296"/>
        <v>0</v>
      </c>
      <c r="CV773" s="104">
        <f t="shared" si="297"/>
        <v>0</v>
      </c>
      <c r="CW773" s="104">
        <f t="shared" si="298"/>
        <v>0</v>
      </c>
      <c r="CX773" s="104"/>
      <c r="CY773" s="211">
        <f t="shared" si="301"/>
        <v>0</v>
      </c>
      <c r="CZ773" s="211">
        <f t="shared" si="302"/>
        <v>0</v>
      </c>
      <c r="DA773" s="211">
        <f t="shared" si="303"/>
        <v>0</v>
      </c>
      <c r="DB773" s="211">
        <f t="shared" si="304"/>
        <v>0</v>
      </c>
      <c r="DC773" s="211">
        <f t="shared" si="305"/>
        <v>0</v>
      </c>
      <c r="DD773" s="211">
        <f t="shared" si="306"/>
        <v>0</v>
      </c>
      <c r="DE773" s="211">
        <f t="shared" si="307"/>
        <v>0</v>
      </c>
      <c r="DF773" s="211">
        <f t="shared" si="308"/>
        <v>0</v>
      </c>
      <c r="DG773" s="211">
        <f t="shared" si="309"/>
        <v>0</v>
      </c>
      <c r="DH773" s="211">
        <f t="shared" si="310"/>
        <v>0</v>
      </c>
    </row>
    <row r="774" spans="1:112" s="105" customFormat="1" ht="32.1" customHeight="1">
      <c r="A774" s="56">
        <v>617</v>
      </c>
      <c r="B774" s="57" t="s">
        <v>991</v>
      </c>
      <c r="C774" s="202">
        <v>402000001</v>
      </c>
      <c r="D774" s="58" t="s">
        <v>67</v>
      </c>
      <c r="E774" s="59" t="s">
        <v>252</v>
      </c>
      <c r="F774" s="85"/>
      <c r="G774" s="85"/>
      <c r="H774" s="86" t="s">
        <v>66</v>
      </c>
      <c r="I774" s="85"/>
      <c r="J774" s="86" t="s">
        <v>330</v>
      </c>
      <c r="K774" s="86" t="s">
        <v>64</v>
      </c>
      <c r="L774" s="86" t="s">
        <v>66</v>
      </c>
      <c r="M774" s="232"/>
      <c r="N774" s="232"/>
      <c r="O774" s="232"/>
      <c r="P774" s="64" t="s">
        <v>134</v>
      </c>
      <c r="Q774" s="64" t="s">
        <v>253</v>
      </c>
      <c r="R774" s="86"/>
      <c r="S774" s="86"/>
      <c r="T774" s="86" t="s">
        <v>66</v>
      </c>
      <c r="U774" s="86"/>
      <c r="V774" s="86" t="s">
        <v>189</v>
      </c>
      <c r="W774" s="86" t="s">
        <v>64</v>
      </c>
      <c r="X774" s="86"/>
      <c r="Y774" s="86"/>
      <c r="Z774" s="86"/>
      <c r="AA774" s="86"/>
      <c r="AB774" s="64" t="s">
        <v>142</v>
      </c>
      <c r="AC774" s="259" t="s">
        <v>2749</v>
      </c>
      <c r="AD774" s="260"/>
      <c r="AE774" s="260"/>
      <c r="AF774" s="260"/>
      <c r="AG774" s="260"/>
      <c r="AH774" s="261"/>
      <c r="AI774" s="261"/>
      <c r="AJ774" s="261"/>
      <c r="AK774" s="262"/>
      <c r="AL774" s="263"/>
      <c r="AM774" s="262" t="s">
        <v>2750</v>
      </c>
      <c r="AN774" s="259" t="s">
        <v>1859</v>
      </c>
      <c r="AO774" s="197" t="s">
        <v>71</v>
      </c>
      <c r="AP774" s="197" t="s">
        <v>137</v>
      </c>
      <c r="AQ774" s="197" t="s">
        <v>1039</v>
      </c>
      <c r="AR774" s="70" t="s">
        <v>76</v>
      </c>
      <c r="AS774" s="249" t="s">
        <v>73</v>
      </c>
      <c r="AT774" s="37">
        <v>4365952.8</v>
      </c>
      <c r="AU774" s="37">
        <v>4295842.9800000004</v>
      </c>
      <c r="AV774" s="87">
        <v>0</v>
      </c>
      <c r="AW774" s="87">
        <v>0</v>
      </c>
      <c r="AX774" s="37">
        <v>0</v>
      </c>
      <c r="AY774" s="37">
        <v>0</v>
      </c>
      <c r="AZ774" s="87">
        <v>0</v>
      </c>
      <c r="BA774" s="87">
        <v>0</v>
      </c>
      <c r="BB774" s="37">
        <v>4365952.8</v>
      </c>
      <c r="BC774" s="37">
        <v>4295842.9800000004</v>
      </c>
      <c r="BD774" s="37">
        <v>2347367.6</v>
      </c>
      <c r="BE774" s="87">
        <v>0</v>
      </c>
      <c r="BF774" s="37">
        <v>0</v>
      </c>
      <c r="BG774" s="37">
        <v>0</v>
      </c>
      <c r="BH774" s="37">
        <v>2347367.6</v>
      </c>
      <c r="BI774" s="37">
        <v>2318470</v>
      </c>
      <c r="BJ774" s="87">
        <v>0</v>
      </c>
      <c r="BK774" s="37">
        <v>0</v>
      </c>
      <c r="BL774" s="37">
        <v>0</v>
      </c>
      <c r="BM774" s="37">
        <v>2318470</v>
      </c>
      <c r="BN774" s="37">
        <v>2319030</v>
      </c>
      <c r="BO774" s="87">
        <v>0</v>
      </c>
      <c r="BP774" s="37">
        <v>0</v>
      </c>
      <c r="BQ774" s="37">
        <v>0</v>
      </c>
      <c r="BR774" s="37">
        <v>2319030</v>
      </c>
      <c r="BS774" s="37">
        <v>2319030</v>
      </c>
      <c r="BT774" s="87">
        <v>0</v>
      </c>
      <c r="BU774" s="37">
        <v>0</v>
      </c>
      <c r="BV774" s="37">
        <v>0</v>
      </c>
      <c r="BW774" s="37">
        <v>2319030</v>
      </c>
      <c r="BX774" s="37">
        <v>4295842.9800000004</v>
      </c>
      <c r="BY774" s="87">
        <v>0</v>
      </c>
      <c r="BZ774" s="37">
        <v>0</v>
      </c>
      <c r="CA774" s="87">
        <v>0</v>
      </c>
      <c r="CB774" s="37">
        <v>4295842.9800000004</v>
      </c>
      <c r="CC774" s="37">
        <v>2347367.6</v>
      </c>
      <c r="CD774" s="87">
        <v>0</v>
      </c>
      <c r="CE774" s="37">
        <v>0</v>
      </c>
      <c r="CF774" s="37">
        <v>0</v>
      </c>
      <c r="CG774" s="37">
        <v>2347367.6</v>
      </c>
      <c r="CH774" s="37">
        <v>2318470</v>
      </c>
      <c r="CI774" s="87">
        <v>0</v>
      </c>
      <c r="CJ774" s="37">
        <v>0</v>
      </c>
      <c r="CK774" s="37">
        <v>0</v>
      </c>
      <c r="CL774" s="37">
        <v>2318470</v>
      </c>
      <c r="CM774" s="509" t="s">
        <v>92</v>
      </c>
      <c r="CN774" s="19" t="str">
        <f t="shared" si="300"/>
        <v>4020000010104плановый</v>
      </c>
      <c r="CO774" s="120" t="s">
        <v>1354</v>
      </c>
      <c r="CP774" s="103"/>
      <c r="CQ774" s="103"/>
      <c r="CR774" s="104">
        <f t="shared" si="293"/>
        <v>0</v>
      </c>
      <c r="CS774" s="104">
        <f t="shared" si="294"/>
        <v>0</v>
      </c>
      <c r="CT774" s="104">
        <f t="shared" si="295"/>
        <v>0</v>
      </c>
      <c r="CU774" s="104">
        <f t="shared" si="296"/>
        <v>0</v>
      </c>
      <c r="CV774" s="104">
        <f t="shared" si="297"/>
        <v>0</v>
      </c>
      <c r="CW774" s="104">
        <f t="shared" si="298"/>
        <v>0</v>
      </c>
      <c r="CX774" s="104"/>
      <c r="CY774" s="211">
        <f t="shared" si="301"/>
        <v>0</v>
      </c>
      <c r="CZ774" s="211">
        <f t="shared" si="302"/>
        <v>0</v>
      </c>
      <c r="DA774" s="211">
        <f t="shared" si="303"/>
        <v>0</v>
      </c>
      <c r="DB774" s="211">
        <f t="shared" si="304"/>
        <v>0</v>
      </c>
      <c r="DC774" s="211">
        <f t="shared" si="305"/>
        <v>0</v>
      </c>
      <c r="DD774" s="211">
        <f t="shared" si="306"/>
        <v>0</v>
      </c>
      <c r="DE774" s="211">
        <f t="shared" si="307"/>
        <v>0</v>
      </c>
      <c r="DF774" s="211">
        <f t="shared" si="308"/>
        <v>0</v>
      </c>
      <c r="DG774" s="211">
        <f t="shared" si="309"/>
        <v>0</v>
      </c>
      <c r="DH774" s="211">
        <f t="shared" si="310"/>
        <v>0</v>
      </c>
    </row>
    <row r="775" spans="1:112" s="105" customFormat="1" ht="32.1" customHeight="1">
      <c r="A775" s="56">
        <v>617</v>
      </c>
      <c r="B775" s="57" t="s">
        <v>991</v>
      </c>
      <c r="C775" s="202">
        <v>402000001</v>
      </c>
      <c r="D775" s="58" t="s">
        <v>67</v>
      </c>
      <c r="E775" s="59" t="s">
        <v>252</v>
      </c>
      <c r="F775" s="85"/>
      <c r="G775" s="85"/>
      <c r="H775" s="86" t="s">
        <v>66</v>
      </c>
      <c r="I775" s="85"/>
      <c r="J775" s="86" t="s">
        <v>330</v>
      </c>
      <c r="K775" s="86" t="s">
        <v>64</v>
      </c>
      <c r="L775" s="86" t="s">
        <v>66</v>
      </c>
      <c r="M775" s="232"/>
      <c r="N775" s="232"/>
      <c r="O775" s="232"/>
      <c r="P775" s="64" t="s">
        <v>134</v>
      </c>
      <c r="Q775" s="64" t="s">
        <v>253</v>
      </c>
      <c r="R775" s="86"/>
      <c r="S775" s="86"/>
      <c r="T775" s="86" t="s">
        <v>66</v>
      </c>
      <c r="U775" s="86"/>
      <c r="V775" s="86" t="s">
        <v>189</v>
      </c>
      <c r="W775" s="86" t="s">
        <v>64</v>
      </c>
      <c r="X775" s="86"/>
      <c r="Y775" s="86"/>
      <c r="Z775" s="86"/>
      <c r="AA775" s="86"/>
      <c r="AB775" s="64" t="s">
        <v>142</v>
      </c>
      <c r="AC775" s="259" t="s">
        <v>2749</v>
      </c>
      <c r="AD775" s="260"/>
      <c r="AE775" s="260"/>
      <c r="AF775" s="260"/>
      <c r="AG775" s="260"/>
      <c r="AH775" s="261"/>
      <c r="AI775" s="261"/>
      <c r="AJ775" s="261"/>
      <c r="AK775" s="262"/>
      <c r="AL775" s="263"/>
      <c r="AM775" s="262" t="s">
        <v>2750</v>
      </c>
      <c r="AN775" s="259" t="s">
        <v>1859</v>
      </c>
      <c r="AO775" s="197" t="s">
        <v>71</v>
      </c>
      <c r="AP775" s="197" t="s">
        <v>137</v>
      </c>
      <c r="AQ775" s="197" t="s">
        <v>1039</v>
      </c>
      <c r="AR775" s="70" t="s">
        <v>76</v>
      </c>
      <c r="AS775" s="249" t="s">
        <v>118</v>
      </c>
      <c r="AT775" s="37">
        <v>510000</v>
      </c>
      <c r="AU775" s="37">
        <v>509832.88</v>
      </c>
      <c r="AV775" s="87">
        <v>0</v>
      </c>
      <c r="AW775" s="87">
        <v>0</v>
      </c>
      <c r="AX775" s="37">
        <v>0</v>
      </c>
      <c r="AY775" s="37">
        <v>0</v>
      </c>
      <c r="AZ775" s="87">
        <v>0</v>
      </c>
      <c r="BA775" s="87">
        <v>0</v>
      </c>
      <c r="BB775" s="37">
        <v>510000</v>
      </c>
      <c r="BC775" s="37">
        <v>509832.88</v>
      </c>
      <c r="BD775" s="37">
        <v>575314</v>
      </c>
      <c r="BE775" s="87">
        <v>0</v>
      </c>
      <c r="BF775" s="37">
        <v>0</v>
      </c>
      <c r="BG775" s="37">
        <v>0</v>
      </c>
      <c r="BH775" s="37">
        <v>575314</v>
      </c>
      <c r="BI775" s="37">
        <v>598460</v>
      </c>
      <c r="BJ775" s="87">
        <v>0</v>
      </c>
      <c r="BK775" s="37">
        <v>0</v>
      </c>
      <c r="BL775" s="37">
        <v>0</v>
      </c>
      <c r="BM775" s="37">
        <v>598460</v>
      </c>
      <c r="BN775" s="37">
        <v>622900</v>
      </c>
      <c r="BO775" s="87">
        <v>0</v>
      </c>
      <c r="BP775" s="37">
        <v>0</v>
      </c>
      <c r="BQ775" s="37">
        <v>0</v>
      </c>
      <c r="BR775" s="37">
        <v>622900</v>
      </c>
      <c r="BS775" s="37">
        <v>622900</v>
      </c>
      <c r="BT775" s="87">
        <v>0</v>
      </c>
      <c r="BU775" s="37">
        <v>0</v>
      </c>
      <c r="BV775" s="37">
        <v>0</v>
      </c>
      <c r="BW775" s="37">
        <v>622900</v>
      </c>
      <c r="BX775" s="37">
        <v>509832.88</v>
      </c>
      <c r="BY775" s="87">
        <v>0</v>
      </c>
      <c r="BZ775" s="37">
        <v>0</v>
      </c>
      <c r="CA775" s="87">
        <v>0</v>
      </c>
      <c r="CB775" s="37">
        <v>509832.88</v>
      </c>
      <c r="CC775" s="37">
        <v>575314</v>
      </c>
      <c r="CD775" s="87">
        <v>0</v>
      </c>
      <c r="CE775" s="37">
        <v>0</v>
      </c>
      <c r="CF775" s="37">
        <v>0</v>
      </c>
      <c r="CG775" s="37">
        <v>575314</v>
      </c>
      <c r="CH775" s="37">
        <v>598460</v>
      </c>
      <c r="CI775" s="87">
        <v>0</v>
      </c>
      <c r="CJ775" s="37">
        <v>0</v>
      </c>
      <c r="CK775" s="37">
        <v>0</v>
      </c>
      <c r="CL775" s="37">
        <v>598460</v>
      </c>
      <c r="CM775" s="311" t="s">
        <v>1257</v>
      </c>
      <c r="CN775" s="19" t="str">
        <f t="shared" si="300"/>
        <v>4020000010104индексации</v>
      </c>
      <c r="CP775" s="103"/>
      <c r="CQ775" s="103"/>
      <c r="CR775" s="104">
        <f t="shared" si="293"/>
        <v>0</v>
      </c>
      <c r="CS775" s="104">
        <f t="shared" si="294"/>
        <v>0</v>
      </c>
      <c r="CT775" s="104">
        <f t="shared" si="295"/>
        <v>0</v>
      </c>
      <c r="CU775" s="104">
        <f t="shared" si="296"/>
        <v>0</v>
      </c>
      <c r="CV775" s="104">
        <f t="shared" si="297"/>
        <v>0</v>
      </c>
      <c r="CW775" s="104">
        <f t="shared" si="298"/>
        <v>0</v>
      </c>
      <c r="CX775" s="104"/>
      <c r="CY775" s="211">
        <f t="shared" si="301"/>
        <v>0</v>
      </c>
      <c r="CZ775" s="211">
        <f t="shared" si="302"/>
        <v>0</v>
      </c>
      <c r="DA775" s="211">
        <f t="shared" si="303"/>
        <v>0</v>
      </c>
      <c r="DB775" s="211">
        <f t="shared" si="304"/>
        <v>0</v>
      </c>
      <c r="DC775" s="211">
        <f t="shared" si="305"/>
        <v>0</v>
      </c>
      <c r="DD775" s="211">
        <f t="shared" si="306"/>
        <v>0</v>
      </c>
      <c r="DE775" s="211">
        <f t="shared" si="307"/>
        <v>0</v>
      </c>
      <c r="DF775" s="211">
        <f t="shared" si="308"/>
        <v>0</v>
      </c>
      <c r="DG775" s="211">
        <f t="shared" si="309"/>
        <v>0</v>
      </c>
      <c r="DH775" s="211">
        <f t="shared" si="310"/>
        <v>0</v>
      </c>
    </row>
    <row r="776" spans="1:112" s="105" customFormat="1" ht="32.1" customHeight="1">
      <c r="A776" s="56">
        <v>617</v>
      </c>
      <c r="B776" s="57" t="s">
        <v>991</v>
      </c>
      <c r="C776" s="202">
        <v>402000001</v>
      </c>
      <c r="D776" s="58" t="s">
        <v>67</v>
      </c>
      <c r="E776" s="59" t="s">
        <v>252</v>
      </c>
      <c r="F776" s="85"/>
      <c r="G776" s="85"/>
      <c r="H776" s="86" t="s">
        <v>66</v>
      </c>
      <c r="I776" s="85"/>
      <c r="J776" s="86" t="s">
        <v>330</v>
      </c>
      <c r="K776" s="86" t="s">
        <v>64</v>
      </c>
      <c r="L776" s="86" t="s">
        <v>66</v>
      </c>
      <c r="M776" s="232"/>
      <c r="N776" s="232"/>
      <c r="O776" s="232"/>
      <c r="P776" s="64" t="s">
        <v>134</v>
      </c>
      <c r="Q776" s="64" t="s">
        <v>253</v>
      </c>
      <c r="R776" s="86"/>
      <c r="S776" s="86"/>
      <c r="T776" s="86" t="s">
        <v>66</v>
      </c>
      <c r="U776" s="86"/>
      <c r="V776" s="86" t="s">
        <v>189</v>
      </c>
      <c r="W776" s="86" t="s">
        <v>64</v>
      </c>
      <c r="X776" s="86"/>
      <c r="Y776" s="86"/>
      <c r="Z776" s="86"/>
      <c r="AA776" s="86"/>
      <c r="AB776" s="64" t="s">
        <v>142</v>
      </c>
      <c r="AC776" s="259" t="s">
        <v>2749</v>
      </c>
      <c r="AD776" s="260"/>
      <c r="AE776" s="260"/>
      <c r="AF776" s="260"/>
      <c r="AG776" s="260"/>
      <c r="AH776" s="261"/>
      <c r="AI776" s="261"/>
      <c r="AJ776" s="261"/>
      <c r="AK776" s="262"/>
      <c r="AL776" s="263"/>
      <c r="AM776" s="262" t="s">
        <v>2750</v>
      </c>
      <c r="AN776" s="259" t="s">
        <v>1859</v>
      </c>
      <c r="AO776" s="197" t="s">
        <v>71</v>
      </c>
      <c r="AP776" s="197" t="s">
        <v>137</v>
      </c>
      <c r="AQ776" s="197" t="s">
        <v>1039</v>
      </c>
      <c r="AR776" s="70" t="s">
        <v>76</v>
      </c>
      <c r="AS776" s="249" t="s">
        <v>80</v>
      </c>
      <c r="AT776" s="37">
        <v>73930</v>
      </c>
      <c r="AU776" s="37">
        <v>73930</v>
      </c>
      <c r="AV776" s="87">
        <v>0</v>
      </c>
      <c r="AW776" s="87">
        <v>0</v>
      </c>
      <c r="AX776" s="37">
        <v>0</v>
      </c>
      <c r="AY776" s="37">
        <v>0</v>
      </c>
      <c r="AZ776" s="87">
        <v>0</v>
      </c>
      <c r="BA776" s="87">
        <v>0</v>
      </c>
      <c r="BB776" s="37">
        <v>73930</v>
      </c>
      <c r="BC776" s="37">
        <v>73930</v>
      </c>
      <c r="BD776" s="37">
        <v>75941</v>
      </c>
      <c r="BE776" s="87">
        <v>0</v>
      </c>
      <c r="BF776" s="37">
        <v>0</v>
      </c>
      <c r="BG776" s="37">
        <v>0</v>
      </c>
      <c r="BH776" s="37">
        <v>75941</v>
      </c>
      <c r="BI776" s="37">
        <v>75941</v>
      </c>
      <c r="BJ776" s="87">
        <v>0</v>
      </c>
      <c r="BK776" s="37">
        <v>0</v>
      </c>
      <c r="BL776" s="37">
        <v>0</v>
      </c>
      <c r="BM776" s="37">
        <v>75941</v>
      </c>
      <c r="BN776" s="37">
        <v>75941</v>
      </c>
      <c r="BO776" s="87">
        <v>0</v>
      </c>
      <c r="BP776" s="37">
        <v>0</v>
      </c>
      <c r="BQ776" s="37">
        <v>0</v>
      </c>
      <c r="BR776" s="37">
        <v>75941</v>
      </c>
      <c r="BS776" s="37">
        <v>75941</v>
      </c>
      <c r="BT776" s="87">
        <v>0</v>
      </c>
      <c r="BU776" s="37">
        <v>0</v>
      </c>
      <c r="BV776" s="37">
        <v>0</v>
      </c>
      <c r="BW776" s="37">
        <v>75941</v>
      </c>
      <c r="BX776" s="37">
        <v>73930</v>
      </c>
      <c r="BY776" s="87">
        <v>0</v>
      </c>
      <c r="BZ776" s="37">
        <v>0</v>
      </c>
      <c r="CA776" s="87">
        <v>0</v>
      </c>
      <c r="CB776" s="37">
        <v>73930</v>
      </c>
      <c r="CC776" s="37">
        <v>75941</v>
      </c>
      <c r="CD776" s="87">
        <v>0</v>
      </c>
      <c r="CE776" s="37">
        <v>0</v>
      </c>
      <c r="CF776" s="37">
        <v>0</v>
      </c>
      <c r="CG776" s="37">
        <v>75941</v>
      </c>
      <c r="CH776" s="37">
        <v>75941</v>
      </c>
      <c r="CI776" s="87">
        <v>0</v>
      </c>
      <c r="CJ776" s="37">
        <v>0</v>
      </c>
      <c r="CK776" s="37">
        <v>0</v>
      </c>
      <c r="CL776" s="37">
        <v>75941</v>
      </c>
      <c r="CM776" s="509" t="s">
        <v>92</v>
      </c>
      <c r="CN776" s="19" t="str">
        <f t="shared" si="300"/>
        <v>4020000010104плановый</v>
      </c>
      <c r="CO776" s="120" t="s">
        <v>1327</v>
      </c>
      <c r="CP776" s="103"/>
      <c r="CQ776" s="103"/>
      <c r="CR776" s="104">
        <f t="shared" si="293"/>
        <v>0</v>
      </c>
      <c r="CS776" s="104">
        <f t="shared" si="294"/>
        <v>0</v>
      </c>
      <c r="CT776" s="104">
        <f t="shared" si="295"/>
        <v>0</v>
      </c>
      <c r="CU776" s="104">
        <f t="shared" si="296"/>
        <v>0</v>
      </c>
      <c r="CV776" s="104">
        <f t="shared" si="297"/>
        <v>0</v>
      </c>
      <c r="CW776" s="104">
        <f t="shared" si="298"/>
        <v>0</v>
      </c>
      <c r="CX776" s="104"/>
      <c r="CY776" s="211">
        <f t="shared" si="301"/>
        <v>0</v>
      </c>
      <c r="CZ776" s="211">
        <f t="shared" si="302"/>
        <v>0</v>
      </c>
      <c r="DA776" s="211">
        <f t="shared" si="303"/>
        <v>0</v>
      </c>
      <c r="DB776" s="211">
        <f t="shared" si="304"/>
        <v>0</v>
      </c>
      <c r="DC776" s="211">
        <f t="shared" si="305"/>
        <v>0</v>
      </c>
      <c r="DD776" s="211">
        <f t="shared" si="306"/>
        <v>0</v>
      </c>
      <c r="DE776" s="211">
        <f t="shared" si="307"/>
        <v>0</v>
      </c>
      <c r="DF776" s="211">
        <f t="shared" si="308"/>
        <v>0</v>
      </c>
      <c r="DG776" s="211">
        <f t="shared" si="309"/>
        <v>0</v>
      </c>
      <c r="DH776" s="211">
        <f t="shared" si="310"/>
        <v>0</v>
      </c>
    </row>
    <row r="777" spans="1:112" s="105" customFormat="1" ht="32.1" customHeight="1">
      <c r="A777" s="56">
        <v>617</v>
      </c>
      <c r="B777" s="57" t="s">
        <v>991</v>
      </c>
      <c r="C777" s="202">
        <v>402000001</v>
      </c>
      <c r="D777" s="58" t="s">
        <v>67</v>
      </c>
      <c r="E777" s="59" t="s">
        <v>252</v>
      </c>
      <c r="F777" s="85"/>
      <c r="G777" s="85"/>
      <c r="H777" s="86" t="s">
        <v>66</v>
      </c>
      <c r="I777" s="85"/>
      <c r="J777" s="86" t="s">
        <v>330</v>
      </c>
      <c r="K777" s="86" t="s">
        <v>64</v>
      </c>
      <c r="L777" s="86" t="s">
        <v>66</v>
      </c>
      <c r="M777" s="232"/>
      <c r="N777" s="232"/>
      <c r="O777" s="232"/>
      <c r="P777" s="64" t="s">
        <v>134</v>
      </c>
      <c r="Q777" s="64" t="s">
        <v>253</v>
      </c>
      <c r="R777" s="86"/>
      <c r="S777" s="86"/>
      <c r="T777" s="86" t="s">
        <v>66</v>
      </c>
      <c r="U777" s="86"/>
      <c r="V777" s="86" t="s">
        <v>189</v>
      </c>
      <c r="W777" s="86" t="s">
        <v>64</v>
      </c>
      <c r="X777" s="86"/>
      <c r="Y777" s="86"/>
      <c r="Z777" s="86"/>
      <c r="AA777" s="86"/>
      <c r="AB777" s="64" t="s">
        <v>142</v>
      </c>
      <c r="AC777" s="259" t="s">
        <v>2749</v>
      </c>
      <c r="AD777" s="260"/>
      <c r="AE777" s="260"/>
      <c r="AF777" s="260"/>
      <c r="AG777" s="260"/>
      <c r="AH777" s="261"/>
      <c r="AI777" s="261"/>
      <c r="AJ777" s="261"/>
      <c r="AK777" s="262"/>
      <c r="AL777" s="263"/>
      <c r="AM777" s="262" t="s">
        <v>2750</v>
      </c>
      <c r="AN777" s="259" t="s">
        <v>1859</v>
      </c>
      <c r="AO777" s="197" t="s">
        <v>71</v>
      </c>
      <c r="AP777" s="197" t="s">
        <v>137</v>
      </c>
      <c r="AQ777" s="197" t="s">
        <v>1039</v>
      </c>
      <c r="AR777" s="70" t="s">
        <v>76</v>
      </c>
      <c r="AS777" s="249" t="s">
        <v>81</v>
      </c>
      <c r="AT777" s="37">
        <v>16430.8</v>
      </c>
      <c r="AU777" s="37">
        <v>16430.8</v>
      </c>
      <c r="AV777" s="87">
        <v>0</v>
      </c>
      <c r="AW777" s="87">
        <v>0</v>
      </c>
      <c r="AX777" s="37">
        <v>0</v>
      </c>
      <c r="AY777" s="37">
        <v>0</v>
      </c>
      <c r="AZ777" s="87">
        <v>0</v>
      </c>
      <c r="BA777" s="87">
        <v>0</v>
      </c>
      <c r="BB777" s="37">
        <v>16430.8</v>
      </c>
      <c r="BC777" s="37">
        <v>16430.8</v>
      </c>
      <c r="BD777" s="37">
        <v>16429</v>
      </c>
      <c r="BE777" s="87">
        <v>0</v>
      </c>
      <c r="BF777" s="37">
        <v>0</v>
      </c>
      <c r="BG777" s="37">
        <v>0</v>
      </c>
      <c r="BH777" s="37">
        <v>16429</v>
      </c>
      <c r="BI777" s="37">
        <v>16429</v>
      </c>
      <c r="BJ777" s="87">
        <v>0</v>
      </c>
      <c r="BK777" s="37">
        <v>0</v>
      </c>
      <c r="BL777" s="37">
        <v>0</v>
      </c>
      <c r="BM777" s="37">
        <v>16429</v>
      </c>
      <c r="BN777" s="37">
        <v>16429</v>
      </c>
      <c r="BO777" s="87">
        <v>0</v>
      </c>
      <c r="BP777" s="37">
        <v>0</v>
      </c>
      <c r="BQ777" s="37">
        <v>0</v>
      </c>
      <c r="BR777" s="37">
        <v>16429</v>
      </c>
      <c r="BS777" s="37">
        <v>16429</v>
      </c>
      <c r="BT777" s="87">
        <v>0</v>
      </c>
      <c r="BU777" s="37">
        <v>0</v>
      </c>
      <c r="BV777" s="37">
        <v>0</v>
      </c>
      <c r="BW777" s="37">
        <v>16429</v>
      </c>
      <c r="BX777" s="37">
        <v>16430.8</v>
      </c>
      <c r="BY777" s="87">
        <v>0</v>
      </c>
      <c r="BZ777" s="37">
        <v>0</v>
      </c>
      <c r="CA777" s="87">
        <v>0</v>
      </c>
      <c r="CB777" s="37">
        <v>16430.8</v>
      </c>
      <c r="CC777" s="37">
        <v>16429</v>
      </c>
      <c r="CD777" s="87">
        <v>0</v>
      </c>
      <c r="CE777" s="37">
        <v>0</v>
      </c>
      <c r="CF777" s="37">
        <v>0</v>
      </c>
      <c r="CG777" s="37">
        <v>16429</v>
      </c>
      <c r="CH777" s="37">
        <v>16429</v>
      </c>
      <c r="CI777" s="87">
        <v>0</v>
      </c>
      <c r="CJ777" s="37">
        <v>0</v>
      </c>
      <c r="CK777" s="37">
        <v>0</v>
      </c>
      <c r="CL777" s="37">
        <v>16429</v>
      </c>
      <c r="CM777" s="509" t="s">
        <v>92</v>
      </c>
      <c r="CN777" s="19" t="str">
        <f t="shared" si="300"/>
        <v>4020000010104плановый</v>
      </c>
      <c r="CP777" s="103"/>
      <c r="CQ777" s="103"/>
      <c r="CR777" s="104">
        <f t="shared" si="293"/>
        <v>0</v>
      </c>
      <c r="CS777" s="104">
        <f t="shared" si="294"/>
        <v>0</v>
      </c>
      <c r="CT777" s="104">
        <f t="shared" si="295"/>
        <v>0</v>
      </c>
      <c r="CU777" s="104">
        <f t="shared" si="296"/>
        <v>0</v>
      </c>
      <c r="CV777" s="104">
        <f t="shared" si="297"/>
        <v>0</v>
      </c>
      <c r="CW777" s="104">
        <f t="shared" si="298"/>
        <v>0</v>
      </c>
      <c r="CX777" s="104"/>
      <c r="CY777" s="211">
        <f t="shared" si="301"/>
        <v>0</v>
      </c>
      <c r="CZ777" s="211">
        <f t="shared" si="302"/>
        <v>0</v>
      </c>
      <c r="DA777" s="211">
        <f t="shared" si="303"/>
        <v>0</v>
      </c>
      <c r="DB777" s="211">
        <f t="shared" si="304"/>
        <v>0</v>
      </c>
      <c r="DC777" s="211">
        <f t="shared" si="305"/>
        <v>0</v>
      </c>
      <c r="DD777" s="211">
        <f t="shared" si="306"/>
        <v>0</v>
      </c>
      <c r="DE777" s="211">
        <f t="shared" si="307"/>
        <v>0</v>
      </c>
      <c r="DF777" s="211">
        <f t="shared" si="308"/>
        <v>0</v>
      </c>
      <c r="DG777" s="211">
        <f t="shared" si="309"/>
        <v>0</v>
      </c>
      <c r="DH777" s="211">
        <f t="shared" si="310"/>
        <v>0</v>
      </c>
    </row>
    <row r="778" spans="1:112" s="105" customFormat="1" ht="32.1" customHeight="1">
      <c r="A778" s="56">
        <v>617</v>
      </c>
      <c r="B778" s="57" t="s">
        <v>991</v>
      </c>
      <c r="C778" s="202">
        <v>402000001</v>
      </c>
      <c r="D778" s="58" t="s">
        <v>67</v>
      </c>
      <c r="E778" s="59" t="s">
        <v>1040</v>
      </c>
      <c r="F778" s="85"/>
      <c r="G778" s="85"/>
      <c r="H778" s="86" t="s">
        <v>1041</v>
      </c>
      <c r="I778" s="85"/>
      <c r="J778" s="86" t="s">
        <v>1042</v>
      </c>
      <c r="K778" s="86" t="s">
        <v>1043</v>
      </c>
      <c r="L778" s="86" t="s">
        <v>1044</v>
      </c>
      <c r="M778" s="232"/>
      <c r="N778" s="232"/>
      <c r="O778" s="232"/>
      <c r="P778" s="64" t="s">
        <v>1045</v>
      </c>
      <c r="Q778" s="64" t="s">
        <v>1046</v>
      </c>
      <c r="R778" s="86"/>
      <c r="S778" s="86"/>
      <c r="T778" s="86" t="s">
        <v>68</v>
      </c>
      <c r="U778" s="86"/>
      <c r="V778" s="86" t="s">
        <v>1047</v>
      </c>
      <c r="W778" s="86" t="s">
        <v>845</v>
      </c>
      <c r="X778" s="86" t="s">
        <v>1048</v>
      </c>
      <c r="Y778" s="86"/>
      <c r="Z778" s="86"/>
      <c r="AA778" s="86"/>
      <c r="AB778" s="64" t="s">
        <v>1049</v>
      </c>
      <c r="AC778" s="259" t="s">
        <v>2751</v>
      </c>
      <c r="AD778" s="260"/>
      <c r="AE778" s="260"/>
      <c r="AF778" s="260"/>
      <c r="AG778" s="260"/>
      <c r="AH778" s="260"/>
      <c r="AI778" s="260"/>
      <c r="AJ778" s="264" t="s">
        <v>2752</v>
      </c>
      <c r="AK778" s="260"/>
      <c r="AL778" s="260"/>
      <c r="AM778" s="260"/>
      <c r="AN778" s="259" t="s">
        <v>2753</v>
      </c>
      <c r="AO778" s="197" t="s">
        <v>71</v>
      </c>
      <c r="AP778" s="197" t="s">
        <v>137</v>
      </c>
      <c r="AQ778" s="197" t="s">
        <v>1050</v>
      </c>
      <c r="AR778" s="70" t="s">
        <v>116</v>
      </c>
      <c r="AS778" s="249" t="s">
        <v>79</v>
      </c>
      <c r="AT778" s="37">
        <v>8514126.3399999999</v>
      </c>
      <c r="AU778" s="37">
        <v>8514126.3399999999</v>
      </c>
      <c r="AV778" s="87">
        <v>0</v>
      </c>
      <c r="AW778" s="87">
        <v>0</v>
      </c>
      <c r="AX778" s="37">
        <v>0</v>
      </c>
      <c r="AY778" s="37">
        <v>0</v>
      </c>
      <c r="AZ778" s="87">
        <v>0</v>
      </c>
      <c r="BA778" s="87">
        <v>0</v>
      </c>
      <c r="BB778" s="37">
        <v>8514126.3399999999</v>
      </c>
      <c r="BC778" s="37">
        <v>8514126.3399999999</v>
      </c>
      <c r="BD778" s="37">
        <v>8666324</v>
      </c>
      <c r="BE778" s="87">
        <v>0</v>
      </c>
      <c r="BF778" s="37">
        <v>0</v>
      </c>
      <c r="BG778" s="37">
        <v>0</v>
      </c>
      <c r="BH778" s="37">
        <v>8666324</v>
      </c>
      <c r="BI778" s="37">
        <v>9443034</v>
      </c>
      <c r="BJ778" s="87">
        <v>0</v>
      </c>
      <c r="BK778" s="37">
        <v>0</v>
      </c>
      <c r="BL778" s="37">
        <v>0</v>
      </c>
      <c r="BM778" s="37">
        <v>9443034</v>
      </c>
      <c r="BN778" s="37">
        <v>9443034</v>
      </c>
      <c r="BO778" s="87">
        <v>0</v>
      </c>
      <c r="BP778" s="37">
        <v>0</v>
      </c>
      <c r="BQ778" s="37">
        <v>0</v>
      </c>
      <c r="BR778" s="37">
        <v>9443034</v>
      </c>
      <c r="BS778" s="37">
        <v>9443034</v>
      </c>
      <c r="BT778" s="87">
        <v>0</v>
      </c>
      <c r="BU778" s="37">
        <v>0</v>
      </c>
      <c r="BV778" s="37">
        <v>0</v>
      </c>
      <c r="BW778" s="37">
        <v>9443034</v>
      </c>
      <c r="BX778" s="37">
        <v>8514126.3399999999</v>
      </c>
      <c r="BY778" s="87">
        <v>0</v>
      </c>
      <c r="BZ778" s="37">
        <v>0</v>
      </c>
      <c r="CA778" s="87">
        <v>0</v>
      </c>
      <c r="CB778" s="37">
        <v>8514126.3399999999</v>
      </c>
      <c r="CC778" s="37">
        <v>8666324</v>
      </c>
      <c r="CD778" s="87">
        <v>0</v>
      </c>
      <c r="CE778" s="37">
        <v>0</v>
      </c>
      <c r="CF778" s="37">
        <v>0</v>
      </c>
      <c r="CG778" s="37">
        <v>8666324</v>
      </c>
      <c r="CH778" s="37">
        <v>9443034</v>
      </c>
      <c r="CI778" s="87">
        <v>0</v>
      </c>
      <c r="CJ778" s="37">
        <v>0</v>
      </c>
      <c r="CK778" s="37">
        <v>0</v>
      </c>
      <c r="CL778" s="37">
        <v>9443034</v>
      </c>
      <c r="CM778" s="509" t="s">
        <v>92</v>
      </c>
      <c r="CN778" s="19" t="str">
        <f t="shared" si="300"/>
        <v>4020000010104плановый</v>
      </c>
      <c r="CP778" s="103"/>
      <c r="CQ778" s="103"/>
      <c r="CR778" s="104">
        <f t="shared" ref="CR778:CR863" si="312">AT778-AV778-AX778-AZ778-BB778</f>
        <v>0</v>
      </c>
      <c r="CS778" s="104">
        <f t="shared" ref="CS778:CS863" si="313">AU778-AW778-AY778-BA778-BC778</f>
        <v>0</v>
      </c>
      <c r="CT778" s="104">
        <f t="shared" ref="CT778:CT863" si="314">BD778-BE778-BF778-BG778-BH778</f>
        <v>0</v>
      </c>
      <c r="CU778" s="104">
        <f t="shared" ref="CU778:CU863" si="315">BI778-BJ778-BK778-BL778-BM778</f>
        <v>0</v>
      </c>
      <c r="CV778" s="104">
        <f t="shared" ref="CV778:CV863" si="316">BN778-BO778-BP778-BQ778-BR778</f>
        <v>0</v>
      </c>
      <c r="CW778" s="104">
        <f t="shared" ref="CW778:CW863" si="317">BS778-BT778-BU778-BV778-BW778</f>
        <v>0</v>
      </c>
      <c r="CX778" s="104"/>
      <c r="CY778" s="211">
        <f t="shared" si="301"/>
        <v>0</v>
      </c>
      <c r="CZ778" s="211">
        <f t="shared" si="302"/>
        <v>0</v>
      </c>
      <c r="DA778" s="211">
        <f t="shared" si="303"/>
        <v>0</v>
      </c>
      <c r="DB778" s="211">
        <f t="shared" si="304"/>
        <v>0</v>
      </c>
      <c r="DC778" s="211">
        <f t="shared" si="305"/>
        <v>0</v>
      </c>
      <c r="DD778" s="211">
        <f t="shared" si="306"/>
        <v>0</v>
      </c>
      <c r="DE778" s="211">
        <f t="shared" si="307"/>
        <v>0</v>
      </c>
      <c r="DF778" s="211">
        <f t="shared" si="308"/>
        <v>0</v>
      </c>
      <c r="DG778" s="211">
        <f t="shared" si="309"/>
        <v>0</v>
      </c>
      <c r="DH778" s="211">
        <f t="shared" si="310"/>
        <v>0</v>
      </c>
    </row>
    <row r="779" spans="1:112" s="105" customFormat="1" ht="32.1" customHeight="1">
      <c r="A779" s="56">
        <v>617</v>
      </c>
      <c r="B779" s="57" t="s">
        <v>991</v>
      </c>
      <c r="C779" s="202">
        <v>402000002</v>
      </c>
      <c r="D779" s="58" t="s">
        <v>69</v>
      </c>
      <c r="E779" s="59" t="s">
        <v>1051</v>
      </c>
      <c r="F779" s="85"/>
      <c r="G779" s="85"/>
      <c r="H779" s="86" t="s">
        <v>1041</v>
      </c>
      <c r="I779" s="85"/>
      <c r="J779" s="86" t="s">
        <v>1042</v>
      </c>
      <c r="K779" s="86" t="s">
        <v>1043</v>
      </c>
      <c r="L779" s="86" t="s">
        <v>1044</v>
      </c>
      <c r="M779" s="232"/>
      <c r="N779" s="232"/>
      <c r="O779" s="232"/>
      <c r="P779" s="64" t="s">
        <v>1045</v>
      </c>
      <c r="Q779" s="64" t="s">
        <v>1052</v>
      </c>
      <c r="R779" s="86"/>
      <c r="S779" s="86"/>
      <c r="T779" s="86" t="s">
        <v>68</v>
      </c>
      <c r="U779" s="86"/>
      <c r="V779" s="86" t="s">
        <v>1047</v>
      </c>
      <c r="W779" s="86" t="s">
        <v>845</v>
      </c>
      <c r="X779" s="86" t="s">
        <v>1048</v>
      </c>
      <c r="Y779" s="86"/>
      <c r="Z779" s="86"/>
      <c r="AA779" s="86"/>
      <c r="AB779" s="64" t="s">
        <v>1053</v>
      </c>
      <c r="AC779" s="259" t="s">
        <v>2751</v>
      </c>
      <c r="AD779" s="260"/>
      <c r="AE779" s="260"/>
      <c r="AF779" s="260"/>
      <c r="AG779" s="260"/>
      <c r="AH779" s="260"/>
      <c r="AI779" s="260"/>
      <c r="AJ779" s="264" t="s">
        <v>2752</v>
      </c>
      <c r="AK779" s="260"/>
      <c r="AL779" s="260"/>
      <c r="AM779" s="260"/>
      <c r="AN779" s="259" t="s">
        <v>2754</v>
      </c>
      <c r="AO779" s="197" t="s">
        <v>71</v>
      </c>
      <c r="AP779" s="197" t="s">
        <v>137</v>
      </c>
      <c r="AQ779" s="197" t="s">
        <v>1050</v>
      </c>
      <c r="AR779" s="70" t="s">
        <v>116</v>
      </c>
      <c r="AS779" s="249" t="s">
        <v>87</v>
      </c>
      <c r="AT779" s="37">
        <v>28879647.23</v>
      </c>
      <c r="AU779" s="37">
        <v>28879647.23</v>
      </c>
      <c r="AV779" s="87">
        <v>0</v>
      </c>
      <c r="AW779" s="87">
        <v>0</v>
      </c>
      <c r="AX779" s="37">
        <v>0</v>
      </c>
      <c r="AY779" s="37">
        <v>0</v>
      </c>
      <c r="AZ779" s="87">
        <v>0</v>
      </c>
      <c r="BA779" s="87">
        <v>0</v>
      </c>
      <c r="BB779" s="37">
        <v>28879647.23</v>
      </c>
      <c r="BC779" s="37">
        <v>28879647.23</v>
      </c>
      <c r="BD779" s="37">
        <v>31268326</v>
      </c>
      <c r="BE779" s="87">
        <v>0</v>
      </c>
      <c r="BF779" s="37">
        <v>0</v>
      </c>
      <c r="BG779" s="37">
        <v>0</v>
      </c>
      <c r="BH779" s="37">
        <v>31268326</v>
      </c>
      <c r="BI779" s="37">
        <v>31268326</v>
      </c>
      <c r="BJ779" s="87">
        <v>0</v>
      </c>
      <c r="BK779" s="37">
        <v>0</v>
      </c>
      <c r="BL779" s="37">
        <v>0</v>
      </c>
      <c r="BM779" s="37">
        <v>31268326</v>
      </c>
      <c r="BN779" s="37">
        <v>31268326</v>
      </c>
      <c r="BO779" s="87">
        <v>0</v>
      </c>
      <c r="BP779" s="37">
        <v>0</v>
      </c>
      <c r="BQ779" s="37">
        <v>0</v>
      </c>
      <c r="BR779" s="37">
        <v>31268326</v>
      </c>
      <c r="BS779" s="37">
        <v>31268326</v>
      </c>
      <c r="BT779" s="87">
        <v>0</v>
      </c>
      <c r="BU779" s="37">
        <v>0</v>
      </c>
      <c r="BV779" s="37">
        <v>0</v>
      </c>
      <c r="BW779" s="37">
        <v>31268326</v>
      </c>
      <c r="BX779" s="37">
        <v>28879647.23</v>
      </c>
      <c r="BY779" s="87">
        <v>0</v>
      </c>
      <c r="BZ779" s="37">
        <v>0</v>
      </c>
      <c r="CA779" s="87">
        <v>0</v>
      </c>
      <c r="CB779" s="37">
        <v>28879647.23</v>
      </c>
      <c r="CC779" s="37">
        <v>31268326</v>
      </c>
      <c r="CD779" s="87">
        <v>0</v>
      </c>
      <c r="CE779" s="37">
        <v>0</v>
      </c>
      <c r="CF779" s="37">
        <v>0</v>
      </c>
      <c r="CG779" s="37">
        <v>31268326</v>
      </c>
      <c r="CH779" s="37">
        <v>31268326</v>
      </c>
      <c r="CI779" s="87">
        <v>0</v>
      </c>
      <c r="CJ779" s="37">
        <v>0</v>
      </c>
      <c r="CK779" s="37">
        <v>0</v>
      </c>
      <c r="CL779" s="37">
        <v>31268326</v>
      </c>
      <c r="CM779" s="382" t="s">
        <v>91</v>
      </c>
      <c r="CN779" s="19" t="str">
        <f t="shared" si="300"/>
        <v>4020000020104нормативный</v>
      </c>
      <c r="CP779" s="103"/>
      <c r="CQ779" s="103"/>
      <c r="CR779" s="104">
        <f t="shared" si="312"/>
        <v>0</v>
      </c>
      <c r="CS779" s="104">
        <f t="shared" si="313"/>
        <v>0</v>
      </c>
      <c r="CT779" s="104">
        <f t="shared" si="314"/>
        <v>0</v>
      </c>
      <c r="CU779" s="104">
        <f t="shared" si="315"/>
        <v>0</v>
      </c>
      <c r="CV779" s="104">
        <f t="shared" si="316"/>
        <v>0</v>
      </c>
      <c r="CW779" s="104">
        <f t="shared" si="317"/>
        <v>0</v>
      </c>
      <c r="CX779" s="104"/>
      <c r="CY779" s="211">
        <f t="shared" si="301"/>
        <v>0</v>
      </c>
      <c r="CZ779" s="211">
        <f t="shared" si="302"/>
        <v>0</v>
      </c>
      <c r="DA779" s="211">
        <f t="shared" si="303"/>
        <v>0</v>
      </c>
      <c r="DB779" s="211">
        <f t="shared" si="304"/>
        <v>0</v>
      </c>
      <c r="DC779" s="211">
        <f t="shared" si="305"/>
        <v>0</v>
      </c>
      <c r="DD779" s="211">
        <f t="shared" si="306"/>
        <v>0</v>
      </c>
      <c r="DE779" s="211">
        <f t="shared" si="307"/>
        <v>0</v>
      </c>
      <c r="DF779" s="211">
        <f t="shared" si="308"/>
        <v>0</v>
      </c>
      <c r="DG779" s="211">
        <f t="shared" si="309"/>
        <v>0</v>
      </c>
      <c r="DH779" s="211">
        <f t="shared" si="310"/>
        <v>0</v>
      </c>
    </row>
    <row r="780" spans="1:112" s="105" customFormat="1" ht="32.1" customHeight="1">
      <c r="A780" s="56">
        <v>617</v>
      </c>
      <c r="B780" s="57" t="s">
        <v>991</v>
      </c>
      <c r="C780" s="202">
        <v>404020002</v>
      </c>
      <c r="D780" s="58" t="s">
        <v>1851</v>
      </c>
      <c r="E780" s="59" t="s">
        <v>1054</v>
      </c>
      <c r="F780" s="85"/>
      <c r="G780" s="85"/>
      <c r="H780" s="86" t="s">
        <v>1055</v>
      </c>
      <c r="I780" s="85"/>
      <c r="J780" s="86" t="s">
        <v>1056</v>
      </c>
      <c r="K780" s="86" t="s">
        <v>1057</v>
      </c>
      <c r="L780" s="86" t="s">
        <v>1058</v>
      </c>
      <c r="M780" s="232"/>
      <c r="N780" s="232"/>
      <c r="O780" s="232"/>
      <c r="P780" s="64" t="s">
        <v>1059</v>
      </c>
      <c r="Q780" s="64" t="s">
        <v>1060</v>
      </c>
      <c r="R780" s="86"/>
      <c r="S780" s="86"/>
      <c r="T780" s="86"/>
      <c r="U780" s="86"/>
      <c r="V780" s="86" t="s">
        <v>1061</v>
      </c>
      <c r="W780" s="86" t="s">
        <v>1062</v>
      </c>
      <c r="X780" s="86" t="s">
        <v>1063</v>
      </c>
      <c r="Y780" s="86"/>
      <c r="Z780" s="86"/>
      <c r="AA780" s="86"/>
      <c r="AB780" s="64" t="s">
        <v>1064</v>
      </c>
      <c r="AC780" s="268" t="s">
        <v>2246</v>
      </c>
      <c r="AD780" s="260"/>
      <c r="AE780" s="260"/>
      <c r="AF780" s="260"/>
      <c r="AG780" s="260"/>
      <c r="AH780" s="260"/>
      <c r="AI780" s="260"/>
      <c r="AJ780" s="261"/>
      <c r="AK780" s="260"/>
      <c r="AL780" s="260"/>
      <c r="AM780" s="260" t="s">
        <v>1897</v>
      </c>
      <c r="AN780" s="259" t="s">
        <v>1871</v>
      </c>
      <c r="AO780" s="197" t="s">
        <v>71</v>
      </c>
      <c r="AP780" s="197" t="s">
        <v>137</v>
      </c>
      <c r="AQ780" s="197" t="s">
        <v>1065</v>
      </c>
      <c r="AR780" s="70" t="s">
        <v>1122</v>
      </c>
      <c r="AS780" s="249">
        <v>122</v>
      </c>
      <c r="AT780" s="37">
        <v>24744.720000000001</v>
      </c>
      <c r="AU780" s="37">
        <v>24744.720000000001</v>
      </c>
      <c r="AV780" s="87">
        <v>0</v>
      </c>
      <c r="AW780" s="87">
        <v>0</v>
      </c>
      <c r="AX780" s="37">
        <v>24744.720000000001</v>
      </c>
      <c r="AY780" s="37">
        <v>24744.720000000001</v>
      </c>
      <c r="AZ780" s="87">
        <v>0</v>
      </c>
      <c r="BA780" s="87">
        <v>0</v>
      </c>
      <c r="BB780" s="37">
        <v>0</v>
      </c>
      <c r="BC780" s="37">
        <v>0</v>
      </c>
      <c r="BD780" s="37">
        <v>38295</v>
      </c>
      <c r="BE780" s="87">
        <v>0</v>
      </c>
      <c r="BF780" s="37">
        <v>38295</v>
      </c>
      <c r="BG780" s="37">
        <v>0</v>
      </c>
      <c r="BH780" s="37">
        <v>0</v>
      </c>
      <c r="BI780" s="37">
        <v>38295</v>
      </c>
      <c r="BJ780" s="87">
        <v>0</v>
      </c>
      <c r="BK780" s="37">
        <v>38295</v>
      </c>
      <c r="BL780" s="37">
        <v>0</v>
      </c>
      <c r="BM780" s="37">
        <v>0</v>
      </c>
      <c r="BN780" s="37">
        <v>38295</v>
      </c>
      <c r="BO780" s="87">
        <v>0</v>
      </c>
      <c r="BP780" s="37">
        <v>38295</v>
      </c>
      <c r="BQ780" s="37">
        <v>0</v>
      </c>
      <c r="BR780" s="37">
        <v>0</v>
      </c>
      <c r="BS780" s="37">
        <v>38295</v>
      </c>
      <c r="BT780" s="87">
        <v>0</v>
      </c>
      <c r="BU780" s="37">
        <v>38295</v>
      </c>
      <c r="BV780" s="37">
        <v>0</v>
      </c>
      <c r="BW780" s="37">
        <v>0</v>
      </c>
      <c r="BX780" s="37">
        <v>24744.720000000001</v>
      </c>
      <c r="BY780" s="87">
        <v>0</v>
      </c>
      <c r="BZ780" s="37">
        <v>24744.720000000001</v>
      </c>
      <c r="CA780" s="87">
        <v>0</v>
      </c>
      <c r="CB780" s="37">
        <v>0</v>
      </c>
      <c r="CC780" s="37">
        <v>38295</v>
      </c>
      <c r="CD780" s="87">
        <v>0</v>
      </c>
      <c r="CE780" s="37">
        <v>38295</v>
      </c>
      <c r="CF780" s="37">
        <v>0</v>
      </c>
      <c r="CG780" s="37">
        <v>0</v>
      </c>
      <c r="CH780" s="37">
        <v>38295</v>
      </c>
      <c r="CI780" s="87">
        <v>0</v>
      </c>
      <c r="CJ780" s="37">
        <v>38295</v>
      </c>
      <c r="CK780" s="37">
        <v>0</v>
      </c>
      <c r="CL780" s="37">
        <v>0</v>
      </c>
      <c r="CM780" s="509" t="s">
        <v>92</v>
      </c>
      <c r="CN780" s="19" t="str">
        <f t="shared" si="300"/>
        <v>4040200020104плановый</v>
      </c>
      <c r="CP780" s="103"/>
      <c r="CQ780" s="103"/>
      <c r="CR780" s="104">
        <f t="shared" si="312"/>
        <v>0</v>
      </c>
      <c r="CS780" s="104">
        <f t="shared" si="313"/>
        <v>0</v>
      </c>
      <c r="CT780" s="104">
        <f t="shared" si="314"/>
        <v>0</v>
      </c>
      <c r="CU780" s="104">
        <f t="shared" si="315"/>
        <v>0</v>
      </c>
      <c r="CV780" s="104">
        <f t="shared" si="316"/>
        <v>0</v>
      </c>
      <c r="CW780" s="104">
        <f t="shared" si="317"/>
        <v>0</v>
      </c>
      <c r="CX780" s="104"/>
      <c r="CY780" s="211">
        <f t="shared" si="301"/>
        <v>0</v>
      </c>
      <c r="CZ780" s="211">
        <f t="shared" si="302"/>
        <v>0</v>
      </c>
      <c r="DA780" s="211">
        <f t="shared" si="303"/>
        <v>0</v>
      </c>
      <c r="DB780" s="211">
        <f t="shared" si="304"/>
        <v>0</v>
      </c>
      <c r="DC780" s="211">
        <f t="shared" si="305"/>
        <v>0</v>
      </c>
      <c r="DD780" s="211">
        <f t="shared" si="306"/>
        <v>0</v>
      </c>
      <c r="DE780" s="211">
        <f t="shared" si="307"/>
        <v>0</v>
      </c>
      <c r="DF780" s="211">
        <f t="shared" si="308"/>
        <v>0</v>
      </c>
      <c r="DG780" s="211">
        <f t="shared" si="309"/>
        <v>0</v>
      </c>
      <c r="DH780" s="211">
        <f t="shared" si="310"/>
        <v>0</v>
      </c>
    </row>
    <row r="781" spans="1:112" s="105" customFormat="1" ht="32.1" customHeight="1">
      <c r="A781" s="56">
        <v>617</v>
      </c>
      <c r="B781" s="57" t="s">
        <v>991</v>
      </c>
      <c r="C781" s="202">
        <v>404020002</v>
      </c>
      <c r="D781" s="58" t="s">
        <v>1851</v>
      </c>
      <c r="E781" s="59" t="s">
        <v>1066</v>
      </c>
      <c r="F781" s="85"/>
      <c r="G781" s="85"/>
      <c r="H781" s="86" t="s">
        <v>1055</v>
      </c>
      <c r="I781" s="85"/>
      <c r="J781" s="86" t="s">
        <v>1056</v>
      </c>
      <c r="K781" s="86" t="s">
        <v>1057</v>
      </c>
      <c r="L781" s="86" t="s">
        <v>1058</v>
      </c>
      <c r="M781" s="232"/>
      <c r="N781" s="232"/>
      <c r="O781" s="232"/>
      <c r="P781" s="64" t="s">
        <v>1059</v>
      </c>
      <c r="Q781" s="64" t="s">
        <v>1067</v>
      </c>
      <c r="R781" s="86"/>
      <c r="S781" s="86"/>
      <c r="T781" s="86"/>
      <c r="U781" s="86"/>
      <c r="V781" s="86" t="s">
        <v>1068</v>
      </c>
      <c r="W781" s="86"/>
      <c r="X781" s="86"/>
      <c r="Y781" s="86"/>
      <c r="Z781" s="86"/>
      <c r="AA781" s="86"/>
      <c r="AB781" s="64" t="s">
        <v>1064</v>
      </c>
      <c r="AC781" s="259" t="s">
        <v>2755</v>
      </c>
      <c r="AD781" s="260"/>
      <c r="AE781" s="260"/>
      <c r="AF781" s="260"/>
      <c r="AG781" s="260"/>
      <c r="AH781" s="260"/>
      <c r="AI781" s="261"/>
      <c r="AJ781" s="264" t="s">
        <v>2756</v>
      </c>
      <c r="AK781" s="264"/>
      <c r="AL781" s="264"/>
      <c r="AM781" s="264" t="s">
        <v>2757</v>
      </c>
      <c r="AN781" s="259" t="s">
        <v>2758</v>
      </c>
      <c r="AO781" s="197" t="s">
        <v>71</v>
      </c>
      <c r="AP781" s="197" t="s">
        <v>137</v>
      </c>
      <c r="AQ781" s="197" t="s">
        <v>1065</v>
      </c>
      <c r="AR781" s="70" t="s">
        <v>1122</v>
      </c>
      <c r="AS781" s="249">
        <v>129</v>
      </c>
      <c r="AT781" s="37">
        <v>336748.26</v>
      </c>
      <c r="AU781" s="37">
        <v>336748.26</v>
      </c>
      <c r="AV781" s="87">
        <v>0</v>
      </c>
      <c r="AW781" s="87">
        <v>0</v>
      </c>
      <c r="AX781" s="37">
        <v>336748.26</v>
      </c>
      <c r="AY781" s="37">
        <v>336748.26</v>
      </c>
      <c r="AZ781" s="87">
        <v>0</v>
      </c>
      <c r="BA781" s="87">
        <v>0</v>
      </c>
      <c r="BB781" s="37">
        <v>0</v>
      </c>
      <c r="BC781" s="37">
        <v>0</v>
      </c>
      <c r="BD781" s="37">
        <v>356581</v>
      </c>
      <c r="BE781" s="87">
        <v>0</v>
      </c>
      <c r="BF781" s="37">
        <v>356581</v>
      </c>
      <c r="BG781" s="37">
        <v>0</v>
      </c>
      <c r="BH781" s="37">
        <v>0</v>
      </c>
      <c r="BI781" s="37">
        <v>356581</v>
      </c>
      <c r="BJ781" s="87">
        <v>0</v>
      </c>
      <c r="BK781" s="37">
        <v>356581</v>
      </c>
      <c r="BL781" s="37">
        <v>0</v>
      </c>
      <c r="BM781" s="37">
        <v>0</v>
      </c>
      <c r="BN781" s="37">
        <v>356581</v>
      </c>
      <c r="BO781" s="87">
        <v>0</v>
      </c>
      <c r="BP781" s="37">
        <v>356581</v>
      </c>
      <c r="BQ781" s="37">
        <v>0</v>
      </c>
      <c r="BR781" s="37">
        <v>0</v>
      </c>
      <c r="BS781" s="37">
        <v>356581</v>
      </c>
      <c r="BT781" s="87">
        <v>0</v>
      </c>
      <c r="BU781" s="37">
        <v>356581</v>
      </c>
      <c r="BV781" s="37">
        <v>0</v>
      </c>
      <c r="BW781" s="37">
        <v>0</v>
      </c>
      <c r="BX781" s="37">
        <v>336748.26</v>
      </c>
      <c r="BY781" s="87">
        <v>0</v>
      </c>
      <c r="BZ781" s="37">
        <v>336748.26</v>
      </c>
      <c r="CA781" s="87">
        <v>0</v>
      </c>
      <c r="CB781" s="37">
        <v>0</v>
      </c>
      <c r="CC781" s="37">
        <v>356581</v>
      </c>
      <c r="CD781" s="87">
        <v>0</v>
      </c>
      <c r="CE781" s="37">
        <v>356581</v>
      </c>
      <c r="CF781" s="37">
        <v>0</v>
      </c>
      <c r="CG781" s="37">
        <v>0</v>
      </c>
      <c r="CH781" s="37">
        <v>345016</v>
      </c>
      <c r="CI781" s="87">
        <v>0</v>
      </c>
      <c r="CJ781" s="37">
        <v>345016</v>
      </c>
      <c r="CK781" s="37">
        <v>0</v>
      </c>
      <c r="CL781" s="37">
        <v>0</v>
      </c>
      <c r="CM781" s="509" t="s">
        <v>92</v>
      </c>
      <c r="CN781" s="19" t="str">
        <f t="shared" si="300"/>
        <v>4040200020104плановый</v>
      </c>
      <c r="CP781" s="103"/>
      <c r="CQ781" s="103"/>
      <c r="CR781" s="104">
        <f t="shared" si="312"/>
        <v>0</v>
      </c>
      <c r="CS781" s="104">
        <f t="shared" si="313"/>
        <v>0</v>
      </c>
      <c r="CT781" s="104">
        <f t="shared" si="314"/>
        <v>0</v>
      </c>
      <c r="CU781" s="104">
        <f t="shared" si="315"/>
        <v>0</v>
      </c>
      <c r="CV781" s="104">
        <f t="shared" si="316"/>
        <v>0</v>
      </c>
      <c r="CW781" s="104">
        <f t="shared" si="317"/>
        <v>0</v>
      </c>
      <c r="CX781" s="104"/>
      <c r="CY781" s="211">
        <f t="shared" si="301"/>
        <v>0</v>
      </c>
      <c r="CZ781" s="211">
        <f t="shared" si="302"/>
        <v>0</v>
      </c>
      <c r="DA781" s="211">
        <f t="shared" si="303"/>
        <v>0</v>
      </c>
      <c r="DB781" s="211">
        <f t="shared" si="304"/>
        <v>0</v>
      </c>
      <c r="DC781" s="211">
        <f t="shared" si="305"/>
        <v>0</v>
      </c>
      <c r="DD781" s="211">
        <f t="shared" si="306"/>
        <v>-11565</v>
      </c>
      <c r="DE781" s="211">
        <f t="shared" si="307"/>
        <v>0</v>
      </c>
      <c r="DF781" s="211">
        <f t="shared" si="308"/>
        <v>-11565</v>
      </c>
      <c r="DG781" s="211">
        <f t="shared" si="309"/>
        <v>0</v>
      </c>
      <c r="DH781" s="211">
        <f t="shared" si="310"/>
        <v>0</v>
      </c>
    </row>
    <row r="782" spans="1:112" s="105" customFormat="1" ht="32.1" customHeight="1">
      <c r="A782" s="56">
        <v>617</v>
      </c>
      <c r="B782" s="57" t="s">
        <v>991</v>
      </c>
      <c r="C782" s="202">
        <v>404020001</v>
      </c>
      <c r="D782" s="58" t="s">
        <v>371</v>
      </c>
      <c r="E782" s="59" t="s">
        <v>1069</v>
      </c>
      <c r="F782" s="85"/>
      <c r="G782" s="85"/>
      <c r="H782" s="86" t="s">
        <v>1070</v>
      </c>
      <c r="I782" s="85"/>
      <c r="J782" s="86" t="s">
        <v>1071</v>
      </c>
      <c r="K782" s="86" t="s">
        <v>1072</v>
      </c>
      <c r="L782" s="86" t="s">
        <v>1058</v>
      </c>
      <c r="M782" s="232"/>
      <c r="N782" s="232"/>
      <c r="O782" s="232"/>
      <c r="P782" s="64" t="s">
        <v>1073</v>
      </c>
      <c r="Q782" s="64" t="s">
        <v>1067</v>
      </c>
      <c r="R782" s="86"/>
      <c r="S782" s="86"/>
      <c r="T782" s="86"/>
      <c r="U782" s="86"/>
      <c r="V782" s="86" t="s">
        <v>1068</v>
      </c>
      <c r="W782" s="86"/>
      <c r="X782" s="86"/>
      <c r="Y782" s="86"/>
      <c r="Z782" s="86"/>
      <c r="AA782" s="86"/>
      <c r="AB782" s="64" t="s">
        <v>1074</v>
      </c>
      <c r="AC782" s="259" t="s">
        <v>2759</v>
      </c>
      <c r="AD782" s="260"/>
      <c r="AE782" s="260"/>
      <c r="AF782" s="260"/>
      <c r="AG782" s="260"/>
      <c r="AH782" s="260"/>
      <c r="AI782" s="261"/>
      <c r="AJ782" s="261" t="s">
        <v>64</v>
      </c>
      <c r="AK782" s="261"/>
      <c r="AL782" s="261"/>
      <c r="AM782" s="264"/>
      <c r="AN782" s="259" t="s">
        <v>1873</v>
      </c>
      <c r="AO782" s="197" t="s">
        <v>71</v>
      </c>
      <c r="AP782" s="197" t="s">
        <v>137</v>
      </c>
      <c r="AQ782" s="197" t="s">
        <v>1065</v>
      </c>
      <c r="AR782" s="70" t="s">
        <v>1122</v>
      </c>
      <c r="AS782" s="249" t="s">
        <v>87</v>
      </c>
      <c r="AT782" s="37">
        <v>1104370.7</v>
      </c>
      <c r="AU782" s="37">
        <v>1104370.7</v>
      </c>
      <c r="AV782" s="87">
        <v>0</v>
      </c>
      <c r="AW782" s="87">
        <v>0</v>
      </c>
      <c r="AX782" s="37">
        <v>1104370.7</v>
      </c>
      <c r="AY782" s="37">
        <v>1104370.7</v>
      </c>
      <c r="AZ782" s="87">
        <v>0</v>
      </c>
      <c r="BA782" s="87">
        <v>0</v>
      </c>
      <c r="BB782" s="37">
        <v>0</v>
      </c>
      <c r="BC782" s="37">
        <v>0</v>
      </c>
      <c r="BD782" s="37">
        <v>1142424</v>
      </c>
      <c r="BE782" s="87">
        <v>0</v>
      </c>
      <c r="BF782" s="37">
        <v>1142424</v>
      </c>
      <c r="BG782" s="37">
        <v>0</v>
      </c>
      <c r="BH782" s="37">
        <v>0</v>
      </c>
      <c r="BI782" s="37">
        <v>1142424</v>
      </c>
      <c r="BJ782" s="87">
        <v>0</v>
      </c>
      <c r="BK782" s="37">
        <v>1142424</v>
      </c>
      <c r="BL782" s="37">
        <v>0</v>
      </c>
      <c r="BM782" s="37">
        <v>0</v>
      </c>
      <c r="BN782" s="37">
        <v>1142424</v>
      </c>
      <c r="BO782" s="87">
        <v>0</v>
      </c>
      <c r="BP782" s="37">
        <v>1142424</v>
      </c>
      <c r="BQ782" s="37">
        <v>0</v>
      </c>
      <c r="BR782" s="37">
        <v>0</v>
      </c>
      <c r="BS782" s="37">
        <v>1142424</v>
      </c>
      <c r="BT782" s="87">
        <v>0</v>
      </c>
      <c r="BU782" s="37">
        <v>1142424</v>
      </c>
      <c r="BV782" s="37">
        <v>0</v>
      </c>
      <c r="BW782" s="37">
        <v>0</v>
      </c>
      <c r="BX782" s="37">
        <v>1104370.7</v>
      </c>
      <c r="BY782" s="87">
        <v>0</v>
      </c>
      <c r="BZ782" s="37">
        <v>1104370.7</v>
      </c>
      <c r="CA782" s="87">
        <v>0</v>
      </c>
      <c r="CB782" s="37">
        <v>0</v>
      </c>
      <c r="CC782" s="37">
        <v>1142424</v>
      </c>
      <c r="CD782" s="87">
        <v>0</v>
      </c>
      <c r="CE782" s="37">
        <v>1142424</v>
      </c>
      <c r="CF782" s="37">
        <v>0</v>
      </c>
      <c r="CG782" s="37">
        <v>0</v>
      </c>
      <c r="CH782" s="37">
        <v>1142424</v>
      </c>
      <c r="CI782" s="87">
        <v>0</v>
      </c>
      <c r="CJ782" s="37">
        <v>1142424</v>
      </c>
      <c r="CK782" s="37">
        <v>0</v>
      </c>
      <c r="CL782" s="37">
        <v>0</v>
      </c>
      <c r="CM782" s="509" t="s">
        <v>92</v>
      </c>
      <c r="CN782" s="19" t="str">
        <f t="shared" si="300"/>
        <v>4040200010104плановый</v>
      </c>
      <c r="CP782" s="103"/>
      <c r="CQ782" s="103"/>
      <c r="CR782" s="104">
        <f t="shared" si="312"/>
        <v>0</v>
      </c>
      <c r="CS782" s="104">
        <f t="shared" si="313"/>
        <v>0</v>
      </c>
      <c r="CT782" s="104">
        <f t="shared" si="314"/>
        <v>0</v>
      </c>
      <c r="CU782" s="104">
        <f t="shared" si="315"/>
        <v>0</v>
      </c>
      <c r="CV782" s="104">
        <f t="shared" si="316"/>
        <v>0</v>
      </c>
      <c r="CW782" s="104">
        <f t="shared" si="317"/>
        <v>0</v>
      </c>
      <c r="CX782" s="104"/>
      <c r="CY782" s="211">
        <f t="shared" si="301"/>
        <v>0</v>
      </c>
      <c r="CZ782" s="211">
        <f t="shared" si="302"/>
        <v>0</v>
      </c>
      <c r="DA782" s="211">
        <f t="shared" si="303"/>
        <v>0</v>
      </c>
      <c r="DB782" s="211">
        <f t="shared" si="304"/>
        <v>0</v>
      </c>
      <c r="DC782" s="211">
        <f t="shared" si="305"/>
        <v>0</v>
      </c>
      <c r="DD782" s="211">
        <f t="shared" si="306"/>
        <v>0</v>
      </c>
      <c r="DE782" s="211">
        <f t="shared" si="307"/>
        <v>0</v>
      </c>
      <c r="DF782" s="211">
        <f t="shared" si="308"/>
        <v>0</v>
      </c>
      <c r="DG782" s="211">
        <f t="shared" si="309"/>
        <v>0</v>
      </c>
      <c r="DH782" s="211">
        <f t="shared" si="310"/>
        <v>0</v>
      </c>
    </row>
    <row r="783" spans="1:112" s="105" customFormat="1" ht="32.1" customHeight="1">
      <c r="A783" s="56">
        <v>617</v>
      </c>
      <c r="B783" s="57" t="s">
        <v>991</v>
      </c>
      <c r="C783" s="202">
        <v>404020002</v>
      </c>
      <c r="D783" s="58" t="s">
        <v>1851</v>
      </c>
      <c r="E783" s="59" t="s">
        <v>1069</v>
      </c>
      <c r="F783" s="85"/>
      <c r="G783" s="85"/>
      <c r="H783" s="86" t="s">
        <v>1070</v>
      </c>
      <c r="I783" s="85"/>
      <c r="J783" s="86" t="s">
        <v>1071</v>
      </c>
      <c r="K783" s="86" t="s">
        <v>1072</v>
      </c>
      <c r="L783" s="86" t="s">
        <v>1058</v>
      </c>
      <c r="M783" s="232"/>
      <c r="N783" s="232"/>
      <c r="O783" s="232"/>
      <c r="P783" s="64" t="s">
        <v>1075</v>
      </c>
      <c r="Q783" s="64" t="s">
        <v>1060</v>
      </c>
      <c r="R783" s="86"/>
      <c r="S783" s="86"/>
      <c r="T783" s="86"/>
      <c r="U783" s="86"/>
      <c r="V783" s="86" t="s">
        <v>1068</v>
      </c>
      <c r="W783" s="86"/>
      <c r="X783" s="86"/>
      <c r="Y783" s="86"/>
      <c r="Z783" s="86"/>
      <c r="AA783" s="86"/>
      <c r="AB783" s="64" t="s">
        <v>1076</v>
      </c>
      <c r="AC783" s="269" t="s">
        <v>2759</v>
      </c>
      <c r="AD783" s="260"/>
      <c r="AE783" s="260"/>
      <c r="AF783" s="260"/>
      <c r="AG783" s="260"/>
      <c r="AH783" s="260"/>
      <c r="AI783" s="260"/>
      <c r="AJ783" s="264" t="s">
        <v>1123</v>
      </c>
      <c r="AK783" s="264" t="s">
        <v>1359</v>
      </c>
      <c r="AL783" s="261"/>
      <c r="AM783" s="261"/>
      <c r="AN783" s="259" t="s">
        <v>1873</v>
      </c>
      <c r="AO783" s="197" t="s">
        <v>71</v>
      </c>
      <c r="AP783" s="197" t="s">
        <v>137</v>
      </c>
      <c r="AQ783" s="197" t="s">
        <v>1065</v>
      </c>
      <c r="AR783" s="70" t="s">
        <v>1122</v>
      </c>
      <c r="AS783" s="249" t="s">
        <v>73</v>
      </c>
      <c r="AT783" s="37">
        <v>99240</v>
      </c>
      <c r="AU783" s="37">
        <v>99240</v>
      </c>
      <c r="AV783" s="87">
        <v>0</v>
      </c>
      <c r="AW783" s="87">
        <v>0</v>
      </c>
      <c r="AX783" s="37">
        <v>99240</v>
      </c>
      <c r="AY783" s="37">
        <v>99240</v>
      </c>
      <c r="AZ783" s="87">
        <v>0</v>
      </c>
      <c r="BA783" s="87">
        <v>0</v>
      </c>
      <c r="BB783" s="37">
        <v>0</v>
      </c>
      <c r="BC783" s="37">
        <v>0</v>
      </c>
      <c r="BD783" s="37">
        <v>102760</v>
      </c>
      <c r="BE783" s="87">
        <v>0</v>
      </c>
      <c r="BF783" s="37">
        <v>102760</v>
      </c>
      <c r="BG783" s="37">
        <v>0</v>
      </c>
      <c r="BH783" s="37">
        <v>0</v>
      </c>
      <c r="BI783" s="37">
        <v>102760</v>
      </c>
      <c r="BJ783" s="87">
        <v>0</v>
      </c>
      <c r="BK783" s="37">
        <v>102760</v>
      </c>
      <c r="BL783" s="37">
        <v>0</v>
      </c>
      <c r="BM783" s="37">
        <v>0</v>
      </c>
      <c r="BN783" s="37">
        <v>102760</v>
      </c>
      <c r="BO783" s="87">
        <v>0</v>
      </c>
      <c r="BP783" s="37">
        <v>102760</v>
      </c>
      <c r="BQ783" s="37">
        <v>0</v>
      </c>
      <c r="BR783" s="37">
        <v>0</v>
      </c>
      <c r="BS783" s="37">
        <v>102760</v>
      </c>
      <c r="BT783" s="87">
        <v>0</v>
      </c>
      <c r="BU783" s="37">
        <v>102760</v>
      </c>
      <c r="BV783" s="37">
        <v>0</v>
      </c>
      <c r="BW783" s="37">
        <v>0</v>
      </c>
      <c r="BX783" s="37">
        <v>99240</v>
      </c>
      <c r="BY783" s="87">
        <v>0</v>
      </c>
      <c r="BZ783" s="37">
        <v>99240</v>
      </c>
      <c r="CA783" s="87">
        <v>0</v>
      </c>
      <c r="CB783" s="37">
        <v>0</v>
      </c>
      <c r="CC783" s="37">
        <v>102760</v>
      </c>
      <c r="CD783" s="87">
        <v>0</v>
      </c>
      <c r="CE783" s="37">
        <v>102760</v>
      </c>
      <c r="CF783" s="37">
        <v>0</v>
      </c>
      <c r="CG783" s="37">
        <v>0</v>
      </c>
      <c r="CH783" s="37">
        <v>114325</v>
      </c>
      <c r="CI783" s="87">
        <v>0</v>
      </c>
      <c r="CJ783" s="37">
        <v>114325</v>
      </c>
      <c r="CK783" s="37">
        <v>0</v>
      </c>
      <c r="CL783" s="37">
        <v>0</v>
      </c>
      <c r="CM783" s="509" t="s">
        <v>92</v>
      </c>
      <c r="CN783" s="19" t="str">
        <f t="shared" si="300"/>
        <v>4040200020104плановый</v>
      </c>
      <c r="CP783" s="103"/>
      <c r="CQ783" s="103"/>
      <c r="CR783" s="104">
        <f t="shared" si="312"/>
        <v>0</v>
      </c>
      <c r="CS783" s="104">
        <f t="shared" si="313"/>
        <v>0</v>
      </c>
      <c r="CT783" s="104">
        <f t="shared" si="314"/>
        <v>0</v>
      </c>
      <c r="CU783" s="104">
        <f t="shared" si="315"/>
        <v>0</v>
      </c>
      <c r="CV783" s="104">
        <f t="shared" si="316"/>
        <v>0</v>
      </c>
      <c r="CW783" s="104">
        <f t="shared" si="317"/>
        <v>0</v>
      </c>
      <c r="CX783" s="104"/>
      <c r="CY783" s="211">
        <f t="shared" si="301"/>
        <v>0</v>
      </c>
      <c r="CZ783" s="211">
        <f t="shared" si="302"/>
        <v>0</v>
      </c>
      <c r="DA783" s="211">
        <f t="shared" si="303"/>
        <v>0</v>
      </c>
      <c r="DB783" s="211">
        <f t="shared" si="304"/>
        <v>0</v>
      </c>
      <c r="DC783" s="211">
        <f t="shared" si="305"/>
        <v>0</v>
      </c>
      <c r="DD783" s="211">
        <f t="shared" si="306"/>
        <v>11565</v>
      </c>
      <c r="DE783" s="211">
        <f t="shared" si="307"/>
        <v>0</v>
      </c>
      <c r="DF783" s="211">
        <f t="shared" si="308"/>
        <v>11565</v>
      </c>
      <c r="DG783" s="211">
        <f t="shared" si="309"/>
        <v>0</v>
      </c>
      <c r="DH783" s="211">
        <f t="shared" si="310"/>
        <v>0</v>
      </c>
    </row>
    <row r="784" spans="1:112" s="105" customFormat="1" ht="32.1" customHeight="1">
      <c r="A784" s="56">
        <v>617</v>
      </c>
      <c r="B784" s="57" t="s">
        <v>991</v>
      </c>
      <c r="C784" s="202">
        <v>404020001</v>
      </c>
      <c r="D784" s="366" t="s">
        <v>1919</v>
      </c>
      <c r="E784" s="59" t="s">
        <v>252</v>
      </c>
      <c r="F784" s="85"/>
      <c r="G784" s="85"/>
      <c r="H784" s="86" t="s">
        <v>615</v>
      </c>
      <c r="I784" s="85"/>
      <c r="J784" s="86" t="s">
        <v>640</v>
      </c>
      <c r="K784" s="86" t="s">
        <v>198</v>
      </c>
      <c r="L784" s="86"/>
      <c r="M784" s="232"/>
      <c r="N784" s="232"/>
      <c r="O784" s="232"/>
      <c r="P784" s="64" t="s">
        <v>134</v>
      </c>
      <c r="Q784" s="64" t="s">
        <v>1077</v>
      </c>
      <c r="R784" s="86"/>
      <c r="S784" s="86"/>
      <c r="T784" s="86"/>
      <c r="U784" s="86"/>
      <c r="V784" s="86" t="s">
        <v>1078</v>
      </c>
      <c r="W784" s="86">
        <v>1</v>
      </c>
      <c r="X784" s="86"/>
      <c r="Y784" s="86"/>
      <c r="Z784" s="86"/>
      <c r="AA784" s="86"/>
      <c r="AB784" s="64" t="s">
        <v>1079</v>
      </c>
      <c r="AC784" s="269" t="s">
        <v>2760</v>
      </c>
      <c r="AD784" s="260"/>
      <c r="AE784" s="260"/>
      <c r="AF784" s="260"/>
      <c r="AG784" s="260"/>
      <c r="AH784" s="260"/>
      <c r="AI784" s="260"/>
      <c r="AJ784" s="264" t="s">
        <v>2761</v>
      </c>
      <c r="AK784" s="264" t="s">
        <v>2762</v>
      </c>
      <c r="AL784" s="261"/>
      <c r="AM784" s="261"/>
      <c r="AN784" s="259" t="s">
        <v>2763</v>
      </c>
      <c r="AO784" s="197" t="s">
        <v>71</v>
      </c>
      <c r="AP784" s="197" t="s">
        <v>137</v>
      </c>
      <c r="AQ784" s="197" t="s">
        <v>1080</v>
      </c>
      <c r="AR784" s="70" t="s">
        <v>1140</v>
      </c>
      <c r="AS784" s="249" t="s">
        <v>87</v>
      </c>
      <c r="AT784" s="37">
        <v>0</v>
      </c>
      <c r="AU784" s="37">
        <v>0</v>
      </c>
      <c r="AV784" s="87">
        <v>0</v>
      </c>
      <c r="AW784" s="87">
        <v>0</v>
      </c>
      <c r="AX784" s="37">
        <v>0</v>
      </c>
      <c r="AY784" s="37">
        <v>0</v>
      </c>
      <c r="AZ784" s="87">
        <v>0</v>
      </c>
      <c r="BA784" s="87">
        <v>0</v>
      </c>
      <c r="BB784" s="37">
        <v>0</v>
      </c>
      <c r="BC784" s="37">
        <v>0</v>
      </c>
      <c r="BD784" s="37">
        <v>968301.84</v>
      </c>
      <c r="BE784" s="87">
        <v>0</v>
      </c>
      <c r="BF784" s="37">
        <v>968301.84</v>
      </c>
      <c r="BG784" s="37">
        <v>0</v>
      </c>
      <c r="BH784" s="37">
        <v>0</v>
      </c>
      <c r="BI784" s="37">
        <v>968301.84</v>
      </c>
      <c r="BJ784" s="87">
        <v>0</v>
      </c>
      <c r="BK784" s="37">
        <v>968301.84</v>
      </c>
      <c r="BL784" s="37">
        <v>0</v>
      </c>
      <c r="BM784" s="37">
        <v>0</v>
      </c>
      <c r="BN784" s="37">
        <v>968301.84</v>
      </c>
      <c r="BO784" s="87">
        <v>0</v>
      </c>
      <c r="BP784" s="37">
        <v>968301.84</v>
      </c>
      <c r="BQ784" s="37">
        <v>0</v>
      </c>
      <c r="BR784" s="37">
        <v>0</v>
      </c>
      <c r="BS784" s="37">
        <v>968301.84</v>
      </c>
      <c r="BT784" s="87">
        <v>0</v>
      </c>
      <c r="BU784" s="37">
        <v>968301.84</v>
      </c>
      <c r="BV784" s="37">
        <v>0</v>
      </c>
      <c r="BW784" s="37">
        <v>0</v>
      </c>
      <c r="BX784" s="37">
        <v>0</v>
      </c>
      <c r="BY784" s="87">
        <v>0</v>
      </c>
      <c r="BZ784" s="37">
        <v>0</v>
      </c>
      <c r="CA784" s="87">
        <v>0</v>
      </c>
      <c r="CB784" s="37">
        <v>0</v>
      </c>
      <c r="CC784" s="37">
        <v>968301.84</v>
      </c>
      <c r="CD784" s="87">
        <v>0</v>
      </c>
      <c r="CE784" s="37">
        <v>968301.84</v>
      </c>
      <c r="CF784" s="37">
        <v>0</v>
      </c>
      <c r="CG784" s="37">
        <v>0</v>
      </c>
      <c r="CH784" s="37">
        <v>968301.84</v>
      </c>
      <c r="CI784" s="87">
        <v>0</v>
      </c>
      <c r="CJ784" s="37">
        <v>968301.84</v>
      </c>
      <c r="CK784" s="37">
        <v>0</v>
      </c>
      <c r="CL784" s="37">
        <v>0</v>
      </c>
      <c r="CM784" s="509" t="s">
        <v>92</v>
      </c>
      <c r="CN784" s="19" t="str">
        <f t="shared" si="300"/>
        <v>4040200010104плановый</v>
      </c>
      <c r="CP784" s="103"/>
      <c r="CQ784" s="103"/>
      <c r="CR784" s="104">
        <f t="shared" si="312"/>
        <v>0</v>
      </c>
      <c r="CS784" s="104">
        <f t="shared" si="313"/>
        <v>0</v>
      </c>
      <c r="CT784" s="104">
        <f t="shared" si="314"/>
        <v>0</v>
      </c>
      <c r="CU784" s="104">
        <f t="shared" si="315"/>
        <v>0</v>
      </c>
      <c r="CV784" s="104">
        <f t="shared" si="316"/>
        <v>0</v>
      </c>
      <c r="CW784" s="104">
        <f t="shared" si="317"/>
        <v>0</v>
      </c>
      <c r="CX784" s="104"/>
      <c r="CY784" s="211">
        <f t="shared" si="301"/>
        <v>0</v>
      </c>
      <c r="CZ784" s="211">
        <f t="shared" si="302"/>
        <v>0</v>
      </c>
      <c r="DA784" s="211">
        <f t="shared" si="303"/>
        <v>0</v>
      </c>
      <c r="DB784" s="211">
        <f t="shared" si="304"/>
        <v>0</v>
      </c>
      <c r="DC784" s="211">
        <f t="shared" si="305"/>
        <v>0</v>
      </c>
      <c r="DD784" s="211">
        <f t="shared" si="306"/>
        <v>0</v>
      </c>
      <c r="DE784" s="211">
        <f t="shared" si="307"/>
        <v>0</v>
      </c>
      <c r="DF784" s="211">
        <f t="shared" si="308"/>
        <v>0</v>
      </c>
      <c r="DG784" s="211">
        <f t="shared" si="309"/>
        <v>0</v>
      </c>
      <c r="DH784" s="211">
        <f t="shared" si="310"/>
        <v>0</v>
      </c>
    </row>
    <row r="785" spans="1:112" s="105" customFormat="1" ht="32.1" customHeight="1">
      <c r="A785" s="56">
        <v>617</v>
      </c>
      <c r="B785" s="57" t="s">
        <v>991</v>
      </c>
      <c r="C785" s="202">
        <v>404020058</v>
      </c>
      <c r="D785" s="366" t="s">
        <v>1919</v>
      </c>
      <c r="E785" s="59" t="s">
        <v>252</v>
      </c>
      <c r="F785" s="85"/>
      <c r="G785" s="85"/>
      <c r="H785" s="86" t="s">
        <v>615</v>
      </c>
      <c r="I785" s="85"/>
      <c r="J785" s="86" t="s">
        <v>640</v>
      </c>
      <c r="K785" s="86" t="s">
        <v>198</v>
      </c>
      <c r="L785" s="86"/>
      <c r="M785" s="232"/>
      <c r="N785" s="232"/>
      <c r="O785" s="232"/>
      <c r="P785" s="64" t="s">
        <v>134</v>
      </c>
      <c r="Q785" s="64" t="s">
        <v>1077</v>
      </c>
      <c r="R785" s="86"/>
      <c r="S785" s="86"/>
      <c r="T785" s="86"/>
      <c r="U785" s="86"/>
      <c r="V785" s="86" t="s">
        <v>1078</v>
      </c>
      <c r="W785" s="86">
        <v>1</v>
      </c>
      <c r="X785" s="86"/>
      <c r="Y785" s="86"/>
      <c r="Z785" s="86"/>
      <c r="AA785" s="86"/>
      <c r="AB785" s="64" t="s">
        <v>1079</v>
      </c>
      <c r="AC785" s="269" t="s">
        <v>2760</v>
      </c>
      <c r="AD785" s="260"/>
      <c r="AE785" s="260"/>
      <c r="AF785" s="260"/>
      <c r="AG785" s="260"/>
      <c r="AH785" s="260"/>
      <c r="AI785" s="260"/>
      <c r="AJ785" s="264" t="s">
        <v>2764</v>
      </c>
      <c r="AK785" s="264" t="s">
        <v>2762</v>
      </c>
      <c r="AL785" s="261"/>
      <c r="AM785" s="261"/>
      <c r="AN785" s="259" t="s">
        <v>2763</v>
      </c>
      <c r="AO785" s="197" t="s">
        <v>71</v>
      </c>
      <c r="AP785" s="197" t="s">
        <v>137</v>
      </c>
      <c r="AQ785" s="197" t="s">
        <v>1080</v>
      </c>
      <c r="AR785" s="70" t="s">
        <v>1140</v>
      </c>
      <c r="AS785" s="249" t="s">
        <v>79</v>
      </c>
      <c r="AT785" s="37">
        <v>0</v>
      </c>
      <c r="AU785" s="37">
        <v>0</v>
      </c>
      <c r="AV785" s="87">
        <v>0</v>
      </c>
      <c r="AW785" s="87">
        <v>0</v>
      </c>
      <c r="AX785" s="37">
        <v>0</v>
      </c>
      <c r="AY785" s="37">
        <v>0</v>
      </c>
      <c r="AZ785" s="87">
        <v>0</v>
      </c>
      <c r="BA785" s="87">
        <v>0</v>
      </c>
      <c r="BB785" s="37">
        <v>0</v>
      </c>
      <c r="BC785" s="37">
        <v>0</v>
      </c>
      <c r="BD785" s="37">
        <v>292427.15999999997</v>
      </c>
      <c r="BE785" s="87">
        <v>0</v>
      </c>
      <c r="BF785" s="37">
        <v>292427.15999999997</v>
      </c>
      <c r="BG785" s="37">
        <v>0</v>
      </c>
      <c r="BH785" s="37">
        <v>0</v>
      </c>
      <c r="BI785" s="37">
        <v>292427.15999999997</v>
      </c>
      <c r="BJ785" s="87">
        <v>0</v>
      </c>
      <c r="BK785" s="37">
        <v>292427.15999999997</v>
      </c>
      <c r="BL785" s="37">
        <v>0</v>
      </c>
      <c r="BM785" s="37">
        <v>0</v>
      </c>
      <c r="BN785" s="37">
        <v>292427.15999999997</v>
      </c>
      <c r="BO785" s="87">
        <v>0</v>
      </c>
      <c r="BP785" s="37">
        <v>292427.15999999997</v>
      </c>
      <c r="BQ785" s="37">
        <v>0</v>
      </c>
      <c r="BR785" s="37">
        <v>0</v>
      </c>
      <c r="BS785" s="37">
        <v>292427.15999999997</v>
      </c>
      <c r="BT785" s="87">
        <v>0</v>
      </c>
      <c r="BU785" s="37">
        <v>292427.15999999997</v>
      </c>
      <c r="BV785" s="37">
        <v>0</v>
      </c>
      <c r="BW785" s="37">
        <v>0</v>
      </c>
      <c r="BX785" s="37">
        <v>0</v>
      </c>
      <c r="BY785" s="87">
        <v>0</v>
      </c>
      <c r="BZ785" s="37">
        <v>0</v>
      </c>
      <c r="CA785" s="87">
        <v>0</v>
      </c>
      <c r="CB785" s="37">
        <v>0</v>
      </c>
      <c r="CC785" s="37">
        <v>292427.15999999997</v>
      </c>
      <c r="CD785" s="87">
        <v>0</v>
      </c>
      <c r="CE785" s="37">
        <v>292427.15999999997</v>
      </c>
      <c r="CF785" s="37">
        <v>0</v>
      </c>
      <c r="CG785" s="37">
        <v>0</v>
      </c>
      <c r="CH785" s="37">
        <v>292427.15999999997</v>
      </c>
      <c r="CI785" s="87">
        <v>0</v>
      </c>
      <c r="CJ785" s="37">
        <v>292427.15999999997</v>
      </c>
      <c r="CK785" s="37">
        <v>0</v>
      </c>
      <c r="CL785" s="37">
        <v>0</v>
      </c>
      <c r="CM785" s="509" t="s">
        <v>92</v>
      </c>
      <c r="CN785" s="19" t="str">
        <f t="shared" ref="CN785:CN848" si="318">CONCATENATE(C785,AO785,AP785,CM785)</f>
        <v>4040200580104плановый</v>
      </c>
      <c r="CP785" s="103"/>
      <c r="CQ785" s="103"/>
      <c r="CR785" s="104">
        <f t="shared" si="312"/>
        <v>0</v>
      </c>
      <c r="CS785" s="104">
        <f t="shared" si="313"/>
        <v>0</v>
      </c>
      <c r="CT785" s="104">
        <f t="shared" si="314"/>
        <v>0</v>
      </c>
      <c r="CU785" s="104">
        <f t="shared" si="315"/>
        <v>0</v>
      </c>
      <c r="CV785" s="104">
        <f t="shared" si="316"/>
        <v>0</v>
      </c>
      <c r="CW785" s="104">
        <f t="shared" si="317"/>
        <v>0</v>
      </c>
      <c r="CX785" s="104"/>
      <c r="CY785" s="211">
        <f t="shared" si="301"/>
        <v>0</v>
      </c>
      <c r="CZ785" s="211">
        <f t="shared" si="302"/>
        <v>0</v>
      </c>
      <c r="DA785" s="211">
        <f t="shared" si="303"/>
        <v>0</v>
      </c>
      <c r="DB785" s="211">
        <f t="shared" si="304"/>
        <v>0</v>
      </c>
      <c r="DC785" s="211">
        <f t="shared" si="305"/>
        <v>0</v>
      </c>
      <c r="DD785" s="211">
        <f t="shared" si="306"/>
        <v>0</v>
      </c>
      <c r="DE785" s="211">
        <f t="shared" si="307"/>
        <v>0</v>
      </c>
      <c r="DF785" s="211">
        <f t="shared" si="308"/>
        <v>0</v>
      </c>
      <c r="DG785" s="211">
        <f t="shared" si="309"/>
        <v>0</v>
      </c>
      <c r="DH785" s="211">
        <f t="shared" si="310"/>
        <v>0</v>
      </c>
    </row>
    <row r="786" spans="1:112" s="105" customFormat="1" ht="32.1" customHeight="1">
      <c r="A786" s="56">
        <v>617</v>
      </c>
      <c r="B786" s="57" t="s">
        <v>991</v>
      </c>
      <c r="C786" s="202">
        <v>404020058</v>
      </c>
      <c r="D786" s="366" t="s">
        <v>1919</v>
      </c>
      <c r="E786" s="59" t="s">
        <v>252</v>
      </c>
      <c r="F786" s="85"/>
      <c r="G786" s="85"/>
      <c r="H786" s="86" t="s">
        <v>615</v>
      </c>
      <c r="I786" s="85"/>
      <c r="J786" s="86" t="s">
        <v>640</v>
      </c>
      <c r="K786" s="86" t="s">
        <v>198</v>
      </c>
      <c r="L786" s="86"/>
      <c r="M786" s="232"/>
      <c r="N786" s="232"/>
      <c r="O786" s="232"/>
      <c r="P786" s="64" t="s">
        <v>134</v>
      </c>
      <c r="Q786" s="64" t="s">
        <v>1077</v>
      </c>
      <c r="R786" s="86"/>
      <c r="S786" s="86"/>
      <c r="T786" s="86"/>
      <c r="U786" s="86"/>
      <c r="V786" s="86" t="s">
        <v>1078</v>
      </c>
      <c r="W786" s="86">
        <v>1</v>
      </c>
      <c r="X786" s="86"/>
      <c r="Y786" s="86"/>
      <c r="Z786" s="86"/>
      <c r="AA786" s="86"/>
      <c r="AB786" s="64" t="s">
        <v>1079</v>
      </c>
      <c r="AC786" s="269" t="s">
        <v>2760</v>
      </c>
      <c r="AD786" s="260"/>
      <c r="AE786" s="260"/>
      <c r="AF786" s="260"/>
      <c r="AG786" s="260"/>
      <c r="AH786" s="260"/>
      <c r="AI786" s="260"/>
      <c r="AJ786" s="264" t="s">
        <v>2764</v>
      </c>
      <c r="AK786" s="264" t="s">
        <v>2762</v>
      </c>
      <c r="AL786" s="261"/>
      <c r="AM786" s="261"/>
      <c r="AN786" s="259" t="s">
        <v>2763</v>
      </c>
      <c r="AO786" s="197" t="s">
        <v>71</v>
      </c>
      <c r="AP786" s="197" t="s">
        <v>137</v>
      </c>
      <c r="AQ786" s="197" t="s">
        <v>1080</v>
      </c>
      <c r="AR786" s="70" t="s">
        <v>1140</v>
      </c>
      <c r="AS786" s="249" t="s">
        <v>73</v>
      </c>
      <c r="AT786" s="37">
        <v>79301.84</v>
      </c>
      <c r="AU786" s="37">
        <v>79301.84</v>
      </c>
      <c r="AV786" s="87">
        <v>0</v>
      </c>
      <c r="AW786" s="87">
        <v>0</v>
      </c>
      <c r="AX786" s="37">
        <v>79301.84</v>
      </c>
      <c r="AY786" s="37">
        <v>79301.84</v>
      </c>
      <c r="AZ786" s="87">
        <v>0</v>
      </c>
      <c r="BA786" s="87">
        <v>0</v>
      </c>
      <c r="BB786" s="37">
        <v>0</v>
      </c>
      <c r="BC786" s="37">
        <v>0</v>
      </c>
      <c r="BD786" s="37">
        <v>74226.960000000006</v>
      </c>
      <c r="BE786" s="87">
        <v>0</v>
      </c>
      <c r="BF786" s="37">
        <v>74226.960000000006</v>
      </c>
      <c r="BG786" s="37">
        <v>0</v>
      </c>
      <c r="BH786" s="37">
        <v>0</v>
      </c>
      <c r="BI786" s="37">
        <v>74226.960000000006</v>
      </c>
      <c r="BJ786" s="87">
        <v>0</v>
      </c>
      <c r="BK786" s="37">
        <v>74226.960000000006</v>
      </c>
      <c r="BL786" s="37">
        <v>0</v>
      </c>
      <c r="BM786" s="37">
        <v>0</v>
      </c>
      <c r="BN786" s="37">
        <v>74226.960000000006</v>
      </c>
      <c r="BO786" s="87">
        <v>0</v>
      </c>
      <c r="BP786" s="37">
        <v>74226.960000000006</v>
      </c>
      <c r="BQ786" s="37">
        <v>0</v>
      </c>
      <c r="BR786" s="37">
        <v>0</v>
      </c>
      <c r="BS786" s="37">
        <v>74226.960000000006</v>
      </c>
      <c r="BT786" s="87">
        <v>0</v>
      </c>
      <c r="BU786" s="37">
        <v>74226.960000000006</v>
      </c>
      <c r="BV786" s="37">
        <v>0</v>
      </c>
      <c r="BW786" s="37">
        <v>0</v>
      </c>
      <c r="BX786" s="37">
        <v>79301.84</v>
      </c>
      <c r="BY786" s="87">
        <v>0</v>
      </c>
      <c r="BZ786" s="37">
        <v>79301.84</v>
      </c>
      <c r="CA786" s="87">
        <v>0</v>
      </c>
      <c r="CB786" s="37">
        <v>0</v>
      </c>
      <c r="CC786" s="37">
        <v>74226.960000000006</v>
      </c>
      <c r="CD786" s="87">
        <v>0</v>
      </c>
      <c r="CE786" s="37">
        <v>74226.960000000006</v>
      </c>
      <c r="CF786" s="37">
        <v>0</v>
      </c>
      <c r="CG786" s="37">
        <v>0</v>
      </c>
      <c r="CH786" s="37">
        <v>74226.960000000006</v>
      </c>
      <c r="CI786" s="87">
        <v>0</v>
      </c>
      <c r="CJ786" s="37">
        <v>74226.960000000006</v>
      </c>
      <c r="CK786" s="37">
        <v>0</v>
      </c>
      <c r="CL786" s="37">
        <v>0</v>
      </c>
      <c r="CM786" s="509" t="s">
        <v>92</v>
      </c>
      <c r="CN786" s="19" t="str">
        <f t="shared" si="318"/>
        <v>4040200580104плановый</v>
      </c>
      <c r="CP786" s="103"/>
      <c r="CQ786" s="103"/>
      <c r="CR786" s="104">
        <f t="shared" si="312"/>
        <v>0</v>
      </c>
      <c r="CS786" s="104">
        <f t="shared" si="313"/>
        <v>0</v>
      </c>
      <c r="CT786" s="104">
        <f t="shared" si="314"/>
        <v>0</v>
      </c>
      <c r="CU786" s="104">
        <f t="shared" si="315"/>
        <v>0</v>
      </c>
      <c r="CV786" s="104">
        <f t="shared" si="316"/>
        <v>0</v>
      </c>
      <c r="CW786" s="104">
        <f t="shared" si="317"/>
        <v>0</v>
      </c>
      <c r="CX786" s="104"/>
      <c r="CY786" s="211">
        <f t="shared" si="301"/>
        <v>0</v>
      </c>
      <c r="CZ786" s="211">
        <f t="shared" si="302"/>
        <v>0</v>
      </c>
      <c r="DA786" s="211">
        <f t="shared" si="303"/>
        <v>0</v>
      </c>
      <c r="DB786" s="211">
        <f t="shared" si="304"/>
        <v>0</v>
      </c>
      <c r="DC786" s="211">
        <f t="shared" si="305"/>
        <v>0</v>
      </c>
      <c r="DD786" s="211">
        <f t="shared" si="306"/>
        <v>0</v>
      </c>
      <c r="DE786" s="211">
        <f t="shared" si="307"/>
        <v>0</v>
      </c>
      <c r="DF786" s="211">
        <f t="shared" si="308"/>
        <v>0</v>
      </c>
      <c r="DG786" s="211">
        <f t="shared" si="309"/>
        <v>0</v>
      </c>
      <c r="DH786" s="211">
        <f t="shared" si="310"/>
        <v>0</v>
      </c>
    </row>
    <row r="787" spans="1:112" s="105" customFormat="1" ht="32.1" customHeight="1">
      <c r="A787" s="56">
        <v>617</v>
      </c>
      <c r="B787" s="57" t="s">
        <v>991</v>
      </c>
      <c r="C787" s="202">
        <v>402000002</v>
      </c>
      <c r="D787" s="366" t="s">
        <v>1919</v>
      </c>
      <c r="E787" s="59" t="s">
        <v>252</v>
      </c>
      <c r="F787" s="85"/>
      <c r="G787" s="85"/>
      <c r="H787" s="86" t="s">
        <v>615</v>
      </c>
      <c r="I787" s="85"/>
      <c r="J787" s="86" t="s">
        <v>640</v>
      </c>
      <c r="K787" s="86" t="s">
        <v>198</v>
      </c>
      <c r="L787" s="86"/>
      <c r="M787" s="232"/>
      <c r="N787" s="232"/>
      <c r="O787" s="232"/>
      <c r="P787" s="64" t="s">
        <v>134</v>
      </c>
      <c r="Q787" s="64" t="s">
        <v>1077</v>
      </c>
      <c r="R787" s="86"/>
      <c r="S787" s="86"/>
      <c r="T787" s="86"/>
      <c r="U787" s="86"/>
      <c r="V787" s="86" t="s">
        <v>1078</v>
      </c>
      <c r="W787" s="86">
        <v>1</v>
      </c>
      <c r="X787" s="86"/>
      <c r="Y787" s="86"/>
      <c r="Z787" s="86"/>
      <c r="AA787" s="86"/>
      <c r="AB787" s="64" t="s">
        <v>1079</v>
      </c>
      <c r="AC787" s="269" t="s">
        <v>2765</v>
      </c>
      <c r="AD787" s="260"/>
      <c r="AE787" s="260"/>
      <c r="AF787" s="260"/>
      <c r="AG787" s="260"/>
      <c r="AH787" s="260"/>
      <c r="AI787" s="260"/>
      <c r="AJ787" s="264" t="s">
        <v>2766</v>
      </c>
      <c r="AK787" s="264" t="s">
        <v>2762</v>
      </c>
      <c r="AL787" s="261"/>
      <c r="AM787" s="261"/>
      <c r="AN787" s="259" t="s">
        <v>2767</v>
      </c>
      <c r="AO787" s="197" t="s">
        <v>71</v>
      </c>
      <c r="AP787" s="197" t="s">
        <v>137</v>
      </c>
      <c r="AQ787" s="197" t="s">
        <v>2768</v>
      </c>
      <c r="AR787" s="70" t="s">
        <v>2769</v>
      </c>
      <c r="AS787" s="249" t="s">
        <v>87</v>
      </c>
      <c r="AT787" s="37"/>
      <c r="AU787" s="37"/>
      <c r="AV787" s="87"/>
      <c r="AW787" s="87"/>
      <c r="AX787" s="37"/>
      <c r="AY787" s="37"/>
      <c r="AZ787" s="87"/>
      <c r="BA787" s="87"/>
      <c r="BB787" s="37"/>
      <c r="BC787" s="37"/>
      <c r="BD787" s="37">
        <v>95972.35</v>
      </c>
      <c r="BE787" s="87"/>
      <c r="BF787" s="37"/>
      <c r="BG787" s="37">
        <v>0</v>
      </c>
      <c r="BH787" s="37">
        <v>95972.35</v>
      </c>
      <c r="BI787" s="37">
        <v>95972.35</v>
      </c>
      <c r="BJ787" s="87"/>
      <c r="BK787" s="37">
        <v>95972.35</v>
      </c>
      <c r="BL787" s="37"/>
      <c r="BM787" s="37"/>
      <c r="BN787" s="37">
        <v>95972.35</v>
      </c>
      <c r="BO787" s="87"/>
      <c r="BP787" s="37">
        <v>95972.35</v>
      </c>
      <c r="BQ787" s="37"/>
      <c r="BR787" s="37"/>
      <c r="BS787" s="37">
        <v>95972.35</v>
      </c>
      <c r="BT787" s="87"/>
      <c r="BU787" s="37">
        <v>95972.35</v>
      </c>
      <c r="BV787" s="37"/>
      <c r="BW787" s="37"/>
      <c r="BX787" s="37"/>
      <c r="BY787" s="87"/>
      <c r="BZ787" s="37"/>
      <c r="CA787" s="87"/>
      <c r="CB787" s="37"/>
      <c r="CC787" s="37">
        <v>95972.35</v>
      </c>
      <c r="CD787" s="87"/>
      <c r="CE787" s="37"/>
      <c r="CF787" s="37">
        <v>0</v>
      </c>
      <c r="CG787" s="37">
        <v>95972.35</v>
      </c>
      <c r="CH787" s="37">
        <v>95972.35</v>
      </c>
      <c r="CI787" s="87"/>
      <c r="CJ787" s="37">
        <v>95972.35</v>
      </c>
      <c r="CK787" s="37"/>
      <c r="CL787" s="37"/>
      <c r="CM787" s="509" t="s">
        <v>92</v>
      </c>
      <c r="CN787" s="19" t="str">
        <f t="shared" si="318"/>
        <v>4020000020104плановый</v>
      </c>
      <c r="CP787" s="103"/>
      <c r="CQ787" s="103"/>
      <c r="CR787" s="104">
        <f t="shared" si="312"/>
        <v>0</v>
      </c>
      <c r="CS787" s="104">
        <f t="shared" si="313"/>
        <v>0</v>
      </c>
      <c r="CT787" s="104">
        <f t="shared" si="314"/>
        <v>0</v>
      </c>
      <c r="CU787" s="104">
        <f t="shared" si="315"/>
        <v>0</v>
      </c>
      <c r="CV787" s="104">
        <f t="shared" si="316"/>
        <v>0</v>
      </c>
      <c r="CW787" s="104">
        <f t="shared" si="317"/>
        <v>0</v>
      </c>
      <c r="CX787" s="104"/>
      <c r="CY787" s="211">
        <f t="shared" si="301"/>
        <v>0</v>
      </c>
      <c r="CZ787" s="211">
        <f t="shared" si="302"/>
        <v>0</v>
      </c>
      <c r="DA787" s="211">
        <f t="shared" si="303"/>
        <v>0</v>
      </c>
      <c r="DB787" s="211">
        <f t="shared" si="304"/>
        <v>0</v>
      </c>
      <c r="DC787" s="211">
        <f t="shared" si="305"/>
        <v>0</v>
      </c>
      <c r="DD787" s="211">
        <f t="shared" si="306"/>
        <v>0</v>
      </c>
      <c r="DE787" s="211">
        <f t="shared" si="307"/>
        <v>0</v>
      </c>
      <c r="DF787" s="211">
        <f t="shared" si="308"/>
        <v>0</v>
      </c>
      <c r="DG787" s="211">
        <f t="shared" si="309"/>
        <v>0</v>
      </c>
      <c r="DH787" s="211">
        <f t="shared" si="310"/>
        <v>0</v>
      </c>
    </row>
    <row r="788" spans="1:112" s="105" customFormat="1" ht="32.1" customHeight="1">
      <c r="A788" s="56">
        <v>617</v>
      </c>
      <c r="B788" s="57" t="s">
        <v>991</v>
      </c>
      <c r="C788" s="202">
        <v>404020058</v>
      </c>
      <c r="D788" s="366" t="s">
        <v>1919</v>
      </c>
      <c r="E788" s="59" t="s">
        <v>252</v>
      </c>
      <c r="F788" s="85"/>
      <c r="G788" s="85"/>
      <c r="H788" s="86" t="s">
        <v>615</v>
      </c>
      <c r="I788" s="85"/>
      <c r="J788" s="86" t="s">
        <v>640</v>
      </c>
      <c r="K788" s="86" t="s">
        <v>198</v>
      </c>
      <c r="L788" s="86"/>
      <c r="M788" s="232"/>
      <c r="N788" s="232"/>
      <c r="O788" s="232"/>
      <c r="P788" s="64" t="s">
        <v>134</v>
      </c>
      <c r="Q788" s="64" t="s">
        <v>1077</v>
      </c>
      <c r="R788" s="86"/>
      <c r="S788" s="86"/>
      <c r="T788" s="86"/>
      <c r="U788" s="86"/>
      <c r="V788" s="86" t="s">
        <v>1078</v>
      </c>
      <c r="W788" s="86">
        <v>1</v>
      </c>
      <c r="X788" s="86"/>
      <c r="Y788" s="86"/>
      <c r="Z788" s="86"/>
      <c r="AA788" s="86"/>
      <c r="AB788" s="64" t="s">
        <v>1079</v>
      </c>
      <c r="AC788" s="269" t="s">
        <v>2770</v>
      </c>
      <c r="AD788" s="260"/>
      <c r="AE788" s="260"/>
      <c r="AF788" s="260"/>
      <c r="AG788" s="260"/>
      <c r="AH788" s="260"/>
      <c r="AI788" s="260"/>
      <c r="AJ788" s="264" t="s">
        <v>2766</v>
      </c>
      <c r="AK788" s="264" t="s">
        <v>2762</v>
      </c>
      <c r="AL788" s="261"/>
      <c r="AM788" s="261"/>
      <c r="AN788" s="259" t="s">
        <v>2767</v>
      </c>
      <c r="AO788" s="197" t="s">
        <v>71</v>
      </c>
      <c r="AP788" s="197" t="s">
        <v>137</v>
      </c>
      <c r="AQ788" s="197" t="s">
        <v>2768</v>
      </c>
      <c r="AR788" s="70" t="s">
        <v>2769</v>
      </c>
      <c r="AS788" s="249" t="s">
        <v>79</v>
      </c>
      <c r="AT788" s="37"/>
      <c r="AU788" s="37"/>
      <c r="AV788" s="87"/>
      <c r="AW788" s="87"/>
      <c r="AX788" s="37"/>
      <c r="AY788" s="37"/>
      <c r="AZ788" s="87"/>
      <c r="BA788" s="87"/>
      <c r="BB788" s="37"/>
      <c r="BC788" s="37"/>
      <c r="BD788" s="37">
        <v>26583.65</v>
      </c>
      <c r="BE788" s="87"/>
      <c r="BF788" s="37"/>
      <c r="BG788" s="37">
        <v>0</v>
      </c>
      <c r="BH788" s="37">
        <v>26583.65</v>
      </c>
      <c r="BI788" s="37">
        <v>28983.65</v>
      </c>
      <c r="BJ788" s="87"/>
      <c r="BK788" s="37">
        <v>28983.65</v>
      </c>
      <c r="BL788" s="37"/>
      <c r="BM788" s="37"/>
      <c r="BN788" s="37">
        <v>28983.65</v>
      </c>
      <c r="BO788" s="87"/>
      <c r="BP788" s="37">
        <v>28983.65</v>
      </c>
      <c r="BQ788" s="37"/>
      <c r="BR788" s="37"/>
      <c r="BS788" s="37">
        <v>28983.65</v>
      </c>
      <c r="BT788" s="87"/>
      <c r="BU788" s="37">
        <v>28983.65</v>
      </c>
      <c r="BV788" s="37"/>
      <c r="BW788" s="37"/>
      <c r="BX788" s="37"/>
      <c r="BY788" s="87"/>
      <c r="BZ788" s="37"/>
      <c r="CA788" s="87"/>
      <c r="CB788" s="37"/>
      <c r="CC788" s="37">
        <v>26583.65</v>
      </c>
      <c r="CD788" s="87"/>
      <c r="CE788" s="37"/>
      <c r="CF788" s="37">
        <v>0</v>
      </c>
      <c r="CG788" s="37">
        <v>26583.65</v>
      </c>
      <c r="CH788" s="37">
        <v>28983.65</v>
      </c>
      <c r="CI788" s="87"/>
      <c r="CJ788" s="37">
        <v>28983.65</v>
      </c>
      <c r="CK788" s="37"/>
      <c r="CL788" s="37"/>
      <c r="CM788" s="509" t="s">
        <v>92</v>
      </c>
      <c r="CN788" s="19" t="str">
        <f t="shared" si="318"/>
        <v>4040200580104плановый</v>
      </c>
      <c r="CP788" s="103"/>
      <c r="CQ788" s="103"/>
      <c r="CR788" s="104">
        <f t="shared" si="312"/>
        <v>0</v>
      </c>
      <c r="CS788" s="104">
        <f t="shared" si="313"/>
        <v>0</v>
      </c>
      <c r="CT788" s="104">
        <f t="shared" si="314"/>
        <v>0</v>
      </c>
      <c r="CU788" s="104">
        <f t="shared" si="315"/>
        <v>0</v>
      </c>
      <c r="CV788" s="104">
        <f t="shared" si="316"/>
        <v>0</v>
      </c>
      <c r="CW788" s="104">
        <f t="shared" si="317"/>
        <v>0</v>
      </c>
      <c r="CX788" s="104"/>
      <c r="CY788" s="211">
        <f t="shared" si="301"/>
        <v>0</v>
      </c>
      <c r="CZ788" s="211">
        <f t="shared" si="302"/>
        <v>0</v>
      </c>
      <c r="DA788" s="211">
        <f t="shared" si="303"/>
        <v>0</v>
      </c>
      <c r="DB788" s="211">
        <f t="shared" si="304"/>
        <v>0</v>
      </c>
      <c r="DC788" s="211">
        <f t="shared" si="305"/>
        <v>0</v>
      </c>
      <c r="DD788" s="211">
        <f t="shared" si="306"/>
        <v>0</v>
      </c>
      <c r="DE788" s="211">
        <f t="shared" si="307"/>
        <v>0</v>
      </c>
      <c r="DF788" s="211">
        <f t="shared" si="308"/>
        <v>0</v>
      </c>
      <c r="DG788" s="211">
        <f t="shared" si="309"/>
        <v>0</v>
      </c>
      <c r="DH788" s="211">
        <f t="shared" si="310"/>
        <v>0</v>
      </c>
    </row>
    <row r="789" spans="1:112" s="105" customFormat="1" ht="32.1" customHeight="1">
      <c r="A789" s="56">
        <v>617</v>
      </c>
      <c r="B789" s="57" t="s">
        <v>991</v>
      </c>
      <c r="C789" s="202">
        <v>404020001</v>
      </c>
      <c r="D789" s="58" t="s">
        <v>371</v>
      </c>
      <c r="E789" s="59" t="s">
        <v>1040</v>
      </c>
      <c r="F789" s="85"/>
      <c r="G789" s="85"/>
      <c r="H789" s="86" t="s">
        <v>2771</v>
      </c>
      <c r="I789" s="85"/>
      <c r="J789" s="86" t="s">
        <v>1081</v>
      </c>
      <c r="K789" s="86" t="s">
        <v>1082</v>
      </c>
      <c r="L789" s="86" t="s">
        <v>2772</v>
      </c>
      <c r="M789" s="232"/>
      <c r="N789" s="232"/>
      <c r="O789" s="232"/>
      <c r="P789" s="64" t="s">
        <v>1045</v>
      </c>
      <c r="Q789" s="64" t="s">
        <v>1046</v>
      </c>
      <c r="R789" s="86"/>
      <c r="S789" s="86"/>
      <c r="T789" s="86" t="s">
        <v>68</v>
      </c>
      <c r="U789" s="86"/>
      <c r="V789" s="86" t="s">
        <v>1047</v>
      </c>
      <c r="W789" s="86" t="s">
        <v>845</v>
      </c>
      <c r="X789" s="86" t="s">
        <v>1048</v>
      </c>
      <c r="Y789" s="86"/>
      <c r="Z789" s="86"/>
      <c r="AA789" s="86"/>
      <c r="AB789" s="64" t="s">
        <v>1049</v>
      </c>
      <c r="AC789" s="269" t="s">
        <v>2773</v>
      </c>
      <c r="AD789" s="260"/>
      <c r="AE789" s="260"/>
      <c r="AF789" s="260"/>
      <c r="AG789" s="260"/>
      <c r="AH789" s="260"/>
      <c r="AI789" s="260"/>
      <c r="AJ789" s="264" t="s">
        <v>2774</v>
      </c>
      <c r="AK789" s="264"/>
      <c r="AL789" s="261"/>
      <c r="AM789" s="261"/>
      <c r="AN789" s="259" t="s">
        <v>2775</v>
      </c>
      <c r="AO789" s="197" t="s">
        <v>71</v>
      </c>
      <c r="AP789" s="197" t="s">
        <v>137</v>
      </c>
      <c r="AQ789" s="197" t="s">
        <v>1083</v>
      </c>
      <c r="AR789" s="70" t="s">
        <v>126</v>
      </c>
      <c r="AS789" s="249" t="s">
        <v>87</v>
      </c>
      <c r="AT789" s="37">
        <v>1407966</v>
      </c>
      <c r="AU789" s="37">
        <v>1407966</v>
      </c>
      <c r="AV789" s="37">
        <v>0</v>
      </c>
      <c r="AW789" s="37">
        <v>0</v>
      </c>
      <c r="AX789" s="37">
        <v>1407966</v>
      </c>
      <c r="AY789" s="37">
        <v>1407966</v>
      </c>
      <c r="AZ789" s="37">
        <v>0</v>
      </c>
      <c r="BA789" s="37">
        <v>0</v>
      </c>
      <c r="BB789" s="37">
        <v>0</v>
      </c>
      <c r="BC789" s="37">
        <v>0</v>
      </c>
      <c r="BD789" s="37">
        <v>0</v>
      </c>
      <c r="BE789" s="87">
        <v>0</v>
      </c>
      <c r="BF789" s="37">
        <v>0</v>
      </c>
      <c r="BG789" s="37">
        <v>0</v>
      </c>
      <c r="BH789" s="37">
        <v>0</v>
      </c>
      <c r="BI789" s="37">
        <v>0</v>
      </c>
      <c r="BJ789" s="37">
        <v>0</v>
      </c>
      <c r="BK789" s="37">
        <v>0</v>
      </c>
      <c r="BL789" s="37">
        <v>0</v>
      </c>
      <c r="BM789" s="37">
        <v>0</v>
      </c>
      <c r="BN789" s="37">
        <v>0</v>
      </c>
      <c r="BO789" s="37">
        <v>0</v>
      </c>
      <c r="BP789" s="37">
        <v>0</v>
      </c>
      <c r="BQ789" s="37">
        <v>0</v>
      </c>
      <c r="BR789" s="37">
        <v>0</v>
      </c>
      <c r="BS789" s="37">
        <v>0</v>
      </c>
      <c r="BT789" s="37">
        <v>0</v>
      </c>
      <c r="BU789" s="37">
        <v>0</v>
      </c>
      <c r="BV789" s="37">
        <v>0</v>
      </c>
      <c r="BW789" s="37">
        <v>0</v>
      </c>
      <c r="BX789" s="37">
        <v>1407966</v>
      </c>
      <c r="BY789" s="37">
        <v>0</v>
      </c>
      <c r="BZ789" s="37">
        <v>1407966</v>
      </c>
      <c r="CA789" s="37">
        <v>0</v>
      </c>
      <c r="CB789" s="37">
        <v>0</v>
      </c>
      <c r="CC789" s="37">
        <v>0</v>
      </c>
      <c r="CD789" s="87">
        <v>0</v>
      </c>
      <c r="CE789" s="37">
        <v>0</v>
      </c>
      <c r="CF789" s="37">
        <v>0</v>
      </c>
      <c r="CG789" s="37">
        <v>0</v>
      </c>
      <c r="CH789" s="37">
        <v>0</v>
      </c>
      <c r="CI789" s="37">
        <v>0</v>
      </c>
      <c r="CJ789" s="37">
        <v>0</v>
      </c>
      <c r="CK789" s="37">
        <v>0</v>
      </c>
      <c r="CL789" s="37">
        <v>0</v>
      </c>
      <c r="CM789" s="509" t="s">
        <v>92</v>
      </c>
      <c r="CN789" s="19" t="str">
        <f t="shared" si="318"/>
        <v>4040200010104плановый</v>
      </c>
      <c r="CP789" s="103"/>
      <c r="CQ789" s="103"/>
      <c r="CR789" s="104">
        <f t="shared" si="312"/>
        <v>0</v>
      </c>
      <c r="CS789" s="104">
        <f t="shared" si="313"/>
        <v>0</v>
      </c>
      <c r="CT789" s="104">
        <f t="shared" si="314"/>
        <v>0</v>
      </c>
      <c r="CU789" s="104">
        <f t="shared" si="315"/>
        <v>0</v>
      </c>
      <c r="CV789" s="104">
        <f t="shared" si="316"/>
        <v>0</v>
      </c>
      <c r="CW789" s="104">
        <f t="shared" si="317"/>
        <v>0</v>
      </c>
      <c r="CX789" s="104"/>
      <c r="CY789" s="211">
        <f t="shared" si="301"/>
        <v>0</v>
      </c>
      <c r="CZ789" s="211">
        <f t="shared" si="302"/>
        <v>0</v>
      </c>
      <c r="DA789" s="211">
        <f t="shared" si="303"/>
        <v>0</v>
      </c>
      <c r="DB789" s="211">
        <f t="shared" si="304"/>
        <v>0</v>
      </c>
      <c r="DC789" s="211">
        <f t="shared" si="305"/>
        <v>0</v>
      </c>
      <c r="DD789" s="211">
        <f t="shared" si="306"/>
        <v>0</v>
      </c>
      <c r="DE789" s="211">
        <f t="shared" si="307"/>
        <v>0</v>
      </c>
      <c r="DF789" s="211">
        <f t="shared" si="308"/>
        <v>0</v>
      </c>
      <c r="DG789" s="211">
        <f t="shared" si="309"/>
        <v>0</v>
      </c>
      <c r="DH789" s="211">
        <f t="shared" si="310"/>
        <v>0</v>
      </c>
    </row>
    <row r="790" spans="1:112" s="105" customFormat="1" ht="32.1" customHeight="1">
      <c r="A790" s="56">
        <v>617</v>
      </c>
      <c r="B790" s="57" t="s">
        <v>991</v>
      </c>
      <c r="C790" s="202">
        <v>404020002</v>
      </c>
      <c r="D790" s="58" t="s">
        <v>1851</v>
      </c>
      <c r="E790" s="59" t="s">
        <v>1040</v>
      </c>
      <c r="F790" s="85"/>
      <c r="G790" s="85"/>
      <c r="H790" s="86" t="s">
        <v>2771</v>
      </c>
      <c r="I790" s="85"/>
      <c r="J790" s="86" t="s">
        <v>1081</v>
      </c>
      <c r="K790" s="86" t="s">
        <v>1082</v>
      </c>
      <c r="L790" s="86" t="s">
        <v>1084</v>
      </c>
      <c r="M790" s="232"/>
      <c r="N790" s="232"/>
      <c r="O790" s="232"/>
      <c r="P790" s="64" t="s">
        <v>1045</v>
      </c>
      <c r="Q790" s="64" t="s">
        <v>1046</v>
      </c>
      <c r="R790" s="86"/>
      <c r="S790" s="86"/>
      <c r="T790" s="86" t="s">
        <v>68</v>
      </c>
      <c r="U790" s="86"/>
      <c r="V790" s="86" t="s">
        <v>1047</v>
      </c>
      <c r="W790" s="86" t="s">
        <v>845</v>
      </c>
      <c r="X790" s="86" t="s">
        <v>1048</v>
      </c>
      <c r="Y790" s="86"/>
      <c r="Z790" s="86"/>
      <c r="AA790" s="86"/>
      <c r="AB790" s="64" t="s">
        <v>1053</v>
      </c>
      <c r="AC790" s="269" t="s">
        <v>2776</v>
      </c>
      <c r="AD790" s="260"/>
      <c r="AE790" s="260"/>
      <c r="AF790" s="260"/>
      <c r="AG790" s="260"/>
      <c r="AH790" s="260"/>
      <c r="AI790" s="260"/>
      <c r="AJ790" s="264" t="s">
        <v>2774</v>
      </c>
      <c r="AK790" s="264"/>
      <c r="AL790" s="261"/>
      <c r="AM790" s="261"/>
      <c r="AN790" s="259" t="s">
        <v>2775</v>
      </c>
      <c r="AO790" s="197" t="s">
        <v>71</v>
      </c>
      <c r="AP790" s="197" t="s">
        <v>137</v>
      </c>
      <c r="AQ790" s="197" t="s">
        <v>1083</v>
      </c>
      <c r="AR790" s="70" t="s">
        <v>126</v>
      </c>
      <c r="AS790" s="249" t="s">
        <v>79</v>
      </c>
      <c r="AT790" s="37">
        <v>425205.73</v>
      </c>
      <c r="AU790" s="37">
        <v>425205.73</v>
      </c>
      <c r="AV790" s="87">
        <v>0</v>
      </c>
      <c r="AW790" s="87">
        <v>0</v>
      </c>
      <c r="AX790" s="37">
        <v>425205.73</v>
      </c>
      <c r="AY790" s="37">
        <v>425205.73</v>
      </c>
      <c r="AZ790" s="87">
        <v>0</v>
      </c>
      <c r="BA790" s="87">
        <v>0</v>
      </c>
      <c r="BB790" s="37">
        <v>0</v>
      </c>
      <c r="BC790" s="37">
        <v>0</v>
      </c>
      <c r="BD790" s="37">
        <v>0</v>
      </c>
      <c r="BE790" s="87">
        <v>0</v>
      </c>
      <c r="BF790" s="37">
        <v>0</v>
      </c>
      <c r="BG790" s="37">
        <v>0</v>
      </c>
      <c r="BH790" s="37">
        <v>0</v>
      </c>
      <c r="BI790" s="37">
        <v>0</v>
      </c>
      <c r="BJ790" s="87">
        <v>0</v>
      </c>
      <c r="BK790" s="37">
        <v>0</v>
      </c>
      <c r="BL790" s="37">
        <v>0</v>
      </c>
      <c r="BM790" s="37">
        <v>0</v>
      </c>
      <c r="BN790" s="37">
        <v>0</v>
      </c>
      <c r="BO790" s="87">
        <v>0</v>
      </c>
      <c r="BP790" s="37">
        <v>0</v>
      </c>
      <c r="BQ790" s="37">
        <v>0</v>
      </c>
      <c r="BR790" s="37">
        <v>0</v>
      </c>
      <c r="BS790" s="37">
        <v>0</v>
      </c>
      <c r="BT790" s="87">
        <v>0</v>
      </c>
      <c r="BU790" s="37">
        <v>0</v>
      </c>
      <c r="BV790" s="37">
        <v>0</v>
      </c>
      <c r="BW790" s="37">
        <v>0</v>
      </c>
      <c r="BX790" s="37">
        <v>425205.73</v>
      </c>
      <c r="BY790" s="87">
        <v>0</v>
      </c>
      <c r="BZ790" s="37">
        <v>425205.73</v>
      </c>
      <c r="CA790" s="87">
        <v>0</v>
      </c>
      <c r="CB790" s="37">
        <v>0</v>
      </c>
      <c r="CC790" s="37">
        <v>0</v>
      </c>
      <c r="CD790" s="87">
        <v>0</v>
      </c>
      <c r="CE790" s="37">
        <v>0</v>
      </c>
      <c r="CF790" s="37">
        <v>0</v>
      </c>
      <c r="CG790" s="37">
        <v>0</v>
      </c>
      <c r="CH790" s="37">
        <v>0</v>
      </c>
      <c r="CI790" s="87">
        <v>0</v>
      </c>
      <c r="CJ790" s="37">
        <v>0</v>
      </c>
      <c r="CK790" s="37">
        <v>0</v>
      </c>
      <c r="CL790" s="37">
        <v>0</v>
      </c>
      <c r="CM790" s="509" t="s">
        <v>92</v>
      </c>
      <c r="CN790" s="19" t="str">
        <f t="shared" si="318"/>
        <v>4040200020104плановый</v>
      </c>
      <c r="CP790" s="103"/>
      <c r="CQ790" s="103"/>
      <c r="CR790" s="104">
        <f t="shared" si="312"/>
        <v>0</v>
      </c>
      <c r="CS790" s="104">
        <f t="shared" si="313"/>
        <v>0</v>
      </c>
      <c r="CT790" s="104">
        <f t="shared" si="314"/>
        <v>0</v>
      </c>
      <c r="CU790" s="104">
        <f t="shared" si="315"/>
        <v>0</v>
      </c>
      <c r="CV790" s="104">
        <f t="shared" si="316"/>
        <v>0</v>
      </c>
      <c r="CW790" s="104">
        <f t="shared" si="317"/>
        <v>0</v>
      </c>
      <c r="CX790" s="104"/>
      <c r="CY790" s="211">
        <f t="shared" si="301"/>
        <v>0</v>
      </c>
      <c r="CZ790" s="211">
        <f t="shared" si="302"/>
        <v>0</v>
      </c>
      <c r="DA790" s="211">
        <f t="shared" si="303"/>
        <v>0</v>
      </c>
      <c r="DB790" s="211">
        <f t="shared" si="304"/>
        <v>0</v>
      </c>
      <c r="DC790" s="211">
        <f t="shared" si="305"/>
        <v>0</v>
      </c>
      <c r="DD790" s="211">
        <f t="shared" si="306"/>
        <v>0</v>
      </c>
      <c r="DE790" s="211">
        <f t="shared" si="307"/>
        <v>0</v>
      </c>
      <c r="DF790" s="211">
        <f t="shared" si="308"/>
        <v>0</v>
      </c>
      <c r="DG790" s="211">
        <f t="shared" si="309"/>
        <v>0</v>
      </c>
      <c r="DH790" s="211">
        <f t="shared" si="310"/>
        <v>0</v>
      </c>
    </row>
    <row r="791" spans="1:112" s="105" customFormat="1" ht="32.1" customHeight="1">
      <c r="A791" s="56" t="s">
        <v>2727</v>
      </c>
      <c r="B791" s="57" t="s">
        <v>991</v>
      </c>
      <c r="C791" s="202">
        <v>404020001</v>
      </c>
      <c r="D791" s="58" t="s">
        <v>371</v>
      </c>
      <c r="E791" s="59" t="s">
        <v>1040</v>
      </c>
      <c r="F791" s="85"/>
      <c r="G791" s="85"/>
      <c r="H791" s="86" t="s">
        <v>2771</v>
      </c>
      <c r="I791" s="85"/>
      <c r="J791" s="86" t="s">
        <v>1081</v>
      </c>
      <c r="K791" s="86" t="s">
        <v>1082</v>
      </c>
      <c r="L791" s="86" t="s">
        <v>1084</v>
      </c>
      <c r="M791" s="232"/>
      <c r="N791" s="232"/>
      <c r="O791" s="232"/>
      <c r="P791" s="64" t="s">
        <v>1045</v>
      </c>
      <c r="Q791" s="64" t="s">
        <v>1046</v>
      </c>
      <c r="R791" s="86"/>
      <c r="S791" s="86"/>
      <c r="T791" s="86" t="s">
        <v>68</v>
      </c>
      <c r="U791" s="86"/>
      <c r="V791" s="86" t="s">
        <v>1047</v>
      </c>
      <c r="W791" s="86" t="s">
        <v>845</v>
      </c>
      <c r="X791" s="86" t="s">
        <v>1048</v>
      </c>
      <c r="Y791" s="86"/>
      <c r="Z791" s="86"/>
      <c r="AA791" s="86"/>
      <c r="AB791" s="64" t="s">
        <v>1049</v>
      </c>
      <c r="AC791" s="269" t="s">
        <v>2777</v>
      </c>
      <c r="AD791" s="260"/>
      <c r="AE791" s="260"/>
      <c r="AF791" s="260"/>
      <c r="AG791" s="260"/>
      <c r="AH791" s="260"/>
      <c r="AI791" s="260"/>
      <c r="AJ791" s="264" t="s">
        <v>64</v>
      </c>
      <c r="AK791" s="264"/>
      <c r="AL791" s="261"/>
      <c r="AM791" s="261"/>
      <c r="AN791" s="259" t="s">
        <v>2778</v>
      </c>
      <c r="AO791" s="270" t="s">
        <v>71</v>
      </c>
      <c r="AP791" s="270" t="s">
        <v>137</v>
      </c>
      <c r="AQ791" s="270" t="s">
        <v>2779</v>
      </c>
      <c r="AR791" s="271" t="s">
        <v>1957</v>
      </c>
      <c r="AS791" s="249" t="s">
        <v>87</v>
      </c>
      <c r="AT791" s="37">
        <v>3308.54</v>
      </c>
      <c r="AU791" s="37">
        <v>3308.54</v>
      </c>
      <c r="AV791" s="87">
        <v>0</v>
      </c>
      <c r="AW791" s="87">
        <v>0</v>
      </c>
      <c r="AX791" s="37">
        <v>3308.54</v>
      </c>
      <c r="AY791" s="37">
        <v>3308.54</v>
      </c>
      <c r="AZ791" s="87">
        <v>0</v>
      </c>
      <c r="BA791" s="87">
        <v>0</v>
      </c>
      <c r="BB791" s="37">
        <v>0</v>
      </c>
      <c r="BC791" s="37">
        <v>0</v>
      </c>
      <c r="BD791" s="37">
        <v>0</v>
      </c>
      <c r="BE791" s="87">
        <v>0</v>
      </c>
      <c r="BF791" s="37">
        <v>0</v>
      </c>
      <c r="BG791" s="37">
        <v>0</v>
      </c>
      <c r="BH791" s="37">
        <v>0</v>
      </c>
      <c r="BI791" s="37">
        <v>0</v>
      </c>
      <c r="BJ791" s="87">
        <v>0</v>
      </c>
      <c r="BK791" s="37">
        <v>0</v>
      </c>
      <c r="BL791" s="37">
        <v>0</v>
      </c>
      <c r="BM791" s="37">
        <v>0</v>
      </c>
      <c r="BN791" s="37">
        <v>0</v>
      </c>
      <c r="BO791" s="87">
        <v>0</v>
      </c>
      <c r="BP791" s="37">
        <v>0</v>
      </c>
      <c r="BQ791" s="37">
        <v>0</v>
      </c>
      <c r="BR791" s="37">
        <v>0</v>
      </c>
      <c r="BS791" s="37">
        <v>0</v>
      </c>
      <c r="BT791" s="87">
        <v>0</v>
      </c>
      <c r="BU791" s="37">
        <v>0</v>
      </c>
      <c r="BV791" s="37">
        <v>0</v>
      </c>
      <c r="BW791" s="37">
        <v>0</v>
      </c>
      <c r="BX791" s="37">
        <v>3308.54</v>
      </c>
      <c r="BY791" s="87">
        <v>0</v>
      </c>
      <c r="BZ791" s="37">
        <v>3308.54</v>
      </c>
      <c r="CA791" s="87">
        <v>0</v>
      </c>
      <c r="CB791" s="37">
        <v>0</v>
      </c>
      <c r="CC791" s="37">
        <v>0</v>
      </c>
      <c r="CD791" s="87">
        <v>0</v>
      </c>
      <c r="CE791" s="37">
        <v>0</v>
      </c>
      <c r="CF791" s="37">
        <v>0</v>
      </c>
      <c r="CG791" s="37">
        <v>0</v>
      </c>
      <c r="CH791" s="37">
        <v>0</v>
      </c>
      <c r="CI791" s="87">
        <v>0</v>
      </c>
      <c r="CJ791" s="37">
        <v>0</v>
      </c>
      <c r="CK791" s="37">
        <v>0</v>
      </c>
      <c r="CL791" s="37">
        <v>0</v>
      </c>
      <c r="CM791" s="509" t="s">
        <v>92</v>
      </c>
      <c r="CN791" s="19" t="str">
        <f t="shared" si="318"/>
        <v>4040200010104плановый</v>
      </c>
      <c r="CP791" s="103"/>
      <c r="CQ791" s="103"/>
      <c r="CR791" s="104">
        <f t="shared" si="312"/>
        <v>0</v>
      </c>
      <c r="CS791" s="104">
        <f t="shared" si="313"/>
        <v>0</v>
      </c>
      <c r="CT791" s="104">
        <f t="shared" si="314"/>
        <v>0</v>
      </c>
      <c r="CU791" s="104">
        <f t="shared" si="315"/>
        <v>0</v>
      </c>
      <c r="CV791" s="104">
        <f t="shared" si="316"/>
        <v>0</v>
      </c>
      <c r="CW791" s="104">
        <f t="shared" si="317"/>
        <v>0</v>
      </c>
      <c r="CX791" s="104"/>
      <c r="CY791" s="211">
        <f t="shared" si="301"/>
        <v>0</v>
      </c>
      <c r="CZ791" s="211">
        <f t="shared" si="302"/>
        <v>0</v>
      </c>
      <c r="DA791" s="211">
        <f t="shared" si="303"/>
        <v>0</v>
      </c>
      <c r="DB791" s="211">
        <f t="shared" si="304"/>
        <v>0</v>
      </c>
      <c r="DC791" s="211">
        <f t="shared" si="305"/>
        <v>0</v>
      </c>
      <c r="DD791" s="211">
        <f t="shared" si="306"/>
        <v>0</v>
      </c>
      <c r="DE791" s="211">
        <f t="shared" si="307"/>
        <v>0</v>
      </c>
      <c r="DF791" s="211">
        <f t="shared" si="308"/>
        <v>0</v>
      </c>
      <c r="DG791" s="211">
        <f t="shared" si="309"/>
        <v>0</v>
      </c>
      <c r="DH791" s="211">
        <f t="shared" si="310"/>
        <v>0</v>
      </c>
    </row>
    <row r="792" spans="1:112" s="105" customFormat="1" ht="32.1" customHeight="1">
      <c r="A792" s="56" t="s">
        <v>2727</v>
      </c>
      <c r="B792" s="57" t="s">
        <v>991</v>
      </c>
      <c r="C792" s="202">
        <v>404020002</v>
      </c>
      <c r="D792" s="58" t="s">
        <v>1851</v>
      </c>
      <c r="E792" s="59" t="s">
        <v>1040</v>
      </c>
      <c r="F792" s="85"/>
      <c r="G792" s="85"/>
      <c r="H792" s="86" t="s">
        <v>2771</v>
      </c>
      <c r="I792" s="85"/>
      <c r="J792" s="86" t="s">
        <v>1081</v>
      </c>
      <c r="K792" s="86" t="s">
        <v>1082</v>
      </c>
      <c r="L792" s="86" t="s">
        <v>1084</v>
      </c>
      <c r="M792" s="232"/>
      <c r="N792" s="232"/>
      <c r="O792" s="232"/>
      <c r="P792" s="64" t="s">
        <v>1045</v>
      </c>
      <c r="Q792" s="64" t="s">
        <v>1046</v>
      </c>
      <c r="R792" s="86"/>
      <c r="S792" s="86"/>
      <c r="T792" s="86" t="s">
        <v>68</v>
      </c>
      <c r="U792" s="86"/>
      <c r="V792" s="86" t="s">
        <v>1047</v>
      </c>
      <c r="W792" s="86" t="s">
        <v>845</v>
      </c>
      <c r="X792" s="86" t="s">
        <v>1048</v>
      </c>
      <c r="Y792" s="86"/>
      <c r="Z792" s="86"/>
      <c r="AA792" s="86"/>
      <c r="AB792" s="64" t="s">
        <v>1053</v>
      </c>
      <c r="AC792" s="269" t="s">
        <v>2777</v>
      </c>
      <c r="AD792" s="260"/>
      <c r="AE792" s="260"/>
      <c r="AF792" s="260"/>
      <c r="AG792" s="260"/>
      <c r="AH792" s="260"/>
      <c r="AI792" s="260"/>
      <c r="AJ792" s="264" t="s">
        <v>64</v>
      </c>
      <c r="AK792" s="264"/>
      <c r="AL792" s="261"/>
      <c r="AM792" s="261"/>
      <c r="AN792" s="259" t="s">
        <v>2778</v>
      </c>
      <c r="AO792" s="270" t="s">
        <v>71</v>
      </c>
      <c r="AP792" s="270" t="s">
        <v>137</v>
      </c>
      <c r="AQ792" s="270" t="s">
        <v>2779</v>
      </c>
      <c r="AR792" s="271" t="s">
        <v>1957</v>
      </c>
      <c r="AS792" s="272" t="s">
        <v>79</v>
      </c>
      <c r="AT792" s="37">
        <v>990.66</v>
      </c>
      <c r="AU792" s="37">
        <v>990.66</v>
      </c>
      <c r="AV792" s="87">
        <v>0</v>
      </c>
      <c r="AW792" s="87">
        <v>0</v>
      </c>
      <c r="AX792" s="37">
        <v>990.66</v>
      </c>
      <c r="AY792" s="37">
        <v>990.66</v>
      </c>
      <c r="AZ792" s="87">
        <v>0</v>
      </c>
      <c r="BA792" s="87">
        <v>0</v>
      </c>
      <c r="BB792" s="37">
        <v>0</v>
      </c>
      <c r="BC792" s="37">
        <v>0</v>
      </c>
      <c r="BD792" s="37">
        <v>0</v>
      </c>
      <c r="BE792" s="87">
        <v>0</v>
      </c>
      <c r="BF792" s="37">
        <v>0</v>
      </c>
      <c r="BG792" s="37">
        <v>0</v>
      </c>
      <c r="BH792" s="37">
        <v>0</v>
      </c>
      <c r="BI792" s="37">
        <v>0</v>
      </c>
      <c r="BJ792" s="87">
        <v>0</v>
      </c>
      <c r="BK792" s="37">
        <v>0</v>
      </c>
      <c r="BL792" s="37">
        <v>0</v>
      </c>
      <c r="BM792" s="37">
        <v>0</v>
      </c>
      <c r="BN792" s="37">
        <v>0</v>
      </c>
      <c r="BO792" s="87">
        <v>0</v>
      </c>
      <c r="BP792" s="37">
        <v>0</v>
      </c>
      <c r="BQ792" s="37">
        <v>0</v>
      </c>
      <c r="BR792" s="37">
        <v>0</v>
      </c>
      <c r="BS792" s="37">
        <v>0</v>
      </c>
      <c r="BT792" s="87">
        <v>0</v>
      </c>
      <c r="BU792" s="37">
        <v>0</v>
      </c>
      <c r="BV792" s="37">
        <v>0</v>
      </c>
      <c r="BW792" s="37">
        <v>0</v>
      </c>
      <c r="BX792" s="37">
        <v>990.66</v>
      </c>
      <c r="BY792" s="87">
        <v>0</v>
      </c>
      <c r="BZ792" s="37">
        <v>990.66</v>
      </c>
      <c r="CA792" s="87">
        <v>0</v>
      </c>
      <c r="CB792" s="37">
        <v>0</v>
      </c>
      <c r="CC792" s="37">
        <v>0</v>
      </c>
      <c r="CD792" s="87">
        <v>0</v>
      </c>
      <c r="CE792" s="37">
        <v>0</v>
      </c>
      <c r="CF792" s="37">
        <v>0</v>
      </c>
      <c r="CG792" s="37">
        <v>0</v>
      </c>
      <c r="CH792" s="37">
        <v>0</v>
      </c>
      <c r="CI792" s="87">
        <v>0</v>
      </c>
      <c r="CJ792" s="37">
        <v>0</v>
      </c>
      <c r="CK792" s="37">
        <v>0</v>
      </c>
      <c r="CL792" s="37">
        <v>0</v>
      </c>
      <c r="CM792" s="509" t="s">
        <v>92</v>
      </c>
      <c r="CN792" s="19" t="str">
        <f t="shared" si="318"/>
        <v>4040200020104плановый</v>
      </c>
      <c r="CO792" s="104"/>
      <c r="CP792" s="103"/>
      <c r="CQ792" s="103"/>
      <c r="CR792" s="104">
        <f t="shared" si="312"/>
        <v>0</v>
      </c>
      <c r="CS792" s="104">
        <f t="shared" si="313"/>
        <v>0</v>
      </c>
      <c r="CT792" s="104">
        <f t="shared" si="314"/>
        <v>0</v>
      </c>
      <c r="CU792" s="104">
        <f t="shared" si="315"/>
        <v>0</v>
      </c>
      <c r="CV792" s="104">
        <f t="shared" si="316"/>
        <v>0</v>
      </c>
      <c r="CW792" s="104">
        <f t="shared" si="317"/>
        <v>0</v>
      </c>
      <c r="CX792" s="104"/>
      <c r="CY792" s="211">
        <f t="shared" si="301"/>
        <v>0</v>
      </c>
      <c r="CZ792" s="211">
        <f t="shared" si="302"/>
        <v>0</v>
      </c>
      <c r="DA792" s="211">
        <f t="shared" si="303"/>
        <v>0</v>
      </c>
      <c r="DB792" s="211">
        <f t="shared" si="304"/>
        <v>0</v>
      </c>
      <c r="DC792" s="211">
        <f t="shared" si="305"/>
        <v>0</v>
      </c>
      <c r="DD792" s="211">
        <f t="shared" si="306"/>
        <v>0</v>
      </c>
      <c r="DE792" s="211">
        <f t="shared" si="307"/>
        <v>0</v>
      </c>
      <c r="DF792" s="211">
        <f t="shared" si="308"/>
        <v>0</v>
      </c>
      <c r="DG792" s="211">
        <f t="shared" si="309"/>
        <v>0</v>
      </c>
      <c r="DH792" s="211">
        <f t="shared" si="310"/>
        <v>0</v>
      </c>
    </row>
    <row r="793" spans="1:112" s="105" customFormat="1" ht="32.1" customHeight="1">
      <c r="A793" s="56">
        <v>617</v>
      </c>
      <c r="B793" s="57" t="s">
        <v>991</v>
      </c>
      <c r="C793" s="202">
        <v>401000030</v>
      </c>
      <c r="D793" s="58" t="s">
        <v>213</v>
      </c>
      <c r="E793" s="59" t="s">
        <v>252</v>
      </c>
      <c r="F793" s="85"/>
      <c r="G793" s="85"/>
      <c r="H793" s="86" t="s">
        <v>66</v>
      </c>
      <c r="I793" s="85"/>
      <c r="J793" s="86" t="s">
        <v>369</v>
      </c>
      <c r="K793" s="86" t="s">
        <v>64</v>
      </c>
      <c r="L793" s="86" t="s">
        <v>330</v>
      </c>
      <c r="M793" s="232"/>
      <c r="N793" s="232"/>
      <c r="O793" s="232"/>
      <c r="P793" s="64" t="s">
        <v>134</v>
      </c>
      <c r="Q793" s="64" t="s">
        <v>999</v>
      </c>
      <c r="R793" s="86"/>
      <c r="S793" s="86"/>
      <c r="T793" s="86" t="s">
        <v>66</v>
      </c>
      <c r="U793" s="86"/>
      <c r="V793" s="86" t="s">
        <v>189</v>
      </c>
      <c r="W793" s="86" t="s">
        <v>64</v>
      </c>
      <c r="X793" s="86"/>
      <c r="Y793" s="86"/>
      <c r="Z793" s="86"/>
      <c r="AA793" s="86"/>
      <c r="AB793" s="64" t="s">
        <v>142</v>
      </c>
      <c r="AC793" s="259" t="s">
        <v>2690</v>
      </c>
      <c r="AD793" s="260"/>
      <c r="AE793" s="260"/>
      <c r="AF793" s="260"/>
      <c r="AG793" s="260"/>
      <c r="AH793" s="260"/>
      <c r="AI793" s="260"/>
      <c r="AJ793" s="261"/>
      <c r="AK793" s="261"/>
      <c r="AL793" s="261"/>
      <c r="AM793" s="264" t="s">
        <v>2780</v>
      </c>
      <c r="AN793" s="259" t="s">
        <v>2692</v>
      </c>
      <c r="AO793" s="197" t="s">
        <v>214</v>
      </c>
      <c r="AP793" s="197" t="s">
        <v>71</v>
      </c>
      <c r="AQ793" s="197" t="s">
        <v>215</v>
      </c>
      <c r="AR793" s="70" t="s">
        <v>216</v>
      </c>
      <c r="AS793" s="249" t="s">
        <v>73</v>
      </c>
      <c r="AT793" s="37">
        <v>1021127</v>
      </c>
      <c r="AU793" s="37">
        <v>1021127</v>
      </c>
      <c r="AV793" s="87">
        <v>0</v>
      </c>
      <c r="AW793" s="87">
        <v>0</v>
      </c>
      <c r="AX793" s="37">
        <v>0</v>
      </c>
      <c r="AY793" s="37">
        <v>0</v>
      </c>
      <c r="AZ793" s="87">
        <v>0</v>
      </c>
      <c r="BA793" s="87">
        <v>0</v>
      </c>
      <c r="BB793" s="37">
        <v>1021127</v>
      </c>
      <c r="BC793" s="37">
        <v>1021127</v>
      </c>
      <c r="BD793" s="37">
        <v>1095450</v>
      </c>
      <c r="BE793" s="87">
        <v>0</v>
      </c>
      <c r="BF793" s="37">
        <v>0</v>
      </c>
      <c r="BG793" s="37">
        <v>0</v>
      </c>
      <c r="BH793" s="37">
        <v>1095450</v>
      </c>
      <c r="BI793" s="37">
        <v>1095450</v>
      </c>
      <c r="BJ793" s="87">
        <v>0</v>
      </c>
      <c r="BK793" s="37">
        <v>0</v>
      </c>
      <c r="BL793" s="37">
        <v>0</v>
      </c>
      <c r="BM793" s="37">
        <v>1095450</v>
      </c>
      <c r="BN793" s="37">
        <v>1095450</v>
      </c>
      <c r="BO793" s="87">
        <v>0</v>
      </c>
      <c r="BP793" s="37">
        <v>0</v>
      </c>
      <c r="BQ793" s="37">
        <v>0</v>
      </c>
      <c r="BR793" s="37">
        <v>1095450</v>
      </c>
      <c r="BS793" s="37">
        <v>1095450</v>
      </c>
      <c r="BT793" s="87">
        <v>0</v>
      </c>
      <c r="BU793" s="37">
        <v>0</v>
      </c>
      <c r="BV793" s="37">
        <v>0</v>
      </c>
      <c r="BW793" s="37">
        <v>1095450</v>
      </c>
      <c r="BX793" s="37">
        <v>1021127</v>
      </c>
      <c r="BY793" s="87">
        <v>0</v>
      </c>
      <c r="BZ793" s="37">
        <v>0</v>
      </c>
      <c r="CA793" s="87">
        <v>0</v>
      </c>
      <c r="CB793" s="37">
        <v>1021127</v>
      </c>
      <c r="CC793" s="37">
        <v>1095450</v>
      </c>
      <c r="CD793" s="87">
        <v>0</v>
      </c>
      <c r="CE793" s="37">
        <v>0</v>
      </c>
      <c r="CF793" s="37">
        <v>0</v>
      </c>
      <c r="CG793" s="37">
        <v>1095450</v>
      </c>
      <c r="CH793" s="37">
        <v>1095450</v>
      </c>
      <c r="CI793" s="87">
        <v>0</v>
      </c>
      <c r="CJ793" s="37">
        <v>0</v>
      </c>
      <c r="CK793" s="37">
        <v>0</v>
      </c>
      <c r="CL793" s="37">
        <v>1095450</v>
      </c>
      <c r="CM793" s="509" t="s">
        <v>92</v>
      </c>
      <c r="CN793" s="19" t="str">
        <f t="shared" si="318"/>
        <v>4010000300801плановый</v>
      </c>
      <c r="CP793" s="103"/>
      <c r="CQ793" s="103"/>
      <c r="CR793" s="104">
        <f t="shared" si="312"/>
        <v>0</v>
      </c>
      <c r="CS793" s="104">
        <f t="shared" si="313"/>
        <v>0</v>
      </c>
      <c r="CT793" s="104">
        <f t="shared" si="314"/>
        <v>0</v>
      </c>
      <c r="CU793" s="104">
        <f t="shared" si="315"/>
        <v>0</v>
      </c>
      <c r="CV793" s="104">
        <f t="shared" si="316"/>
        <v>0</v>
      </c>
      <c r="CW793" s="104">
        <f t="shared" si="317"/>
        <v>0</v>
      </c>
      <c r="CX793" s="104"/>
      <c r="CY793" s="211">
        <f t="shared" si="301"/>
        <v>0</v>
      </c>
      <c r="CZ793" s="211">
        <f t="shared" si="302"/>
        <v>0</v>
      </c>
      <c r="DA793" s="211">
        <f t="shared" si="303"/>
        <v>0</v>
      </c>
      <c r="DB793" s="211">
        <f t="shared" si="304"/>
        <v>0</v>
      </c>
      <c r="DC793" s="211">
        <f t="shared" si="305"/>
        <v>0</v>
      </c>
      <c r="DD793" s="211">
        <f t="shared" si="306"/>
        <v>0</v>
      </c>
      <c r="DE793" s="211">
        <f t="shared" si="307"/>
        <v>0</v>
      </c>
      <c r="DF793" s="211">
        <f t="shared" si="308"/>
        <v>0</v>
      </c>
      <c r="DG793" s="211">
        <f t="shared" si="309"/>
        <v>0</v>
      </c>
      <c r="DH793" s="211">
        <f t="shared" si="310"/>
        <v>0</v>
      </c>
    </row>
    <row r="794" spans="1:112" s="105" customFormat="1" ht="32.1" customHeight="1">
      <c r="A794" s="94">
        <v>617</v>
      </c>
      <c r="B794" s="95" t="s">
        <v>991</v>
      </c>
      <c r="C794" s="234">
        <v>401000030</v>
      </c>
      <c r="D794" s="235" t="s">
        <v>213</v>
      </c>
      <c r="E794" s="78" t="s">
        <v>252</v>
      </c>
      <c r="F794" s="236"/>
      <c r="G794" s="236"/>
      <c r="H794" s="237" t="s">
        <v>66</v>
      </c>
      <c r="I794" s="236"/>
      <c r="J794" s="237" t="s">
        <v>369</v>
      </c>
      <c r="K794" s="237" t="s">
        <v>64</v>
      </c>
      <c r="L794" s="237" t="s">
        <v>330</v>
      </c>
      <c r="M794" s="238"/>
      <c r="N794" s="238"/>
      <c r="O794" s="238"/>
      <c r="P794" s="80" t="s">
        <v>134</v>
      </c>
      <c r="Q794" s="80" t="s">
        <v>999</v>
      </c>
      <c r="R794" s="237"/>
      <c r="S794" s="237"/>
      <c r="T794" s="237" t="s">
        <v>66</v>
      </c>
      <c r="U794" s="237"/>
      <c r="V794" s="237" t="s">
        <v>189</v>
      </c>
      <c r="W794" s="237" t="s">
        <v>64</v>
      </c>
      <c r="X794" s="237"/>
      <c r="Y794" s="237"/>
      <c r="Z794" s="237"/>
      <c r="AA794" s="237"/>
      <c r="AB794" s="80" t="s">
        <v>142</v>
      </c>
      <c r="AC794" s="269" t="s">
        <v>2690</v>
      </c>
      <c r="AD794" s="273"/>
      <c r="AE794" s="273"/>
      <c r="AF794" s="273"/>
      <c r="AG794" s="273"/>
      <c r="AH794" s="273"/>
      <c r="AI794" s="273"/>
      <c r="AJ794" s="274"/>
      <c r="AK794" s="274"/>
      <c r="AL794" s="274"/>
      <c r="AM794" s="275" t="s">
        <v>2780</v>
      </c>
      <c r="AN794" s="269" t="s">
        <v>2692</v>
      </c>
      <c r="AO794" s="199" t="s">
        <v>214</v>
      </c>
      <c r="AP794" s="199" t="s">
        <v>71</v>
      </c>
      <c r="AQ794" s="199" t="s">
        <v>1085</v>
      </c>
      <c r="AR794" s="239" t="s">
        <v>1086</v>
      </c>
      <c r="AS794" s="276" t="s">
        <v>73</v>
      </c>
      <c r="AT794" s="37">
        <v>615550</v>
      </c>
      <c r="AU794" s="37">
        <v>615550</v>
      </c>
      <c r="AV794" s="87">
        <v>0</v>
      </c>
      <c r="AW794" s="87">
        <v>0</v>
      </c>
      <c r="AX794" s="37">
        <v>0</v>
      </c>
      <c r="AY794" s="37">
        <v>0</v>
      </c>
      <c r="AZ794" s="87">
        <v>0</v>
      </c>
      <c r="BA794" s="87">
        <v>0</v>
      </c>
      <c r="BB794" s="37">
        <v>615550</v>
      </c>
      <c r="BC794" s="37">
        <v>615550</v>
      </c>
      <c r="BD794" s="37">
        <v>615550</v>
      </c>
      <c r="BE794" s="87">
        <v>0</v>
      </c>
      <c r="BF794" s="37">
        <v>0</v>
      </c>
      <c r="BG794" s="37">
        <v>0</v>
      </c>
      <c r="BH794" s="37">
        <v>615550</v>
      </c>
      <c r="BI794" s="37">
        <v>615550</v>
      </c>
      <c r="BJ794" s="87">
        <v>0</v>
      </c>
      <c r="BK794" s="37">
        <v>0</v>
      </c>
      <c r="BL794" s="37">
        <v>0</v>
      </c>
      <c r="BM794" s="37">
        <v>615550</v>
      </c>
      <c r="BN794" s="37">
        <v>615550</v>
      </c>
      <c r="BO794" s="87">
        <v>0</v>
      </c>
      <c r="BP794" s="37">
        <v>0</v>
      </c>
      <c r="BQ794" s="37">
        <v>0</v>
      </c>
      <c r="BR794" s="37">
        <v>615550</v>
      </c>
      <c r="BS794" s="37">
        <v>615550</v>
      </c>
      <c r="BT794" s="87">
        <v>0</v>
      </c>
      <c r="BU794" s="37">
        <v>0</v>
      </c>
      <c r="BV794" s="37">
        <v>0</v>
      </c>
      <c r="BW794" s="37">
        <v>615550</v>
      </c>
      <c r="BX794" s="37">
        <v>615550</v>
      </c>
      <c r="BY794" s="87">
        <v>0</v>
      </c>
      <c r="BZ794" s="37">
        <v>0</v>
      </c>
      <c r="CA794" s="87">
        <v>0</v>
      </c>
      <c r="CB794" s="37">
        <v>615550</v>
      </c>
      <c r="CC794" s="37">
        <v>615550</v>
      </c>
      <c r="CD794" s="87">
        <v>0</v>
      </c>
      <c r="CE794" s="37">
        <v>0</v>
      </c>
      <c r="CF794" s="37">
        <v>0</v>
      </c>
      <c r="CG794" s="37">
        <v>615550</v>
      </c>
      <c r="CH794" s="37">
        <v>615550</v>
      </c>
      <c r="CI794" s="87">
        <v>0</v>
      </c>
      <c r="CJ794" s="37">
        <v>0</v>
      </c>
      <c r="CK794" s="37">
        <v>0</v>
      </c>
      <c r="CL794" s="37">
        <v>615550</v>
      </c>
      <c r="CM794" s="509" t="s">
        <v>92</v>
      </c>
      <c r="CN794" s="19" t="str">
        <f t="shared" si="318"/>
        <v>4010000300801плановый</v>
      </c>
      <c r="CP794" s="103"/>
      <c r="CQ794" s="103"/>
      <c r="CR794" s="104">
        <f t="shared" si="312"/>
        <v>0</v>
      </c>
      <c r="CS794" s="104">
        <f t="shared" si="313"/>
        <v>0</v>
      </c>
      <c r="CT794" s="104">
        <f t="shared" si="314"/>
        <v>0</v>
      </c>
      <c r="CU794" s="104">
        <f t="shared" si="315"/>
        <v>0</v>
      </c>
      <c r="CV794" s="104">
        <f t="shared" si="316"/>
        <v>0</v>
      </c>
      <c r="CW794" s="104">
        <f t="shared" si="317"/>
        <v>0</v>
      </c>
      <c r="CX794" s="104"/>
      <c r="CY794" s="211">
        <f t="shared" si="301"/>
        <v>0</v>
      </c>
      <c r="CZ794" s="211">
        <f t="shared" si="302"/>
        <v>0</v>
      </c>
      <c r="DA794" s="211">
        <f t="shared" si="303"/>
        <v>0</v>
      </c>
      <c r="DB794" s="211">
        <f t="shared" si="304"/>
        <v>0</v>
      </c>
      <c r="DC794" s="211">
        <f t="shared" si="305"/>
        <v>0</v>
      </c>
      <c r="DD794" s="211">
        <f t="shared" si="306"/>
        <v>0</v>
      </c>
      <c r="DE794" s="211">
        <f t="shared" si="307"/>
        <v>0</v>
      </c>
      <c r="DF794" s="211">
        <f t="shared" si="308"/>
        <v>0</v>
      </c>
      <c r="DG794" s="211">
        <f t="shared" si="309"/>
        <v>0</v>
      </c>
      <c r="DH794" s="211">
        <f t="shared" si="310"/>
        <v>0</v>
      </c>
    </row>
    <row r="795" spans="1:112" s="105" customFormat="1" ht="32.1" customHeight="1">
      <c r="A795" s="632" t="s">
        <v>2781</v>
      </c>
      <c r="B795" s="633"/>
      <c r="C795" s="633"/>
      <c r="D795" s="633"/>
      <c r="E795" s="633"/>
      <c r="F795" s="633"/>
      <c r="G795" s="633"/>
      <c r="H795" s="633"/>
      <c r="I795" s="633"/>
      <c r="J795" s="633"/>
      <c r="K795" s="633"/>
      <c r="L795" s="277"/>
      <c r="M795" s="278"/>
      <c r="N795" s="278"/>
      <c r="O795" s="278"/>
      <c r="P795" s="279"/>
      <c r="Q795" s="279"/>
      <c r="R795" s="277"/>
      <c r="S795" s="277"/>
      <c r="T795" s="277"/>
      <c r="U795" s="277"/>
      <c r="V795" s="277"/>
      <c r="W795" s="277"/>
      <c r="X795" s="277"/>
      <c r="Y795" s="277"/>
      <c r="Z795" s="277"/>
      <c r="AA795" s="277"/>
      <c r="AB795" s="279"/>
      <c r="AC795" s="280"/>
      <c r="AD795" s="281"/>
      <c r="AE795" s="281"/>
      <c r="AF795" s="281"/>
      <c r="AG795" s="281"/>
      <c r="AH795" s="281"/>
      <c r="AI795" s="281"/>
      <c r="AJ795" s="282"/>
      <c r="AK795" s="282"/>
      <c r="AL795" s="282"/>
      <c r="AM795" s="283"/>
      <c r="AN795" s="280"/>
      <c r="AO795" s="284"/>
      <c r="AP795" s="284"/>
      <c r="AQ795" s="284"/>
      <c r="AR795" s="285"/>
      <c r="AS795" s="286"/>
      <c r="AT795" s="252">
        <f t="shared" ref="AT795:CL795" si="319">SUM(AT743:AT794)</f>
        <v>222857183.02999997</v>
      </c>
      <c r="AU795" s="252">
        <f t="shared" si="319"/>
        <v>220617806.46999994</v>
      </c>
      <c r="AV795" s="252">
        <f t="shared" si="319"/>
        <v>596862.90999999992</v>
      </c>
      <c r="AW795" s="252">
        <f t="shared" si="319"/>
        <v>596862.90999999992</v>
      </c>
      <c r="AX795" s="252">
        <f t="shared" si="319"/>
        <v>81243188.450000018</v>
      </c>
      <c r="AY795" s="252">
        <f t="shared" si="319"/>
        <v>81183911.580000013</v>
      </c>
      <c r="AZ795" s="252">
        <f t="shared" si="319"/>
        <v>0</v>
      </c>
      <c r="BA795" s="252">
        <f t="shared" si="319"/>
        <v>0</v>
      </c>
      <c r="BB795" s="252">
        <f t="shared" si="319"/>
        <v>141017131.66999999</v>
      </c>
      <c r="BC795" s="252">
        <f t="shared" si="319"/>
        <v>138837031.97999999</v>
      </c>
      <c r="BD795" s="252">
        <f t="shared" si="319"/>
        <v>274075509.12999994</v>
      </c>
      <c r="BE795" s="252">
        <f t="shared" si="319"/>
        <v>0</v>
      </c>
      <c r="BF795" s="252">
        <f t="shared" si="319"/>
        <v>41438027.439999998</v>
      </c>
      <c r="BG795" s="252">
        <f t="shared" si="319"/>
        <v>3000002</v>
      </c>
      <c r="BH795" s="252">
        <f t="shared" si="319"/>
        <v>229637479.68999997</v>
      </c>
      <c r="BI795" s="252">
        <f t="shared" si="319"/>
        <v>188268091.96000001</v>
      </c>
      <c r="BJ795" s="252">
        <f t="shared" si="319"/>
        <v>0</v>
      </c>
      <c r="BK795" s="252">
        <f t="shared" si="319"/>
        <v>12576051.960000001</v>
      </c>
      <c r="BL795" s="252">
        <f t="shared" si="319"/>
        <v>0</v>
      </c>
      <c r="BM795" s="252">
        <f t="shared" si="319"/>
        <v>175692040</v>
      </c>
      <c r="BN795" s="252">
        <f t="shared" si="319"/>
        <v>188302271.96000001</v>
      </c>
      <c r="BO795" s="252">
        <f t="shared" si="319"/>
        <v>0</v>
      </c>
      <c r="BP795" s="252">
        <f t="shared" si="319"/>
        <v>12576051.960000001</v>
      </c>
      <c r="BQ795" s="252">
        <f t="shared" si="319"/>
        <v>0</v>
      </c>
      <c r="BR795" s="252">
        <f t="shared" si="319"/>
        <v>175726220</v>
      </c>
      <c r="BS795" s="252">
        <f t="shared" si="319"/>
        <v>188302271.96000001</v>
      </c>
      <c r="BT795" s="252">
        <f t="shared" si="319"/>
        <v>0</v>
      </c>
      <c r="BU795" s="252">
        <f t="shared" si="319"/>
        <v>12576051.960000001</v>
      </c>
      <c r="BV795" s="252">
        <f t="shared" si="319"/>
        <v>0</v>
      </c>
      <c r="BW795" s="252">
        <f t="shared" si="319"/>
        <v>175726220</v>
      </c>
      <c r="BX795" s="252">
        <f t="shared" si="319"/>
        <v>220617806.46999994</v>
      </c>
      <c r="BY795" s="252">
        <f t="shared" si="319"/>
        <v>596862.90999999992</v>
      </c>
      <c r="BZ795" s="252">
        <f t="shared" si="319"/>
        <v>81183911.580000013</v>
      </c>
      <c r="CA795" s="252">
        <f t="shared" si="319"/>
        <v>0</v>
      </c>
      <c r="CB795" s="252">
        <f t="shared" si="319"/>
        <v>138837031.97999999</v>
      </c>
      <c r="CC795" s="252">
        <f t="shared" si="319"/>
        <v>274075509.12999994</v>
      </c>
      <c r="CD795" s="252">
        <f t="shared" si="319"/>
        <v>0</v>
      </c>
      <c r="CE795" s="252">
        <f t="shared" si="319"/>
        <v>41438027.439999998</v>
      </c>
      <c r="CF795" s="252">
        <f t="shared" si="319"/>
        <v>3000002</v>
      </c>
      <c r="CG795" s="252">
        <f t="shared" si="319"/>
        <v>229637479.68999997</v>
      </c>
      <c r="CH795" s="252">
        <f t="shared" si="319"/>
        <v>188268091.96000001</v>
      </c>
      <c r="CI795" s="252">
        <f t="shared" si="319"/>
        <v>0</v>
      </c>
      <c r="CJ795" s="252">
        <f t="shared" si="319"/>
        <v>12576051.960000001</v>
      </c>
      <c r="CK795" s="252">
        <f t="shared" si="319"/>
        <v>0</v>
      </c>
      <c r="CL795" s="252">
        <f t="shared" si="319"/>
        <v>175692040</v>
      </c>
      <c r="CM795" s="24"/>
      <c r="CN795" s="19" t="str">
        <f t="shared" si="318"/>
        <v/>
      </c>
      <c r="CP795" s="103"/>
      <c r="CQ795" s="103"/>
      <c r="CR795" s="104">
        <f t="shared" si="312"/>
        <v>0</v>
      </c>
      <c r="CS795" s="104">
        <f t="shared" si="313"/>
        <v>0</v>
      </c>
      <c r="CT795" s="104">
        <f t="shared" si="314"/>
        <v>0</v>
      </c>
      <c r="CU795" s="104">
        <f t="shared" si="315"/>
        <v>0</v>
      </c>
      <c r="CV795" s="104">
        <f t="shared" si="316"/>
        <v>0</v>
      </c>
      <c r="CW795" s="104">
        <f t="shared" si="317"/>
        <v>0</v>
      </c>
      <c r="CX795" s="104"/>
      <c r="CY795" s="211">
        <f t="shared" si="301"/>
        <v>0</v>
      </c>
      <c r="CZ795" s="211">
        <f t="shared" si="302"/>
        <v>0</v>
      </c>
      <c r="DA795" s="211">
        <f t="shared" si="303"/>
        <v>0</v>
      </c>
      <c r="DB795" s="211">
        <f t="shared" si="304"/>
        <v>0</v>
      </c>
      <c r="DC795" s="211">
        <f t="shared" si="305"/>
        <v>0</v>
      </c>
      <c r="DD795" s="211">
        <f t="shared" si="306"/>
        <v>0</v>
      </c>
      <c r="DE795" s="211">
        <f t="shared" si="307"/>
        <v>0</v>
      </c>
      <c r="DF795" s="211">
        <f t="shared" si="308"/>
        <v>0</v>
      </c>
      <c r="DG795" s="211">
        <f t="shared" si="309"/>
        <v>0</v>
      </c>
      <c r="DH795" s="211">
        <f t="shared" si="310"/>
        <v>0</v>
      </c>
    </row>
    <row r="796" spans="1:112" s="105" customFormat="1" ht="32.1" customHeight="1">
      <c r="A796" s="233" t="s">
        <v>1087</v>
      </c>
      <c r="B796" s="289" t="s">
        <v>1088</v>
      </c>
      <c r="C796" s="202">
        <v>401000006</v>
      </c>
      <c r="D796" s="58" t="s">
        <v>1002</v>
      </c>
      <c r="E796" s="290" t="s">
        <v>252</v>
      </c>
      <c r="F796" s="291"/>
      <c r="G796" s="291"/>
      <c r="H796" s="292">
        <v>3</v>
      </c>
      <c r="I796" s="291"/>
      <c r="J796" s="292" t="s">
        <v>369</v>
      </c>
      <c r="K796" s="292" t="s">
        <v>64</v>
      </c>
      <c r="L796" s="292" t="s">
        <v>226</v>
      </c>
      <c r="M796" s="293"/>
      <c r="N796" s="293"/>
      <c r="O796" s="293"/>
      <c r="P796" s="294" t="s">
        <v>134</v>
      </c>
      <c r="Q796" s="294" t="s">
        <v>253</v>
      </c>
      <c r="R796" s="292"/>
      <c r="S796" s="292"/>
      <c r="T796" s="292" t="s">
        <v>66</v>
      </c>
      <c r="U796" s="292"/>
      <c r="V796" s="292" t="s">
        <v>189</v>
      </c>
      <c r="W796" s="292" t="s">
        <v>64</v>
      </c>
      <c r="X796" s="292"/>
      <c r="Y796" s="292"/>
      <c r="Z796" s="292"/>
      <c r="AA796" s="292"/>
      <c r="AB796" s="294" t="s">
        <v>142</v>
      </c>
      <c r="AC796" s="307" t="s">
        <v>2703</v>
      </c>
      <c r="AD796" s="309"/>
      <c r="AE796" s="309"/>
      <c r="AF796" s="309"/>
      <c r="AG796" s="309"/>
      <c r="AH796" s="309"/>
      <c r="AI796" s="309"/>
      <c r="AJ796" s="309"/>
      <c r="AK796" s="309"/>
      <c r="AL796" s="309"/>
      <c r="AM796" s="634" t="s">
        <v>2704</v>
      </c>
      <c r="AN796" s="307" t="s">
        <v>2705</v>
      </c>
      <c r="AO796" s="197" t="s">
        <v>137</v>
      </c>
      <c r="AP796" s="197" t="s">
        <v>1007</v>
      </c>
      <c r="AQ796" s="197" t="s">
        <v>1011</v>
      </c>
      <c r="AR796" s="70" t="s">
        <v>1012</v>
      </c>
      <c r="AS796" s="249" t="s">
        <v>73</v>
      </c>
      <c r="AT796" s="301">
        <v>18202599</v>
      </c>
      <c r="AU796" s="301">
        <v>18202599</v>
      </c>
      <c r="AV796" s="301">
        <v>0</v>
      </c>
      <c r="AW796" s="301">
        <v>0</v>
      </c>
      <c r="AX796" s="301">
        <v>0</v>
      </c>
      <c r="AY796" s="301">
        <v>0</v>
      </c>
      <c r="AZ796" s="301">
        <v>0</v>
      </c>
      <c r="BA796" s="301">
        <v>0</v>
      </c>
      <c r="BB796" s="301">
        <v>18202599</v>
      </c>
      <c r="BC796" s="301">
        <v>18202599</v>
      </c>
      <c r="BD796" s="301">
        <v>23773166.039999999</v>
      </c>
      <c r="BE796" s="301">
        <v>0</v>
      </c>
      <c r="BF796" s="301">
        <v>0</v>
      </c>
      <c r="BG796" s="301">
        <v>0</v>
      </c>
      <c r="BH796" s="301">
        <v>23773166.039999999</v>
      </c>
      <c r="BI796" s="301">
        <v>10331230</v>
      </c>
      <c r="BJ796" s="301">
        <v>0</v>
      </c>
      <c r="BK796" s="301">
        <v>0</v>
      </c>
      <c r="BL796" s="301">
        <v>0</v>
      </c>
      <c r="BM796" s="302">
        <v>10331230</v>
      </c>
      <c r="BN796" s="301">
        <v>10331230</v>
      </c>
      <c r="BO796" s="301">
        <v>0</v>
      </c>
      <c r="BP796" s="301">
        <v>0</v>
      </c>
      <c r="BQ796" s="301">
        <v>0</v>
      </c>
      <c r="BR796" s="302">
        <v>10331230</v>
      </c>
      <c r="BS796" s="301">
        <v>10331230</v>
      </c>
      <c r="BT796" s="301">
        <v>0</v>
      </c>
      <c r="BU796" s="301">
        <v>0</v>
      </c>
      <c r="BV796" s="301">
        <v>0</v>
      </c>
      <c r="BW796" s="302">
        <v>10331230</v>
      </c>
      <c r="BX796" s="301">
        <v>18202599</v>
      </c>
      <c r="BY796" s="301">
        <v>0</v>
      </c>
      <c r="BZ796" s="301">
        <v>0</v>
      </c>
      <c r="CA796" s="301">
        <v>0</v>
      </c>
      <c r="CB796" s="301">
        <v>18202599</v>
      </c>
      <c r="CC796" s="301">
        <v>23773166.039999999</v>
      </c>
      <c r="CD796" s="301">
        <v>0</v>
      </c>
      <c r="CE796" s="301">
        <v>0</v>
      </c>
      <c r="CF796" s="301">
        <v>0</v>
      </c>
      <c r="CG796" s="301">
        <v>23773166.039999999</v>
      </c>
      <c r="CH796" s="301">
        <v>10331230</v>
      </c>
      <c r="CI796" s="301">
        <v>0</v>
      </c>
      <c r="CJ796" s="301">
        <v>0</v>
      </c>
      <c r="CK796" s="301">
        <v>0</v>
      </c>
      <c r="CL796" s="302">
        <v>10331230</v>
      </c>
      <c r="CM796" s="631" t="s">
        <v>91</v>
      </c>
      <c r="CN796" s="19" t="str">
        <f t="shared" si="318"/>
        <v>4010000060409нормативный</v>
      </c>
      <c r="CO796" s="120" t="s">
        <v>1383</v>
      </c>
      <c r="CP796" s="103"/>
      <c r="CQ796" s="103"/>
      <c r="CR796" s="104">
        <f t="shared" si="312"/>
        <v>0</v>
      </c>
      <c r="CS796" s="104">
        <f t="shared" si="313"/>
        <v>0</v>
      </c>
      <c r="CT796" s="104">
        <f t="shared" si="314"/>
        <v>0</v>
      </c>
      <c r="CU796" s="104">
        <f t="shared" si="315"/>
        <v>0</v>
      </c>
      <c r="CV796" s="104">
        <f t="shared" si="316"/>
        <v>0</v>
      </c>
      <c r="CW796" s="104">
        <f t="shared" si="317"/>
        <v>0</v>
      </c>
      <c r="CX796" s="104"/>
      <c r="CY796" s="211">
        <f t="shared" si="301"/>
        <v>0</v>
      </c>
      <c r="CZ796" s="211">
        <f t="shared" si="302"/>
        <v>0</v>
      </c>
      <c r="DA796" s="211">
        <f t="shared" si="303"/>
        <v>0</v>
      </c>
      <c r="DB796" s="211">
        <f t="shared" si="304"/>
        <v>0</v>
      </c>
      <c r="DC796" s="211">
        <f t="shared" si="305"/>
        <v>0</v>
      </c>
      <c r="DD796" s="211">
        <f t="shared" si="306"/>
        <v>0</v>
      </c>
      <c r="DE796" s="211">
        <f t="shared" si="307"/>
        <v>0</v>
      </c>
      <c r="DF796" s="211">
        <f t="shared" si="308"/>
        <v>0</v>
      </c>
      <c r="DG796" s="211">
        <f t="shared" si="309"/>
        <v>0</v>
      </c>
      <c r="DH796" s="211">
        <f t="shared" si="310"/>
        <v>0</v>
      </c>
    </row>
    <row r="797" spans="1:112" s="105" customFormat="1" ht="32.1" customHeight="1">
      <c r="A797" s="233" t="s">
        <v>1087</v>
      </c>
      <c r="B797" s="289" t="s">
        <v>1088</v>
      </c>
      <c r="C797" s="202">
        <v>401000006</v>
      </c>
      <c r="D797" s="58" t="s">
        <v>1002</v>
      </c>
      <c r="E797" s="290" t="s">
        <v>252</v>
      </c>
      <c r="F797" s="291"/>
      <c r="G797" s="291"/>
      <c r="H797" s="292">
        <v>3</v>
      </c>
      <c r="I797" s="291"/>
      <c r="J797" s="292" t="s">
        <v>369</v>
      </c>
      <c r="K797" s="292" t="s">
        <v>64</v>
      </c>
      <c r="L797" s="292" t="s">
        <v>226</v>
      </c>
      <c r="M797" s="293"/>
      <c r="N797" s="293"/>
      <c r="O797" s="293"/>
      <c r="P797" s="294" t="s">
        <v>134</v>
      </c>
      <c r="Q797" s="294" t="s">
        <v>253</v>
      </c>
      <c r="R797" s="292"/>
      <c r="S797" s="292"/>
      <c r="T797" s="292" t="s">
        <v>66</v>
      </c>
      <c r="U797" s="292"/>
      <c r="V797" s="292" t="s">
        <v>189</v>
      </c>
      <c r="W797" s="292" t="s">
        <v>64</v>
      </c>
      <c r="X797" s="292"/>
      <c r="Y797" s="292"/>
      <c r="Z797" s="292"/>
      <c r="AA797" s="292"/>
      <c r="AB797" s="294" t="s">
        <v>142</v>
      </c>
      <c r="AC797" s="307" t="s">
        <v>2703</v>
      </c>
      <c r="AD797" s="307"/>
      <c r="AE797" s="307"/>
      <c r="AF797" s="307"/>
      <c r="AG797" s="307"/>
      <c r="AH797" s="307"/>
      <c r="AI797" s="307"/>
      <c r="AJ797" s="309"/>
      <c r="AK797" s="309"/>
      <c r="AL797" s="309"/>
      <c r="AM797" s="634" t="s">
        <v>2704</v>
      </c>
      <c r="AN797" s="307" t="s">
        <v>2705</v>
      </c>
      <c r="AO797" s="197" t="s">
        <v>137</v>
      </c>
      <c r="AP797" s="197" t="s">
        <v>1007</v>
      </c>
      <c r="AQ797" s="197" t="s">
        <v>1013</v>
      </c>
      <c r="AR797" s="70" t="s">
        <v>1014</v>
      </c>
      <c r="AS797" s="249" t="s">
        <v>73</v>
      </c>
      <c r="AT797" s="301">
        <v>42000</v>
      </c>
      <c r="AU797" s="301">
        <v>42000</v>
      </c>
      <c r="AV797" s="301">
        <v>0</v>
      </c>
      <c r="AW797" s="301">
        <v>0</v>
      </c>
      <c r="AX797" s="301">
        <v>0</v>
      </c>
      <c r="AY797" s="301">
        <v>0</v>
      </c>
      <c r="AZ797" s="301">
        <v>0</v>
      </c>
      <c r="BA797" s="301">
        <v>0</v>
      </c>
      <c r="BB797" s="302">
        <v>42000</v>
      </c>
      <c r="BC797" s="302">
        <v>42000</v>
      </c>
      <c r="BD797" s="301">
        <v>246960</v>
      </c>
      <c r="BE797" s="301">
        <v>0</v>
      </c>
      <c r="BF797" s="301">
        <v>0</v>
      </c>
      <c r="BG797" s="301">
        <v>0</v>
      </c>
      <c r="BH797" s="301">
        <v>246960</v>
      </c>
      <c r="BI797" s="301">
        <v>0</v>
      </c>
      <c r="BJ797" s="301">
        <v>0</v>
      </c>
      <c r="BK797" s="301">
        <v>0</v>
      </c>
      <c r="BL797" s="301">
        <v>0</v>
      </c>
      <c r="BM797" s="301">
        <v>0</v>
      </c>
      <c r="BN797" s="301">
        <v>0</v>
      </c>
      <c r="BO797" s="301">
        <v>0</v>
      </c>
      <c r="BP797" s="301">
        <v>0</v>
      </c>
      <c r="BQ797" s="301">
        <v>0</v>
      </c>
      <c r="BR797" s="301">
        <v>0</v>
      </c>
      <c r="BS797" s="301">
        <v>0</v>
      </c>
      <c r="BT797" s="301">
        <v>0</v>
      </c>
      <c r="BU797" s="301">
        <v>0</v>
      </c>
      <c r="BV797" s="301">
        <v>0</v>
      </c>
      <c r="BW797" s="301">
        <v>0</v>
      </c>
      <c r="BX797" s="301">
        <v>42000</v>
      </c>
      <c r="BY797" s="301">
        <v>0</v>
      </c>
      <c r="BZ797" s="301">
        <v>0</v>
      </c>
      <c r="CA797" s="301">
        <v>0</v>
      </c>
      <c r="CB797" s="302">
        <v>42000</v>
      </c>
      <c r="CC797" s="301">
        <v>246960</v>
      </c>
      <c r="CD797" s="301">
        <v>0</v>
      </c>
      <c r="CE797" s="301">
        <v>0</v>
      </c>
      <c r="CF797" s="301">
        <v>0</v>
      </c>
      <c r="CG797" s="301">
        <v>246960</v>
      </c>
      <c r="CH797" s="301">
        <v>0</v>
      </c>
      <c r="CI797" s="301">
        <v>0</v>
      </c>
      <c r="CJ797" s="301">
        <v>0</v>
      </c>
      <c r="CK797" s="301">
        <v>0</v>
      </c>
      <c r="CL797" s="301">
        <v>0</v>
      </c>
      <c r="CM797" s="631" t="s">
        <v>91</v>
      </c>
      <c r="CN797" s="19" t="str">
        <f t="shared" si="318"/>
        <v>4010000060409нормативный</v>
      </c>
      <c r="CP797" s="103"/>
      <c r="CQ797" s="103"/>
      <c r="CR797" s="104">
        <f t="shared" si="312"/>
        <v>0</v>
      </c>
      <c r="CS797" s="104">
        <f t="shared" si="313"/>
        <v>0</v>
      </c>
      <c r="CT797" s="104">
        <f t="shared" si="314"/>
        <v>0</v>
      </c>
      <c r="CU797" s="104">
        <f t="shared" si="315"/>
        <v>0</v>
      </c>
      <c r="CV797" s="104">
        <f t="shared" si="316"/>
        <v>0</v>
      </c>
      <c r="CW797" s="104">
        <f t="shared" si="317"/>
        <v>0</v>
      </c>
      <c r="CX797" s="104"/>
      <c r="CY797" s="211">
        <f t="shared" si="301"/>
        <v>0</v>
      </c>
      <c r="CZ797" s="211">
        <f t="shared" si="302"/>
        <v>0</v>
      </c>
      <c r="DA797" s="211">
        <f t="shared" si="303"/>
        <v>0</v>
      </c>
      <c r="DB797" s="211">
        <f t="shared" si="304"/>
        <v>0</v>
      </c>
      <c r="DC797" s="211">
        <f t="shared" si="305"/>
        <v>0</v>
      </c>
      <c r="DD797" s="211">
        <f t="shared" si="306"/>
        <v>0</v>
      </c>
      <c r="DE797" s="211">
        <f t="shared" si="307"/>
        <v>0</v>
      </c>
      <c r="DF797" s="211">
        <f t="shared" si="308"/>
        <v>0</v>
      </c>
      <c r="DG797" s="211">
        <f t="shared" si="309"/>
        <v>0</v>
      </c>
      <c r="DH797" s="211">
        <f t="shared" si="310"/>
        <v>0</v>
      </c>
    </row>
    <row r="798" spans="1:112" s="105" customFormat="1" ht="32.1" customHeight="1">
      <c r="A798" s="233" t="s">
        <v>1087</v>
      </c>
      <c r="B798" s="289" t="s">
        <v>1088</v>
      </c>
      <c r="C798" s="202">
        <v>401000006</v>
      </c>
      <c r="D798" s="58" t="s">
        <v>1002</v>
      </c>
      <c r="E798" s="290" t="s">
        <v>252</v>
      </c>
      <c r="F798" s="291"/>
      <c r="G798" s="291"/>
      <c r="H798" s="292">
        <v>3</v>
      </c>
      <c r="I798" s="291"/>
      <c r="J798" s="292" t="s">
        <v>369</v>
      </c>
      <c r="K798" s="292" t="s">
        <v>64</v>
      </c>
      <c r="L798" s="292" t="s">
        <v>226</v>
      </c>
      <c r="M798" s="293"/>
      <c r="N798" s="293"/>
      <c r="O798" s="293"/>
      <c r="P798" s="294" t="s">
        <v>134</v>
      </c>
      <c r="Q798" s="294" t="s">
        <v>253</v>
      </c>
      <c r="R798" s="292"/>
      <c r="S798" s="292"/>
      <c r="T798" s="292" t="s">
        <v>66</v>
      </c>
      <c r="U798" s="292"/>
      <c r="V798" s="292" t="s">
        <v>189</v>
      </c>
      <c r="W798" s="292" t="s">
        <v>64</v>
      </c>
      <c r="X798" s="292"/>
      <c r="Y798" s="292"/>
      <c r="Z798" s="292"/>
      <c r="AA798" s="292"/>
      <c r="AB798" s="294" t="s">
        <v>142</v>
      </c>
      <c r="AC798" s="310" t="s">
        <v>2703</v>
      </c>
      <c r="AD798" s="309"/>
      <c r="AE798" s="309"/>
      <c r="AF798" s="309"/>
      <c r="AG798" s="309"/>
      <c r="AH798" s="309"/>
      <c r="AI798" s="309"/>
      <c r="AJ798" s="309"/>
      <c r="AK798" s="309"/>
      <c r="AL798" s="309"/>
      <c r="AM798" s="634" t="s">
        <v>2704</v>
      </c>
      <c r="AN798" s="307" t="s">
        <v>2705</v>
      </c>
      <c r="AO798" s="197" t="s">
        <v>137</v>
      </c>
      <c r="AP798" s="197" t="s">
        <v>1007</v>
      </c>
      <c r="AQ798" s="197" t="s">
        <v>1015</v>
      </c>
      <c r="AR798" s="70" t="s">
        <v>1089</v>
      </c>
      <c r="AS798" s="249" t="s">
        <v>73</v>
      </c>
      <c r="AT798" s="301">
        <v>13894606.5</v>
      </c>
      <c r="AU798" s="301">
        <v>13894606.5</v>
      </c>
      <c r="AV798" s="301">
        <v>0</v>
      </c>
      <c r="AW798" s="301">
        <v>0</v>
      </c>
      <c r="AX798" s="301">
        <v>0</v>
      </c>
      <c r="AY798" s="301">
        <v>0</v>
      </c>
      <c r="AZ798" s="301">
        <v>0</v>
      </c>
      <c r="BA798" s="301">
        <v>0</v>
      </c>
      <c r="BB798" s="301">
        <v>13894606.5</v>
      </c>
      <c r="BC798" s="301">
        <v>13894606.5</v>
      </c>
      <c r="BD798" s="301">
        <v>64851160</v>
      </c>
      <c r="BE798" s="301">
        <v>0</v>
      </c>
      <c r="BF798" s="301">
        <v>0</v>
      </c>
      <c r="BG798" s="301">
        <v>0</v>
      </c>
      <c r="BH798" s="301">
        <v>64851160</v>
      </c>
      <c r="BI798" s="301">
        <v>63546510</v>
      </c>
      <c r="BJ798" s="301">
        <v>0</v>
      </c>
      <c r="BK798" s="301">
        <v>0</v>
      </c>
      <c r="BL798" s="301">
        <v>0</v>
      </c>
      <c r="BM798" s="301">
        <v>63546510</v>
      </c>
      <c r="BN798" s="301">
        <v>63546510</v>
      </c>
      <c r="BO798" s="301">
        <v>0</v>
      </c>
      <c r="BP798" s="301">
        <v>0</v>
      </c>
      <c r="BQ798" s="301">
        <v>0</v>
      </c>
      <c r="BR798" s="301">
        <v>63546510</v>
      </c>
      <c r="BS798" s="301">
        <v>63546510</v>
      </c>
      <c r="BT798" s="301">
        <v>0</v>
      </c>
      <c r="BU798" s="301">
        <v>0</v>
      </c>
      <c r="BV798" s="301">
        <v>0</v>
      </c>
      <c r="BW798" s="301">
        <v>63546510</v>
      </c>
      <c r="BX798" s="301">
        <v>13894606.5</v>
      </c>
      <c r="BY798" s="301">
        <v>0</v>
      </c>
      <c r="BZ798" s="301">
        <v>0</v>
      </c>
      <c r="CA798" s="301">
        <v>0</v>
      </c>
      <c r="CB798" s="301">
        <v>13894606.5</v>
      </c>
      <c r="CC798" s="301">
        <v>64851160</v>
      </c>
      <c r="CD798" s="301">
        <v>0</v>
      </c>
      <c r="CE798" s="301">
        <v>0</v>
      </c>
      <c r="CF798" s="301">
        <v>0</v>
      </c>
      <c r="CG798" s="301">
        <v>64851160</v>
      </c>
      <c r="CH798" s="301">
        <v>63546510</v>
      </c>
      <c r="CI798" s="301">
        <v>0</v>
      </c>
      <c r="CJ798" s="301">
        <v>0</v>
      </c>
      <c r="CK798" s="301">
        <v>0</v>
      </c>
      <c r="CL798" s="301">
        <v>63546510</v>
      </c>
      <c r="CM798" s="631" t="s">
        <v>91</v>
      </c>
      <c r="CN798" s="19" t="str">
        <f t="shared" si="318"/>
        <v>4010000060409нормативный</v>
      </c>
      <c r="CP798" s="103"/>
      <c r="CQ798" s="103"/>
      <c r="CR798" s="104">
        <f t="shared" si="312"/>
        <v>0</v>
      </c>
      <c r="CS798" s="104">
        <f t="shared" si="313"/>
        <v>0</v>
      </c>
      <c r="CT798" s="104">
        <f t="shared" si="314"/>
        <v>0</v>
      </c>
      <c r="CU798" s="104">
        <f t="shared" si="315"/>
        <v>0</v>
      </c>
      <c r="CV798" s="104">
        <f t="shared" si="316"/>
        <v>0</v>
      </c>
      <c r="CW798" s="104">
        <f t="shared" si="317"/>
        <v>0</v>
      </c>
      <c r="CX798" s="104"/>
      <c r="CY798" s="211">
        <f t="shared" si="301"/>
        <v>0</v>
      </c>
      <c r="CZ798" s="211">
        <f t="shared" si="302"/>
        <v>0</v>
      </c>
      <c r="DA798" s="211">
        <f t="shared" si="303"/>
        <v>0</v>
      </c>
      <c r="DB798" s="211">
        <f t="shared" si="304"/>
        <v>0</v>
      </c>
      <c r="DC798" s="211">
        <f t="shared" si="305"/>
        <v>0</v>
      </c>
      <c r="DD798" s="211">
        <f t="shared" si="306"/>
        <v>0</v>
      </c>
      <c r="DE798" s="211">
        <f t="shared" si="307"/>
        <v>0</v>
      </c>
      <c r="DF798" s="211">
        <f t="shared" si="308"/>
        <v>0</v>
      </c>
      <c r="DG798" s="211">
        <f t="shared" si="309"/>
        <v>0</v>
      </c>
      <c r="DH798" s="211">
        <f t="shared" si="310"/>
        <v>0</v>
      </c>
    </row>
    <row r="799" spans="1:112" s="105" customFormat="1" ht="32.1" customHeight="1">
      <c r="A799" s="233" t="s">
        <v>1087</v>
      </c>
      <c r="B799" s="289" t="s">
        <v>1088</v>
      </c>
      <c r="C799" s="202">
        <v>401000006</v>
      </c>
      <c r="D799" s="58" t="s">
        <v>1002</v>
      </c>
      <c r="E799" s="290" t="s">
        <v>252</v>
      </c>
      <c r="F799" s="291"/>
      <c r="G799" s="291"/>
      <c r="H799" s="292">
        <v>3</v>
      </c>
      <c r="I799" s="291"/>
      <c r="J799" s="292" t="s">
        <v>369</v>
      </c>
      <c r="K799" s="292" t="s">
        <v>64</v>
      </c>
      <c r="L799" s="292" t="s">
        <v>226</v>
      </c>
      <c r="M799" s="293"/>
      <c r="N799" s="293"/>
      <c r="O799" s="293"/>
      <c r="P799" s="294" t="s">
        <v>134</v>
      </c>
      <c r="Q799" s="294" t="s">
        <v>253</v>
      </c>
      <c r="R799" s="292"/>
      <c r="S799" s="292"/>
      <c r="T799" s="292" t="s">
        <v>66</v>
      </c>
      <c r="U799" s="292"/>
      <c r="V799" s="292" t="s">
        <v>189</v>
      </c>
      <c r="W799" s="292" t="s">
        <v>64</v>
      </c>
      <c r="X799" s="292"/>
      <c r="Y799" s="292"/>
      <c r="Z799" s="292"/>
      <c r="AA799" s="292"/>
      <c r="AB799" s="294" t="s">
        <v>142</v>
      </c>
      <c r="AC799" s="310" t="s">
        <v>2703</v>
      </c>
      <c r="AD799" s="309"/>
      <c r="AE799" s="309"/>
      <c r="AF799" s="309"/>
      <c r="AG799" s="309"/>
      <c r="AH799" s="309"/>
      <c r="AI799" s="309"/>
      <c r="AJ799" s="309"/>
      <c r="AK799" s="309"/>
      <c r="AL799" s="309"/>
      <c r="AM799" s="634" t="s">
        <v>2704</v>
      </c>
      <c r="AN799" s="307" t="s">
        <v>2705</v>
      </c>
      <c r="AO799" s="71" t="s">
        <v>137</v>
      </c>
      <c r="AP799" s="71" t="s">
        <v>1007</v>
      </c>
      <c r="AQ799" s="71" t="s">
        <v>1015</v>
      </c>
      <c r="AR799" s="70" t="s">
        <v>1089</v>
      </c>
      <c r="AS799" s="249" t="s">
        <v>118</v>
      </c>
      <c r="AT799" s="301">
        <v>10110</v>
      </c>
      <c r="AU799" s="301">
        <v>7045.07</v>
      </c>
      <c r="AV799" s="301">
        <v>0</v>
      </c>
      <c r="AW799" s="301">
        <v>0</v>
      </c>
      <c r="AX799" s="301">
        <v>0</v>
      </c>
      <c r="AY799" s="301">
        <v>0</v>
      </c>
      <c r="AZ799" s="301">
        <v>0</v>
      </c>
      <c r="BA799" s="301">
        <v>0</v>
      </c>
      <c r="BB799" s="302">
        <v>10110</v>
      </c>
      <c r="BC799" s="301">
        <v>7045.07</v>
      </c>
      <c r="BD799" s="301">
        <v>10200</v>
      </c>
      <c r="BE799" s="301">
        <v>0</v>
      </c>
      <c r="BF799" s="301">
        <v>0</v>
      </c>
      <c r="BG799" s="301">
        <v>0</v>
      </c>
      <c r="BH799" s="302">
        <v>10200</v>
      </c>
      <c r="BI799" s="301">
        <v>10608</v>
      </c>
      <c r="BJ799" s="301">
        <v>0</v>
      </c>
      <c r="BK799" s="301">
        <v>0</v>
      </c>
      <c r="BL799" s="301">
        <v>0</v>
      </c>
      <c r="BM799" s="301">
        <v>10608</v>
      </c>
      <c r="BN799" s="301">
        <v>11032</v>
      </c>
      <c r="BO799" s="301">
        <v>0</v>
      </c>
      <c r="BP799" s="301">
        <v>0</v>
      </c>
      <c r="BQ799" s="301">
        <v>0</v>
      </c>
      <c r="BR799" s="301">
        <v>11032</v>
      </c>
      <c r="BS799" s="301">
        <v>11032</v>
      </c>
      <c r="BT799" s="301">
        <v>0</v>
      </c>
      <c r="BU799" s="301">
        <v>0</v>
      </c>
      <c r="BV799" s="301">
        <v>0</v>
      </c>
      <c r="BW799" s="301">
        <v>11032</v>
      </c>
      <c r="BX799" s="301">
        <v>10110</v>
      </c>
      <c r="BY799" s="301">
        <v>0</v>
      </c>
      <c r="BZ799" s="301">
        <v>0</v>
      </c>
      <c r="CA799" s="301">
        <v>0</v>
      </c>
      <c r="CB799" s="302">
        <v>10110</v>
      </c>
      <c r="CC799" s="301">
        <v>10200</v>
      </c>
      <c r="CD799" s="301">
        <v>0</v>
      </c>
      <c r="CE799" s="301">
        <v>0</v>
      </c>
      <c r="CF799" s="301">
        <v>0</v>
      </c>
      <c r="CG799" s="302">
        <v>10200</v>
      </c>
      <c r="CH799" s="301">
        <v>10608</v>
      </c>
      <c r="CI799" s="301">
        <v>0</v>
      </c>
      <c r="CJ799" s="301">
        <v>0</v>
      </c>
      <c r="CK799" s="301">
        <v>0</v>
      </c>
      <c r="CL799" s="301">
        <v>10608</v>
      </c>
      <c r="CM799" s="311" t="s">
        <v>1257</v>
      </c>
      <c r="CN799" s="19" t="str">
        <f t="shared" si="318"/>
        <v>4010000060409индексации</v>
      </c>
      <c r="CP799" s="103"/>
      <c r="CQ799" s="103"/>
      <c r="CR799" s="104">
        <f t="shared" si="312"/>
        <v>0</v>
      </c>
      <c r="CS799" s="104">
        <f t="shared" si="313"/>
        <v>0</v>
      </c>
      <c r="CT799" s="104">
        <f t="shared" si="314"/>
        <v>0</v>
      </c>
      <c r="CU799" s="104">
        <f t="shared" si="315"/>
        <v>0</v>
      </c>
      <c r="CV799" s="104">
        <f t="shared" si="316"/>
        <v>0</v>
      </c>
      <c r="CW799" s="104">
        <f t="shared" si="317"/>
        <v>0</v>
      </c>
      <c r="CX799" s="104"/>
      <c r="CY799" s="211">
        <f t="shared" si="301"/>
        <v>0</v>
      </c>
      <c r="CZ799" s="211">
        <f t="shared" si="302"/>
        <v>0</v>
      </c>
      <c r="DA799" s="211">
        <f t="shared" si="303"/>
        <v>0</v>
      </c>
      <c r="DB799" s="211">
        <f t="shared" si="304"/>
        <v>0</v>
      </c>
      <c r="DC799" s="211">
        <f t="shared" si="305"/>
        <v>0</v>
      </c>
      <c r="DD799" s="211">
        <f t="shared" si="306"/>
        <v>0</v>
      </c>
      <c r="DE799" s="211">
        <f t="shared" si="307"/>
        <v>0</v>
      </c>
      <c r="DF799" s="211">
        <f t="shared" si="308"/>
        <v>0</v>
      </c>
      <c r="DG799" s="211">
        <f t="shared" si="309"/>
        <v>0</v>
      </c>
      <c r="DH799" s="211">
        <f t="shared" si="310"/>
        <v>0</v>
      </c>
    </row>
    <row r="800" spans="1:112" s="105" customFormat="1" ht="32.1" customHeight="1">
      <c r="A800" s="233" t="s">
        <v>1087</v>
      </c>
      <c r="B800" s="289" t="s">
        <v>1088</v>
      </c>
      <c r="C800" s="202">
        <v>401000006</v>
      </c>
      <c r="D800" s="58" t="s">
        <v>1002</v>
      </c>
      <c r="E800" s="290" t="s">
        <v>252</v>
      </c>
      <c r="F800" s="291"/>
      <c r="G800" s="291"/>
      <c r="H800" s="292">
        <v>3</v>
      </c>
      <c r="I800" s="291"/>
      <c r="J800" s="292" t="s">
        <v>369</v>
      </c>
      <c r="K800" s="292" t="s">
        <v>64</v>
      </c>
      <c r="L800" s="292" t="s">
        <v>226</v>
      </c>
      <c r="M800" s="293"/>
      <c r="N800" s="293"/>
      <c r="O800" s="293"/>
      <c r="P800" s="294" t="s">
        <v>134</v>
      </c>
      <c r="Q800" s="294" t="s">
        <v>2783</v>
      </c>
      <c r="R800" s="292" t="s">
        <v>2784</v>
      </c>
      <c r="S800" s="292"/>
      <c r="T800" s="292" t="s">
        <v>1591</v>
      </c>
      <c r="U800" s="292"/>
      <c r="V800" s="292" t="s">
        <v>2785</v>
      </c>
      <c r="W800" s="292" t="s">
        <v>2786</v>
      </c>
      <c r="X800" s="292"/>
      <c r="Y800" s="292" t="s">
        <v>2787</v>
      </c>
      <c r="Z800" s="292"/>
      <c r="AA800" s="292"/>
      <c r="AB800" s="294" t="s">
        <v>2788</v>
      </c>
      <c r="AC800" s="310" t="s">
        <v>2690</v>
      </c>
      <c r="AD800" s="307"/>
      <c r="AE800" s="307"/>
      <c r="AF800" s="307"/>
      <c r="AG800" s="307"/>
      <c r="AH800" s="307"/>
      <c r="AI800" s="307"/>
      <c r="AJ800" s="309"/>
      <c r="AK800" s="309"/>
      <c r="AL800" s="307"/>
      <c r="AM800" s="309" t="s">
        <v>2789</v>
      </c>
      <c r="AN800" s="294" t="s">
        <v>2692</v>
      </c>
      <c r="AO800" s="71" t="s">
        <v>137</v>
      </c>
      <c r="AP800" s="71" t="s">
        <v>1007</v>
      </c>
      <c r="AQ800" s="71" t="s">
        <v>1008</v>
      </c>
      <c r="AR800" s="70" t="s">
        <v>1009</v>
      </c>
      <c r="AS800" s="249" t="s">
        <v>73</v>
      </c>
      <c r="AT800" s="301">
        <v>50000000</v>
      </c>
      <c r="AU800" s="301">
        <v>50000000</v>
      </c>
      <c r="AV800" s="301">
        <v>0</v>
      </c>
      <c r="AW800" s="301">
        <v>0</v>
      </c>
      <c r="AX800" s="301">
        <v>47500000</v>
      </c>
      <c r="AY800" s="301">
        <v>47500000</v>
      </c>
      <c r="AZ800" s="301">
        <v>0</v>
      </c>
      <c r="BA800" s="301">
        <v>0</v>
      </c>
      <c r="BB800" s="302">
        <v>2500000</v>
      </c>
      <c r="BC800" s="302">
        <v>2500000</v>
      </c>
      <c r="BD800" s="301">
        <v>0</v>
      </c>
      <c r="BE800" s="301">
        <v>0</v>
      </c>
      <c r="BF800" s="301">
        <v>0</v>
      </c>
      <c r="BG800" s="301">
        <v>0</v>
      </c>
      <c r="BH800" s="302">
        <v>0</v>
      </c>
      <c r="BI800" s="301">
        <v>0</v>
      </c>
      <c r="BJ800" s="301">
        <v>0</v>
      </c>
      <c r="BK800" s="301">
        <v>0</v>
      </c>
      <c r="BL800" s="301">
        <v>0</v>
      </c>
      <c r="BM800" s="302">
        <v>0</v>
      </c>
      <c r="BN800" s="301">
        <v>0</v>
      </c>
      <c r="BO800" s="301">
        <v>0</v>
      </c>
      <c r="BP800" s="301">
        <v>0</v>
      </c>
      <c r="BQ800" s="301">
        <v>0</v>
      </c>
      <c r="BR800" s="302">
        <v>0</v>
      </c>
      <c r="BS800" s="301">
        <v>0</v>
      </c>
      <c r="BT800" s="301">
        <v>0</v>
      </c>
      <c r="BU800" s="301">
        <v>0</v>
      </c>
      <c r="BV800" s="301">
        <v>0</v>
      </c>
      <c r="BW800" s="302">
        <v>0</v>
      </c>
      <c r="BX800" s="301">
        <v>50000000</v>
      </c>
      <c r="BY800" s="301">
        <v>0</v>
      </c>
      <c r="BZ800" s="301">
        <v>47500000</v>
      </c>
      <c r="CA800" s="301">
        <v>0</v>
      </c>
      <c r="CB800" s="302">
        <v>2500000</v>
      </c>
      <c r="CC800" s="301">
        <v>0</v>
      </c>
      <c r="CD800" s="301">
        <v>0</v>
      </c>
      <c r="CE800" s="301">
        <v>0</v>
      </c>
      <c r="CF800" s="301">
        <v>0</v>
      </c>
      <c r="CG800" s="302">
        <v>0</v>
      </c>
      <c r="CH800" s="301">
        <v>0</v>
      </c>
      <c r="CI800" s="301">
        <v>0</v>
      </c>
      <c r="CJ800" s="301">
        <v>0</v>
      </c>
      <c r="CK800" s="301">
        <v>0</v>
      </c>
      <c r="CL800" s="302">
        <v>0</v>
      </c>
      <c r="CM800" s="631" t="s">
        <v>91</v>
      </c>
      <c r="CN800" s="19" t="str">
        <f t="shared" si="318"/>
        <v>4010000060409нормативный</v>
      </c>
      <c r="CO800" s="120" t="s">
        <v>1385</v>
      </c>
      <c r="CP800" s="103"/>
      <c r="CQ800" s="103"/>
      <c r="CR800" s="104">
        <f t="shared" si="312"/>
        <v>0</v>
      </c>
      <c r="CS800" s="104">
        <f t="shared" si="313"/>
        <v>0</v>
      </c>
      <c r="CT800" s="104">
        <f t="shared" si="314"/>
        <v>0</v>
      </c>
      <c r="CU800" s="104">
        <f t="shared" si="315"/>
        <v>0</v>
      </c>
      <c r="CV800" s="104">
        <f t="shared" si="316"/>
        <v>0</v>
      </c>
      <c r="CW800" s="104">
        <f t="shared" si="317"/>
        <v>0</v>
      </c>
      <c r="CX800" s="104"/>
      <c r="CY800" s="211">
        <f t="shared" si="301"/>
        <v>0</v>
      </c>
      <c r="CZ800" s="211">
        <f t="shared" si="302"/>
        <v>0</v>
      </c>
      <c r="DA800" s="211">
        <f t="shared" si="303"/>
        <v>0</v>
      </c>
      <c r="DB800" s="211">
        <f t="shared" si="304"/>
        <v>0</v>
      </c>
      <c r="DC800" s="211">
        <f t="shared" si="305"/>
        <v>0</v>
      </c>
      <c r="DD800" s="211">
        <f t="shared" si="306"/>
        <v>0</v>
      </c>
      <c r="DE800" s="211">
        <f t="shared" si="307"/>
        <v>0</v>
      </c>
      <c r="DF800" s="211">
        <f t="shared" si="308"/>
        <v>0</v>
      </c>
      <c r="DG800" s="211">
        <f t="shared" si="309"/>
        <v>0</v>
      </c>
      <c r="DH800" s="211">
        <f t="shared" si="310"/>
        <v>0</v>
      </c>
    </row>
    <row r="801" spans="1:112" s="105" customFormat="1" ht="32.1" customHeight="1">
      <c r="A801" s="233" t="s">
        <v>1087</v>
      </c>
      <c r="B801" s="289" t="s">
        <v>1088</v>
      </c>
      <c r="C801" s="202">
        <v>401000007</v>
      </c>
      <c r="D801" s="58" t="s">
        <v>288</v>
      </c>
      <c r="E801" s="290" t="s">
        <v>252</v>
      </c>
      <c r="F801" s="291"/>
      <c r="G801" s="291"/>
      <c r="H801" s="292">
        <v>3</v>
      </c>
      <c r="I801" s="291"/>
      <c r="J801" s="292" t="s">
        <v>369</v>
      </c>
      <c r="K801" s="292" t="s">
        <v>64</v>
      </c>
      <c r="L801" s="292" t="s">
        <v>289</v>
      </c>
      <c r="M801" s="293"/>
      <c r="N801" s="293"/>
      <c r="O801" s="293"/>
      <c r="P801" s="294" t="s">
        <v>134</v>
      </c>
      <c r="Q801" s="294" t="s">
        <v>253</v>
      </c>
      <c r="R801" s="292"/>
      <c r="S801" s="292"/>
      <c r="T801" s="292" t="s">
        <v>66</v>
      </c>
      <c r="U801" s="292"/>
      <c r="V801" s="292" t="s">
        <v>189</v>
      </c>
      <c r="W801" s="292" t="s">
        <v>64</v>
      </c>
      <c r="X801" s="292"/>
      <c r="Y801" s="292"/>
      <c r="Z801" s="292"/>
      <c r="AA801" s="292"/>
      <c r="AB801" s="294" t="s">
        <v>142</v>
      </c>
      <c r="AC801" s="310" t="s">
        <v>2679</v>
      </c>
      <c r="AD801" s="307"/>
      <c r="AE801" s="307"/>
      <c r="AF801" s="307"/>
      <c r="AG801" s="307"/>
      <c r="AH801" s="309"/>
      <c r="AI801" s="307"/>
      <c r="AJ801" s="307"/>
      <c r="AK801" s="307"/>
      <c r="AL801" s="307"/>
      <c r="AM801" s="307" t="s">
        <v>2680</v>
      </c>
      <c r="AN801" s="310" t="s">
        <v>2681</v>
      </c>
      <c r="AO801" s="197" t="s">
        <v>71</v>
      </c>
      <c r="AP801" s="197" t="s">
        <v>72</v>
      </c>
      <c r="AQ801" s="197" t="s">
        <v>276</v>
      </c>
      <c r="AR801" s="70" t="s">
        <v>277</v>
      </c>
      <c r="AS801" s="249" t="s">
        <v>73</v>
      </c>
      <c r="AT801" s="301">
        <v>123230.18</v>
      </c>
      <c r="AU801" s="301">
        <v>123230.18</v>
      </c>
      <c r="AV801" s="301">
        <v>0</v>
      </c>
      <c r="AW801" s="301">
        <v>0</v>
      </c>
      <c r="AX801" s="301">
        <v>0</v>
      </c>
      <c r="AY801" s="301">
        <v>0</v>
      </c>
      <c r="AZ801" s="301">
        <v>0</v>
      </c>
      <c r="BA801" s="301">
        <v>0</v>
      </c>
      <c r="BB801" s="302">
        <v>123230.18</v>
      </c>
      <c r="BC801" s="302">
        <v>123230.18</v>
      </c>
      <c r="BD801" s="302">
        <v>0</v>
      </c>
      <c r="BE801" s="301">
        <v>0</v>
      </c>
      <c r="BF801" s="301">
        <v>0</v>
      </c>
      <c r="BG801" s="301">
        <v>0</v>
      </c>
      <c r="BH801" s="302">
        <v>0</v>
      </c>
      <c r="BI801" s="302">
        <v>0</v>
      </c>
      <c r="BJ801" s="301">
        <v>0</v>
      </c>
      <c r="BK801" s="301">
        <v>0</v>
      </c>
      <c r="BL801" s="301">
        <v>0</v>
      </c>
      <c r="BM801" s="302">
        <v>0</v>
      </c>
      <c r="BN801" s="302">
        <v>0</v>
      </c>
      <c r="BO801" s="301">
        <v>0</v>
      </c>
      <c r="BP801" s="301">
        <v>0</v>
      </c>
      <c r="BQ801" s="301">
        <v>0</v>
      </c>
      <c r="BR801" s="302">
        <v>0</v>
      </c>
      <c r="BS801" s="302">
        <v>0</v>
      </c>
      <c r="BT801" s="301">
        <v>0</v>
      </c>
      <c r="BU801" s="301">
        <v>0</v>
      </c>
      <c r="BV801" s="301">
        <v>0</v>
      </c>
      <c r="BW801" s="302">
        <v>0</v>
      </c>
      <c r="BX801" s="301">
        <v>123230.18</v>
      </c>
      <c r="BY801" s="301">
        <v>0</v>
      </c>
      <c r="BZ801" s="301">
        <v>0</v>
      </c>
      <c r="CA801" s="301">
        <v>0</v>
      </c>
      <c r="CB801" s="302">
        <v>123230.18</v>
      </c>
      <c r="CC801" s="302">
        <v>0</v>
      </c>
      <c r="CD801" s="301">
        <v>0</v>
      </c>
      <c r="CE801" s="301">
        <v>0</v>
      </c>
      <c r="CF801" s="301">
        <v>0</v>
      </c>
      <c r="CG801" s="302">
        <v>0</v>
      </c>
      <c r="CH801" s="302">
        <v>0</v>
      </c>
      <c r="CI801" s="301">
        <v>0</v>
      </c>
      <c r="CJ801" s="301">
        <v>0</v>
      </c>
      <c r="CK801" s="301">
        <v>0</v>
      </c>
      <c r="CL801" s="302">
        <v>0</v>
      </c>
      <c r="CM801" s="631" t="s">
        <v>91</v>
      </c>
      <c r="CN801" s="19" t="str">
        <f t="shared" si="318"/>
        <v>4010000070113нормативный</v>
      </c>
      <c r="CP801" s="103"/>
      <c r="CQ801" s="103"/>
      <c r="CR801" s="104">
        <f t="shared" si="312"/>
        <v>0</v>
      </c>
      <c r="CS801" s="104">
        <f t="shared" si="313"/>
        <v>0</v>
      </c>
      <c r="CT801" s="104">
        <f t="shared" si="314"/>
        <v>0</v>
      </c>
      <c r="CU801" s="104">
        <f t="shared" si="315"/>
        <v>0</v>
      </c>
      <c r="CV801" s="104">
        <f t="shared" si="316"/>
        <v>0</v>
      </c>
      <c r="CW801" s="104">
        <f t="shared" si="317"/>
        <v>0</v>
      </c>
      <c r="CX801" s="104"/>
      <c r="CY801" s="211">
        <f t="shared" si="301"/>
        <v>0</v>
      </c>
      <c r="CZ801" s="211">
        <f t="shared" si="302"/>
        <v>0</v>
      </c>
      <c r="DA801" s="211">
        <f t="shared" si="303"/>
        <v>0</v>
      </c>
      <c r="DB801" s="211">
        <f t="shared" si="304"/>
        <v>0</v>
      </c>
      <c r="DC801" s="211">
        <f t="shared" si="305"/>
        <v>0</v>
      </c>
      <c r="DD801" s="211">
        <f t="shared" si="306"/>
        <v>0</v>
      </c>
      <c r="DE801" s="211">
        <f t="shared" si="307"/>
        <v>0</v>
      </c>
      <c r="DF801" s="211">
        <f t="shared" si="308"/>
        <v>0</v>
      </c>
      <c r="DG801" s="211">
        <f t="shared" si="309"/>
        <v>0</v>
      </c>
      <c r="DH801" s="211">
        <f t="shared" si="310"/>
        <v>0</v>
      </c>
    </row>
    <row r="802" spans="1:112" s="105" customFormat="1" ht="32.1" customHeight="1">
      <c r="A802" s="233" t="s">
        <v>1087</v>
      </c>
      <c r="B802" s="289" t="s">
        <v>1088</v>
      </c>
      <c r="C802" s="202">
        <v>401000007</v>
      </c>
      <c r="D802" s="58" t="s">
        <v>288</v>
      </c>
      <c r="E802" s="290" t="s">
        <v>252</v>
      </c>
      <c r="F802" s="291"/>
      <c r="G802" s="291"/>
      <c r="H802" s="292">
        <v>3</v>
      </c>
      <c r="I802" s="291"/>
      <c r="J802" s="292" t="s">
        <v>369</v>
      </c>
      <c r="K802" s="292" t="s">
        <v>64</v>
      </c>
      <c r="L802" s="292" t="s">
        <v>289</v>
      </c>
      <c r="M802" s="293"/>
      <c r="N802" s="293"/>
      <c r="O802" s="293"/>
      <c r="P802" s="294" t="s">
        <v>134</v>
      </c>
      <c r="Q802" s="294" t="s">
        <v>253</v>
      </c>
      <c r="R802" s="292"/>
      <c r="S802" s="292"/>
      <c r="T802" s="292" t="s">
        <v>66</v>
      </c>
      <c r="U802" s="292"/>
      <c r="V802" s="292" t="s">
        <v>189</v>
      </c>
      <c r="W802" s="292" t="s">
        <v>64</v>
      </c>
      <c r="X802" s="292"/>
      <c r="Y802" s="292"/>
      <c r="Z802" s="292"/>
      <c r="AA802" s="292"/>
      <c r="AB802" s="294" t="s">
        <v>142</v>
      </c>
      <c r="AC802" s="310" t="s">
        <v>2679</v>
      </c>
      <c r="AD802" s="307"/>
      <c r="AE802" s="307"/>
      <c r="AF802" s="307"/>
      <c r="AG802" s="307"/>
      <c r="AH802" s="309"/>
      <c r="AI802" s="307"/>
      <c r="AJ802" s="307"/>
      <c r="AK802" s="307"/>
      <c r="AL802" s="307"/>
      <c r="AM802" s="307" t="s">
        <v>2680</v>
      </c>
      <c r="AN802" s="310" t="s">
        <v>2681</v>
      </c>
      <c r="AO802" s="197" t="s">
        <v>71</v>
      </c>
      <c r="AP802" s="197" t="s">
        <v>72</v>
      </c>
      <c r="AQ802" s="197" t="s">
        <v>992</v>
      </c>
      <c r="AR802" s="70" t="s">
        <v>993</v>
      </c>
      <c r="AS802" s="249" t="s">
        <v>73</v>
      </c>
      <c r="AT802" s="301">
        <v>539315.22</v>
      </c>
      <c r="AU802" s="301">
        <v>539315.22</v>
      </c>
      <c r="AV802" s="301">
        <v>0</v>
      </c>
      <c r="AW802" s="301">
        <v>0</v>
      </c>
      <c r="AX802" s="301">
        <v>0</v>
      </c>
      <c r="AY802" s="301">
        <v>0</v>
      </c>
      <c r="AZ802" s="301">
        <v>0</v>
      </c>
      <c r="BA802" s="301">
        <v>0</v>
      </c>
      <c r="BB802" s="301">
        <v>539315.22</v>
      </c>
      <c r="BC802" s="301">
        <v>539315.22</v>
      </c>
      <c r="BD802" s="301">
        <v>146249.35999999999</v>
      </c>
      <c r="BE802" s="301">
        <v>0</v>
      </c>
      <c r="BF802" s="301">
        <v>0</v>
      </c>
      <c r="BG802" s="301">
        <v>0</v>
      </c>
      <c r="BH802" s="301">
        <v>146249.35999999999</v>
      </c>
      <c r="BI802" s="301">
        <v>197838</v>
      </c>
      <c r="BJ802" s="301">
        <v>0</v>
      </c>
      <c r="BK802" s="301">
        <v>0</v>
      </c>
      <c r="BL802" s="301">
        <v>0</v>
      </c>
      <c r="BM802" s="301">
        <v>197838</v>
      </c>
      <c r="BN802" s="301">
        <v>198880</v>
      </c>
      <c r="BO802" s="301">
        <v>0</v>
      </c>
      <c r="BP802" s="301">
        <v>0</v>
      </c>
      <c r="BQ802" s="301">
        <v>0</v>
      </c>
      <c r="BR802" s="301">
        <v>198880</v>
      </c>
      <c r="BS802" s="301">
        <v>198880</v>
      </c>
      <c r="BT802" s="301">
        <v>0</v>
      </c>
      <c r="BU802" s="301">
        <v>0</v>
      </c>
      <c r="BV802" s="301">
        <v>0</v>
      </c>
      <c r="BW802" s="301">
        <v>198880</v>
      </c>
      <c r="BX802" s="301">
        <v>539315.22</v>
      </c>
      <c r="BY802" s="301">
        <v>0</v>
      </c>
      <c r="BZ802" s="301">
        <v>0</v>
      </c>
      <c r="CA802" s="301">
        <v>0</v>
      </c>
      <c r="CB802" s="301">
        <v>539315.22</v>
      </c>
      <c r="CC802" s="301">
        <v>146249.35999999999</v>
      </c>
      <c r="CD802" s="301">
        <v>0</v>
      </c>
      <c r="CE802" s="301">
        <v>0</v>
      </c>
      <c r="CF802" s="301">
        <v>0</v>
      </c>
      <c r="CG802" s="301">
        <v>146249.35999999999</v>
      </c>
      <c r="CH802" s="301">
        <v>197838</v>
      </c>
      <c r="CI802" s="301">
        <v>0</v>
      </c>
      <c r="CJ802" s="301">
        <v>0</v>
      </c>
      <c r="CK802" s="301">
        <v>0</v>
      </c>
      <c r="CL802" s="301">
        <v>197838</v>
      </c>
      <c r="CM802" s="509" t="s">
        <v>92</v>
      </c>
      <c r="CN802" s="19" t="str">
        <f t="shared" si="318"/>
        <v>4010000070113плановый</v>
      </c>
      <c r="CP802" s="103"/>
      <c r="CQ802" s="103"/>
      <c r="CR802" s="104">
        <f t="shared" si="312"/>
        <v>0</v>
      </c>
      <c r="CS802" s="104">
        <f t="shared" si="313"/>
        <v>0</v>
      </c>
      <c r="CT802" s="104">
        <f t="shared" si="314"/>
        <v>0</v>
      </c>
      <c r="CU802" s="104">
        <f t="shared" si="315"/>
        <v>0</v>
      </c>
      <c r="CV802" s="104">
        <f t="shared" si="316"/>
        <v>0</v>
      </c>
      <c r="CW802" s="104">
        <f t="shared" si="317"/>
        <v>0</v>
      </c>
      <c r="CX802" s="104"/>
      <c r="CY802" s="211">
        <f t="shared" si="301"/>
        <v>0</v>
      </c>
      <c r="CZ802" s="211">
        <f t="shared" si="302"/>
        <v>0</v>
      </c>
      <c r="DA802" s="211">
        <f t="shared" si="303"/>
        <v>0</v>
      </c>
      <c r="DB802" s="211">
        <f t="shared" si="304"/>
        <v>0</v>
      </c>
      <c r="DC802" s="211">
        <f t="shared" si="305"/>
        <v>0</v>
      </c>
      <c r="DD802" s="211">
        <f t="shared" si="306"/>
        <v>0</v>
      </c>
      <c r="DE802" s="211">
        <f t="shared" si="307"/>
        <v>0</v>
      </c>
      <c r="DF802" s="211">
        <f t="shared" si="308"/>
        <v>0</v>
      </c>
      <c r="DG802" s="211">
        <f t="shared" si="309"/>
        <v>0</v>
      </c>
      <c r="DH802" s="211">
        <f t="shared" si="310"/>
        <v>0</v>
      </c>
    </row>
    <row r="803" spans="1:112" s="105" customFormat="1" ht="32.1" customHeight="1">
      <c r="A803" s="233" t="s">
        <v>1087</v>
      </c>
      <c r="B803" s="289" t="s">
        <v>1088</v>
      </c>
      <c r="C803" s="202">
        <v>401000007</v>
      </c>
      <c r="D803" s="58" t="s">
        <v>288</v>
      </c>
      <c r="E803" s="290" t="s">
        <v>252</v>
      </c>
      <c r="F803" s="291"/>
      <c r="G803" s="291"/>
      <c r="H803" s="292">
        <v>3</v>
      </c>
      <c r="I803" s="291"/>
      <c r="J803" s="292" t="s">
        <v>369</v>
      </c>
      <c r="K803" s="292" t="s">
        <v>64</v>
      </c>
      <c r="L803" s="292" t="s">
        <v>289</v>
      </c>
      <c r="M803" s="293"/>
      <c r="N803" s="293"/>
      <c r="O803" s="293"/>
      <c r="P803" s="294" t="s">
        <v>134</v>
      </c>
      <c r="Q803" s="294" t="s">
        <v>253</v>
      </c>
      <c r="R803" s="292"/>
      <c r="S803" s="292"/>
      <c r="T803" s="292" t="s">
        <v>66</v>
      </c>
      <c r="U803" s="292"/>
      <c r="V803" s="292" t="s">
        <v>189</v>
      </c>
      <c r="W803" s="292" t="s">
        <v>64</v>
      </c>
      <c r="X803" s="292"/>
      <c r="Y803" s="292"/>
      <c r="Z803" s="292"/>
      <c r="AA803" s="292"/>
      <c r="AB803" s="294" t="s">
        <v>142</v>
      </c>
      <c r="AC803" s="310" t="s">
        <v>2679</v>
      </c>
      <c r="AD803" s="307"/>
      <c r="AE803" s="307"/>
      <c r="AF803" s="307"/>
      <c r="AG803" s="307"/>
      <c r="AH803" s="309"/>
      <c r="AI803" s="307"/>
      <c r="AJ803" s="307"/>
      <c r="AK803" s="307"/>
      <c r="AL803" s="307"/>
      <c r="AM803" s="307" t="s">
        <v>2680</v>
      </c>
      <c r="AN803" s="310" t="s">
        <v>2681</v>
      </c>
      <c r="AO803" s="197" t="s">
        <v>71</v>
      </c>
      <c r="AP803" s="197" t="s">
        <v>72</v>
      </c>
      <c r="AQ803" s="197" t="s">
        <v>992</v>
      </c>
      <c r="AR803" s="70" t="s">
        <v>993</v>
      </c>
      <c r="AS803" s="249" t="s">
        <v>118</v>
      </c>
      <c r="AT803" s="301">
        <v>212353.16</v>
      </c>
      <c r="AU803" s="301">
        <v>212353.16</v>
      </c>
      <c r="AV803" s="301">
        <v>0</v>
      </c>
      <c r="AW803" s="301">
        <v>0</v>
      </c>
      <c r="AX803" s="301">
        <v>0</v>
      </c>
      <c r="AY803" s="301">
        <v>0</v>
      </c>
      <c r="AZ803" s="301">
        <v>0</v>
      </c>
      <c r="BA803" s="301">
        <v>0</v>
      </c>
      <c r="BB803" s="301">
        <v>212353.16</v>
      </c>
      <c r="BC803" s="301">
        <v>212353.16</v>
      </c>
      <c r="BD803" s="301">
        <v>260907.64</v>
      </c>
      <c r="BE803" s="301">
        <v>0</v>
      </c>
      <c r="BF803" s="301">
        <v>0</v>
      </c>
      <c r="BG803" s="301">
        <v>0</v>
      </c>
      <c r="BH803" s="301">
        <v>260907.64</v>
      </c>
      <c r="BI803" s="301">
        <v>218736</v>
      </c>
      <c r="BJ803" s="301">
        <v>0</v>
      </c>
      <c r="BK803" s="301">
        <v>0</v>
      </c>
      <c r="BL803" s="301">
        <v>0</v>
      </c>
      <c r="BM803" s="301">
        <v>218736</v>
      </c>
      <c r="BN803" s="301">
        <v>227480</v>
      </c>
      <c r="BO803" s="301">
        <v>0</v>
      </c>
      <c r="BP803" s="301">
        <v>0</v>
      </c>
      <c r="BQ803" s="301">
        <v>0</v>
      </c>
      <c r="BR803" s="301">
        <v>227480</v>
      </c>
      <c r="BS803" s="301">
        <v>227480</v>
      </c>
      <c r="BT803" s="301">
        <v>0</v>
      </c>
      <c r="BU803" s="301">
        <v>0</v>
      </c>
      <c r="BV803" s="301">
        <v>0</v>
      </c>
      <c r="BW803" s="301">
        <v>227480</v>
      </c>
      <c r="BX803" s="301">
        <v>212353.16</v>
      </c>
      <c r="BY803" s="301">
        <v>0</v>
      </c>
      <c r="BZ803" s="301">
        <v>0</v>
      </c>
      <c r="CA803" s="301">
        <v>0</v>
      </c>
      <c r="CB803" s="301">
        <v>212353.16</v>
      </c>
      <c r="CC803" s="301">
        <v>260907.64</v>
      </c>
      <c r="CD803" s="301">
        <v>0</v>
      </c>
      <c r="CE803" s="301">
        <v>0</v>
      </c>
      <c r="CF803" s="301">
        <v>0</v>
      </c>
      <c r="CG803" s="301">
        <v>260907.64</v>
      </c>
      <c r="CH803" s="301">
        <v>218736</v>
      </c>
      <c r="CI803" s="301">
        <v>0</v>
      </c>
      <c r="CJ803" s="301">
        <v>0</v>
      </c>
      <c r="CK803" s="301">
        <v>0</v>
      </c>
      <c r="CL803" s="301">
        <v>218736</v>
      </c>
      <c r="CM803" s="311" t="s">
        <v>1257</v>
      </c>
      <c r="CN803" s="19" t="str">
        <f t="shared" si="318"/>
        <v>4010000070113индексации</v>
      </c>
      <c r="CP803" s="103"/>
      <c r="CQ803" s="103"/>
      <c r="CR803" s="104">
        <f t="shared" si="312"/>
        <v>0</v>
      </c>
      <c r="CS803" s="104">
        <f t="shared" si="313"/>
        <v>0</v>
      </c>
      <c r="CT803" s="104">
        <f t="shared" si="314"/>
        <v>0</v>
      </c>
      <c r="CU803" s="104">
        <f t="shared" si="315"/>
        <v>0</v>
      </c>
      <c r="CV803" s="104">
        <f t="shared" si="316"/>
        <v>0</v>
      </c>
      <c r="CW803" s="104">
        <f t="shared" si="317"/>
        <v>0</v>
      </c>
      <c r="CX803" s="104"/>
      <c r="CY803" s="211">
        <f t="shared" si="301"/>
        <v>0</v>
      </c>
      <c r="CZ803" s="211">
        <f t="shared" si="302"/>
        <v>0</v>
      </c>
      <c r="DA803" s="211">
        <f t="shared" si="303"/>
        <v>0</v>
      </c>
      <c r="DB803" s="211">
        <f t="shared" si="304"/>
        <v>0</v>
      </c>
      <c r="DC803" s="211">
        <f t="shared" si="305"/>
        <v>0</v>
      </c>
      <c r="DD803" s="211">
        <f t="shared" si="306"/>
        <v>0</v>
      </c>
      <c r="DE803" s="211">
        <f t="shared" si="307"/>
        <v>0</v>
      </c>
      <c r="DF803" s="211">
        <f t="shared" si="308"/>
        <v>0</v>
      </c>
      <c r="DG803" s="211">
        <f t="shared" si="309"/>
        <v>0</v>
      </c>
      <c r="DH803" s="211">
        <f t="shared" si="310"/>
        <v>0</v>
      </c>
    </row>
    <row r="804" spans="1:112" s="105" customFormat="1" ht="32.1" customHeight="1">
      <c r="A804" s="233" t="s">
        <v>1087</v>
      </c>
      <c r="B804" s="289" t="s">
        <v>1088</v>
      </c>
      <c r="C804" s="202">
        <v>402000001</v>
      </c>
      <c r="D804" s="58" t="s">
        <v>67</v>
      </c>
      <c r="E804" s="290" t="s">
        <v>252</v>
      </c>
      <c r="F804" s="291"/>
      <c r="G804" s="291"/>
      <c r="H804" s="292">
        <v>3</v>
      </c>
      <c r="I804" s="291"/>
      <c r="J804" s="292" t="s">
        <v>369</v>
      </c>
      <c r="K804" s="292" t="s">
        <v>64</v>
      </c>
      <c r="L804" s="292">
        <v>3</v>
      </c>
      <c r="M804" s="293"/>
      <c r="N804" s="293"/>
      <c r="O804" s="293"/>
      <c r="P804" s="294" t="s">
        <v>1000</v>
      </c>
      <c r="Q804" s="294" t="s">
        <v>253</v>
      </c>
      <c r="R804" s="292"/>
      <c r="S804" s="292"/>
      <c r="T804" s="292" t="s">
        <v>66</v>
      </c>
      <c r="U804" s="292"/>
      <c r="V804" s="292" t="s">
        <v>189</v>
      </c>
      <c r="W804" s="292" t="s">
        <v>64</v>
      </c>
      <c r="X804" s="292"/>
      <c r="Y804" s="292"/>
      <c r="Z804" s="292"/>
      <c r="AA804" s="292"/>
      <c r="AB804" s="294" t="s">
        <v>142</v>
      </c>
      <c r="AC804" s="310" t="s">
        <v>2690</v>
      </c>
      <c r="AD804" s="319"/>
      <c r="AE804" s="319"/>
      <c r="AF804" s="319"/>
      <c r="AG804" s="319"/>
      <c r="AH804" s="319"/>
      <c r="AI804" s="319"/>
      <c r="AJ804" s="319"/>
      <c r="AK804" s="319"/>
      <c r="AL804" s="319"/>
      <c r="AM804" s="309" t="s">
        <v>2790</v>
      </c>
      <c r="AN804" s="294" t="s">
        <v>2692</v>
      </c>
      <c r="AO804" s="197" t="s">
        <v>71</v>
      </c>
      <c r="AP804" s="197" t="s">
        <v>72</v>
      </c>
      <c r="AQ804" s="197" t="s">
        <v>1090</v>
      </c>
      <c r="AR804" s="70" t="s">
        <v>190</v>
      </c>
      <c r="AS804" s="249" t="s">
        <v>191</v>
      </c>
      <c r="AT804" s="301">
        <v>1429445.51</v>
      </c>
      <c r="AU804" s="301">
        <v>1429445.51</v>
      </c>
      <c r="AV804" s="301">
        <v>0</v>
      </c>
      <c r="AW804" s="301">
        <v>0</v>
      </c>
      <c r="AX804" s="301">
        <v>0</v>
      </c>
      <c r="AY804" s="301">
        <v>0</v>
      </c>
      <c r="AZ804" s="301">
        <v>0</v>
      </c>
      <c r="BA804" s="301">
        <v>0</v>
      </c>
      <c r="BB804" s="301">
        <v>1429445.51</v>
      </c>
      <c r="BC804" s="301">
        <v>1429445.51</v>
      </c>
      <c r="BD804" s="301">
        <v>239335.29</v>
      </c>
      <c r="BE804" s="301">
        <v>0</v>
      </c>
      <c r="BF804" s="301">
        <v>0</v>
      </c>
      <c r="BG804" s="301">
        <v>0</v>
      </c>
      <c r="BH804" s="301">
        <v>239335.29</v>
      </c>
      <c r="BI804" s="301">
        <v>0</v>
      </c>
      <c r="BJ804" s="301">
        <v>0</v>
      </c>
      <c r="BK804" s="301">
        <v>0</v>
      </c>
      <c r="BL804" s="301">
        <v>0</v>
      </c>
      <c r="BM804" s="301">
        <v>0</v>
      </c>
      <c r="BN804" s="301">
        <v>0</v>
      </c>
      <c r="BO804" s="301">
        <v>0</v>
      </c>
      <c r="BP804" s="301">
        <v>0</v>
      </c>
      <c r="BQ804" s="301">
        <v>0</v>
      </c>
      <c r="BR804" s="301">
        <v>0</v>
      </c>
      <c r="BS804" s="301">
        <v>0</v>
      </c>
      <c r="BT804" s="301">
        <v>0</v>
      </c>
      <c r="BU804" s="301">
        <v>0</v>
      </c>
      <c r="BV804" s="301">
        <v>0</v>
      </c>
      <c r="BW804" s="301">
        <v>0</v>
      </c>
      <c r="BX804" s="301">
        <v>1429445.51</v>
      </c>
      <c r="BY804" s="301">
        <v>0</v>
      </c>
      <c r="BZ804" s="301">
        <v>0</v>
      </c>
      <c r="CA804" s="301">
        <v>0</v>
      </c>
      <c r="CB804" s="301">
        <v>1429445.51</v>
      </c>
      <c r="CC804" s="301">
        <v>239335.29</v>
      </c>
      <c r="CD804" s="301">
        <v>0</v>
      </c>
      <c r="CE804" s="301">
        <v>0</v>
      </c>
      <c r="CF804" s="301">
        <v>0</v>
      </c>
      <c r="CG804" s="301">
        <v>239335.29</v>
      </c>
      <c r="CH804" s="301">
        <v>0</v>
      </c>
      <c r="CI804" s="301">
        <v>0</v>
      </c>
      <c r="CJ804" s="301">
        <v>0</v>
      </c>
      <c r="CK804" s="301">
        <v>0</v>
      </c>
      <c r="CL804" s="301">
        <v>0</v>
      </c>
      <c r="CM804" s="438" t="s">
        <v>91</v>
      </c>
      <c r="CN804" s="19" t="str">
        <f t="shared" si="318"/>
        <v>4020000010113нормативный</v>
      </c>
      <c r="CP804" s="103"/>
      <c r="CQ804" s="103"/>
      <c r="CR804" s="104">
        <f t="shared" si="312"/>
        <v>0</v>
      </c>
      <c r="CS804" s="104">
        <f t="shared" si="313"/>
        <v>0</v>
      </c>
      <c r="CT804" s="104">
        <f t="shared" si="314"/>
        <v>0</v>
      </c>
      <c r="CU804" s="104">
        <f t="shared" si="315"/>
        <v>0</v>
      </c>
      <c r="CV804" s="104">
        <f t="shared" si="316"/>
        <v>0</v>
      </c>
      <c r="CW804" s="104">
        <f t="shared" si="317"/>
        <v>0</v>
      </c>
      <c r="CX804" s="104"/>
      <c r="CY804" s="211">
        <f t="shared" si="301"/>
        <v>0</v>
      </c>
      <c r="CZ804" s="211">
        <f t="shared" si="302"/>
        <v>0</v>
      </c>
      <c r="DA804" s="211">
        <f t="shared" si="303"/>
        <v>0</v>
      </c>
      <c r="DB804" s="211">
        <f t="shared" si="304"/>
        <v>0</v>
      </c>
      <c r="DC804" s="211">
        <f t="shared" si="305"/>
        <v>0</v>
      </c>
      <c r="DD804" s="211">
        <f t="shared" si="306"/>
        <v>0</v>
      </c>
      <c r="DE804" s="211">
        <f t="shared" si="307"/>
        <v>0</v>
      </c>
      <c r="DF804" s="211">
        <f t="shared" si="308"/>
        <v>0</v>
      </c>
      <c r="DG804" s="211">
        <f t="shared" si="309"/>
        <v>0</v>
      </c>
      <c r="DH804" s="211">
        <f t="shared" si="310"/>
        <v>0</v>
      </c>
    </row>
    <row r="805" spans="1:112" s="105" customFormat="1" ht="32.1" customHeight="1">
      <c r="A805" s="233" t="s">
        <v>1087</v>
      </c>
      <c r="B805" s="289" t="s">
        <v>1088</v>
      </c>
      <c r="C805" s="202">
        <v>401000007</v>
      </c>
      <c r="D805" s="58" t="s">
        <v>288</v>
      </c>
      <c r="E805" s="290" t="s">
        <v>252</v>
      </c>
      <c r="F805" s="291"/>
      <c r="G805" s="291"/>
      <c r="H805" s="292">
        <v>3</v>
      </c>
      <c r="I805" s="291"/>
      <c r="J805" s="292" t="s">
        <v>369</v>
      </c>
      <c r="K805" s="292" t="s">
        <v>64</v>
      </c>
      <c r="L805" s="292" t="s">
        <v>289</v>
      </c>
      <c r="M805" s="293"/>
      <c r="N805" s="293"/>
      <c r="O805" s="293"/>
      <c r="P805" s="294" t="s">
        <v>134</v>
      </c>
      <c r="Q805" s="294" t="s">
        <v>253</v>
      </c>
      <c r="R805" s="292"/>
      <c r="S805" s="292"/>
      <c r="T805" s="292" t="s">
        <v>66</v>
      </c>
      <c r="U805" s="292"/>
      <c r="V805" s="292" t="s">
        <v>189</v>
      </c>
      <c r="W805" s="292" t="s">
        <v>64</v>
      </c>
      <c r="X805" s="292"/>
      <c r="Y805" s="292"/>
      <c r="Z805" s="292"/>
      <c r="AA805" s="292"/>
      <c r="AB805" s="294" t="s">
        <v>142</v>
      </c>
      <c r="AC805" s="310" t="s">
        <v>2679</v>
      </c>
      <c r="AD805" s="307"/>
      <c r="AE805" s="307"/>
      <c r="AF805" s="307"/>
      <c r="AG805" s="307"/>
      <c r="AH805" s="309"/>
      <c r="AI805" s="307"/>
      <c r="AJ805" s="307"/>
      <c r="AK805" s="307"/>
      <c r="AL805" s="307"/>
      <c r="AM805" s="307" t="s">
        <v>2680</v>
      </c>
      <c r="AN805" s="310" t="s">
        <v>2681</v>
      </c>
      <c r="AO805" s="197" t="s">
        <v>205</v>
      </c>
      <c r="AP805" s="197" t="s">
        <v>71</v>
      </c>
      <c r="AQ805" s="197" t="s">
        <v>1018</v>
      </c>
      <c r="AR805" s="70" t="s">
        <v>1019</v>
      </c>
      <c r="AS805" s="249" t="s">
        <v>280</v>
      </c>
      <c r="AT805" s="301">
        <v>1150551.04</v>
      </c>
      <c r="AU805" s="301">
        <v>1150551.04</v>
      </c>
      <c r="AV805" s="301">
        <v>0</v>
      </c>
      <c r="AW805" s="301">
        <v>0</v>
      </c>
      <c r="AX805" s="301">
        <v>0</v>
      </c>
      <c r="AY805" s="301">
        <v>0</v>
      </c>
      <c r="AZ805" s="301">
        <v>0</v>
      </c>
      <c r="BA805" s="301">
        <v>0</v>
      </c>
      <c r="BB805" s="301">
        <v>1150551.04</v>
      </c>
      <c r="BC805" s="301">
        <v>1150551.04</v>
      </c>
      <c r="BD805" s="301">
        <v>4020998.05</v>
      </c>
      <c r="BE805" s="301">
        <v>0</v>
      </c>
      <c r="BF805" s="301">
        <v>0</v>
      </c>
      <c r="BG805" s="301">
        <v>0</v>
      </c>
      <c r="BH805" s="301">
        <v>4020998.05</v>
      </c>
      <c r="BI805" s="301">
        <v>364556</v>
      </c>
      <c r="BJ805" s="301">
        <v>0</v>
      </c>
      <c r="BK805" s="301">
        <v>0</v>
      </c>
      <c r="BL805" s="301">
        <v>0</v>
      </c>
      <c r="BM805" s="301">
        <v>364556</v>
      </c>
      <c r="BN805" s="301">
        <v>364556</v>
      </c>
      <c r="BO805" s="301">
        <v>0</v>
      </c>
      <c r="BP805" s="301">
        <v>0</v>
      </c>
      <c r="BQ805" s="301">
        <v>0</v>
      </c>
      <c r="BR805" s="301">
        <v>364556</v>
      </c>
      <c r="BS805" s="301">
        <v>364556</v>
      </c>
      <c r="BT805" s="301">
        <v>0</v>
      </c>
      <c r="BU805" s="301">
        <v>0</v>
      </c>
      <c r="BV805" s="301">
        <v>0</v>
      </c>
      <c r="BW805" s="301">
        <v>364556</v>
      </c>
      <c r="BX805" s="301">
        <v>1150551.04</v>
      </c>
      <c r="BY805" s="301">
        <v>0</v>
      </c>
      <c r="BZ805" s="301">
        <v>0</v>
      </c>
      <c r="CA805" s="301">
        <v>0</v>
      </c>
      <c r="CB805" s="301">
        <v>1150551.04</v>
      </c>
      <c r="CC805" s="301">
        <v>4020998.05</v>
      </c>
      <c r="CD805" s="301">
        <v>0</v>
      </c>
      <c r="CE805" s="301">
        <v>0</v>
      </c>
      <c r="CF805" s="301">
        <v>0</v>
      </c>
      <c r="CG805" s="301">
        <v>4020998.05</v>
      </c>
      <c r="CH805" s="301">
        <v>364556</v>
      </c>
      <c r="CI805" s="301">
        <v>0</v>
      </c>
      <c r="CJ805" s="301">
        <v>0</v>
      </c>
      <c r="CK805" s="301">
        <v>0</v>
      </c>
      <c r="CL805" s="301">
        <v>364556</v>
      </c>
      <c r="CM805" s="509" t="s">
        <v>92</v>
      </c>
      <c r="CN805" s="19" t="str">
        <f t="shared" si="318"/>
        <v>4010000070501плановый</v>
      </c>
      <c r="CP805" s="103"/>
      <c r="CQ805" s="103"/>
      <c r="CR805" s="104">
        <f t="shared" si="312"/>
        <v>0</v>
      </c>
      <c r="CS805" s="104">
        <f t="shared" si="313"/>
        <v>0</v>
      </c>
      <c r="CT805" s="104">
        <f t="shared" si="314"/>
        <v>0</v>
      </c>
      <c r="CU805" s="104">
        <f t="shared" si="315"/>
        <v>0</v>
      </c>
      <c r="CV805" s="104">
        <f t="shared" si="316"/>
        <v>0</v>
      </c>
      <c r="CW805" s="104">
        <f t="shared" si="317"/>
        <v>0</v>
      </c>
      <c r="CX805" s="104"/>
      <c r="CY805" s="211">
        <f t="shared" si="301"/>
        <v>0</v>
      </c>
      <c r="CZ805" s="211">
        <f t="shared" si="302"/>
        <v>0</v>
      </c>
      <c r="DA805" s="211">
        <f t="shared" si="303"/>
        <v>0</v>
      </c>
      <c r="DB805" s="211">
        <f t="shared" si="304"/>
        <v>0</v>
      </c>
      <c r="DC805" s="211">
        <f t="shared" si="305"/>
        <v>0</v>
      </c>
      <c r="DD805" s="211">
        <f t="shared" si="306"/>
        <v>0</v>
      </c>
      <c r="DE805" s="211">
        <f t="shared" si="307"/>
        <v>0</v>
      </c>
      <c r="DF805" s="211">
        <f t="shared" si="308"/>
        <v>0</v>
      </c>
      <c r="DG805" s="211">
        <f t="shared" si="309"/>
        <v>0</v>
      </c>
      <c r="DH805" s="211">
        <f t="shared" si="310"/>
        <v>0</v>
      </c>
    </row>
    <row r="806" spans="1:112" s="105" customFormat="1" ht="32.1" customHeight="1">
      <c r="A806" s="233" t="s">
        <v>1087</v>
      </c>
      <c r="B806" s="289" t="s">
        <v>1088</v>
      </c>
      <c r="C806" s="202">
        <v>401000007</v>
      </c>
      <c r="D806" s="58" t="s">
        <v>288</v>
      </c>
      <c r="E806" s="290" t="s">
        <v>252</v>
      </c>
      <c r="F806" s="291"/>
      <c r="G806" s="291"/>
      <c r="H806" s="292">
        <v>3</v>
      </c>
      <c r="I806" s="291"/>
      <c r="J806" s="292" t="s">
        <v>369</v>
      </c>
      <c r="K806" s="292" t="s">
        <v>64</v>
      </c>
      <c r="L806" s="292" t="s">
        <v>289</v>
      </c>
      <c r="M806" s="293"/>
      <c r="N806" s="293"/>
      <c r="O806" s="293"/>
      <c r="P806" s="294" t="s">
        <v>134</v>
      </c>
      <c r="Q806" s="294" t="s">
        <v>253</v>
      </c>
      <c r="R806" s="292"/>
      <c r="S806" s="292"/>
      <c r="T806" s="292" t="s">
        <v>66</v>
      </c>
      <c r="U806" s="292"/>
      <c r="V806" s="292" t="s">
        <v>189</v>
      </c>
      <c r="W806" s="292" t="s">
        <v>64</v>
      </c>
      <c r="X806" s="292"/>
      <c r="Y806" s="292"/>
      <c r="Z806" s="292"/>
      <c r="AA806" s="292"/>
      <c r="AB806" s="294" t="s">
        <v>142</v>
      </c>
      <c r="AC806" s="310" t="s">
        <v>2679</v>
      </c>
      <c r="AD806" s="307"/>
      <c r="AE806" s="307"/>
      <c r="AF806" s="307"/>
      <c r="AG806" s="307"/>
      <c r="AH806" s="309"/>
      <c r="AI806" s="307"/>
      <c r="AJ806" s="307"/>
      <c r="AK806" s="307"/>
      <c r="AL806" s="307"/>
      <c r="AM806" s="307" t="s">
        <v>2680</v>
      </c>
      <c r="AN806" s="310" t="s">
        <v>2681</v>
      </c>
      <c r="AO806" s="197" t="s">
        <v>205</v>
      </c>
      <c r="AP806" s="197" t="s">
        <v>71</v>
      </c>
      <c r="AQ806" s="197" t="s">
        <v>1018</v>
      </c>
      <c r="AR806" s="70" t="s">
        <v>1019</v>
      </c>
      <c r="AS806" s="249" t="s">
        <v>73</v>
      </c>
      <c r="AT806" s="301">
        <v>734195.03</v>
      </c>
      <c r="AU806" s="301">
        <v>731967.21</v>
      </c>
      <c r="AV806" s="301">
        <v>0</v>
      </c>
      <c r="AW806" s="301">
        <v>0</v>
      </c>
      <c r="AX806" s="301">
        <v>0</v>
      </c>
      <c r="AY806" s="301">
        <v>0</v>
      </c>
      <c r="AZ806" s="301">
        <v>0</v>
      </c>
      <c r="BA806" s="301">
        <v>0</v>
      </c>
      <c r="BB806" s="301">
        <v>734195.03</v>
      </c>
      <c r="BC806" s="301">
        <v>731967.21</v>
      </c>
      <c r="BD806" s="301">
        <v>576667</v>
      </c>
      <c r="BE806" s="301">
        <v>0</v>
      </c>
      <c r="BF806" s="301">
        <v>0</v>
      </c>
      <c r="BG806" s="301">
        <v>0</v>
      </c>
      <c r="BH806" s="301">
        <v>576667</v>
      </c>
      <c r="BI806" s="301">
        <v>576667</v>
      </c>
      <c r="BJ806" s="301">
        <v>0</v>
      </c>
      <c r="BK806" s="301">
        <v>0</v>
      </c>
      <c r="BL806" s="301">
        <v>0</v>
      </c>
      <c r="BM806" s="301">
        <v>576667</v>
      </c>
      <c r="BN806" s="301">
        <v>576667</v>
      </c>
      <c r="BO806" s="301">
        <v>0</v>
      </c>
      <c r="BP806" s="301">
        <v>0</v>
      </c>
      <c r="BQ806" s="301">
        <v>0</v>
      </c>
      <c r="BR806" s="301">
        <v>576667</v>
      </c>
      <c r="BS806" s="301">
        <v>576667</v>
      </c>
      <c r="BT806" s="301">
        <v>0</v>
      </c>
      <c r="BU806" s="301">
        <v>0</v>
      </c>
      <c r="BV806" s="301">
        <v>0</v>
      </c>
      <c r="BW806" s="301">
        <v>576667</v>
      </c>
      <c r="BX806" s="301">
        <v>734195.03</v>
      </c>
      <c r="BY806" s="301">
        <v>0</v>
      </c>
      <c r="BZ806" s="301">
        <v>0</v>
      </c>
      <c r="CA806" s="301">
        <v>0</v>
      </c>
      <c r="CB806" s="301">
        <v>734195.03</v>
      </c>
      <c r="CC806" s="301">
        <v>576667</v>
      </c>
      <c r="CD806" s="301">
        <v>0</v>
      </c>
      <c r="CE806" s="301">
        <v>0</v>
      </c>
      <c r="CF806" s="301">
        <v>0</v>
      </c>
      <c r="CG806" s="301">
        <v>576667</v>
      </c>
      <c r="CH806" s="301">
        <v>576667</v>
      </c>
      <c r="CI806" s="301">
        <v>0</v>
      </c>
      <c r="CJ806" s="301">
        <v>0</v>
      </c>
      <c r="CK806" s="301">
        <v>0</v>
      </c>
      <c r="CL806" s="301">
        <v>576667</v>
      </c>
      <c r="CM806" s="509" t="s">
        <v>92</v>
      </c>
      <c r="CN806" s="19" t="str">
        <f t="shared" si="318"/>
        <v>4010000070501плановый</v>
      </c>
      <c r="CP806" s="103"/>
      <c r="CQ806" s="103"/>
      <c r="CR806" s="104">
        <f t="shared" si="312"/>
        <v>0</v>
      </c>
      <c r="CS806" s="104">
        <f t="shared" si="313"/>
        <v>0</v>
      </c>
      <c r="CT806" s="104">
        <f t="shared" si="314"/>
        <v>0</v>
      </c>
      <c r="CU806" s="104">
        <f t="shared" si="315"/>
        <v>0</v>
      </c>
      <c r="CV806" s="104">
        <f t="shared" si="316"/>
        <v>0</v>
      </c>
      <c r="CW806" s="104">
        <f t="shared" si="317"/>
        <v>0</v>
      </c>
      <c r="CX806" s="104"/>
      <c r="CY806" s="211">
        <f t="shared" si="301"/>
        <v>0</v>
      </c>
      <c r="CZ806" s="211">
        <f t="shared" si="302"/>
        <v>0</v>
      </c>
      <c r="DA806" s="211">
        <f t="shared" si="303"/>
        <v>0</v>
      </c>
      <c r="DB806" s="211">
        <f t="shared" si="304"/>
        <v>0</v>
      </c>
      <c r="DC806" s="211">
        <f t="shared" si="305"/>
        <v>0</v>
      </c>
      <c r="DD806" s="211">
        <f t="shared" si="306"/>
        <v>0</v>
      </c>
      <c r="DE806" s="211">
        <f t="shared" si="307"/>
        <v>0</v>
      </c>
      <c r="DF806" s="211">
        <f t="shared" si="308"/>
        <v>0</v>
      </c>
      <c r="DG806" s="211">
        <f t="shared" si="309"/>
        <v>0</v>
      </c>
      <c r="DH806" s="211">
        <f t="shared" si="310"/>
        <v>0</v>
      </c>
    </row>
    <row r="807" spans="1:112" s="105" customFormat="1" ht="32.1" customHeight="1">
      <c r="A807" s="233" t="s">
        <v>1087</v>
      </c>
      <c r="B807" s="289" t="s">
        <v>1088</v>
      </c>
      <c r="C807" s="202">
        <v>401000016</v>
      </c>
      <c r="D807" s="58" t="s">
        <v>1092</v>
      </c>
      <c r="E807" s="290" t="s">
        <v>252</v>
      </c>
      <c r="F807" s="291"/>
      <c r="G807" s="291"/>
      <c r="H807" s="292">
        <v>3</v>
      </c>
      <c r="I807" s="291"/>
      <c r="J807" s="292" t="s">
        <v>369</v>
      </c>
      <c r="K807" s="292" t="s">
        <v>64</v>
      </c>
      <c r="L807" s="292" t="s">
        <v>766</v>
      </c>
      <c r="M807" s="293"/>
      <c r="N807" s="293"/>
      <c r="O807" s="293"/>
      <c r="P807" s="294" t="s">
        <v>134</v>
      </c>
      <c r="Q807" s="294" t="s">
        <v>1093</v>
      </c>
      <c r="R807" s="292"/>
      <c r="S807" s="292"/>
      <c r="T807" s="292" t="s">
        <v>1094</v>
      </c>
      <c r="U807" s="292"/>
      <c r="V807" s="292" t="s">
        <v>307</v>
      </c>
      <c r="W807" s="292" t="s">
        <v>302</v>
      </c>
      <c r="X807" s="292" t="s">
        <v>2791</v>
      </c>
      <c r="Y807" s="292"/>
      <c r="Z807" s="292"/>
      <c r="AA807" s="292"/>
      <c r="AB807" s="294" t="s">
        <v>2792</v>
      </c>
      <c r="AC807" s="306" t="s">
        <v>2793</v>
      </c>
      <c r="AD807" s="307"/>
      <c r="AE807" s="307"/>
      <c r="AF807" s="307"/>
      <c r="AG807" s="307"/>
      <c r="AH807" s="307"/>
      <c r="AI807" s="307"/>
      <c r="AJ807" s="308" t="s">
        <v>2794</v>
      </c>
      <c r="AK807" s="308" t="s">
        <v>615</v>
      </c>
      <c r="AL807" s="307"/>
      <c r="AM807" s="309"/>
      <c r="AN807" s="310" t="s">
        <v>2795</v>
      </c>
      <c r="AO807" s="197" t="s">
        <v>205</v>
      </c>
      <c r="AP807" s="197" t="s">
        <v>71</v>
      </c>
      <c r="AQ807" s="197" t="s">
        <v>529</v>
      </c>
      <c r="AR807" s="70" t="s">
        <v>530</v>
      </c>
      <c r="AS807" s="249" t="s">
        <v>149</v>
      </c>
      <c r="AT807" s="301">
        <v>508550</v>
      </c>
      <c r="AU807" s="301">
        <v>508550</v>
      </c>
      <c r="AV807" s="301">
        <v>0</v>
      </c>
      <c r="AW807" s="301">
        <v>0</v>
      </c>
      <c r="AX807" s="302">
        <v>508550</v>
      </c>
      <c r="AY807" s="302">
        <v>508550</v>
      </c>
      <c r="AZ807" s="301">
        <v>0</v>
      </c>
      <c r="BA807" s="301">
        <v>0</v>
      </c>
      <c r="BB807" s="302">
        <v>0</v>
      </c>
      <c r="BC807" s="302">
        <v>0</v>
      </c>
      <c r="BD807" s="301">
        <v>0</v>
      </c>
      <c r="BE807" s="301">
        <v>0</v>
      </c>
      <c r="BF807" s="301">
        <v>0</v>
      </c>
      <c r="BG807" s="301">
        <v>0</v>
      </c>
      <c r="BH807" s="302">
        <v>0</v>
      </c>
      <c r="BI807" s="301">
        <v>0</v>
      </c>
      <c r="BJ807" s="301">
        <v>0</v>
      </c>
      <c r="BK807" s="301">
        <v>0</v>
      </c>
      <c r="BL807" s="301">
        <v>0</v>
      </c>
      <c r="BM807" s="302">
        <v>0</v>
      </c>
      <c r="BN807" s="301">
        <v>0</v>
      </c>
      <c r="BO807" s="301">
        <v>0</v>
      </c>
      <c r="BP807" s="301">
        <v>0</v>
      </c>
      <c r="BQ807" s="301">
        <v>0</v>
      </c>
      <c r="BR807" s="302">
        <v>0</v>
      </c>
      <c r="BS807" s="301">
        <v>0</v>
      </c>
      <c r="BT807" s="301">
        <v>0</v>
      </c>
      <c r="BU807" s="301">
        <v>0</v>
      </c>
      <c r="BV807" s="301">
        <v>0</v>
      </c>
      <c r="BW807" s="302">
        <v>0</v>
      </c>
      <c r="BX807" s="301">
        <v>508550</v>
      </c>
      <c r="BY807" s="301">
        <v>0</v>
      </c>
      <c r="BZ807" s="302">
        <v>508550</v>
      </c>
      <c r="CA807" s="301">
        <v>0</v>
      </c>
      <c r="CB807" s="302">
        <v>0</v>
      </c>
      <c r="CC807" s="301">
        <v>0</v>
      </c>
      <c r="CD807" s="301">
        <v>0</v>
      </c>
      <c r="CE807" s="301">
        <v>0</v>
      </c>
      <c r="CF807" s="301">
        <v>0</v>
      </c>
      <c r="CG807" s="302">
        <v>0</v>
      </c>
      <c r="CH807" s="301">
        <v>0</v>
      </c>
      <c r="CI807" s="301">
        <v>0</v>
      </c>
      <c r="CJ807" s="301">
        <v>0</v>
      </c>
      <c r="CK807" s="301">
        <v>0</v>
      </c>
      <c r="CL807" s="302">
        <v>0</v>
      </c>
      <c r="CM807" s="299" t="s">
        <v>91</v>
      </c>
      <c r="CN807" s="19" t="str">
        <f t="shared" si="318"/>
        <v>4010000160501нормативный</v>
      </c>
      <c r="CO807" s="104"/>
      <c r="CP807" s="103"/>
      <c r="CQ807" s="103"/>
      <c r="CR807" s="104">
        <f t="shared" si="312"/>
        <v>0</v>
      </c>
      <c r="CS807" s="104">
        <f t="shared" si="313"/>
        <v>0</v>
      </c>
      <c r="CT807" s="104">
        <f t="shared" si="314"/>
        <v>0</v>
      </c>
      <c r="CU807" s="104">
        <f t="shared" si="315"/>
        <v>0</v>
      </c>
      <c r="CV807" s="104">
        <f t="shared" si="316"/>
        <v>0</v>
      </c>
      <c r="CW807" s="104">
        <f t="shared" si="317"/>
        <v>0</v>
      </c>
      <c r="CX807" s="104"/>
      <c r="CY807" s="211">
        <f t="shared" si="301"/>
        <v>0</v>
      </c>
      <c r="CZ807" s="211">
        <f t="shared" si="302"/>
        <v>0</v>
      </c>
      <c r="DA807" s="211">
        <f t="shared" si="303"/>
        <v>0</v>
      </c>
      <c r="DB807" s="211">
        <f t="shared" si="304"/>
        <v>0</v>
      </c>
      <c r="DC807" s="211">
        <f t="shared" si="305"/>
        <v>0</v>
      </c>
      <c r="DD807" s="211">
        <f t="shared" si="306"/>
        <v>0</v>
      </c>
      <c r="DE807" s="211">
        <f t="shared" si="307"/>
        <v>0</v>
      </c>
      <c r="DF807" s="211">
        <f t="shared" si="308"/>
        <v>0</v>
      </c>
      <c r="DG807" s="211">
        <f t="shared" si="309"/>
        <v>0</v>
      </c>
      <c r="DH807" s="211">
        <f t="shared" si="310"/>
        <v>0</v>
      </c>
    </row>
    <row r="808" spans="1:112" s="105" customFormat="1" ht="32.1" customHeight="1">
      <c r="A808" s="233" t="s">
        <v>1087</v>
      </c>
      <c r="B808" s="289" t="s">
        <v>1088</v>
      </c>
      <c r="C808" s="202">
        <v>401000030</v>
      </c>
      <c r="D808" s="58" t="s">
        <v>213</v>
      </c>
      <c r="E808" s="290" t="s">
        <v>252</v>
      </c>
      <c r="F808" s="291"/>
      <c r="G808" s="291"/>
      <c r="H808" s="292">
        <v>3</v>
      </c>
      <c r="I808" s="291"/>
      <c r="J808" s="292" t="s">
        <v>369</v>
      </c>
      <c r="K808" s="292">
        <v>1</v>
      </c>
      <c r="L808" s="292" t="s">
        <v>330</v>
      </c>
      <c r="M808" s="293"/>
      <c r="N808" s="293"/>
      <c r="O808" s="293"/>
      <c r="P808" s="294" t="s">
        <v>134</v>
      </c>
      <c r="Q808" s="294" t="s">
        <v>253</v>
      </c>
      <c r="R808" s="292"/>
      <c r="S808" s="292"/>
      <c r="T808" s="292" t="s">
        <v>66</v>
      </c>
      <c r="U808" s="292"/>
      <c r="V808" s="292" t="s">
        <v>189</v>
      </c>
      <c r="W808" s="292" t="s">
        <v>64</v>
      </c>
      <c r="X808" s="292"/>
      <c r="Y808" s="292"/>
      <c r="Z808" s="292"/>
      <c r="AA808" s="292"/>
      <c r="AB808" s="294" t="s">
        <v>142</v>
      </c>
      <c r="AC808" s="310" t="s">
        <v>2690</v>
      </c>
      <c r="AD808" s="307"/>
      <c r="AE808" s="307"/>
      <c r="AF808" s="307"/>
      <c r="AG808" s="307"/>
      <c r="AH808" s="307"/>
      <c r="AI808" s="307"/>
      <c r="AJ808" s="309"/>
      <c r="AK808" s="309"/>
      <c r="AL808" s="309"/>
      <c r="AM808" s="309" t="s">
        <v>2796</v>
      </c>
      <c r="AN808" s="310" t="s">
        <v>2692</v>
      </c>
      <c r="AO808" s="197" t="s">
        <v>214</v>
      </c>
      <c r="AP808" s="197" t="s">
        <v>71</v>
      </c>
      <c r="AQ808" s="197" t="s">
        <v>215</v>
      </c>
      <c r="AR808" s="70" t="s">
        <v>216</v>
      </c>
      <c r="AS808" s="249" t="s">
        <v>73</v>
      </c>
      <c r="AT808" s="301">
        <v>790600</v>
      </c>
      <c r="AU808" s="301">
        <v>790600</v>
      </c>
      <c r="AV808" s="301">
        <v>0</v>
      </c>
      <c r="AW808" s="301">
        <v>0</v>
      </c>
      <c r="AX808" s="301">
        <v>0</v>
      </c>
      <c r="AY808" s="301">
        <v>0</v>
      </c>
      <c r="AZ808" s="301">
        <v>0</v>
      </c>
      <c r="BA808" s="301">
        <v>0</v>
      </c>
      <c r="BB808" s="301">
        <v>790600</v>
      </c>
      <c r="BC808" s="301">
        <v>790600</v>
      </c>
      <c r="BD808" s="301">
        <v>919000</v>
      </c>
      <c r="BE808" s="301">
        <v>0</v>
      </c>
      <c r="BF808" s="301">
        <v>0</v>
      </c>
      <c r="BG808" s="301">
        <v>0</v>
      </c>
      <c r="BH808" s="302">
        <v>919000</v>
      </c>
      <c r="BI808" s="301">
        <v>919000</v>
      </c>
      <c r="BJ808" s="301">
        <v>0</v>
      </c>
      <c r="BK808" s="301">
        <v>0</v>
      </c>
      <c r="BL808" s="301">
        <v>0</v>
      </c>
      <c r="BM808" s="302">
        <v>919000</v>
      </c>
      <c r="BN808" s="301">
        <v>919000</v>
      </c>
      <c r="BO808" s="301">
        <v>0</v>
      </c>
      <c r="BP808" s="301">
        <v>0</v>
      </c>
      <c r="BQ808" s="301">
        <v>0</v>
      </c>
      <c r="BR808" s="302">
        <v>919000</v>
      </c>
      <c r="BS808" s="301">
        <v>919000</v>
      </c>
      <c r="BT808" s="301">
        <v>0</v>
      </c>
      <c r="BU808" s="301">
        <v>0</v>
      </c>
      <c r="BV808" s="301">
        <v>0</v>
      </c>
      <c r="BW808" s="302">
        <v>919000</v>
      </c>
      <c r="BX808" s="301">
        <v>790600</v>
      </c>
      <c r="BY808" s="301">
        <v>0</v>
      </c>
      <c r="BZ808" s="301">
        <v>0</v>
      </c>
      <c r="CA808" s="301">
        <v>0</v>
      </c>
      <c r="CB808" s="301">
        <v>790600</v>
      </c>
      <c r="CC808" s="301">
        <v>919000</v>
      </c>
      <c r="CD808" s="301">
        <v>0</v>
      </c>
      <c r="CE808" s="301">
        <v>0</v>
      </c>
      <c r="CF808" s="301">
        <v>0</v>
      </c>
      <c r="CG808" s="302">
        <v>919000</v>
      </c>
      <c r="CH808" s="301">
        <v>919000</v>
      </c>
      <c r="CI808" s="301">
        <v>0</v>
      </c>
      <c r="CJ808" s="301">
        <v>0</v>
      </c>
      <c r="CK808" s="301">
        <v>0</v>
      </c>
      <c r="CL808" s="302">
        <v>919000</v>
      </c>
      <c r="CM808" s="509" t="s">
        <v>92</v>
      </c>
      <c r="CN808" s="19" t="str">
        <f t="shared" si="318"/>
        <v>4010000300801плановый</v>
      </c>
      <c r="CO808" s="104"/>
      <c r="CP808" s="103"/>
      <c r="CQ808" s="103"/>
      <c r="CR808" s="104">
        <f t="shared" si="312"/>
        <v>0</v>
      </c>
      <c r="CS808" s="104">
        <f t="shared" si="313"/>
        <v>0</v>
      </c>
      <c r="CT808" s="104">
        <f t="shared" si="314"/>
        <v>0</v>
      </c>
      <c r="CU808" s="104">
        <f t="shared" si="315"/>
        <v>0</v>
      </c>
      <c r="CV808" s="104">
        <f t="shared" si="316"/>
        <v>0</v>
      </c>
      <c r="CW808" s="104">
        <f t="shared" si="317"/>
        <v>0</v>
      </c>
      <c r="CX808" s="104"/>
      <c r="CY808" s="211">
        <f t="shared" si="301"/>
        <v>0</v>
      </c>
      <c r="CZ808" s="211">
        <f t="shared" si="302"/>
        <v>0</v>
      </c>
      <c r="DA808" s="211">
        <f t="shared" si="303"/>
        <v>0</v>
      </c>
      <c r="DB808" s="211">
        <f t="shared" si="304"/>
        <v>0</v>
      </c>
      <c r="DC808" s="211">
        <f t="shared" si="305"/>
        <v>0</v>
      </c>
      <c r="DD808" s="211">
        <f t="shared" si="306"/>
        <v>0</v>
      </c>
      <c r="DE808" s="211">
        <f t="shared" si="307"/>
        <v>0</v>
      </c>
      <c r="DF808" s="211">
        <f t="shared" si="308"/>
        <v>0</v>
      </c>
      <c r="DG808" s="211">
        <f t="shared" si="309"/>
        <v>0</v>
      </c>
      <c r="DH808" s="211">
        <f t="shared" si="310"/>
        <v>0</v>
      </c>
    </row>
    <row r="809" spans="1:112" s="105" customFormat="1" ht="32.1" customHeight="1">
      <c r="A809" s="233" t="s">
        <v>1087</v>
      </c>
      <c r="B809" s="289" t="s">
        <v>1088</v>
      </c>
      <c r="C809" s="202">
        <v>401000030</v>
      </c>
      <c r="D809" s="58" t="s">
        <v>213</v>
      </c>
      <c r="E809" s="290" t="s">
        <v>252</v>
      </c>
      <c r="F809" s="291"/>
      <c r="G809" s="291"/>
      <c r="H809" s="292">
        <v>3</v>
      </c>
      <c r="I809" s="291"/>
      <c r="J809" s="292" t="s">
        <v>369</v>
      </c>
      <c r="K809" s="292" t="s">
        <v>64</v>
      </c>
      <c r="L809" s="292" t="s">
        <v>330</v>
      </c>
      <c r="M809" s="293"/>
      <c r="N809" s="293"/>
      <c r="O809" s="293"/>
      <c r="P809" s="294" t="s">
        <v>134</v>
      </c>
      <c r="Q809" s="294" t="s">
        <v>253</v>
      </c>
      <c r="R809" s="292"/>
      <c r="S809" s="292"/>
      <c r="T809" s="292" t="s">
        <v>66</v>
      </c>
      <c r="U809" s="292"/>
      <c r="V809" s="292" t="s">
        <v>189</v>
      </c>
      <c r="W809" s="292" t="s">
        <v>64</v>
      </c>
      <c r="X809" s="292"/>
      <c r="Y809" s="292"/>
      <c r="Z809" s="292"/>
      <c r="AA809" s="292"/>
      <c r="AB809" s="294" t="s">
        <v>142</v>
      </c>
      <c r="AC809" s="310" t="s">
        <v>2690</v>
      </c>
      <c r="AD809" s="307"/>
      <c r="AE809" s="307"/>
      <c r="AF809" s="307"/>
      <c r="AG809" s="307"/>
      <c r="AH809" s="307"/>
      <c r="AI809" s="307"/>
      <c r="AJ809" s="309"/>
      <c r="AK809" s="309"/>
      <c r="AL809" s="309"/>
      <c r="AM809" s="309" t="s">
        <v>2796</v>
      </c>
      <c r="AN809" s="310" t="s">
        <v>2692</v>
      </c>
      <c r="AO809" s="197" t="s">
        <v>214</v>
      </c>
      <c r="AP809" s="197" t="s">
        <v>71</v>
      </c>
      <c r="AQ809" s="197" t="s">
        <v>1085</v>
      </c>
      <c r="AR809" s="70" t="s">
        <v>1095</v>
      </c>
      <c r="AS809" s="249" t="s">
        <v>73</v>
      </c>
      <c r="AT809" s="301">
        <v>561000</v>
      </c>
      <c r="AU809" s="301">
        <v>561000</v>
      </c>
      <c r="AV809" s="301">
        <v>0</v>
      </c>
      <c r="AW809" s="301">
        <v>0</v>
      </c>
      <c r="AX809" s="301">
        <v>0</v>
      </c>
      <c r="AY809" s="301">
        <v>0</v>
      </c>
      <c r="AZ809" s="301">
        <v>0</v>
      </c>
      <c r="BA809" s="301">
        <v>0</v>
      </c>
      <c r="BB809" s="302">
        <v>561000</v>
      </c>
      <c r="BC809" s="302">
        <v>561000</v>
      </c>
      <c r="BD809" s="301">
        <v>561000</v>
      </c>
      <c r="BE809" s="301">
        <v>0</v>
      </c>
      <c r="BF809" s="301">
        <v>0</v>
      </c>
      <c r="BG809" s="301">
        <v>0</v>
      </c>
      <c r="BH809" s="302">
        <v>561000</v>
      </c>
      <c r="BI809" s="301">
        <v>561000</v>
      </c>
      <c r="BJ809" s="301">
        <v>0</v>
      </c>
      <c r="BK809" s="301">
        <v>0</v>
      </c>
      <c r="BL809" s="301">
        <v>0</v>
      </c>
      <c r="BM809" s="302">
        <v>561000</v>
      </c>
      <c r="BN809" s="301">
        <v>561000</v>
      </c>
      <c r="BO809" s="301">
        <v>0</v>
      </c>
      <c r="BP809" s="301">
        <v>0</v>
      </c>
      <c r="BQ809" s="301">
        <v>0</v>
      </c>
      <c r="BR809" s="302">
        <v>561000</v>
      </c>
      <c r="BS809" s="301">
        <v>561000</v>
      </c>
      <c r="BT809" s="301">
        <v>0</v>
      </c>
      <c r="BU809" s="301">
        <v>0</v>
      </c>
      <c r="BV809" s="301">
        <v>0</v>
      </c>
      <c r="BW809" s="302">
        <v>561000</v>
      </c>
      <c r="BX809" s="301">
        <v>561000</v>
      </c>
      <c r="BY809" s="301">
        <v>0</v>
      </c>
      <c r="BZ809" s="301">
        <v>0</v>
      </c>
      <c r="CA809" s="301">
        <v>0</v>
      </c>
      <c r="CB809" s="302">
        <v>561000</v>
      </c>
      <c r="CC809" s="301">
        <v>561000</v>
      </c>
      <c r="CD809" s="301">
        <v>0</v>
      </c>
      <c r="CE809" s="301">
        <v>0</v>
      </c>
      <c r="CF809" s="301">
        <v>0</v>
      </c>
      <c r="CG809" s="302">
        <v>561000</v>
      </c>
      <c r="CH809" s="301">
        <v>561000</v>
      </c>
      <c r="CI809" s="301">
        <v>0</v>
      </c>
      <c r="CJ809" s="301">
        <v>0</v>
      </c>
      <c r="CK809" s="301">
        <v>0</v>
      </c>
      <c r="CL809" s="302">
        <v>561000</v>
      </c>
      <c r="CM809" s="509" t="s">
        <v>92</v>
      </c>
      <c r="CN809" s="19" t="str">
        <f t="shared" si="318"/>
        <v>4010000300801плановый</v>
      </c>
      <c r="CO809" s="104"/>
      <c r="CP809" s="103"/>
      <c r="CQ809" s="103"/>
      <c r="CR809" s="104"/>
      <c r="CS809" s="104"/>
      <c r="CT809" s="104"/>
      <c r="CU809" s="104"/>
      <c r="CV809" s="104"/>
      <c r="CW809" s="104"/>
      <c r="CX809" s="104"/>
      <c r="CY809" s="211"/>
      <c r="CZ809" s="211"/>
      <c r="DA809" s="211"/>
      <c r="DB809" s="211"/>
      <c r="DC809" s="211"/>
      <c r="DD809" s="211"/>
      <c r="DE809" s="211"/>
      <c r="DF809" s="211"/>
      <c r="DG809" s="211"/>
      <c r="DH809" s="211"/>
    </row>
    <row r="810" spans="1:112" s="105" customFormat="1" ht="32.1" customHeight="1">
      <c r="A810" s="233" t="s">
        <v>1087</v>
      </c>
      <c r="B810" s="289" t="s">
        <v>1088</v>
      </c>
      <c r="C810" s="202">
        <v>401000032</v>
      </c>
      <c r="D810" s="58" t="s">
        <v>1096</v>
      </c>
      <c r="E810" s="290" t="s">
        <v>252</v>
      </c>
      <c r="F810" s="291"/>
      <c r="G810" s="291"/>
      <c r="H810" s="292">
        <v>3</v>
      </c>
      <c r="I810" s="291"/>
      <c r="J810" s="292" t="s">
        <v>369</v>
      </c>
      <c r="K810" s="292" t="s">
        <v>64</v>
      </c>
      <c r="L810" s="292" t="s">
        <v>330</v>
      </c>
      <c r="M810" s="293"/>
      <c r="N810" s="293"/>
      <c r="O810" s="293"/>
      <c r="P810" s="294" t="s">
        <v>134</v>
      </c>
      <c r="Q810" s="294" t="s">
        <v>253</v>
      </c>
      <c r="R810" s="292"/>
      <c r="S810" s="292"/>
      <c r="T810" s="292" t="s">
        <v>66</v>
      </c>
      <c r="U810" s="292"/>
      <c r="V810" s="292" t="s">
        <v>189</v>
      </c>
      <c r="W810" s="292" t="s">
        <v>64</v>
      </c>
      <c r="X810" s="292"/>
      <c r="Y810" s="292"/>
      <c r="Z810" s="292"/>
      <c r="AA810" s="292"/>
      <c r="AB810" s="294" t="s">
        <v>142</v>
      </c>
      <c r="AC810" s="310" t="s">
        <v>2690</v>
      </c>
      <c r="AD810" s="307"/>
      <c r="AE810" s="307"/>
      <c r="AF810" s="307"/>
      <c r="AG810" s="307"/>
      <c r="AH810" s="307"/>
      <c r="AI810" s="307"/>
      <c r="AJ810" s="309"/>
      <c r="AK810" s="309"/>
      <c r="AL810" s="309"/>
      <c r="AM810" s="309" t="s">
        <v>2797</v>
      </c>
      <c r="AN810" s="310" t="s">
        <v>2692</v>
      </c>
      <c r="AO810" s="197" t="s">
        <v>214</v>
      </c>
      <c r="AP810" s="197" t="s">
        <v>71</v>
      </c>
      <c r="AQ810" s="197" t="s">
        <v>357</v>
      </c>
      <c r="AR810" s="70" t="s">
        <v>1097</v>
      </c>
      <c r="AS810" s="249" t="s">
        <v>73</v>
      </c>
      <c r="AT810" s="300">
        <v>469242.73</v>
      </c>
      <c r="AU810" s="300">
        <v>469242.73</v>
      </c>
      <c r="AV810" s="301">
        <v>0</v>
      </c>
      <c r="AW810" s="301">
        <v>0</v>
      </c>
      <c r="AX810" s="301">
        <v>0</v>
      </c>
      <c r="AY810" s="301">
        <v>0</v>
      </c>
      <c r="AZ810" s="301">
        <v>0</v>
      </c>
      <c r="BA810" s="301">
        <v>0</v>
      </c>
      <c r="BB810" s="300">
        <v>469242.73</v>
      </c>
      <c r="BC810" s="300">
        <v>469242.73</v>
      </c>
      <c r="BD810" s="302">
        <v>0</v>
      </c>
      <c r="BE810" s="301">
        <v>0</v>
      </c>
      <c r="BF810" s="301">
        <v>0</v>
      </c>
      <c r="BG810" s="301">
        <v>0</v>
      </c>
      <c r="BH810" s="302">
        <v>0</v>
      </c>
      <c r="BI810" s="302">
        <v>0</v>
      </c>
      <c r="BJ810" s="301">
        <v>0</v>
      </c>
      <c r="BK810" s="301">
        <v>0</v>
      </c>
      <c r="BL810" s="301">
        <v>0</v>
      </c>
      <c r="BM810" s="302">
        <v>0</v>
      </c>
      <c r="BN810" s="302">
        <v>0</v>
      </c>
      <c r="BO810" s="301">
        <v>0</v>
      </c>
      <c r="BP810" s="301">
        <v>0</v>
      </c>
      <c r="BQ810" s="301">
        <v>0</v>
      </c>
      <c r="BR810" s="302">
        <v>0</v>
      </c>
      <c r="BS810" s="302">
        <v>0</v>
      </c>
      <c r="BT810" s="301">
        <v>0</v>
      </c>
      <c r="BU810" s="301">
        <v>0</v>
      </c>
      <c r="BV810" s="301">
        <v>0</v>
      </c>
      <c r="BW810" s="302">
        <v>0</v>
      </c>
      <c r="BX810" s="300">
        <v>469242.73</v>
      </c>
      <c r="BY810" s="301">
        <v>0</v>
      </c>
      <c r="BZ810" s="301">
        <v>0</v>
      </c>
      <c r="CA810" s="301">
        <v>0</v>
      </c>
      <c r="CB810" s="300">
        <v>469242.73</v>
      </c>
      <c r="CC810" s="302">
        <v>0</v>
      </c>
      <c r="CD810" s="301">
        <v>0</v>
      </c>
      <c r="CE810" s="301">
        <v>0</v>
      </c>
      <c r="CF810" s="301">
        <v>0</v>
      </c>
      <c r="CG810" s="302">
        <v>0</v>
      </c>
      <c r="CH810" s="302">
        <v>0</v>
      </c>
      <c r="CI810" s="301">
        <v>0</v>
      </c>
      <c r="CJ810" s="301">
        <v>0</v>
      </c>
      <c r="CK810" s="301">
        <v>0</v>
      </c>
      <c r="CL810" s="302">
        <v>0</v>
      </c>
      <c r="CM810" s="509" t="s">
        <v>92</v>
      </c>
      <c r="CN810" s="19" t="str">
        <f t="shared" si="318"/>
        <v>4010000320801плановый</v>
      </c>
      <c r="CO810" s="104"/>
      <c r="CP810" s="103"/>
      <c r="CQ810" s="103"/>
      <c r="CR810" s="104"/>
      <c r="CS810" s="104"/>
      <c r="CT810" s="104"/>
      <c r="CU810" s="104"/>
      <c r="CV810" s="104"/>
      <c r="CW810" s="104"/>
      <c r="CX810" s="104"/>
      <c r="CY810" s="211"/>
      <c r="CZ810" s="211"/>
      <c r="DA810" s="211"/>
      <c r="DB810" s="211"/>
      <c r="DC810" s="211"/>
      <c r="DD810" s="211"/>
      <c r="DE810" s="211"/>
      <c r="DF810" s="211"/>
      <c r="DG810" s="211"/>
      <c r="DH810" s="211"/>
    </row>
    <row r="811" spans="1:112" s="105" customFormat="1" ht="32.1" customHeight="1">
      <c r="A811" s="233" t="s">
        <v>1087</v>
      </c>
      <c r="B811" s="289" t="s">
        <v>1088</v>
      </c>
      <c r="C811" s="202">
        <v>401000032</v>
      </c>
      <c r="D811" s="58" t="s">
        <v>1096</v>
      </c>
      <c r="E811" s="290" t="s">
        <v>252</v>
      </c>
      <c r="F811" s="291"/>
      <c r="G811" s="291"/>
      <c r="H811" s="292">
        <v>3</v>
      </c>
      <c r="I811" s="291"/>
      <c r="J811" s="292" t="s">
        <v>369</v>
      </c>
      <c r="K811" s="292" t="s">
        <v>64</v>
      </c>
      <c r="L811" s="292" t="s">
        <v>330</v>
      </c>
      <c r="M811" s="293"/>
      <c r="N811" s="293"/>
      <c r="O811" s="293"/>
      <c r="P811" s="294" t="s">
        <v>134</v>
      </c>
      <c r="Q811" s="294" t="s">
        <v>253</v>
      </c>
      <c r="R811" s="292"/>
      <c r="S811" s="292"/>
      <c r="T811" s="292" t="s">
        <v>66</v>
      </c>
      <c r="U811" s="292"/>
      <c r="V811" s="292" t="s">
        <v>189</v>
      </c>
      <c r="W811" s="292" t="s">
        <v>64</v>
      </c>
      <c r="X811" s="292"/>
      <c r="Y811" s="292"/>
      <c r="Z811" s="292"/>
      <c r="AA811" s="292"/>
      <c r="AB811" s="294" t="s">
        <v>142</v>
      </c>
      <c r="AC811" s="310" t="s">
        <v>2690</v>
      </c>
      <c r="AD811" s="307"/>
      <c r="AE811" s="307"/>
      <c r="AF811" s="307"/>
      <c r="AG811" s="307"/>
      <c r="AH811" s="307"/>
      <c r="AI811" s="307"/>
      <c r="AJ811" s="309"/>
      <c r="AK811" s="309"/>
      <c r="AL811" s="309"/>
      <c r="AM811" s="309" t="s">
        <v>2797</v>
      </c>
      <c r="AN811" s="310" t="s">
        <v>2692</v>
      </c>
      <c r="AO811" s="197" t="s">
        <v>214</v>
      </c>
      <c r="AP811" s="197" t="s">
        <v>71</v>
      </c>
      <c r="AQ811" s="197" t="s">
        <v>1098</v>
      </c>
      <c r="AR811" s="70" t="s">
        <v>1099</v>
      </c>
      <c r="AS811" s="249" t="s">
        <v>73</v>
      </c>
      <c r="AT811" s="300">
        <v>170971.65</v>
      </c>
      <c r="AU811" s="300">
        <v>170971.65</v>
      </c>
      <c r="AV811" s="301">
        <v>0</v>
      </c>
      <c r="AW811" s="301">
        <v>0</v>
      </c>
      <c r="AX811" s="301">
        <v>0</v>
      </c>
      <c r="AY811" s="301">
        <v>0</v>
      </c>
      <c r="AZ811" s="301">
        <v>0</v>
      </c>
      <c r="BA811" s="301">
        <v>0</v>
      </c>
      <c r="BB811" s="300">
        <v>170971.65</v>
      </c>
      <c r="BC811" s="300">
        <v>170971.65</v>
      </c>
      <c r="BD811" s="301">
        <v>0</v>
      </c>
      <c r="BE811" s="301">
        <v>0</v>
      </c>
      <c r="BF811" s="301">
        <v>0</v>
      </c>
      <c r="BG811" s="301">
        <v>0</v>
      </c>
      <c r="BH811" s="302">
        <v>0</v>
      </c>
      <c r="BI811" s="301">
        <v>0</v>
      </c>
      <c r="BJ811" s="301">
        <v>0</v>
      </c>
      <c r="BK811" s="301">
        <v>0</v>
      </c>
      <c r="BL811" s="301">
        <v>0</v>
      </c>
      <c r="BM811" s="302">
        <v>0</v>
      </c>
      <c r="BN811" s="301">
        <v>0</v>
      </c>
      <c r="BO811" s="301">
        <v>0</v>
      </c>
      <c r="BP811" s="301">
        <v>0</v>
      </c>
      <c r="BQ811" s="301">
        <v>0</v>
      </c>
      <c r="BR811" s="302">
        <v>0</v>
      </c>
      <c r="BS811" s="301">
        <v>0</v>
      </c>
      <c r="BT811" s="301">
        <v>0</v>
      </c>
      <c r="BU811" s="301">
        <v>0</v>
      </c>
      <c r="BV811" s="301">
        <v>0</v>
      </c>
      <c r="BW811" s="302">
        <v>0</v>
      </c>
      <c r="BX811" s="300">
        <v>170971.65</v>
      </c>
      <c r="BY811" s="301">
        <v>0</v>
      </c>
      <c r="BZ811" s="301">
        <v>0</v>
      </c>
      <c r="CA811" s="301">
        <v>0</v>
      </c>
      <c r="CB811" s="300">
        <v>170971.65</v>
      </c>
      <c r="CC811" s="301">
        <v>0</v>
      </c>
      <c r="CD811" s="301">
        <v>0</v>
      </c>
      <c r="CE811" s="301">
        <v>0</v>
      </c>
      <c r="CF811" s="301">
        <v>0</v>
      </c>
      <c r="CG811" s="302">
        <v>0</v>
      </c>
      <c r="CH811" s="301">
        <v>0</v>
      </c>
      <c r="CI811" s="301">
        <v>0</v>
      </c>
      <c r="CJ811" s="301">
        <v>0</v>
      </c>
      <c r="CK811" s="301">
        <v>0</v>
      </c>
      <c r="CL811" s="302">
        <v>0</v>
      </c>
      <c r="CM811" s="311" t="s">
        <v>91</v>
      </c>
      <c r="CN811" s="19" t="str">
        <f t="shared" si="318"/>
        <v>4010000320801нормативный</v>
      </c>
      <c r="CO811" s="104"/>
      <c r="CP811" s="103"/>
      <c r="CQ811" s="103"/>
      <c r="CR811" s="104"/>
      <c r="CS811" s="104"/>
      <c r="CT811" s="104"/>
      <c r="CU811" s="104"/>
      <c r="CV811" s="104"/>
      <c r="CW811" s="104"/>
      <c r="CX811" s="104"/>
      <c r="CY811" s="211"/>
      <c r="CZ811" s="211"/>
      <c r="DA811" s="211"/>
      <c r="DB811" s="211"/>
      <c r="DC811" s="211"/>
      <c r="DD811" s="211"/>
      <c r="DE811" s="211"/>
      <c r="DF811" s="211"/>
      <c r="DG811" s="211"/>
      <c r="DH811" s="211"/>
    </row>
    <row r="812" spans="1:112" s="105" customFormat="1" ht="32.1" customHeight="1">
      <c r="A812" s="233" t="s">
        <v>1087</v>
      </c>
      <c r="B812" s="289" t="s">
        <v>1088</v>
      </c>
      <c r="C812" s="202">
        <v>401000032</v>
      </c>
      <c r="D812" s="58" t="s">
        <v>522</v>
      </c>
      <c r="E812" s="290" t="s">
        <v>252</v>
      </c>
      <c r="F812" s="291"/>
      <c r="G812" s="291"/>
      <c r="H812" s="292">
        <v>3</v>
      </c>
      <c r="I812" s="291"/>
      <c r="J812" s="292" t="s">
        <v>369</v>
      </c>
      <c r="K812" s="292" t="s">
        <v>64</v>
      </c>
      <c r="L812" s="292">
        <v>18</v>
      </c>
      <c r="M812" s="293"/>
      <c r="N812" s="293"/>
      <c r="O812" s="293"/>
      <c r="P812" s="294" t="s">
        <v>134</v>
      </c>
      <c r="Q812" s="294" t="s">
        <v>1100</v>
      </c>
      <c r="R812" s="292" t="s">
        <v>2798</v>
      </c>
      <c r="S812" s="292"/>
      <c r="T812" s="292" t="s">
        <v>300</v>
      </c>
      <c r="U812" s="292"/>
      <c r="V812" s="292" t="s">
        <v>307</v>
      </c>
      <c r="W812" s="292" t="s">
        <v>302</v>
      </c>
      <c r="X812" s="292"/>
      <c r="Y812" s="292" t="s">
        <v>2799</v>
      </c>
      <c r="Z812" s="292"/>
      <c r="AA812" s="292"/>
      <c r="AB812" s="294" t="s">
        <v>2800</v>
      </c>
      <c r="AC812" s="310" t="s">
        <v>2690</v>
      </c>
      <c r="AD812" s="307"/>
      <c r="AE812" s="307"/>
      <c r="AF812" s="307"/>
      <c r="AG812" s="307"/>
      <c r="AH812" s="307"/>
      <c r="AI812" s="307"/>
      <c r="AJ812" s="309"/>
      <c r="AK812" s="309"/>
      <c r="AL812" s="309"/>
      <c r="AM812" s="309" t="s">
        <v>2797</v>
      </c>
      <c r="AN812" s="310" t="s">
        <v>2692</v>
      </c>
      <c r="AO812" s="197" t="s">
        <v>214</v>
      </c>
      <c r="AP812" s="197" t="s">
        <v>71</v>
      </c>
      <c r="AQ812" s="197" t="s">
        <v>1101</v>
      </c>
      <c r="AR812" s="70" t="s">
        <v>1102</v>
      </c>
      <c r="AS812" s="249" t="s">
        <v>73</v>
      </c>
      <c r="AT812" s="301">
        <v>4207155.2699999996</v>
      </c>
      <c r="AU812" s="301">
        <v>4207155.2699999996</v>
      </c>
      <c r="AV812" s="301">
        <v>0</v>
      </c>
      <c r="AW812" s="301">
        <v>0</v>
      </c>
      <c r="AX812" s="301">
        <v>3996797.51</v>
      </c>
      <c r="AY812" s="301">
        <v>3996797.51</v>
      </c>
      <c r="AZ812" s="301">
        <v>0</v>
      </c>
      <c r="BA812" s="301">
        <v>0</v>
      </c>
      <c r="BB812" s="302">
        <v>210357.76000000001</v>
      </c>
      <c r="BC812" s="302">
        <v>210357.76000000001</v>
      </c>
      <c r="BD812" s="301">
        <v>0</v>
      </c>
      <c r="BE812" s="301">
        <v>0</v>
      </c>
      <c r="BF812" s="301">
        <v>0</v>
      </c>
      <c r="BG812" s="301">
        <v>0</v>
      </c>
      <c r="BH812" s="302">
        <v>0</v>
      </c>
      <c r="BI812" s="301">
        <v>0</v>
      </c>
      <c r="BJ812" s="301">
        <v>0</v>
      </c>
      <c r="BK812" s="301">
        <v>0</v>
      </c>
      <c r="BL812" s="301">
        <v>0</v>
      </c>
      <c r="BM812" s="302">
        <v>0</v>
      </c>
      <c r="BN812" s="301">
        <v>0</v>
      </c>
      <c r="BO812" s="301">
        <v>0</v>
      </c>
      <c r="BP812" s="301">
        <v>0</v>
      </c>
      <c r="BQ812" s="301">
        <v>0</v>
      </c>
      <c r="BR812" s="302">
        <v>0</v>
      </c>
      <c r="BS812" s="301">
        <v>0</v>
      </c>
      <c r="BT812" s="301">
        <v>0</v>
      </c>
      <c r="BU812" s="301">
        <v>0</v>
      </c>
      <c r="BV812" s="301">
        <v>0</v>
      </c>
      <c r="BW812" s="302">
        <v>0</v>
      </c>
      <c r="BX812" s="301">
        <v>4207155.2699999996</v>
      </c>
      <c r="BY812" s="301">
        <v>0</v>
      </c>
      <c r="BZ812" s="301">
        <v>3996797.51</v>
      </c>
      <c r="CA812" s="301">
        <v>0</v>
      </c>
      <c r="CB812" s="302">
        <v>210357.76000000001</v>
      </c>
      <c r="CC812" s="301">
        <v>0</v>
      </c>
      <c r="CD812" s="301">
        <v>0</v>
      </c>
      <c r="CE812" s="301">
        <v>0</v>
      </c>
      <c r="CF812" s="301">
        <v>0</v>
      </c>
      <c r="CG812" s="302">
        <v>0</v>
      </c>
      <c r="CH812" s="301">
        <v>0</v>
      </c>
      <c r="CI812" s="301">
        <v>0</v>
      </c>
      <c r="CJ812" s="301">
        <v>0</v>
      </c>
      <c r="CK812" s="301">
        <v>0</v>
      </c>
      <c r="CL812" s="302">
        <v>0</v>
      </c>
      <c r="CM812" s="509" t="s">
        <v>92</v>
      </c>
      <c r="CN812" s="19" t="str">
        <f t="shared" si="318"/>
        <v>4010000320801плановый</v>
      </c>
      <c r="CO812" s="104"/>
      <c r="CP812" s="103"/>
      <c r="CQ812" s="103"/>
      <c r="CR812" s="104"/>
      <c r="CS812" s="104"/>
      <c r="CT812" s="104"/>
      <c r="CU812" s="104"/>
      <c r="CV812" s="104"/>
      <c r="CW812" s="104"/>
      <c r="CX812" s="104"/>
      <c r="CY812" s="211"/>
      <c r="CZ812" s="211"/>
      <c r="DA812" s="211"/>
      <c r="DB812" s="211"/>
      <c r="DC812" s="211"/>
      <c r="DD812" s="211"/>
      <c r="DE812" s="211"/>
      <c r="DF812" s="211"/>
      <c r="DG812" s="211"/>
      <c r="DH812" s="211"/>
    </row>
    <row r="813" spans="1:112" s="105" customFormat="1" ht="32.1" customHeight="1">
      <c r="A813" s="233" t="s">
        <v>1087</v>
      </c>
      <c r="B813" s="289" t="s">
        <v>1088</v>
      </c>
      <c r="C813" s="202">
        <v>401000040</v>
      </c>
      <c r="D813" s="58" t="s">
        <v>998</v>
      </c>
      <c r="E813" s="290" t="s">
        <v>252</v>
      </c>
      <c r="F813" s="291"/>
      <c r="G813" s="291"/>
      <c r="H813" s="292">
        <v>3</v>
      </c>
      <c r="I813" s="291"/>
      <c r="J813" s="292" t="s">
        <v>369</v>
      </c>
      <c r="K813" s="292" t="s">
        <v>64</v>
      </c>
      <c r="L813" s="292">
        <v>25</v>
      </c>
      <c r="M813" s="293"/>
      <c r="N813" s="293"/>
      <c r="O813" s="293"/>
      <c r="P813" s="294" t="s">
        <v>134</v>
      </c>
      <c r="Q813" s="294" t="s">
        <v>2801</v>
      </c>
      <c r="R813" s="292" t="s">
        <v>2802</v>
      </c>
      <c r="S813" s="292"/>
      <c r="T813" s="292" t="s">
        <v>300</v>
      </c>
      <c r="U813" s="292"/>
      <c r="V813" s="292" t="s">
        <v>307</v>
      </c>
      <c r="W813" s="292" t="s">
        <v>302</v>
      </c>
      <c r="X813" s="292"/>
      <c r="Y813" s="292" t="s">
        <v>2803</v>
      </c>
      <c r="Z813" s="292"/>
      <c r="AA813" s="292"/>
      <c r="AB813" s="294" t="s">
        <v>2804</v>
      </c>
      <c r="AC813" s="310" t="s">
        <v>2690</v>
      </c>
      <c r="AD813" s="307"/>
      <c r="AE813" s="307"/>
      <c r="AF813" s="307"/>
      <c r="AG813" s="307"/>
      <c r="AH813" s="307"/>
      <c r="AI813" s="307"/>
      <c r="AJ813" s="309"/>
      <c r="AK813" s="309"/>
      <c r="AL813" s="307"/>
      <c r="AM813" s="309" t="s">
        <v>2789</v>
      </c>
      <c r="AN813" s="294" t="s">
        <v>2692</v>
      </c>
      <c r="AO813" s="71" t="s">
        <v>205</v>
      </c>
      <c r="AP813" s="71" t="s">
        <v>74</v>
      </c>
      <c r="AQ813" s="197" t="s">
        <v>2738</v>
      </c>
      <c r="AR813" s="70" t="s">
        <v>2805</v>
      </c>
      <c r="AS813" s="249" t="s">
        <v>73</v>
      </c>
      <c r="AT813" s="301">
        <v>0</v>
      </c>
      <c r="AU813" s="301">
        <v>0</v>
      </c>
      <c r="AV813" s="301">
        <v>0</v>
      </c>
      <c r="AW813" s="301">
        <v>0</v>
      </c>
      <c r="AX813" s="301">
        <v>0</v>
      </c>
      <c r="AY813" s="301">
        <v>0</v>
      </c>
      <c r="AZ813" s="301">
        <v>0</v>
      </c>
      <c r="BA813" s="301">
        <v>0</v>
      </c>
      <c r="BB813" s="302">
        <v>0</v>
      </c>
      <c r="BC813" s="302">
        <v>0</v>
      </c>
      <c r="BD813" s="301">
        <v>33771450</v>
      </c>
      <c r="BE813" s="301">
        <v>0</v>
      </c>
      <c r="BF813" s="301">
        <v>32082877.5</v>
      </c>
      <c r="BG813" s="301">
        <v>0</v>
      </c>
      <c r="BH813" s="302">
        <v>1688572.5</v>
      </c>
      <c r="BI813" s="301">
        <v>0</v>
      </c>
      <c r="BJ813" s="301">
        <v>0</v>
      </c>
      <c r="BK813" s="301">
        <v>0</v>
      </c>
      <c r="BL813" s="301">
        <v>0</v>
      </c>
      <c r="BM813" s="302">
        <v>0</v>
      </c>
      <c r="BN813" s="301">
        <v>0</v>
      </c>
      <c r="BO813" s="301">
        <v>0</v>
      </c>
      <c r="BP813" s="301">
        <v>0</v>
      </c>
      <c r="BQ813" s="301">
        <v>0</v>
      </c>
      <c r="BR813" s="302">
        <v>0</v>
      </c>
      <c r="BS813" s="301">
        <v>0</v>
      </c>
      <c r="BT813" s="301">
        <v>0</v>
      </c>
      <c r="BU813" s="301">
        <v>0</v>
      </c>
      <c r="BV813" s="301">
        <v>0</v>
      </c>
      <c r="BW813" s="302">
        <v>0</v>
      </c>
      <c r="BX813" s="301">
        <v>0</v>
      </c>
      <c r="BY813" s="301">
        <v>0</v>
      </c>
      <c r="BZ813" s="301">
        <v>0</v>
      </c>
      <c r="CA813" s="301">
        <v>0</v>
      </c>
      <c r="CB813" s="302">
        <v>0</v>
      </c>
      <c r="CC813" s="301">
        <v>33771450</v>
      </c>
      <c r="CD813" s="301">
        <v>0</v>
      </c>
      <c r="CE813" s="301">
        <v>32082877.5</v>
      </c>
      <c r="CF813" s="301">
        <v>0</v>
      </c>
      <c r="CG813" s="302">
        <v>1688572.5</v>
      </c>
      <c r="CH813" s="301">
        <v>0</v>
      </c>
      <c r="CI813" s="301">
        <v>0</v>
      </c>
      <c r="CJ813" s="301">
        <v>0</v>
      </c>
      <c r="CK813" s="301">
        <v>0</v>
      </c>
      <c r="CL813" s="302">
        <v>0</v>
      </c>
      <c r="CM813" s="509" t="s">
        <v>92</v>
      </c>
      <c r="CN813" s="19" t="str">
        <f t="shared" si="318"/>
        <v>4010000400503плановый</v>
      </c>
      <c r="CO813" s="104"/>
      <c r="CP813" s="103"/>
      <c r="CQ813" s="103"/>
      <c r="CR813" s="104"/>
      <c r="CS813" s="104"/>
      <c r="CT813" s="104"/>
      <c r="CU813" s="104"/>
      <c r="CV813" s="104"/>
      <c r="CW813" s="104"/>
      <c r="CX813" s="104"/>
      <c r="CY813" s="211"/>
      <c r="CZ813" s="211"/>
      <c r="DA813" s="211"/>
      <c r="DB813" s="211"/>
      <c r="DC813" s="211"/>
      <c r="DD813" s="211"/>
      <c r="DE813" s="211"/>
      <c r="DF813" s="211"/>
      <c r="DG813" s="211"/>
      <c r="DH813" s="211"/>
    </row>
    <row r="814" spans="1:112" s="105" customFormat="1" ht="32.1" customHeight="1">
      <c r="A814" s="233" t="s">
        <v>1087</v>
      </c>
      <c r="B814" s="289" t="s">
        <v>1088</v>
      </c>
      <c r="C814" s="202">
        <v>401000040</v>
      </c>
      <c r="D814" s="58" t="s">
        <v>998</v>
      </c>
      <c r="E814" s="290" t="s">
        <v>252</v>
      </c>
      <c r="F814" s="291"/>
      <c r="G814" s="291"/>
      <c r="H814" s="292">
        <v>3</v>
      </c>
      <c r="I814" s="291"/>
      <c r="J814" s="292" t="s">
        <v>369</v>
      </c>
      <c r="K814" s="292" t="s">
        <v>64</v>
      </c>
      <c r="L814" s="292">
        <v>25</v>
      </c>
      <c r="M814" s="293"/>
      <c r="N814" s="293"/>
      <c r="O814" s="293"/>
      <c r="P814" s="294" t="s">
        <v>134</v>
      </c>
      <c r="Q814" s="294" t="s">
        <v>253</v>
      </c>
      <c r="R814" s="292"/>
      <c r="S814" s="292"/>
      <c r="T814" s="292" t="s">
        <v>66</v>
      </c>
      <c r="U814" s="292"/>
      <c r="V814" s="292" t="s">
        <v>189</v>
      </c>
      <c r="W814" s="292" t="s">
        <v>64</v>
      </c>
      <c r="X814" s="292"/>
      <c r="Y814" s="292"/>
      <c r="Z814" s="292"/>
      <c r="AA814" s="292"/>
      <c r="AB814" s="294" t="s">
        <v>142</v>
      </c>
      <c r="AC814" s="310" t="s">
        <v>2690</v>
      </c>
      <c r="AD814" s="307"/>
      <c r="AE814" s="307"/>
      <c r="AF814" s="307"/>
      <c r="AG814" s="307"/>
      <c r="AH814" s="307"/>
      <c r="AI814" s="307"/>
      <c r="AJ814" s="309"/>
      <c r="AK814" s="309"/>
      <c r="AL814" s="307"/>
      <c r="AM814" s="309" t="s">
        <v>2789</v>
      </c>
      <c r="AN814" s="310" t="s">
        <v>2692</v>
      </c>
      <c r="AO814" s="197" t="s">
        <v>205</v>
      </c>
      <c r="AP814" s="197" t="s">
        <v>74</v>
      </c>
      <c r="AQ814" s="197" t="s">
        <v>556</v>
      </c>
      <c r="AR814" s="70" t="s">
        <v>557</v>
      </c>
      <c r="AS814" s="249" t="s">
        <v>73</v>
      </c>
      <c r="AT814" s="301">
        <v>3572672.5</v>
      </c>
      <c r="AU814" s="301">
        <v>3572672.5</v>
      </c>
      <c r="AV814" s="301">
        <v>0</v>
      </c>
      <c r="AW814" s="301">
        <v>0</v>
      </c>
      <c r="AX814" s="301">
        <v>0</v>
      </c>
      <c r="AY814" s="301">
        <v>0</v>
      </c>
      <c r="AZ814" s="301">
        <v>0</v>
      </c>
      <c r="BA814" s="301">
        <v>0</v>
      </c>
      <c r="BB814" s="301">
        <v>3572672.5</v>
      </c>
      <c r="BC814" s="301">
        <v>3572672.5</v>
      </c>
      <c r="BD814" s="301">
        <v>1477000</v>
      </c>
      <c r="BE814" s="301">
        <v>0</v>
      </c>
      <c r="BF814" s="301">
        <v>0</v>
      </c>
      <c r="BG814" s="301">
        <v>0</v>
      </c>
      <c r="BH814" s="302">
        <v>1477000</v>
      </c>
      <c r="BI814" s="301">
        <v>1477000</v>
      </c>
      <c r="BJ814" s="301">
        <v>0</v>
      </c>
      <c r="BK814" s="301">
        <v>0</v>
      </c>
      <c r="BL814" s="301">
        <v>0</v>
      </c>
      <c r="BM814" s="301">
        <v>1477000</v>
      </c>
      <c r="BN814" s="301">
        <v>1477000</v>
      </c>
      <c r="BO814" s="301">
        <v>0</v>
      </c>
      <c r="BP814" s="301">
        <v>0</v>
      </c>
      <c r="BQ814" s="301">
        <v>0</v>
      </c>
      <c r="BR814" s="301">
        <v>1477000</v>
      </c>
      <c r="BS814" s="301">
        <v>1477000</v>
      </c>
      <c r="BT814" s="301">
        <v>0</v>
      </c>
      <c r="BU814" s="301">
        <v>0</v>
      </c>
      <c r="BV814" s="301">
        <v>0</v>
      </c>
      <c r="BW814" s="301">
        <v>1477000</v>
      </c>
      <c r="BX814" s="301">
        <v>3572672.5</v>
      </c>
      <c r="BY814" s="301">
        <v>0</v>
      </c>
      <c r="BZ814" s="301">
        <v>0</v>
      </c>
      <c r="CA814" s="301">
        <v>0</v>
      </c>
      <c r="CB814" s="301">
        <v>3572672.5</v>
      </c>
      <c r="CC814" s="301">
        <v>1477000</v>
      </c>
      <c r="CD814" s="301">
        <v>0</v>
      </c>
      <c r="CE814" s="301">
        <v>0</v>
      </c>
      <c r="CF814" s="301">
        <v>0</v>
      </c>
      <c r="CG814" s="302">
        <v>1477000</v>
      </c>
      <c r="CH814" s="301">
        <v>1477000</v>
      </c>
      <c r="CI814" s="301">
        <v>0</v>
      </c>
      <c r="CJ814" s="301">
        <v>0</v>
      </c>
      <c r="CK814" s="301">
        <v>0</v>
      </c>
      <c r="CL814" s="301">
        <v>1477000</v>
      </c>
      <c r="CM814" s="509" t="s">
        <v>92</v>
      </c>
      <c r="CN814" s="19" t="str">
        <f t="shared" si="318"/>
        <v>4010000400503плановый</v>
      </c>
      <c r="CO814" s="104"/>
      <c r="CP814" s="103"/>
      <c r="CQ814" s="103"/>
      <c r="CR814" s="104"/>
      <c r="CS814" s="104"/>
      <c r="CT814" s="104"/>
      <c r="CU814" s="104"/>
      <c r="CV814" s="104"/>
      <c r="CW814" s="104"/>
      <c r="CX814" s="104"/>
      <c r="CY814" s="211"/>
      <c r="CZ814" s="211"/>
      <c r="DA814" s="211"/>
      <c r="DB814" s="211"/>
      <c r="DC814" s="211"/>
      <c r="DD814" s="211"/>
      <c r="DE814" s="211"/>
      <c r="DF814" s="211"/>
      <c r="DG814" s="211"/>
      <c r="DH814" s="211"/>
    </row>
    <row r="815" spans="1:112" s="105" customFormat="1" ht="32.1" customHeight="1">
      <c r="A815" s="233" t="s">
        <v>1087</v>
      </c>
      <c r="B815" s="289" t="s">
        <v>1088</v>
      </c>
      <c r="C815" s="202">
        <v>401000040</v>
      </c>
      <c r="D815" s="58" t="s">
        <v>998</v>
      </c>
      <c r="E815" s="290" t="s">
        <v>252</v>
      </c>
      <c r="F815" s="291"/>
      <c r="G815" s="291"/>
      <c r="H815" s="292">
        <v>3</v>
      </c>
      <c r="I815" s="291"/>
      <c r="J815" s="292" t="s">
        <v>369</v>
      </c>
      <c r="K815" s="292" t="s">
        <v>64</v>
      </c>
      <c r="L815" s="292">
        <v>25</v>
      </c>
      <c r="M815" s="293"/>
      <c r="N815" s="293"/>
      <c r="O815" s="293"/>
      <c r="P815" s="294" t="s">
        <v>134</v>
      </c>
      <c r="Q815" s="294" t="s">
        <v>253</v>
      </c>
      <c r="R815" s="292"/>
      <c r="S815" s="292"/>
      <c r="T815" s="292" t="s">
        <v>66</v>
      </c>
      <c r="U815" s="292"/>
      <c r="V815" s="292" t="s">
        <v>189</v>
      </c>
      <c r="W815" s="292" t="s">
        <v>64</v>
      </c>
      <c r="X815" s="292"/>
      <c r="Y815" s="292"/>
      <c r="Z815" s="292"/>
      <c r="AA815" s="292"/>
      <c r="AB815" s="294" t="s">
        <v>142</v>
      </c>
      <c r="AC815" s="310" t="s">
        <v>2690</v>
      </c>
      <c r="AD815" s="307"/>
      <c r="AE815" s="307"/>
      <c r="AF815" s="307"/>
      <c r="AG815" s="307"/>
      <c r="AH815" s="307"/>
      <c r="AI815" s="307"/>
      <c r="AJ815" s="309"/>
      <c r="AK815" s="309"/>
      <c r="AL815" s="307"/>
      <c r="AM815" s="309" t="s">
        <v>2789</v>
      </c>
      <c r="AN815" s="310" t="s">
        <v>2692</v>
      </c>
      <c r="AO815" s="197" t="s">
        <v>205</v>
      </c>
      <c r="AP815" s="197" t="s">
        <v>74</v>
      </c>
      <c r="AQ815" s="197" t="s">
        <v>556</v>
      </c>
      <c r="AR815" s="70" t="s">
        <v>557</v>
      </c>
      <c r="AS815" s="249" t="s">
        <v>73</v>
      </c>
      <c r="AT815" s="301">
        <v>5410378.79</v>
      </c>
      <c r="AU815" s="301">
        <v>5410378.79</v>
      </c>
      <c r="AV815" s="301">
        <v>0</v>
      </c>
      <c r="AW815" s="301">
        <v>0</v>
      </c>
      <c r="AX815" s="301">
        <v>0</v>
      </c>
      <c r="AY815" s="301">
        <v>0</v>
      </c>
      <c r="AZ815" s="301">
        <v>0</v>
      </c>
      <c r="BA815" s="301">
        <v>0</v>
      </c>
      <c r="BB815" s="301">
        <v>5410378.79</v>
      </c>
      <c r="BC815" s="301">
        <v>5410378.79</v>
      </c>
      <c r="BD815" s="301">
        <v>16930953.600000001</v>
      </c>
      <c r="BE815" s="301">
        <v>0</v>
      </c>
      <c r="BF815" s="301">
        <v>0</v>
      </c>
      <c r="BG815" s="301">
        <v>0</v>
      </c>
      <c r="BH815" s="301">
        <v>16930953.600000001</v>
      </c>
      <c r="BI815" s="301">
        <v>897350</v>
      </c>
      <c r="BJ815" s="301">
        <v>0</v>
      </c>
      <c r="BK815" s="301">
        <v>0</v>
      </c>
      <c r="BL815" s="301">
        <v>0</v>
      </c>
      <c r="BM815" s="301">
        <v>897350</v>
      </c>
      <c r="BN815" s="301">
        <v>897350</v>
      </c>
      <c r="BO815" s="301">
        <v>0</v>
      </c>
      <c r="BP815" s="301">
        <v>0</v>
      </c>
      <c r="BQ815" s="301">
        <v>0</v>
      </c>
      <c r="BR815" s="301">
        <v>897350</v>
      </c>
      <c r="BS815" s="301">
        <v>897350</v>
      </c>
      <c r="BT815" s="301">
        <v>0</v>
      </c>
      <c r="BU815" s="301">
        <v>0</v>
      </c>
      <c r="BV815" s="301">
        <v>0</v>
      </c>
      <c r="BW815" s="301">
        <v>897350</v>
      </c>
      <c r="BX815" s="301">
        <v>5410378.79</v>
      </c>
      <c r="BY815" s="301">
        <v>0</v>
      </c>
      <c r="BZ815" s="301">
        <v>0</v>
      </c>
      <c r="CA815" s="301">
        <v>0</v>
      </c>
      <c r="CB815" s="301">
        <v>5410378.79</v>
      </c>
      <c r="CC815" s="301">
        <v>16930953.600000001</v>
      </c>
      <c r="CD815" s="301">
        <v>0</v>
      </c>
      <c r="CE815" s="301">
        <v>0</v>
      </c>
      <c r="CF815" s="301">
        <v>0</v>
      </c>
      <c r="CG815" s="301">
        <v>16930953.600000001</v>
      </c>
      <c r="CH815" s="301">
        <v>897350</v>
      </c>
      <c r="CI815" s="301">
        <v>0</v>
      </c>
      <c r="CJ815" s="301">
        <v>0</v>
      </c>
      <c r="CK815" s="301">
        <v>0</v>
      </c>
      <c r="CL815" s="301">
        <v>897350</v>
      </c>
      <c r="CM815" s="509" t="s">
        <v>92</v>
      </c>
      <c r="CN815" s="19" t="str">
        <f t="shared" si="318"/>
        <v>4010000400503плановый</v>
      </c>
      <c r="CO815" s="104"/>
      <c r="CP815" s="103"/>
      <c r="CQ815" s="103"/>
      <c r="CR815" s="104"/>
      <c r="CS815" s="104"/>
      <c r="CT815" s="104"/>
      <c r="CU815" s="104"/>
      <c r="CV815" s="104"/>
      <c r="CW815" s="104"/>
      <c r="CX815" s="104"/>
      <c r="CY815" s="211"/>
      <c r="CZ815" s="211"/>
      <c r="DA815" s="211"/>
      <c r="DB815" s="211"/>
      <c r="DC815" s="211"/>
      <c r="DD815" s="211"/>
      <c r="DE815" s="211"/>
      <c r="DF815" s="211"/>
      <c r="DG815" s="211"/>
      <c r="DH815" s="211"/>
    </row>
    <row r="816" spans="1:112" s="105" customFormat="1" ht="32.1" customHeight="1">
      <c r="A816" s="233" t="s">
        <v>1087</v>
      </c>
      <c r="B816" s="289" t="s">
        <v>1088</v>
      </c>
      <c r="C816" s="202">
        <v>401000040</v>
      </c>
      <c r="D816" s="58" t="s">
        <v>998</v>
      </c>
      <c r="E816" s="290" t="s">
        <v>252</v>
      </c>
      <c r="F816" s="291"/>
      <c r="G816" s="291"/>
      <c r="H816" s="292">
        <v>3</v>
      </c>
      <c r="I816" s="291"/>
      <c r="J816" s="292" t="s">
        <v>369</v>
      </c>
      <c r="K816" s="292" t="s">
        <v>64</v>
      </c>
      <c r="L816" s="292">
        <v>25</v>
      </c>
      <c r="M816" s="293"/>
      <c r="N816" s="293"/>
      <c r="O816" s="293"/>
      <c r="P816" s="294" t="s">
        <v>134</v>
      </c>
      <c r="Q816" s="294" t="s">
        <v>253</v>
      </c>
      <c r="R816" s="292"/>
      <c r="S816" s="292"/>
      <c r="T816" s="292" t="s">
        <v>66</v>
      </c>
      <c r="U816" s="292"/>
      <c r="V816" s="292" t="s">
        <v>189</v>
      </c>
      <c r="W816" s="292" t="s">
        <v>64</v>
      </c>
      <c r="X816" s="292"/>
      <c r="Y816" s="292"/>
      <c r="Z816" s="292"/>
      <c r="AA816" s="292"/>
      <c r="AB816" s="294" t="s">
        <v>142</v>
      </c>
      <c r="AC816" s="310" t="s">
        <v>2690</v>
      </c>
      <c r="AD816" s="307"/>
      <c r="AE816" s="307"/>
      <c r="AF816" s="307"/>
      <c r="AG816" s="307"/>
      <c r="AH816" s="307"/>
      <c r="AI816" s="307"/>
      <c r="AJ816" s="309"/>
      <c r="AK816" s="309"/>
      <c r="AL816" s="307"/>
      <c r="AM816" s="309" t="s">
        <v>2789</v>
      </c>
      <c r="AN816" s="310" t="s">
        <v>2692</v>
      </c>
      <c r="AO816" s="197" t="s">
        <v>205</v>
      </c>
      <c r="AP816" s="197" t="s">
        <v>74</v>
      </c>
      <c r="AQ816" s="197" t="s">
        <v>556</v>
      </c>
      <c r="AR816" s="70" t="s">
        <v>557</v>
      </c>
      <c r="AS816" s="249" t="s">
        <v>73</v>
      </c>
      <c r="AT816" s="301">
        <v>53135246.950000003</v>
      </c>
      <c r="AU816" s="301">
        <v>53135246.950000003</v>
      </c>
      <c r="AV816" s="301">
        <v>0</v>
      </c>
      <c r="AW816" s="301">
        <v>0</v>
      </c>
      <c r="AX816" s="301">
        <v>0</v>
      </c>
      <c r="AY816" s="301">
        <v>0</v>
      </c>
      <c r="AZ816" s="301">
        <v>0</v>
      </c>
      <c r="BA816" s="301">
        <v>0</v>
      </c>
      <c r="BB816" s="301">
        <v>53135246.950000003</v>
      </c>
      <c r="BC816" s="301">
        <v>53135246.950000003</v>
      </c>
      <c r="BD816" s="301">
        <v>29677585.5</v>
      </c>
      <c r="BE816" s="301">
        <v>0</v>
      </c>
      <c r="BF816" s="301">
        <v>0</v>
      </c>
      <c r="BG816" s="301">
        <v>0</v>
      </c>
      <c r="BH816" s="301">
        <v>29677585.5</v>
      </c>
      <c r="BI816" s="301">
        <v>29508660</v>
      </c>
      <c r="BJ816" s="301">
        <v>0</v>
      </c>
      <c r="BK816" s="301">
        <v>0</v>
      </c>
      <c r="BL816" s="301">
        <v>0</v>
      </c>
      <c r="BM816" s="301">
        <v>29508660</v>
      </c>
      <c r="BN816" s="301">
        <v>29530353</v>
      </c>
      <c r="BO816" s="301">
        <v>0</v>
      </c>
      <c r="BP816" s="301">
        <v>0</v>
      </c>
      <c r="BQ816" s="301">
        <v>0</v>
      </c>
      <c r="BR816" s="301">
        <v>29530353</v>
      </c>
      <c r="BS816" s="301">
        <v>29530353</v>
      </c>
      <c r="BT816" s="301">
        <v>0</v>
      </c>
      <c r="BU816" s="301">
        <v>0</v>
      </c>
      <c r="BV816" s="301">
        <v>0</v>
      </c>
      <c r="BW816" s="301">
        <v>29530353</v>
      </c>
      <c r="BX816" s="301">
        <v>53135246.950000003</v>
      </c>
      <c r="BY816" s="301">
        <v>0</v>
      </c>
      <c r="BZ816" s="301">
        <v>0</v>
      </c>
      <c r="CA816" s="301">
        <v>0</v>
      </c>
      <c r="CB816" s="301">
        <v>53135246.950000003</v>
      </c>
      <c r="CC816" s="301">
        <v>29677585.5</v>
      </c>
      <c r="CD816" s="301">
        <v>0</v>
      </c>
      <c r="CE816" s="301">
        <v>0</v>
      </c>
      <c r="CF816" s="301">
        <v>0</v>
      </c>
      <c r="CG816" s="301">
        <v>29677585.5</v>
      </c>
      <c r="CH816" s="301">
        <v>29508660</v>
      </c>
      <c r="CI816" s="301">
        <v>0</v>
      </c>
      <c r="CJ816" s="301">
        <v>0</v>
      </c>
      <c r="CK816" s="301">
        <v>0</v>
      </c>
      <c r="CL816" s="301">
        <v>29508660</v>
      </c>
      <c r="CM816" s="509" t="s">
        <v>92</v>
      </c>
      <c r="CN816" s="19" t="str">
        <f t="shared" si="318"/>
        <v>4010000400503плановый</v>
      </c>
      <c r="CO816" s="104"/>
      <c r="CP816" s="103"/>
      <c r="CQ816" s="103"/>
      <c r="CR816" s="104"/>
      <c r="CS816" s="104"/>
      <c r="CT816" s="104"/>
      <c r="CU816" s="104"/>
      <c r="CV816" s="104"/>
      <c r="CW816" s="104"/>
      <c r="CX816" s="104"/>
      <c r="CY816" s="211"/>
      <c r="CZ816" s="211"/>
      <c r="DA816" s="211"/>
      <c r="DB816" s="211"/>
      <c r="DC816" s="211"/>
      <c r="DD816" s="211"/>
      <c r="DE816" s="211"/>
      <c r="DF816" s="211"/>
      <c r="DG816" s="211"/>
      <c r="DH816" s="211"/>
    </row>
    <row r="817" spans="1:112" s="105" customFormat="1" ht="32.1" customHeight="1">
      <c r="A817" s="233" t="s">
        <v>1087</v>
      </c>
      <c r="B817" s="289" t="s">
        <v>1088</v>
      </c>
      <c r="C817" s="202">
        <v>401000040</v>
      </c>
      <c r="D817" s="58" t="s">
        <v>998</v>
      </c>
      <c r="E817" s="290" t="s">
        <v>252</v>
      </c>
      <c r="F817" s="291"/>
      <c r="G817" s="291"/>
      <c r="H817" s="292">
        <v>3</v>
      </c>
      <c r="I817" s="291"/>
      <c r="J817" s="292" t="s">
        <v>369</v>
      </c>
      <c r="K817" s="292" t="s">
        <v>64</v>
      </c>
      <c r="L817" s="292">
        <v>25</v>
      </c>
      <c r="M817" s="293"/>
      <c r="N817" s="293"/>
      <c r="O817" s="293"/>
      <c r="P817" s="294" t="s">
        <v>134</v>
      </c>
      <c r="Q817" s="294" t="s">
        <v>253</v>
      </c>
      <c r="R817" s="292"/>
      <c r="S817" s="292"/>
      <c r="T817" s="292" t="s">
        <v>66</v>
      </c>
      <c r="U817" s="292"/>
      <c r="V817" s="292" t="s">
        <v>189</v>
      </c>
      <c r="W817" s="292" t="s">
        <v>64</v>
      </c>
      <c r="X817" s="292"/>
      <c r="Y817" s="292"/>
      <c r="Z817" s="292"/>
      <c r="AA817" s="292"/>
      <c r="AB817" s="294" t="s">
        <v>142</v>
      </c>
      <c r="AC817" s="310" t="s">
        <v>2690</v>
      </c>
      <c r="AD817" s="307"/>
      <c r="AE817" s="307"/>
      <c r="AF817" s="307"/>
      <c r="AG817" s="307"/>
      <c r="AH817" s="307"/>
      <c r="AI817" s="307"/>
      <c r="AJ817" s="309"/>
      <c r="AK817" s="309"/>
      <c r="AL817" s="307"/>
      <c r="AM817" s="309" t="s">
        <v>2789</v>
      </c>
      <c r="AN817" s="310" t="s">
        <v>2692</v>
      </c>
      <c r="AO817" s="197" t="s">
        <v>205</v>
      </c>
      <c r="AP817" s="197" t="s">
        <v>74</v>
      </c>
      <c r="AQ817" s="197" t="s">
        <v>556</v>
      </c>
      <c r="AR817" s="70" t="s">
        <v>557</v>
      </c>
      <c r="AS817" s="249" t="s">
        <v>118</v>
      </c>
      <c r="AT817" s="301">
        <v>1261687.7</v>
      </c>
      <c r="AU817" s="301">
        <v>1261687.7</v>
      </c>
      <c r="AV817" s="301">
        <v>0</v>
      </c>
      <c r="AW817" s="301">
        <v>0</v>
      </c>
      <c r="AX817" s="301">
        <v>0</v>
      </c>
      <c r="AY817" s="301">
        <v>0</v>
      </c>
      <c r="AZ817" s="301">
        <v>0</v>
      </c>
      <c r="BA817" s="301">
        <v>0</v>
      </c>
      <c r="BB817" s="301">
        <v>1261687.7</v>
      </c>
      <c r="BC817" s="301">
        <v>1261687.7</v>
      </c>
      <c r="BD817" s="301">
        <v>1592110</v>
      </c>
      <c r="BE817" s="301">
        <v>0</v>
      </c>
      <c r="BF817" s="301">
        <v>0</v>
      </c>
      <c r="BG817" s="301">
        <v>0</v>
      </c>
      <c r="BH817" s="301">
        <v>1592110</v>
      </c>
      <c r="BI817" s="301">
        <v>1655796</v>
      </c>
      <c r="BJ817" s="301">
        <v>0</v>
      </c>
      <c r="BK817" s="301">
        <v>0</v>
      </c>
      <c r="BL817" s="301">
        <v>0</v>
      </c>
      <c r="BM817" s="301">
        <v>1655796</v>
      </c>
      <c r="BN817" s="301">
        <v>1722022</v>
      </c>
      <c r="BO817" s="301">
        <v>0</v>
      </c>
      <c r="BP817" s="301">
        <v>0</v>
      </c>
      <c r="BQ817" s="301">
        <v>0</v>
      </c>
      <c r="BR817" s="301">
        <v>1722022</v>
      </c>
      <c r="BS817" s="301">
        <v>1722022</v>
      </c>
      <c r="BT817" s="301">
        <v>0</v>
      </c>
      <c r="BU817" s="301">
        <v>0</v>
      </c>
      <c r="BV817" s="301">
        <v>0</v>
      </c>
      <c r="BW817" s="301">
        <v>1722022</v>
      </c>
      <c r="BX817" s="301">
        <v>1261687.7</v>
      </c>
      <c r="BY817" s="301">
        <v>0</v>
      </c>
      <c r="BZ817" s="301">
        <v>0</v>
      </c>
      <c r="CA817" s="301">
        <v>0</v>
      </c>
      <c r="CB817" s="301">
        <v>1261687.7</v>
      </c>
      <c r="CC817" s="301">
        <v>1592110</v>
      </c>
      <c r="CD817" s="301">
        <v>0</v>
      </c>
      <c r="CE817" s="301">
        <v>0</v>
      </c>
      <c r="CF817" s="301">
        <v>0</v>
      </c>
      <c r="CG817" s="301">
        <v>1592110</v>
      </c>
      <c r="CH817" s="301">
        <v>1655796</v>
      </c>
      <c r="CI817" s="301">
        <v>0</v>
      </c>
      <c r="CJ817" s="301">
        <v>0</v>
      </c>
      <c r="CK817" s="301">
        <v>0</v>
      </c>
      <c r="CL817" s="301">
        <v>1655796</v>
      </c>
      <c r="CM817" s="311" t="s">
        <v>1257</v>
      </c>
      <c r="CN817" s="19" t="str">
        <f t="shared" si="318"/>
        <v>4010000400503индексации</v>
      </c>
      <c r="CO817" s="104"/>
      <c r="CP817" s="103"/>
      <c r="CQ817" s="103"/>
      <c r="CR817" s="104"/>
      <c r="CS817" s="104"/>
      <c r="CT817" s="104"/>
      <c r="CU817" s="104"/>
      <c r="CV817" s="104"/>
      <c r="CW817" s="104"/>
      <c r="CX817" s="104"/>
      <c r="CY817" s="211"/>
      <c r="CZ817" s="211"/>
      <c r="DA817" s="211"/>
      <c r="DB817" s="211"/>
      <c r="DC817" s="211"/>
      <c r="DD817" s="211"/>
      <c r="DE817" s="211"/>
      <c r="DF817" s="211"/>
      <c r="DG817" s="211"/>
      <c r="DH817" s="211"/>
    </row>
    <row r="818" spans="1:112" s="105" customFormat="1" ht="32.1" customHeight="1">
      <c r="A818" s="233" t="s">
        <v>1087</v>
      </c>
      <c r="B818" s="289" t="s">
        <v>1088</v>
      </c>
      <c r="C818" s="202">
        <v>401000040</v>
      </c>
      <c r="D818" s="58" t="s">
        <v>998</v>
      </c>
      <c r="E818" s="290" t="s">
        <v>252</v>
      </c>
      <c r="F818" s="291"/>
      <c r="G818" s="291"/>
      <c r="H818" s="292">
        <v>3</v>
      </c>
      <c r="I818" s="291"/>
      <c r="J818" s="292" t="s">
        <v>369</v>
      </c>
      <c r="K818" s="292" t="s">
        <v>64</v>
      </c>
      <c r="L818" s="292">
        <v>25</v>
      </c>
      <c r="M818" s="293"/>
      <c r="N818" s="293"/>
      <c r="O818" s="293"/>
      <c r="P818" s="294" t="s">
        <v>134</v>
      </c>
      <c r="Q818" s="294" t="s">
        <v>253</v>
      </c>
      <c r="R818" s="292"/>
      <c r="S818" s="292"/>
      <c r="T818" s="292" t="s">
        <v>66</v>
      </c>
      <c r="U818" s="292"/>
      <c r="V818" s="292" t="s">
        <v>189</v>
      </c>
      <c r="W818" s="292" t="s">
        <v>64</v>
      </c>
      <c r="X818" s="292"/>
      <c r="Y818" s="292"/>
      <c r="Z818" s="292"/>
      <c r="AA818" s="292"/>
      <c r="AB818" s="294" t="s">
        <v>142</v>
      </c>
      <c r="AC818" s="310" t="s">
        <v>2690</v>
      </c>
      <c r="AD818" s="307"/>
      <c r="AE818" s="307"/>
      <c r="AF818" s="307"/>
      <c r="AG818" s="307"/>
      <c r="AH818" s="307"/>
      <c r="AI818" s="307"/>
      <c r="AJ818" s="309"/>
      <c r="AK818" s="309"/>
      <c r="AL818" s="307"/>
      <c r="AM818" s="309" t="s">
        <v>2789</v>
      </c>
      <c r="AN818" s="310" t="s">
        <v>2692</v>
      </c>
      <c r="AO818" s="197" t="s">
        <v>205</v>
      </c>
      <c r="AP818" s="197" t="s">
        <v>74</v>
      </c>
      <c r="AQ818" s="197" t="s">
        <v>1030</v>
      </c>
      <c r="AR818" s="70" t="s">
        <v>1031</v>
      </c>
      <c r="AS818" s="249" t="s">
        <v>73</v>
      </c>
      <c r="AT818" s="301">
        <v>1741695.32</v>
      </c>
      <c r="AU818" s="301">
        <v>1741695.32</v>
      </c>
      <c r="AV818" s="301">
        <v>0</v>
      </c>
      <c r="AW818" s="301">
        <v>0</v>
      </c>
      <c r="AX818" s="301">
        <v>0</v>
      </c>
      <c r="AY818" s="301">
        <v>0</v>
      </c>
      <c r="AZ818" s="301">
        <v>0</v>
      </c>
      <c r="BA818" s="301">
        <v>0</v>
      </c>
      <c r="BB818" s="301">
        <v>1741695.32</v>
      </c>
      <c r="BC818" s="301">
        <v>1741695.32</v>
      </c>
      <c r="BD818" s="301">
        <v>2741718.8</v>
      </c>
      <c r="BE818" s="301">
        <v>0</v>
      </c>
      <c r="BF818" s="301">
        <v>0</v>
      </c>
      <c r="BG818" s="301">
        <v>0</v>
      </c>
      <c r="BH818" s="301">
        <v>2741718.8</v>
      </c>
      <c r="BI818" s="301">
        <v>941720</v>
      </c>
      <c r="BJ818" s="301">
        <v>0</v>
      </c>
      <c r="BK818" s="301">
        <v>0</v>
      </c>
      <c r="BL818" s="301">
        <v>0</v>
      </c>
      <c r="BM818" s="303">
        <v>941720</v>
      </c>
      <c r="BN818" s="301">
        <v>941720</v>
      </c>
      <c r="BO818" s="301">
        <v>0</v>
      </c>
      <c r="BP818" s="301">
        <v>0</v>
      </c>
      <c r="BQ818" s="301">
        <v>0</v>
      </c>
      <c r="BR818" s="303">
        <v>941720</v>
      </c>
      <c r="BS818" s="301">
        <v>941720</v>
      </c>
      <c r="BT818" s="301">
        <v>0</v>
      </c>
      <c r="BU818" s="301">
        <v>0</v>
      </c>
      <c r="BV818" s="301">
        <v>0</v>
      </c>
      <c r="BW818" s="303">
        <v>941720</v>
      </c>
      <c r="BX818" s="301">
        <v>1741695.32</v>
      </c>
      <c r="BY818" s="301">
        <v>0</v>
      </c>
      <c r="BZ818" s="301">
        <v>0</v>
      </c>
      <c r="CA818" s="301">
        <v>0</v>
      </c>
      <c r="CB818" s="301">
        <v>1741695.32</v>
      </c>
      <c r="CC818" s="301">
        <v>2741718.8</v>
      </c>
      <c r="CD818" s="301">
        <v>0</v>
      </c>
      <c r="CE818" s="301">
        <v>0</v>
      </c>
      <c r="CF818" s="301">
        <v>0</v>
      </c>
      <c r="CG818" s="301">
        <v>2741718.8</v>
      </c>
      <c r="CH818" s="301">
        <v>941720</v>
      </c>
      <c r="CI818" s="301">
        <v>0</v>
      </c>
      <c r="CJ818" s="301">
        <v>0</v>
      </c>
      <c r="CK818" s="301">
        <v>0</v>
      </c>
      <c r="CL818" s="303">
        <v>941720</v>
      </c>
      <c r="CM818" s="509" t="s">
        <v>92</v>
      </c>
      <c r="CN818" s="19" t="str">
        <f t="shared" si="318"/>
        <v>4010000400503плановый</v>
      </c>
      <c r="CO818" s="104"/>
      <c r="CP818" s="103"/>
      <c r="CQ818" s="103"/>
      <c r="CR818" s="104"/>
      <c r="CS818" s="104"/>
      <c r="CT818" s="104"/>
      <c r="CU818" s="104"/>
      <c r="CV818" s="104"/>
      <c r="CW818" s="104"/>
      <c r="CX818" s="104"/>
      <c r="CY818" s="211"/>
      <c r="CZ818" s="211"/>
      <c r="DA818" s="211"/>
      <c r="DB818" s="211"/>
      <c r="DC818" s="211"/>
      <c r="DD818" s="211"/>
      <c r="DE818" s="211"/>
      <c r="DF818" s="211"/>
      <c r="DG818" s="211"/>
      <c r="DH818" s="211"/>
    </row>
    <row r="819" spans="1:112" s="105" customFormat="1" ht="32.1" customHeight="1">
      <c r="A819" s="233" t="s">
        <v>1087</v>
      </c>
      <c r="B819" s="289" t="s">
        <v>1088</v>
      </c>
      <c r="C819" s="202">
        <v>401000040</v>
      </c>
      <c r="D819" s="58" t="s">
        <v>998</v>
      </c>
      <c r="E819" s="290" t="s">
        <v>252</v>
      </c>
      <c r="F819" s="291"/>
      <c r="G819" s="291"/>
      <c r="H819" s="292">
        <v>3</v>
      </c>
      <c r="I819" s="291"/>
      <c r="J819" s="292" t="s">
        <v>369</v>
      </c>
      <c r="K819" s="292" t="s">
        <v>64</v>
      </c>
      <c r="L819" s="292">
        <v>25</v>
      </c>
      <c r="M819" s="293"/>
      <c r="N819" s="293"/>
      <c r="O819" s="293"/>
      <c r="P819" s="294" t="s">
        <v>134</v>
      </c>
      <c r="Q819" s="294" t="s">
        <v>2806</v>
      </c>
      <c r="R819" s="292" t="s">
        <v>2807</v>
      </c>
      <c r="S819" s="292"/>
      <c r="T819" s="292" t="s">
        <v>1591</v>
      </c>
      <c r="U819" s="292"/>
      <c r="V819" s="292" t="s">
        <v>2785</v>
      </c>
      <c r="W819" s="292" t="s">
        <v>2786</v>
      </c>
      <c r="X819" s="292"/>
      <c r="Y819" s="292" t="s">
        <v>2808</v>
      </c>
      <c r="Z819" s="292"/>
      <c r="AA819" s="292"/>
      <c r="AB819" s="294" t="s">
        <v>2809</v>
      </c>
      <c r="AC819" s="310" t="s">
        <v>2690</v>
      </c>
      <c r="AD819" s="307"/>
      <c r="AE819" s="307"/>
      <c r="AF819" s="307"/>
      <c r="AG819" s="307"/>
      <c r="AH819" s="307"/>
      <c r="AI819" s="307"/>
      <c r="AJ819" s="309"/>
      <c r="AK819" s="309"/>
      <c r="AL819" s="307"/>
      <c r="AM819" s="309" t="s">
        <v>2789</v>
      </c>
      <c r="AN819" s="310" t="s">
        <v>2692</v>
      </c>
      <c r="AO819" s="197" t="s">
        <v>205</v>
      </c>
      <c r="AP819" s="197" t="s">
        <v>74</v>
      </c>
      <c r="AQ819" s="197" t="s">
        <v>1034</v>
      </c>
      <c r="AR819" s="70" t="s">
        <v>1104</v>
      </c>
      <c r="AS819" s="249" t="s">
        <v>73</v>
      </c>
      <c r="AT819" s="301">
        <v>21762570</v>
      </c>
      <c r="AU819" s="301">
        <v>21674444.300000001</v>
      </c>
      <c r="AV819" s="301">
        <v>0</v>
      </c>
      <c r="AW819" s="301">
        <v>0</v>
      </c>
      <c r="AX819" s="301">
        <v>21762570</v>
      </c>
      <c r="AY819" s="301">
        <v>21674444.300000001</v>
      </c>
      <c r="AZ819" s="301">
        <v>0</v>
      </c>
      <c r="BA819" s="301">
        <v>0</v>
      </c>
      <c r="BB819" s="303">
        <v>0</v>
      </c>
      <c r="BC819" s="303">
        <v>0</v>
      </c>
      <c r="BD819" s="301">
        <v>21762570</v>
      </c>
      <c r="BE819" s="301">
        <v>0</v>
      </c>
      <c r="BF819" s="301">
        <v>21762570</v>
      </c>
      <c r="BG819" s="301">
        <v>0</v>
      </c>
      <c r="BH819" s="303">
        <v>0</v>
      </c>
      <c r="BI819" s="301">
        <v>6996870</v>
      </c>
      <c r="BJ819" s="301">
        <v>0</v>
      </c>
      <c r="BK819" s="303">
        <v>6996870</v>
      </c>
      <c r="BL819" s="301">
        <v>0</v>
      </c>
      <c r="BM819" s="303">
        <v>0</v>
      </c>
      <c r="BN819" s="301">
        <v>6996870</v>
      </c>
      <c r="BO819" s="301">
        <v>0</v>
      </c>
      <c r="BP819" s="303">
        <v>6996870</v>
      </c>
      <c r="BQ819" s="301">
        <v>0</v>
      </c>
      <c r="BR819" s="303">
        <v>0</v>
      </c>
      <c r="BS819" s="301">
        <v>6996870</v>
      </c>
      <c r="BT819" s="301">
        <v>0</v>
      </c>
      <c r="BU819" s="303">
        <v>6996870</v>
      </c>
      <c r="BV819" s="301">
        <v>0</v>
      </c>
      <c r="BW819" s="303">
        <v>0</v>
      </c>
      <c r="BX819" s="301">
        <v>21762570</v>
      </c>
      <c r="BY819" s="301">
        <v>0</v>
      </c>
      <c r="BZ819" s="301">
        <v>21762570</v>
      </c>
      <c r="CA819" s="301">
        <v>0</v>
      </c>
      <c r="CB819" s="303">
        <v>0</v>
      </c>
      <c r="CC819" s="301">
        <v>21762570</v>
      </c>
      <c r="CD819" s="301">
        <v>0</v>
      </c>
      <c r="CE819" s="301">
        <v>21762570</v>
      </c>
      <c r="CF819" s="301">
        <v>0</v>
      </c>
      <c r="CG819" s="303">
        <v>0</v>
      </c>
      <c r="CH819" s="301">
        <v>6996870</v>
      </c>
      <c r="CI819" s="301">
        <v>0</v>
      </c>
      <c r="CJ819" s="303">
        <v>6996870</v>
      </c>
      <c r="CK819" s="301">
        <v>0</v>
      </c>
      <c r="CL819" s="303">
        <v>0</v>
      </c>
      <c r="CM819" s="509" t="s">
        <v>92</v>
      </c>
      <c r="CN819" s="19" t="str">
        <f t="shared" si="318"/>
        <v>4010000400503плановый</v>
      </c>
      <c r="CO819" s="104"/>
      <c r="CP819" s="103"/>
      <c r="CQ819" s="103"/>
      <c r="CR819" s="104"/>
      <c r="CS819" s="104"/>
      <c r="CT819" s="104"/>
      <c r="CU819" s="104"/>
      <c r="CV819" s="104"/>
      <c r="CW819" s="104"/>
      <c r="CX819" s="104"/>
      <c r="CY819" s="211"/>
      <c r="CZ819" s="211"/>
      <c r="DA819" s="211"/>
      <c r="DB819" s="211"/>
      <c r="DC819" s="211"/>
      <c r="DD819" s="211"/>
      <c r="DE819" s="211"/>
      <c r="DF819" s="211"/>
      <c r="DG819" s="211"/>
      <c r="DH819" s="211"/>
    </row>
    <row r="820" spans="1:112" s="105" customFormat="1" ht="32.1" customHeight="1">
      <c r="A820" s="233" t="s">
        <v>1087</v>
      </c>
      <c r="B820" s="289" t="s">
        <v>1088</v>
      </c>
      <c r="C820" s="202">
        <v>402000001</v>
      </c>
      <c r="D820" s="58" t="s">
        <v>67</v>
      </c>
      <c r="E820" s="290" t="s">
        <v>1036</v>
      </c>
      <c r="F820" s="291"/>
      <c r="G820" s="291"/>
      <c r="H820" s="292" t="s">
        <v>289</v>
      </c>
      <c r="I820" s="291"/>
      <c r="J820" s="292" t="s">
        <v>629</v>
      </c>
      <c r="K820" s="292" t="s">
        <v>66</v>
      </c>
      <c r="L820" s="292"/>
      <c r="M820" s="293"/>
      <c r="N820" s="293"/>
      <c r="O820" s="293"/>
      <c r="P820" s="294" t="s">
        <v>1037</v>
      </c>
      <c r="Q820" s="294" t="s">
        <v>1038</v>
      </c>
      <c r="R820" s="292"/>
      <c r="S820" s="292"/>
      <c r="T820" s="292"/>
      <c r="U820" s="292"/>
      <c r="V820" s="292">
        <v>11</v>
      </c>
      <c r="W820" s="292">
        <v>1</v>
      </c>
      <c r="X820" s="292" t="s">
        <v>106</v>
      </c>
      <c r="Y820" s="292"/>
      <c r="Z820" s="292"/>
      <c r="AA820" s="292"/>
      <c r="AB820" s="294" t="s">
        <v>1105</v>
      </c>
      <c r="AC820" s="312" t="s">
        <v>2246</v>
      </c>
      <c r="AD820" s="307"/>
      <c r="AE820" s="307"/>
      <c r="AF820" s="307"/>
      <c r="AG820" s="307"/>
      <c r="AH820" s="307"/>
      <c r="AI820" s="307"/>
      <c r="AJ820" s="309"/>
      <c r="AK820" s="309"/>
      <c r="AL820" s="307"/>
      <c r="AM820" s="313" t="s">
        <v>1897</v>
      </c>
      <c r="AN820" s="314" t="s">
        <v>1871</v>
      </c>
      <c r="AO820" s="197" t="s">
        <v>71</v>
      </c>
      <c r="AP820" s="197" t="s">
        <v>137</v>
      </c>
      <c r="AQ820" s="197">
        <v>8110010010</v>
      </c>
      <c r="AR820" s="70" t="s">
        <v>76</v>
      </c>
      <c r="AS820" s="249" t="s">
        <v>77</v>
      </c>
      <c r="AT820" s="301">
        <v>457980.97</v>
      </c>
      <c r="AU820" s="301">
        <v>457980.97</v>
      </c>
      <c r="AV820" s="301">
        <v>0</v>
      </c>
      <c r="AW820" s="301">
        <v>0</v>
      </c>
      <c r="AX820" s="301">
        <v>0</v>
      </c>
      <c r="AY820" s="301">
        <v>0</v>
      </c>
      <c r="AZ820" s="301">
        <v>0</v>
      </c>
      <c r="BA820" s="301">
        <v>0</v>
      </c>
      <c r="BB820" s="301">
        <v>457980.97</v>
      </c>
      <c r="BC820" s="301">
        <v>457980.97</v>
      </c>
      <c r="BD820" s="302">
        <v>489325</v>
      </c>
      <c r="BE820" s="301">
        <v>0</v>
      </c>
      <c r="BF820" s="301">
        <v>0</v>
      </c>
      <c r="BG820" s="301">
        <v>0</v>
      </c>
      <c r="BH820" s="302">
        <v>489325</v>
      </c>
      <c r="BI820" s="302">
        <v>489325</v>
      </c>
      <c r="BJ820" s="301">
        <v>0</v>
      </c>
      <c r="BK820" s="301">
        <v>0</v>
      </c>
      <c r="BL820" s="301">
        <v>0</v>
      </c>
      <c r="BM820" s="302">
        <v>489325</v>
      </c>
      <c r="BN820" s="302">
        <v>489325</v>
      </c>
      <c r="BO820" s="301">
        <v>0</v>
      </c>
      <c r="BP820" s="301">
        <v>0</v>
      </c>
      <c r="BQ820" s="301">
        <v>0</v>
      </c>
      <c r="BR820" s="302">
        <v>489325</v>
      </c>
      <c r="BS820" s="302">
        <v>489325</v>
      </c>
      <c r="BT820" s="301">
        <v>0</v>
      </c>
      <c r="BU820" s="301">
        <v>0</v>
      </c>
      <c r="BV820" s="301">
        <v>0</v>
      </c>
      <c r="BW820" s="302">
        <v>489325</v>
      </c>
      <c r="BX820" s="301">
        <v>457980.97</v>
      </c>
      <c r="BY820" s="301">
        <v>0</v>
      </c>
      <c r="BZ820" s="301">
        <v>0</v>
      </c>
      <c r="CA820" s="301">
        <v>0</v>
      </c>
      <c r="CB820" s="301">
        <v>457980.97</v>
      </c>
      <c r="CC820" s="302">
        <v>489325</v>
      </c>
      <c r="CD820" s="301">
        <v>0</v>
      </c>
      <c r="CE820" s="301">
        <v>0</v>
      </c>
      <c r="CF820" s="301">
        <v>0</v>
      </c>
      <c r="CG820" s="302">
        <v>489325</v>
      </c>
      <c r="CH820" s="302">
        <v>489325</v>
      </c>
      <c r="CI820" s="301">
        <v>0</v>
      </c>
      <c r="CJ820" s="301">
        <v>0</v>
      </c>
      <c r="CK820" s="301">
        <v>0</v>
      </c>
      <c r="CL820" s="302">
        <v>489325</v>
      </c>
      <c r="CM820" s="438" t="s">
        <v>91</v>
      </c>
      <c r="CN820" s="19" t="str">
        <f t="shared" si="318"/>
        <v>4020000010104нормативный</v>
      </c>
      <c r="CO820" s="104"/>
      <c r="CP820" s="103"/>
      <c r="CQ820" s="103"/>
      <c r="CR820" s="104"/>
      <c r="CS820" s="104"/>
      <c r="CT820" s="104"/>
      <c r="CU820" s="104"/>
      <c r="CV820" s="104"/>
      <c r="CW820" s="104"/>
      <c r="CX820" s="104"/>
      <c r="CY820" s="211"/>
      <c r="CZ820" s="211"/>
      <c r="DA820" s="211"/>
      <c r="DB820" s="211"/>
      <c r="DC820" s="211"/>
      <c r="DD820" s="211"/>
      <c r="DE820" s="211"/>
      <c r="DF820" s="211"/>
      <c r="DG820" s="211"/>
      <c r="DH820" s="211"/>
    </row>
    <row r="821" spans="1:112" s="105" customFormat="1" ht="32.1" customHeight="1">
      <c r="A821" s="233" t="s">
        <v>1087</v>
      </c>
      <c r="B821" s="289" t="s">
        <v>1088</v>
      </c>
      <c r="C821" s="202">
        <v>402000001</v>
      </c>
      <c r="D821" s="58" t="s">
        <v>67</v>
      </c>
      <c r="E821" s="290" t="s">
        <v>1036</v>
      </c>
      <c r="F821" s="291"/>
      <c r="G821" s="291"/>
      <c r="H821" s="292" t="s">
        <v>289</v>
      </c>
      <c r="I821" s="291"/>
      <c r="J821" s="292" t="s">
        <v>629</v>
      </c>
      <c r="K821" s="292" t="s">
        <v>66</v>
      </c>
      <c r="L821" s="292"/>
      <c r="M821" s="293"/>
      <c r="N821" s="293"/>
      <c r="O821" s="293"/>
      <c r="P821" s="294" t="s">
        <v>1037</v>
      </c>
      <c r="Q821" s="294" t="s">
        <v>1038</v>
      </c>
      <c r="R821" s="292"/>
      <c r="S821" s="292"/>
      <c r="T821" s="292"/>
      <c r="U821" s="292"/>
      <c r="V821" s="292">
        <v>11</v>
      </c>
      <c r="W821" s="292">
        <v>1</v>
      </c>
      <c r="X821" s="292" t="s">
        <v>106</v>
      </c>
      <c r="Y821" s="292"/>
      <c r="Z821" s="292"/>
      <c r="AA821" s="292"/>
      <c r="AB821" s="294" t="s">
        <v>1105</v>
      </c>
      <c r="AC821" s="312" t="s">
        <v>2246</v>
      </c>
      <c r="AD821" s="313"/>
      <c r="AE821" s="313"/>
      <c r="AF821" s="313"/>
      <c r="AG821" s="313"/>
      <c r="AH821" s="313"/>
      <c r="AI821" s="313"/>
      <c r="AJ821" s="315"/>
      <c r="AK821" s="313"/>
      <c r="AL821" s="313"/>
      <c r="AM821" s="313" t="s">
        <v>2810</v>
      </c>
      <c r="AN821" s="314" t="s">
        <v>1871</v>
      </c>
      <c r="AO821" s="197" t="s">
        <v>71</v>
      </c>
      <c r="AP821" s="197" t="s">
        <v>137</v>
      </c>
      <c r="AQ821" s="197">
        <v>8110010010</v>
      </c>
      <c r="AR821" s="70" t="s">
        <v>76</v>
      </c>
      <c r="AS821" s="249" t="s">
        <v>79</v>
      </c>
      <c r="AT821" s="301">
        <v>138310.25</v>
      </c>
      <c r="AU821" s="301">
        <v>138310.25</v>
      </c>
      <c r="AV821" s="301">
        <v>0</v>
      </c>
      <c r="AW821" s="301">
        <v>0</v>
      </c>
      <c r="AX821" s="301">
        <v>0</v>
      </c>
      <c r="AY821" s="301">
        <v>0</v>
      </c>
      <c r="AZ821" s="301">
        <v>0</v>
      </c>
      <c r="BA821" s="301">
        <v>0</v>
      </c>
      <c r="BB821" s="301">
        <v>138310.25</v>
      </c>
      <c r="BC821" s="301">
        <v>138310.25</v>
      </c>
      <c r="BD821" s="302">
        <v>147775</v>
      </c>
      <c r="BE821" s="301">
        <v>0</v>
      </c>
      <c r="BF821" s="301">
        <v>0</v>
      </c>
      <c r="BG821" s="301">
        <v>0</v>
      </c>
      <c r="BH821" s="302">
        <v>147775</v>
      </c>
      <c r="BI821" s="302">
        <v>147775</v>
      </c>
      <c r="BJ821" s="301">
        <v>0</v>
      </c>
      <c r="BK821" s="301">
        <v>0</v>
      </c>
      <c r="BL821" s="301">
        <v>0</v>
      </c>
      <c r="BM821" s="302">
        <v>147775</v>
      </c>
      <c r="BN821" s="302">
        <v>147775</v>
      </c>
      <c r="BO821" s="301">
        <v>0</v>
      </c>
      <c r="BP821" s="301">
        <v>0</v>
      </c>
      <c r="BQ821" s="301">
        <v>0</v>
      </c>
      <c r="BR821" s="302">
        <v>147775</v>
      </c>
      <c r="BS821" s="302">
        <v>147775</v>
      </c>
      <c r="BT821" s="301">
        <v>0</v>
      </c>
      <c r="BU821" s="301">
        <v>0</v>
      </c>
      <c r="BV821" s="301">
        <v>0</v>
      </c>
      <c r="BW821" s="302">
        <v>147775</v>
      </c>
      <c r="BX821" s="301">
        <v>138310.25</v>
      </c>
      <c r="BY821" s="301">
        <v>0</v>
      </c>
      <c r="BZ821" s="301">
        <v>0</v>
      </c>
      <c r="CA821" s="301">
        <v>0</v>
      </c>
      <c r="CB821" s="301">
        <v>138310.25</v>
      </c>
      <c r="CC821" s="302">
        <v>147775</v>
      </c>
      <c r="CD821" s="301">
        <v>0</v>
      </c>
      <c r="CE821" s="301">
        <v>0</v>
      </c>
      <c r="CF821" s="301">
        <v>0</v>
      </c>
      <c r="CG821" s="302">
        <v>147775</v>
      </c>
      <c r="CH821" s="302">
        <v>147775</v>
      </c>
      <c r="CI821" s="301">
        <v>0</v>
      </c>
      <c r="CJ821" s="301">
        <v>0</v>
      </c>
      <c r="CK821" s="301">
        <v>0</v>
      </c>
      <c r="CL821" s="302">
        <v>147775</v>
      </c>
      <c r="CM821" s="438" t="s">
        <v>91</v>
      </c>
      <c r="CN821" s="19" t="str">
        <f t="shared" si="318"/>
        <v>4020000010104нормативный</v>
      </c>
      <c r="CO821" s="104"/>
      <c r="CP821" s="103"/>
      <c r="CQ821" s="103"/>
      <c r="CR821" s="104"/>
      <c r="CS821" s="104"/>
      <c r="CT821" s="104"/>
      <c r="CU821" s="104"/>
      <c r="CV821" s="104"/>
      <c r="CW821" s="104"/>
      <c r="CX821" s="104"/>
      <c r="CY821" s="211"/>
      <c r="CZ821" s="211"/>
      <c r="DA821" s="211"/>
      <c r="DB821" s="211"/>
      <c r="DC821" s="211"/>
      <c r="DD821" s="211"/>
      <c r="DE821" s="211"/>
      <c r="DF821" s="211"/>
      <c r="DG821" s="211"/>
      <c r="DH821" s="211"/>
    </row>
    <row r="822" spans="1:112" s="105" customFormat="1" ht="32.1" customHeight="1">
      <c r="A822" s="233" t="s">
        <v>1087</v>
      </c>
      <c r="B822" s="289" t="s">
        <v>1088</v>
      </c>
      <c r="C822" s="202">
        <v>402000001</v>
      </c>
      <c r="D822" s="58" t="s">
        <v>67</v>
      </c>
      <c r="E822" s="290" t="s">
        <v>252</v>
      </c>
      <c r="F822" s="291"/>
      <c r="G822" s="291"/>
      <c r="H822" s="292" t="s">
        <v>66</v>
      </c>
      <c r="I822" s="291"/>
      <c r="J822" s="292" t="s">
        <v>330</v>
      </c>
      <c r="K822" s="292" t="s">
        <v>64</v>
      </c>
      <c r="L822" s="292" t="s">
        <v>66</v>
      </c>
      <c r="M822" s="293"/>
      <c r="N822" s="293"/>
      <c r="O822" s="293"/>
      <c r="P822" s="294" t="s">
        <v>134</v>
      </c>
      <c r="Q822" s="294" t="s">
        <v>253</v>
      </c>
      <c r="R822" s="292"/>
      <c r="S822" s="292"/>
      <c r="T822" s="292" t="s">
        <v>66</v>
      </c>
      <c r="U822" s="292"/>
      <c r="V822" s="292" t="s">
        <v>189</v>
      </c>
      <c r="W822" s="292" t="s">
        <v>64</v>
      </c>
      <c r="X822" s="292"/>
      <c r="Y822" s="292"/>
      <c r="Z822" s="292"/>
      <c r="AA822" s="292"/>
      <c r="AB822" s="294" t="s">
        <v>142</v>
      </c>
      <c r="AC822" s="310" t="s">
        <v>2749</v>
      </c>
      <c r="AD822" s="307"/>
      <c r="AE822" s="307"/>
      <c r="AF822" s="307"/>
      <c r="AG822" s="307"/>
      <c r="AH822" s="309"/>
      <c r="AI822" s="309"/>
      <c r="AJ822" s="309"/>
      <c r="AK822" s="307"/>
      <c r="AL822" s="316"/>
      <c r="AM822" s="307" t="s">
        <v>2811</v>
      </c>
      <c r="AN822" s="310" t="s">
        <v>1859</v>
      </c>
      <c r="AO822" s="197" t="s">
        <v>71</v>
      </c>
      <c r="AP822" s="197" t="s">
        <v>137</v>
      </c>
      <c r="AQ822" s="197">
        <v>8110010010</v>
      </c>
      <c r="AR822" s="70" t="s">
        <v>76</v>
      </c>
      <c r="AS822" s="249" t="s">
        <v>73</v>
      </c>
      <c r="AT822" s="301">
        <v>2617029.79</v>
      </c>
      <c r="AU822" s="301">
        <v>2617029.79</v>
      </c>
      <c r="AV822" s="301">
        <v>0</v>
      </c>
      <c r="AW822" s="301">
        <v>0</v>
      </c>
      <c r="AX822" s="301">
        <v>0</v>
      </c>
      <c r="AY822" s="301">
        <v>0</v>
      </c>
      <c r="AZ822" s="301">
        <v>0</v>
      </c>
      <c r="BA822" s="301">
        <v>0</v>
      </c>
      <c r="BB822" s="301">
        <v>2617029.79</v>
      </c>
      <c r="BC822" s="301">
        <v>2617029.79</v>
      </c>
      <c r="BD822" s="301">
        <v>2275965.46</v>
      </c>
      <c r="BE822" s="301">
        <v>0</v>
      </c>
      <c r="BF822" s="301">
        <v>0</v>
      </c>
      <c r="BG822" s="301">
        <v>0</v>
      </c>
      <c r="BH822" s="301">
        <v>2275965.46</v>
      </c>
      <c r="BI822" s="301">
        <v>2177675</v>
      </c>
      <c r="BJ822" s="301">
        <v>0</v>
      </c>
      <c r="BK822" s="301">
        <v>0</v>
      </c>
      <c r="BL822" s="301">
        <v>0</v>
      </c>
      <c r="BM822" s="301">
        <v>2177675</v>
      </c>
      <c r="BN822" s="301">
        <v>2184016</v>
      </c>
      <c r="BO822" s="301">
        <v>0</v>
      </c>
      <c r="BP822" s="301">
        <v>0</v>
      </c>
      <c r="BQ822" s="301">
        <v>0</v>
      </c>
      <c r="BR822" s="301">
        <v>2184016</v>
      </c>
      <c r="BS822" s="301">
        <v>2184016</v>
      </c>
      <c r="BT822" s="301">
        <v>0</v>
      </c>
      <c r="BU822" s="301">
        <v>0</v>
      </c>
      <c r="BV822" s="301">
        <v>0</v>
      </c>
      <c r="BW822" s="301">
        <v>2184016</v>
      </c>
      <c r="BX822" s="301">
        <v>2617029.79</v>
      </c>
      <c r="BY822" s="301">
        <v>0</v>
      </c>
      <c r="BZ822" s="301">
        <v>0</v>
      </c>
      <c r="CA822" s="301">
        <v>0</v>
      </c>
      <c r="CB822" s="301">
        <v>2617029.79</v>
      </c>
      <c r="CC822" s="301">
        <v>2275965.46</v>
      </c>
      <c r="CD822" s="301">
        <v>0</v>
      </c>
      <c r="CE822" s="301">
        <v>0</v>
      </c>
      <c r="CF822" s="301">
        <v>0</v>
      </c>
      <c r="CG822" s="301">
        <v>2275965.46</v>
      </c>
      <c r="CH822" s="301">
        <v>2177675</v>
      </c>
      <c r="CI822" s="301">
        <v>0</v>
      </c>
      <c r="CJ822" s="301">
        <v>0</v>
      </c>
      <c r="CK822" s="301">
        <v>0</v>
      </c>
      <c r="CL822" s="301">
        <v>2177675</v>
      </c>
      <c r="CM822" s="509" t="s">
        <v>92</v>
      </c>
      <c r="CN822" s="19" t="str">
        <f t="shared" si="318"/>
        <v>4020000010104плановый</v>
      </c>
      <c r="CO822" s="104"/>
      <c r="CP822" s="103"/>
      <c r="CQ822" s="103"/>
      <c r="CR822" s="104"/>
      <c r="CS822" s="104"/>
      <c r="CT822" s="104"/>
      <c r="CU822" s="104"/>
      <c r="CV822" s="104"/>
      <c r="CW822" s="104"/>
      <c r="CX822" s="104"/>
      <c r="CY822" s="211"/>
      <c r="CZ822" s="211"/>
      <c r="DA822" s="211"/>
      <c r="DB822" s="211"/>
      <c r="DC822" s="211"/>
      <c r="DD822" s="211"/>
      <c r="DE822" s="211"/>
      <c r="DF822" s="211"/>
      <c r="DG822" s="211"/>
      <c r="DH822" s="211"/>
    </row>
    <row r="823" spans="1:112" s="105" customFormat="1" ht="32.1" customHeight="1">
      <c r="A823" s="233" t="s">
        <v>1087</v>
      </c>
      <c r="B823" s="289" t="s">
        <v>1088</v>
      </c>
      <c r="C823" s="202">
        <v>402000001</v>
      </c>
      <c r="D823" s="58" t="s">
        <v>67</v>
      </c>
      <c r="E823" s="290" t="s">
        <v>252</v>
      </c>
      <c r="F823" s="291"/>
      <c r="G823" s="291"/>
      <c r="H823" s="292" t="s">
        <v>66</v>
      </c>
      <c r="I823" s="291"/>
      <c r="J823" s="292" t="s">
        <v>330</v>
      </c>
      <c r="K823" s="292" t="s">
        <v>64</v>
      </c>
      <c r="L823" s="292" t="s">
        <v>66</v>
      </c>
      <c r="M823" s="293"/>
      <c r="N823" s="293"/>
      <c r="O823" s="293"/>
      <c r="P823" s="294" t="s">
        <v>134</v>
      </c>
      <c r="Q823" s="294" t="s">
        <v>253</v>
      </c>
      <c r="R823" s="292"/>
      <c r="S823" s="292"/>
      <c r="T823" s="292" t="s">
        <v>66</v>
      </c>
      <c r="U823" s="292"/>
      <c r="V823" s="292" t="s">
        <v>189</v>
      </c>
      <c r="W823" s="292" t="s">
        <v>64</v>
      </c>
      <c r="X823" s="292"/>
      <c r="Y823" s="292"/>
      <c r="Z823" s="292"/>
      <c r="AA823" s="292"/>
      <c r="AB823" s="294" t="s">
        <v>142</v>
      </c>
      <c r="AC823" s="310" t="s">
        <v>2749</v>
      </c>
      <c r="AD823" s="307"/>
      <c r="AE823" s="307"/>
      <c r="AF823" s="307"/>
      <c r="AG823" s="307"/>
      <c r="AH823" s="309"/>
      <c r="AI823" s="309"/>
      <c r="AJ823" s="309"/>
      <c r="AK823" s="307"/>
      <c r="AL823" s="316"/>
      <c r="AM823" s="307" t="s">
        <v>2811</v>
      </c>
      <c r="AN823" s="310" t="s">
        <v>1859</v>
      </c>
      <c r="AO823" s="197" t="s">
        <v>71</v>
      </c>
      <c r="AP823" s="197" t="s">
        <v>137</v>
      </c>
      <c r="AQ823" s="197">
        <v>8110010010</v>
      </c>
      <c r="AR823" s="70" t="s">
        <v>76</v>
      </c>
      <c r="AS823" s="249" t="s">
        <v>118</v>
      </c>
      <c r="AT823" s="301">
        <v>1053983.21</v>
      </c>
      <c r="AU823" s="301">
        <v>1049212.07</v>
      </c>
      <c r="AV823" s="301">
        <v>0</v>
      </c>
      <c r="AW823" s="301">
        <v>0</v>
      </c>
      <c r="AX823" s="301">
        <v>0</v>
      </c>
      <c r="AY823" s="301">
        <v>0</v>
      </c>
      <c r="AZ823" s="301">
        <v>0</v>
      </c>
      <c r="BA823" s="301">
        <v>0</v>
      </c>
      <c r="BB823" s="301">
        <v>1053983.21</v>
      </c>
      <c r="BC823" s="301">
        <v>1049212.07</v>
      </c>
      <c r="BD823" s="301">
        <v>1080419.54</v>
      </c>
      <c r="BE823" s="301">
        <v>0</v>
      </c>
      <c r="BF823" s="301">
        <v>0</v>
      </c>
      <c r="BG823" s="301">
        <v>0</v>
      </c>
      <c r="BH823" s="301">
        <v>1080419.54</v>
      </c>
      <c r="BI823" s="301">
        <v>1114238</v>
      </c>
      <c r="BJ823" s="301">
        <v>0</v>
      </c>
      <c r="BK823" s="301">
        <v>0</v>
      </c>
      <c r="BL823" s="301">
        <v>0</v>
      </c>
      <c r="BM823" s="301">
        <v>1114238</v>
      </c>
      <c r="BN823" s="301">
        <v>1158808</v>
      </c>
      <c r="BO823" s="301">
        <v>0</v>
      </c>
      <c r="BP823" s="301">
        <v>0</v>
      </c>
      <c r="BQ823" s="301">
        <v>0</v>
      </c>
      <c r="BR823" s="301">
        <v>1158808</v>
      </c>
      <c r="BS823" s="301">
        <v>1158808</v>
      </c>
      <c r="BT823" s="301">
        <v>0</v>
      </c>
      <c r="BU823" s="301">
        <v>0</v>
      </c>
      <c r="BV823" s="301">
        <v>0</v>
      </c>
      <c r="BW823" s="301">
        <v>1158808</v>
      </c>
      <c r="BX823" s="301">
        <v>1053983.21</v>
      </c>
      <c r="BY823" s="301">
        <v>0</v>
      </c>
      <c r="BZ823" s="301">
        <v>0</v>
      </c>
      <c r="CA823" s="301">
        <v>0</v>
      </c>
      <c r="CB823" s="301">
        <v>1053983.21</v>
      </c>
      <c r="CC823" s="301">
        <v>1080419.54</v>
      </c>
      <c r="CD823" s="301">
        <v>0</v>
      </c>
      <c r="CE823" s="301">
        <v>0</v>
      </c>
      <c r="CF823" s="301">
        <v>0</v>
      </c>
      <c r="CG823" s="301">
        <v>1080419.54</v>
      </c>
      <c r="CH823" s="301">
        <v>1114238</v>
      </c>
      <c r="CI823" s="301">
        <v>0</v>
      </c>
      <c r="CJ823" s="301">
        <v>0</v>
      </c>
      <c r="CK823" s="301">
        <v>0</v>
      </c>
      <c r="CL823" s="301">
        <v>1114238</v>
      </c>
      <c r="CM823" s="311" t="s">
        <v>1257</v>
      </c>
      <c r="CN823" s="19" t="str">
        <f t="shared" si="318"/>
        <v>4020000010104индексации</v>
      </c>
      <c r="CO823" s="104"/>
      <c r="CP823" s="103"/>
      <c r="CQ823" s="103"/>
      <c r="CR823" s="104"/>
      <c r="CS823" s="104"/>
      <c r="CT823" s="104"/>
      <c r="CU823" s="104"/>
      <c r="CV823" s="104"/>
      <c r="CW823" s="104"/>
      <c r="CX823" s="104"/>
      <c r="CY823" s="211"/>
      <c r="CZ823" s="211"/>
      <c r="DA823" s="211"/>
      <c r="DB823" s="211"/>
      <c r="DC823" s="211"/>
      <c r="DD823" s="211"/>
      <c r="DE823" s="211"/>
      <c r="DF823" s="211"/>
      <c r="DG823" s="211"/>
      <c r="DH823" s="211"/>
    </row>
    <row r="824" spans="1:112" s="105" customFormat="1" ht="32.1" customHeight="1">
      <c r="A824" s="233" t="s">
        <v>1087</v>
      </c>
      <c r="B824" s="289" t="s">
        <v>1088</v>
      </c>
      <c r="C824" s="202">
        <v>402000001</v>
      </c>
      <c r="D824" s="58" t="s">
        <v>67</v>
      </c>
      <c r="E824" s="290" t="s">
        <v>252</v>
      </c>
      <c r="F824" s="291"/>
      <c r="G824" s="291"/>
      <c r="H824" s="292" t="s">
        <v>66</v>
      </c>
      <c r="I824" s="291"/>
      <c r="J824" s="292" t="s">
        <v>330</v>
      </c>
      <c r="K824" s="292" t="s">
        <v>64</v>
      </c>
      <c r="L824" s="292" t="s">
        <v>66</v>
      </c>
      <c r="M824" s="293"/>
      <c r="N824" s="293"/>
      <c r="O824" s="293"/>
      <c r="P824" s="294" t="s">
        <v>134</v>
      </c>
      <c r="Q824" s="294" t="s">
        <v>253</v>
      </c>
      <c r="R824" s="292"/>
      <c r="S824" s="292"/>
      <c r="T824" s="292" t="s">
        <v>66</v>
      </c>
      <c r="U824" s="292"/>
      <c r="V824" s="292" t="s">
        <v>189</v>
      </c>
      <c r="W824" s="292" t="s">
        <v>64</v>
      </c>
      <c r="X824" s="292"/>
      <c r="Y824" s="292"/>
      <c r="Z824" s="292"/>
      <c r="AA824" s="292"/>
      <c r="AB824" s="294" t="s">
        <v>142</v>
      </c>
      <c r="AC824" s="310" t="s">
        <v>2749</v>
      </c>
      <c r="AD824" s="307"/>
      <c r="AE824" s="307"/>
      <c r="AF824" s="307"/>
      <c r="AG824" s="307"/>
      <c r="AH824" s="309"/>
      <c r="AI824" s="309"/>
      <c r="AJ824" s="309"/>
      <c r="AK824" s="307"/>
      <c r="AL824" s="316"/>
      <c r="AM824" s="307" t="s">
        <v>2811</v>
      </c>
      <c r="AN824" s="310" t="s">
        <v>1859</v>
      </c>
      <c r="AO824" s="197" t="s">
        <v>71</v>
      </c>
      <c r="AP824" s="197" t="s">
        <v>137</v>
      </c>
      <c r="AQ824" s="197" t="s">
        <v>1106</v>
      </c>
      <c r="AR824" s="70" t="s">
        <v>76</v>
      </c>
      <c r="AS824" s="249" t="s">
        <v>80</v>
      </c>
      <c r="AT824" s="301">
        <v>31547</v>
      </c>
      <c r="AU824" s="301">
        <v>31547</v>
      </c>
      <c r="AV824" s="301">
        <v>0</v>
      </c>
      <c r="AW824" s="301">
        <v>0</v>
      </c>
      <c r="AX824" s="301">
        <v>0</v>
      </c>
      <c r="AY824" s="301">
        <v>0</v>
      </c>
      <c r="AZ824" s="301">
        <v>0</v>
      </c>
      <c r="BA824" s="301">
        <v>0</v>
      </c>
      <c r="BB824" s="301">
        <v>31547</v>
      </c>
      <c r="BC824" s="301">
        <v>31547</v>
      </c>
      <c r="BD824" s="301">
        <v>31919</v>
      </c>
      <c r="BE824" s="301">
        <v>0</v>
      </c>
      <c r="BF824" s="301">
        <v>0</v>
      </c>
      <c r="BG824" s="301">
        <v>0</v>
      </c>
      <c r="BH824" s="301">
        <v>31919</v>
      </c>
      <c r="BI824" s="301">
        <v>31919</v>
      </c>
      <c r="BJ824" s="301">
        <v>0</v>
      </c>
      <c r="BK824" s="301">
        <v>0</v>
      </c>
      <c r="BL824" s="301">
        <v>0</v>
      </c>
      <c r="BM824" s="301">
        <v>31919</v>
      </c>
      <c r="BN824" s="301">
        <v>31919</v>
      </c>
      <c r="BO824" s="301">
        <v>0</v>
      </c>
      <c r="BP824" s="301">
        <v>0</v>
      </c>
      <c r="BQ824" s="301">
        <v>0</v>
      </c>
      <c r="BR824" s="301">
        <v>31919</v>
      </c>
      <c r="BS824" s="301">
        <v>31919</v>
      </c>
      <c r="BT824" s="301">
        <v>0</v>
      </c>
      <c r="BU824" s="301">
        <v>0</v>
      </c>
      <c r="BV824" s="301">
        <v>0</v>
      </c>
      <c r="BW824" s="301">
        <v>31919</v>
      </c>
      <c r="BX824" s="301">
        <v>31547</v>
      </c>
      <c r="BY824" s="301">
        <v>0</v>
      </c>
      <c r="BZ824" s="301">
        <v>0</v>
      </c>
      <c r="CA824" s="301">
        <v>0</v>
      </c>
      <c r="CB824" s="301">
        <v>31547</v>
      </c>
      <c r="CC824" s="301">
        <v>31919</v>
      </c>
      <c r="CD824" s="301">
        <v>0</v>
      </c>
      <c r="CE824" s="301">
        <v>0</v>
      </c>
      <c r="CF824" s="301">
        <v>0</v>
      </c>
      <c r="CG824" s="301">
        <v>31919</v>
      </c>
      <c r="CH824" s="301">
        <v>31919</v>
      </c>
      <c r="CI824" s="301">
        <v>0</v>
      </c>
      <c r="CJ824" s="301">
        <v>0</v>
      </c>
      <c r="CK824" s="301">
        <v>0</v>
      </c>
      <c r="CL824" s="301">
        <v>31919</v>
      </c>
      <c r="CM824" s="509" t="s">
        <v>92</v>
      </c>
      <c r="CN824" s="19" t="str">
        <f t="shared" si="318"/>
        <v>4020000010104плановый</v>
      </c>
      <c r="CO824" s="104"/>
      <c r="CP824" s="103"/>
      <c r="CQ824" s="103"/>
      <c r="CR824" s="104"/>
      <c r="CS824" s="104"/>
      <c r="CT824" s="104"/>
      <c r="CU824" s="104"/>
      <c r="CV824" s="104"/>
      <c r="CW824" s="104"/>
      <c r="CX824" s="104"/>
      <c r="CY824" s="211"/>
      <c r="CZ824" s="211"/>
      <c r="DA824" s="211"/>
      <c r="DB824" s="211"/>
      <c r="DC824" s="211"/>
      <c r="DD824" s="211"/>
      <c r="DE824" s="211"/>
      <c r="DF824" s="211"/>
      <c r="DG824" s="211"/>
      <c r="DH824" s="211"/>
    </row>
    <row r="825" spans="1:112" s="105" customFormat="1" ht="32.1" customHeight="1">
      <c r="A825" s="233" t="s">
        <v>1087</v>
      </c>
      <c r="B825" s="289" t="s">
        <v>1088</v>
      </c>
      <c r="C825" s="202">
        <v>402000001</v>
      </c>
      <c r="D825" s="58" t="s">
        <v>67</v>
      </c>
      <c r="E825" s="290" t="s">
        <v>252</v>
      </c>
      <c r="F825" s="291"/>
      <c r="G825" s="291"/>
      <c r="H825" s="292" t="s">
        <v>66</v>
      </c>
      <c r="I825" s="291"/>
      <c r="J825" s="292">
        <v>17</v>
      </c>
      <c r="K825" s="292" t="s">
        <v>64</v>
      </c>
      <c r="L825" s="292">
        <v>3</v>
      </c>
      <c r="M825" s="293"/>
      <c r="N825" s="293"/>
      <c r="O825" s="293"/>
      <c r="P825" s="294" t="s">
        <v>134</v>
      </c>
      <c r="Q825" s="294" t="s">
        <v>253</v>
      </c>
      <c r="R825" s="292"/>
      <c r="S825" s="292"/>
      <c r="T825" s="292" t="s">
        <v>66</v>
      </c>
      <c r="U825" s="292"/>
      <c r="V825" s="292" t="s">
        <v>189</v>
      </c>
      <c r="W825" s="292" t="s">
        <v>64</v>
      </c>
      <c r="X825" s="292"/>
      <c r="Y825" s="292"/>
      <c r="Z825" s="292"/>
      <c r="AA825" s="292"/>
      <c r="AB825" s="294" t="s">
        <v>142</v>
      </c>
      <c r="AC825" s="310" t="s">
        <v>2749</v>
      </c>
      <c r="AD825" s="307"/>
      <c r="AE825" s="307"/>
      <c r="AF825" s="307"/>
      <c r="AG825" s="307"/>
      <c r="AH825" s="309"/>
      <c r="AI825" s="309"/>
      <c r="AJ825" s="309"/>
      <c r="AK825" s="307"/>
      <c r="AL825" s="316"/>
      <c r="AM825" s="307" t="s">
        <v>2811</v>
      </c>
      <c r="AN825" s="310" t="s">
        <v>1859</v>
      </c>
      <c r="AO825" s="197" t="s">
        <v>71</v>
      </c>
      <c r="AP825" s="197" t="s">
        <v>137</v>
      </c>
      <c r="AQ825" s="197" t="s">
        <v>1106</v>
      </c>
      <c r="AR825" s="70" t="s">
        <v>76</v>
      </c>
      <c r="AS825" s="249" t="s">
        <v>81</v>
      </c>
      <c r="AT825" s="301">
        <v>9578</v>
      </c>
      <c r="AU825" s="301">
        <v>9578</v>
      </c>
      <c r="AV825" s="301">
        <v>0</v>
      </c>
      <c r="AW825" s="301">
        <v>0</v>
      </c>
      <c r="AX825" s="301">
        <v>0</v>
      </c>
      <c r="AY825" s="301">
        <v>0</v>
      </c>
      <c r="AZ825" s="301">
        <v>0</v>
      </c>
      <c r="BA825" s="301">
        <v>0</v>
      </c>
      <c r="BB825" s="301">
        <v>9578</v>
      </c>
      <c r="BC825" s="301">
        <v>9578</v>
      </c>
      <c r="BD825" s="301">
        <v>9397</v>
      </c>
      <c r="BE825" s="301">
        <v>0</v>
      </c>
      <c r="BF825" s="301">
        <v>0</v>
      </c>
      <c r="BG825" s="301">
        <v>0</v>
      </c>
      <c r="BH825" s="301">
        <v>9397</v>
      </c>
      <c r="BI825" s="301">
        <v>9397</v>
      </c>
      <c r="BJ825" s="301">
        <v>0</v>
      </c>
      <c r="BK825" s="301">
        <v>0</v>
      </c>
      <c r="BL825" s="301">
        <v>0</v>
      </c>
      <c r="BM825" s="301">
        <v>9397</v>
      </c>
      <c r="BN825" s="301">
        <v>9397</v>
      </c>
      <c r="BO825" s="301">
        <v>0</v>
      </c>
      <c r="BP825" s="301">
        <v>0</v>
      </c>
      <c r="BQ825" s="301">
        <v>0</v>
      </c>
      <c r="BR825" s="301">
        <v>9397</v>
      </c>
      <c r="BS825" s="301">
        <v>9397</v>
      </c>
      <c r="BT825" s="301">
        <v>0</v>
      </c>
      <c r="BU825" s="301">
        <v>0</v>
      </c>
      <c r="BV825" s="301">
        <v>0</v>
      </c>
      <c r="BW825" s="301">
        <v>9397</v>
      </c>
      <c r="BX825" s="301">
        <v>9578</v>
      </c>
      <c r="BY825" s="301">
        <v>0</v>
      </c>
      <c r="BZ825" s="301">
        <v>0</v>
      </c>
      <c r="CA825" s="301">
        <v>0</v>
      </c>
      <c r="CB825" s="301">
        <v>9578</v>
      </c>
      <c r="CC825" s="301">
        <v>9397</v>
      </c>
      <c r="CD825" s="301">
        <v>0</v>
      </c>
      <c r="CE825" s="301">
        <v>0</v>
      </c>
      <c r="CF825" s="301">
        <v>0</v>
      </c>
      <c r="CG825" s="301">
        <v>9397</v>
      </c>
      <c r="CH825" s="301">
        <v>9397</v>
      </c>
      <c r="CI825" s="301">
        <v>0</v>
      </c>
      <c r="CJ825" s="301">
        <v>0</v>
      </c>
      <c r="CK825" s="301">
        <v>0</v>
      </c>
      <c r="CL825" s="301">
        <v>9397</v>
      </c>
      <c r="CM825" s="509" t="s">
        <v>92</v>
      </c>
      <c r="CN825" s="19" t="str">
        <f t="shared" si="318"/>
        <v>4020000010104плановый</v>
      </c>
      <c r="CO825" s="104"/>
      <c r="CP825" s="103"/>
      <c r="CQ825" s="103"/>
      <c r="CR825" s="104"/>
      <c r="CS825" s="104"/>
      <c r="CT825" s="104"/>
      <c r="CU825" s="104"/>
      <c r="CV825" s="104"/>
      <c r="CW825" s="104"/>
      <c r="CX825" s="104"/>
      <c r="CY825" s="211"/>
      <c r="CZ825" s="211"/>
      <c r="DA825" s="211"/>
      <c r="DB825" s="211"/>
      <c r="DC825" s="211"/>
      <c r="DD825" s="211"/>
      <c r="DE825" s="211"/>
      <c r="DF825" s="211"/>
      <c r="DG825" s="211"/>
      <c r="DH825" s="211"/>
    </row>
    <row r="826" spans="1:112" s="105" customFormat="1" ht="32.1" customHeight="1">
      <c r="A826" s="233" t="s">
        <v>1087</v>
      </c>
      <c r="B826" s="289" t="s">
        <v>1088</v>
      </c>
      <c r="C826" s="202">
        <v>402000001</v>
      </c>
      <c r="D826" s="58" t="s">
        <v>67</v>
      </c>
      <c r="E826" s="290" t="s">
        <v>1051</v>
      </c>
      <c r="F826" s="291"/>
      <c r="G826" s="291"/>
      <c r="H826" s="292" t="s">
        <v>2812</v>
      </c>
      <c r="I826" s="291"/>
      <c r="J826" s="292" t="s">
        <v>2813</v>
      </c>
      <c r="K826" s="292" t="s">
        <v>2786</v>
      </c>
      <c r="L826" s="292" t="s">
        <v>1591</v>
      </c>
      <c r="M826" s="293"/>
      <c r="N826" s="293"/>
      <c r="O826" s="293"/>
      <c r="P826" s="294" t="s">
        <v>2814</v>
      </c>
      <c r="Q826" s="294" t="s">
        <v>1109</v>
      </c>
      <c r="R826" s="292"/>
      <c r="S826" s="292"/>
      <c r="T826" s="292" t="s">
        <v>1133</v>
      </c>
      <c r="U826" s="292"/>
      <c r="V826" s="292" t="s">
        <v>2815</v>
      </c>
      <c r="W826" s="292" t="s">
        <v>1134</v>
      </c>
      <c r="X826" s="292" t="s">
        <v>1133</v>
      </c>
      <c r="Y826" s="292"/>
      <c r="Z826" s="292"/>
      <c r="AA826" s="292"/>
      <c r="AB826" s="294" t="s">
        <v>1950</v>
      </c>
      <c r="AC826" s="314" t="s">
        <v>2921</v>
      </c>
      <c r="AD826" s="313"/>
      <c r="AE826" s="313"/>
      <c r="AF826" s="313"/>
      <c r="AG826" s="313"/>
      <c r="AH826" s="313"/>
      <c r="AI826" s="313"/>
      <c r="AJ826" s="315" t="s">
        <v>2816</v>
      </c>
      <c r="AK826" s="313"/>
      <c r="AL826" s="313"/>
      <c r="AM826" s="313"/>
      <c r="AN826" s="314" t="s">
        <v>2817</v>
      </c>
      <c r="AO826" s="197" t="s">
        <v>71</v>
      </c>
      <c r="AP826" s="197" t="s">
        <v>137</v>
      </c>
      <c r="AQ826" s="197" t="s">
        <v>1110</v>
      </c>
      <c r="AR826" s="70" t="s">
        <v>116</v>
      </c>
      <c r="AS826" s="249" t="s">
        <v>79</v>
      </c>
      <c r="AT826" s="301">
        <v>7815208.1699999999</v>
      </c>
      <c r="AU826" s="301">
        <v>7815208.1699999999</v>
      </c>
      <c r="AV826" s="301">
        <v>0</v>
      </c>
      <c r="AW826" s="301">
        <v>0</v>
      </c>
      <c r="AX826" s="301">
        <v>0</v>
      </c>
      <c r="AY826" s="301">
        <v>0</v>
      </c>
      <c r="AZ826" s="301">
        <v>0</v>
      </c>
      <c r="BA826" s="301">
        <v>0</v>
      </c>
      <c r="BB826" s="301">
        <v>7815208.1699999999</v>
      </c>
      <c r="BC826" s="301">
        <v>7815208.1699999999</v>
      </c>
      <c r="BD826" s="301">
        <v>8061835</v>
      </c>
      <c r="BE826" s="301">
        <v>0</v>
      </c>
      <c r="BF826" s="301">
        <v>0</v>
      </c>
      <c r="BG826" s="301">
        <v>0</v>
      </c>
      <c r="BH826" s="301">
        <v>8061835</v>
      </c>
      <c r="BI826" s="301">
        <v>8784255</v>
      </c>
      <c r="BJ826" s="301">
        <v>0</v>
      </c>
      <c r="BK826" s="301">
        <v>0</v>
      </c>
      <c r="BL826" s="301">
        <v>0</v>
      </c>
      <c r="BM826" s="301">
        <v>8784255</v>
      </c>
      <c r="BN826" s="301">
        <v>8784255</v>
      </c>
      <c r="BO826" s="301">
        <v>0</v>
      </c>
      <c r="BP826" s="301">
        <v>0</v>
      </c>
      <c r="BQ826" s="301">
        <v>0</v>
      </c>
      <c r="BR826" s="301">
        <v>8784255</v>
      </c>
      <c r="BS826" s="301">
        <v>8784255</v>
      </c>
      <c r="BT826" s="301">
        <v>0</v>
      </c>
      <c r="BU826" s="301">
        <v>0</v>
      </c>
      <c r="BV826" s="301">
        <v>0</v>
      </c>
      <c r="BW826" s="301">
        <v>8784255</v>
      </c>
      <c r="BX826" s="301">
        <v>7815208.1699999999</v>
      </c>
      <c r="BY826" s="301">
        <v>0</v>
      </c>
      <c r="BZ826" s="301">
        <v>0</v>
      </c>
      <c r="CA826" s="301">
        <v>0</v>
      </c>
      <c r="CB826" s="301">
        <v>7815208.1699999999</v>
      </c>
      <c r="CC826" s="301">
        <v>8061835</v>
      </c>
      <c r="CD826" s="301">
        <v>0</v>
      </c>
      <c r="CE826" s="301">
        <v>0</v>
      </c>
      <c r="CF826" s="301">
        <v>0</v>
      </c>
      <c r="CG826" s="301">
        <v>8061835</v>
      </c>
      <c r="CH826" s="301">
        <v>8784255</v>
      </c>
      <c r="CI826" s="301">
        <v>0</v>
      </c>
      <c r="CJ826" s="301">
        <v>0</v>
      </c>
      <c r="CK826" s="301">
        <v>0</v>
      </c>
      <c r="CL826" s="301">
        <v>8784255</v>
      </c>
      <c r="CM826" s="438" t="s">
        <v>91</v>
      </c>
      <c r="CN826" s="19" t="str">
        <f t="shared" si="318"/>
        <v>4020000010104нормативный</v>
      </c>
      <c r="CO826" s="104"/>
      <c r="CP826" s="103"/>
      <c r="CQ826" s="103"/>
      <c r="CR826" s="104"/>
      <c r="CS826" s="104"/>
      <c r="CT826" s="104"/>
      <c r="CU826" s="104"/>
      <c r="CV826" s="104"/>
      <c r="CW826" s="104"/>
      <c r="CX826" s="104"/>
      <c r="CY826" s="211"/>
      <c r="CZ826" s="211"/>
      <c r="DA826" s="211"/>
      <c r="DB826" s="211"/>
      <c r="DC826" s="211"/>
      <c r="DD826" s="211"/>
      <c r="DE826" s="211"/>
      <c r="DF826" s="211"/>
      <c r="DG826" s="211"/>
      <c r="DH826" s="211"/>
    </row>
    <row r="827" spans="1:112" s="105" customFormat="1" ht="32.1" customHeight="1">
      <c r="A827" s="439" t="s">
        <v>1087</v>
      </c>
      <c r="B827" s="289" t="s">
        <v>1088</v>
      </c>
      <c r="C827" s="69">
        <v>402000001</v>
      </c>
      <c r="D827" s="198" t="s">
        <v>67</v>
      </c>
      <c r="E827" s="290" t="s">
        <v>1107</v>
      </c>
      <c r="F827" s="291"/>
      <c r="G827" s="291"/>
      <c r="H827" s="292" t="s">
        <v>2818</v>
      </c>
      <c r="I827" s="291"/>
      <c r="J827" s="292" t="s">
        <v>2819</v>
      </c>
      <c r="K827" s="292" t="s">
        <v>2820</v>
      </c>
      <c r="L827" s="292" t="s">
        <v>1133</v>
      </c>
      <c r="M827" s="292"/>
      <c r="N827" s="292"/>
      <c r="O827" s="292"/>
      <c r="P827" s="294" t="s">
        <v>1947</v>
      </c>
      <c r="Q827" s="317" t="s">
        <v>2821</v>
      </c>
      <c r="R827" s="292"/>
      <c r="S827" s="292"/>
      <c r="T827" s="292" t="s">
        <v>2822</v>
      </c>
      <c r="U827" s="292"/>
      <c r="V827" s="292" t="s">
        <v>2823</v>
      </c>
      <c r="W827" s="292" t="s">
        <v>2824</v>
      </c>
      <c r="X827" s="292" t="s">
        <v>2822</v>
      </c>
      <c r="Y827" s="292"/>
      <c r="Z827" s="292"/>
      <c r="AA827" s="292"/>
      <c r="AB827" s="318" t="s">
        <v>2825</v>
      </c>
      <c r="AC827" s="314" t="s">
        <v>2921</v>
      </c>
      <c r="AD827" s="313"/>
      <c r="AE827" s="313"/>
      <c r="AF827" s="313"/>
      <c r="AG827" s="313"/>
      <c r="AH827" s="313"/>
      <c r="AI827" s="313"/>
      <c r="AJ827" s="315" t="s">
        <v>2816</v>
      </c>
      <c r="AK827" s="313"/>
      <c r="AL827" s="313"/>
      <c r="AM827" s="313"/>
      <c r="AN827" s="314" t="s">
        <v>2817</v>
      </c>
      <c r="AO827" s="71" t="s">
        <v>71</v>
      </c>
      <c r="AP827" s="71" t="s">
        <v>137</v>
      </c>
      <c r="AQ827" s="71" t="s">
        <v>1110</v>
      </c>
      <c r="AR827" s="70" t="s">
        <v>116</v>
      </c>
      <c r="AS827" s="253" t="s">
        <v>168</v>
      </c>
      <c r="AT827" s="301">
        <v>2474.85</v>
      </c>
      <c r="AU827" s="301">
        <v>2474.85</v>
      </c>
      <c r="AV827" s="301">
        <v>0</v>
      </c>
      <c r="AW827" s="301">
        <v>0</v>
      </c>
      <c r="AX827" s="301">
        <v>0</v>
      </c>
      <c r="AY827" s="301">
        <v>0</v>
      </c>
      <c r="AZ827" s="301">
        <v>0</v>
      </c>
      <c r="BA827" s="301">
        <v>0</v>
      </c>
      <c r="BB827" s="302">
        <v>2474.85</v>
      </c>
      <c r="BC827" s="302">
        <v>2474.85</v>
      </c>
      <c r="BD827" s="301">
        <v>7159.5</v>
      </c>
      <c r="BE827" s="301">
        <v>0</v>
      </c>
      <c r="BF827" s="301">
        <v>0</v>
      </c>
      <c r="BG827" s="301">
        <v>0</v>
      </c>
      <c r="BH827" s="301">
        <v>7159.5</v>
      </c>
      <c r="BI827" s="301">
        <v>0</v>
      </c>
      <c r="BJ827" s="301">
        <v>0</v>
      </c>
      <c r="BK827" s="301">
        <v>0</v>
      </c>
      <c r="BL827" s="301">
        <v>0</v>
      </c>
      <c r="BM827" s="301">
        <v>0</v>
      </c>
      <c r="BN827" s="301">
        <v>0</v>
      </c>
      <c r="BO827" s="301">
        <v>0</v>
      </c>
      <c r="BP827" s="301">
        <v>0</v>
      </c>
      <c r="BQ827" s="301">
        <v>0</v>
      </c>
      <c r="BR827" s="301">
        <v>0</v>
      </c>
      <c r="BS827" s="301">
        <v>0</v>
      </c>
      <c r="BT827" s="301">
        <v>0</v>
      </c>
      <c r="BU827" s="301">
        <v>0</v>
      </c>
      <c r="BV827" s="301">
        <v>0</v>
      </c>
      <c r="BW827" s="301">
        <v>0</v>
      </c>
      <c r="BX827" s="301">
        <v>2474.85</v>
      </c>
      <c r="BY827" s="301">
        <v>0</v>
      </c>
      <c r="BZ827" s="301">
        <v>0</v>
      </c>
      <c r="CA827" s="301">
        <v>0</v>
      </c>
      <c r="CB827" s="302">
        <v>2474.85</v>
      </c>
      <c r="CC827" s="301">
        <v>7159.5</v>
      </c>
      <c r="CD827" s="301">
        <v>0</v>
      </c>
      <c r="CE827" s="301">
        <v>0</v>
      </c>
      <c r="CF827" s="301">
        <v>0</v>
      </c>
      <c r="CG827" s="301">
        <v>7159.5</v>
      </c>
      <c r="CH827" s="301">
        <v>0</v>
      </c>
      <c r="CI827" s="301">
        <v>0</v>
      </c>
      <c r="CJ827" s="301">
        <v>0</v>
      </c>
      <c r="CK827" s="301">
        <v>0</v>
      </c>
      <c r="CL827" s="301">
        <v>0</v>
      </c>
      <c r="CM827" s="438" t="s">
        <v>91</v>
      </c>
      <c r="CN827" s="19" t="str">
        <f t="shared" si="318"/>
        <v>4020000010104нормативный</v>
      </c>
      <c r="CO827" s="104"/>
      <c r="CP827" s="103"/>
      <c r="CQ827" s="103"/>
      <c r="CR827" s="104"/>
      <c r="CS827" s="104"/>
      <c r="CT827" s="104"/>
      <c r="CU827" s="104"/>
      <c r="CV827" s="104"/>
      <c r="CW827" s="104"/>
      <c r="CX827" s="104"/>
      <c r="CY827" s="211"/>
      <c r="CZ827" s="211"/>
      <c r="DA827" s="211"/>
      <c r="DB827" s="211"/>
      <c r="DC827" s="211"/>
      <c r="DD827" s="211"/>
      <c r="DE827" s="211"/>
      <c r="DF827" s="211"/>
      <c r="DG827" s="211"/>
      <c r="DH827" s="211"/>
    </row>
    <row r="828" spans="1:112" s="105" customFormat="1" ht="32.1" customHeight="1">
      <c r="A828" s="233" t="s">
        <v>1087</v>
      </c>
      <c r="B828" s="289" t="s">
        <v>1088</v>
      </c>
      <c r="C828" s="202">
        <v>402000001</v>
      </c>
      <c r="D828" s="58" t="s">
        <v>67</v>
      </c>
      <c r="E828" s="290" t="s">
        <v>252</v>
      </c>
      <c r="F828" s="291"/>
      <c r="G828" s="291"/>
      <c r="H828" s="292">
        <v>3</v>
      </c>
      <c r="I828" s="291"/>
      <c r="J828" s="292" t="s">
        <v>369</v>
      </c>
      <c r="K828" s="292" t="s">
        <v>64</v>
      </c>
      <c r="L828" s="292">
        <v>3</v>
      </c>
      <c r="M828" s="293"/>
      <c r="N828" s="293"/>
      <c r="O828" s="293"/>
      <c r="P828" s="294" t="s">
        <v>1000</v>
      </c>
      <c r="Q828" s="294" t="s">
        <v>253</v>
      </c>
      <c r="R828" s="292"/>
      <c r="S828" s="292"/>
      <c r="T828" s="292" t="s">
        <v>66</v>
      </c>
      <c r="U828" s="292"/>
      <c r="V828" s="292" t="s">
        <v>189</v>
      </c>
      <c r="W828" s="292" t="s">
        <v>64</v>
      </c>
      <c r="X828" s="292"/>
      <c r="Y828" s="292"/>
      <c r="Z828" s="292"/>
      <c r="AA828" s="292"/>
      <c r="AB828" s="294" t="s">
        <v>142</v>
      </c>
      <c r="AC828" s="310" t="s">
        <v>2690</v>
      </c>
      <c r="AD828" s="319"/>
      <c r="AE828" s="319"/>
      <c r="AF828" s="319"/>
      <c r="AG828" s="319"/>
      <c r="AH828" s="319"/>
      <c r="AI828" s="319"/>
      <c r="AJ828" s="319"/>
      <c r="AK828" s="319"/>
      <c r="AL828" s="319"/>
      <c r="AM828" s="309" t="s">
        <v>2790</v>
      </c>
      <c r="AN828" s="294" t="s">
        <v>2692</v>
      </c>
      <c r="AO828" s="71" t="s">
        <v>71</v>
      </c>
      <c r="AP828" s="71" t="s">
        <v>137</v>
      </c>
      <c r="AQ828" s="71" t="s">
        <v>2826</v>
      </c>
      <c r="AR828" s="70" t="s">
        <v>255</v>
      </c>
      <c r="AS828" s="249" t="s">
        <v>125</v>
      </c>
      <c r="AT828" s="301">
        <v>10000</v>
      </c>
      <c r="AU828" s="301">
        <v>10000</v>
      </c>
      <c r="AV828" s="301">
        <v>0</v>
      </c>
      <c r="AW828" s="301">
        <v>0</v>
      </c>
      <c r="AX828" s="301">
        <v>0</v>
      </c>
      <c r="AY828" s="301">
        <v>0</v>
      </c>
      <c r="AZ828" s="301">
        <v>0</v>
      </c>
      <c r="BA828" s="301">
        <v>0</v>
      </c>
      <c r="BB828" s="301">
        <v>10000</v>
      </c>
      <c r="BC828" s="301">
        <v>10000</v>
      </c>
      <c r="BD828" s="301">
        <v>0</v>
      </c>
      <c r="BE828" s="301">
        <v>0</v>
      </c>
      <c r="BF828" s="301">
        <v>0</v>
      </c>
      <c r="BG828" s="301">
        <v>0</v>
      </c>
      <c r="BH828" s="301">
        <v>0</v>
      </c>
      <c r="BI828" s="301">
        <v>0</v>
      </c>
      <c r="BJ828" s="301">
        <v>0</v>
      </c>
      <c r="BK828" s="301">
        <v>0</v>
      </c>
      <c r="BL828" s="301">
        <v>0</v>
      </c>
      <c r="BM828" s="301">
        <v>0</v>
      </c>
      <c r="BN828" s="301">
        <v>0</v>
      </c>
      <c r="BO828" s="301">
        <v>0</v>
      </c>
      <c r="BP828" s="301">
        <v>0</v>
      </c>
      <c r="BQ828" s="301">
        <v>0</v>
      </c>
      <c r="BR828" s="301">
        <v>0</v>
      </c>
      <c r="BS828" s="301">
        <v>0</v>
      </c>
      <c r="BT828" s="301">
        <v>0</v>
      </c>
      <c r="BU828" s="301">
        <v>0</v>
      </c>
      <c r="BV828" s="301">
        <v>0</v>
      </c>
      <c r="BW828" s="301">
        <v>0</v>
      </c>
      <c r="BX828" s="301">
        <v>10000</v>
      </c>
      <c r="BY828" s="301">
        <v>0</v>
      </c>
      <c r="BZ828" s="301">
        <v>0</v>
      </c>
      <c r="CA828" s="301">
        <v>0</v>
      </c>
      <c r="CB828" s="301">
        <v>10000</v>
      </c>
      <c r="CC828" s="301">
        <v>0</v>
      </c>
      <c r="CD828" s="301">
        <v>0</v>
      </c>
      <c r="CE828" s="301">
        <v>0</v>
      </c>
      <c r="CF828" s="301">
        <v>0</v>
      </c>
      <c r="CG828" s="301">
        <v>0</v>
      </c>
      <c r="CH828" s="301">
        <v>0</v>
      </c>
      <c r="CI828" s="301">
        <v>0</v>
      </c>
      <c r="CJ828" s="301">
        <v>0</v>
      </c>
      <c r="CK828" s="301">
        <v>0</v>
      </c>
      <c r="CL828" s="301">
        <v>0</v>
      </c>
      <c r="CM828" s="438" t="s">
        <v>91</v>
      </c>
      <c r="CN828" s="19" t="str">
        <f t="shared" si="318"/>
        <v>4020000010104нормативный</v>
      </c>
      <c r="CO828" s="104"/>
      <c r="CP828" s="103"/>
      <c r="CQ828" s="103"/>
      <c r="CR828" s="104"/>
      <c r="CS828" s="104"/>
      <c r="CT828" s="104"/>
      <c r="CU828" s="104"/>
      <c r="CV828" s="104"/>
      <c r="CW828" s="104"/>
      <c r="CX828" s="104"/>
      <c r="CY828" s="211"/>
      <c r="CZ828" s="211"/>
      <c r="DA828" s="211"/>
      <c r="DB828" s="211"/>
      <c r="DC828" s="211"/>
      <c r="DD828" s="211"/>
      <c r="DE828" s="211"/>
      <c r="DF828" s="211"/>
      <c r="DG828" s="211"/>
      <c r="DH828" s="211"/>
    </row>
    <row r="829" spans="1:112" s="105" customFormat="1" ht="32.1" customHeight="1">
      <c r="A829" s="233" t="s">
        <v>1087</v>
      </c>
      <c r="B829" s="289" t="s">
        <v>1088</v>
      </c>
      <c r="C829" s="202">
        <v>404020002</v>
      </c>
      <c r="D829" s="58" t="s">
        <v>1851</v>
      </c>
      <c r="E829" s="290" t="s">
        <v>1125</v>
      </c>
      <c r="F829" s="291"/>
      <c r="G829" s="291"/>
      <c r="H829" s="292" t="s">
        <v>1943</v>
      </c>
      <c r="I829" s="291"/>
      <c r="J829" s="292" t="s">
        <v>1944</v>
      </c>
      <c r="K829" s="292" t="s">
        <v>1945</v>
      </c>
      <c r="L829" s="292" t="s">
        <v>1946</v>
      </c>
      <c r="M829" s="293"/>
      <c r="N829" s="293"/>
      <c r="O829" s="293"/>
      <c r="P829" s="294" t="s">
        <v>1108</v>
      </c>
      <c r="Q829" s="294" t="s">
        <v>1109</v>
      </c>
      <c r="R829" s="292"/>
      <c r="S829" s="292"/>
      <c r="T829" s="292" t="s">
        <v>1946</v>
      </c>
      <c r="U829" s="292"/>
      <c r="V829" s="292" t="s">
        <v>1948</v>
      </c>
      <c r="W829" s="292" t="s">
        <v>1949</v>
      </c>
      <c r="X829" s="292" t="s">
        <v>1946</v>
      </c>
      <c r="Y829" s="292" t="s">
        <v>1111</v>
      </c>
      <c r="Z829" s="292"/>
      <c r="AA829" s="292"/>
      <c r="AB829" s="294" t="s">
        <v>1950</v>
      </c>
      <c r="AC829" s="314" t="s">
        <v>2827</v>
      </c>
      <c r="AD829" s="313"/>
      <c r="AE829" s="313"/>
      <c r="AF829" s="313"/>
      <c r="AG829" s="313"/>
      <c r="AH829" s="313"/>
      <c r="AI829" s="313"/>
      <c r="AJ829" s="315" t="s">
        <v>2828</v>
      </c>
      <c r="AK829" s="313" t="s">
        <v>1953</v>
      </c>
      <c r="AL829" s="313"/>
      <c r="AM829" s="313"/>
      <c r="AN829" s="314" t="s">
        <v>1954</v>
      </c>
      <c r="AO829" s="197" t="s">
        <v>71</v>
      </c>
      <c r="AP829" s="197" t="s">
        <v>72</v>
      </c>
      <c r="AQ829" s="197" t="s">
        <v>260</v>
      </c>
      <c r="AR829" s="70" t="s">
        <v>2044</v>
      </c>
      <c r="AS829" s="249" t="s">
        <v>79</v>
      </c>
      <c r="AT829" s="301">
        <v>126287</v>
      </c>
      <c r="AU829" s="301">
        <v>126287</v>
      </c>
      <c r="AV829" s="301">
        <v>126287</v>
      </c>
      <c r="AW829" s="301">
        <v>126287</v>
      </c>
      <c r="AX829" s="301">
        <v>0</v>
      </c>
      <c r="AY829" s="301">
        <v>0</v>
      </c>
      <c r="AZ829" s="301">
        <v>0</v>
      </c>
      <c r="BA829" s="301">
        <v>0</v>
      </c>
      <c r="BB829" s="302">
        <v>0</v>
      </c>
      <c r="BC829" s="302">
        <v>0</v>
      </c>
      <c r="BD829" s="301">
        <v>0</v>
      </c>
      <c r="BE829" s="301">
        <v>0</v>
      </c>
      <c r="BF829" s="301">
        <v>0</v>
      </c>
      <c r="BG829" s="301">
        <v>0</v>
      </c>
      <c r="BH829" s="302">
        <v>0</v>
      </c>
      <c r="BI829" s="301">
        <v>0</v>
      </c>
      <c r="BJ829" s="301">
        <v>0</v>
      </c>
      <c r="BK829" s="301">
        <v>0</v>
      </c>
      <c r="BL829" s="301">
        <v>0</v>
      </c>
      <c r="BM829" s="302">
        <v>0</v>
      </c>
      <c r="BN829" s="301">
        <v>0</v>
      </c>
      <c r="BO829" s="301">
        <v>0</v>
      </c>
      <c r="BP829" s="301">
        <v>0</v>
      </c>
      <c r="BQ829" s="301">
        <v>0</v>
      </c>
      <c r="BR829" s="302">
        <v>0</v>
      </c>
      <c r="BS829" s="301">
        <v>0</v>
      </c>
      <c r="BT829" s="301">
        <v>0</v>
      </c>
      <c r="BU829" s="301">
        <v>0</v>
      </c>
      <c r="BV829" s="301">
        <v>0</v>
      </c>
      <c r="BW829" s="302">
        <v>0</v>
      </c>
      <c r="BX829" s="301">
        <v>126287</v>
      </c>
      <c r="BY829" s="301">
        <v>126287</v>
      </c>
      <c r="BZ829" s="301">
        <v>0</v>
      </c>
      <c r="CA829" s="301">
        <v>0</v>
      </c>
      <c r="CB829" s="302">
        <v>0</v>
      </c>
      <c r="CC829" s="301">
        <v>0</v>
      </c>
      <c r="CD829" s="301">
        <v>0</v>
      </c>
      <c r="CE829" s="301">
        <v>0</v>
      </c>
      <c r="CF829" s="301">
        <v>0</v>
      </c>
      <c r="CG829" s="302">
        <v>0</v>
      </c>
      <c r="CH829" s="301">
        <v>0</v>
      </c>
      <c r="CI829" s="301">
        <v>0</v>
      </c>
      <c r="CJ829" s="301">
        <v>0</v>
      </c>
      <c r="CK829" s="301">
        <v>0</v>
      </c>
      <c r="CL829" s="302">
        <v>0</v>
      </c>
      <c r="CM829" s="405" t="s">
        <v>91</v>
      </c>
      <c r="CN829" s="19" t="str">
        <f t="shared" si="318"/>
        <v>4040200020113нормативный</v>
      </c>
      <c r="CO829" s="104"/>
      <c r="CP829" s="103"/>
      <c r="CQ829" s="103"/>
      <c r="CR829" s="104"/>
      <c r="CS829" s="104"/>
      <c r="CT829" s="104"/>
      <c r="CU829" s="104"/>
      <c r="CV829" s="104"/>
      <c r="CW829" s="104"/>
      <c r="CX829" s="104"/>
      <c r="CY829" s="211"/>
      <c r="CZ829" s="211"/>
      <c r="DA829" s="211"/>
      <c r="DB829" s="211"/>
      <c r="DC829" s="211"/>
      <c r="DD829" s="211"/>
      <c r="DE829" s="211"/>
      <c r="DF829" s="211"/>
      <c r="DG829" s="211"/>
      <c r="DH829" s="211"/>
    </row>
    <row r="830" spans="1:112" s="105" customFormat="1" ht="32.1" customHeight="1">
      <c r="A830" s="233" t="s">
        <v>1087</v>
      </c>
      <c r="B830" s="289" t="s">
        <v>1088</v>
      </c>
      <c r="C830" s="202">
        <v>402000001</v>
      </c>
      <c r="D830" s="58" t="s">
        <v>67</v>
      </c>
      <c r="E830" s="290" t="s">
        <v>1112</v>
      </c>
      <c r="F830" s="291"/>
      <c r="G830" s="291"/>
      <c r="H830" s="292">
        <v>7</v>
      </c>
      <c r="I830" s="291"/>
      <c r="J830" s="292">
        <v>26</v>
      </c>
      <c r="K830" s="292"/>
      <c r="L830" s="292"/>
      <c r="M830" s="293"/>
      <c r="N830" s="293"/>
      <c r="O830" s="293"/>
      <c r="P830" s="294" t="s">
        <v>154</v>
      </c>
      <c r="Q830" s="294" t="s">
        <v>1038</v>
      </c>
      <c r="R830" s="292"/>
      <c r="S830" s="292"/>
      <c r="T830" s="292"/>
      <c r="U830" s="292"/>
      <c r="V830" s="292">
        <v>13</v>
      </c>
      <c r="W830" s="292" t="s">
        <v>106</v>
      </c>
      <c r="X830" s="292"/>
      <c r="Y830" s="292"/>
      <c r="Z830" s="292"/>
      <c r="AA830" s="292"/>
      <c r="AB830" s="294" t="s">
        <v>166</v>
      </c>
      <c r="AC830" s="306" t="s">
        <v>2829</v>
      </c>
      <c r="AD830" s="306"/>
      <c r="AE830" s="306"/>
      <c r="AF830" s="306"/>
      <c r="AG830" s="306"/>
      <c r="AH830" s="306"/>
      <c r="AI830" s="306"/>
      <c r="AJ830" s="320"/>
      <c r="AK830" s="306"/>
      <c r="AL830" s="306"/>
      <c r="AM830" s="321" t="s">
        <v>2830</v>
      </c>
      <c r="AN830" s="306" t="s">
        <v>2034</v>
      </c>
      <c r="AO830" s="197" t="s">
        <v>71</v>
      </c>
      <c r="AP830" s="197" t="s">
        <v>72</v>
      </c>
      <c r="AQ830" s="197" t="s">
        <v>1113</v>
      </c>
      <c r="AR830" s="70" t="s">
        <v>109</v>
      </c>
      <c r="AS830" s="249" t="s">
        <v>87</v>
      </c>
      <c r="AT830" s="301">
        <v>244340</v>
      </c>
      <c r="AU830" s="301">
        <v>244340</v>
      </c>
      <c r="AV830" s="301">
        <v>0</v>
      </c>
      <c r="AW830" s="301">
        <v>0</v>
      </c>
      <c r="AX830" s="301">
        <v>0</v>
      </c>
      <c r="AY830" s="301">
        <v>0</v>
      </c>
      <c r="AZ830" s="301">
        <v>0</v>
      </c>
      <c r="BA830" s="301">
        <v>0</v>
      </c>
      <c r="BB830" s="301">
        <v>244340</v>
      </c>
      <c r="BC830" s="301">
        <v>244340</v>
      </c>
      <c r="BD830" s="301">
        <v>0</v>
      </c>
      <c r="BE830" s="301">
        <v>0</v>
      </c>
      <c r="BF830" s="301">
        <v>0</v>
      </c>
      <c r="BG830" s="301">
        <v>0</v>
      </c>
      <c r="BH830" s="302">
        <v>0</v>
      </c>
      <c r="BI830" s="301">
        <v>0</v>
      </c>
      <c r="BJ830" s="301">
        <v>0</v>
      </c>
      <c r="BK830" s="301">
        <v>0</v>
      </c>
      <c r="BL830" s="301">
        <v>0</v>
      </c>
      <c r="BM830" s="302">
        <v>0</v>
      </c>
      <c r="BN830" s="301">
        <v>0</v>
      </c>
      <c r="BO830" s="301">
        <v>0</v>
      </c>
      <c r="BP830" s="301">
        <v>0</v>
      </c>
      <c r="BQ830" s="301">
        <v>0</v>
      </c>
      <c r="BR830" s="302">
        <v>0</v>
      </c>
      <c r="BS830" s="301">
        <v>0</v>
      </c>
      <c r="BT830" s="301">
        <v>0</v>
      </c>
      <c r="BU830" s="301">
        <v>0</v>
      </c>
      <c r="BV830" s="301">
        <v>0</v>
      </c>
      <c r="BW830" s="302">
        <v>0</v>
      </c>
      <c r="BX830" s="301">
        <v>244340</v>
      </c>
      <c r="BY830" s="301">
        <v>0</v>
      </c>
      <c r="BZ830" s="301">
        <v>0</v>
      </c>
      <c r="CA830" s="301">
        <v>0</v>
      </c>
      <c r="CB830" s="301">
        <v>244340</v>
      </c>
      <c r="CC830" s="301">
        <v>0</v>
      </c>
      <c r="CD830" s="301">
        <v>0</v>
      </c>
      <c r="CE830" s="301">
        <v>0</v>
      </c>
      <c r="CF830" s="301">
        <v>0</v>
      </c>
      <c r="CG830" s="302">
        <v>0</v>
      </c>
      <c r="CH830" s="301">
        <v>0</v>
      </c>
      <c r="CI830" s="301">
        <v>0</v>
      </c>
      <c r="CJ830" s="301">
        <v>0</v>
      </c>
      <c r="CK830" s="301">
        <v>0</v>
      </c>
      <c r="CL830" s="302">
        <v>0</v>
      </c>
      <c r="CM830" s="438" t="s">
        <v>91</v>
      </c>
      <c r="CN830" s="19" t="str">
        <f t="shared" si="318"/>
        <v>4020000010113нормативный</v>
      </c>
      <c r="CO830" s="104"/>
      <c r="CP830" s="103"/>
      <c r="CQ830" s="103"/>
      <c r="CR830" s="104"/>
      <c r="CS830" s="104"/>
      <c r="CT830" s="104"/>
      <c r="CU830" s="104"/>
      <c r="CV830" s="104"/>
      <c r="CW830" s="104"/>
      <c r="CX830" s="104"/>
      <c r="CY830" s="211"/>
      <c r="CZ830" s="211"/>
      <c r="DA830" s="211"/>
      <c r="DB830" s="211"/>
      <c r="DC830" s="211"/>
      <c r="DD830" s="211"/>
      <c r="DE830" s="211"/>
      <c r="DF830" s="211"/>
      <c r="DG830" s="211"/>
      <c r="DH830" s="211"/>
    </row>
    <row r="831" spans="1:112" s="105" customFormat="1" ht="32.1" customHeight="1">
      <c r="A831" s="233" t="s">
        <v>1087</v>
      </c>
      <c r="B831" s="289" t="s">
        <v>1088</v>
      </c>
      <c r="C831" s="202">
        <v>402000001</v>
      </c>
      <c r="D831" s="58" t="s">
        <v>67</v>
      </c>
      <c r="E831" s="290" t="s">
        <v>1112</v>
      </c>
      <c r="F831" s="291"/>
      <c r="G831" s="291"/>
      <c r="H831" s="292">
        <v>7</v>
      </c>
      <c r="I831" s="291"/>
      <c r="J831" s="292">
        <v>26</v>
      </c>
      <c r="K831" s="292"/>
      <c r="L831" s="292"/>
      <c r="M831" s="293"/>
      <c r="N831" s="293"/>
      <c r="O831" s="293"/>
      <c r="P831" s="294" t="s">
        <v>154</v>
      </c>
      <c r="Q831" s="294" t="s">
        <v>1038</v>
      </c>
      <c r="R831" s="292"/>
      <c r="S831" s="292"/>
      <c r="T831" s="292"/>
      <c r="U831" s="292"/>
      <c r="V831" s="292">
        <v>13</v>
      </c>
      <c r="W831" s="292" t="s">
        <v>106</v>
      </c>
      <c r="X831" s="292"/>
      <c r="Y831" s="292"/>
      <c r="Z831" s="292"/>
      <c r="AA831" s="292"/>
      <c r="AB831" s="294" t="s">
        <v>166</v>
      </c>
      <c r="AC831" s="306" t="s">
        <v>2831</v>
      </c>
      <c r="AD831" s="306"/>
      <c r="AE831" s="306"/>
      <c r="AF831" s="306"/>
      <c r="AG831" s="306"/>
      <c r="AH831" s="306"/>
      <c r="AI831" s="306"/>
      <c r="AJ831" s="320"/>
      <c r="AK831" s="306"/>
      <c r="AL831" s="306"/>
      <c r="AM831" s="306" t="s">
        <v>2830</v>
      </c>
      <c r="AN831" s="306" t="s">
        <v>2034</v>
      </c>
      <c r="AO831" s="197" t="s">
        <v>71</v>
      </c>
      <c r="AP831" s="197" t="s">
        <v>72</v>
      </c>
      <c r="AQ831" s="197" t="s">
        <v>1113</v>
      </c>
      <c r="AR831" s="70" t="s">
        <v>109</v>
      </c>
      <c r="AS831" s="249" t="s">
        <v>79</v>
      </c>
      <c r="AT831" s="301">
        <v>73790.679999999993</v>
      </c>
      <c r="AU831" s="301">
        <v>73790.679999999993</v>
      </c>
      <c r="AV831" s="301">
        <v>0</v>
      </c>
      <c r="AW831" s="301">
        <v>0</v>
      </c>
      <c r="AX831" s="301">
        <v>0</v>
      </c>
      <c r="AY831" s="301">
        <v>0</v>
      </c>
      <c r="AZ831" s="301">
        <v>0</v>
      </c>
      <c r="BA831" s="301">
        <v>0</v>
      </c>
      <c r="BB831" s="301">
        <v>73790.679999999993</v>
      </c>
      <c r="BC831" s="301">
        <v>73790.679999999993</v>
      </c>
      <c r="BD831" s="301">
        <v>0</v>
      </c>
      <c r="BE831" s="301">
        <v>0</v>
      </c>
      <c r="BF831" s="301">
        <v>0</v>
      </c>
      <c r="BG831" s="301">
        <v>0</v>
      </c>
      <c r="BH831" s="303">
        <v>0</v>
      </c>
      <c r="BI831" s="301">
        <v>0</v>
      </c>
      <c r="BJ831" s="301">
        <v>0</v>
      </c>
      <c r="BK831" s="301">
        <v>0</v>
      </c>
      <c r="BL831" s="301">
        <v>0</v>
      </c>
      <c r="BM831" s="303">
        <v>0</v>
      </c>
      <c r="BN831" s="301">
        <v>0</v>
      </c>
      <c r="BO831" s="301">
        <v>0</v>
      </c>
      <c r="BP831" s="301">
        <v>0</v>
      </c>
      <c r="BQ831" s="301">
        <v>0</v>
      </c>
      <c r="BR831" s="303">
        <v>0</v>
      </c>
      <c r="BS831" s="301">
        <v>0</v>
      </c>
      <c r="BT831" s="301">
        <v>0</v>
      </c>
      <c r="BU831" s="301">
        <v>0</v>
      </c>
      <c r="BV831" s="301">
        <v>0</v>
      </c>
      <c r="BW831" s="303">
        <v>0</v>
      </c>
      <c r="BX831" s="301">
        <v>73790.679999999993</v>
      </c>
      <c r="BY831" s="301">
        <v>0</v>
      </c>
      <c r="BZ831" s="301">
        <v>0</v>
      </c>
      <c r="CA831" s="301">
        <v>0</v>
      </c>
      <c r="CB831" s="301">
        <v>73790.679999999993</v>
      </c>
      <c r="CC831" s="301">
        <v>0</v>
      </c>
      <c r="CD831" s="301">
        <v>0</v>
      </c>
      <c r="CE831" s="301">
        <v>0</v>
      </c>
      <c r="CF831" s="301">
        <v>0</v>
      </c>
      <c r="CG831" s="303">
        <v>0</v>
      </c>
      <c r="CH831" s="301">
        <v>0</v>
      </c>
      <c r="CI831" s="301">
        <v>0</v>
      </c>
      <c r="CJ831" s="301">
        <v>0</v>
      </c>
      <c r="CK831" s="301">
        <v>0</v>
      </c>
      <c r="CL831" s="303">
        <v>0</v>
      </c>
      <c r="CM831" s="438" t="s">
        <v>91</v>
      </c>
      <c r="CN831" s="19" t="str">
        <f t="shared" si="318"/>
        <v>4020000010113нормативный</v>
      </c>
      <c r="CP831" s="103"/>
      <c r="CQ831" s="103"/>
      <c r="CR831" s="104">
        <f t="shared" si="312"/>
        <v>0</v>
      </c>
      <c r="CS831" s="104">
        <f t="shared" si="313"/>
        <v>0</v>
      </c>
      <c r="CT831" s="104">
        <f t="shared" si="314"/>
        <v>0</v>
      </c>
      <c r="CU831" s="104">
        <f t="shared" si="315"/>
        <v>0</v>
      </c>
      <c r="CV831" s="104">
        <f t="shared" si="316"/>
        <v>0</v>
      </c>
      <c r="CW831" s="104">
        <f t="shared" si="317"/>
        <v>0</v>
      </c>
      <c r="CX831" s="104"/>
      <c r="CY831" s="211">
        <f t="shared" si="301"/>
        <v>0</v>
      </c>
      <c r="CZ831" s="211">
        <f t="shared" si="302"/>
        <v>0</v>
      </c>
      <c r="DA831" s="211">
        <f t="shared" si="303"/>
        <v>0</v>
      </c>
      <c r="DB831" s="211">
        <f t="shared" si="304"/>
        <v>0</v>
      </c>
      <c r="DC831" s="211">
        <f t="shared" si="305"/>
        <v>0</v>
      </c>
      <c r="DD831" s="211">
        <f t="shared" si="306"/>
        <v>0</v>
      </c>
      <c r="DE831" s="211">
        <f t="shared" si="307"/>
        <v>0</v>
      </c>
      <c r="DF831" s="211">
        <f t="shared" si="308"/>
        <v>0</v>
      </c>
      <c r="DG831" s="211">
        <f t="shared" si="309"/>
        <v>0</v>
      </c>
      <c r="DH831" s="211">
        <f t="shared" si="310"/>
        <v>0</v>
      </c>
    </row>
    <row r="832" spans="1:112" s="105" customFormat="1" ht="32.1" customHeight="1">
      <c r="A832" s="233" t="s">
        <v>1087</v>
      </c>
      <c r="B832" s="289" t="s">
        <v>1088</v>
      </c>
      <c r="C832" s="202">
        <v>403030002</v>
      </c>
      <c r="D832" s="58" t="s">
        <v>656</v>
      </c>
      <c r="E832" s="290" t="s">
        <v>252</v>
      </c>
      <c r="F832" s="291"/>
      <c r="G832" s="291"/>
      <c r="H832" s="292">
        <v>4</v>
      </c>
      <c r="I832" s="291"/>
      <c r="J832" s="292">
        <v>20</v>
      </c>
      <c r="K832" s="292">
        <v>5</v>
      </c>
      <c r="L832" s="292"/>
      <c r="M832" s="293"/>
      <c r="N832" s="293"/>
      <c r="O832" s="293"/>
      <c r="P832" s="294" t="s">
        <v>134</v>
      </c>
      <c r="Q832" s="294" t="s">
        <v>1114</v>
      </c>
      <c r="R832" s="292"/>
      <c r="S832" s="292"/>
      <c r="T832" s="292">
        <v>3</v>
      </c>
      <c r="U832" s="292"/>
      <c r="V832" s="292">
        <v>9</v>
      </c>
      <c r="W832" s="292">
        <v>1</v>
      </c>
      <c r="X832" s="292"/>
      <c r="Y832" s="292"/>
      <c r="Z832" s="292"/>
      <c r="AA832" s="292"/>
      <c r="AB832" s="294" t="s">
        <v>142</v>
      </c>
      <c r="AC832" s="306" t="s">
        <v>2832</v>
      </c>
      <c r="AD832" s="322"/>
      <c r="AE832" s="322"/>
      <c r="AF832" s="322"/>
      <c r="AG832" s="322"/>
      <c r="AH832" s="322"/>
      <c r="AI832" s="323"/>
      <c r="AJ832" s="324" t="s">
        <v>2833</v>
      </c>
      <c r="AK832" s="323"/>
      <c r="AL832" s="323"/>
      <c r="AM832" s="325" t="s">
        <v>2834</v>
      </c>
      <c r="AN832" s="325" t="s">
        <v>2922</v>
      </c>
      <c r="AO832" s="197" t="s">
        <v>303</v>
      </c>
      <c r="AP832" s="197" t="s">
        <v>74</v>
      </c>
      <c r="AQ832" s="197" t="s">
        <v>1115</v>
      </c>
      <c r="AR832" s="70" t="s">
        <v>1116</v>
      </c>
      <c r="AS832" s="249" t="s">
        <v>1117</v>
      </c>
      <c r="AT832" s="300">
        <v>99828</v>
      </c>
      <c r="AU832" s="300">
        <v>99828</v>
      </c>
      <c r="AV832" s="301">
        <v>0</v>
      </c>
      <c r="AW832" s="301">
        <v>0</v>
      </c>
      <c r="AX832" s="301">
        <v>0</v>
      </c>
      <c r="AY832" s="301">
        <v>0</v>
      </c>
      <c r="AZ832" s="301">
        <v>0</v>
      </c>
      <c r="BA832" s="301">
        <v>0</v>
      </c>
      <c r="BB832" s="300">
        <v>99828</v>
      </c>
      <c r="BC832" s="300">
        <v>99828</v>
      </c>
      <c r="BD832" s="301">
        <v>0</v>
      </c>
      <c r="BE832" s="301">
        <v>0</v>
      </c>
      <c r="BF832" s="301">
        <v>0</v>
      </c>
      <c r="BG832" s="301">
        <v>0</v>
      </c>
      <c r="BH832" s="302">
        <v>0</v>
      </c>
      <c r="BI832" s="301">
        <v>0</v>
      </c>
      <c r="BJ832" s="301">
        <v>0</v>
      </c>
      <c r="BK832" s="301">
        <v>0</v>
      </c>
      <c r="BL832" s="301">
        <v>0</v>
      </c>
      <c r="BM832" s="302">
        <v>0</v>
      </c>
      <c r="BN832" s="301">
        <v>0</v>
      </c>
      <c r="BO832" s="301">
        <v>0</v>
      </c>
      <c r="BP832" s="301">
        <v>0</v>
      </c>
      <c r="BQ832" s="301">
        <v>0</v>
      </c>
      <c r="BR832" s="302">
        <v>0</v>
      </c>
      <c r="BS832" s="301">
        <v>0</v>
      </c>
      <c r="BT832" s="301">
        <v>0</v>
      </c>
      <c r="BU832" s="301">
        <v>0</v>
      </c>
      <c r="BV832" s="301">
        <v>0</v>
      </c>
      <c r="BW832" s="302">
        <v>0</v>
      </c>
      <c r="BX832" s="300">
        <v>99828</v>
      </c>
      <c r="BY832" s="301">
        <v>0</v>
      </c>
      <c r="BZ832" s="301">
        <v>0</v>
      </c>
      <c r="CA832" s="301">
        <v>0</v>
      </c>
      <c r="CB832" s="300">
        <v>99828</v>
      </c>
      <c r="CC832" s="301">
        <v>0</v>
      </c>
      <c r="CD832" s="301">
        <v>0</v>
      </c>
      <c r="CE832" s="301">
        <v>0</v>
      </c>
      <c r="CF832" s="301">
        <v>0</v>
      </c>
      <c r="CG832" s="302">
        <v>0</v>
      </c>
      <c r="CH832" s="301">
        <v>0</v>
      </c>
      <c r="CI832" s="301">
        <v>0</v>
      </c>
      <c r="CJ832" s="301">
        <v>0</v>
      </c>
      <c r="CK832" s="301">
        <v>0</v>
      </c>
      <c r="CL832" s="302">
        <v>0</v>
      </c>
      <c r="CM832" s="438" t="s">
        <v>92</v>
      </c>
      <c r="CN832" s="19" t="str">
        <f t="shared" si="318"/>
        <v>4030300021003плановый</v>
      </c>
      <c r="CP832" s="103"/>
      <c r="CQ832" s="103"/>
      <c r="CR832" s="104">
        <f t="shared" si="312"/>
        <v>0</v>
      </c>
      <c r="CS832" s="104">
        <f t="shared" si="313"/>
        <v>0</v>
      </c>
      <c r="CT832" s="104">
        <f t="shared" si="314"/>
        <v>0</v>
      </c>
      <c r="CU832" s="104">
        <f t="shared" si="315"/>
        <v>0</v>
      </c>
      <c r="CV832" s="104">
        <f t="shared" si="316"/>
        <v>0</v>
      </c>
      <c r="CW832" s="104">
        <f t="shared" si="317"/>
        <v>0</v>
      </c>
      <c r="CX832" s="104"/>
      <c r="CY832" s="211">
        <f t="shared" si="301"/>
        <v>0</v>
      </c>
      <c r="CZ832" s="211">
        <f t="shared" si="302"/>
        <v>0</v>
      </c>
      <c r="DA832" s="211">
        <f t="shared" si="303"/>
        <v>0</v>
      </c>
      <c r="DB832" s="211">
        <f t="shared" si="304"/>
        <v>0</v>
      </c>
      <c r="DC832" s="211">
        <f t="shared" si="305"/>
        <v>0</v>
      </c>
      <c r="DD832" s="211">
        <f t="shared" si="306"/>
        <v>0</v>
      </c>
      <c r="DE832" s="211">
        <f t="shared" si="307"/>
        <v>0</v>
      </c>
      <c r="DF832" s="211">
        <f t="shared" si="308"/>
        <v>0</v>
      </c>
      <c r="DG832" s="211">
        <f t="shared" si="309"/>
        <v>0</v>
      </c>
      <c r="DH832" s="211">
        <f t="shared" si="310"/>
        <v>0</v>
      </c>
    </row>
    <row r="833" spans="1:112" s="105" customFormat="1" ht="32.1" customHeight="1">
      <c r="A833" s="233" t="s">
        <v>1087</v>
      </c>
      <c r="B833" s="289" t="s">
        <v>1088</v>
      </c>
      <c r="C833" s="202">
        <v>404020058</v>
      </c>
      <c r="D833" s="58" t="s">
        <v>2835</v>
      </c>
      <c r="E833" s="290" t="s">
        <v>252</v>
      </c>
      <c r="F833" s="291"/>
      <c r="G833" s="291"/>
      <c r="H833" s="292">
        <v>4</v>
      </c>
      <c r="I833" s="291"/>
      <c r="J833" s="292">
        <v>19</v>
      </c>
      <c r="K833" s="292">
        <v>5</v>
      </c>
      <c r="L833" s="292"/>
      <c r="M833" s="293"/>
      <c r="N833" s="293">
        <v>2</v>
      </c>
      <c r="O833" s="293"/>
      <c r="P833" s="294" t="s">
        <v>134</v>
      </c>
      <c r="Q833" s="294" t="s">
        <v>2923</v>
      </c>
      <c r="R833" s="292"/>
      <c r="S833" s="292"/>
      <c r="T833" s="292" t="s">
        <v>1118</v>
      </c>
      <c r="U833" s="292" t="s">
        <v>1119</v>
      </c>
      <c r="V833" s="292" t="s">
        <v>2836</v>
      </c>
      <c r="W833" s="292" t="s">
        <v>2837</v>
      </c>
      <c r="X833" s="292" t="s">
        <v>2838</v>
      </c>
      <c r="Y833" s="292"/>
      <c r="Z833" s="292"/>
      <c r="AA833" s="292"/>
      <c r="AB833" s="294" t="s">
        <v>2839</v>
      </c>
      <c r="AC833" s="295" t="s">
        <v>2840</v>
      </c>
      <c r="AD833" s="296"/>
      <c r="AE833" s="296"/>
      <c r="AF833" s="296"/>
      <c r="AG833" s="296"/>
      <c r="AH833" s="297"/>
      <c r="AI833" s="297"/>
      <c r="AJ833" s="297"/>
      <c r="AK833" s="296"/>
      <c r="AL833" s="298"/>
      <c r="AM833" s="297" t="s">
        <v>2841</v>
      </c>
      <c r="AN833" s="295" t="s">
        <v>2842</v>
      </c>
      <c r="AO833" s="197" t="s">
        <v>71</v>
      </c>
      <c r="AP833" s="197" t="s">
        <v>72</v>
      </c>
      <c r="AQ833" s="197" t="s">
        <v>997</v>
      </c>
      <c r="AR833" s="70" t="s">
        <v>1120</v>
      </c>
      <c r="AS833" s="249" t="s">
        <v>73</v>
      </c>
      <c r="AT833" s="301">
        <v>446874.28</v>
      </c>
      <c r="AU833" s="301">
        <v>446874.28</v>
      </c>
      <c r="AV833" s="301">
        <v>0</v>
      </c>
      <c r="AW833" s="301">
        <v>0</v>
      </c>
      <c r="AX833" s="301">
        <v>0</v>
      </c>
      <c r="AY833" s="301">
        <v>0</v>
      </c>
      <c r="AZ833" s="301">
        <v>0</v>
      </c>
      <c r="BA833" s="301">
        <v>0</v>
      </c>
      <c r="BB833" s="301">
        <v>446874.28</v>
      </c>
      <c r="BC833" s="301">
        <v>446874.28</v>
      </c>
      <c r="BD833" s="301">
        <v>700000</v>
      </c>
      <c r="BE833" s="301">
        <v>0</v>
      </c>
      <c r="BF833" s="301">
        <v>0</v>
      </c>
      <c r="BG833" s="301">
        <v>0</v>
      </c>
      <c r="BH833" s="302">
        <v>700000</v>
      </c>
      <c r="BI833" s="301">
        <v>700000</v>
      </c>
      <c r="BJ833" s="301">
        <v>0</v>
      </c>
      <c r="BK833" s="301">
        <v>0</v>
      </c>
      <c r="BL833" s="301">
        <v>0</v>
      </c>
      <c r="BM833" s="301">
        <v>700000</v>
      </c>
      <c r="BN833" s="301">
        <v>700000</v>
      </c>
      <c r="BO833" s="301">
        <v>0</v>
      </c>
      <c r="BP833" s="301">
        <v>0</v>
      </c>
      <c r="BQ833" s="301">
        <v>0</v>
      </c>
      <c r="BR833" s="301">
        <v>700000</v>
      </c>
      <c r="BS833" s="301">
        <v>700000</v>
      </c>
      <c r="BT833" s="301">
        <v>0</v>
      </c>
      <c r="BU833" s="301">
        <v>0</v>
      </c>
      <c r="BV833" s="301">
        <v>0</v>
      </c>
      <c r="BW833" s="301">
        <v>700000</v>
      </c>
      <c r="BX833" s="301">
        <v>446874.28</v>
      </c>
      <c r="BY833" s="301">
        <v>0</v>
      </c>
      <c r="BZ833" s="301">
        <v>0</v>
      </c>
      <c r="CA833" s="301">
        <v>0</v>
      </c>
      <c r="CB833" s="301">
        <v>446874.28</v>
      </c>
      <c r="CC833" s="301">
        <v>700000</v>
      </c>
      <c r="CD833" s="301">
        <v>0</v>
      </c>
      <c r="CE833" s="301">
        <v>0</v>
      </c>
      <c r="CF833" s="301">
        <v>0</v>
      </c>
      <c r="CG833" s="302">
        <v>700000</v>
      </c>
      <c r="CH833" s="301">
        <v>700000</v>
      </c>
      <c r="CI833" s="301">
        <v>0</v>
      </c>
      <c r="CJ833" s="301">
        <v>0</v>
      </c>
      <c r="CK833" s="301">
        <v>0</v>
      </c>
      <c r="CL833" s="301">
        <v>700000</v>
      </c>
      <c r="CM833" s="438" t="s">
        <v>91</v>
      </c>
      <c r="CN833" s="19" t="str">
        <f t="shared" si="318"/>
        <v>4040200580113нормативный</v>
      </c>
      <c r="CP833" s="103"/>
      <c r="CQ833" s="103"/>
      <c r="CR833" s="104">
        <f t="shared" si="312"/>
        <v>0</v>
      </c>
      <c r="CS833" s="104">
        <f t="shared" si="313"/>
        <v>0</v>
      </c>
      <c r="CT833" s="104">
        <f t="shared" si="314"/>
        <v>0</v>
      </c>
      <c r="CU833" s="104">
        <f t="shared" si="315"/>
        <v>0</v>
      </c>
      <c r="CV833" s="104">
        <f t="shared" si="316"/>
        <v>0</v>
      </c>
      <c r="CW833" s="104">
        <f t="shared" si="317"/>
        <v>0</v>
      </c>
      <c r="CX833" s="104"/>
      <c r="CY833" s="211">
        <f t="shared" si="301"/>
        <v>0</v>
      </c>
      <c r="CZ833" s="211">
        <f t="shared" si="302"/>
        <v>0</v>
      </c>
      <c r="DA833" s="211">
        <f t="shared" si="303"/>
        <v>0</v>
      </c>
      <c r="DB833" s="211">
        <f t="shared" si="304"/>
        <v>0</v>
      </c>
      <c r="DC833" s="211">
        <f t="shared" si="305"/>
        <v>0</v>
      </c>
      <c r="DD833" s="211">
        <f t="shared" si="306"/>
        <v>0</v>
      </c>
      <c r="DE833" s="211">
        <f t="shared" si="307"/>
        <v>0</v>
      </c>
      <c r="DF833" s="211">
        <f t="shared" si="308"/>
        <v>0</v>
      </c>
      <c r="DG833" s="211">
        <f t="shared" si="309"/>
        <v>0</v>
      </c>
      <c r="DH833" s="211">
        <f t="shared" si="310"/>
        <v>0</v>
      </c>
    </row>
    <row r="834" spans="1:112" s="105" customFormat="1" ht="32.1" customHeight="1">
      <c r="A834" s="233" t="s">
        <v>1087</v>
      </c>
      <c r="B834" s="289" t="s">
        <v>1088</v>
      </c>
      <c r="C834" s="202">
        <v>404020002</v>
      </c>
      <c r="D834" s="58" t="s">
        <v>1851</v>
      </c>
      <c r="E834" s="290" t="s">
        <v>2843</v>
      </c>
      <c r="F834" s="291"/>
      <c r="G834" s="291"/>
      <c r="H834" s="292" t="s">
        <v>2844</v>
      </c>
      <c r="I834" s="291"/>
      <c r="J834" s="292" t="s">
        <v>2845</v>
      </c>
      <c r="K834" s="292" t="s">
        <v>2846</v>
      </c>
      <c r="L834" s="292" t="s">
        <v>1058</v>
      </c>
      <c r="M834" s="293"/>
      <c r="N834" s="293"/>
      <c r="O834" s="293"/>
      <c r="P834" s="294" t="s">
        <v>2847</v>
      </c>
      <c r="Q834" s="294" t="s">
        <v>2848</v>
      </c>
      <c r="R834" s="292"/>
      <c r="S834" s="292"/>
      <c r="T834" s="292"/>
      <c r="U834" s="292"/>
      <c r="V834" s="292" t="s">
        <v>2849</v>
      </c>
      <c r="W834" s="292" t="s">
        <v>2850</v>
      </c>
      <c r="X834" s="292" t="s">
        <v>2851</v>
      </c>
      <c r="Y834" s="292"/>
      <c r="Z834" s="292"/>
      <c r="AA834" s="292"/>
      <c r="AB834" s="294" t="s">
        <v>2852</v>
      </c>
      <c r="AC834" s="312" t="s">
        <v>2246</v>
      </c>
      <c r="AD834" s="313"/>
      <c r="AE834" s="313"/>
      <c r="AF834" s="313"/>
      <c r="AG834" s="313"/>
      <c r="AH834" s="313"/>
      <c r="AI834" s="313"/>
      <c r="AJ834" s="315"/>
      <c r="AK834" s="313"/>
      <c r="AL834" s="313"/>
      <c r="AM834" s="313" t="s">
        <v>1897</v>
      </c>
      <c r="AN834" s="314" t="s">
        <v>1871</v>
      </c>
      <c r="AO834" s="197" t="s">
        <v>71</v>
      </c>
      <c r="AP834" s="197" t="s">
        <v>137</v>
      </c>
      <c r="AQ834" s="197">
        <v>8110076200</v>
      </c>
      <c r="AR834" s="70" t="s">
        <v>1122</v>
      </c>
      <c r="AS834" s="249" t="s">
        <v>77</v>
      </c>
      <c r="AT834" s="301">
        <v>37623.160000000003</v>
      </c>
      <c r="AU834" s="301">
        <v>37623.160000000003</v>
      </c>
      <c r="AV834" s="301">
        <v>0</v>
      </c>
      <c r="AW834" s="301">
        <v>0</v>
      </c>
      <c r="AX834" s="301">
        <v>37623.160000000003</v>
      </c>
      <c r="AY834" s="301">
        <v>37623.160000000003</v>
      </c>
      <c r="AZ834" s="301">
        <v>0</v>
      </c>
      <c r="BA834" s="301">
        <v>0</v>
      </c>
      <c r="BB834" s="303">
        <v>0</v>
      </c>
      <c r="BC834" s="303">
        <v>0</v>
      </c>
      <c r="BD834" s="301">
        <v>38295</v>
      </c>
      <c r="BE834" s="301">
        <v>0</v>
      </c>
      <c r="BF834" s="303">
        <v>38295</v>
      </c>
      <c r="BG834" s="301">
        <v>0</v>
      </c>
      <c r="BH834" s="303">
        <v>0</v>
      </c>
      <c r="BI834" s="301">
        <v>38295</v>
      </c>
      <c r="BJ834" s="301">
        <v>0</v>
      </c>
      <c r="BK834" s="303">
        <v>38295</v>
      </c>
      <c r="BL834" s="301">
        <v>0</v>
      </c>
      <c r="BM834" s="303">
        <v>0</v>
      </c>
      <c r="BN834" s="301">
        <v>38295</v>
      </c>
      <c r="BO834" s="301">
        <v>0</v>
      </c>
      <c r="BP834" s="303">
        <v>38295</v>
      </c>
      <c r="BQ834" s="301">
        <v>0</v>
      </c>
      <c r="BR834" s="303">
        <v>0</v>
      </c>
      <c r="BS834" s="301">
        <v>38295</v>
      </c>
      <c r="BT834" s="301">
        <v>0</v>
      </c>
      <c r="BU834" s="303">
        <v>38295</v>
      </c>
      <c r="BV834" s="301">
        <v>0</v>
      </c>
      <c r="BW834" s="303">
        <v>0</v>
      </c>
      <c r="BX834" s="301">
        <v>37623.160000000003</v>
      </c>
      <c r="BY834" s="301">
        <v>0</v>
      </c>
      <c r="BZ834" s="301">
        <v>37623.160000000003</v>
      </c>
      <c r="CA834" s="301">
        <v>0</v>
      </c>
      <c r="CB834" s="303">
        <v>0</v>
      </c>
      <c r="CC834" s="301">
        <v>38295</v>
      </c>
      <c r="CD834" s="301">
        <v>0</v>
      </c>
      <c r="CE834" s="303">
        <v>38295</v>
      </c>
      <c r="CF834" s="301">
        <v>0</v>
      </c>
      <c r="CG834" s="303">
        <v>0</v>
      </c>
      <c r="CH834" s="301">
        <v>38295</v>
      </c>
      <c r="CI834" s="301">
        <v>0</v>
      </c>
      <c r="CJ834" s="303">
        <v>38295</v>
      </c>
      <c r="CK834" s="301">
        <v>0</v>
      </c>
      <c r="CL834" s="303">
        <v>0</v>
      </c>
      <c r="CM834" s="438" t="s">
        <v>91</v>
      </c>
      <c r="CN834" s="19" t="str">
        <f t="shared" si="318"/>
        <v>4040200020104нормативный</v>
      </c>
      <c r="CP834" s="103"/>
      <c r="CQ834" s="103"/>
      <c r="CR834" s="104">
        <f t="shared" si="312"/>
        <v>0</v>
      </c>
      <c r="CS834" s="104">
        <f t="shared" si="313"/>
        <v>0</v>
      </c>
      <c r="CT834" s="104">
        <f t="shared" si="314"/>
        <v>0</v>
      </c>
      <c r="CU834" s="104">
        <f t="shared" si="315"/>
        <v>0</v>
      </c>
      <c r="CV834" s="104">
        <f t="shared" si="316"/>
        <v>0</v>
      </c>
      <c r="CW834" s="104">
        <f t="shared" si="317"/>
        <v>0</v>
      </c>
      <c r="CX834" s="104"/>
      <c r="CY834" s="211">
        <f t="shared" si="301"/>
        <v>0</v>
      </c>
      <c r="CZ834" s="211">
        <f t="shared" si="302"/>
        <v>0</v>
      </c>
      <c r="DA834" s="211">
        <f t="shared" si="303"/>
        <v>0</v>
      </c>
      <c r="DB834" s="211">
        <f t="shared" si="304"/>
        <v>0</v>
      </c>
      <c r="DC834" s="211">
        <f t="shared" si="305"/>
        <v>0</v>
      </c>
      <c r="DD834" s="211">
        <f t="shared" si="306"/>
        <v>0</v>
      </c>
      <c r="DE834" s="211">
        <f t="shared" si="307"/>
        <v>0</v>
      </c>
      <c r="DF834" s="211">
        <f t="shared" si="308"/>
        <v>0</v>
      </c>
      <c r="DG834" s="211">
        <f t="shared" si="309"/>
        <v>0</v>
      </c>
      <c r="DH834" s="211">
        <f t="shared" si="310"/>
        <v>0</v>
      </c>
    </row>
    <row r="835" spans="1:112" s="105" customFormat="1" ht="32.1" customHeight="1">
      <c r="A835" s="233" t="s">
        <v>1087</v>
      </c>
      <c r="B835" s="289" t="s">
        <v>1088</v>
      </c>
      <c r="C835" s="202">
        <v>404020058</v>
      </c>
      <c r="D835" s="58" t="s">
        <v>2835</v>
      </c>
      <c r="E835" s="290" t="s">
        <v>2853</v>
      </c>
      <c r="F835" s="291"/>
      <c r="G835" s="291"/>
      <c r="H835" s="292" t="s">
        <v>2854</v>
      </c>
      <c r="I835" s="291"/>
      <c r="J835" s="292" t="s">
        <v>2855</v>
      </c>
      <c r="K835" s="292" t="s">
        <v>2856</v>
      </c>
      <c r="L835" s="292" t="s">
        <v>1058</v>
      </c>
      <c r="M835" s="293"/>
      <c r="N835" s="293"/>
      <c r="O835" s="293"/>
      <c r="P835" s="294" t="s">
        <v>2857</v>
      </c>
      <c r="Q835" s="294" t="s">
        <v>2858</v>
      </c>
      <c r="R835" s="292"/>
      <c r="S835" s="292"/>
      <c r="T835" s="292"/>
      <c r="U835" s="292"/>
      <c r="V835" s="292" t="s">
        <v>2859</v>
      </c>
      <c r="W835" s="292" t="s">
        <v>2860</v>
      </c>
      <c r="X835" s="292" t="s">
        <v>2861</v>
      </c>
      <c r="Y835" s="292"/>
      <c r="Z835" s="292"/>
      <c r="AA835" s="292"/>
      <c r="AB835" s="294" t="s">
        <v>2862</v>
      </c>
      <c r="AC835" s="312" t="s">
        <v>2246</v>
      </c>
      <c r="AD835" s="313"/>
      <c r="AE835" s="313"/>
      <c r="AF835" s="313"/>
      <c r="AG835" s="313"/>
      <c r="AH835" s="313"/>
      <c r="AI835" s="313"/>
      <c r="AJ835" s="315"/>
      <c r="AK835" s="313"/>
      <c r="AL835" s="313"/>
      <c r="AM835" s="313" t="s">
        <v>1897</v>
      </c>
      <c r="AN835" s="314" t="s">
        <v>1871</v>
      </c>
      <c r="AO835" s="197" t="s">
        <v>71</v>
      </c>
      <c r="AP835" s="197" t="s">
        <v>137</v>
      </c>
      <c r="AQ835" s="197" t="s">
        <v>2863</v>
      </c>
      <c r="AR835" s="70" t="s">
        <v>1140</v>
      </c>
      <c r="AS835" s="249" t="s">
        <v>77</v>
      </c>
      <c r="AT835" s="301">
        <v>0</v>
      </c>
      <c r="AU835" s="301">
        <v>0</v>
      </c>
      <c r="AV835" s="301">
        <v>0</v>
      </c>
      <c r="AW835" s="301">
        <v>0</v>
      </c>
      <c r="AX835" s="301">
        <v>0</v>
      </c>
      <c r="AY835" s="301">
        <v>0</v>
      </c>
      <c r="AZ835" s="301">
        <v>0</v>
      </c>
      <c r="BA835" s="301">
        <v>0</v>
      </c>
      <c r="BB835" s="301">
        <v>0</v>
      </c>
      <c r="BC835" s="301">
        <v>0</v>
      </c>
      <c r="BD835" s="301">
        <v>25530</v>
      </c>
      <c r="BE835" s="301">
        <v>0</v>
      </c>
      <c r="BF835" s="301">
        <v>25530</v>
      </c>
      <c r="BG835" s="301">
        <v>0</v>
      </c>
      <c r="BH835" s="303">
        <v>0</v>
      </c>
      <c r="BI835" s="301">
        <v>25530</v>
      </c>
      <c r="BJ835" s="301">
        <v>0</v>
      </c>
      <c r="BK835" s="301">
        <v>25530</v>
      </c>
      <c r="BL835" s="301">
        <v>0</v>
      </c>
      <c r="BM835" s="303">
        <v>0</v>
      </c>
      <c r="BN835" s="301">
        <v>25530</v>
      </c>
      <c r="BO835" s="301">
        <v>0</v>
      </c>
      <c r="BP835" s="301">
        <v>25530</v>
      </c>
      <c r="BQ835" s="301">
        <v>0</v>
      </c>
      <c r="BR835" s="303">
        <v>0</v>
      </c>
      <c r="BS835" s="301">
        <v>25530</v>
      </c>
      <c r="BT835" s="301">
        <v>0</v>
      </c>
      <c r="BU835" s="301">
        <v>25530</v>
      </c>
      <c r="BV835" s="301">
        <v>0</v>
      </c>
      <c r="BW835" s="303">
        <v>0</v>
      </c>
      <c r="BX835" s="301">
        <v>0</v>
      </c>
      <c r="BY835" s="301">
        <v>0</v>
      </c>
      <c r="BZ835" s="301">
        <v>0</v>
      </c>
      <c r="CA835" s="301">
        <v>0</v>
      </c>
      <c r="CB835" s="301">
        <v>0</v>
      </c>
      <c r="CC835" s="301">
        <v>25530</v>
      </c>
      <c r="CD835" s="301">
        <v>0</v>
      </c>
      <c r="CE835" s="301">
        <v>25530</v>
      </c>
      <c r="CF835" s="301">
        <v>0</v>
      </c>
      <c r="CG835" s="303">
        <v>0</v>
      </c>
      <c r="CH835" s="301">
        <v>25530</v>
      </c>
      <c r="CI835" s="301">
        <v>0</v>
      </c>
      <c r="CJ835" s="301">
        <v>25530</v>
      </c>
      <c r="CK835" s="301">
        <v>0</v>
      </c>
      <c r="CL835" s="303">
        <v>0</v>
      </c>
      <c r="CM835" s="438" t="s">
        <v>91</v>
      </c>
      <c r="CN835" s="19" t="str">
        <f t="shared" si="318"/>
        <v>4040200580104нормативный</v>
      </c>
      <c r="CO835" s="111">
        <f t="shared" ref="CO835:CQ835" si="320">SUM(CO708:CO834)</f>
        <v>0</v>
      </c>
      <c r="CP835" s="111">
        <f t="shared" si="320"/>
        <v>0</v>
      </c>
      <c r="CQ835" s="111">
        <f t="shared" si="320"/>
        <v>0</v>
      </c>
      <c r="CR835" s="104">
        <f t="shared" si="312"/>
        <v>0</v>
      </c>
      <c r="CS835" s="104">
        <f t="shared" si="313"/>
        <v>0</v>
      </c>
      <c r="CT835" s="104">
        <f t="shared" si="314"/>
        <v>0</v>
      </c>
      <c r="CU835" s="104">
        <f t="shared" si="315"/>
        <v>0</v>
      </c>
      <c r="CV835" s="104">
        <f t="shared" si="316"/>
        <v>0</v>
      </c>
      <c r="CW835" s="104">
        <f t="shared" si="317"/>
        <v>0</v>
      </c>
      <c r="CX835" s="104"/>
      <c r="CY835" s="211">
        <f t="shared" ref="CY835:CY898" si="321">CC835-BD835</f>
        <v>0</v>
      </c>
      <c r="CZ835" s="211">
        <f t="shared" ref="CZ835:CZ898" si="322">CD835-BE835</f>
        <v>0</v>
      </c>
      <c r="DA835" s="211">
        <f t="shared" ref="DA835:DA898" si="323">CE835-BF835</f>
        <v>0</v>
      </c>
      <c r="DB835" s="211">
        <f t="shared" ref="DB835:DB898" si="324">CF835-BG835</f>
        <v>0</v>
      </c>
      <c r="DC835" s="211">
        <f t="shared" ref="DC835:DC898" si="325">CG835-BH835</f>
        <v>0</v>
      </c>
      <c r="DD835" s="211">
        <f t="shared" ref="DD835:DD898" si="326">CH835-BI835</f>
        <v>0</v>
      </c>
      <c r="DE835" s="211">
        <f t="shared" ref="DE835:DE898" si="327">CI835-BJ835</f>
        <v>0</v>
      </c>
      <c r="DF835" s="211">
        <f t="shared" ref="DF835:DF898" si="328">CJ835-BK835</f>
        <v>0</v>
      </c>
      <c r="DG835" s="211">
        <f t="shared" ref="DG835:DG898" si="329">CK835-BL835</f>
        <v>0</v>
      </c>
      <c r="DH835" s="211">
        <f t="shared" ref="DH835:DH898" si="330">CL835-BM835</f>
        <v>0</v>
      </c>
    </row>
    <row r="836" spans="1:112" s="105" customFormat="1" ht="32.1" customHeight="1">
      <c r="A836" s="233" t="s">
        <v>1087</v>
      </c>
      <c r="B836" s="289" t="s">
        <v>1088</v>
      </c>
      <c r="C836" s="202">
        <v>404020002</v>
      </c>
      <c r="D836" s="58" t="s">
        <v>1851</v>
      </c>
      <c r="E836" s="290" t="s">
        <v>2864</v>
      </c>
      <c r="F836" s="291"/>
      <c r="G836" s="291"/>
      <c r="H836" s="292" t="s">
        <v>2865</v>
      </c>
      <c r="I836" s="291"/>
      <c r="J836" s="292" t="s">
        <v>2866</v>
      </c>
      <c r="K836" s="292" t="s">
        <v>2867</v>
      </c>
      <c r="L836" s="292" t="s">
        <v>1058</v>
      </c>
      <c r="M836" s="293"/>
      <c r="N836" s="293"/>
      <c r="O836" s="293"/>
      <c r="P836" s="294" t="s">
        <v>2868</v>
      </c>
      <c r="Q836" s="294" t="s">
        <v>1121</v>
      </c>
      <c r="R836" s="292"/>
      <c r="S836" s="292"/>
      <c r="T836" s="292"/>
      <c r="U836" s="292"/>
      <c r="V836" s="292" t="s">
        <v>2869</v>
      </c>
      <c r="W836" s="292" t="s">
        <v>1103</v>
      </c>
      <c r="X836" s="292" t="s">
        <v>2870</v>
      </c>
      <c r="Y836" s="292"/>
      <c r="Z836" s="292"/>
      <c r="AA836" s="292"/>
      <c r="AB836" s="294" t="s">
        <v>2871</v>
      </c>
      <c r="AC836" s="314" t="s">
        <v>2872</v>
      </c>
      <c r="AD836" s="313"/>
      <c r="AE836" s="313"/>
      <c r="AF836" s="313"/>
      <c r="AG836" s="313"/>
      <c r="AH836" s="313"/>
      <c r="AI836" s="315"/>
      <c r="AJ836" s="315" t="s">
        <v>2873</v>
      </c>
      <c r="AK836" s="315"/>
      <c r="AL836" s="315"/>
      <c r="AM836" s="315" t="s">
        <v>2874</v>
      </c>
      <c r="AN836" s="314" t="s">
        <v>2875</v>
      </c>
      <c r="AO836" s="197" t="s">
        <v>71</v>
      </c>
      <c r="AP836" s="197" t="s">
        <v>137</v>
      </c>
      <c r="AQ836" s="197" t="s">
        <v>1124</v>
      </c>
      <c r="AR836" s="70" t="s">
        <v>1122</v>
      </c>
      <c r="AS836" s="249" t="s">
        <v>79</v>
      </c>
      <c r="AT836" s="301">
        <v>394466.8</v>
      </c>
      <c r="AU836" s="301">
        <v>394466.8</v>
      </c>
      <c r="AV836" s="301">
        <v>0</v>
      </c>
      <c r="AW836" s="301">
        <v>0</v>
      </c>
      <c r="AX836" s="301">
        <v>394466.8</v>
      </c>
      <c r="AY836" s="301">
        <v>394466.8</v>
      </c>
      <c r="AZ836" s="301">
        <v>0</v>
      </c>
      <c r="BA836" s="301">
        <v>0</v>
      </c>
      <c r="BB836" s="303">
        <v>0</v>
      </c>
      <c r="BC836" s="303">
        <v>0</v>
      </c>
      <c r="BD836" s="301">
        <v>419346.63</v>
      </c>
      <c r="BE836" s="301">
        <v>0</v>
      </c>
      <c r="BF836" s="301">
        <v>419346.63</v>
      </c>
      <c r="BG836" s="301">
        <v>0</v>
      </c>
      <c r="BH836" s="303">
        <v>0</v>
      </c>
      <c r="BI836" s="301">
        <v>419346.63</v>
      </c>
      <c r="BJ836" s="301">
        <v>0</v>
      </c>
      <c r="BK836" s="301">
        <v>419346.63</v>
      </c>
      <c r="BL836" s="301">
        <v>0</v>
      </c>
      <c r="BM836" s="303">
        <v>0</v>
      </c>
      <c r="BN836" s="301">
        <v>419346.63</v>
      </c>
      <c r="BO836" s="301">
        <v>0</v>
      </c>
      <c r="BP836" s="301">
        <v>419346.63</v>
      </c>
      <c r="BQ836" s="301">
        <v>0</v>
      </c>
      <c r="BR836" s="303">
        <v>0</v>
      </c>
      <c r="BS836" s="301">
        <v>419346.63</v>
      </c>
      <c r="BT836" s="301">
        <v>0</v>
      </c>
      <c r="BU836" s="301">
        <v>419346.63</v>
      </c>
      <c r="BV836" s="301">
        <v>0</v>
      </c>
      <c r="BW836" s="303">
        <v>0</v>
      </c>
      <c r="BX836" s="301">
        <v>394466.8</v>
      </c>
      <c r="BY836" s="301">
        <v>0</v>
      </c>
      <c r="BZ836" s="301">
        <v>394466.8</v>
      </c>
      <c r="CA836" s="301">
        <v>0</v>
      </c>
      <c r="CB836" s="303">
        <v>0</v>
      </c>
      <c r="CC836" s="301">
        <v>419346.63</v>
      </c>
      <c r="CD836" s="301">
        <v>0</v>
      </c>
      <c r="CE836" s="301">
        <v>419346.63</v>
      </c>
      <c r="CF836" s="301">
        <v>0</v>
      </c>
      <c r="CG836" s="303">
        <v>0</v>
      </c>
      <c r="CH836" s="301">
        <v>419346.63</v>
      </c>
      <c r="CI836" s="301">
        <v>0</v>
      </c>
      <c r="CJ836" s="301">
        <v>419346.63</v>
      </c>
      <c r="CK836" s="301">
        <v>0</v>
      </c>
      <c r="CL836" s="303">
        <v>0</v>
      </c>
      <c r="CM836" s="438" t="s">
        <v>91</v>
      </c>
      <c r="CN836" s="19" t="str">
        <f t="shared" si="318"/>
        <v>4040200020104нормативный</v>
      </c>
      <c r="CO836" s="103"/>
      <c r="CP836" s="103"/>
      <c r="CQ836" s="104"/>
      <c r="CR836" s="104">
        <f t="shared" si="312"/>
        <v>0</v>
      </c>
      <c r="CS836" s="104">
        <f t="shared" si="313"/>
        <v>0</v>
      </c>
      <c r="CT836" s="104">
        <f t="shared" si="314"/>
        <v>0</v>
      </c>
      <c r="CU836" s="104">
        <f t="shared" si="315"/>
        <v>0</v>
      </c>
      <c r="CV836" s="104">
        <f t="shared" si="316"/>
        <v>0</v>
      </c>
      <c r="CW836" s="104">
        <f t="shared" si="317"/>
        <v>0</v>
      </c>
      <c r="CX836" s="104"/>
      <c r="CY836" s="211">
        <f t="shared" si="321"/>
        <v>0</v>
      </c>
      <c r="CZ836" s="211">
        <f t="shared" si="322"/>
        <v>0</v>
      </c>
      <c r="DA836" s="211">
        <f t="shared" si="323"/>
        <v>0</v>
      </c>
      <c r="DB836" s="211">
        <f t="shared" si="324"/>
        <v>0</v>
      </c>
      <c r="DC836" s="211">
        <f t="shared" si="325"/>
        <v>0</v>
      </c>
      <c r="DD836" s="211">
        <f t="shared" si="326"/>
        <v>0</v>
      </c>
      <c r="DE836" s="211">
        <f t="shared" si="327"/>
        <v>0</v>
      </c>
      <c r="DF836" s="211">
        <f t="shared" si="328"/>
        <v>0</v>
      </c>
      <c r="DG836" s="211">
        <f t="shared" si="329"/>
        <v>0</v>
      </c>
      <c r="DH836" s="211">
        <f t="shared" si="330"/>
        <v>0</v>
      </c>
    </row>
    <row r="837" spans="1:112" s="105" customFormat="1" ht="32.1" customHeight="1">
      <c r="A837" s="233" t="s">
        <v>1087</v>
      </c>
      <c r="B837" s="289" t="s">
        <v>1088</v>
      </c>
      <c r="C837" s="202">
        <v>404020058</v>
      </c>
      <c r="D837" s="58" t="s">
        <v>2835</v>
      </c>
      <c r="E837" s="290" t="s">
        <v>2864</v>
      </c>
      <c r="F837" s="291"/>
      <c r="G837" s="291"/>
      <c r="H837" s="292" t="s">
        <v>2865</v>
      </c>
      <c r="I837" s="291"/>
      <c r="J837" s="292" t="s">
        <v>2866</v>
      </c>
      <c r="K837" s="292" t="s">
        <v>2867</v>
      </c>
      <c r="L837" s="292" t="s">
        <v>1058</v>
      </c>
      <c r="M837" s="293"/>
      <c r="N837" s="293"/>
      <c r="O837" s="293"/>
      <c r="P837" s="294" t="s">
        <v>2868</v>
      </c>
      <c r="Q837" s="294" t="s">
        <v>2876</v>
      </c>
      <c r="R837" s="292"/>
      <c r="S837" s="292"/>
      <c r="T837" s="292"/>
      <c r="U837" s="292"/>
      <c r="V837" s="292" t="s">
        <v>2877</v>
      </c>
      <c r="W837" s="292" t="s">
        <v>2850</v>
      </c>
      <c r="X837" s="292" t="s">
        <v>2851</v>
      </c>
      <c r="Y837" s="292"/>
      <c r="Z837" s="292"/>
      <c r="AA837" s="292"/>
      <c r="AB837" s="294" t="s">
        <v>2878</v>
      </c>
      <c r="AC837" s="314" t="s">
        <v>2872</v>
      </c>
      <c r="AD837" s="313"/>
      <c r="AE837" s="313"/>
      <c r="AF837" s="313"/>
      <c r="AG837" s="313"/>
      <c r="AH837" s="313"/>
      <c r="AI837" s="315"/>
      <c r="AJ837" s="315" t="s">
        <v>2873</v>
      </c>
      <c r="AK837" s="315"/>
      <c r="AL837" s="315"/>
      <c r="AM837" s="315" t="s">
        <v>2874</v>
      </c>
      <c r="AN837" s="314" t="s">
        <v>2879</v>
      </c>
      <c r="AO837" s="197" t="s">
        <v>71</v>
      </c>
      <c r="AP837" s="197" t="s">
        <v>137</v>
      </c>
      <c r="AQ837" s="197" t="s">
        <v>2863</v>
      </c>
      <c r="AR837" s="70" t="s">
        <v>1140</v>
      </c>
      <c r="AS837" s="249" t="s">
        <v>79</v>
      </c>
      <c r="AT837" s="301">
        <v>0</v>
      </c>
      <c r="AU837" s="301">
        <v>0</v>
      </c>
      <c r="AV837" s="301">
        <v>0</v>
      </c>
      <c r="AW837" s="301">
        <v>0</v>
      </c>
      <c r="AX837" s="301">
        <v>0</v>
      </c>
      <c r="AY837" s="301">
        <v>0</v>
      </c>
      <c r="AZ837" s="301">
        <v>0</v>
      </c>
      <c r="BA837" s="301">
        <v>0</v>
      </c>
      <c r="BB837" s="303">
        <v>0</v>
      </c>
      <c r="BC837" s="303">
        <v>0</v>
      </c>
      <c r="BD837" s="301">
        <v>292427.15999999997</v>
      </c>
      <c r="BE837" s="301">
        <v>0</v>
      </c>
      <c r="BF837" s="301">
        <v>292427.15999999997</v>
      </c>
      <c r="BG837" s="301">
        <v>0</v>
      </c>
      <c r="BH837" s="303">
        <v>0</v>
      </c>
      <c r="BI837" s="301">
        <v>292427.15999999997</v>
      </c>
      <c r="BJ837" s="303">
        <v>0</v>
      </c>
      <c r="BK837" s="301">
        <v>292427.15999999997</v>
      </c>
      <c r="BL837" s="303">
        <v>0</v>
      </c>
      <c r="BM837" s="301">
        <v>0</v>
      </c>
      <c r="BN837" s="301">
        <v>292427.15999999997</v>
      </c>
      <c r="BO837" s="303">
        <v>0</v>
      </c>
      <c r="BP837" s="301">
        <v>292427.15999999997</v>
      </c>
      <c r="BQ837" s="303">
        <v>0</v>
      </c>
      <c r="BR837" s="301">
        <v>0</v>
      </c>
      <c r="BS837" s="301">
        <v>292427.15999999997</v>
      </c>
      <c r="BT837" s="303">
        <v>0</v>
      </c>
      <c r="BU837" s="301">
        <v>292427.15999999997</v>
      </c>
      <c r="BV837" s="303">
        <v>0</v>
      </c>
      <c r="BW837" s="301">
        <v>0</v>
      </c>
      <c r="BX837" s="301">
        <v>0</v>
      </c>
      <c r="BY837" s="301">
        <v>0</v>
      </c>
      <c r="BZ837" s="301">
        <v>0</v>
      </c>
      <c r="CA837" s="301">
        <v>0</v>
      </c>
      <c r="CB837" s="303">
        <v>0</v>
      </c>
      <c r="CC837" s="301">
        <v>292427.15999999997</v>
      </c>
      <c r="CD837" s="301">
        <v>0</v>
      </c>
      <c r="CE837" s="301">
        <v>292427.15999999997</v>
      </c>
      <c r="CF837" s="301">
        <v>0</v>
      </c>
      <c r="CG837" s="303">
        <v>0</v>
      </c>
      <c r="CH837" s="301">
        <v>292427.15999999997</v>
      </c>
      <c r="CI837" s="303">
        <v>0</v>
      </c>
      <c r="CJ837" s="301">
        <v>292427.15999999997</v>
      </c>
      <c r="CK837" s="303">
        <v>0</v>
      </c>
      <c r="CL837" s="301">
        <v>0</v>
      </c>
      <c r="CM837" s="438" t="s">
        <v>91</v>
      </c>
      <c r="CN837" s="19" t="str">
        <f t="shared" si="318"/>
        <v>4040200580104нормативный</v>
      </c>
      <c r="CO837" s="103"/>
      <c r="CP837" s="103"/>
      <c r="CQ837" s="104"/>
      <c r="CR837" s="104">
        <f t="shared" si="312"/>
        <v>0</v>
      </c>
      <c r="CS837" s="104">
        <f t="shared" si="313"/>
        <v>0</v>
      </c>
      <c r="CT837" s="104">
        <f t="shared" si="314"/>
        <v>0</v>
      </c>
      <c r="CU837" s="104">
        <f t="shared" si="315"/>
        <v>0</v>
      </c>
      <c r="CV837" s="104">
        <f t="shared" si="316"/>
        <v>0</v>
      </c>
      <c r="CW837" s="104">
        <f t="shared" si="317"/>
        <v>0</v>
      </c>
      <c r="CX837" s="104"/>
      <c r="CY837" s="211">
        <f t="shared" si="321"/>
        <v>0</v>
      </c>
      <c r="CZ837" s="211">
        <f t="shared" si="322"/>
        <v>0</v>
      </c>
      <c r="DA837" s="211">
        <f t="shared" si="323"/>
        <v>0</v>
      </c>
      <c r="DB837" s="211">
        <f t="shared" si="324"/>
        <v>0</v>
      </c>
      <c r="DC837" s="211">
        <f t="shared" si="325"/>
        <v>0</v>
      </c>
      <c r="DD837" s="211">
        <f t="shared" si="326"/>
        <v>0</v>
      </c>
      <c r="DE837" s="211">
        <f t="shared" si="327"/>
        <v>0</v>
      </c>
      <c r="DF837" s="211">
        <f t="shared" si="328"/>
        <v>0</v>
      </c>
      <c r="DG837" s="211">
        <f t="shared" si="329"/>
        <v>0</v>
      </c>
      <c r="DH837" s="211">
        <f t="shared" si="330"/>
        <v>0</v>
      </c>
    </row>
    <row r="838" spans="1:112" s="105" customFormat="1" ht="32.1" customHeight="1">
      <c r="A838" s="439" t="s">
        <v>1087</v>
      </c>
      <c r="B838" s="289" t="s">
        <v>1088</v>
      </c>
      <c r="C838" s="69">
        <v>402000001</v>
      </c>
      <c r="D838" s="198" t="s">
        <v>67</v>
      </c>
      <c r="E838" s="290" t="s">
        <v>1125</v>
      </c>
      <c r="F838" s="291"/>
      <c r="G838" s="291"/>
      <c r="H838" s="292" t="s">
        <v>2880</v>
      </c>
      <c r="I838" s="291"/>
      <c r="J838" s="292" t="s">
        <v>2881</v>
      </c>
      <c r="K838" s="292" t="s">
        <v>2882</v>
      </c>
      <c r="L838" s="292" t="s">
        <v>2883</v>
      </c>
      <c r="M838" s="292"/>
      <c r="N838" s="292"/>
      <c r="O838" s="292"/>
      <c r="P838" s="294" t="s">
        <v>2884</v>
      </c>
      <c r="Q838" s="317" t="s">
        <v>1109</v>
      </c>
      <c r="R838" s="292"/>
      <c r="S838" s="292"/>
      <c r="T838" s="292" t="s">
        <v>1133</v>
      </c>
      <c r="U838" s="292"/>
      <c r="V838" s="292" t="s">
        <v>2885</v>
      </c>
      <c r="W838" s="292" t="s">
        <v>1134</v>
      </c>
      <c r="X838" s="292"/>
      <c r="Y838" s="292"/>
      <c r="Z838" s="292"/>
      <c r="AA838" s="292"/>
      <c r="AB838" s="318" t="s">
        <v>1950</v>
      </c>
      <c r="AC838" s="314" t="s">
        <v>2886</v>
      </c>
      <c r="AD838" s="313"/>
      <c r="AE838" s="313"/>
      <c r="AF838" s="313"/>
      <c r="AG838" s="313"/>
      <c r="AH838" s="313"/>
      <c r="AI838" s="313"/>
      <c r="AJ838" s="315" t="s">
        <v>2887</v>
      </c>
      <c r="AK838" s="313"/>
      <c r="AL838" s="313"/>
      <c r="AM838" s="313"/>
      <c r="AN838" s="314" t="s">
        <v>2888</v>
      </c>
      <c r="AO838" s="71" t="s">
        <v>71</v>
      </c>
      <c r="AP838" s="71" t="s">
        <v>137</v>
      </c>
      <c r="AQ838" s="71" t="s">
        <v>2889</v>
      </c>
      <c r="AR838" s="70" t="s">
        <v>1957</v>
      </c>
      <c r="AS838" s="253" t="s">
        <v>79</v>
      </c>
      <c r="AT838" s="301">
        <v>4254.58</v>
      </c>
      <c r="AU838" s="301">
        <v>4254.58</v>
      </c>
      <c r="AV838" s="301">
        <v>0</v>
      </c>
      <c r="AW838" s="301">
        <v>0</v>
      </c>
      <c r="AX838" s="301">
        <v>4254.58</v>
      </c>
      <c r="AY838" s="301">
        <v>4254.58</v>
      </c>
      <c r="AZ838" s="301">
        <v>0</v>
      </c>
      <c r="BA838" s="301">
        <v>0</v>
      </c>
      <c r="BB838" s="302">
        <v>0</v>
      </c>
      <c r="BC838" s="302">
        <v>0</v>
      </c>
      <c r="BD838" s="301">
        <v>0</v>
      </c>
      <c r="BE838" s="301">
        <v>0</v>
      </c>
      <c r="BF838" s="301">
        <v>0</v>
      </c>
      <c r="BG838" s="301">
        <v>0</v>
      </c>
      <c r="BH838" s="302">
        <v>0</v>
      </c>
      <c r="BI838" s="301">
        <v>0</v>
      </c>
      <c r="BJ838" s="301">
        <v>0</v>
      </c>
      <c r="BK838" s="301">
        <v>0</v>
      </c>
      <c r="BL838" s="301">
        <v>0</v>
      </c>
      <c r="BM838" s="301">
        <v>0</v>
      </c>
      <c r="BN838" s="301">
        <v>0</v>
      </c>
      <c r="BO838" s="301">
        <v>0</v>
      </c>
      <c r="BP838" s="301">
        <v>0</v>
      </c>
      <c r="BQ838" s="301">
        <v>0</v>
      </c>
      <c r="BR838" s="301">
        <v>0</v>
      </c>
      <c r="BS838" s="301">
        <v>0</v>
      </c>
      <c r="BT838" s="301">
        <v>0</v>
      </c>
      <c r="BU838" s="301">
        <v>0</v>
      </c>
      <c r="BV838" s="301">
        <v>0</v>
      </c>
      <c r="BW838" s="301">
        <v>0</v>
      </c>
      <c r="BX838" s="301">
        <v>4254.58</v>
      </c>
      <c r="BY838" s="301">
        <v>0</v>
      </c>
      <c r="BZ838" s="301">
        <v>4254.58</v>
      </c>
      <c r="CA838" s="301">
        <v>0</v>
      </c>
      <c r="CB838" s="302">
        <v>0</v>
      </c>
      <c r="CC838" s="301">
        <v>0</v>
      </c>
      <c r="CD838" s="301">
        <v>0</v>
      </c>
      <c r="CE838" s="301">
        <v>0</v>
      </c>
      <c r="CF838" s="301">
        <v>0</v>
      </c>
      <c r="CG838" s="302">
        <v>0</v>
      </c>
      <c r="CH838" s="301">
        <v>0</v>
      </c>
      <c r="CI838" s="301">
        <v>0</v>
      </c>
      <c r="CJ838" s="301">
        <v>0</v>
      </c>
      <c r="CK838" s="301">
        <v>0</v>
      </c>
      <c r="CL838" s="301">
        <v>0</v>
      </c>
      <c r="CM838" s="438" t="s">
        <v>91</v>
      </c>
      <c r="CN838" s="19" t="str">
        <f t="shared" si="318"/>
        <v>4020000010104нормативный</v>
      </c>
      <c r="CO838" s="103"/>
      <c r="CP838" s="103"/>
      <c r="CQ838" s="104"/>
      <c r="CR838" s="104">
        <f t="shared" si="312"/>
        <v>0</v>
      </c>
      <c r="CS838" s="104">
        <f t="shared" si="313"/>
        <v>0</v>
      </c>
      <c r="CT838" s="104">
        <f t="shared" si="314"/>
        <v>0</v>
      </c>
      <c r="CU838" s="104">
        <f t="shared" si="315"/>
        <v>0</v>
      </c>
      <c r="CV838" s="104">
        <f t="shared" si="316"/>
        <v>0</v>
      </c>
      <c r="CW838" s="104">
        <f t="shared" si="317"/>
        <v>0</v>
      </c>
      <c r="CX838" s="104"/>
      <c r="CY838" s="211">
        <f t="shared" si="321"/>
        <v>0</v>
      </c>
      <c r="CZ838" s="211">
        <f t="shared" si="322"/>
        <v>0</v>
      </c>
      <c r="DA838" s="211">
        <f t="shared" si="323"/>
        <v>0</v>
      </c>
      <c r="DB838" s="211">
        <f t="shared" si="324"/>
        <v>0</v>
      </c>
      <c r="DC838" s="211">
        <f t="shared" si="325"/>
        <v>0</v>
      </c>
      <c r="DD838" s="211">
        <f t="shared" si="326"/>
        <v>0</v>
      </c>
      <c r="DE838" s="211">
        <f t="shared" si="327"/>
        <v>0</v>
      </c>
      <c r="DF838" s="211">
        <f t="shared" si="328"/>
        <v>0</v>
      </c>
      <c r="DG838" s="211">
        <f t="shared" si="329"/>
        <v>0</v>
      </c>
      <c r="DH838" s="211">
        <f t="shared" si="330"/>
        <v>0</v>
      </c>
    </row>
    <row r="839" spans="1:112" s="105" customFormat="1" ht="32.1" customHeight="1">
      <c r="A839" s="233" t="s">
        <v>1087</v>
      </c>
      <c r="B839" s="289" t="s">
        <v>1088</v>
      </c>
      <c r="C839" s="202">
        <v>402000001</v>
      </c>
      <c r="D839" s="58" t="s">
        <v>67</v>
      </c>
      <c r="E839" s="290" t="s">
        <v>1125</v>
      </c>
      <c r="F839" s="291"/>
      <c r="G839" s="291"/>
      <c r="H839" s="292" t="s">
        <v>2818</v>
      </c>
      <c r="I839" s="291"/>
      <c r="J839" s="292" t="s">
        <v>2819</v>
      </c>
      <c r="K839" s="292" t="s">
        <v>2820</v>
      </c>
      <c r="L839" s="292" t="s">
        <v>1133</v>
      </c>
      <c r="M839" s="293"/>
      <c r="N839" s="293"/>
      <c r="O839" s="293"/>
      <c r="P839" s="294" t="s">
        <v>2884</v>
      </c>
      <c r="Q839" s="294" t="s">
        <v>1109</v>
      </c>
      <c r="R839" s="292"/>
      <c r="S839" s="292"/>
      <c r="T839" s="292" t="s">
        <v>1133</v>
      </c>
      <c r="U839" s="292"/>
      <c r="V839" s="292" t="s">
        <v>2885</v>
      </c>
      <c r="W839" s="292" t="s">
        <v>1134</v>
      </c>
      <c r="X839" s="292"/>
      <c r="Y839" s="292"/>
      <c r="Z839" s="292"/>
      <c r="AA839" s="292"/>
      <c r="AB839" s="294" t="s">
        <v>1950</v>
      </c>
      <c r="AC839" s="314" t="s">
        <v>2890</v>
      </c>
      <c r="AD839" s="313"/>
      <c r="AE839" s="313"/>
      <c r="AF839" s="313"/>
      <c r="AG839" s="313"/>
      <c r="AH839" s="313"/>
      <c r="AI839" s="313"/>
      <c r="AJ839" s="315" t="s">
        <v>2816</v>
      </c>
      <c r="AK839" s="313"/>
      <c r="AL839" s="313"/>
      <c r="AM839" s="313"/>
      <c r="AN839" s="314" t="s">
        <v>2817</v>
      </c>
      <c r="AO839" s="197" t="s">
        <v>71</v>
      </c>
      <c r="AP839" s="197" t="s">
        <v>137</v>
      </c>
      <c r="AQ839" s="197" t="s">
        <v>1126</v>
      </c>
      <c r="AR839" s="70" t="s">
        <v>126</v>
      </c>
      <c r="AS839" s="249" t="s">
        <v>79</v>
      </c>
      <c r="AT839" s="301">
        <v>387399.95</v>
      </c>
      <c r="AU839" s="301">
        <v>387399.95</v>
      </c>
      <c r="AV839" s="301">
        <v>0</v>
      </c>
      <c r="AW839" s="301">
        <v>0</v>
      </c>
      <c r="AX839" s="301">
        <v>387399.95</v>
      </c>
      <c r="AY839" s="301">
        <v>387399.95</v>
      </c>
      <c r="AZ839" s="301">
        <v>0</v>
      </c>
      <c r="BA839" s="301">
        <v>0</v>
      </c>
      <c r="BB839" s="302">
        <v>0</v>
      </c>
      <c r="BC839" s="302">
        <v>0</v>
      </c>
      <c r="BD839" s="301">
        <v>0</v>
      </c>
      <c r="BE839" s="301">
        <v>0</v>
      </c>
      <c r="BF839" s="301">
        <v>0</v>
      </c>
      <c r="BG839" s="301">
        <v>0</v>
      </c>
      <c r="BH839" s="302">
        <v>0</v>
      </c>
      <c r="BI839" s="301">
        <v>0</v>
      </c>
      <c r="BJ839" s="301">
        <v>0</v>
      </c>
      <c r="BK839" s="301">
        <v>0</v>
      </c>
      <c r="BL839" s="301">
        <v>0</v>
      </c>
      <c r="BM839" s="302">
        <v>0</v>
      </c>
      <c r="BN839" s="301">
        <v>0</v>
      </c>
      <c r="BO839" s="301">
        <v>0</v>
      </c>
      <c r="BP839" s="301">
        <v>0</v>
      </c>
      <c r="BQ839" s="301">
        <v>0</v>
      </c>
      <c r="BR839" s="302">
        <v>0</v>
      </c>
      <c r="BS839" s="301">
        <v>0</v>
      </c>
      <c r="BT839" s="301">
        <v>0</v>
      </c>
      <c r="BU839" s="301">
        <v>0</v>
      </c>
      <c r="BV839" s="301">
        <v>0</v>
      </c>
      <c r="BW839" s="302">
        <v>0</v>
      </c>
      <c r="BX839" s="301">
        <v>387399.95</v>
      </c>
      <c r="BY839" s="301">
        <v>0</v>
      </c>
      <c r="BZ839" s="301">
        <v>387399.95</v>
      </c>
      <c r="CA839" s="301">
        <v>0</v>
      </c>
      <c r="CB839" s="302">
        <v>0</v>
      </c>
      <c r="CC839" s="301">
        <v>0</v>
      </c>
      <c r="CD839" s="301">
        <v>0</v>
      </c>
      <c r="CE839" s="301">
        <v>0</v>
      </c>
      <c r="CF839" s="301">
        <v>0</v>
      </c>
      <c r="CG839" s="302">
        <v>0</v>
      </c>
      <c r="CH839" s="301">
        <v>0</v>
      </c>
      <c r="CI839" s="301">
        <v>0</v>
      </c>
      <c r="CJ839" s="301">
        <v>0</v>
      </c>
      <c r="CK839" s="301">
        <v>0</v>
      </c>
      <c r="CL839" s="302">
        <v>0</v>
      </c>
      <c r="CM839" s="438" t="s">
        <v>91</v>
      </c>
      <c r="CN839" s="19" t="str">
        <f t="shared" si="318"/>
        <v>4020000010104нормативный</v>
      </c>
      <c r="CO839" s="103"/>
      <c r="CP839" s="103"/>
      <c r="CQ839" s="104"/>
      <c r="CR839" s="104">
        <f t="shared" si="312"/>
        <v>0</v>
      </c>
      <c r="CS839" s="104">
        <f t="shared" si="313"/>
        <v>0</v>
      </c>
      <c r="CT839" s="104">
        <f t="shared" si="314"/>
        <v>0</v>
      </c>
      <c r="CU839" s="104">
        <f t="shared" si="315"/>
        <v>0</v>
      </c>
      <c r="CV839" s="104">
        <f t="shared" si="316"/>
        <v>0</v>
      </c>
      <c r="CW839" s="104">
        <f t="shared" si="317"/>
        <v>0</v>
      </c>
      <c r="CX839" s="104"/>
      <c r="CY839" s="211">
        <f t="shared" si="321"/>
        <v>0</v>
      </c>
      <c r="CZ839" s="211">
        <f t="shared" si="322"/>
        <v>0</v>
      </c>
      <c r="DA839" s="211">
        <f t="shared" si="323"/>
        <v>0</v>
      </c>
      <c r="DB839" s="211">
        <f t="shared" si="324"/>
        <v>0</v>
      </c>
      <c r="DC839" s="211">
        <f t="shared" si="325"/>
        <v>0</v>
      </c>
      <c r="DD839" s="211">
        <f t="shared" si="326"/>
        <v>0</v>
      </c>
      <c r="DE839" s="211">
        <f t="shared" si="327"/>
        <v>0</v>
      </c>
      <c r="DF839" s="211">
        <f t="shared" si="328"/>
        <v>0</v>
      </c>
      <c r="DG839" s="211">
        <f t="shared" si="329"/>
        <v>0</v>
      </c>
      <c r="DH839" s="211">
        <f t="shared" si="330"/>
        <v>0</v>
      </c>
    </row>
    <row r="840" spans="1:112" s="105" customFormat="1" ht="32.1" customHeight="1">
      <c r="A840" s="233" t="s">
        <v>1087</v>
      </c>
      <c r="B840" s="289" t="s">
        <v>1088</v>
      </c>
      <c r="C840" s="202">
        <v>404020002</v>
      </c>
      <c r="D840" s="58" t="s">
        <v>1851</v>
      </c>
      <c r="E840" s="290" t="s">
        <v>1127</v>
      </c>
      <c r="F840" s="291"/>
      <c r="G840" s="291"/>
      <c r="H840" s="292" t="s">
        <v>1128</v>
      </c>
      <c r="I840" s="291"/>
      <c r="J840" s="292" t="s">
        <v>2891</v>
      </c>
      <c r="K840" s="292" t="s">
        <v>2892</v>
      </c>
      <c r="L840" s="292" t="s">
        <v>1058</v>
      </c>
      <c r="M840" s="293"/>
      <c r="N840" s="293"/>
      <c r="O840" s="293"/>
      <c r="P840" s="294" t="s">
        <v>1129</v>
      </c>
      <c r="Q840" s="294" t="s">
        <v>2893</v>
      </c>
      <c r="R840" s="292"/>
      <c r="S840" s="292"/>
      <c r="T840" s="292"/>
      <c r="U840" s="292"/>
      <c r="V840" s="292" t="s">
        <v>1130</v>
      </c>
      <c r="W840" s="292" t="s">
        <v>1131</v>
      </c>
      <c r="X840" s="292" t="s">
        <v>1132</v>
      </c>
      <c r="Y840" s="292"/>
      <c r="Z840" s="292"/>
      <c r="AA840" s="292"/>
      <c r="AB840" s="294" t="s">
        <v>919</v>
      </c>
      <c r="AC840" s="314" t="s">
        <v>2666</v>
      </c>
      <c r="AD840" s="313"/>
      <c r="AE840" s="313"/>
      <c r="AF840" s="313"/>
      <c r="AG840" s="313"/>
      <c r="AH840" s="313"/>
      <c r="AI840" s="315"/>
      <c r="AJ840" s="315"/>
      <c r="AK840" s="315"/>
      <c r="AL840" s="315"/>
      <c r="AM840" s="315" t="s">
        <v>2894</v>
      </c>
      <c r="AN840" s="314" t="s">
        <v>1859</v>
      </c>
      <c r="AO840" s="197" t="s">
        <v>71</v>
      </c>
      <c r="AP840" s="197" t="s">
        <v>137</v>
      </c>
      <c r="AQ840" s="197" t="s">
        <v>1124</v>
      </c>
      <c r="AR840" s="70" t="s">
        <v>1122</v>
      </c>
      <c r="AS840" s="249" t="s">
        <v>73</v>
      </c>
      <c r="AT840" s="301">
        <v>98061.75</v>
      </c>
      <c r="AU840" s="301">
        <v>98061.75</v>
      </c>
      <c r="AV840" s="301">
        <v>0</v>
      </c>
      <c r="AW840" s="301">
        <v>0</v>
      </c>
      <c r="AX840" s="301">
        <v>98061.75</v>
      </c>
      <c r="AY840" s="301">
        <v>98061.75</v>
      </c>
      <c r="AZ840" s="301">
        <v>0</v>
      </c>
      <c r="BA840" s="301">
        <v>0</v>
      </c>
      <c r="BB840" s="303">
        <v>0</v>
      </c>
      <c r="BC840" s="303">
        <v>0</v>
      </c>
      <c r="BD840" s="301">
        <v>102758.37</v>
      </c>
      <c r="BE840" s="301">
        <v>0</v>
      </c>
      <c r="BF840" s="301">
        <v>102758.37</v>
      </c>
      <c r="BG840" s="301">
        <v>0</v>
      </c>
      <c r="BH840" s="303">
        <v>0</v>
      </c>
      <c r="BI840" s="301">
        <v>102758.37</v>
      </c>
      <c r="BJ840" s="301">
        <v>0</v>
      </c>
      <c r="BK840" s="301">
        <v>102758.37</v>
      </c>
      <c r="BL840" s="301">
        <v>0</v>
      </c>
      <c r="BM840" s="303">
        <v>0</v>
      </c>
      <c r="BN840" s="301">
        <v>102758.37</v>
      </c>
      <c r="BO840" s="301">
        <v>0</v>
      </c>
      <c r="BP840" s="301">
        <v>102758.37</v>
      </c>
      <c r="BQ840" s="301">
        <v>0</v>
      </c>
      <c r="BR840" s="303">
        <v>0</v>
      </c>
      <c r="BS840" s="301">
        <v>102758.37</v>
      </c>
      <c r="BT840" s="301">
        <v>0</v>
      </c>
      <c r="BU840" s="301">
        <v>102758.37</v>
      </c>
      <c r="BV840" s="301">
        <v>0</v>
      </c>
      <c r="BW840" s="303">
        <v>0</v>
      </c>
      <c r="BX840" s="301">
        <v>98061.75</v>
      </c>
      <c r="BY840" s="301">
        <v>0</v>
      </c>
      <c r="BZ840" s="301">
        <v>98061.75</v>
      </c>
      <c r="CA840" s="301">
        <v>0</v>
      </c>
      <c r="CB840" s="303">
        <v>0</v>
      </c>
      <c r="CC840" s="301">
        <v>102758.37</v>
      </c>
      <c r="CD840" s="301">
        <v>0</v>
      </c>
      <c r="CE840" s="301">
        <v>102758.37</v>
      </c>
      <c r="CF840" s="301">
        <v>0</v>
      </c>
      <c r="CG840" s="303">
        <v>0</v>
      </c>
      <c r="CH840" s="301">
        <v>102758.37</v>
      </c>
      <c r="CI840" s="301">
        <v>0</v>
      </c>
      <c r="CJ840" s="301">
        <v>102758.37</v>
      </c>
      <c r="CK840" s="301">
        <v>0</v>
      </c>
      <c r="CL840" s="303">
        <v>0</v>
      </c>
      <c r="CM840" s="438" t="s">
        <v>91</v>
      </c>
      <c r="CN840" s="19" t="str">
        <f t="shared" si="318"/>
        <v>4040200020104нормативный</v>
      </c>
      <c r="CO840" s="103"/>
      <c r="CP840" s="103"/>
      <c r="CQ840" s="104"/>
      <c r="CR840" s="104">
        <f t="shared" si="312"/>
        <v>0</v>
      </c>
      <c r="CS840" s="104">
        <f t="shared" si="313"/>
        <v>0</v>
      </c>
      <c r="CT840" s="104">
        <f t="shared" si="314"/>
        <v>0</v>
      </c>
      <c r="CU840" s="104">
        <f t="shared" si="315"/>
        <v>0</v>
      </c>
      <c r="CV840" s="104">
        <f t="shared" si="316"/>
        <v>0</v>
      </c>
      <c r="CW840" s="104">
        <f t="shared" si="317"/>
        <v>0</v>
      </c>
      <c r="CX840" s="104"/>
      <c r="CY840" s="211">
        <f t="shared" si="321"/>
        <v>0</v>
      </c>
      <c r="CZ840" s="211">
        <f t="shared" si="322"/>
        <v>0</v>
      </c>
      <c r="DA840" s="211">
        <f t="shared" si="323"/>
        <v>0</v>
      </c>
      <c r="DB840" s="211">
        <f t="shared" si="324"/>
        <v>0</v>
      </c>
      <c r="DC840" s="211">
        <f t="shared" si="325"/>
        <v>0</v>
      </c>
      <c r="DD840" s="211">
        <f t="shared" si="326"/>
        <v>0</v>
      </c>
      <c r="DE840" s="211">
        <f t="shared" si="327"/>
        <v>0</v>
      </c>
      <c r="DF840" s="211">
        <f t="shared" si="328"/>
        <v>0</v>
      </c>
      <c r="DG840" s="211">
        <f t="shared" si="329"/>
        <v>0</v>
      </c>
      <c r="DH840" s="211">
        <f t="shared" si="330"/>
        <v>0</v>
      </c>
    </row>
    <row r="841" spans="1:112" s="105" customFormat="1" ht="32.1" customHeight="1">
      <c r="A841" s="233" t="s">
        <v>1087</v>
      </c>
      <c r="B841" s="289" t="s">
        <v>1088</v>
      </c>
      <c r="C841" s="202">
        <v>402000002</v>
      </c>
      <c r="D841" s="58" t="s">
        <v>69</v>
      </c>
      <c r="E841" s="290" t="s">
        <v>2895</v>
      </c>
      <c r="F841" s="291"/>
      <c r="G841" s="291"/>
      <c r="H841" s="292" t="s">
        <v>2896</v>
      </c>
      <c r="I841" s="291"/>
      <c r="J841" s="292" t="s">
        <v>2897</v>
      </c>
      <c r="K841" s="292" t="s">
        <v>2898</v>
      </c>
      <c r="L841" s="292" t="s">
        <v>2822</v>
      </c>
      <c r="M841" s="293"/>
      <c r="N841" s="293"/>
      <c r="O841" s="293"/>
      <c r="P841" s="294" t="s">
        <v>2899</v>
      </c>
      <c r="Q841" s="294" t="s">
        <v>1046</v>
      </c>
      <c r="R841" s="292"/>
      <c r="S841" s="292"/>
      <c r="T841" s="292" t="s">
        <v>2822</v>
      </c>
      <c r="U841" s="292"/>
      <c r="V841" s="292" t="s">
        <v>2900</v>
      </c>
      <c r="W841" s="292" t="s">
        <v>2824</v>
      </c>
      <c r="X841" s="292"/>
      <c r="Y841" s="292"/>
      <c r="Z841" s="292"/>
      <c r="AA841" s="292"/>
      <c r="AB841" s="294" t="s">
        <v>2901</v>
      </c>
      <c r="AC841" s="314" t="s">
        <v>2890</v>
      </c>
      <c r="AD841" s="313"/>
      <c r="AE841" s="313"/>
      <c r="AF841" s="313"/>
      <c r="AG841" s="313"/>
      <c r="AH841" s="313"/>
      <c r="AI841" s="313"/>
      <c r="AJ841" s="315" t="s">
        <v>2816</v>
      </c>
      <c r="AK841" s="313"/>
      <c r="AL841" s="313"/>
      <c r="AM841" s="313"/>
      <c r="AN841" s="314" t="s">
        <v>2902</v>
      </c>
      <c r="AO841" s="197" t="s">
        <v>71</v>
      </c>
      <c r="AP841" s="197" t="s">
        <v>137</v>
      </c>
      <c r="AQ841" s="197" t="s">
        <v>1110</v>
      </c>
      <c r="AR841" s="70" t="s">
        <v>116</v>
      </c>
      <c r="AS841" s="249" t="s">
        <v>87</v>
      </c>
      <c r="AT841" s="301">
        <v>26341152.210000001</v>
      </c>
      <c r="AU841" s="301">
        <v>26341152.210000001</v>
      </c>
      <c r="AV841" s="301">
        <v>0</v>
      </c>
      <c r="AW841" s="301">
        <v>0</v>
      </c>
      <c r="AX841" s="301">
        <v>0</v>
      </c>
      <c r="AY841" s="301">
        <v>0</v>
      </c>
      <c r="AZ841" s="301">
        <v>0</v>
      </c>
      <c r="BA841" s="301">
        <v>0</v>
      </c>
      <c r="BB841" s="301">
        <v>26341152.210000001</v>
      </c>
      <c r="BC841" s="301">
        <v>26341152.210000001</v>
      </c>
      <c r="BD841" s="301">
        <v>29079775.5</v>
      </c>
      <c r="BE841" s="301">
        <v>0</v>
      </c>
      <c r="BF841" s="301">
        <v>0</v>
      </c>
      <c r="BG841" s="301">
        <v>0</v>
      </c>
      <c r="BH841" s="301">
        <v>29079775.5</v>
      </c>
      <c r="BI841" s="301">
        <v>29086935</v>
      </c>
      <c r="BJ841" s="301">
        <v>0</v>
      </c>
      <c r="BK841" s="301">
        <v>0</v>
      </c>
      <c r="BL841" s="301">
        <v>0</v>
      </c>
      <c r="BM841" s="301">
        <v>29086935</v>
      </c>
      <c r="BN841" s="301">
        <v>29086935</v>
      </c>
      <c r="BO841" s="301">
        <v>0</v>
      </c>
      <c r="BP841" s="301">
        <v>0</v>
      </c>
      <c r="BQ841" s="301">
        <v>0</v>
      </c>
      <c r="BR841" s="301">
        <v>29086935</v>
      </c>
      <c r="BS841" s="301">
        <v>29086935</v>
      </c>
      <c r="BT841" s="301">
        <v>0</v>
      </c>
      <c r="BU841" s="301">
        <v>0</v>
      </c>
      <c r="BV841" s="301">
        <v>0</v>
      </c>
      <c r="BW841" s="301">
        <v>29086935</v>
      </c>
      <c r="BX841" s="301">
        <v>26341152.210000001</v>
      </c>
      <c r="BY841" s="301">
        <v>0</v>
      </c>
      <c r="BZ841" s="301">
        <v>0</v>
      </c>
      <c r="CA841" s="301">
        <v>0</v>
      </c>
      <c r="CB841" s="301">
        <v>26341152.210000001</v>
      </c>
      <c r="CC841" s="301">
        <v>29079775.5</v>
      </c>
      <c r="CD841" s="301">
        <v>0</v>
      </c>
      <c r="CE841" s="301">
        <v>0</v>
      </c>
      <c r="CF841" s="301">
        <v>0</v>
      </c>
      <c r="CG841" s="301">
        <v>29079775.5</v>
      </c>
      <c r="CH841" s="301">
        <v>29086935</v>
      </c>
      <c r="CI841" s="301">
        <v>0</v>
      </c>
      <c r="CJ841" s="301">
        <v>0</v>
      </c>
      <c r="CK841" s="301">
        <v>0</v>
      </c>
      <c r="CL841" s="301">
        <v>29086935</v>
      </c>
      <c r="CM841" s="382" t="s">
        <v>91</v>
      </c>
      <c r="CN841" s="19" t="str">
        <f t="shared" si="318"/>
        <v>4020000020104нормативный</v>
      </c>
      <c r="CO841" s="103"/>
      <c r="CP841" s="103"/>
      <c r="CQ841" s="104"/>
      <c r="CR841" s="104">
        <f t="shared" si="312"/>
        <v>0</v>
      </c>
      <c r="CS841" s="104">
        <f t="shared" si="313"/>
        <v>0</v>
      </c>
      <c r="CT841" s="104">
        <f t="shared" si="314"/>
        <v>0</v>
      </c>
      <c r="CU841" s="104">
        <f t="shared" si="315"/>
        <v>0</v>
      </c>
      <c r="CV841" s="104">
        <f t="shared" si="316"/>
        <v>0</v>
      </c>
      <c r="CW841" s="104">
        <f t="shared" si="317"/>
        <v>0</v>
      </c>
      <c r="CX841" s="104"/>
      <c r="CY841" s="211">
        <f t="shared" si="321"/>
        <v>0</v>
      </c>
      <c r="CZ841" s="211">
        <f t="shared" si="322"/>
        <v>0</v>
      </c>
      <c r="DA841" s="211">
        <f t="shared" si="323"/>
        <v>0</v>
      </c>
      <c r="DB841" s="211">
        <f t="shared" si="324"/>
        <v>0</v>
      </c>
      <c r="DC841" s="211">
        <f t="shared" si="325"/>
        <v>0</v>
      </c>
      <c r="DD841" s="211">
        <f t="shared" si="326"/>
        <v>0</v>
      </c>
      <c r="DE841" s="211">
        <f t="shared" si="327"/>
        <v>0</v>
      </c>
      <c r="DF841" s="211">
        <f t="shared" si="328"/>
        <v>0</v>
      </c>
      <c r="DG841" s="211">
        <f t="shared" si="329"/>
        <v>0</v>
      </c>
      <c r="DH841" s="211">
        <f t="shared" si="330"/>
        <v>0</v>
      </c>
    </row>
    <row r="842" spans="1:112" s="105" customFormat="1" ht="32.1" customHeight="1">
      <c r="A842" s="233" t="s">
        <v>1087</v>
      </c>
      <c r="B842" s="289" t="s">
        <v>1088</v>
      </c>
      <c r="C842" s="202">
        <v>404020001</v>
      </c>
      <c r="D842" s="58" t="s">
        <v>1135</v>
      </c>
      <c r="E842" s="290" t="s">
        <v>2903</v>
      </c>
      <c r="F842" s="291"/>
      <c r="G842" s="291"/>
      <c r="H842" s="292" t="s">
        <v>2904</v>
      </c>
      <c r="I842" s="291"/>
      <c r="J842" s="292" t="s">
        <v>2905</v>
      </c>
      <c r="K842" s="292" t="s">
        <v>2906</v>
      </c>
      <c r="L842" s="292" t="s">
        <v>1136</v>
      </c>
      <c r="M842" s="293"/>
      <c r="N842" s="293"/>
      <c r="O842" s="293"/>
      <c r="P842" s="294" t="s">
        <v>2907</v>
      </c>
      <c r="Q842" s="294" t="s">
        <v>1137</v>
      </c>
      <c r="R842" s="292"/>
      <c r="S842" s="292"/>
      <c r="T842" s="292"/>
      <c r="U842" s="292"/>
      <c r="V842" s="292" t="s">
        <v>2908</v>
      </c>
      <c r="W842" s="292" t="s">
        <v>302</v>
      </c>
      <c r="X842" s="292"/>
      <c r="Y842" s="292"/>
      <c r="Z842" s="292"/>
      <c r="AA842" s="292"/>
      <c r="AB842" s="294" t="s">
        <v>2909</v>
      </c>
      <c r="AC842" s="314" t="s">
        <v>2910</v>
      </c>
      <c r="AD842" s="313"/>
      <c r="AE842" s="313"/>
      <c r="AF842" s="313"/>
      <c r="AG842" s="313"/>
      <c r="AH842" s="313"/>
      <c r="AI842" s="315"/>
      <c r="AJ842" s="315" t="s">
        <v>64</v>
      </c>
      <c r="AK842" s="315"/>
      <c r="AL842" s="315"/>
      <c r="AM842" s="315"/>
      <c r="AN842" s="314" t="s">
        <v>1873</v>
      </c>
      <c r="AO842" s="197" t="s">
        <v>71</v>
      </c>
      <c r="AP842" s="197" t="s">
        <v>137</v>
      </c>
      <c r="AQ842" s="197">
        <v>8110076200</v>
      </c>
      <c r="AR842" s="70" t="s">
        <v>1122</v>
      </c>
      <c r="AS842" s="249" t="s">
        <v>87</v>
      </c>
      <c r="AT842" s="301">
        <v>1291436.5900000001</v>
      </c>
      <c r="AU842" s="301">
        <v>1291436.5900000001</v>
      </c>
      <c r="AV842" s="301">
        <v>0</v>
      </c>
      <c r="AW842" s="301">
        <v>0</v>
      </c>
      <c r="AX842" s="301">
        <v>1291436.5900000001</v>
      </c>
      <c r="AY842" s="301">
        <v>1291436.5900000001</v>
      </c>
      <c r="AZ842" s="301">
        <v>0</v>
      </c>
      <c r="BA842" s="301">
        <v>0</v>
      </c>
      <c r="BB842" s="303">
        <v>0</v>
      </c>
      <c r="BC842" s="303">
        <v>0</v>
      </c>
      <c r="BD842" s="301">
        <v>1350270</v>
      </c>
      <c r="BE842" s="301">
        <v>0</v>
      </c>
      <c r="BF842" s="301">
        <v>1350270</v>
      </c>
      <c r="BG842" s="301">
        <v>0</v>
      </c>
      <c r="BH842" s="303">
        <v>0</v>
      </c>
      <c r="BI842" s="301">
        <v>1350270</v>
      </c>
      <c r="BJ842" s="301">
        <v>0</v>
      </c>
      <c r="BK842" s="301">
        <v>1350270</v>
      </c>
      <c r="BL842" s="301">
        <v>0</v>
      </c>
      <c r="BM842" s="303">
        <v>0</v>
      </c>
      <c r="BN842" s="301">
        <v>1350270</v>
      </c>
      <c r="BO842" s="301">
        <v>0</v>
      </c>
      <c r="BP842" s="301">
        <v>1350270</v>
      </c>
      <c r="BQ842" s="301">
        <v>0</v>
      </c>
      <c r="BR842" s="303">
        <v>0</v>
      </c>
      <c r="BS842" s="301">
        <v>1350270</v>
      </c>
      <c r="BT842" s="301">
        <v>0</v>
      </c>
      <c r="BU842" s="301">
        <v>1350270</v>
      </c>
      <c r="BV842" s="301">
        <v>0</v>
      </c>
      <c r="BW842" s="303">
        <v>0</v>
      </c>
      <c r="BX842" s="301">
        <v>1291436.5900000001</v>
      </c>
      <c r="BY842" s="301">
        <v>0</v>
      </c>
      <c r="BZ842" s="301">
        <v>1291436.5900000001</v>
      </c>
      <c r="CA842" s="301">
        <v>0</v>
      </c>
      <c r="CB842" s="303">
        <v>0</v>
      </c>
      <c r="CC842" s="301">
        <v>1350270</v>
      </c>
      <c r="CD842" s="301">
        <v>0</v>
      </c>
      <c r="CE842" s="301">
        <v>1350270</v>
      </c>
      <c r="CF842" s="301">
        <v>0</v>
      </c>
      <c r="CG842" s="303">
        <v>0</v>
      </c>
      <c r="CH842" s="301">
        <v>1350270</v>
      </c>
      <c r="CI842" s="301">
        <v>0</v>
      </c>
      <c r="CJ842" s="301">
        <v>1350270</v>
      </c>
      <c r="CK842" s="301">
        <v>0</v>
      </c>
      <c r="CL842" s="303">
        <v>0</v>
      </c>
      <c r="CM842" s="438" t="s">
        <v>91</v>
      </c>
      <c r="CN842" s="19" t="str">
        <f t="shared" si="318"/>
        <v>4040200010104нормативный</v>
      </c>
      <c r="CO842" s="103"/>
      <c r="CP842" s="103"/>
      <c r="CQ842" s="104"/>
      <c r="CR842" s="104">
        <f t="shared" si="312"/>
        <v>0</v>
      </c>
      <c r="CS842" s="104">
        <f t="shared" si="313"/>
        <v>0</v>
      </c>
      <c r="CT842" s="104">
        <f t="shared" si="314"/>
        <v>0</v>
      </c>
      <c r="CU842" s="104">
        <f t="shared" si="315"/>
        <v>0</v>
      </c>
      <c r="CV842" s="104">
        <f t="shared" si="316"/>
        <v>0</v>
      </c>
      <c r="CW842" s="104">
        <f t="shared" si="317"/>
        <v>0</v>
      </c>
      <c r="CX842" s="104"/>
      <c r="CY842" s="211">
        <f t="shared" si="321"/>
        <v>0</v>
      </c>
      <c r="CZ842" s="211">
        <f t="shared" si="322"/>
        <v>0</v>
      </c>
      <c r="DA842" s="211">
        <f t="shared" si="323"/>
        <v>0</v>
      </c>
      <c r="DB842" s="211">
        <f t="shared" si="324"/>
        <v>0</v>
      </c>
      <c r="DC842" s="211">
        <f t="shared" si="325"/>
        <v>0</v>
      </c>
      <c r="DD842" s="211">
        <f t="shared" si="326"/>
        <v>0</v>
      </c>
      <c r="DE842" s="211">
        <f t="shared" si="327"/>
        <v>0</v>
      </c>
      <c r="DF842" s="211">
        <f t="shared" si="328"/>
        <v>0</v>
      </c>
      <c r="DG842" s="211">
        <f t="shared" si="329"/>
        <v>0</v>
      </c>
      <c r="DH842" s="211">
        <f t="shared" si="330"/>
        <v>0</v>
      </c>
    </row>
    <row r="843" spans="1:112" s="105" customFormat="1" ht="32.1" customHeight="1">
      <c r="A843" s="233" t="s">
        <v>1087</v>
      </c>
      <c r="B843" s="289" t="s">
        <v>1088</v>
      </c>
      <c r="C843" s="202">
        <v>404020001</v>
      </c>
      <c r="D843" s="58" t="s">
        <v>2835</v>
      </c>
      <c r="E843" s="290" t="s">
        <v>2903</v>
      </c>
      <c r="F843" s="291"/>
      <c r="G843" s="291"/>
      <c r="H843" s="292" t="s">
        <v>2904</v>
      </c>
      <c r="I843" s="291"/>
      <c r="J843" s="292" t="s">
        <v>2905</v>
      </c>
      <c r="K843" s="292" t="s">
        <v>2906</v>
      </c>
      <c r="L843" s="292" t="s">
        <v>1136</v>
      </c>
      <c r="M843" s="293"/>
      <c r="N843" s="293"/>
      <c r="O843" s="293"/>
      <c r="P843" s="294" t="s">
        <v>2907</v>
      </c>
      <c r="Q843" s="294" t="s">
        <v>2876</v>
      </c>
      <c r="R843" s="292"/>
      <c r="S843" s="292"/>
      <c r="T843" s="292"/>
      <c r="U843" s="292"/>
      <c r="V843" s="292" t="s">
        <v>2911</v>
      </c>
      <c r="W843" s="292" t="s">
        <v>302</v>
      </c>
      <c r="X843" s="292"/>
      <c r="Y843" s="292"/>
      <c r="Z843" s="292"/>
      <c r="AA843" s="292"/>
      <c r="AB843" s="294" t="s">
        <v>2878</v>
      </c>
      <c r="AC843" s="314" t="s">
        <v>2910</v>
      </c>
      <c r="AD843" s="313"/>
      <c r="AE843" s="313"/>
      <c r="AF843" s="313"/>
      <c r="AG843" s="313"/>
      <c r="AH843" s="313"/>
      <c r="AI843" s="315"/>
      <c r="AJ843" s="315" t="s">
        <v>64</v>
      </c>
      <c r="AK843" s="315"/>
      <c r="AL843" s="315"/>
      <c r="AM843" s="315"/>
      <c r="AN843" s="314" t="s">
        <v>1873</v>
      </c>
      <c r="AO843" s="197" t="s">
        <v>71</v>
      </c>
      <c r="AP843" s="197" t="s">
        <v>137</v>
      </c>
      <c r="AQ843" s="197" t="s">
        <v>2863</v>
      </c>
      <c r="AR843" s="70" t="s">
        <v>1140</v>
      </c>
      <c r="AS843" s="249" t="s">
        <v>87</v>
      </c>
      <c r="AT843" s="301">
        <v>0</v>
      </c>
      <c r="AU843" s="301">
        <v>0</v>
      </c>
      <c r="AV843" s="301">
        <v>0</v>
      </c>
      <c r="AW843" s="301">
        <v>0</v>
      </c>
      <c r="AX843" s="301">
        <v>0</v>
      </c>
      <c r="AY843" s="301">
        <v>0</v>
      </c>
      <c r="AZ843" s="301">
        <v>0</v>
      </c>
      <c r="BA843" s="301">
        <v>0</v>
      </c>
      <c r="BB843" s="301">
        <v>0</v>
      </c>
      <c r="BC843" s="301">
        <v>0</v>
      </c>
      <c r="BD843" s="301">
        <v>942771.84</v>
      </c>
      <c r="BE843" s="301">
        <v>0</v>
      </c>
      <c r="BF843" s="301">
        <v>942771.84</v>
      </c>
      <c r="BG843" s="301">
        <v>0</v>
      </c>
      <c r="BH843" s="303">
        <v>0</v>
      </c>
      <c r="BI843" s="301">
        <v>942771.84</v>
      </c>
      <c r="BJ843" s="301">
        <v>0</v>
      </c>
      <c r="BK843" s="301">
        <v>942771.84</v>
      </c>
      <c r="BL843" s="301">
        <v>0</v>
      </c>
      <c r="BM843" s="301">
        <v>0</v>
      </c>
      <c r="BN843" s="301">
        <v>942771.84</v>
      </c>
      <c r="BO843" s="301">
        <v>0</v>
      </c>
      <c r="BP843" s="301">
        <v>942771.84</v>
      </c>
      <c r="BQ843" s="301">
        <v>0</v>
      </c>
      <c r="BR843" s="301">
        <v>0</v>
      </c>
      <c r="BS843" s="301">
        <v>942771.84</v>
      </c>
      <c r="BT843" s="301">
        <v>0</v>
      </c>
      <c r="BU843" s="301">
        <v>942771.84</v>
      </c>
      <c r="BV843" s="301">
        <v>0</v>
      </c>
      <c r="BW843" s="301">
        <v>0</v>
      </c>
      <c r="BX843" s="301">
        <v>0</v>
      </c>
      <c r="BY843" s="301">
        <v>0</v>
      </c>
      <c r="BZ843" s="301">
        <v>0</v>
      </c>
      <c r="CA843" s="301">
        <v>0</v>
      </c>
      <c r="CB843" s="301">
        <v>0</v>
      </c>
      <c r="CC843" s="301">
        <v>942771.84</v>
      </c>
      <c r="CD843" s="301">
        <v>0</v>
      </c>
      <c r="CE843" s="301">
        <v>942771.84</v>
      </c>
      <c r="CF843" s="301">
        <v>0</v>
      </c>
      <c r="CG843" s="303">
        <v>0</v>
      </c>
      <c r="CH843" s="301">
        <v>942771.84</v>
      </c>
      <c r="CI843" s="301">
        <v>0</v>
      </c>
      <c r="CJ843" s="301">
        <v>942771.84</v>
      </c>
      <c r="CK843" s="301">
        <v>0</v>
      </c>
      <c r="CL843" s="301">
        <v>0</v>
      </c>
      <c r="CM843" s="438" t="s">
        <v>91</v>
      </c>
      <c r="CN843" s="19" t="str">
        <f t="shared" si="318"/>
        <v>4040200010104нормативный</v>
      </c>
      <c r="CO843" s="103"/>
      <c r="CP843" s="103"/>
      <c r="CQ843" s="104"/>
      <c r="CR843" s="104">
        <f t="shared" si="312"/>
        <v>0</v>
      </c>
      <c r="CS843" s="104">
        <f t="shared" si="313"/>
        <v>0</v>
      </c>
      <c r="CT843" s="104">
        <f t="shared" si="314"/>
        <v>0</v>
      </c>
      <c r="CU843" s="104">
        <f t="shared" si="315"/>
        <v>0</v>
      </c>
      <c r="CV843" s="104">
        <f t="shared" si="316"/>
        <v>0</v>
      </c>
      <c r="CW843" s="104">
        <f t="shared" si="317"/>
        <v>0</v>
      </c>
      <c r="CX843" s="104"/>
      <c r="CY843" s="211">
        <f t="shared" si="321"/>
        <v>0</v>
      </c>
      <c r="CZ843" s="211">
        <f t="shared" si="322"/>
        <v>0</v>
      </c>
      <c r="DA843" s="211">
        <f t="shared" si="323"/>
        <v>0</v>
      </c>
      <c r="DB843" s="211">
        <f t="shared" si="324"/>
        <v>0</v>
      </c>
      <c r="DC843" s="211">
        <f t="shared" si="325"/>
        <v>0</v>
      </c>
      <c r="DD843" s="211">
        <f t="shared" si="326"/>
        <v>0</v>
      </c>
      <c r="DE843" s="211">
        <f t="shared" si="327"/>
        <v>0</v>
      </c>
      <c r="DF843" s="211">
        <f t="shared" si="328"/>
        <v>0</v>
      </c>
      <c r="DG843" s="211">
        <f t="shared" si="329"/>
        <v>0</v>
      </c>
      <c r="DH843" s="211">
        <f t="shared" si="330"/>
        <v>0</v>
      </c>
    </row>
    <row r="844" spans="1:112" s="105" customFormat="1" ht="32.1" customHeight="1">
      <c r="A844" s="439" t="s">
        <v>1087</v>
      </c>
      <c r="B844" s="289" t="s">
        <v>1088</v>
      </c>
      <c r="C844" s="202">
        <v>402000002</v>
      </c>
      <c r="D844" s="198" t="s">
        <v>69</v>
      </c>
      <c r="E844" s="290" t="s">
        <v>2895</v>
      </c>
      <c r="F844" s="291"/>
      <c r="G844" s="291"/>
      <c r="H844" s="292" t="s">
        <v>2896</v>
      </c>
      <c r="I844" s="291"/>
      <c r="J844" s="292" t="s">
        <v>2897</v>
      </c>
      <c r="K844" s="292" t="s">
        <v>2898</v>
      </c>
      <c r="L844" s="292" t="s">
        <v>2822</v>
      </c>
      <c r="M844" s="292"/>
      <c r="N844" s="292"/>
      <c r="O844" s="292"/>
      <c r="P844" s="294" t="s">
        <v>2899</v>
      </c>
      <c r="Q844" s="294" t="s">
        <v>1046</v>
      </c>
      <c r="R844" s="292"/>
      <c r="S844" s="292"/>
      <c r="T844" s="292" t="s">
        <v>2822</v>
      </c>
      <c r="U844" s="292"/>
      <c r="V844" s="292" t="s">
        <v>2900</v>
      </c>
      <c r="W844" s="292" t="s">
        <v>2824</v>
      </c>
      <c r="X844" s="292"/>
      <c r="Y844" s="292"/>
      <c r="Z844" s="292"/>
      <c r="AA844" s="292"/>
      <c r="AB844" s="294" t="s">
        <v>2901</v>
      </c>
      <c r="AC844" s="314" t="s">
        <v>2912</v>
      </c>
      <c r="AD844" s="313"/>
      <c r="AE844" s="313"/>
      <c r="AF844" s="313"/>
      <c r="AG844" s="313"/>
      <c r="AH844" s="313"/>
      <c r="AI844" s="313"/>
      <c r="AJ844" s="315" t="s">
        <v>2913</v>
      </c>
      <c r="AK844" s="313"/>
      <c r="AL844" s="313"/>
      <c r="AM844" s="313"/>
      <c r="AN844" s="314" t="s">
        <v>2914</v>
      </c>
      <c r="AO844" s="197" t="s">
        <v>71</v>
      </c>
      <c r="AP844" s="197" t="s">
        <v>137</v>
      </c>
      <c r="AQ844" s="71" t="s">
        <v>2889</v>
      </c>
      <c r="AR844" s="70" t="s">
        <v>1957</v>
      </c>
      <c r="AS844" s="253" t="s">
        <v>87</v>
      </c>
      <c r="AT844" s="301">
        <v>14088</v>
      </c>
      <c r="AU844" s="301">
        <v>14088</v>
      </c>
      <c r="AV844" s="301">
        <v>0</v>
      </c>
      <c r="AW844" s="301">
        <v>0</v>
      </c>
      <c r="AX844" s="301">
        <v>14088</v>
      </c>
      <c r="AY844" s="301">
        <v>14088</v>
      </c>
      <c r="AZ844" s="301">
        <v>0</v>
      </c>
      <c r="BA844" s="301">
        <v>0</v>
      </c>
      <c r="BB844" s="303">
        <v>0</v>
      </c>
      <c r="BC844" s="303">
        <v>0</v>
      </c>
      <c r="BD844" s="301">
        <v>0</v>
      </c>
      <c r="BE844" s="301">
        <v>0</v>
      </c>
      <c r="BF844" s="301">
        <v>0</v>
      </c>
      <c r="BG844" s="301">
        <v>0</v>
      </c>
      <c r="BH844" s="302">
        <v>0</v>
      </c>
      <c r="BI844" s="301">
        <v>0</v>
      </c>
      <c r="BJ844" s="301">
        <v>0</v>
      </c>
      <c r="BK844" s="301">
        <v>0</v>
      </c>
      <c r="BL844" s="301">
        <v>0</v>
      </c>
      <c r="BM844" s="301">
        <v>0</v>
      </c>
      <c r="BN844" s="301">
        <v>0</v>
      </c>
      <c r="BO844" s="301">
        <v>0</v>
      </c>
      <c r="BP844" s="301">
        <v>0</v>
      </c>
      <c r="BQ844" s="301">
        <v>0</v>
      </c>
      <c r="BR844" s="301">
        <v>0</v>
      </c>
      <c r="BS844" s="301">
        <v>0</v>
      </c>
      <c r="BT844" s="301">
        <v>0</v>
      </c>
      <c r="BU844" s="301">
        <v>0</v>
      </c>
      <c r="BV844" s="301">
        <v>0</v>
      </c>
      <c r="BW844" s="301">
        <v>0</v>
      </c>
      <c r="BX844" s="301">
        <v>14088</v>
      </c>
      <c r="BY844" s="301">
        <v>0</v>
      </c>
      <c r="BZ844" s="301">
        <v>14088</v>
      </c>
      <c r="CA844" s="301">
        <v>0</v>
      </c>
      <c r="CB844" s="303">
        <v>0</v>
      </c>
      <c r="CC844" s="301">
        <v>0</v>
      </c>
      <c r="CD844" s="301">
        <v>0</v>
      </c>
      <c r="CE844" s="301">
        <v>0</v>
      </c>
      <c r="CF844" s="301">
        <v>0</v>
      </c>
      <c r="CG844" s="302">
        <v>0</v>
      </c>
      <c r="CH844" s="301">
        <v>0</v>
      </c>
      <c r="CI844" s="301">
        <v>0</v>
      </c>
      <c r="CJ844" s="301">
        <v>0</v>
      </c>
      <c r="CK844" s="301">
        <v>0</v>
      </c>
      <c r="CL844" s="301">
        <v>0</v>
      </c>
      <c r="CM844" s="382" t="s">
        <v>91</v>
      </c>
      <c r="CN844" s="19" t="str">
        <f t="shared" si="318"/>
        <v>4020000020104нормативный</v>
      </c>
      <c r="CO844" s="103"/>
      <c r="CP844" s="103"/>
      <c r="CQ844" s="104"/>
      <c r="CR844" s="104">
        <f t="shared" si="312"/>
        <v>0</v>
      </c>
      <c r="CS844" s="104">
        <f t="shared" si="313"/>
        <v>0</v>
      </c>
      <c r="CT844" s="104">
        <f t="shared" si="314"/>
        <v>0</v>
      </c>
      <c r="CU844" s="104">
        <f t="shared" si="315"/>
        <v>0</v>
      </c>
      <c r="CV844" s="104">
        <f t="shared" si="316"/>
        <v>0</v>
      </c>
      <c r="CW844" s="104">
        <f t="shared" si="317"/>
        <v>0</v>
      </c>
      <c r="CX844" s="104"/>
      <c r="CY844" s="211">
        <f t="shared" si="321"/>
        <v>0</v>
      </c>
      <c r="CZ844" s="211">
        <f t="shared" si="322"/>
        <v>0</v>
      </c>
      <c r="DA844" s="211">
        <f t="shared" si="323"/>
        <v>0</v>
      </c>
      <c r="DB844" s="211">
        <f t="shared" si="324"/>
        <v>0</v>
      </c>
      <c r="DC844" s="211">
        <f t="shared" si="325"/>
        <v>0</v>
      </c>
      <c r="DD844" s="211">
        <f t="shared" si="326"/>
        <v>0</v>
      </c>
      <c r="DE844" s="211">
        <f t="shared" si="327"/>
        <v>0</v>
      </c>
      <c r="DF844" s="211">
        <f t="shared" si="328"/>
        <v>0</v>
      </c>
      <c r="DG844" s="211">
        <f t="shared" si="329"/>
        <v>0</v>
      </c>
      <c r="DH844" s="211">
        <f t="shared" si="330"/>
        <v>0</v>
      </c>
    </row>
    <row r="845" spans="1:112" s="105" customFormat="1" ht="32.1" customHeight="1">
      <c r="A845" s="233" t="s">
        <v>1087</v>
      </c>
      <c r="B845" s="289" t="s">
        <v>1088</v>
      </c>
      <c r="C845" s="202">
        <v>402000002</v>
      </c>
      <c r="D845" s="58" t="s">
        <v>69</v>
      </c>
      <c r="E845" s="290" t="s">
        <v>2895</v>
      </c>
      <c r="F845" s="291"/>
      <c r="G845" s="291"/>
      <c r="H845" s="292" t="s">
        <v>2896</v>
      </c>
      <c r="I845" s="291"/>
      <c r="J845" s="292" t="s">
        <v>2897</v>
      </c>
      <c r="K845" s="292" t="s">
        <v>2898</v>
      </c>
      <c r="L845" s="292" t="s">
        <v>2822</v>
      </c>
      <c r="M845" s="293"/>
      <c r="N845" s="293"/>
      <c r="O845" s="293"/>
      <c r="P845" s="294" t="s">
        <v>2899</v>
      </c>
      <c r="Q845" s="294" t="s">
        <v>1046</v>
      </c>
      <c r="R845" s="292"/>
      <c r="S845" s="292"/>
      <c r="T845" s="292" t="s">
        <v>2822</v>
      </c>
      <c r="U845" s="292"/>
      <c r="V845" s="292" t="s">
        <v>2900</v>
      </c>
      <c r="W845" s="292" t="s">
        <v>2824</v>
      </c>
      <c r="X845" s="292"/>
      <c r="Y845" s="292"/>
      <c r="Z845" s="292"/>
      <c r="AA845" s="292"/>
      <c r="AB845" s="294" t="s">
        <v>2901</v>
      </c>
      <c r="AC845" s="314" t="s">
        <v>2890</v>
      </c>
      <c r="AD845" s="313"/>
      <c r="AE845" s="313"/>
      <c r="AF845" s="313"/>
      <c r="AG845" s="313"/>
      <c r="AH845" s="313"/>
      <c r="AI845" s="313"/>
      <c r="AJ845" s="315" t="s">
        <v>2915</v>
      </c>
      <c r="AK845" s="313"/>
      <c r="AL845" s="313"/>
      <c r="AM845" s="313"/>
      <c r="AN845" s="314" t="s">
        <v>2916</v>
      </c>
      <c r="AO845" s="197" t="s">
        <v>71</v>
      </c>
      <c r="AP845" s="197" t="s">
        <v>137</v>
      </c>
      <c r="AQ845" s="197" t="s">
        <v>1126</v>
      </c>
      <c r="AR845" s="70" t="s">
        <v>126</v>
      </c>
      <c r="AS845" s="249" t="s">
        <v>87</v>
      </c>
      <c r="AT845" s="301">
        <v>1282781.25</v>
      </c>
      <c r="AU845" s="301">
        <v>1282781.25</v>
      </c>
      <c r="AV845" s="301">
        <v>0</v>
      </c>
      <c r="AW845" s="301">
        <v>0</v>
      </c>
      <c r="AX845" s="301">
        <v>1282781.25</v>
      </c>
      <c r="AY845" s="301">
        <v>1282781.25</v>
      </c>
      <c r="AZ845" s="301">
        <v>0</v>
      </c>
      <c r="BA845" s="301">
        <v>0</v>
      </c>
      <c r="BB845" s="303">
        <v>0</v>
      </c>
      <c r="BC845" s="303">
        <v>0</v>
      </c>
      <c r="BD845" s="301">
        <v>0</v>
      </c>
      <c r="BE845" s="301">
        <v>0</v>
      </c>
      <c r="BF845" s="301">
        <v>0</v>
      </c>
      <c r="BG845" s="301">
        <v>0</v>
      </c>
      <c r="BH845" s="303">
        <v>0</v>
      </c>
      <c r="BI845" s="301">
        <v>0</v>
      </c>
      <c r="BJ845" s="301">
        <v>0</v>
      </c>
      <c r="BK845" s="301">
        <v>0</v>
      </c>
      <c r="BL845" s="301">
        <v>0</v>
      </c>
      <c r="BM845" s="303">
        <v>0</v>
      </c>
      <c r="BN845" s="301">
        <v>0</v>
      </c>
      <c r="BO845" s="301">
        <v>0</v>
      </c>
      <c r="BP845" s="301">
        <v>0</v>
      </c>
      <c r="BQ845" s="301">
        <v>0</v>
      </c>
      <c r="BR845" s="303">
        <v>0</v>
      </c>
      <c r="BS845" s="301">
        <v>0</v>
      </c>
      <c r="BT845" s="301">
        <v>0</v>
      </c>
      <c r="BU845" s="301">
        <v>0</v>
      </c>
      <c r="BV845" s="301">
        <v>0</v>
      </c>
      <c r="BW845" s="303">
        <v>0</v>
      </c>
      <c r="BX845" s="301">
        <v>1282781.25</v>
      </c>
      <c r="BY845" s="301">
        <v>0</v>
      </c>
      <c r="BZ845" s="301">
        <v>1282781.25</v>
      </c>
      <c r="CA845" s="301">
        <v>0</v>
      </c>
      <c r="CB845" s="303">
        <v>0</v>
      </c>
      <c r="CC845" s="301">
        <v>0</v>
      </c>
      <c r="CD845" s="301">
        <v>0</v>
      </c>
      <c r="CE845" s="301">
        <v>0</v>
      </c>
      <c r="CF845" s="301">
        <v>0</v>
      </c>
      <c r="CG845" s="303">
        <v>0</v>
      </c>
      <c r="CH845" s="301">
        <v>0</v>
      </c>
      <c r="CI845" s="301">
        <v>0</v>
      </c>
      <c r="CJ845" s="301">
        <v>0</v>
      </c>
      <c r="CK845" s="301">
        <v>0</v>
      </c>
      <c r="CL845" s="303">
        <v>0</v>
      </c>
      <c r="CM845" s="382" t="s">
        <v>91</v>
      </c>
      <c r="CN845" s="19" t="str">
        <f t="shared" si="318"/>
        <v>4020000020104нормативный</v>
      </c>
      <c r="CO845" s="103"/>
      <c r="CP845" s="103"/>
      <c r="CQ845" s="104"/>
      <c r="CR845" s="104">
        <f t="shared" si="312"/>
        <v>0</v>
      </c>
      <c r="CS845" s="104">
        <f t="shared" si="313"/>
        <v>0</v>
      </c>
      <c r="CT845" s="104">
        <f t="shared" si="314"/>
        <v>0</v>
      </c>
      <c r="CU845" s="104">
        <f t="shared" si="315"/>
        <v>0</v>
      </c>
      <c r="CV845" s="104">
        <f t="shared" si="316"/>
        <v>0</v>
      </c>
      <c r="CW845" s="104">
        <f t="shared" si="317"/>
        <v>0</v>
      </c>
      <c r="CX845" s="104"/>
      <c r="CY845" s="211">
        <f t="shared" si="321"/>
        <v>0</v>
      </c>
      <c r="CZ845" s="211">
        <f t="shared" si="322"/>
        <v>0</v>
      </c>
      <c r="DA845" s="211">
        <f t="shared" si="323"/>
        <v>0</v>
      </c>
      <c r="DB845" s="211">
        <f t="shared" si="324"/>
        <v>0</v>
      </c>
      <c r="DC845" s="211">
        <f t="shared" si="325"/>
        <v>0</v>
      </c>
      <c r="DD845" s="211">
        <f t="shared" si="326"/>
        <v>0</v>
      </c>
      <c r="DE845" s="211">
        <f t="shared" si="327"/>
        <v>0</v>
      </c>
      <c r="DF845" s="211">
        <f t="shared" si="328"/>
        <v>0</v>
      </c>
      <c r="DG845" s="211">
        <f t="shared" si="329"/>
        <v>0</v>
      </c>
      <c r="DH845" s="211">
        <f t="shared" si="330"/>
        <v>0</v>
      </c>
    </row>
    <row r="846" spans="1:112" s="105" customFormat="1" ht="32.1" customHeight="1">
      <c r="A846" s="233" t="s">
        <v>1087</v>
      </c>
      <c r="B846" s="289" t="s">
        <v>1088</v>
      </c>
      <c r="C846" s="202">
        <v>402000002</v>
      </c>
      <c r="D846" s="58" t="s">
        <v>1851</v>
      </c>
      <c r="E846" s="290" t="s">
        <v>2864</v>
      </c>
      <c r="F846" s="291"/>
      <c r="G846" s="291"/>
      <c r="H846" s="292" t="s">
        <v>2865</v>
      </c>
      <c r="I846" s="291"/>
      <c r="J846" s="292" t="s">
        <v>2866</v>
      </c>
      <c r="K846" s="292" t="s">
        <v>2867</v>
      </c>
      <c r="L846" s="292" t="s">
        <v>1058</v>
      </c>
      <c r="M846" s="293"/>
      <c r="N846" s="293"/>
      <c r="O846" s="293"/>
      <c r="P846" s="294" t="s">
        <v>2868</v>
      </c>
      <c r="Q846" s="294" t="s">
        <v>1121</v>
      </c>
      <c r="R846" s="292"/>
      <c r="S846" s="292"/>
      <c r="T846" s="292"/>
      <c r="U846" s="292"/>
      <c r="V846" s="292" t="s">
        <v>2877</v>
      </c>
      <c r="W846" s="292" t="s">
        <v>2850</v>
      </c>
      <c r="X846" s="292" t="s">
        <v>2851</v>
      </c>
      <c r="Y846" s="292"/>
      <c r="Z846" s="292"/>
      <c r="AA846" s="292"/>
      <c r="AB846" s="294" t="s">
        <v>2917</v>
      </c>
      <c r="AC846" s="314" t="s">
        <v>2872</v>
      </c>
      <c r="AD846" s="313"/>
      <c r="AE846" s="313"/>
      <c r="AF846" s="313"/>
      <c r="AG846" s="313"/>
      <c r="AH846" s="313"/>
      <c r="AI846" s="315"/>
      <c r="AJ846" s="315" t="s">
        <v>2873</v>
      </c>
      <c r="AK846" s="315"/>
      <c r="AL846" s="315"/>
      <c r="AM846" s="315" t="s">
        <v>2874</v>
      </c>
      <c r="AN846" s="314" t="s">
        <v>2879</v>
      </c>
      <c r="AO846" s="197" t="s">
        <v>71</v>
      </c>
      <c r="AP846" s="197" t="s">
        <v>137</v>
      </c>
      <c r="AQ846" s="197" t="s">
        <v>2768</v>
      </c>
      <c r="AR846" s="70" t="s">
        <v>2769</v>
      </c>
      <c r="AS846" s="249" t="s">
        <v>87</v>
      </c>
      <c r="AT846" s="301">
        <v>0</v>
      </c>
      <c r="AU846" s="301">
        <v>0</v>
      </c>
      <c r="AV846" s="301">
        <v>0</v>
      </c>
      <c r="AW846" s="301">
        <v>0</v>
      </c>
      <c r="AX846" s="301">
        <v>0</v>
      </c>
      <c r="AY846" s="301">
        <v>0</v>
      </c>
      <c r="AZ846" s="301">
        <v>0</v>
      </c>
      <c r="BA846" s="301">
        <v>0</v>
      </c>
      <c r="BB846" s="303">
        <v>0</v>
      </c>
      <c r="BC846" s="303">
        <v>0</v>
      </c>
      <c r="BD846" s="301">
        <v>95972.35</v>
      </c>
      <c r="BE846" s="301">
        <v>0</v>
      </c>
      <c r="BF846" s="301">
        <v>0</v>
      </c>
      <c r="BG846" s="301">
        <v>0</v>
      </c>
      <c r="BH846" s="301">
        <v>95972.35</v>
      </c>
      <c r="BI846" s="301">
        <v>95972.35</v>
      </c>
      <c r="BJ846" s="303">
        <v>0</v>
      </c>
      <c r="BK846" s="301">
        <v>95972.35</v>
      </c>
      <c r="BL846" s="303">
        <v>0</v>
      </c>
      <c r="BM846" s="301">
        <v>0</v>
      </c>
      <c r="BN846" s="301">
        <v>95972.35</v>
      </c>
      <c r="BO846" s="303">
        <v>0</v>
      </c>
      <c r="BP846" s="301">
        <v>95972.35</v>
      </c>
      <c r="BQ846" s="303">
        <v>0</v>
      </c>
      <c r="BR846" s="301">
        <v>0</v>
      </c>
      <c r="BS846" s="301">
        <v>95972.35</v>
      </c>
      <c r="BT846" s="303">
        <v>0</v>
      </c>
      <c r="BU846" s="301">
        <v>95972.35</v>
      </c>
      <c r="BV846" s="303">
        <v>0</v>
      </c>
      <c r="BW846" s="301">
        <v>0</v>
      </c>
      <c r="BX846" s="301">
        <v>0</v>
      </c>
      <c r="BY846" s="301">
        <v>0</v>
      </c>
      <c r="BZ846" s="301">
        <v>0</v>
      </c>
      <c r="CA846" s="301">
        <v>0</v>
      </c>
      <c r="CB846" s="303">
        <v>0</v>
      </c>
      <c r="CC846" s="301">
        <v>95972.35</v>
      </c>
      <c r="CD846" s="301">
        <v>0</v>
      </c>
      <c r="CE846" s="301">
        <v>0</v>
      </c>
      <c r="CF846" s="301">
        <v>0</v>
      </c>
      <c r="CG846" s="301">
        <v>95972.35</v>
      </c>
      <c r="CH846" s="301">
        <v>95972.35</v>
      </c>
      <c r="CI846" s="303">
        <v>0</v>
      </c>
      <c r="CJ846" s="301">
        <v>95972.35</v>
      </c>
      <c r="CK846" s="303">
        <v>0</v>
      </c>
      <c r="CL846" s="301">
        <v>0</v>
      </c>
      <c r="CM846" s="438" t="s">
        <v>91</v>
      </c>
      <c r="CN846" s="19" t="str">
        <f t="shared" si="318"/>
        <v>4020000020104нормативный</v>
      </c>
      <c r="CO846" s="103"/>
      <c r="CP846" s="103"/>
      <c r="CQ846" s="104"/>
      <c r="CR846" s="104">
        <f t="shared" si="312"/>
        <v>0</v>
      </c>
      <c r="CS846" s="104">
        <f t="shared" si="313"/>
        <v>0</v>
      </c>
      <c r="CT846" s="104">
        <f t="shared" si="314"/>
        <v>0</v>
      </c>
      <c r="CU846" s="104">
        <f t="shared" si="315"/>
        <v>0</v>
      </c>
      <c r="CV846" s="104">
        <f t="shared" si="316"/>
        <v>0</v>
      </c>
      <c r="CW846" s="104">
        <f t="shared" si="317"/>
        <v>0</v>
      </c>
      <c r="CX846" s="104"/>
      <c r="CY846" s="211">
        <f t="shared" si="321"/>
        <v>0</v>
      </c>
      <c r="CZ846" s="211">
        <f t="shared" si="322"/>
        <v>0</v>
      </c>
      <c r="DA846" s="211">
        <f t="shared" si="323"/>
        <v>0</v>
      </c>
      <c r="DB846" s="211">
        <f t="shared" si="324"/>
        <v>0</v>
      </c>
      <c r="DC846" s="211">
        <f t="shared" si="325"/>
        <v>0</v>
      </c>
      <c r="DD846" s="211">
        <f t="shared" si="326"/>
        <v>0</v>
      </c>
      <c r="DE846" s="211">
        <f t="shared" si="327"/>
        <v>0</v>
      </c>
      <c r="DF846" s="211">
        <f t="shared" si="328"/>
        <v>0</v>
      </c>
      <c r="DG846" s="211">
        <f t="shared" si="329"/>
        <v>0</v>
      </c>
      <c r="DH846" s="211">
        <f t="shared" si="330"/>
        <v>0</v>
      </c>
    </row>
    <row r="847" spans="1:112" s="105" customFormat="1" ht="32.1" customHeight="1">
      <c r="A847" s="233" t="s">
        <v>1087</v>
      </c>
      <c r="B847" s="289" t="s">
        <v>1088</v>
      </c>
      <c r="C847" s="202">
        <v>404020058</v>
      </c>
      <c r="D847" s="58" t="s">
        <v>1851</v>
      </c>
      <c r="E847" s="290" t="s">
        <v>2864</v>
      </c>
      <c r="F847" s="291"/>
      <c r="G847" s="291"/>
      <c r="H847" s="292" t="s">
        <v>2865</v>
      </c>
      <c r="I847" s="291"/>
      <c r="J847" s="292" t="s">
        <v>2866</v>
      </c>
      <c r="K847" s="292" t="s">
        <v>2867</v>
      </c>
      <c r="L847" s="292" t="s">
        <v>1058</v>
      </c>
      <c r="M847" s="293"/>
      <c r="N847" s="293"/>
      <c r="O847" s="293"/>
      <c r="P847" s="294" t="s">
        <v>2868</v>
      </c>
      <c r="Q847" s="294" t="s">
        <v>1121</v>
      </c>
      <c r="R847" s="292"/>
      <c r="S847" s="292"/>
      <c r="T847" s="292"/>
      <c r="U847" s="292"/>
      <c r="V847" s="292" t="s">
        <v>2877</v>
      </c>
      <c r="W847" s="292" t="s">
        <v>2850</v>
      </c>
      <c r="X847" s="292" t="s">
        <v>2851</v>
      </c>
      <c r="Y847" s="292"/>
      <c r="Z847" s="292"/>
      <c r="AA847" s="292"/>
      <c r="AB847" s="294" t="s">
        <v>2917</v>
      </c>
      <c r="AC847" s="314" t="s">
        <v>2872</v>
      </c>
      <c r="AD847" s="313"/>
      <c r="AE847" s="313"/>
      <c r="AF847" s="313"/>
      <c r="AG847" s="313"/>
      <c r="AH847" s="313"/>
      <c r="AI847" s="315"/>
      <c r="AJ847" s="315" t="s">
        <v>2873</v>
      </c>
      <c r="AK847" s="315"/>
      <c r="AL847" s="315"/>
      <c r="AM847" s="315" t="s">
        <v>2874</v>
      </c>
      <c r="AN847" s="314" t="s">
        <v>2879</v>
      </c>
      <c r="AO847" s="197" t="s">
        <v>71</v>
      </c>
      <c r="AP847" s="197" t="s">
        <v>137</v>
      </c>
      <c r="AQ847" s="197" t="s">
        <v>2768</v>
      </c>
      <c r="AR847" s="70" t="s">
        <v>2769</v>
      </c>
      <c r="AS847" s="249" t="s">
        <v>79</v>
      </c>
      <c r="AT847" s="301">
        <v>0</v>
      </c>
      <c r="AU847" s="301">
        <v>0</v>
      </c>
      <c r="AV847" s="301">
        <v>0</v>
      </c>
      <c r="AW847" s="301">
        <v>0</v>
      </c>
      <c r="AX847" s="301">
        <v>0</v>
      </c>
      <c r="AY847" s="301">
        <v>0</v>
      </c>
      <c r="AZ847" s="301">
        <v>0</v>
      </c>
      <c r="BA847" s="301">
        <v>0</v>
      </c>
      <c r="BB847" s="303">
        <v>0</v>
      </c>
      <c r="BC847" s="303">
        <v>0</v>
      </c>
      <c r="BD847" s="301">
        <v>26583.65</v>
      </c>
      <c r="BE847" s="301">
        <v>0</v>
      </c>
      <c r="BF847" s="301">
        <v>0</v>
      </c>
      <c r="BG847" s="301">
        <v>0</v>
      </c>
      <c r="BH847" s="301">
        <v>26583.65</v>
      </c>
      <c r="BI847" s="301">
        <v>28983.65</v>
      </c>
      <c r="BJ847" s="303">
        <v>0</v>
      </c>
      <c r="BK847" s="301">
        <v>28983.65</v>
      </c>
      <c r="BL847" s="303">
        <v>0</v>
      </c>
      <c r="BM847" s="301">
        <v>0</v>
      </c>
      <c r="BN847" s="301">
        <v>28983.65</v>
      </c>
      <c r="BO847" s="303">
        <v>0</v>
      </c>
      <c r="BP847" s="301">
        <v>28983.65</v>
      </c>
      <c r="BQ847" s="303">
        <v>0</v>
      </c>
      <c r="BR847" s="301">
        <v>0</v>
      </c>
      <c r="BS847" s="301">
        <v>28983.65</v>
      </c>
      <c r="BT847" s="303">
        <v>0</v>
      </c>
      <c r="BU847" s="301">
        <v>28983.65</v>
      </c>
      <c r="BV847" s="303">
        <v>0</v>
      </c>
      <c r="BW847" s="301">
        <v>0</v>
      </c>
      <c r="BX847" s="301">
        <v>0</v>
      </c>
      <c r="BY847" s="301">
        <v>0</v>
      </c>
      <c r="BZ847" s="301">
        <v>0</v>
      </c>
      <c r="CA847" s="301">
        <v>0</v>
      </c>
      <c r="CB847" s="303">
        <v>0</v>
      </c>
      <c r="CC847" s="301">
        <v>26583.65</v>
      </c>
      <c r="CD847" s="301">
        <v>0</v>
      </c>
      <c r="CE847" s="301">
        <v>0</v>
      </c>
      <c r="CF847" s="301">
        <v>0</v>
      </c>
      <c r="CG847" s="301">
        <v>26583.65</v>
      </c>
      <c r="CH847" s="301">
        <v>28983.65</v>
      </c>
      <c r="CI847" s="303">
        <v>0</v>
      </c>
      <c r="CJ847" s="301">
        <v>28983.65</v>
      </c>
      <c r="CK847" s="303">
        <v>0</v>
      </c>
      <c r="CL847" s="301">
        <v>0</v>
      </c>
      <c r="CM847" s="438" t="s">
        <v>91</v>
      </c>
      <c r="CN847" s="19" t="str">
        <f t="shared" si="318"/>
        <v>4040200580104нормативный</v>
      </c>
      <c r="CO847" s="103"/>
      <c r="CP847" s="103"/>
      <c r="CQ847" s="104"/>
      <c r="CR847" s="104">
        <f t="shared" si="312"/>
        <v>0</v>
      </c>
      <c r="CS847" s="104">
        <f t="shared" si="313"/>
        <v>0</v>
      </c>
      <c r="CT847" s="104">
        <f t="shared" si="314"/>
        <v>0</v>
      </c>
      <c r="CU847" s="104">
        <f t="shared" si="315"/>
        <v>0</v>
      </c>
      <c r="CV847" s="104">
        <f t="shared" si="316"/>
        <v>0</v>
      </c>
      <c r="CW847" s="104">
        <f t="shared" si="317"/>
        <v>0</v>
      </c>
      <c r="CX847" s="104"/>
      <c r="CY847" s="211">
        <f t="shared" si="321"/>
        <v>0</v>
      </c>
      <c r="CZ847" s="211">
        <f t="shared" si="322"/>
        <v>0</v>
      </c>
      <c r="DA847" s="211">
        <f t="shared" si="323"/>
        <v>0</v>
      </c>
      <c r="DB847" s="211">
        <f t="shared" si="324"/>
        <v>0</v>
      </c>
      <c r="DC847" s="211">
        <f t="shared" si="325"/>
        <v>0</v>
      </c>
      <c r="DD847" s="211">
        <f t="shared" si="326"/>
        <v>0</v>
      </c>
      <c r="DE847" s="211">
        <f t="shared" si="327"/>
        <v>0</v>
      </c>
      <c r="DF847" s="211">
        <f t="shared" si="328"/>
        <v>0</v>
      </c>
      <c r="DG847" s="211">
        <f t="shared" si="329"/>
        <v>0</v>
      </c>
      <c r="DH847" s="211">
        <f t="shared" si="330"/>
        <v>0</v>
      </c>
    </row>
    <row r="848" spans="1:112" s="105" customFormat="1" ht="32.1" customHeight="1">
      <c r="A848" s="233" t="s">
        <v>1087</v>
      </c>
      <c r="B848" s="289" t="s">
        <v>1088</v>
      </c>
      <c r="C848" s="202">
        <v>404020001</v>
      </c>
      <c r="D848" s="58" t="s">
        <v>371</v>
      </c>
      <c r="E848" s="290" t="s">
        <v>1125</v>
      </c>
      <c r="F848" s="291"/>
      <c r="G848" s="291"/>
      <c r="H848" s="292" t="s">
        <v>1943</v>
      </c>
      <c r="I848" s="291"/>
      <c r="J848" s="292" t="s">
        <v>1944</v>
      </c>
      <c r="K848" s="292" t="s">
        <v>1945</v>
      </c>
      <c r="L848" s="292" t="s">
        <v>1946</v>
      </c>
      <c r="M848" s="293"/>
      <c r="N848" s="293"/>
      <c r="O848" s="293"/>
      <c r="P848" s="294" t="s">
        <v>1947</v>
      </c>
      <c r="Q848" s="294" t="s">
        <v>1109</v>
      </c>
      <c r="R848" s="292"/>
      <c r="S848" s="292"/>
      <c r="T848" s="292" t="s">
        <v>1946</v>
      </c>
      <c r="U848" s="292"/>
      <c r="V848" s="292" t="s">
        <v>1948</v>
      </c>
      <c r="W848" s="292" t="s">
        <v>1949</v>
      </c>
      <c r="X848" s="292" t="s">
        <v>1946</v>
      </c>
      <c r="Y848" s="292" t="s">
        <v>1111</v>
      </c>
      <c r="Z848" s="292"/>
      <c r="AA848" s="292"/>
      <c r="AB848" s="294" t="s">
        <v>1950</v>
      </c>
      <c r="AC848" s="314" t="s">
        <v>1951</v>
      </c>
      <c r="AD848" s="313"/>
      <c r="AE848" s="313"/>
      <c r="AF848" s="313"/>
      <c r="AG848" s="313"/>
      <c r="AH848" s="313"/>
      <c r="AI848" s="313"/>
      <c r="AJ848" s="315" t="s">
        <v>1952</v>
      </c>
      <c r="AK848" s="313" t="s">
        <v>1953</v>
      </c>
      <c r="AL848" s="313"/>
      <c r="AM848" s="313"/>
      <c r="AN848" s="314" t="s">
        <v>1954</v>
      </c>
      <c r="AO848" s="197" t="s">
        <v>71</v>
      </c>
      <c r="AP848" s="197" t="s">
        <v>72</v>
      </c>
      <c r="AQ848" s="197" t="s">
        <v>260</v>
      </c>
      <c r="AR848" s="70" t="s">
        <v>2044</v>
      </c>
      <c r="AS848" s="249" t="s">
        <v>87</v>
      </c>
      <c r="AT848" s="301">
        <v>418168.89</v>
      </c>
      <c r="AU848" s="301">
        <v>418168.89</v>
      </c>
      <c r="AV848" s="301">
        <v>418168.89</v>
      </c>
      <c r="AW848" s="301">
        <v>418168.89</v>
      </c>
      <c r="AX848" s="301">
        <v>0</v>
      </c>
      <c r="AY848" s="301">
        <v>0</v>
      </c>
      <c r="AZ848" s="301">
        <v>0</v>
      </c>
      <c r="BA848" s="301">
        <v>0</v>
      </c>
      <c r="BB848" s="303">
        <v>0</v>
      </c>
      <c r="BC848" s="303">
        <v>0</v>
      </c>
      <c r="BD848" s="301">
        <v>0</v>
      </c>
      <c r="BE848" s="301">
        <v>0</v>
      </c>
      <c r="BF848" s="301">
        <v>0</v>
      </c>
      <c r="BG848" s="301">
        <v>0</v>
      </c>
      <c r="BH848" s="303">
        <v>0</v>
      </c>
      <c r="BI848" s="301">
        <v>0</v>
      </c>
      <c r="BJ848" s="301">
        <v>0</v>
      </c>
      <c r="BK848" s="301">
        <v>0</v>
      </c>
      <c r="BL848" s="301">
        <v>0</v>
      </c>
      <c r="BM848" s="303">
        <v>0</v>
      </c>
      <c r="BN848" s="301">
        <v>0</v>
      </c>
      <c r="BO848" s="301">
        <v>0</v>
      </c>
      <c r="BP848" s="301">
        <v>0</v>
      </c>
      <c r="BQ848" s="301">
        <v>0</v>
      </c>
      <c r="BR848" s="303">
        <v>0</v>
      </c>
      <c r="BS848" s="301">
        <v>0</v>
      </c>
      <c r="BT848" s="301">
        <v>0</v>
      </c>
      <c r="BU848" s="301">
        <v>0</v>
      </c>
      <c r="BV848" s="301">
        <v>0</v>
      </c>
      <c r="BW848" s="303">
        <v>0</v>
      </c>
      <c r="BX848" s="301">
        <v>418168.89</v>
      </c>
      <c r="BY848" s="301">
        <v>418168.89</v>
      </c>
      <c r="BZ848" s="301">
        <v>0</v>
      </c>
      <c r="CA848" s="301">
        <v>0</v>
      </c>
      <c r="CB848" s="303">
        <v>0</v>
      </c>
      <c r="CC848" s="301">
        <v>0</v>
      </c>
      <c r="CD848" s="301">
        <v>0</v>
      </c>
      <c r="CE848" s="301">
        <v>0</v>
      </c>
      <c r="CF848" s="301">
        <v>0</v>
      </c>
      <c r="CG848" s="303">
        <v>0</v>
      </c>
      <c r="CH848" s="301">
        <v>0</v>
      </c>
      <c r="CI848" s="301">
        <v>0</v>
      </c>
      <c r="CJ848" s="301">
        <v>0</v>
      </c>
      <c r="CK848" s="301">
        <v>0</v>
      </c>
      <c r="CL848" s="303">
        <v>0</v>
      </c>
      <c r="CM848" s="382" t="s">
        <v>91</v>
      </c>
      <c r="CN848" s="19" t="str">
        <f t="shared" si="318"/>
        <v>4040200010113нормативный</v>
      </c>
      <c r="CO848" s="103"/>
      <c r="CP848" s="103"/>
      <c r="CQ848" s="104"/>
      <c r="CR848" s="104">
        <f t="shared" si="312"/>
        <v>0</v>
      </c>
      <c r="CS848" s="104">
        <f t="shared" si="313"/>
        <v>0</v>
      </c>
      <c r="CT848" s="104">
        <f t="shared" si="314"/>
        <v>0</v>
      </c>
      <c r="CU848" s="104">
        <f t="shared" si="315"/>
        <v>0</v>
      </c>
      <c r="CV848" s="104">
        <f t="shared" si="316"/>
        <v>0</v>
      </c>
      <c r="CW848" s="104">
        <f t="shared" si="317"/>
        <v>0</v>
      </c>
      <c r="CX848" s="104"/>
      <c r="CY848" s="211">
        <f t="shared" si="321"/>
        <v>0</v>
      </c>
      <c r="CZ848" s="211">
        <f t="shared" si="322"/>
        <v>0</v>
      </c>
      <c r="DA848" s="211">
        <f t="shared" si="323"/>
        <v>0</v>
      </c>
      <c r="DB848" s="211">
        <f t="shared" si="324"/>
        <v>0</v>
      </c>
      <c r="DC848" s="211">
        <f t="shared" si="325"/>
        <v>0</v>
      </c>
      <c r="DD848" s="211">
        <f t="shared" si="326"/>
        <v>0</v>
      </c>
      <c r="DE848" s="211">
        <f t="shared" si="327"/>
        <v>0</v>
      </c>
      <c r="DF848" s="211">
        <f t="shared" si="328"/>
        <v>0</v>
      </c>
      <c r="DG848" s="211">
        <f t="shared" si="329"/>
        <v>0</v>
      </c>
      <c r="DH848" s="211">
        <f t="shared" si="330"/>
        <v>0</v>
      </c>
    </row>
    <row r="849" spans="1:112" s="105" customFormat="1" ht="32.1" customHeight="1">
      <c r="A849" s="233" t="s">
        <v>1087</v>
      </c>
      <c r="B849" s="289" t="s">
        <v>1088</v>
      </c>
      <c r="C849" s="202">
        <v>404020058</v>
      </c>
      <c r="D849" s="58" t="s">
        <v>2835</v>
      </c>
      <c r="E849" s="290" t="s">
        <v>252</v>
      </c>
      <c r="F849" s="291"/>
      <c r="G849" s="291"/>
      <c r="H849" s="292" t="s">
        <v>615</v>
      </c>
      <c r="I849" s="291"/>
      <c r="J849" s="292" t="s">
        <v>640</v>
      </c>
      <c r="K849" s="292" t="s">
        <v>198</v>
      </c>
      <c r="L849" s="292"/>
      <c r="M849" s="293"/>
      <c r="N849" s="293"/>
      <c r="O849" s="293"/>
      <c r="P849" s="294" t="s">
        <v>1079</v>
      </c>
      <c r="Q849" s="294" t="s">
        <v>1077</v>
      </c>
      <c r="R849" s="292"/>
      <c r="S849" s="292"/>
      <c r="T849" s="292"/>
      <c r="U849" s="292"/>
      <c r="V849" s="292" t="s">
        <v>1138</v>
      </c>
      <c r="W849" s="292" t="s">
        <v>1139</v>
      </c>
      <c r="X849" s="292"/>
      <c r="Y849" s="292"/>
      <c r="Z849" s="292"/>
      <c r="AA849" s="292"/>
      <c r="AB849" s="294" t="s">
        <v>1079</v>
      </c>
      <c r="AC849" s="326" t="s">
        <v>2918</v>
      </c>
      <c r="AD849" s="313"/>
      <c r="AE849" s="313"/>
      <c r="AF849" s="313"/>
      <c r="AG849" s="313"/>
      <c r="AH849" s="313"/>
      <c r="AI849" s="313"/>
      <c r="AJ849" s="315" t="s">
        <v>2919</v>
      </c>
      <c r="AK849" s="315" t="s">
        <v>302</v>
      </c>
      <c r="AL849" s="315"/>
      <c r="AM849" s="315"/>
      <c r="AN849" s="314" t="s">
        <v>2920</v>
      </c>
      <c r="AO849" s="197" t="s">
        <v>71</v>
      </c>
      <c r="AP849" s="197" t="s">
        <v>137</v>
      </c>
      <c r="AQ849" s="197">
        <v>8110076360</v>
      </c>
      <c r="AR849" s="70" t="s">
        <v>1140</v>
      </c>
      <c r="AS849" s="249" t="s">
        <v>73</v>
      </c>
      <c r="AT849" s="301">
        <v>79301.84</v>
      </c>
      <c r="AU849" s="301">
        <v>79301.84</v>
      </c>
      <c r="AV849" s="301">
        <v>0</v>
      </c>
      <c r="AW849" s="301">
        <v>0</v>
      </c>
      <c r="AX849" s="303">
        <v>79301.84</v>
      </c>
      <c r="AY849" s="303">
        <v>79301.84</v>
      </c>
      <c r="AZ849" s="301">
        <v>0</v>
      </c>
      <c r="BA849" s="301">
        <v>0</v>
      </c>
      <c r="BB849" s="303">
        <v>0</v>
      </c>
      <c r="BC849" s="303">
        <v>0</v>
      </c>
      <c r="BD849" s="301">
        <v>74226.960000000006</v>
      </c>
      <c r="BE849" s="301">
        <v>0</v>
      </c>
      <c r="BF849" s="301">
        <v>74226.960000000006</v>
      </c>
      <c r="BG849" s="301">
        <v>0</v>
      </c>
      <c r="BH849" s="303">
        <v>0</v>
      </c>
      <c r="BI849" s="301">
        <v>74226.960000000006</v>
      </c>
      <c r="BJ849" s="301">
        <v>0</v>
      </c>
      <c r="BK849" s="301">
        <v>74226.960000000006</v>
      </c>
      <c r="BL849" s="301">
        <v>0</v>
      </c>
      <c r="BM849" s="303">
        <v>0</v>
      </c>
      <c r="BN849" s="301">
        <v>74226.960000000006</v>
      </c>
      <c r="BO849" s="301">
        <v>0</v>
      </c>
      <c r="BP849" s="301">
        <v>74226.960000000006</v>
      </c>
      <c r="BQ849" s="301">
        <v>0</v>
      </c>
      <c r="BR849" s="303">
        <v>0</v>
      </c>
      <c r="BS849" s="301">
        <v>74226.960000000006</v>
      </c>
      <c r="BT849" s="301">
        <v>0</v>
      </c>
      <c r="BU849" s="301">
        <v>74226.960000000006</v>
      </c>
      <c r="BV849" s="301">
        <v>0</v>
      </c>
      <c r="BW849" s="303">
        <v>0</v>
      </c>
      <c r="BX849" s="301">
        <v>79301.84</v>
      </c>
      <c r="BY849" s="301">
        <v>0</v>
      </c>
      <c r="BZ849" s="303">
        <v>79301.84</v>
      </c>
      <c r="CA849" s="301">
        <v>0</v>
      </c>
      <c r="CB849" s="303">
        <v>0</v>
      </c>
      <c r="CC849" s="301">
        <v>74226.960000000006</v>
      </c>
      <c r="CD849" s="301">
        <v>0</v>
      </c>
      <c r="CE849" s="301">
        <v>74226.960000000006</v>
      </c>
      <c r="CF849" s="301">
        <v>0</v>
      </c>
      <c r="CG849" s="303">
        <v>0</v>
      </c>
      <c r="CH849" s="301">
        <v>74226.960000000006</v>
      </c>
      <c r="CI849" s="301">
        <v>0</v>
      </c>
      <c r="CJ849" s="301">
        <v>74226.960000000006</v>
      </c>
      <c r="CK849" s="301">
        <v>0</v>
      </c>
      <c r="CL849" s="303">
        <v>0</v>
      </c>
      <c r="CM849" s="438" t="s">
        <v>91</v>
      </c>
      <c r="CN849" s="19" t="str">
        <f t="shared" ref="CN849:CN912" si="331">CONCATENATE(C849,AO849,AP849,CM849)</f>
        <v>4040200580104нормативный</v>
      </c>
      <c r="CO849" s="103"/>
      <c r="CP849" s="103"/>
      <c r="CQ849" s="104"/>
      <c r="CR849" s="104">
        <f t="shared" si="312"/>
        <v>0</v>
      </c>
      <c r="CS849" s="104">
        <f t="shared" si="313"/>
        <v>0</v>
      </c>
      <c r="CT849" s="104">
        <f t="shared" si="314"/>
        <v>0</v>
      </c>
      <c r="CU849" s="104">
        <f t="shared" si="315"/>
        <v>0</v>
      </c>
      <c r="CV849" s="104">
        <f t="shared" si="316"/>
        <v>0</v>
      </c>
      <c r="CW849" s="104">
        <f t="shared" si="317"/>
        <v>0</v>
      </c>
      <c r="CX849" s="104"/>
      <c r="CY849" s="211">
        <f t="shared" si="321"/>
        <v>0</v>
      </c>
      <c r="CZ849" s="211">
        <f t="shared" si="322"/>
        <v>0</v>
      </c>
      <c r="DA849" s="211">
        <f t="shared" si="323"/>
        <v>0</v>
      </c>
      <c r="DB849" s="211">
        <f t="shared" si="324"/>
        <v>0</v>
      </c>
      <c r="DC849" s="211">
        <f t="shared" si="325"/>
        <v>0</v>
      </c>
      <c r="DD849" s="211">
        <f t="shared" si="326"/>
        <v>0</v>
      </c>
      <c r="DE849" s="211">
        <f t="shared" si="327"/>
        <v>0</v>
      </c>
      <c r="DF849" s="211">
        <f t="shared" si="328"/>
        <v>0</v>
      </c>
      <c r="DG849" s="211">
        <f t="shared" si="329"/>
        <v>0</v>
      </c>
      <c r="DH849" s="211">
        <f t="shared" si="330"/>
        <v>0</v>
      </c>
    </row>
    <row r="850" spans="1:112" s="105" customFormat="1" ht="32.1" customHeight="1">
      <c r="A850" s="635" t="s">
        <v>3399</v>
      </c>
      <c r="B850" s="636"/>
      <c r="C850" s="636"/>
      <c r="D850" s="636"/>
      <c r="E850" s="636"/>
      <c r="F850" s="636"/>
      <c r="G850" s="636"/>
      <c r="H850" s="636"/>
      <c r="I850" s="636"/>
      <c r="J850" s="636"/>
      <c r="K850" s="636"/>
      <c r="L850" s="636"/>
      <c r="M850" s="636"/>
      <c r="N850" s="636"/>
      <c r="O850" s="636"/>
      <c r="P850" s="636"/>
      <c r="Q850" s="636"/>
      <c r="R850" s="636"/>
      <c r="S850" s="636"/>
      <c r="T850" s="636"/>
      <c r="U850" s="636"/>
      <c r="V850" s="636"/>
      <c r="W850" s="636"/>
      <c r="X850" s="636"/>
      <c r="Y850" s="636"/>
      <c r="Z850" s="636"/>
      <c r="AA850" s="636"/>
      <c r="AB850" s="636"/>
      <c r="AC850" s="636"/>
      <c r="AD850" s="636"/>
      <c r="AE850" s="636"/>
      <c r="AF850" s="636"/>
      <c r="AG850" s="636"/>
      <c r="AH850" s="636"/>
      <c r="AI850" s="636"/>
      <c r="AJ850" s="636"/>
      <c r="AK850" s="636"/>
      <c r="AL850" s="636"/>
      <c r="AM850" s="636"/>
      <c r="AN850" s="636"/>
      <c r="AO850" s="636"/>
      <c r="AP850" s="636"/>
      <c r="AQ850" s="636"/>
      <c r="AR850" s="636"/>
      <c r="AS850" s="636"/>
      <c r="AT850" s="304">
        <f t="shared" ref="AT850:CL850" si="332">SUM(AT796:AT849)</f>
        <v>223406143.77000001</v>
      </c>
      <c r="AU850" s="304">
        <f t="shared" si="332"/>
        <v>223307954.18000001</v>
      </c>
      <c r="AV850" s="304">
        <f t="shared" si="332"/>
        <v>544455.89</v>
      </c>
      <c r="AW850" s="304">
        <f t="shared" si="332"/>
        <v>544455.89</v>
      </c>
      <c r="AX850" s="304">
        <f t="shared" si="332"/>
        <v>77357331.429999992</v>
      </c>
      <c r="AY850" s="304">
        <f t="shared" si="332"/>
        <v>77269205.730000004</v>
      </c>
      <c r="AZ850" s="304">
        <f t="shared" si="332"/>
        <v>0</v>
      </c>
      <c r="BA850" s="304">
        <f t="shared" si="332"/>
        <v>0</v>
      </c>
      <c r="BB850" s="304">
        <f t="shared" si="332"/>
        <v>145504356.44999999</v>
      </c>
      <c r="BC850" s="304">
        <f t="shared" si="332"/>
        <v>145494292.55999997</v>
      </c>
      <c r="BD850" s="304">
        <f t="shared" si="332"/>
        <v>248810784.24000001</v>
      </c>
      <c r="BE850" s="304">
        <f t="shared" si="332"/>
        <v>0</v>
      </c>
      <c r="BF850" s="304">
        <f t="shared" si="332"/>
        <v>57091073.460000001</v>
      </c>
      <c r="BG850" s="304">
        <f t="shared" si="332"/>
        <v>0</v>
      </c>
      <c r="BH850" s="304">
        <f t="shared" si="332"/>
        <v>191719710.78</v>
      </c>
      <c r="BI850" s="304">
        <f t="shared" si="332"/>
        <v>164115641.96000001</v>
      </c>
      <c r="BJ850" s="304">
        <f t="shared" si="332"/>
        <v>0</v>
      </c>
      <c r="BK850" s="304">
        <f t="shared" si="332"/>
        <v>10367451.960000001</v>
      </c>
      <c r="BL850" s="304">
        <f t="shared" si="332"/>
        <v>0</v>
      </c>
      <c r="BM850" s="305">
        <f t="shared" si="332"/>
        <v>153748190</v>
      </c>
      <c r="BN850" s="304">
        <f t="shared" si="332"/>
        <v>164264681.96000001</v>
      </c>
      <c r="BO850" s="304">
        <f t="shared" si="332"/>
        <v>0</v>
      </c>
      <c r="BP850" s="304">
        <f t="shared" si="332"/>
        <v>10367451.960000001</v>
      </c>
      <c r="BQ850" s="304">
        <f t="shared" si="332"/>
        <v>0</v>
      </c>
      <c r="BR850" s="304">
        <f t="shared" si="332"/>
        <v>153897230</v>
      </c>
      <c r="BS850" s="304">
        <f t="shared" si="332"/>
        <v>164264681.96000001</v>
      </c>
      <c r="BT850" s="304">
        <f t="shared" si="332"/>
        <v>0</v>
      </c>
      <c r="BU850" s="304">
        <f t="shared" si="332"/>
        <v>10367451.960000001</v>
      </c>
      <c r="BV850" s="304">
        <f t="shared" si="332"/>
        <v>0</v>
      </c>
      <c r="BW850" s="304">
        <f t="shared" si="332"/>
        <v>153897230</v>
      </c>
      <c r="BX850" s="304">
        <f t="shared" si="332"/>
        <v>223406143.77000001</v>
      </c>
      <c r="BY850" s="304">
        <f t="shared" si="332"/>
        <v>544455.89</v>
      </c>
      <c r="BZ850" s="304">
        <f t="shared" si="332"/>
        <v>77357331.429999992</v>
      </c>
      <c r="CA850" s="304">
        <f t="shared" si="332"/>
        <v>0</v>
      </c>
      <c r="CB850" s="304">
        <f t="shared" si="332"/>
        <v>145504356.44999999</v>
      </c>
      <c r="CC850" s="304">
        <f t="shared" si="332"/>
        <v>248810784.24000001</v>
      </c>
      <c r="CD850" s="304">
        <f t="shared" si="332"/>
        <v>0</v>
      </c>
      <c r="CE850" s="304">
        <f t="shared" si="332"/>
        <v>57091073.460000001</v>
      </c>
      <c r="CF850" s="304">
        <f t="shared" si="332"/>
        <v>0</v>
      </c>
      <c r="CG850" s="304">
        <f t="shared" si="332"/>
        <v>191719710.78</v>
      </c>
      <c r="CH850" s="304">
        <f t="shared" si="332"/>
        <v>164115641.96000001</v>
      </c>
      <c r="CI850" s="304">
        <f t="shared" si="332"/>
        <v>0</v>
      </c>
      <c r="CJ850" s="304">
        <f t="shared" si="332"/>
        <v>10367451.960000001</v>
      </c>
      <c r="CK850" s="304">
        <f t="shared" si="332"/>
        <v>0</v>
      </c>
      <c r="CL850" s="304">
        <f t="shared" si="332"/>
        <v>153748190</v>
      </c>
      <c r="CM850" s="637"/>
      <c r="CN850" s="19" t="str">
        <f t="shared" si="331"/>
        <v/>
      </c>
      <c r="CO850" s="103"/>
      <c r="CP850" s="103"/>
      <c r="CQ850" s="104"/>
      <c r="CR850" s="104">
        <f t="shared" si="312"/>
        <v>0</v>
      </c>
      <c r="CS850" s="104">
        <f t="shared" si="313"/>
        <v>0</v>
      </c>
      <c r="CT850" s="104">
        <f t="shared" si="314"/>
        <v>0</v>
      </c>
      <c r="CU850" s="104">
        <f t="shared" si="315"/>
        <v>0</v>
      </c>
      <c r="CV850" s="104">
        <f t="shared" si="316"/>
        <v>0</v>
      </c>
      <c r="CW850" s="104">
        <f t="shared" si="317"/>
        <v>0</v>
      </c>
      <c r="CX850" s="104"/>
      <c r="CY850" s="211">
        <f t="shared" si="321"/>
        <v>0</v>
      </c>
      <c r="CZ850" s="211">
        <f t="shared" si="322"/>
        <v>0</v>
      </c>
      <c r="DA850" s="211">
        <f t="shared" si="323"/>
        <v>0</v>
      </c>
      <c r="DB850" s="211">
        <f t="shared" si="324"/>
        <v>0</v>
      </c>
      <c r="DC850" s="211">
        <f t="shared" si="325"/>
        <v>0</v>
      </c>
      <c r="DD850" s="211">
        <f t="shared" si="326"/>
        <v>0</v>
      </c>
      <c r="DE850" s="211">
        <f t="shared" si="327"/>
        <v>0</v>
      </c>
      <c r="DF850" s="211">
        <f t="shared" si="328"/>
        <v>0</v>
      </c>
      <c r="DG850" s="211">
        <f t="shared" si="329"/>
        <v>0</v>
      </c>
      <c r="DH850" s="211">
        <f t="shared" si="330"/>
        <v>0</v>
      </c>
    </row>
    <row r="851" spans="1:112" s="105" customFormat="1" ht="32.1" customHeight="1">
      <c r="A851" s="56">
        <v>619</v>
      </c>
      <c r="B851" s="57" t="s">
        <v>1141</v>
      </c>
      <c r="C851" s="202">
        <v>402000001</v>
      </c>
      <c r="D851" s="58" t="s">
        <v>67</v>
      </c>
      <c r="E851" s="59" t="s">
        <v>252</v>
      </c>
      <c r="F851" s="85"/>
      <c r="G851" s="85"/>
      <c r="H851" s="86">
        <v>3</v>
      </c>
      <c r="I851" s="85"/>
      <c r="J851" s="86">
        <v>16</v>
      </c>
      <c r="K851" s="86">
        <v>1</v>
      </c>
      <c r="L851" s="86">
        <v>3</v>
      </c>
      <c r="M851" s="232"/>
      <c r="N851" s="232"/>
      <c r="O851" s="232"/>
      <c r="P851" s="64" t="s">
        <v>134</v>
      </c>
      <c r="Q851" s="64" t="s">
        <v>999</v>
      </c>
      <c r="R851" s="86"/>
      <c r="S851" s="86"/>
      <c r="T851" s="86">
        <v>3</v>
      </c>
      <c r="U851" s="86"/>
      <c r="V851" s="86">
        <v>9</v>
      </c>
      <c r="W851" s="86">
        <v>1</v>
      </c>
      <c r="X851" s="86"/>
      <c r="Y851" s="86"/>
      <c r="Z851" s="86"/>
      <c r="AA851" s="86"/>
      <c r="AB851" s="64" t="s">
        <v>1142</v>
      </c>
      <c r="AC851" s="64" t="s">
        <v>2690</v>
      </c>
      <c r="AD851" s="64"/>
      <c r="AE851" s="64"/>
      <c r="AF851" s="64"/>
      <c r="AG851" s="64"/>
      <c r="AH851" s="64"/>
      <c r="AI851" s="64"/>
      <c r="AJ851" s="193"/>
      <c r="AK851" s="193"/>
      <c r="AL851" s="64"/>
      <c r="AM851" s="328" t="s">
        <v>2924</v>
      </c>
      <c r="AN851" s="328" t="s">
        <v>2692</v>
      </c>
      <c r="AO851" s="197" t="s">
        <v>71</v>
      </c>
      <c r="AP851" s="197" t="s">
        <v>72</v>
      </c>
      <c r="AQ851" s="197" t="s">
        <v>1143</v>
      </c>
      <c r="AR851" s="70" t="s">
        <v>255</v>
      </c>
      <c r="AS851" s="249" t="s">
        <v>125</v>
      </c>
      <c r="AT851" s="37">
        <f>AV851+AX851+AZ851+BB851</f>
        <v>0</v>
      </c>
      <c r="AU851" s="37">
        <f>AW851+AY851+BA851+BC851</f>
        <v>0</v>
      </c>
      <c r="AV851" s="37">
        <v>0</v>
      </c>
      <c r="AW851" s="37">
        <v>0</v>
      </c>
      <c r="AX851" s="37">
        <v>0</v>
      </c>
      <c r="AY851" s="37">
        <v>0</v>
      </c>
      <c r="AZ851" s="37">
        <v>0</v>
      </c>
      <c r="BA851" s="37">
        <v>0</v>
      </c>
      <c r="BB851" s="37">
        <v>0</v>
      </c>
      <c r="BC851" s="37">
        <v>0</v>
      </c>
      <c r="BD851" s="330">
        <v>0</v>
      </c>
      <c r="BE851" s="330">
        <v>0</v>
      </c>
      <c r="BF851" s="330">
        <v>0</v>
      </c>
      <c r="BG851" s="330">
        <v>0</v>
      </c>
      <c r="BH851" s="330">
        <v>0</v>
      </c>
      <c r="BI851" s="330">
        <v>0</v>
      </c>
      <c r="BJ851" s="330">
        <v>0</v>
      </c>
      <c r="BK851" s="330">
        <v>0</v>
      </c>
      <c r="BL851" s="330">
        <v>0</v>
      </c>
      <c r="BM851" s="330">
        <v>0</v>
      </c>
      <c r="BN851" s="330">
        <v>0</v>
      </c>
      <c r="BO851" s="330">
        <v>0</v>
      </c>
      <c r="BP851" s="330">
        <v>0</v>
      </c>
      <c r="BQ851" s="330">
        <v>0</v>
      </c>
      <c r="BR851" s="330">
        <v>0</v>
      </c>
      <c r="BS851" s="330">
        <v>0</v>
      </c>
      <c r="BT851" s="330">
        <v>0</v>
      </c>
      <c r="BU851" s="330">
        <v>0</v>
      </c>
      <c r="BV851" s="330">
        <v>0</v>
      </c>
      <c r="BW851" s="330">
        <v>0</v>
      </c>
      <c r="BX851" s="37">
        <f t="shared" ref="BX851:BX916" si="333">BY851+BZ851+CA851+CB851</f>
        <v>0</v>
      </c>
      <c r="BY851" s="37">
        <v>0</v>
      </c>
      <c r="BZ851" s="37">
        <v>0</v>
      </c>
      <c r="CA851" s="37">
        <v>0</v>
      </c>
      <c r="CB851" s="37">
        <v>0</v>
      </c>
      <c r="CC851" s="330">
        <v>0</v>
      </c>
      <c r="CD851" s="330">
        <v>0</v>
      </c>
      <c r="CE851" s="330">
        <v>0</v>
      </c>
      <c r="CF851" s="330">
        <v>0</v>
      </c>
      <c r="CG851" s="330">
        <v>0</v>
      </c>
      <c r="CH851" s="330">
        <v>0</v>
      </c>
      <c r="CI851" s="330">
        <v>0</v>
      </c>
      <c r="CJ851" s="330">
        <v>0</v>
      </c>
      <c r="CK851" s="330">
        <v>0</v>
      </c>
      <c r="CL851" s="330">
        <v>0</v>
      </c>
      <c r="CM851" s="438" t="s">
        <v>91</v>
      </c>
      <c r="CN851" s="19" t="str">
        <f t="shared" si="331"/>
        <v>4020000010113нормативный</v>
      </c>
      <c r="CO851" s="103"/>
      <c r="CP851" s="103"/>
      <c r="CQ851" s="104"/>
      <c r="CR851" s="104">
        <f t="shared" si="312"/>
        <v>0</v>
      </c>
      <c r="CS851" s="104">
        <f t="shared" si="313"/>
        <v>0</v>
      </c>
      <c r="CT851" s="104">
        <f t="shared" si="314"/>
        <v>0</v>
      </c>
      <c r="CU851" s="104">
        <f t="shared" si="315"/>
        <v>0</v>
      </c>
      <c r="CV851" s="104">
        <f t="shared" si="316"/>
        <v>0</v>
      </c>
      <c r="CW851" s="104">
        <f t="shared" si="317"/>
        <v>0</v>
      </c>
      <c r="CX851" s="104"/>
      <c r="CY851" s="211">
        <f t="shared" si="321"/>
        <v>0</v>
      </c>
      <c r="CZ851" s="211">
        <f t="shared" si="322"/>
        <v>0</v>
      </c>
      <c r="DA851" s="211">
        <f t="shared" si="323"/>
        <v>0</v>
      </c>
      <c r="DB851" s="211">
        <f t="shared" si="324"/>
        <v>0</v>
      </c>
      <c r="DC851" s="211">
        <f t="shared" si="325"/>
        <v>0</v>
      </c>
      <c r="DD851" s="211">
        <f t="shared" si="326"/>
        <v>0</v>
      </c>
      <c r="DE851" s="211">
        <f t="shared" si="327"/>
        <v>0</v>
      </c>
      <c r="DF851" s="211">
        <f t="shared" si="328"/>
        <v>0</v>
      </c>
      <c r="DG851" s="211">
        <f t="shared" si="329"/>
        <v>0</v>
      </c>
      <c r="DH851" s="211">
        <f t="shared" si="330"/>
        <v>0</v>
      </c>
    </row>
    <row r="852" spans="1:112" s="105" customFormat="1" ht="32.1" customHeight="1">
      <c r="A852" s="56">
        <v>619</v>
      </c>
      <c r="B852" s="57" t="s">
        <v>1141</v>
      </c>
      <c r="C852" s="202">
        <v>401000003</v>
      </c>
      <c r="D852" s="58" t="s">
        <v>411</v>
      </c>
      <c r="E852" s="59" t="s">
        <v>252</v>
      </c>
      <c r="F852" s="85"/>
      <c r="G852" s="85"/>
      <c r="H852" s="86">
        <v>3</v>
      </c>
      <c r="I852" s="85"/>
      <c r="J852" s="86">
        <v>16</v>
      </c>
      <c r="K852" s="86">
        <v>1</v>
      </c>
      <c r="L852" s="86">
        <v>3</v>
      </c>
      <c r="M852" s="232"/>
      <c r="N852" s="232"/>
      <c r="O852" s="232"/>
      <c r="P852" s="64" t="s">
        <v>134</v>
      </c>
      <c r="Q852" s="64" t="s">
        <v>999</v>
      </c>
      <c r="R852" s="86"/>
      <c r="S852" s="86"/>
      <c r="T852" s="86">
        <v>3</v>
      </c>
      <c r="U852" s="86"/>
      <c r="V852" s="86">
        <v>9</v>
      </c>
      <c r="W852" s="86">
        <v>1</v>
      </c>
      <c r="X852" s="86"/>
      <c r="Y852" s="86"/>
      <c r="Z852" s="86"/>
      <c r="AA852" s="86"/>
      <c r="AB852" s="64" t="s">
        <v>1142</v>
      </c>
      <c r="AC852" s="77" t="s">
        <v>2690</v>
      </c>
      <c r="AD852" s="77"/>
      <c r="AE852" s="77"/>
      <c r="AF852" s="77"/>
      <c r="AG852" s="77"/>
      <c r="AH852" s="77"/>
      <c r="AI852" s="77"/>
      <c r="AJ852" s="77"/>
      <c r="AK852" s="77"/>
      <c r="AL852" s="77"/>
      <c r="AM852" s="77" t="s">
        <v>2925</v>
      </c>
      <c r="AN852" s="77" t="s">
        <v>2692</v>
      </c>
      <c r="AO852" s="197" t="s">
        <v>137</v>
      </c>
      <c r="AP852" s="197" t="s">
        <v>65</v>
      </c>
      <c r="AQ852" s="197" t="s">
        <v>1144</v>
      </c>
      <c r="AR852" s="70" t="s">
        <v>1145</v>
      </c>
      <c r="AS852" s="249" t="s">
        <v>73</v>
      </c>
      <c r="AT852" s="37">
        <f t="shared" ref="AT852:AU915" si="334">AV852+AX852+AZ852+BB852</f>
        <v>7371776.7800000003</v>
      </c>
      <c r="AU852" s="37">
        <f t="shared" si="334"/>
        <v>7371776.7800000003</v>
      </c>
      <c r="AV852" s="37">
        <v>0</v>
      </c>
      <c r="AW852" s="37">
        <v>0</v>
      </c>
      <c r="AX852" s="37">
        <v>0</v>
      </c>
      <c r="AY852" s="37">
        <v>0</v>
      </c>
      <c r="AZ852" s="37">
        <v>0</v>
      </c>
      <c r="BA852" s="37">
        <v>0</v>
      </c>
      <c r="BB852" s="37">
        <v>7371776.7800000003</v>
      </c>
      <c r="BC852" s="37">
        <v>7371776.7800000003</v>
      </c>
      <c r="BD852" s="330">
        <v>0</v>
      </c>
      <c r="BE852" s="330">
        <v>0</v>
      </c>
      <c r="BF852" s="330">
        <v>0</v>
      </c>
      <c r="BG852" s="330">
        <v>0</v>
      </c>
      <c r="BH852" s="330">
        <v>0</v>
      </c>
      <c r="BI852" s="330">
        <v>0</v>
      </c>
      <c r="BJ852" s="330">
        <v>0</v>
      </c>
      <c r="BK852" s="330">
        <v>0</v>
      </c>
      <c r="BL852" s="330">
        <v>0</v>
      </c>
      <c r="BM852" s="330">
        <v>0</v>
      </c>
      <c r="BN852" s="330">
        <v>0</v>
      </c>
      <c r="BO852" s="330">
        <v>0</v>
      </c>
      <c r="BP852" s="330">
        <v>0</v>
      </c>
      <c r="BQ852" s="330">
        <v>0</v>
      </c>
      <c r="BR852" s="330">
        <v>0</v>
      </c>
      <c r="BS852" s="330">
        <v>0</v>
      </c>
      <c r="BT852" s="330">
        <v>0</v>
      </c>
      <c r="BU852" s="330">
        <v>0</v>
      </c>
      <c r="BV852" s="330">
        <v>0</v>
      </c>
      <c r="BW852" s="330">
        <v>0</v>
      </c>
      <c r="BX852" s="37">
        <f t="shared" si="333"/>
        <v>7371776.7800000003</v>
      </c>
      <c r="BY852" s="37">
        <v>0</v>
      </c>
      <c r="BZ852" s="37">
        <v>0</v>
      </c>
      <c r="CA852" s="37">
        <v>0</v>
      </c>
      <c r="CB852" s="37">
        <v>7371776.7800000003</v>
      </c>
      <c r="CC852" s="330">
        <v>0</v>
      </c>
      <c r="CD852" s="330">
        <v>0</v>
      </c>
      <c r="CE852" s="330">
        <v>0</v>
      </c>
      <c r="CF852" s="330">
        <v>0</v>
      </c>
      <c r="CG852" s="330">
        <v>0</v>
      </c>
      <c r="CH852" s="330">
        <v>0</v>
      </c>
      <c r="CI852" s="330">
        <v>0</v>
      </c>
      <c r="CJ852" s="330">
        <v>0</v>
      </c>
      <c r="CK852" s="330">
        <v>0</v>
      </c>
      <c r="CL852" s="330">
        <v>0</v>
      </c>
      <c r="CM852" s="382" t="s">
        <v>91</v>
      </c>
      <c r="CN852" s="19" t="str">
        <f t="shared" si="331"/>
        <v>4010000030412нормативный</v>
      </c>
      <c r="CO852" s="103"/>
      <c r="CP852" s="103"/>
      <c r="CQ852" s="104"/>
      <c r="CR852" s="104">
        <f t="shared" si="312"/>
        <v>0</v>
      </c>
      <c r="CS852" s="104">
        <f t="shared" si="313"/>
        <v>0</v>
      </c>
      <c r="CT852" s="104">
        <f t="shared" si="314"/>
        <v>0</v>
      </c>
      <c r="CU852" s="104">
        <f t="shared" si="315"/>
        <v>0</v>
      </c>
      <c r="CV852" s="104">
        <f t="shared" si="316"/>
        <v>0</v>
      </c>
      <c r="CW852" s="104">
        <f t="shared" si="317"/>
        <v>0</v>
      </c>
      <c r="CX852" s="104"/>
      <c r="CY852" s="211">
        <f t="shared" si="321"/>
        <v>0</v>
      </c>
      <c r="CZ852" s="211">
        <f t="shared" si="322"/>
        <v>0</v>
      </c>
      <c r="DA852" s="211">
        <f t="shared" si="323"/>
        <v>0</v>
      </c>
      <c r="DB852" s="211">
        <f t="shared" si="324"/>
        <v>0</v>
      </c>
      <c r="DC852" s="211">
        <f t="shared" si="325"/>
        <v>0</v>
      </c>
      <c r="DD852" s="211">
        <f t="shared" si="326"/>
        <v>0</v>
      </c>
      <c r="DE852" s="211">
        <f t="shared" si="327"/>
        <v>0</v>
      </c>
      <c r="DF852" s="211">
        <f t="shared" si="328"/>
        <v>0</v>
      </c>
      <c r="DG852" s="211">
        <f t="shared" si="329"/>
        <v>0</v>
      </c>
      <c r="DH852" s="211">
        <f t="shared" si="330"/>
        <v>0</v>
      </c>
    </row>
    <row r="853" spans="1:112" s="105" customFormat="1" ht="32.1" customHeight="1">
      <c r="A853" s="56">
        <v>619</v>
      </c>
      <c r="B853" s="57" t="s">
        <v>1141</v>
      </c>
      <c r="C853" s="202">
        <v>401000003</v>
      </c>
      <c r="D853" s="58" t="s">
        <v>411</v>
      </c>
      <c r="E853" s="59" t="s">
        <v>252</v>
      </c>
      <c r="F853" s="85"/>
      <c r="G853" s="85"/>
      <c r="H853" s="86">
        <v>3</v>
      </c>
      <c r="I853" s="85"/>
      <c r="J853" s="86">
        <v>16</v>
      </c>
      <c r="K853" s="86">
        <v>1</v>
      </c>
      <c r="L853" s="86">
        <v>3</v>
      </c>
      <c r="M853" s="232"/>
      <c r="N853" s="232"/>
      <c r="O853" s="232"/>
      <c r="P853" s="64" t="s">
        <v>134</v>
      </c>
      <c r="Q853" s="64" t="s">
        <v>999</v>
      </c>
      <c r="R853" s="86"/>
      <c r="S853" s="86"/>
      <c r="T853" s="86">
        <v>3</v>
      </c>
      <c r="U853" s="86"/>
      <c r="V853" s="86">
        <v>9</v>
      </c>
      <c r="W853" s="86">
        <v>1</v>
      </c>
      <c r="X853" s="86"/>
      <c r="Y853" s="86"/>
      <c r="Z853" s="86"/>
      <c r="AA853" s="86"/>
      <c r="AB853" s="64" t="s">
        <v>1142</v>
      </c>
      <c r="AC853" s="77" t="s">
        <v>2690</v>
      </c>
      <c r="AD853" s="64"/>
      <c r="AE853" s="64"/>
      <c r="AF853" s="64"/>
      <c r="AG853" s="64"/>
      <c r="AH853" s="64"/>
      <c r="AI853" s="64"/>
      <c r="AJ853" s="64"/>
      <c r="AK853" s="64"/>
      <c r="AL853" s="64"/>
      <c r="AM853" s="77" t="s">
        <v>2925</v>
      </c>
      <c r="AN853" s="77" t="s">
        <v>2692</v>
      </c>
      <c r="AO853" s="197" t="s">
        <v>137</v>
      </c>
      <c r="AP853" s="197" t="s">
        <v>65</v>
      </c>
      <c r="AQ853" s="197" t="s">
        <v>1146</v>
      </c>
      <c r="AR853" s="70" t="s">
        <v>1147</v>
      </c>
      <c r="AS853" s="249" t="s">
        <v>73</v>
      </c>
      <c r="AT853" s="37">
        <f t="shared" si="334"/>
        <v>10200000.220000001</v>
      </c>
      <c r="AU853" s="37">
        <f t="shared" si="334"/>
        <v>10200000.220000001</v>
      </c>
      <c r="AV853" s="37">
        <v>0</v>
      </c>
      <c r="AW853" s="37">
        <v>0</v>
      </c>
      <c r="AX853" s="37">
        <v>0</v>
      </c>
      <c r="AY853" s="37">
        <v>0</v>
      </c>
      <c r="AZ853" s="37">
        <v>0</v>
      </c>
      <c r="BA853" s="37">
        <v>0</v>
      </c>
      <c r="BB853" s="37">
        <v>10200000.220000001</v>
      </c>
      <c r="BC853" s="37">
        <v>10200000.220000001</v>
      </c>
      <c r="BD853" s="330">
        <v>0</v>
      </c>
      <c r="BE853" s="330">
        <v>0</v>
      </c>
      <c r="BF853" s="330">
        <v>0</v>
      </c>
      <c r="BG853" s="330">
        <v>0</v>
      </c>
      <c r="BH853" s="330">
        <v>0</v>
      </c>
      <c r="BI853" s="330">
        <v>0</v>
      </c>
      <c r="BJ853" s="330">
        <v>0</v>
      </c>
      <c r="BK853" s="330">
        <v>0</v>
      </c>
      <c r="BL853" s="330">
        <v>0</v>
      </c>
      <c r="BM853" s="330">
        <v>0</v>
      </c>
      <c r="BN853" s="330">
        <v>0</v>
      </c>
      <c r="BO853" s="330">
        <v>0</v>
      </c>
      <c r="BP853" s="330">
        <v>0</v>
      </c>
      <c r="BQ853" s="330">
        <v>0</v>
      </c>
      <c r="BR853" s="330">
        <v>0</v>
      </c>
      <c r="BS853" s="330">
        <v>0</v>
      </c>
      <c r="BT853" s="330">
        <v>0</v>
      </c>
      <c r="BU853" s="330">
        <v>0</v>
      </c>
      <c r="BV853" s="330">
        <v>0</v>
      </c>
      <c r="BW853" s="330">
        <v>0</v>
      </c>
      <c r="BX853" s="37">
        <f t="shared" si="333"/>
        <v>10200000.220000001</v>
      </c>
      <c r="BY853" s="37">
        <v>0</v>
      </c>
      <c r="BZ853" s="37">
        <v>0</v>
      </c>
      <c r="CA853" s="37">
        <v>0</v>
      </c>
      <c r="CB853" s="37">
        <v>10200000.220000001</v>
      </c>
      <c r="CC853" s="330">
        <v>0</v>
      </c>
      <c r="CD853" s="330">
        <v>0</v>
      </c>
      <c r="CE853" s="330">
        <v>0</v>
      </c>
      <c r="CF853" s="330">
        <v>0</v>
      </c>
      <c r="CG853" s="330">
        <v>0</v>
      </c>
      <c r="CH853" s="330">
        <v>0</v>
      </c>
      <c r="CI853" s="330">
        <v>0</v>
      </c>
      <c r="CJ853" s="330">
        <v>0</v>
      </c>
      <c r="CK853" s="330">
        <v>0</v>
      </c>
      <c r="CL853" s="330">
        <v>0</v>
      </c>
      <c r="CM853" s="382" t="s">
        <v>91</v>
      </c>
      <c r="CN853" s="19" t="str">
        <f t="shared" si="331"/>
        <v>4010000030412нормативный</v>
      </c>
      <c r="CO853" s="103"/>
      <c r="CP853" s="103"/>
      <c r="CQ853" s="104"/>
      <c r="CR853" s="104">
        <f t="shared" si="312"/>
        <v>0</v>
      </c>
      <c r="CS853" s="104">
        <f t="shared" si="313"/>
        <v>0</v>
      </c>
      <c r="CT853" s="104">
        <f t="shared" si="314"/>
        <v>0</v>
      </c>
      <c r="CU853" s="104">
        <f t="shared" si="315"/>
        <v>0</v>
      </c>
      <c r="CV853" s="104">
        <f t="shared" si="316"/>
        <v>0</v>
      </c>
      <c r="CW853" s="104">
        <f t="shared" si="317"/>
        <v>0</v>
      </c>
      <c r="CX853" s="104"/>
      <c r="CY853" s="211">
        <f t="shared" si="321"/>
        <v>0</v>
      </c>
      <c r="CZ853" s="211">
        <f t="shared" si="322"/>
        <v>0</v>
      </c>
      <c r="DA853" s="211">
        <f t="shared" si="323"/>
        <v>0</v>
      </c>
      <c r="DB853" s="211">
        <f t="shared" si="324"/>
        <v>0</v>
      </c>
      <c r="DC853" s="211">
        <f t="shared" si="325"/>
        <v>0</v>
      </c>
      <c r="DD853" s="211">
        <f t="shared" si="326"/>
        <v>0</v>
      </c>
      <c r="DE853" s="211">
        <f t="shared" si="327"/>
        <v>0</v>
      </c>
      <c r="DF853" s="211">
        <f t="shared" si="328"/>
        <v>0</v>
      </c>
      <c r="DG853" s="211">
        <f t="shared" si="329"/>
        <v>0</v>
      </c>
      <c r="DH853" s="211">
        <f t="shared" si="330"/>
        <v>0</v>
      </c>
    </row>
    <row r="854" spans="1:112" s="105" customFormat="1" ht="32.1" customHeight="1">
      <c r="A854" s="56">
        <v>619</v>
      </c>
      <c r="B854" s="57" t="s">
        <v>1141</v>
      </c>
      <c r="C854" s="202">
        <v>401000003</v>
      </c>
      <c r="D854" s="58" t="s">
        <v>411</v>
      </c>
      <c r="E854" s="59" t="s">
        <v>252</v>
      </c>
      <c r="F854" s="85"/>
      <c r="G854" s="85"/>
      <c r="H854" s="86">
        <v>3</v>
      </c>
      <c r="I854" s="85"/>
      <c r="J854" s="86">
        <v>17</v>
      </c>
      <c r="K854" s="86">
        <v>1</v>
      </c>
      <c r="L854" s="86">
        <v>3</v>
      </c>
      <c r="M854" s="232"/>
      <c r="N854" s="232"/>
      <c r="O854" s="232"/>
      <c r="P854" s="64" t="s">
        <v>134</v>
      </c>
      <c r="Q854" s="64" t="s">
        <v>999</v>
      </c>
      <c r="R854" s="86"/>
      <c r="S854" s="86"/>
      <c r="T854" s="86">
        <v>1</v>
      </c>
      <c r="U854" s="86"/>
      <c r="V854" s="86">
        <v>12</v>
      </c>
      <c r="W854" s="86">
        <v>1</v>
      </c>
      <c r="X854" s="86">
        <v>3</v>
      </c>
      <c r="Y854" s="86"/>
      <c r="Z854" s="86"/>
      <c r="AA854" s="86"/>
      <c r="AB854" s="64" t="s">
        <v>142</v>
      </c>
      <c r="AC854" s="64" t="s">
        <v>2926</v>
      </c>
      <c r="AD854" s="64"/>
      <c r="AE854" s="64"/>
      <c r="AF854" s="64"/>
      <c r="AG854" s="64"/>
      <c r="AH854" s="64"/>
      <c r="AI854" s="64"/>
      <c r="AJ854" s="245" t="s">
        <v>64</v>
      </c>
      <c r="AK854" s="64"/>
      <c r="AL854" s="64"/>
      <c r="AM854" s="64"/>
      <c r="AN854" s="64" t="s">
        <v>2927</v>
      </c>
      <c r="AO854" s="197" t="s">
        <v>71</v>
      </c>
      <c r="AP854" s="197" t="s">
        <v>72</v>
      </c>
      <c r="AQ854" s="197" t="s">
        <v>1148</v>
      </c>
      <c r="AR854" s="70" t="s">
        <v>1149</v>
      </c>
      <c r="AS854" s="249" t="s">
        <v>267</v>
      </c>
      <c r="AT854" s="37">
        <f t="shared" si="334"/>
        <v>0</v>
      </c>
      <c r="AU854" s="37">
        <f t="shared" si="334"/>
        <v>0</v>
      </c>
      <c r="AV854" s="37">
        <v>0</v>
      </c>
      <c r="AW854" s="37">
        <v>0</v>
      </c>
      <c r="AX854" s="37">
        <v>0</v>
      </c>
      <c r="AY854" s="37">
        <v>0</v>
      </c>
      <c r="AZ854" s="37">
        <v>0</v>
      </c>
      <c r="BA854" s="37">
        <v>0</v>
      </c>
      <c r="BB854" s="37">
        <v>0</v>
      </c>
      <c r="BC854" s="37">
        <v>0</v>
      </c>
      <c r="BD854" s="330">
        <v>0</v>
      </c>
      <c r="BE854" s="330">
        <v>0</v>
      </c>
      <c r="BF854" s="330">
        <v>0</v>
      </c>
      <c r="BG854" s="330">
        <v>0</v>
      </c>
      <c r="BH854" s="330">
        <v>0</v>
      </c>
      <c r="BI854" s="330">
        <v>0</v>
      </c>
      <c r="BJ854" s="330">
        <v>0</v>
      </c>
      <c r="BK854" s="330">
        <v>0</v>
      </c>
      <c r="BL854" s="330">
        <v>0</v>
      </c>
      <c r="BM854" s="330">
        <v>0</v>
      </c>
      <c r="BN854" s="330">
        <v>0</v>
      </c>
      <c r="BO854" s="330">
        <v>0</v>
      </c>
      <c r="BP854" s="330">
        <v>0</v>
      </c>
      <c r="BQ854" s="330">
        <v>0</v>
      </c>
      <c r="BR854" s="330">
        <v>0</v>
      </c>
      <c r="BS854" s="330">
        <v>0</v>
      </c>
      <c r="BT854" s="330">
        <v>0</v>
      </c>
      <c r="BU854" s="330">
        <v>0</v>
      </c>
      <c r="BV854" s="330">
        <v>0</v>
      </c>
      <c r="BW854" s="330">
        <v>0</v>
      </c>
      <c r="BX854" s="37">
        <f t="shared" si="333"/>
        <v>0</v>
      </c>
      <c r="BY854" s="37">
        <v>0</v>
      </c>
      <c r="BZ854" s="37">
        <v>0</v>
      </c>
      <c r="CA854" s="37">
        <v>0</v>
      </c>
      <c r="CB854" s="37">
        <v>0</v>
      </c>
      <c r="CC854" s="330">
        <v>0</v>
      </c>
      <c r="CD854" s="330">
        <v>0</v>
      </c>
      <c r="CE854" s="330">
        <v>0</v>
      </c>
      <c r="CF854" s="330">
        <v>0</v>
      </c>
      <c r="CG854" s="330">
        <v>0</v>
      </c>
      <c r="CH854" s="330">
        <v>0</v>
      </c>
      <c r="CI854" s="330">
        <v>0</v>
      </c>
      <c r="CJ854" s="330">
        <v>0</v>
      </c>
      <c r="CK854" s="330">
        <v>0</v>
      </c>
      <c r="CL854" s="330">
        <v>0</v>
      </c>
      <c r="CM854" s="382" t="s">
        <v>91</v>
      </c>
      <c r="CN854" s="19" t="str">
        <f t="shared" si="331"/>
        <v>4010000030113нормативный</v>
      </c>
      <c r="CO854" s="103"/>
      <c r="CP854" s="103"/>
      <c r="CQ854" s="104"/>
      <c r="CR854" s="104">
        <f t="shared" si="312"/>
        <v>0</v>
      </c>
      <c r="CS854" s="104">
        <f t="shared" si="313"/>
        <v>0</v>
      </c>
      <c r="CT854" s="104">
        <f t="shared" si="314"/>
        <v>0</v>
      </c>
      <c r="CU854" s="104">
        <f t="shared" si="315"/>
        <v>0</v>
      </c>
      <c r="CV854" s="104">
        <f t="shared" si="316"/>
        <v>0</v>
      </c>
      <c r="CW854" s="104">
        <f t="shared" si="317"/>
        <v>0</v>
      </c>
      <c r="CX854" s="104"/>
      <c r="CY854" s="211">
        <f t="shared" si="321"/>
        <v>0</v>
      </c>
      <c r="CZ854" s="211">
        <f t="shared" si="322"/>
        <v>0</v>
      </c>
      <c r="DA854" s="211">
        <f t="shared" si="323"/>
        <v>0</v>
      </c>
      <c r="DB854" s="211">
        <f t="shared" si="324"/>
        <v>0</v>
      </c>
      <c r="DC854" s="211">
        <f t="shared" si="325"/>
        <v>0</v>
      </c>
      <c r="DD854" s="211">
        <f t="shared" si="326"/>
        <v>0</v>
      </c>
      <c r="DE854" s="211">
        <f t="shared" si="327"/>
        <v>0</v>
      </c>
      <c r="DF854" s="211">
        <f t="shared" si="328"/>
        <v>0</v>
      </c>
      <c r="DG854" s="211">
        <f t="shared" si="329"/>
        <v>0</v>
      </c>
      <c r="DH854" s="211">
        <f t="shared" si="330"/>
        <v>0</v>
      </c>
    </row>
    <row r="855" spans="1:112" s="105" customFormat="1" ht="32.1" customHeight="1">
      <c r="A855" s="56">
        <v>619</v>
      </c>
      <c r="B855" s="57" t="s">
        <v>1141</v>
      </c>
      <c r="C855" s="202">
        <v>401000003</v>
      </c>
      <c r="D855" s="58" t="s">
        <v>411</v>
      </c>
      <c r="E855" s="59" t="s">
        <v>252</v>
      </c>
      <c r="F855" s="85"/>
      <c r="G855" s="85"/>
      <c r="H855" s="86">
        <v>3</v>
      </c>
      <c r="I855" s="85"/>
      <c r="J855" s="86">
        <v>17</v>
      </c>
      <c r="K855" s="86">
        <v>1</v>
      </c>
      <c r="L855" s="86">
        <v>3</v>
      </c>
      <c r="M855" s="232"/>
      <c r="N855" s="232"/>
      <c r="O855" s="232"/>
      <c r="P855" s="64" t="s">
        <v>134</v>
      </c>
      <c r="Q855" s="64" t="s">
        <v>999</v>
      </c>
      <c r="R855" s="86"/>
      <c r="S855" s="86"/>
      <c r="T855" s="86">
        <v>1</v>
      </c>
      <c r="U855" s="86"/>
      <c r="V855" s="86">
        <v>12</v>
      </c>
      <c r="W855" s="86">
        <v>1</v>
      </c>
      <c r="X855" s="86">
        <v>3</v>
      </c>
      <c r="Y855" s="86"/>
      <c r="Z855" s="86"/>
      <c r="AA855" s="86"/>
      <c r="AB855" s="64" t="s">
        <v>142</v>
      </c>
      <c r="AC855" s="64" t="s">
        <v>2928</v>
      </c>
      <c r="AD855" s="64"/>
      <c r="AE855" s="64"/>
      <c r="AF855" s="64"/>
      <c r="AG855" s="64"/>
      <c r="AH855" s="64"/>
      <c r="AI855" s="64"/>
      <c r="AJ855" s="245" t="s">
        <v>64</v>
      </c>
      <c r="AK855" s="64"/>
      <c r="AL855" s="64"/>
      <c r="AM855" s="77"/>
      <c r="AN855" s="64" t="s">
        <v>2929</v>
      </c>
      <c r="AO855" s="197" t="s">
        <v>71</v>
      </c>
      <c r="AP855" s="197" t="s">
        <v>72</v>
      </c>
      <c r="AQ855" s="197" t="s">
        <v>1148</v>
      </c>
      <c r="AR855" s="70" t="s">
        <v>1149</v>
      </c>
      <c r="AS855" s="249" t="s">
        <v>267</v>
      </c>
      <c r="AT855" s="37">
        <f t="shared" si="334"/>
        <v>10000000</v>
      </c>
      <c r="AU855" s="37">
        <f t="shared" si="334"/>
        <v>10000000</v>
      </c>
      <c r="AV855" s="37">
        <v>0</v>
      </c>
      <c r="AW855" s="37">
        <v>0</v>
      </c>
      <c r="AX855" s="37">
        <v>0</v>
      </c>
      <c r="AY855" s="37">
        <v>0</v>
      </c>
      <c r="AZ855" s="37">
        <v>0</v>
      </c>
      <c r="BA855" s="37">
        <v>0</v>
      </c>
      <c r="BB855" s="37">
        <v>10000000</v>
      </c>
      <c r="BC855" s="37">
        <v>10000000</v>
      </c>
      <c r="BD855" s="330">
        <v>0</v>
      </c>
      <c r="BE855" s="330">
        <v>0</v>
      </c>
      <c r="BF855" s="330">
        <v>0</v>
      </c>
      <c r="BG855" s="330">
        <v>0</v>
      </c>
      <c r="BH855" s="330">
        <v>0</v>
      </c>
      <c r="BI855" s="330">
        <v>0</v>
      </c>
      <c r="BJ855" s="330">
        <v>0</v>
      </c>
      <c r="BK855" s="330">
        <v>0</v>
      </c>
      <c r="BL855" s="330">
        <v>0</v>
      </c>
      <c r="BM855" s="330">
        <v>0</v>
      </c>
      <c r="BN855" s="330">
        <v>0</v>
      </c>
      <c r="BO855" s="330">
        <v>0</v>
      </c>
      <c r="BP855" s="330">
        <v>0</v>
      </c>
      <c r="BQ855" s="330">
        <v>0</v>
      </c>
      <c r="BR855" s="330">
        <v>0</v>
      </c>
      <c r="BS855" s="330">
        <v>0</v>
      </c>
      <c r="BT855" s="330">
        <v>0</v>
      </c>
      <c r="BU855" s="330">
        <v>0</v>
      </c>
      <c r="BV855" s="330">
        <v>0</v>
      </c>
      <c r="BW855" s="330">
        <v>0</v>
      </c>
      <c r="BX855" s="37">
        <f t="shared" si="333"/>
        <v>10000000</v>
      </c>
      <c r="BY855" s="37">
        <v>0</v>
      </c>
      <c r="BZ855" s="37">
        <v>0</v>
      </c>
      <c r="CA855" s="37">
        <v>0</v>
      </c>
      <c r="CB855" s="37">
        <v>10000000</v>
      </c>
      <c r="CC855" s="330">
        <v>0</v>
      </c>
      <c r="CD855" s="330">
        <v>0</v>
      </c>
      <c r="CE855" s="330">
        <v>0</v>
      </c>
      <c r="CF855" s="330">
        <v>0</v>
      </c>
      <c r="CG855" s="330">
        <v>0</v>
      </c>
      <c r="CH855" s="330">
        <v>0</v>
      </c>
      <c r="CI855" s="330">
        <v>0</v>
      </c>
      <c r="CJ855" s="330">
        <v>0</v>
      </c>
      <c r="CK855" s="330">
        <v>0</v>
      </c>
      <c r="CL855" s="330">
        <v>0</v>
      </c>
      <c r="CM855" s="382" t="s">
        <v>91</v>
      </c>
      <c r="CN855" s="19" t="str">
        <f t="shared" si="331"/>
        <v>4010000030113нормативный</v>
      </c>
      <c r="CO855" s="103"/>
      <c r="CP855" s="103"/>
      <c r="CQ855" s="104"/>
      <c r="CR855" s="104">
        <f t="shared" si="312"/>
        <v>0</v>
      </c>
      <c r="CS855" s="104">
        <f t="shared" si="313"/>
        <v>0</v>
      </c>
      <c r="CT855" s="104">
        <f t="shared" si="314"/>
        <v>0</v>
      </c>
      <c r="CU855" s="104">
        <f t="shared" si="315"/>
        <v>0</v>
      </c>
      <c r="CV855" s="104">
        <f t="shared" si="316"/>
        <v>0</v>
      </c>
      <c r="CW855" s="104">
        <f t="shared" si="317"/>
        <v>0</v>
      </c>
      <c r="CX855" s="104"/>
      <c r="CY855" s="211">
        <f t="shared" si="321"/>
        <v>0</v>
      </c>
      <c r="CZ855" s="211">
        <f t="shared" si="322"/>
        <v>0</v>
      </c>
      <c r="DA855" s="211">
        <f t="shared" si="323"/>
        <v>0</v>
      </c>
      <c r="DB855" s="211">
        <f t="shared" si="324"/>
        <v>0</v>
      </c>
      <c r="DC855" s="211">
        <f t="shared" si="325"/>
        <v>0</v>
      </c>
      <c r="DD855" s="211">
        <f t="shared" si="326"/>
        <v>0</v>
      </c>
      <c r="DE855" s="211">
        <f t="shared" si="327"/>
        <v>0</v>
      </c>
      <c r="DF855" s="211">
        <f t="shared" si="328"/>
        <v>0</v>
      </c>
      <c r="DG855" s="211">
        <f t="shared" si="329"/>
        <v>0</v>
      </c>
      <c r="DH855" s="211">
        <f t="shared" si="330"/>
        <v>0</v>
      </c>
    </row>
    <row r="856" spans="1:112" s="105" customFormat="1" ht="32.1" customHeight="1">
      <c r="A856" s="56">
        <v>619</v>
      </c>
      <c r="B856" s="57" t="s">
        <v>1141</v>
      </c>
      <c r="C856" s="202">
        <v>401000006</v>
      </c>
      <c r="D856" s="58" t="s">
        <v>1002</v>
      </c>
      <c r="E856" s="59" t="s">
        <v>252</v>
      </c>
      <c r="F856" s="85"/>
      <c r="G856" s="85"/>
      <c r="H856" s="86">
        <v>3</v>
      </c>
      <c r="I856" s="85"/>
      <c r="J856" s="86">
        <v>16</v>
      </c>
      <c r="K856" s="86">
        <v>1</v>
      </c>
      <c r="L856" s="86">
        <v>5</v>
      </c>
      <c r="M856" s="232"/>
      <c r="N856" s="232"/>
      <c r="O856" s="232"/>
      <c r="P856" s="64" t="s">
        <v>134</v>
      </c>
      <c r="Q856" s="64" t="s">
        <v>1150</v>
      </c>
      <c r="R856" s="86"/>
      <c r="S856" s="86"/>
      <c r="T856" s="86">
        <v>3</v>
      </c>
      <c r="U856" s="86"/>
      <c r="V856" s="86">
        <v>9</v>
      </c>
      <c r="W856" s="86">
        <v>1</v>
      </c>
      <c r="X856" s="86"/>
      <c r="Y856" s="86"/>
      <c r="Z856" s="86"/>
      <c r="AA856" s="86"/>
      <c r="AB856" s="64" t="s">
        <v>142</v>
      </c>
      <c r="AC856" s="64" t="s">
        <v>2930</v>
      </c>
      <c r="AD856" s="64"/>
      <c r="AE856" s="64"/>
      <c r="AF856" s="64"/>
      <c r="AG856" s="64"/>
      <c r="AH856" s="64"/>
      <c r="AI856" s="64"/>
      <c r="AJ856" s="64"/>
      <c r="AK856" s="64"/>
      <c r="AL856" s="64"/>
      <c r="AM856" s="328" t="s">
        <v>2931</v>
      </c>
      <c r="AN856" s="328" t="s">
        <v>2932</v>
      </c>
      <c r="AO856" s="197" t="s">
        <v>137</v>
      </c>
      <c r="AP856" s="197" t="s">
        <v>1007</v>
      </c>
      <c r="AQ856" s="197" t="s">
        <v>1011</v>
      </c>
      <c r="AR856" s="70" t="s">
        <v>1012</v>
      </c>
      <c r="AS856" s="249">
        <v>244</v>
      </c>
      <c r="AT856" s="37">
        <f t="shared" si="334"/>
        <v>23222646.399999999</v>
      </c>
      <c r="AU856" s="37">
        <f t="shared" si="334"/>
        <v>23222646.399999999</v>
      </c>
      <c r="AV856" s="37">
        <v>0</v>
      </c>
      <c r="AW856" s="37">
        <v>0</v>
      </c>
      <c r="AX856" s="37">
        <v>0</v>
      </c>
      <c r="AY856" s="37">
        <v>0</v>
      </c>
      <c r="AZ856" s="37">
        <v>0</v>
      </c>
      <c r="BA856" s="37">
        <v>0</v>
      </c>
      <c r="BB856" s="37">
        <v>23222646.399999999</v>
      </c>
      <c r="BC856" s="37">
        <v>23222646.399999999</v>
      </c>
      <c r="BD856" s="331">
        <f>BH856</f>
        <v>89261464.950000003</v>
      </c>
      <c r="BE856" s="330">
        <v>0</v>
      </c>
      <c r="BF856" s="330">
        <v>0</v>
      </c>
      <c r="BG856" s="330">
        <v>0</v>
      </c>
      <c r="BH856" s="331">
        <f>90330972.08-1069507.13</f>
        <v>89261464.950000003</v>
      </c>
      <c r="BI856" s="331">
        <v>12570600</v>
      </c>
      <c r="BJ856" s="330">
        <v>0</v>
      </c>
      <c r="BK856" s="330">
        <v>0</v>
      </c>
      <c r="BL856" s="330">
        <v>0</v>
      </c>
      <c r="BM856" s="331">
        <v>12570600</v>
      </c>
      <c r="BN856" s="40">
        <f>BR856</f>
        <v>12570600</v>
      </c>
      <c r="BO856" s="330">
        <v>0</v>
      </c>
      <c r="BP856" s="330">
        <v>0</v>
      </c>
      <c r="BQ856" s="330">
        <v>0</v>
      </c>
      <c r="BR856" s="40">
        <v>12570600</v>
      </c>
      <c r="BS856" s="40">
        <f>BW856</f>
        <v>12570600</v>
      </c>
      <c r="BT856" s="330">
        <v>0</v>
      </c>
      <c r="BU856" s="330">
        <v>0</v>
      </c>
      <c r="BV856" s="330">
        <v>0</v>
      </c>
      <c r="BW856" s="40">
        <v>12570600</v>
      </c>
      <c r="BX856" s="37">
        <f t="shared" si="333"/>
        <v>23222646.399999999</v>
      </c>
      <c r="BY856" s="37">
        <v>0</v>
      </c>
      <c r="BZ856" s="37">
        <v>0</v>
      </c>
      <c r="CA856" s="37">
        <v>0</v>
      </c>
      <c r="CB856" s="37">
        <v>23222646.399999999</v>
      </c>
      <c r="CC856" s="331">
        <f>CG856</f>
        <v>90330972.079999998</v>
      </c>
      <c r="CD856" s="330">
        <v>0</v>
      </c>
      <c r="CE856" s="330">
        <v>0</v>
      </c>
      <c r="CF856" s="330">
        <v>0</v>
      </c>
      <c r="CG856" s="331">
        <v>90330972.079999998</v>
      </c>
      <c r="CH856" s="331">
        <v>12570600</v>
      </c>
      <c r="CI856" s="330">
        <v>0</v>
      </c>
      <c r="CJ856" s="330">
        <v>0</v>
      </c>
      <c r="CK856" s="330">
        <v>0</v>
      </c>
      <c r="CL856" s="331">
        <v>12570600</v>
      </c>
      <c r="CM856" s="382" t="s">
        <v>91</v>
      </c>
      <c r="CN856" s="19" t="str">
        <f t="shared" si="331"/>
        <v>4010000060409нормативный</v>
      </c>
      <c r="CO856" s="103"/>
      <c r="CP856" s="103"/>
      <c r="CQ856" s="104"/>
      <c r="CR856" s="104">
        <f t="shared" si="312"/>
        <v>0</v>
      </c>
      <c r="CS856" s="104">
        <f t="shared" si="313"/>
        <v>0</v>
      </c>
      <c r="CT856" s="104">
        <f t="shared" si="314"/>
        <v>0</v>
      </c>
      <c r="CU856" s="104">
        <f t="shared" si="315"/>
        <v>0</v>
      </c>
      <c r="CV856" s="104">
        <f t="shared" si="316"/>
        <v>0</v>
      </c>
      <c r="CW856" s="104">
        <f t="shared" si="317"/>
        <v>0</v>
      </c>
      <c r="CX856" s="104"/>
      <c r="CY856" s="211">
        <f t="shared" si="321"/>
        <v>1069507.1299999952</v>
      </c>
      <c r="CZ856" s="211">
        <f t="shared" si="322"/>
        <v>0</v>
      </c>
      <c r="DA856" s="211">
        <f t="shared" si="323"/>
        <v>0</v>
      </c>
      <c r="DB856" s="211">
        <f t="shared" si="324"/>
        <v>0</v>
      </c>
      <c r="DC856" s="211">
        <f t="shared" si="325"/>
        <v>1069507.1299999952</v>
      </c>
      <c r="DD856" s="211">
        <f t="shared" si="326"/>
        <v>0</v>
      </c>
      <c r="DE856" s="211">
        <f t="shared" si="327"/>
        <v>0</v>
      </c>
      <c r="DF856" s="211">
        <f t="shared" si="328"/>
        <v>0</v>
      </c>
      <c r="DG856" s="211">
        <f t="shared" si="329"/>
        <v>0</v>
      </c>
      <c r="DH856" s="211">
        <f t="shared" si="330"/>
        <v>0</v>
      </c>
    </row>
    <row r="857" spans="1:112" s="105" customFormat="1" ht="32.1" customHeight="1">
      <c r="A857" s="56">
        <v>619</v>
      </c>
      <c r="B857" s="57" t="s">
        <v>1141</v>
      </c>
      <c r="C857" s="202">
        <v>401000006</v>
      </c>
      <c r="D857" s="58" t="s">
        <v>1002</v>
      </c>
      <c r="E857" s="59" t="s">
        <v>252</v>
      </c>
      <c r="F857" s="85"/>
      <c r="G857" s="85"/>
      <c r="H857" s="86">
        <v>3</v>
      </c>
      <c r="I857" s="85"/>
      <c r="J857" s="86">
        <v>16</v>
      </c>
      <c r="K857" s="86">
        <v>1</v>
      </c>
      <c r="L857" s="86">
        <v>5</v>
      </c>
      <c r="M857" s="232"/>
      <c r="N857" s="232"/>
      <c r="O857" s="232"/>
      <c r="P857" s="64" t="s">
        <v>134</v>
      </c>
      <c r="Q857" s="64" t="s">
        <v>1150</v>
      </c>
      <c r="R857" s="86"/>
      <c r="S857" s="86"/>
      <c r="T857" s="86">
        <v>3</v>
      </c>
      <c r="U857" s="86"/>
      <c r="V857" s="86">
        <v>9</v>
      </c>
      <c r="W857" s="86">
        <v>1</v>
      </c>
      <c r="X857" s="86"/>
      <c r="Y857" s="86"/>
      <c r="Z857" s="86"/>
      <c r="AA857" s="86"/>
      <c r="AB857" s="64" t="s">
        <v>142</v>
      </c>
      <c r="AC857" s="64" t="s">
        <v>2933</v>
      </c>
      <c r="AD857" s="64"/>
      <c r="AE857" s="64"/>
      <c r="AF857" s="64"/>
      <c r="AG857" s="64"/>
      <c r="AH857" s="64"/>
      <c r="AI857" s="64"/>
      <c r="AJ857" s="64"/>
      <c r="AK857" s="64"/>
      <c r="AL857" s="64"/>
      <c r="AM857" s="328" t="s">
        <v>2931</v>
      </c>
      <c r="AN857" s="328" t="s">
        <v>2932</v>
      </c>
      <c r="AO857" s="197" t="s">
        <v>137</v>
      </c>
      <c r="AP857" s="197" t="s">
        <v>1007</v>
      </c>
      <c r="AQ857" s="197" t="s">
        <v>1013</v>
      </c>
      <c r="AR857" s="70" t="s">
        <v>1014</v>
      </c>
      <c r="AS857" s="249">
        <v>244</v>
      </c>
      <c r="AT857" s="37">
        <f t="shared" si="334"/>
        <v>27360</v>
      </c>
      <c r="AU857" s="37">
        <f t="shared" si="334"/>
        <v>27360</v>
      </c>
      <c r="AV857" s="37">
        <v>0</v>
      </c>
      <c r="AW857" s="37">
        <v>0</v>
      </c>
      <c r="AX857" s="37">
        <v>0</v>
      </c>
      <c r="AY857" s="37">
        <v>0</v>
      </c>
      <c r="AZ857" s="37">
        <v>0</v>
      </c>
      <c r="BA857" s="37">
        <v>0</v>
      </c>
      <c r="BB857" s="37">
        <v>27360</v>
      </c>
      <c r="BC857" s="37">
        <v>27360</v>
      </c>
      <c r="BD857" s="331">
        <v>0</v>
      </c>
      <c r="BE857" s="330">
        <v>0</v>
      </c>
      <c r="BF857" s="330">
        <v>0</v>
      </c>
      <c r="BG857" s="330">
        <v>0</v>
      </c>
      <c r="BH857" s="331">
        <v>0</v>
      </c>
      <c r="BI857" s="331">
        <v>0</v>
      </c>
      <c r="BJ857" s="330">
        <v>0</v>
      </c>
      <c r="BK857" s="330">
        <v>0</v>
      </c>
      <c r="BL857" s="330">
        <v>0</v>
      </c>
      <c r="BM857" s="331">
        <v>0</v>
      </c>
      <c r="BN857" s="330">
        <v>0</v>
      </c>
      <c r="BO857" s="330">
        <v>0</v>
      </c>
      <c r="BP857" s="330">
        <v>0</v>
      </c>
      <c r="BQ857" s="330">
        <v>0</v>
      </c>
      <c r="BR857" s="330">
        <v>0</v>
      </c>
      <c r="BS857" s="330">
        <v>0</v>
      </c>
      <c r="BT857" s="330">
        <v>0</v>
      </c>
      <c r="BU857" s="330">
        <v>0</v>
      </c>
      <c r="BV857" s="330">
        <v>0</v>
      </c>
      <c r="BW857" s="330">
        <v>0</v>
      </c>
      <c r="BX857" s="37">
        <f t="shared" si="333"/>
        <v>27360</v>
      </c>
      <c r="BY857" s="37">
        <v>0</v>
      </c>
      <c r="BZ857" s="37">
        <v>0</v>
      </c>
      <c r="CA857" s="37">
        <v>0</v>
      </c>
      <c r="CB857" s="37">
        <v>27360</v>
      </c>
      <c r="CC857" s="331">
        <v>0</v>
      </c>
      <c r="CD857" s="330">
        <v>0</v>
      </c>
      <c r="CE857" s="330">
        <v>0</v>
      </c>
      <c r="CF857" s="330">
        <v>0</v>
      </c>
      <c r="CG857" s="331">
        <v>0</v>
      </c>
      <c r="CH857" s="331">
        <v>0</v>
      </c>
      <c r="CI857" s="330">
        <v>0</v>
      </c>
      <c r="CJ857" s="330">
        <v>0</v>
      </c>
      <c r="CK857" s="330">
        <v>0</v>
      </c>
      <c r="CL857" s="331">
        <v>0</v>
      </c>
      <c r="CM857" s="382" t="s">
        <v>91</v>
      </c>
      <c r="CN857" s="19" t="str">
        <f t="shared" si="331"/>
        <v>4010000060409нормативный</v>
      </c>
      <c r="CO857" s="103"/>
      <c r="CP857" s="103"/>
      <c r="CQ857" s="104"/>
      <c r="CR857" s="104">
        <f t="shared" si="312"/>
        <v>0</v>
      </c>
      <c r="CS857" s="104">
        <f t="shared" si="313"/>
        <v>0</v>
      </c>
      <c r="CT857" s="104">
        <f t="shared" si="314"/>
        <v>0</v>
      </c>
      <c r="CU857" s="104">
        <f t="shared" si="315"/>
        <v>0</v>
      </c>
      <c r="CV857" s="104">
        <f t="shared" si="316"/>
        <v>0</v>
      </c>
      <c r="CW857" s="104">
        <f t="shared" si="317"/>
        <v>0</v>
      </c>
      <c r="CX857" s="104"/>
      <c r="CY857" s="211">
        <f t="shared" si="321"/>
        <v>0</v>
      </c>
      <c r="CZ857" s="211">
        <f t="shared" si="322"/>
        <v>0</v>
      </c>
      <c r="DA857" s="211">
        <f t="shared" si="323"/>
        <v>0</v>
      </c>
      <c r="DB857" s="211">
        <f t="shared" si="324"/>
        <v>0</v>
      </c>
      <c r="DC857" s="211">
        <f t="shared" si="325"/>
        <v>0</v>
      </c>
      <c r="DD857" s="211">
        <f t="shared" si="326"/>
        <v>0</v>
      </c>
      <c r="DE857" s="211">
        <f t="shared" si="327"/>
        <v>0</v>
      </c>
      <c r="DF857" s="211">
        <f t="shared" si="328"/>
        <v>0</v>
      </c>
      <c r="DG857" s="211">
        <f t="shared" si="329"/>
        <v>0</v>
      </c>
      <c r="DH857" s="211">
        <f t="shared" si="330"/>
        <v>0</v>
      </c>
    </row>
    <row r="858" spans="1:112" s="105" customFormat="1" ht="32.1" customHeight="1">
      <c r="A858" s="56">
        <v>619</v>
      </c>
      <c r="B858" s="57" t="s">
        <v>1141</v>
      </c>
      <c r="C858" s="202">
        <v>401000006</v>
      </c>
      <c r="D858" s="58" t="s">
        <v>1002</v>
      </c>
      <c r="E858" s="59" t="s">
        <v>252</v>
      </c>
      <c r="F858" s="85"/>
      <c r="G858" s="85"/>
      <c r="H858" s="86">
        <v>3</v>
      </c>
      <c r="I858" s="85"/>
      <c r="J858" s="86">
        <v>16</v>
      </c>
      <c r="K858" s="86">
        <v>1</v>
      </c>
      <c r="L858" s="86">
        <v>5</v>
      </c>
      <c r="M858" s="232"/>
      <c r="N858" s="232"/>
      <c r="O858" s="232"/>
      <c r="P858" s="64" t="s">
        <v>134</v>
      </c>
      <c r="Q858" s="64" t="s">
        <v>2934</v>
      </c>
      <c r="R858" s="86"/>
      <c r="S858" s="86"/>
      <c r="T858" s="86" t="s">
        <v>342</v>
      </c>
      <c r="U858" s="86"/>
      <c r="V858" s="86" t="s">
        <v>1151</v>
      </c>
      <c r="W858" s="86" t="s">
        <v>1152</v>
      </c>
      <c r="X858" s="86"/>
      <c r="Y858" s="86"/>
      <c r="Z858" s="86"/>
      <c r="AA858" s="86"/>
      <c r="AB858" s="64" t="s">
        <v>1153</v>
      </c>
      <c r="AC858" s="64" t="s">
        <v>2935</v>
      </c>
      <c r="AD858" s="64"/>
      <c r="AE858" s="64"/>
      <c r="AF858" s="64"/>
      <c r="AG858" s="64"/>
      <c r="AH858" s="64"/>
      <c r="AI858" s="64"/>
      <c r="AJ858" s="64"/>
      <c r="AK858" s="64"/>
      <c r="AL858" s="64"/>
      <c r="AM858" s="328" t="s">
        <v>2936</v>
      </c>
      <c r="AN858" s="328" t="s">
        <v>2937</v>
      </c>
      <c r="AO858" s="197" t="s">
        <v>137</v>
      </c>
      <c r="AP858" s="197" t="s">
        <v>1007</v>
      </c>
      <c r="AQ858" s="197" t="s">
        <v>1008</v>
      </c>
      <c r="AR858" s="70" t="s">
        <v>1009</v>
      </c>
      <c r="AS858" s="249" t="s">
        <v>73</v>
      </c>
      <c r="AT858" s="37">
        <f t="shared" si="334"/>
        <v>90598410.530000001</v>
      </c>
      <c r="AU858" s="37">
        <f t="shared" si="334"/>
        <v>90598410.530000001</v>
      </c>
      <c r="AV858" s="37">
        <v>0</v>
      </c>
      <c r="AW858" s="37">
        <v>0</v>
      </c>
      <c r="AX858" s="37">
        <v>86068490</v>
      </c>
      <c r="AY858" s="37">
        <v>86068490</v>
      </c>
      <c r="AZ858" s="37">
        <v>0</v>
      </c>
      <c r="BA858" s="37">
        <v>0</v>
      </c>
      <c r="BB858" s="37">
        <v>4529920.53</v>
      </c>
      <c r="BC858" s="37">
        <v>4529920.53</v>
      </c>
      <c r="BD858" s="330">
        <f>BF858+BH858</f>
        <v>15789473.68</v>
      </c>
      <c r="BE858" s="330">
        <v>0</v>
      </c>
      <c r="BF858" s="330">
        <v>15000000</v>
      </c>
      <c r="BG858" s="330">
        <v>0</v>
      </c>
      <c r="BH858" s="330">
        <v>789473.68</v>
      </c>
      <c r="BI858" s="330">
        <v>0</v>
      </c>
      <c r="BJ858" s="330">
        <v>0</v>
      </c>
      <c r="BK858" s="330">
        <v>0</v>
      </c>
      <c r="BL858" s="330">
        <v>0</v>
      </c>
      <c r="BM858" s="330">
        <v>0</v>
      </c>
      <c r="BN858" s="330">
        <v>0</v>
      </c>
      <c r="BO858" s="330">
        <v>0</v>
      </c>
      <c r="BP858" s="330">
        <v>0</v>
      </c>
      <c r="BQ858" s="330">
        <v>0</v>
      </c>
      <c r="BR858" s="330">
        <v>0</v>
      </c>
      <c r="BS858" s="330">
        <v>0</v>
      </c>
      <c r="BT858" s="330">
        <v>0</v>
      </c>
      <c r="BU858" s="330">
        <v>0</v>
      </c>
      <c r="BV858" s="330">
        <v>0</v>
      </c>
      <c r="BW858" s="330">
        <v>0</v>
      </c>
      <c r="BX858" s="37">
        <f t="shared" si="333"/>
        <v>90598410.530000001</v>
      </c>
      <c r="BY858" s="37">
        <v>0</v>
      </c>
      <c r="BZ858" s="37">
        <v>86068490</v>
      </c>
      <c r="CA858" s="37">
        <v>0</v>
      </c>
      <c r="CB858" s="37">
        <v>4529920.53</v>
      </c>
      <c r="CC858" s="330">
        <f>CE858+CG858</f>
        <v>15789473.68</v>
      </c>
      <c r="CD858" s="330">
        <v>0</v>
      </c>
      <c r="CE858" s="330">
        <v>15000000</v>
      </c>
      <c r="CF858" s="330">
        <v>0</v>
      </c>
      <c r="CG858" s="330">
        <v>789473.68</v>
      </c>
      <c r="CH858" s="330">
        <v>0</v>
      </c>
      <c r="CI858" s="330">
        <v>0</v>
      </c>
      <c r="CJ858" s="330">
        <v>0</v>
      </c>
      <c r="CK858" s="330">
        <v>0</v>
      </c>
      <c r="CL858" s="330">
        <v>0</v>
      </c>
      <c r="CM858" s="382" t="s">
        <v>91</v>
      </c>
      <c r="CN858" s="19" t="str">
        <f t="shared" si="331"/>
        <v>4010000060409нормативный</v>
      </c>
      <c r="CO858" s="103"/>
      <c r="CP858" s="103"/>
      <c r="CQ858" s="104"/>
      <c r="CR858" s="104">
        <f t="shared" si="312"/>
        <v>0</v>
      </c>
      <c r="CS858" s="104">
        <f t="shared" si="313"/>
        <v>0</v>
      </c>
      <c r="CT858" s="104">
        <f t="shared" si="314"/>
        <v>0</v>
      </c>
      <c r="CU858" s="104">
        <f t="shared" si="315"/>
        <v>0</v>
      </c>
      <c r="CV858" s="104">
        <f t="shared" si="316"/>
        <v>0</v>
      </c>
      <c r="CW858" s="104">
        <f t="shared" si="317"/>
        <v>0</v>
      </c>
      <c r="CX858" s="104"/>
      <c r="CY858" s="211">
        <f t="shared" si="321"/>
        <v>0</v>
      </c>
      <c r="CZ858" s="211">
        <f t="shared" si="322"/>
        <v>0</v>
      </c>
      <c r="DA858" s="211">
        <f t="shared" si="323"/>
        <v>0</v>
      </c>
      <c r="DB858" s="211">
        <f t="shared" si="324"/>
        <v>0</v>
      </c>
      <c r="DC858" s="211">
        <f t="shared" si="325"/>
        <v>0</v>
      </c>
      <c r="DD858" s="211">
        <f t="shared" si="326"/>
        <v>0</v>
      </c>
      <c r="DE858" s="211">
        <f t="shared" si="327"/>
        <v>0</v>
      </c>
      <c r="DF858" s="211">
        <f t="shared" si="328"/>
        <v>0</v>
      </c>
      <c r="DG858" s="211">
        <f t="shared" si="329"/>
        <v>0</v>
      </c>
      <c r="DH858" s="211">
        <f t="shared" si="330"/>
        <v>0</v>
      </c>
    </row>
    <row r="859" spans="1:112" s="105" customFormat="1" ht="32.1" customHeight="1">
      <c r="A859" s="56">
        <v>619</v>
      </c>
      <c r="B859" s="57" t="s">
        <v>1141</v>
      </c>
      <c r="C859" s="202">
        <v>401000006</v>
      </c>
      <c r="D859" s="58" t="s">
        <v>1002</v>
      </c>
      <c r="E859" s="59" t="s">
        <v>252</v>
      </c>
      <c r="F859" s="85"/>
      <c r="G859" s="85"/>
      <c r="H859" s="86">
        <v>3</v>
      </c>
      <c r="I859" s="85"/>
      <c r="J859" s="86">
        <v>16</v>
      </c>
      <c r="K859" s="86">
        <v>1</v>
      </c>
      <c r="L859" s="86">
        <v>5</v>
      </c>
      <c r="M859" s="232"/>
      <c r="N859" s="232"/>
      <c r="O859" s="232"/>
      <c r="P859" s="64" t="s">
        <v>134</v>
      </c>
      <c r="Q859" s="64" t="s">
        <v>999</v>
      </c>
      <c r="R859" s="86"/>
      <c r="S859" s="86"/>
      <c r="T859" s="86">
        <v>3</v>
      </c>
      <c r="U859" s="86"/>
      <c r="V859" s="86">
        <v>9</v>
      </c>
      <c r="W859" s="86">
        <v>1</v>
      </c>
      <c r="X859" s="86"/>
      <c r="Y859" s="86"/>
      <c r="Z859" s="86"/>
      <c r="AA859" s="86"/>
      <c r="AB859" s="64" t="s">
        <v>142</v>
      </c>
      <c r="AC859" s="64" t="s">
        <v>2935</v>
      </c>
      <c r="AD859" s="64"/>
      <c r="AE859" s="64"/>
      <c r="AF859" s="64"/>
      <c r="AG859" s="64"/>
      <c r="AH859" s="64"/>
      <c r="AI859" s="64"/>
      <c r="AJ859" s="64"/>
      <c r="AK859" s="64"/>
      <c r="AL859" s="64"/>
      <c r="AM859" s="328" t="s">
        <v>2936</v>
      </c>
      <c r="AN859" s="328" t="s">
        <v>2937</v>
      </c>
      <c r="AO859" s="197" t="s">
        <v>137</v>
      </c>
      <c r="AP859" s="197" t="s">
        <v>1007</v>
      </c>
      <c r="AQ859" s="197" t="s">
        <v>1015</v>
      </c>
      <c r="AR859" s="70" t="s">
        <v>1154</v>
      </c>
      <c r="AS859" s="249" t="s">
        <v>73</v>
      </c>
      <c r="AT859" s="37">
        <f t="shared" si="334"/>
        <v>64684499.979999997</v>
      </c>
      <c r="AU859" s="37">
        <f t="shared" si="334"/>
        <v>64684499.979999997</v>
      </c>
      <c r="AV859" s="37">
        <v>0</v>
      </c>
      <c r="AW859" s="37">
        <v>0</v>
      </c>
      <c r="AX859" s="37">
        <v>0</v>
      </c>
      <c r="AY859" s="37">
        <v>0</v>
      </c>
      <c r="AZ859" s="37">
        <v>0</v>
      </c>
      <c r="BA859" s="37">
        <v>0</v>
      </c>
      <c r="BB859" s="37">
        <v>64684499.979999997</v>
      </c>
      <c r="BC859" s="37">
        <v>64684499.979999997</v>
      </c>
      <c r="BD859" s="331">
        <f>BH859</f>
        <v>153116246.31999999</v>
      </c>
      <c r="BE859" s="330">
        <v>0</v>
      </c>
      <c r="BF859" s="330">
        <v>0</v>
      </c>
      <c r="BG859" s="330">
        <v>0</v>
      </c>
      <c r="BH859" s="331">
        <v>153116246.31999999</v>
      </c>
      <c r="BI859" s="331">
        <f>BM859</f>
        <v>166405720</v>
      </c>
      <c r="BJ859" s="330">
        <v>0</v>
      </c>
      <c r="BK859" s="330">
        <v>0</v>
      </c>
      <c r="BL859" s="330">
        <v>0</v>
      </c>
      <c r="BM859" s="331">
        <v>166405720</v>
      </c>
      <c r="BN859" s="40">
        <f>BR859</f>
        <v>166405720</v>
      </c>
      <c r="BO859" s="330">
        <v>0</v>
      </c>
      <c r="BP859" s="330">
        <v>0</v>
      </c>
      <c r="BQ859" s="330">
        <v>0</v>
      </c>
      <c r="BR859" s="40">
        <v>166405720</v>
      </c>
      <c r="BS859" s="40">
        <f>BW859</f>
        <v>166405720</v>
      </c>
      <c r="BT859" s="330">
        <v>0</v>
      </c>
      <c r="BU859" s="330">
        <v>0</v>
      </c>
      <c r="BV859" s="330">
        <v>0</v>
      </c>
      <c r="BW859" s="40">
        <v>166405720</v>
      </c>
      <c r="BX859" s="37">
        <f t="shared" si="333"/>
        <v>64684499.979999997</v>
      </c>
      <c r="BY859" s="37">
        <v>0</v>
      </c>
      <c r="BZ859" s="37">
        <v>0</v>
      </c>
      <c r="CA859" s="37">
        <v>0</v>
      </c>
      <c r="CB859" s="37">
        <v>64684499.979999997</v>
      </c>
      <c r="CC859" s="331">
        <f>CG859</f>
        <v>153116246.31999999</v>
      </c>
      <c r="CD859" s="330">
        <v>0</v>
      </c>
      <c r="CE859" s="330">
        <v>0</v>
      </c>
      <c r="CF859" s="330">
        <v>0</v>
      </c>
      <c r="CG859" s="331">
        <v>153116246.31999999</v>
      </c>
      <c r="CH859" s="331">
        <f>CL859</f>
        <v>166405720</v>
      </c>
      <c r="CI859" s="330">
        <v>0</v>
      </c>
      <c r="CJ859" s="330">
        <v>0</v>
      </c>
      <c r="CK859" s="330">
        <v>0</v>
      </c>
      <c r="CL859" s="331">
        <v>166405720</v>
      </c>
      <c r="CM859" s="382" t="s">
        <v>91</v>
      </c>
      <c r="CN859" s="19" t="str">
        <f t="shared" si="331"/>
        <v>4010000060409нормативный</v>
      </c>
      <c r="CO859" s="103"/>
      <c r="CP859" s="103"/>
      <c r="CQ859" s="104"/>
      <c r="CR859" s="104">
        <f t="shared" si="312"/>
        <v>0</v>
      </c>
      <c r="CS859" s="104">
        <f t="shared" si="313"/>
        <v>0</v>
      </c>
      <c r="CT859" s="104">
        <f t="shared" si="314"/>
        <v>0</v>
      </c>
      <c r="CU859" s="104">
        <f t="shared" si="315"/>
        <v>0</v>
      </c>
      <c r="CV859" s="104">
        <f t="shared" si="316"/>
        <v>0</v>
      </c>
      <c r="CW859" s="104">
        <f t="shared" si="317"/>
        <v>0</v>
      </c>
      <c r="CX859" s="104"/>
      <c r="CY859" s="211">
        <f t="shared" si="321"/>
        <v>0</v>
      </c>
      <c r="CZ859" s="211">
        <f t="shared" si="322"/>
        <v>0</v>
      </c>
      <c r="DA859" s="211">
        <f t="shared" si="323"/>
        <v>0</v>
      </c>
      <c r="DB859" s="211">
        <f t="shared" si="324"/>
        <v>0</v>
      </c>
      <c r="DC859" s="211">
        <f t="shared" si="325"/>
        <v>0</v>
      </c>
      <c r="DD859" s="211">
        <f t="shared" si="326"/>
        <v>0</v>
      </c>
      <c r="DE859" s="211">
        <f t="shared" si="327"/>
        <v>0</v>
      </c>
      <c r="DF859" s="211">
        <f t="shared" si="328"/>
        <v>0</v>
      </c>
      <c r="DG859" s="211">
        <f t="shared" si="329"/>
        <v>0</v>
      </c>
      <c r="DH859" s="211">
        <f t="shared" si="330"/>
        <v>0</v>
      </c>
    </row>
    <row r="860" spans="1:112" s="105" customFormat="1" ht="32.1" customHeight="1">
      <c r="A860" s="56">
        <v>619</v>
      </c>
      <c r="B860" s="57" t="s">
        <v>1141</v>
      </c>
      <c r="C860" s="202">
        <v>401000006</v>
      </c>
      <c r="D860" s="58" t="s">
        <v>1002</v>
      </c>
      <c r="E860" s="59" t="s">
        <v>252</v>
      </c>
      <c r="F860" s="85"/>
      <c r="G860" s="85"/>
      <c r="H860" s="86">
        <v>3</v>
      </c>
      <c r="I860" s="85"/>
      <c r="J860" s="86">
        <v>16</v>
      </c>
      <c r="K860" s="86">
        <v>1</v>
      </c>
      <c r="L860" s="86">
        <v>5</v>
      </c>
      <c r="M860" s="232"/>
      <c r="N860" s="232"/>
      <c r="O860" s="232"/>
      <c r="P860" s="64" t="s">
        <v>134</v>
      </c>
      <c r="Q860" s="64" t="s">
        <v>999</v>
      </c>
      <c r="R860" s="86"/>
      <c r="S860" s="86"/>
      <c r="T860" s="86">
        <v>3</v>
      </c>
      <c r="U860" s="86"/>
      <c r="V860" s="86">
        <v>9</v>
      </c>
      <c r="W860" s="86">
        <v>1</v>
      </c>
      <c r="X860" s="86"/>
      <c r="Y860" s="86"/>
      <c r="Z860" s="86"/>
      <c r="AA860" s="86"/>
      <c r="AB860" s="64" t="s">
        <v>142</v>
      </c>
      <c r="AC860" s="64" t="s">
        <v>2935</v>
      </c>
      <c r="AD860" s="64"/>
      <c r="AE860" s="64"/>
      <c r="AF860" s="64"/>
      <c r="AG860" s="64"/>
      <c r="AH860" s="64"/>
      <c r="AI860" s="64"/>
      <c r="AJ860" s="64"/>
      <c r="AK860" s="64"/>
      <c r="AL860" s="64"/>
      <c r="AM860" s="328" t="s">
        <v>2936</v>
      </c>
      <c r="AN860" s="328" t="s">
        <v>2937</v>
      </c>
      <c r="AO860" s="197" t="s">
        <v>137</v>
      </c>
      <c r="AP860" s="197" t="s">
        <v>1007</v>
      </c>
      <c r="AQ860" s="197" t="s">
        <v>1015</v>
      </c>
      <c r="AR860" s="70" t="s">
        <v>1154</v>
      </c>
      <c r="AS860" s="249" t="s">
        <v>118</v>
      </c>
      <c r="AT860" s="37">
        <f t="shared" si="334"/>
        <v>93657.32</v>
      </c>
      <c r="AU860" s="37">
        <f t="shared" si="334"/>
        <v>93657.279999999999</v>
      </c>
      <c r="AV860" s="37">
        <v>0</v>
      </c>
      <c r="AW860" s="37">
        <v>0</v>
      </c>
      <c r="AX860" s="37">
        <v>0</v>
      </c>
      <c r="AY860" s="37">
        <v>0</v>
      </c>
      <c r="AZ860" s="37">
        <v>0</v>
      </c>
      <c r="BA860" s="37">
        <v>0</v>
      </c>
      <c r="BB860" s="37">
        <v>93657.32</v>
      </c>
      <c r="BC860" s="37">
        <v>93657.279999999999</v>
      </c>
      <c r="BD860" s="331">
        <f>BH860</f>
        <v>418240</v>
      </c>
      <c r="BE860" s="330">
        <v>0</v>
      </c>
      <c r="BF860" s="330">
        <v>0</v>
      </c>
      <c r="BG860" s="330">
        <v>0</v>
      </c>
      <c r="BH860" s="331">
        <v>418240</v>
      </c>
      <c r="BI860" s="331">
        <f>BM860</f>
        <v>434970</v>
      </c>
      <c r="BJ860" s="330">
        <v>0</v>
      </c>
      <c r="BK860" s="330">
        <v>0</v>
      </c>
      <c r="BL860" s="330">
        <v>0</v>
      </c>
      <c r="BM860" s="331">
        <v>434970</v>
      </c>
      <c r="BN860" s="40">
        <f>BR860</f>
        <v>452370</v>
      </c>
      <c r="BO860" s="330">
        <v>0</v>
      </c>
      <c r="BP860" s="330">
        <v>0</v>
      </c>
      <c r="BQ860" s="330">
        <v>0</v>
      </c>
      <c r="BR860" s="40">
        <v>452370</v>
      </c>
      <c r="BS860" s="40">
        <f>BW860</f>
        <v>452370</v>
      </c>
      <c r="BT860" s="330">
        <v>0</v>
      </c>
      <c r="BU860" s="330">
        <v>0</v>
      </c>
      <c r="BV860" s="330">
        <v>0</v>
      </c>
      <c r="BW860" s="40">
        <v>452370</v>
      </c>
      <c r="BX860" s="37">
        <f t="shared" si="333"/>
        <v>93657.32</v>
      </c>
      <c r="BY860" s="37">
        <v>0</v>
      </c>
      <c r="BZ860" s="37">
        <v>0</v>
      </c>
      <c r="CA860" s="37">
        <v>0</v>
      </c>
      <c r="CB860" s="37">
        <v>93657.32</v>
      </c>
      <c r="CC860" s="331">
        <f>CG860</f>
        <v>418240</v>
      </c>
      <c r="CD860" s="330">
        <v>0</v>
      </c>
      <c r="CE860" s="330">
        <v>0</v>
      </c>
      <c r="CF860" s="330">
        <v>0</v>
      </c>
      <c r="CG860" s="331">
        <v>418240</v>
      </c>
      <c r="CH860" s="331">
        <f>CL860</f>
        <v>434970</v>
      </c>
      <c r="CI860" s="330">
        <v>0</v>
      </c>
      <c r="CJ860" s="330">
        <v>0</v>
      </c>
      <c r="CK860" s="330">
        <v>0</v>
      </c>
      <c r="CL860" s="331">
        <v>434970</v>
      </c>
      <c r="CM860" s="311" t="s">
        <v>1257</v>
      </c>
      <c r="CN860" s="19" t="str">
        <f t="shared" si="331"/>
        <v>4010000060409индексации</v>
      </c>
      <c r="CO860" s="103"/>
      <c r="CP860" s="103"/>
      <c r="CQ860" s="104"/>
      <c r="CR860" s="104">
        <f t="shared" si="312"/>
        <v>0</v>
      </c>
      <c r="CS860" s="104">
        <f t="shared" si="313"/>
        <v>0</v>
      </c>
      <c r="CT860" s="104">
        <f t="shared" si="314"/>
        <v>0</v>
      </c>
      <c r="CU860" s="104">
        <f t="shared" si="315"/>
        <v>0</v>
      </c>
      <c r="CV860" s="104">
        <f t="shared" si="316"/>
        <v>0</v>
      </c>
      <c r="CW860" s="104">
        <f t="shared" si="317"/>
        <v>0</v>
      </c>
      <c r="CX860" s="104"/>
      <c r="CY860" s="211">
        <f t="shared" si="321"/>
        <v>0</v>
      </c>
      <c r="CZ860" s="211">
        <f t="shared" si="322"/>
        <v>0</v>
      </c>
      <c r="DA860" s="211">
        <f t="shared" si="323"/>
        <v>0</v>
      </c>
      <c r="DB860" s="211">
        <f t="shared" si="324"/>
        <v>0</v>
      </c>
      <c r="DC860" s="211">
        <f t="shared" si="325"/>
        <v>0</v>
      </c>
      <c r="DD860" s="211">
        <f t="shared" si="326"/>
        <v>0</v>
      </c>
      <c r="DE860" s="211">
        <f t="shared" si="327"/>
        <v>0</v>
      </c>
      <c r="DF860" s="211">
        <f t="shared" si="328"/>
        <v>0</v>
      </c>
      <c r="DG860" s="211">
        <f t="shared" si="329"/>
        <v>0</v>
      </c>
      <c r="DH860" s="211">
        <f t="shared" si="330"/>
        <v>0</v>
      </c>
    </row>
    <row r="861" spans="1:112" s="105" customFormat="1" ht="32.1" customHeight="1">
      <c r="A861" s="56">
        <v>619</v>
      </c>
      <c r="B861" s="57" t="s">
        <v>1141</v>
      </c>
      <c r="C861" s="202">
        <v>401000006</v>
      </c>
      <c r="D861" s="58" t="s">
        <v>1002</v>
      </c>
      <c r="E861" s="59" t="s">
        <v>252</v>
      </c>
      <c r="F861" s="85"/>
      <c r="G861" s="85"/>
      <c r="H861" s="86">
        <v>3</v>
      </c>
      <c r="I861" s="85"/>
      <c r="J861" s="86">
        <v>16</v>
      </c>
      <c r="K861" s="86">
        <v>1</v>
      </c>
      <c r="L861" s="86">
        <v>5</v>
      </c>
      <c r="M861" s="232"/>
      <c r="N861" s="232"/>
      <c r="O861" s="232"/>
      <c r="P861" s="64" t="s">
        <v>134</v>
      </c>
      <c r="Q861" s="64" t="s">
        <v>999</v>
      </c>
      <c r="R861" s="86"/>
      <c r="S861" s="86"/>
      <c r="T861" s="86">
        <v>3</v>
      </c>
      <c r="U861" s="86"/>
      <c r="V861" s="86">
        <v>9</v>
      </c>
      <c r="W861" s="86">
        <v>1</v>
      </c>
      <c r="X861" s="86"/>
      <c r="Y861" s="86"/>
      <c r="Z861" s="86"/>
      <c r="AA861" s="86"/>
      <c r="AB861" s="64" t="s">
        <v>142</v>
      </c>
      <c r="AC861" s="64" t="s">
        <v>2935</v>
      </c>
      <c r="AD861" s="64"/>
      <c r="AE861" s="64"/>
      <c r="AF861" s="64"/>
      <c r="AG861" s="64"/>
      <c r="AH861" s="64"/>
      <c r="AI861" s="64"/>
      <c r="AJ861" s="64"/>
      <c r="AK861" s="64"/>
      <c r="AL861" s="64"/>
      <c r="AM861" s="328" t="s">
        <v>2936</v>
      </c>
      <c r="AN861" s="328" t="s">
        <v>2937</v>
      </c>
      <c r="AO861" s="197" t="s">
        <v>137</v>
      </c>
      <c r="AP861" s="197" t="s">
        <v>1007</v>
      </c>
      <c r="AQ861" s="197" t="s">
        <v>1232</v>
      </c>
      <c r="AR861" s="70" t="s">
        <v>2938</v>
      </c>
      <c r="AS861" s="249" t="s">
        <v>73</v>
      </c>
      <c r="AT861" s="37">
        <f t="shared" si="334"/>
        <v>1105152</v>
      </c>
      <c r="AU861" s="37">
        <f t="shared" si="334"/>
        <v>1105152</v>
      </c>
      <c r="AV861" s="37">
        <v>0</v>
      </c>
      <c r="AW861" s="37">
        <v>0</v>
      </c>
      <c r="AX861" s="37">
        <v>0</v>
      </c>
      <c r="AY861" s="37">
        <v>0</v>
      </c>
      <c r="AZ861" s="37">
        <v>0</v>
      </c>
      <c r="BA861" s="37">
        <v>0</v>
      </c>
      <c r="BB861" s="37">
        <v>1105152</v>
      </c>
      <c r="BC861" s="37">
        <v>1105152</v>
      </c>
      <c r="BD861" s="331">
        <v>0</v>
      </c>
      <c r="BE861" s="330">
        <v>0</v>
      </c>
      <c r="BF861" s="330">
        <v>0</v>
      </c>
      <c r="BG861" s="330">
        <v>0</v>
      </c>
      <c r="BH861" s="331">
        <v>0</v>
      </c>
      <c r="BI861" s="331">
        <v>0</v>
      </c>
      <c r="BJ861" s="330">
        <v>0</v>
      </c>
      <c r="BK861" s="330">
        <v>0</v>
      </c>
      <c r="BL861" s="330">
        <v>0</v>
      </c>
      <c r="BM861" s="331">
        <v>0</v>
      </c>
      <c r="BN861" s="40">
        <v>0</v>
      </c>
      <c r="BO861" s="330">
        <v>0</v>
      </c>
      <c r="BP861" s="330">
        <v>0</v>
      </c>
      <c r="BQ861" s="330">
        <v>0</v>
      </c>
      <c r="BR861" s="40">
        <v>0</v>
      </c>
      <c r="BS861" s="40">
        <v>0</v>
      </c>
      <c r="BT861" s="330">
        <v>0</v>
      </c>
      <c r="BU861" s="330">
        <v>0</v>
      </c>
      <c r="BV861" s="330">
        <v>0</v>
      </c>
      <c r="BW861" s="40">
        <v>0</v>
      </c>
      <c r="BX861" s="37">
        <f t="shared" si="333"/>
        <v>1105152</v>
      </c>
      <c r="BY861" s="37">
        <v>0</v>
      </c>
      <c r="BZ861" s="37">
        <v>0</v>
      </c>
      <c r="CA861" s="37">
        <v>0</v>
      </c>
      <c r="CB861" s="37">
        <v>1105152</v>
      </c>
      <c r="CC861" s="331">
        <v>0</v>
      </c>
      <c r="CD861" s="330">
        <v>0</v>
      </c>
      <c r="CE861" s="330">
        <v>0</v>
      </c>
      <c r="CF861" s="330">
        <v>0</v>
      </c>
      <c r="CG861" s="331">
        <v>0</v>
      </c>
      <c r="CH861" s="331">
        <v>0</v>
      </c>
      <c r="CI861" s="330">
        <v>0</v>
      </c>
      <c r="CJ861" s="330">
        <v>0</v>
      </c>
      <c r="CK861" s="330">
        <v>0</v>
      </c>
      <c r="CL861" s="331">
        <v>0</v>
      </c>
      <c r="CM861" s="311" t="s">
        <v>91</v>
      </c>
      <c r="CN861" s="19" t="str">
        <f t="shared" si="331"/>
        <v>4010000060409нормативный</v>
      </c>
      <c r="CO861" s="103"/>
      <c r="CP861" s="103"/>
      <c r="CQ861" s="104"/>
      <c r="CR861" s="104">
        <f t="shared" si="312"/>
        <v>0</v>
      </c>
      <c r="CS861" s="104">
        <f t="shared" si="313"/>
        <v>0</v>
      </c>
      <c r="CT861" s="104">
        <f t="shared" si="314"/>
        <v>0</v>
      </c>
      <c r="CU861" s="104">
        <f t="shared" si="315"/>
        <v>0</v>
      </c>
      <c r="CV861" s="104">
        <f t="shared" si="316"/>
        <v>0</v>
      </c>
      <c r="CW861" s="104">
        <f t="shared" si="317"/>
        <v>0</v>
      </c>
      <c r="CX861" s="104"/>
      <c r="CY861" s="211">
        <f t="shared" si="321"/>
        <v>0</v>
      </c>
      <c r="CZ861" s="211">
        <f t="shared" si="322"/>
        <v>0</v>
      </c>
      <c r="DA861" s="211">
        <f t="shared" si="323"/>
        <v>0</v>
      </c>
      <c r="DB861" s="211">
        <f t="shared" si="324"/>
        <v>0</v>
      </c>
      <c r="DC861" s="211">
        <f t="shared" si="325"/>
        <v>0</v>
      </c>
      <c r="DD861" s="211">
        <f t="shared" si="326"/>
        <v>0</v>
      </c>
      <c r="DE861" s="211">
        <f t="shared" si="327"/>
        <v>0</v>
      </c>
      <c r="DF861" s="211">
        <f t="shared" si="328"/>
        <v>0</v>
      </c>
      <c r="DG861" s="211">
        <f t="shared" si="329"/>
        <v>0</v>
      </c>
      <c r="DH861" s="211">
        <f t="shared" si="330"/>
        <v>0</v>
      </c>
    </row>
    <row r="862" spans="1:112" s="105" customFormat="1" ht="32.1" customHeight="1">
      <c r="A862" s="56">
        <v>619</v>
      </c>
      <c r="B862" s="57" t="s">
        <v>1141</v>
      </c>
      <c r="C862" s="202">
        <v>401000007</v>
      </c>
      <c r="D862" s="58" t="s">
        <v>288</v>
      </c>
      <c r="E862" s="59" t="s">
        <v>252</v>
      </c>
      <c r="F862" s="85"/>
      <c r="G862" s="85"/>
      <c r="H862" s="86">
        <v>3</v>
      </c>
      <c r="I862" s="85"/>
      <c r="J862" s="86">
        <v>16</v>
      </c>
      <c r="K862" s="86">
        <v>1</v>
      </c>
      <c r="L862" s="86">
        <v>6</v>
      </c>
      <c r="M862" s="232"/>
      <c r="N862" s="232"/>
      <c r="O862" s="232"/>
      <c r="P862" s="64" t="s">
        <v>134</v>
      </c>
      <c r="Q862" s="64" t="s">
        <v>999</v>
      </c>
      <c r="R862" s="86"/>
      <c r="S862" s="86"/>
      <c r="T862" s="86">
        <v>3</v>
      </c>
      <c r="U862" s="86"/>
      <c r="V862" s="86">
        <v>9</v>
      </c>
      <c r="W862" s="86">
        <v>1</v>
      </c>
      <c r="X862" s="86"/>
      <c r="Y862" s="86"/>
      <c r="Z862" s="86"/>
      <c r="AA862" s="86"/>
      <c r="AB862" s="64" t="s">
        <v>142</v>
      </c>
      <c r="AC862" s="64" t="s">
        <v>2939</v>
      </c>
      <c r="AD862" s="64"/>
      <c r="AE862" s="64"/>
      <c r="AF862" s="64"/>
      <c r="AG862" s="64"/>
      <c r="AH862" s="64"/>
      <c r="AI862" s="64"/>
      <c r="AJ862" s="64"/>
      <c r="AK862" s="64"/>
      <c r="AL862" s="64"/>
      <c r="AM862" s="64" t="s">
        <v>2940</v>
      </c>
      <c r="AN862" s="64" t="s">
        <v>2681</v>
      </c>
      <c r="AO862" s="197" t="s">
        <v>71</v>
      </c>
      <c r="AP862" s="197" t="s">
        <v>72</v>
      </c>
      <c r="AQ862" s="197" t="s">
        <v>992</v>
      </c>
      <c r="AR862" s="70" t="s">
        <v>993</v>
      </c>
      <c r="AS862" s="249" t="s">
        <v>73</v>
      </c>
      <c r="AT862" s="37">
        <f t="shared" si="334"/>
        <v>2230133.4900000002</v>
      </c>
      <c r="AU862" s="37">
        <f t="shared" si="334"/>
        <v>2159850.67</v>
      </c>
      <c r="AV862" s="37">
        <v>0</v>
      </c>
      <c r="AW862" s="37">
        <v>0</v>
      </c>
      <c r="AX862" s="37">
        <v>0</v>
      </c>
      <c r="AY862" s="37">
        <v>0</v>
      </c>
      <c r="AZ862" s="37">
        <v>0</v>
      </c>
      <c r="BA862" s="37">
        <v>0</v>
      </c>
      <c r="BB862" s="37">
        <v>2230133.4900000002</v>
      </c>
      <c r="BC862" s="37">
        <v>2159850.67</v>
      </c>
      <c r="BD862" s="331">
        <f>BH862</f>
        <v>1514275.11</v>
      </c>
      <c r="BE862" s="331">
        <v>0</v>
      </c>
      <c r="BF862" s="331">
        <v>0</v>
      </c>
      <c r="BG862" s="331">
        <v>0</v>
      </c>
      <c r="BH862" s="331">
        <v>1514275.11</v>
      </c>
      <c r="BI862" s="331">
        <f>BM862</f>
        <v>1218650</v>
      </c>
      <c r="BJ862" s="331">
        <v>0</v>
      </c>
      <c r="BK862" s="331">
        <v>0</v>
      </c>
      <c r="BL862" s="331">
        <v>0</v>
      </c>
      <c r="BM862" s="331">
        <v>1218650</v>
      </c>
      <c r="BN862" s="40">
        <f>BR862</f>
        <v>1218650</v>
      </c>
      <c r="BO862" s="330">
        <v>0</v>
      </c>
      <c r="BP862" s="330">
        <v>0</v>
      </c>
      <c r="BQ862" s="330">
        <v>0</v>
      </c>
      <c r="BR862" s="40">
        <v>1218650</v>
      </c>
      <c r="BS862" s="40">
        <f>BW862</f>
        <v>1218650</v>
      </c>
      <c r="BT862" s="330">
        <v>0</v>
      </c>
      <c r="BU862" s="330">
        <v>0</v>
      </c>
      <c r="BV862" s="330">
        <v>0</v>
      </c>
      <c r="BW862" s="40">
        <v>1218650</v>
      </c>
      <c r="BX862" s="37">
        <f t="shared" si="333"/>
        <v>2230133.4900000002</v>
      </c>
      <c r="BY862" s="37">
        <v>0</v>
      </c>
      <c r="BZ862" s="37">
        <v>0</v>
      </c>
      <c r="CA862" s="37">
        <v>0</v>
      </c>
      <c r="CB862" s="37">
        <v>2230133.4900000002</v>
      </c>
      <c r="CC862" s="331">
        <f>CG862</f>
        <v>1514275.11</v>
      </c>
      <c r="CD862" s="331">
        <v>0</v>
      </c>
      <c r="CE862" s="331">
        <v>0</v>
      </c>
      <c r="CF862" s="331">
        <v>0</v>
      </c>
      <c r="CG862" s="331">
        <v>1514275.11</v>
      </c>
      <c r="CH862" s="331">
        <f>CL862</f>
        <v>1218650</v>
      </c>
      <c r="CI862" s="331">
        <v>0</v>
      </c>
      <c r="CJ862" s="331">
        <v>0</v>
      </c>
      <c r="CK862" s="331">
        <v>0</v>
      </c>
      <c r="CL862" s="331">
        <v>1218650</v>
      </c>
      <c r="CM862" s="311" t="s">
        <v>91</v>
      </c>
      <c r="CN862" s="19" t="str">
        <f t="shared" si="331"/>
        <v>4010000070113нормативный</v>
      </c>
      <c r="CO862" s="103"/>
      <c r="CP862" s="103"/>
      <c r="CQ862" s="104"/>
      <c r="CR862" s="104">
        <f t="shared" si="312"/>
        <v>0</v>
      </c>
      <c r="CS862" s="104">
        <f t="shared" si="313"/>
        <v>0</v>
      </c>
      <c r="CT862" s="104">
        <f t="shared" si="314"/>
        <v>0</v>
      </c>
      <c r="CU862" s="104">
        <f t="shared" si="315"/>
        <v>0</v>
      </c>
      <c r="CV862" s="104">
        <f t="shared" si="316"/>
        <v>0</v>
      </c>
      <c r="CW862" s="104">
        <f t="shared" si="317"/>
        <v>0</v>
      </c>
      <c r="CX862" s="104"/>
      <c r="CY862" s="211">
        <f t="shared" si="321"/>
        <v>0</v>
      </c>
      <c r="CZ862" s="211">
        <f t="shared" si="322"/>
        <v>0</v>
      </c>
      <c r="DA862" s="211">
        <f t="shared" si="323"/>
        <v>0</v>
      </c>
      <c r="DB862" s="211">
        <f t="shared" si="324"/>
        <v>0</v>
      </c>
      <c r="DC862" s="211">
        <f t="shared" si="325"/>
        <v>0</v>
      </c>
      <c r="DD862" s="211">
        <f t="shared" si="326"/>
        <v>0</v>
      </c>
      <c r="DE862" s="211">
        <f t="shared" si="327"/>
        <v>0</v>
      </c>
      <c r="DF862" s="211">
        <f t="shared" si="328"/>
        <v>0</v>
      </c>
      <c r="DG862" s="211">
        <f t="shared" si="329"/>
        <v>0</v>
      </c>
      <c r="DH862" s="211">
        <f t="shared" si="330"/>
        <v>0</v>
      </c>
    </row>
    <row r="863" spans="1:112" s="105" customFormat="1" ht="32.1" customHeight="1">
      <c r="A863" s="56">
        <v>619</v>
      </c>
      <c r="B863" s="57" t="s">
        <v>1141</v>
      </c>
      <c r="C863" s="202">
        <v>401000007</v>
      </c>
      <c r="D863" s="58" t="s">
        <v>288</v>
      </c>
      <c r="E863" s="59" t="s">
        <v>252</v>
      </c>
      <c r="F863" s="85"/>
      <c r="G863" s="85"/>
      <c r="H863" s="86">
        <v>3</v>
      </c>
      <c r="I863" s="85"/>
      <c r="J863" s="86">
        <v>16</v>
      </c>
      <c r="K863" s="86">
        <v>1</v>
      </c>
      <c r="L863" s="86">
        <v>6</v>
      </c>
      <c r="M863" s="232"/>
      <c r="N863" s="232"/>
      <c r="O863" s="232"/>
      <c r="P863" s="64" t="s">
        <v>134</v>
      </c>
      <c r="Q863" s="64" t="s">
        <v>999</v>
      </c>
      <c r="R863" s="86"/>
      <c r="S863" s="86"/>
      <c r="T863" s="86">
        <v>3</v>
      </c>
      <c r="U863" s="86"/>
      <c r="V863" s="86">
        <v>9</v>
      </c>
      <c r="W863" s="86">
        <v>1</v>
      </c>
      <c r="X863" s="86"/>
      <c r="Y863" s="86"/>
      <c r="Z863" s="86"/>
      <c r="AA863" s="86"/>
      <c r="AB863" s="64" t="s">
        <v>142</v>
      </c>
      <c r="AC863" s="64" t="s">
        <v>2939</v>
      </c>
      <c r="AD863" s="64"/>
      <c r="AE863" s="64"/>
      <c r="AF863" s="64"/>
      <c r="AG863" s="64"/>
      <c r="AH863" s="64"/>
      <c r="AI863" s="64"/>
      <c r="AJ863" s="64"/>
      <c r="AK863" s="64"/>
      <c r="AL863" s="64"/>
      <c r="AM863" s="64" t="s">
        <v>2940</v>
      </c>
      <c r="AN863" s="64" t="s">
        <v>2681</v>
      </c>
      <c r="AO863" s="197" t="s">
        <v>71</v>
      </c>
      <c r="AP863" s="197" t="s">
        <v>72</v>
      </c>
      <c r="AQ863" s="197" t="s">
        <v>992</v>
      </c>
      <c r="AR863" s="70" t="s">
        <v>993</v>
      </c>
      <c r="AS863" s="249" t="s">
        <v>118</v>
      </c>
      <c r="AT863" s="37">
        <f t="shared" si="334"/>
        <v>1286688.1399999999</v>
      </c>
      <c r="AU863" s="37">
        <f t="shared" si="334"/>
        <v>1286688.1399999999</v>
      </c>
      <c r="AV863" s="37">
        <v>0</v>
      </c>
      <c r="AW863" s="37">
        <v>0</v>
      </c>
      <c r="AX863" s="37">
        <v>0</v>
      </c>
      <c r="AY863" s="37">
        <v>0</v>
      </c>
      <c r="AZ863" s="37">
        <v>0</v>
      </c>
      <c r="BA863" s="37">
        <v>0</v>
      </c>
      <c r="BB863" s="37">
        <v>1286688.1399999999</v>
      </c>
      <c r="BC863" s="37">
        <v>1286688.1399999999</v>
      </c>
      <c r="BD863" s="331">
        <f>BH863</f>
        <v>1218920</v>
      </c>
      <c r="BE863" s="331">
        <v>0</v>
      </c>
      <c r="BF863" s="331">
        <v>0</v>
      </c>
      <c r="BG863" s="331">
        <v>0</v>
      </c>
      <c r="BH863" s="331">
        <v>1218920</v>
      </c>
      <c r="BI863" s="331">
        <f>BM863</f>
        <v>698670</v>
      </c>
      <c r="BJ863" s="331">
        <v>0</v>
      </c>
      <c r="BK863" s="331">
        <v>0</v>
      </c>
      <c r="BL863" s="331">
        <v>0</v>
      </c>
      <c r="BM863" s="331">
        <v>698670</v>
      </c>
      <c r="BN863" s="40">
        <f>BR863</f>
        <v>726620</v>
      </c>
      <c r="BO863" s="330">
        <v>0</v>
      </c>
      <c r="BP863" s="330">
        <v>0</v>
      </c>
      <c r="BQ863" s="330">
        <v>0</v>
      </c>
      <c r="BR863" s="40">
        <v>726620</v>
      </c>
      <c r="BS863" s="40">
        <f>BW863</f>
        <v>726620</v>
      </c>
      <c r="BT863" s="330">
        <v>0</v>
      </c>
      <c r="BU863" s="330">
        <v>0</v>
      </c>
      <c r="BV863" s="330">
        <v>0</v>
      </c>
      <c r="BW863" s="40">
        <v>726620</v>
      </c>
      <c r="BX863" s="37">
        <f t="shared" si="333"/>
        <v>1286688.1399999999</v>
      </c>
      <c r="BY863" s="37">
        <v>0</v>
      </c>
      <c r="BZ863" s="37">
        <v>0</v>
      </c>
      <c r="CA863" s="37">
        <v>0</v>
      </c>
      <c r="CB863" s="37">
        <v>1286688.1399999999</v>
      </c>
      <c r="CC863" s="331">
        <f>CG863</f>
        <v>1218920</v>
      </c>
      <c r="CD863" s="331">
        <v>0</v>
      </c>
      <c r="CE863" s="331">
        <v>0</v>
      </c>
      <c r="CF863" s="331">
        <v>0</v>
      </c>
      <c r="CG863" s="331">
        <v>1218920</v>
      </c>
      <c r="CH863" s="331">
        <f>CL863</f>
        <v>698670</v>
      </c>
      <c r="CI863" s="331">
        <v>0</v>
      </c>
      <c r="CJ863" s="331">
        <v>0</v>
      </c>
      <c r="CK863" s="331">
        <v>0</v>
      </c>
      <c r="CL863" s="331">
        <v>698670</v>
      </c>
      <c r="CM863" s="311" t="s">
        <v>1257</v>
      </c>
      <c r="CN863" s="19" t="str">
        <f t="shared" si="331"/>
        <v>4010000070113индексации</v>
      </c>
      <c r="CO863" s="103"/>
      <c r="CP863" s="103"/>
      <c r="CQ863" s="104"/>
      <c r="CR863" s="104">
        <f t="shared" si="312"/>
        <v>0</v>
      </c>
      <c r="CS863" s="104">
        <f t="shared" si="313"/>
        <v>0</v>
      </c>
      <c r="CT863" s="104">
        <f t="shared" si="314"/>
        <v>0</v>
      </c>
      <c r="CU863" s="104">
        <f t="shared" si="315"/>
        <v>0</v>
      </c>
      <c r="CV863" s="104">
        <f t="shared" si="316"/>
        <v>0</v>
      </c>
      <c r="CW863" s="104">
        <f t="shared" si="317"/>
        <v>0</v>
      </c>
      <c r="CX863" s="104"/>
      <c r="CY863" s="211">
        <f t="shared" si="321"/>
        <v>0</v>
      </c>
      <c r="CZ863" s="211">
        <f t="shared" si="322"/>
        <v>0</v>
      </c>
      <c r="DA863" s="211">
        <f t="shared" si="323"/>
        <v>0</v>
      </c>
      <c r="DB863" s="211">
        <f t="shared" si="324"/>
        <v>0</v>
      </c>
      <c r="DC863" s="211">
        <f t="shared" si="325"/>
        <v>0</v>
      </c>
      <c r="DD863" s="211">
        <f t="shared" si="326"/>
        <v>0</v>
      </c>
      <c r="DE863" s="211">
        <f t="shared" si="327"/>
        <v>0</v>
      </c>
      <c r="DF863" s="211">
        <f t="shared" si="328"/>
        <v>0</v>
      </c>
      <c r="DG863" s="211">
        <f t="shared" si="329"/>
        <v>0</v>
      </c>
      <c r="DH863" s="211">
        <f t="shared" si="330"/>
        <v>0</v>
      </c>
    </row>
    <row r="864" spans="1:112" s="105" customFormat="1" ht="32.1" customHeight="1">
      <c r="A864" s="56">
        <v>619</v>
      </c>
      <c r="B864" s="57" t="s">
        <v>1141</v>
      </c>
      <c r="C864" s="202">
        <v>401000007</v>
      </c>
      <c r="D864" s="58" t="s">
        <v>288</v>
      </c>
      <c r="E864" s="59" t="s">
        <v>252</v>
      </c>
      <c r="F864" s="85"/>
      <c r="G864" s="85"/>
      <c r="H864" s="86">
        <v>3</v>
      </c>
      <c r="I864" s="85"/>
      <c r="J864" s="86">
        <v>16</v>
      </c>
      <c r="K864" s="86">
        <v>1</v>
      </c>
      <c r="L864" s="86">
        <v>6</v>
      </c>
      <c r="M864" s="232"/>
      <c r="N864" s="232"/>
      <c r="O864" s="232"/>
      <c r="P864" s="64" t="s">
        <v>134</v>
      </c>
      <c r="Q864" s="64" t="s">
        <v>999</v>
      </c>
      <c r="R864" s="86"/>
      <c r="S864" s="86"/>
      <c r="T864" s="86">
        <v>3</v>
      </c>
      <c r="U864" s="86"/>
      <c r="V864" s="86">
        <v>9</v>
      </c>
      <c r="W864" s="86">
        <v>1</v>
      </c>
      <c r="X864" s="86"/>
      <c r="Y864" s="86"/>
      <c r="Z864" s="86"/>
      <c r="AA864" s="86"/>
      <c r="AB864" s="64" t="s">
        <v>142</v>
      </c>
      <c r="AC864" s="64" t="s">
        <v>2939</v>
      </c>
      <c r="AD864" s="64"/>
      <c r="AE864" s="64"/>
      <c r="AF864" s="64"/>
      <c r="AG864" s="64"/>
      <c r="AH864" s="64"/>
      <c r="AI864" s="64"/>
      <c r="AJ864" s="64"/>
      <c r="AK864" s="64"/>
      <c r="AL864" s="64"/>
      <c r="AM864" s="64" t="s">
        <v>2940</v>
      </c>
      <c r="AN864" s="64" t="s">
        <v>2681</v>
      </c>
      <c r="AO864" s="197" t="s">
        <v>71</v>
      </c>
      <c r="AP864" s="197" t="s">
        <v>72</v>
      </c>
      <c r="AQ864" s="197" t="s">
        <v>290</v>
      </c>
      <c r="AR864" s="70" t="s">
        <v>291</v>
      </c>
      <c r="AS864" s="249" t="s">
        <v>73</v>
      </c>
      <c r="AT864" s="37">
        <f t="shared" si="334"/>
        <v>194581.58</v>
      </c>
      <c r="AU864" s="37">
        <f t="shared" si="334"/>
        <v>194581.58</v>
      </c>
      <c r="AV864" s="37">
        <v>0</v>
      </c>
      <c r="AW864" s="37">
        <v>0</v>
      </c>
      <c r="AX864" s="37">
        <v>0</v>
      </c>
      <c r="AY864" s="37">
        <v>0</v>
      </c>
      <c r="AZ864" s="37">
        <v>0</v>
      </c>
      <c r="BA864" s="37">
        <v>0</v>
      </c>
      <c r="BB864" s="37">
        <v>194581.58</v>
      </c>
      <c r="BC864" s="37">
        <v>194581.58</v>
      </c>
      <c r="BD864" s="331">
        <f>BH864</f>
        <v>126014.89</v>
      </c>
      <c r="BE864" s="330">
        <v>0</v>
      </c>
      <c r="BF864" s="330">
        <v>0</v>
      </c>
      <c r="BG864" s="330">
        <v>0</v>
      </c>
      <c r="BH864" s="331">
        <v>126014.89</v>
      </c>
      <c r="BI864" s="331">
        <f>BM864</f>
        <v>126010</v>
      </c>
      <c r="BJ864" s="330">
        <v>0</v>
      </c>
      <c r="BK864" s="330">
        <v>0</v>
      </c>
      <c r="BL864" s="330">
        <v>0</v>
      </c>
      <c r="BM864" s="331">
        <v>126010</v>
      </c>
      <c r="BN864" s="40">
        <f>BR864</f>
        <v>126010</v>
      </c>
      <c r="BO864" s="330">
        <v>0</v>
      </c>
      <c r="BP864" s="330">
        <v>0</v>
      </c>
      <c r="BQ864" s="330">
        <v>0</v>
      </c>
      <c r="BR864" s="40">
        <v>126010</v>
      </c>
      <c r="BS864" s="40">
        <f>BW864</f>
        <v>126010</v>
      </c>
      <c r="BT864" s="330">
        <v>0</v>
      </c>
      <c r="BU864" s="330">
        <v>0</v>
      </c>
      <c r="BV864" s="330">
        <v>0</v>
      </c>
      <c r="BW864" s="40">
        <v>126010</v>
      </c>
      <c r="BX864" s="37">
        <f t="shared" si="333"/>
        <v>194581.58</v>
      </c>
      <c r="BY864" s="37">
        <v>0</v>
      </c>
      <c r="BZ864" s="37">
        <v>0</v>
      </c>
      <c r="CA864" s="37">
        <v>0</v>
      </c>
      <c r="CB864" s="37">
        <v>194581.58</v>
      </c>
      <c r="CC864" s="331">
        <f>CG864</f>
        <v>126014.89</v>
      </c>
      <c r="CD864" s="330">
        <v>0</v>
      </c>
      <c r="CE864" s="330">
        <v>0</v>
      </c>
      <c r="CF864" s="330">
        <v>0</v>
      </c>
      <c r="CG864" s="331">
        <v>126014.89</v>
      </c>
      <c r="CH864" s="331">
        <f>CL864</f>
        <v>126010</v>
      </c>
      <c r="CI864" s="330">
        <v>0</v>
      </c>
      <c r="CJ864" s="330">
        <v>0</v>
      </c>
      <c r="CK864" s="330">
        <v>0</v>
      </c>
      <c r="CL864" s="331">
        <v>126010</v>
      </c>
      <c r="CM864" s="311" t="s">
        <v>91</v>
      </c>
      <c r="CN864" s="19" t="str">
        <f t="shared" si="331"/>
        <v>4010000070113нормативный</v>
      </c>
      <c r="CO864" s="103"/>
      <c r="CP864" s="103"/>
      <c r="CQ864" s="104"/>
      <c r="CR864" s="104">
        <f t="shared" ref="CR864:CR927" si="335">AT864-AV864-AX864-AZ864-BB864</f>
        <v>0</v>
      </c>
      <c r="CS864" s="104">
        <f t="shared" ref="CS864:CS927" si="336">AU864-AW864-AY864-BA864-BC864</f>
        <v>0</v>
      </c>
      <c r="CT864" s="104">
        <f t="shared" ref="CT864:CT927" si="337">BD864-BE864-BF864-BG864-BH864</f>
        <v>0</v>
      </c>
      <c r="CU864" s="104">
        <f t="shared" ref="CU864:CU927" si="338">BI864-BJ864-BK864-BL864-BM864</f>
        <v>0</v>
      </c>
      <c r="CV864" s="104">
        <f t="shared" ref="CV864:CV927" si="339">BN864-BO864-BP864-BQ864-BR864</f>
        <v>0</v>
      </c>
      <c r="CW864" s="104">
        <f t="shared" ref="CW864:CW927" si="340">BS864-BT864-BU864-BV864-BW864</f>
        <v>0</v>
      </c>
      <c r="CX864" s="104"/>
      <c r="CY864" s="211">
        <f t="shared" si="321"/>
        <v>0</v>
      </c>
      <c r="CZ864" s="211">
        <f t="shared" si="322"/>
        <v>0</v>
      </c>
      <c r="DA864" s="211">
        <f t="shared" si="323"/>
        <v>0</v>
      </c>
      <c r="DB864" s="211">
        <f t="shared" si="324"/>
        <v>0</v>
      </c>
      <c r="DC864" s="211">
        <f t="shared" si="325"/>
        <v>0</v>
      </c>
      <c r="DD864" s="211">
        <f t="shared" si="326"/>
        <v>0</v>
      </c>
      <c r="DE864" s="211">
        <f t="shared" si="327"/>
        <v>0</v>
      </c>
      <c r="DF864" s="211">
        <f t="shared" si="328"/>
        <v>0</v>
      </c>
      <c r="DG864" s="211">
        <f t="shared" si="329"/>
        <v>0</v>
      </c>
      <c r="DH864" s="211">
        <f t="shared" si="330"/>
        <v>0</v>
      </c>
    </row>
    <row r="865" spans="1:112" s="105" customFormat="1" ht="32.1" customHeight="1">
      <c r="A865" s="56">
        <v>619</v>
      </c>
      <c r="B865" s="57" t="s">
        <v>1141</v>
      </c>
      <c r="C865" s="202">
        <v>401000007</v>
      </c>
      <c r="D865" s="58" t="s">
        <v>288</v>
      </c>
      <c r="E865" s="59" t="s">
        <v>252</v>
      </c>
      <c r="F865" s="85"/>
      <c r="G865" s="85"/>
      <c r="H865" s="86">
        <v>3</v>
      </c>
      <c r="I865" s="85"/>
      <c r="J865" s="86">
        <v>16</v>
      </c>
      <c r="K865" s="86">
        <v>1</v>
      </c>
      <c r="L865" s="86">
        <v>6</v>
      </c>
      <c r="M865" s="232"/>
      <c r="N865" s="232"/>
      <c r="O865" s="232"/>
      <c r="P865" s="64" t="s">
        <v>134</v>
      </c>
      <c r="Q865" s="64" t="s">
        <v>999</v>
      </c>
      <c r="R865" s="86"/>
      <c r="S865" s="86"/>
      <c r="T865" s="86">
        <v>3</v>
      </c>
      <c r="U865" s="86"/>
      <c r="V865" s="86">
        <v>9</v>
      </c>
      <c r="W865" s="86">
        <v>1</v>
      </c>
      <c r="X865" s="86"/>
      <c r="Y865" s="86"/>
      <c r="Z865" s="86"/>
      <c r="AA865" s="86"/>
      <c r="AB865" s="64" t="s">
        <v>142</v>
      </c>
      <c r="AC865" s="64" t="s">
        <v>2941</v>
      </c>
      <c r="AD865" s="64"/>
      <c r="AE865" s="64"/>
      <c r="AF865" s="64"/>
      <c r="AG865" s="64"/>
      <c r="AH865" s="64"/>
      <c r="AI865" s="64"/>
      <c r="AJ865" s="64"/>
      <c r="AK865" s="64"/>
      <c r="AL865" s="64"/>
      <c r="AM865" s="328" t="s">
        <v>2940</v>
      </c>
      <c r="AN865" s="64" t="s">
        <v>2681</v>
      </c>
      <c r="AO865" s="197" t="s">
        <v>205</v>
      </c>
      <c r="AP865" s="197" t="s">
        <v>71</v>
      </c>
      <c r="AQ865" s="197" t="s">
        <v>1018</v>
      </c>
      <c r="AR865" s="70" t="s">
        <v>1019</v>
      </c>
      <c r="AS865" s="249" t="s">
        <v>280</v>
      </c>
      <c r="AT865" s="37">
        <f t="shared" si="334"/>
        <v>1667137</v>
      </c>
      <c r="AU865" s="37">
        <f t="shared" si="334"/>
        <v>1667137</v>
      </c>
      <c r="AV865" s="37">
        <v>0</v>
      </c>
      <c r="AW865" s="37">
        <v>0</v>
      </c>
      <c r="AX865" s="37">
        <v>0</v>
      </c>
      <c r="AY865" s="37">
        <v>0</v>
      </c>
      <c r="AZ865" s="37">
        <v>0</v>
      </c>
      <c r="BA865" s="37">
        <v>0</v>
      </c>
      <c r="BB865" s="37">
        <v>1667137</v>
      </c>
      <c r="BC865" s="37">
        <v>1667137</v>
      </c>
      <c r="BD865" s="331">
        <f>BH865</f>
        <v>8461546.4299999997</v>
      </c>
      <c r="BE865" s="330">
        <v>0</v>
      </c>
      <c r="BF865" s="330">
        <v>0</v>
      </c>
      <c r="BG865" s="330">
        <v>0</v>
      </c>
      <c r="BH865" s="331">
        <v>8461546.4299999997</v>
      </c>
      <c r="BI865" s="331">
        <f>BM865</f>
        <v>1655640</v>
      </c>
      <c r="BJ865" s="330">
        <v>0</v>
      </c>
      <c r="BK865" s="330">
        <v>0</v>
      </c>
      <c r="BL865" s="331">
        <v>0</v>
      </c>
      <c r="BM865" s="331">
        <v>1655640</v>
      </c>
      <c r="BN865" s="40">
        <f>BR865</f>
        <v>1655640</v>
      </c>
      <c r="BO865" s="330">
        <v>0</v>
      </c>
      <c r="BP865" s="330">
        <v>0</v>
      </c>
      <c r="BQ865" s="330">
        <v>0</v>
      </c>
      <c r="BR865" s="40">
        <v>1655640</v>
      </c>
      <c r="BS865" s="40">
        <f>BW865</f>
        <v>1655640</v>
      </c>
      <c r="BT865" s="330">
        <v>0</v>
      </c>
      <c r="BU865" s="330">
        <v>0</v>
      </c>
      <c r="BV865" s="330">
        <v>0</v>
      </c>
      <c r="BW865" s="40">
        <v>1655640</v>
      </c>
      <c r="BX865" s="37">
        <f t="shared" si="333"/>
        <v>1667137</v>
      </c>
      <c r="BY865" s="37">
        <v>0</v>
      </c>
      <c r="BZ865" s="37">
        <v>0</v>
      </c>
      <c r="CA865" s="37">
        <v>0</v>
      </c>
      <c r="CB865" s="37">
        <v>1667137</v>
      </c>
      <c r="CC865" s="331">
        <f>CG865</f>
        <v>8461546.4299999997</v>
      </c>
      <c r="CD865" s="330">
        <v>0</v>
      </c>
      <c r="CE865" s="330">
        <v>0</v>
      </c>
      <c r="CF865" s="330">
        <v>0</v>
      </c>
      <c r="CG865" s="331">
        <v>8461546.4299999997</v>
      </c>
      <c r="CH865" s="331">
        <f>CL865</f>
        <v>1655640</v>
      </c>
      <c r="CI865" s="330">
        <v>0</v>
      </c>
      <c r="CJ865" s="330">
        <v>0</v>
      </c>
      <c r="CK865" s="331">
        <v>0</v>
      </c>
      <c r="CL865" s="331">
        <v>1655640</v>
      </c>
      <c r="CM865" s="311" t="s">
        <v>91</v>
      </c>
      <c r="CN865" s="19" t="str">
        <f t="shared" si="331"/>
        <v>4010000070501нормативный</v>
      </c>
      <c r="CO865" s="103"/>
      <c r="CP865" s="103"/>
      <c r="CQ865" s="104"/>
      <c r="CR865" s="104">
        <f t="shared" si="335"/>
        <v>0</v>
      </c>
      <c r="CS865" s="104">
        <f t="shared" si="336"/>
        <v>0</v>
      </c>
      <c r="CT865" s="104">
        <f t="shared" si="337"/>
        <v>0</v>
      </c>
      <c r="CU865" s="104">
        <f t="shared" si="338"/>
        <v>0</v>
      </c>
      <c r="CV865" s="104">
        <f t="shared" si="339"/>
        <v>0</v>
      </c>
      <c r="CW865" s="104">
        <f t="shared" si="340"/>
        <v>0</v>
      </c>
      <c r="CX865" s="104"/>
      <c r="CY865" s="211">
        <f t="shared" si="321"/>
        <v>0</v>
      </c>
      <c r="CZ865" s="211">
        <f t="shared" si="322"/>
        <v>0</v>
      </c>
      <c r="DA865" s="211">
        <f t="shared" si="323"/>
        <v>0</v>
      </c>
      <c r="DB865" s="211">
        <f t="shared" si="324"/>
        <v>0</v>
      </c>
      <c r="DC865" s="211">
        <f t="shared" si="325"/>
        <v>0</v>
      </c>
      <c r="DD865" s="211">
        <f t="shared" si="326"/>
        <v>0</v>
      </c>
      <c r="DE865" s="211">
        <f t="shared" si="327"/>
        <v>0</v>
      </c>
      <c r="DF865" s="211">
        <f t="shared" si="328"/>
        <v>0</v>
      </c>
      <c r="DG865" s="211">
        <f t="shared" si="329"/>
        <v>0</v>
      </c>
      <c r="DH865" s="211">
        <f t="shared" si="330"/>
        <v>0</v>
      </c>
    </row>
    <row r="866" spans="1:112" s="105" customFormat="1" ht="32.1" customHeight="1">
      <c r="A866" s="56">
        <v>619</v>
      </c>
      <c r="B866" s="57" t="s">
        <v>1141</v>
      </c>
      <c r="C866" s="202">
        <v>401000007</v>
      </c>
      <c r="D866" s="58" t="s">
        <v>288</v>
      </c>
      <c r="E866" s="59" t="s">
        <v>252</v>
      </c>
      <c r="F866" s="85"/>
      <c r="G866" s="85"/>
      <c r="H866" s="86">
        <v>3</v>
      </c>
      <c r="I866" s="85"/>
      <c r="J866" s="86">
        <v>16</v>
      </c>
      <c r="K866" s="86">
        <v>1</v>
      </c>
      <c r="L866" s="86">
        <v>6</v>
      </c>
      <c r="M866" s="232"/>
      <c r="N866" s="232"/>
      <c r="O866" s="232"/>
      <c r="P866" s="64" t="s">
        <v>1155</v>
      </c>
      <c r="Q866" s="64" t="s">
        <v>999</v>
      </c>
      <c r="R866" s="86"/>
      <c r="S866" s="86"/>
      <c r="T866" s="86">
        <v>3</v>
      </c>
      <c r="U866" s="86"/>
      <c r="V866" s="86">
        <v>9</v>
      </c>
      <c r="W866" s="86">
        <v>1</v>
      </c>
      <c r="X866" s="86"/>
      <c r="Y866" s="86"/>
      <c r="Z866" s="86"/>
      <c r="AA866" s="86"/>
      <c r="AB866" s="64" t="s">
        <v>142</v>
      </c>
      <c r="AC866" s="64" t="s">
        <v>2941</v>
      </c>
      <c r="AD866" s="64"/>
      <c r="AE866" s="64"/>
      <c r="AF866" s="64"/>
      <c r="AG866" s="64"/>
      <c r="AH866" s="64"/>
      <c r="AI866" s="64"/>
      <c r="AJ866" s="64"/>
      <c r="AK866" s="64"/>
      <c r="AL866" s="64"/>
      <c r="AM866" s="328" t="s">
        <v>2940</v>
      </c>
      <c r="AN866" s="64" t="s">
        <v>2681</v>
      </c>
      <c r="AO866" s="197" t="s">
        <v>205</v>
      </c>
      <c r="AP866" s="197" t="s">
        <v>71</v>
      </c>
      <c r="AQ866" s="197" t="s">
        <v>1018</v>
      </c>
      <c r="AR866" s="70" t="s">
        <v>1019</v>
      </c>
      <c r="AS866" s="249" t="s">
        <v>73</v>
      </c>
      <c r="AT866" s="37">
        <f t="shared" si="334"/>
        <v>2936872.46</v>
      </c>
      <c r="AU866" s="37">
        <f t="shared" si="334"/>
        <v>2930242.35</v>
      </c>
      <c r="AV866" s="37">
        <v>0</v>
      </c>
      <c r="AW866" s="37">
        <v>0</v>
      </c>
      <c r="AX866" s="37">
        <v>0</v>
      </c>
      <c r="AY866" s="37">
        <v>0</v>
      </c>
      <c r="AZ866" s="37">
        <v>0</v>
      </c>
      <c r="BA866" s="37">
        <v>0</v>
      </c>
      <c r="BB866" s="37">
        <v>2936872.46</v>
      </c>
      <c r="BC866" s="37">
        <v>2930242.35</v>
      </c>
      <c r="BD866" s="331">
        <v>2492930</v>
      </c>
      <c r="BE866" s="330">
        <v>0</v>
      </c>
      <c r="BF866" s="330">
        <v>0</v>
      </c>
      <c r="BG866" s="330">
        <v>0</v>
      </c>
      <c r="BH866" s="331">
        <v>2492930</v>
      </c>
      <c r="BI866" s="331">
        <v>2492930</v>
      </c>
      <c r="BJ866" s="330">
        <v>0</v>
      </c>
      <c r="BK866" s="330">
        <v>0</v>
      </c>
      <c r="BL866" s="330">
        <v>0</v>
      </c>
      <c r="BM866" s="331">
        <v>2492930</v>
      </c>
      <c r="BN866" s="40">
        <v>2492930</v>
      </c>
      <c r="BO866" s="330">
        <v>0</v>
      </c>
      <c r="BP866" s="330">
        <v>0</v>
      </c>
      <c r="BQ866" s="330">
        <v>0</v>
      </c>
      <c r="BR866" s="40">
        <v>2492930</v>
      </c>
      <c r="BS866" s="40">
        <v>2492930</v>
      </c>
      <c r="BT866" s="330">
        <v>0</v>
      </c>
      <c r="BU866" s="330">
        <v>0</v>
      </c>
      <c r="BV866" s="330">
        <v>0</v>
      </c>
      <c r="BW866" s="40">
        <v>2492930</v>
      </c>
      <c r="BX866" s="37">
        <f t="shared" si="333"/>
        <v>2936872.46</v>
      </c>
      <c r="BY866" s="37">
        <v>0</v>
      </c>
      <c r="BZ866" s="37">
        <v>0</v>
      </c>
      <c r="CA866" s="37">
        <v>0</v>
      </c>
      <c r="CB866" s="37">
        <v>2936872.46</v>
      </c>
      <c r="CC866" s="331">
        <v>2492930</v>
      </c>
      <c r="CD866" s="330">
        <v>0</v>
      </c>
      <c r="CE866" s="330">
        <v>0</v>
      </c>
      <c r="CF866" s="330">
        <v>0</v>
      </c>
      <c r="CG866" s="331">
        <v>2492930</v>
      </c>
      <c r="CH866" s="331">
        <v>2492930</v>
      </c>
      <c r="CI866" s="330">
        <v>0</v>
      </c>
      <c r="CJ866" s="330">
        <v>0</v>
      </c>
      <c r="CK866" s="330">
        <v>0</v>
      </c>
      <c r="CL866" s="331">
        <v>2492930</v>
      </c>
      <c r="CM866" s="311" t="s">
        <v>91</v>
      </c>
      <c r="CN866" s="19" t="str">
        <f t="shared" si="331"/>
        <v>4010000070501нормативный</v>
      </c>
      <c r="CO866" s="103"/>
      <c r="CP866" s="103"/>
      <c r="CQ866" s="104"/>
      <c r="CR866" s="104">
        <f t="shared" si="335"/>
        <v>0</v>
      </c>
      <c r="CS866" s="104">
        <f t="shared" si="336"/>
        <v>0</v>
      </c>
      <c r="CT866" s="104">
        <f t="shared" si="337"/>
        <v>0</v>
      </c>
      <c r="CU866" s="104">
        <f t="shared" si="338"/>
        <v>0</v>
      </c>
      <c r="CV866" s="104">
        <f t="shared" si="339"/>
        <v>0</v>
      </c>
      <c r="CW866" s="104">
        <f t="shared" si="340"/>
        <v>0</v>
      </c>
      <c r="CX866" s="104"/>
      <c r="CY866" s="211">
        <f t="shared" si="321"/>
        <v>0</v>
      </c>
      <c r="CZ866" s="211">
        <f t="shared" si="322"/>
        <v>0</v>
      </c>
      <c r="DA866" s="211">
        <f t="shared" si="323"/>
        <v>0</v>
      </c>
      <c r="DB866" s="211">
        <f t="shared" si="324"/>
        <v>0</v>
      </c>
      <c r="DC866" s="211">
        <f t="shared" si="325"/>
        <v>0</v>
      </c>
      <c r="DD866" s="211">
        <f t="shared" si="326"/>
        <v>0</v>
      </c>
      <c r="DE866" s="211">
        <f t="shared" si="327"/>
        <v>0</v>
      </c>
      <c r="DF866" s="211">
        <f t="shared" si="328"/>
        <v>0</v>
      </c>
      <c r="DG866" s="211">
        <f t="shared" si="329"/>
        <v>0</v>
      </c>
      <c r="DH866" s="211">
        <f t="shared" si="330"/>
        <v>0</v>
      </c>
    </row>
    <row r="867" spans="1:112" s="105" customFormat="1" ht="32.1" customHeight="1">
      <c r="A867" s="56">
        <v>619</v>
      </c>
      <c r="B867" s="57" t="s">
        <v>1141</v>
      </c>
      <c r="C867" s="202">
        <v>401000010</v>
      </c>
      <c r="D867" s="58" t="s">
        <v>1092</v>
      </c>
      <c r="E867" s="59" t="s">
        <v>252</v>
      </c>
      <c r="F867" s="85"/>
      <c r="G867" s="85"/>
      <c r="H867" s="86">
        <v>3</v>
      </c>
      <c r="I867" s="85"/>
      <c r="J867" s="86">
        <v>16</v>
      </c>
      <c r="K867" s="86">
        <v>1</v>
      </c>
      <c r="L867" s="86">
        <v>8</v>
      </c>
      <c r="M867" s="232"/>
      <c r="N867" s="232"/>
      <c r="O867" s="232"/>
      <c r="P867" s="64" t="s">
        <v>1155</v>
      </c>
      <c r="Q867" s="64" t="s">
        <v>2942</v>
      </c>
      <c r="R867" s="86"/>
      <c r="S867" s="86"/>
      <c r="T867" s="86">
        <v>3</v>
      </c>
      <c r="U867" s="86"/>
      <c r="V867" s="86" t="s">
        <v>501</v>
      </c>
      <c r="W867" s="86" t="s">
        <v>383</v>
      </c>
      <c r="X867" s="86" t="s">
        <v>1337</v>
      </c>
      <c r="Y867" s="86"/>
      <c r="Z867" s="86"/>
      <c r="AA867" s="86"/>
      <c r="AB867" s="64" t="s">
        <v>1156</v>
      </c>
      <c r="AC867" s="64" t="s">
        <v>2943</v>
      </c>
      <c r="AD867" s="245"/>
      <c r="AE867" s="245"/>
      <c r="AF867" s="245"/>
      <c r="AG867" s="245"/>
      <c r="AH867" s="245"/>
      <c r="AI867" s="245"/>
      <c r="AJ867" s="245" t="s">
        <v>64</v>
      </c>
      <c r="AK867" s="245" t="s">
        <v>226</v>
      </c>
      <c r="AL867" s="245"/>
      <c r="AM867" s="329"/>
      <c r="AN867" s="64" t="s">
        <v>2795</v>
      </c>
      <c r="AO867" s="197" t="s">
        <v>205</v>
      </c>
      <c r="AP867" s="197" t="s">
        <v>71</v>
      </c>
      <c r="AQ867" s="197" t="s">
        <v>529</v>
      </c>
      <c r="AR867" s="70" t="s">
        <v>530</v>
      </c>
      <c r="AS867" s="249" t="s">
        <v>149</v>
      </c>
      <c r="AT867" s="37">
        <f t="shared" si="334"/>
        <v>1020366</v>
      </c>
      <c r="AU867" s="37">
        <f t="shared" si="334"/>
        <v>1020366</v>
      </c>
      <c r="AV867" s="37">
        <v>0</v>
      </c>
      <c r="AW867" s="37">
        <v>0</v>
      </c>
      <c r="AX867" s="37">
        <v>1020366</v>
      </c>
      <c r="AY867" s="37">
        <v>1020366</v>
      </c>
      <c r="AZ867" s="37">
        <v>0</v>
      </c>
      <c r="BA867" s="37">
        <v>0</v>
      </c>
      <c r="BB867" s="37">
        <v>0</v>
      </c>
      <c r="BC867" s="37">
        <v>0</v>
      </c>
      <c r="BD867" s="330">
        <v>0</v>
      </c>
      <c r="BE867" s="330">
        <v>0</v>
      </c>
      <c r="BF867" s="330">
        <v>0</v>
      </c>
      <c r="BG867" s="330">
        <v>0</v>
      </c>
      <c r="BH867" s="330">
        <v>0</v>
      </c>
      <c r="BI867" s="330">
        <v>0</v>
      </c>
      <c r="BJ867" s="330">
        <v>0</v>
      </c>
      <c r="BK867" s="330">
        <v>0</v>
      </c>
      <c r="BL867" s="330">
        <v>0</v>
      </c>
      <c r="BM867" s="330">
        <v>0</v>
      </c>
      <c r="BN867" s="40">
        <v>0</v>
      </c>
      <c r="BO867" s="330">
        <v>0</v>
      </c>
      <c r="BP867" s="330">
        <v>0</v>
      </c>
      <c r="BQ867" s="330">
        <v>0</v>
      </c>
      <c r="BR867" s="40">
        <v>0</v>
      </c>
      <c r="BS867" s="40">
        <v>0</v>
      </c>
      <c r="BT867" s="330">
        <v>0</v>
      </c>
      <c r="BU867" s="330">
        <v>0</v>
      </c>
      <c r="BV867" s="330">
        <v>0</v>
      </c>
      <c r="BW867" s="40">
        <v>0</v>
      </c>
      <c r="BX867" s="37">
        <f t="shared" si="333"/>
        <v>1020366</v>
      </c>
      <c r="BY867" s="37">
        <v>0</v>
      </c>
      <c r="BZ867" s="37">
        <v>1020366</v>
      </c>
      <c r="CA867" s="37">
        <v>0</v>
      </c>
      <c r="CB867" s="37">
        <v>0</v>
      </c>
      <c r="CC867" s="330">
        <v>0</v>
      </c>
      <c r="CD867" s="330">
        <v>0</v>
      </c>
      <c r="CE867" s="330">
        <v>0</v>
      </c>
      <c r="CF867" s="330">
        <v>0</v>
      </c>
      <c r="CG867" s="330">
        <v>0</v>
      </c>
      <c r="CH867" s="330">
        <v>0</v>
      </c>
      <c r="CI867" s="330">
        <v>0</v>
      </c>
      <c r="CJ867" s="330">
        <v>0</v>
      </c>
      <c r="CK867" s="330">
        <v>0</v>
      </c>
      <c r="CL867" s="330">
        <v>0</v>
      </c>
      <c r="CM867" s="382" t="s">
        <v>92</v>
      </c>
      <c r="CN867" s="19" t="str">
        <f t="shared" si="331"/>
        <v>4010000100501плановый</v>
      </c>
      <c r="CO867" s="103"/>
      <c r="CP867" s="103"/>
      <c r="CQ867" s="104"/>
      <c r="CR867" s="104">
        <f t="shared" si="335"/>
        <v>0</v>
      </c>
      <c r="CS867" s="104">
        <f t="shared" si="336"/>
        <v>0</v>
      </c>
      <c r="CT867" s="104">
        <f t="shared" si="337"/>
        <v>0</v>
      </c>
      <c r="CU867" s="104">
        <f t="shared" si="338"/>
        <v>0</v>
      </c>
      <c r="CV867" s="104">
        <f t="shared" si="339"/>
        <v>0</v>
      </c>
      <c r="CW867" s="104">
        <f t="shared" si="340"/>
        <v>0</v>
      </c>
      <c r="CX867" s="104"/>
      <c r="CY867" s="211">
        <f t="shared" si="321"/>
        <v>0</v>
      </c>
      <c r="CZ867" s="211">
        <f t="shared" si="322"/>
        <v>0</v>
      </c>
      <c r="DA867" s="211">
        <f t="shared" si="323"/>
        <v>0</v>
      </c>
      <c r="DB867" s="211">
        <f t="shared" si="324"/>
        <v>0</v>
      </c>
      <c r="DC867" s="211">
        <f t="shared" si="325"/>
        <v>0</v>
      </c>
      <c r="DD867" s="211">
        <f t="shared" si="326"/>
        <v>0</v>
      </c>
      <c r="DE867" s="211">
        <f t="shared" si="327"/>
        <v>0</v>
      </c>
      <c r="DF867" s="211">
        <f t="shared" si="328"/>
        <v>0</v>
      </c>
      <c r="DG867" s="211">
        <f t="shared" si="329"/>
        <v>0</v>
      </c>
      <c r="DH867" s="211">
        <f t="shared" si="330"/>
        <v>0</v>
      </c>
    </row>
    <row r="868" spans="1:112" s="105" customFormat="1" ht="32.1" customHeight="1">
      <c r="A868" s="56">
        <v>619</v>
      </c>
      <c r="B868" s="57" t="s">
        <v>1141</v>
      </c>
      <c r="C868" s="202">
        <v>401000010</v>
      </c>
      <c r="D868" s="58" t="s">
        <v>1092</v>
      </c>
      <c r="E868" s="59" t="s">
        <v>252</v>
      </c>
      <c r="F868" s="85"/>
      <c r="G868" s="85"/>
      <c r="H868" s="86">
        <v>3</v>
      </c>
      <c r="I868" s="85"/>
      <c r="J868" s="86">
        <v>16</v>
      </c>
      <c r="K868" s="86">
        <v>1</v>
      </c>
      <c r="L868" s="86">
        <v>8</v>
      </c>
      <c r="M868" s="232"/>
      <c r="N868" s="232"/>
      <c r="O868" s="232"/>
      <c r="P868" s="64" t="s">
        <v>1155</v>
      </c>
      <c r="Q868" s="64" t="s">
        <v>2942</v>
      </c>
      <c r="R868" s="86"/>
      <c r="S868" s="86"/>
      <c r="T868" s="86">
        <v>3</v>
      </c>
      <c r="U868" s="86"/>
      <c r="V868" s="86" t="s">
        <v>501</v>
      </c>
      <c r="W868" s="86" t="s">
        <v>383</v>
      </c>
      <c r="X868" s="86" t="s">
        <v>845</v>
      </c>
      <c r="Y868" s="86"/>
      <c r="Z868" s="86"/>
      <c r="AA868" s="86"/>
      <c r="AB868" s="64" t="s">
        <v>1156</v>
      </c>
      <c r="AC868" s="64" t="s">
        <v>2943</v>
      </c>
      <c r="AD868" s="245"/>
      <c r="AE868" s="245"/>
      <c r="AF868" s="245"/>
      <c r="AG868" s="245"/>
      <c r="AH868" s="245"/>
      <c r="AI868" s="245"/>
      <c r="AJ868" s="245" t="s">
        <v>64</v>
      </c>
      <c r="AK868" s="245" t="s">
        <v>226</v>
      </c>
      <c r="AL868" s="245"/>
      <c r="AM868" s="329"/>
      <c r="AN868" s="64" t="s">
        <v>2795</v>
      </c>
      <c r="AO868" s="197" t="s">
        <v>205</v>
      </c>
      <c r="AP868" s="197" t="s">
        <v>71</v>
      </c>
      <c r="AQ868" s="197" t="s">
        <v>529</v>
      </c>
      <c r="AR868" s="70" t="s">
        <v>530</v>
      </c>
      <c r="AS868" s="249" t="s">
        <v>267</v>
      </c>
      <c r="AT868" s="37">
        <f t="shared" si="334"/>
        <v>1579980</v>
      </c>
      <c r="AU868" s="37">
        <f t="shared" si="334"/>
        <v>1531465.57</v>
      </c>
      <c r="AV868" s="37">
        <v>0</v>
      </c>
      <c r="AW868" s="37">
        <v>0</v>
      </c>
      <c r="AX868" s="37">
        <v>1579980</v>
      </c>
      <c r="AY868" s="37">
        <v>1531465.57</v>
      </c>
      <c r="AZ868" s="37">
        <v>0</v>
      </c>
      <c r="BA868" s="37">
        <v>0</v>
      </c>
      <c r="BB868" s="37">
        <v>0</v>
      </c>
      <c r="BC868" s="37">
        <v>0</v>
      </c>
      <c r="BD868" s="330">
        <v>0</v>
      </c>
      <c r="BE868" s="330">
        <v>0</v>
      </c>
      <c r="BF868" s="330">
        <v>0</v>
      </c>
      <c r="BG868" s="330">
        <v>0</v>
      </c>
      <c r="BH868" s="330">
        <v>0</v>
      </c>
      <c r="BI868" s="330">
        <v>0</v>
      </c>
      <c r="BJ868" s="330">
        <v>0</v>
      </c>
      <c r="BK868" s="330">
        <v>0</v>
      </c>
      <c r="BL868" s="330">
        <v>0</v>
      </c>
      <c r="BM868" s="330">
        <v>0</v>
      </c>
      <c r="BN868" s="40">
        <v>0</v>
      </c>
      <c r="BO868" s="330">
        <v>0</v>
      </c>
      <c r="BP868" s="330">
        <v>0</v>
      </c>
      <c r="BQ868" s="330">
        <v>0</v>
      </c>
      <c r="BR868" s="40">
        <v>0</v>
      </c>
      <c r="BS868" s="40">
        <v>0</v>
      </c>
      <c r="BT868" s="330">
        <v>0</v>
      </c>
      <c r="BU868" s="330">
        <v>0</v>
      </c>
      <c r="BV868" s="330">
        <v>0</v>
      </c>
      <c r="BW868" s="40">
        <v>0</v>
      </c>
      <c r="BX868" s="37">
        <f t="shared" si="333"/>
        <v>1579980</v>
      </c>
      <c r="BY868" s="37">
        <v>0</v>
      </c>
      <c r="BZ868" s="37">
        <v>1579980</v>
      </c>
      <c r="CA868" s="37">
        <v>0</v>
      </c>
      <c r="CB868" s="37">
        <v>0</v>
      </c>
      <c r="CC868" s="330">
        <v>0</v>
      </c>
      <c r="CD868" s="330">
        <v>0</v>
      </c>
      <c r="CE868" s="330">
        <v>0</v>
      </c>
      <c r="CF868" s="330">
        <v>0</v>
      </c>
      <c r="CG868" s="330">
        <v>0</v>
      </c>
      <c r="CH868" s="330">
        <v>0</v>
      </c>
      <c r="CI868" s="330">
        <v>0</v>
      </c>
      <c r="CJ868" s="330">
        <v>0</v>
      </c>
      <c r="CK868" s="330">
        <v>0</v>
      </c>
      <c r="CL868" s="330">
        <v>0</v>
      </c>
      <c r="CM868" s="382" t="s">
        <v>92</v>
      </c>
      <c r="CN868" s="19" t="str">
        <f t="shared" si="331"/>
        <v>4010000100501плановый</v>
      </c>
      <c r="CO868" s="103"/>
      <c r="CP868" s="103"/>
      <c r="CQ868" s="104"/>
      <c r="CR868" s="104">
        <f t="shared" si="335"/>
        <v>0</v>
      </c>
      <c r="CS868" s="104">
        <f t="shared" si="336"/>
        <v>0</v>
      </c>
      <c r="CT868" s="104">
        <f t="shared" si="337"/>
        <v>0</v>
      </c>
      <c r="CU868" s="104">
        <f t="shared" si="338"/>
        <v>0</v>
      </c>
      <c r="CV868" s="104">
        <f t="shared" si="339"/>
        <v>0</v>
      </c>
      <c r="CW868" s="104">
        <f t="shared" si="340"/>
        <v>0</v>
      </c>
      <c r="CX868" s="104"/>
      <c r="CY868" s="211">
        <f t="shared" si="321"/>
        <v>0</v>
      </c>
      <c r="CZ868" s="211">
        <f t="shared" si="322"/>
        <v>0</v>
      </c>
      <c r="DA868" s="211">
        <f t="shared" si="323"/>
        <v>0</v>
      </c>
      <c r="DB868" s="211">
        <f t="shared" si="324"/>
        <v>0</v>
      </c>
      <c r="DC868" s="211">
        <f t="shared" si="325"/>
        <v>0</v>
      </c>
      <c r="DD868" s="211">
        <f t="shared" si="326"/>
        <v>0</v>
      </c>
      <c r="DE868" s="211">
        <f t="shared" si="327"/>
        <v>0</v>
      </c>
      <c r="DF868" s="211">
        <f t="shared" si="328"/>
        <v>0</v>
      </c>
      <c r="DG868" s="211">
        <f t="shared" si="329"/>
        <v>0</v>
      </c>
      <c r="DH868" s="211">
        <f t="shared" si="330"/>
        <v>0</v>
      </c>
    </row>
    <row r="869" spans="1:112" s="105" customFormat="1" ht="32.1" customHeight="1">
      <c r="A869" s="56">
        <v>619</v>
      </c>
      <c r="B869" s="57" t="s">
        <v>1141</v>
      </c>
      <c r="C869" s="202">
        <v>401000030</v>
      </c>
      <c r="D869" s="58" t="s">
        <v>213</v>
      </c>
      <c r="E869" s="59" t="s">
        <v>252</v>
      </c>
      <c r="F869" s="85"/>
      <c r="G869" s="85"/>
      <c r="H869" s="86">
        <v>3</v>
      </c>
      <c r="I869" s="85"/>
      <c r="J869" s="86">
        <v>16</v>
      </c>
      <c r="K869" s="86">
        <v>1</v>
      </c>
      <c r="L869" s="86">
        <v>17</v>
      </c>
      <c r="M869" s="232"/>
      <c r="N869" s="232"/>
      <c r="O869" s="232"/>
      <c r="P869" s="64" t="s">
        <v>134</v>
      </c>
      <c r="Q869" s="64" t="s">
        <v>999</v>
      </c>
      <c r="R869" s="86"/>
      <c r="S869" s="86"/>
      <c r="T869" s="86">
        <v>3</v>
      </c>
      <c r="U869" s="86"/>
      <c r="V869" s="86">
        <v>9</v>
      </c>
      <c r="W869" s="86">
        <v>1</v>
      </c>
      <c r="X869" s="86"/>
      <c r="Y869" s="86"/>
      <c r="Z869" s="86"/>
      <c r="AA869" s="86"/>
      <c r="AB869" s="64" t="s">
        <v>142</v>
      </c>
      <c r="AC869" s="64" t="s">
        <v>2944</v>
      </c>
      <c r="AD869" s="64"/>
      <c r="AE869" s="64"/>
      <c r="AF869" s="64"/>
      <c r="AG869" s="64"/>
      <c r="AH869" s="64"/>
      <c r="AI869" s="64"/>
      <c r="AJ869" s="64"/>
      <c r="AK869" s="64"/>
      <c r="AL869" s="64"/>
      <c r="AM869" s="64" t="s">
        <v>2945</v>
      </c>
      <c r="AN869" s="64" t="s">
        <v>2692</v>
      </c>
      <c r="AO869" s="197" t="s">
        <v>214</v>
      </c>
      <c r="AP869" s="197" t="s">
        <v>71</v>
      </c>
      <c r="AQ869" s="197" t="s">
        <v>215</v>
      </c>
      <c r="AR869" s="70" t="s">
        <v>216</v>
      </c>
      <c r="AS869" s="249" t="s">
        <v>73</v>
      </c>
      <c r="AT869" s="37">
        <f t="shared" si="334"/>
        <v>911425</v>
      </c>
      <c r="AU869" s="37">
        <f t="shared" si="334"/>
        <v>911425</v>
      </c>
      <c r="AV869" s="37">
        <v>0</v>
      </c>
      <c r="AW869" s="37">
        <v>0</v>
      </c>
      <c r="AX869" s="37">
        <v>0</v>
      </c>
      <c r="AY869" s="37">
        <v>0</v>
      </c>
      <c r="AZ869" s="37">
        <v>0</v>
      </c>
      <c r="BA869" s="37">
        <v>0</v>
      </c>
      <c r="BB869" s="37">
        <v>911425</v>
      </c>
      <c r="BC869" s="37">
        <v>911425</v>
      </c>
      <c r="BD869" s="331">
        <v>911500</v>
      </c>
      <c r="BE869" s="330">
        <v>0</v>
      </c>
      <c r="BF869" s="330">
        <v>0</v>
      </c>
      <c r="BG869" s="330">
        <v>0</v>
      </c>
      <c r="BH869" s="331">
        <v>911500</v>
      </c>
      <c r="BI869" s="331">
        <v>911500</v>
      </c>
      <c r="BJ869" s="330">
        <v>0</v>
      </c>
      <c r="BK869" s="330">
        <v>0</v>
      </c>
      <c r="BL869" s="330">
        <v>0</v>
      </c>
      <c r="BM869" s="331">
        <v>911500</v>
      </c>
      <c r="BN869" s="40">
        <v>911500</v>
      </c>
      <c r="BO869" s="330">
        <v>0</v>
      </c>
      <c r="BP869" s="330">
        <v>0</v>
      </c>
      <c r="BQ869" s="330">
        <v>0</v>
      </c>
      <c r="BR869" s="40">
        <v>911500</v>
      </c>
      <c r="BS869" s="40">
        <v>911500</v>
      </c>
      <c r="BT869" s="330">
        <v>0</v>
      </c>
      <c r="BU869" s="330">
        <v>0</v>
      </c>
      <c r="BV869" s="330">
        <v>0</v>
      </c>
      <c r="BW869" s="40">
        <v>911500</v>
      </c>
      <c r="BX869" s="37">
        <f t="shared" si="333"/>
        <v>911425</v>
      </c>
      <c r="BY869" s="37">
        <v>0</v>
      </c>
      <c r="BZ869" s="37">
        <v>0</v>
      </c>
      <c r="CA869" s="37">
        <v>0</v>
      </c>
      <c r="CB869" s="37">
        <v>911425</v>
      </c>
      <c r="CC869" s="331">
        <v>911500</v>
      </c>
      <c r="CD869" s="330">
        <v>0</v>
      </c>
      <c r="CE869" s="330">
        <v>0</v>
      </c>
      <c r="CF869" s="330">
        <v>0</v>
      </c>
      <c r="CG869" s="331">
        <v>911500</v>
      </c>
      <c r="CH869" s="331">
        <v>911500</v>
      </c>
      <c r="CI869" s="330">
        <v>0</v>
      </c>
      <c r="CJ869" s="330">
        <v>0</v>
      </c>
      <c r="CK869" s="330">
        <v>0</v>
      </c>
      <c r="CL869" s="331">
        <v>911500</v>
      </c>
      <c r="CM869" s="382" t="s">
        <v>92</v>
      </c>
      <c r="CN869" s="19" t="str">
        <f t="shared" si="331"/>
        <v>4010000300801плановый</v>
      </c>
      <c r="CO869" s="103"/>
      <c r="CP869" s="103"/>
      <c r="CQ869" s="104"/>
      <c r="CR869" s="104">
        <f t="shared" si="335"/>
        <v>0</v>
      </c>
      <c r="CS869" s="104">
        <f t="shared" si="336"/>
        <v>0</v>
      </c>
      <c r="CT869" s="104">
        <f t="shared" si="337"/>
        <v>0</v>
      </c>
      <c r="CU869" s="104">
        <f t="shared" si="338"/>
        <v>0</v>
      </c>
      <c r="CV869" s="104">
        <f t="shared" si="339"/>
        <v>0</v>
      </c>
      <c r="CW869" s="104">
        <f t="shared" si="340"/>
        <v>0</v>
      </c>
      <c r="CX869" s="104"/>
      <c r="CY869" s="211">
        <f t="shared" si="321"/>
        <v>0</v>
      </c>
      <c r="CZ869" s="211">
        <f t="shared" si="322"/>
        <v>0</v>
      </c>
      <c r="DA869" s="211">
        <f t="shared" si="323"/>
        <v>0</v>
      </c>
      <c r="DB869" s="211">
        <f t="shared" si="324"/>
        <v>0</v>
      </c>
      <c r="DC869" s="211">
        <f t="shared" si="325"/>
        <v>0</v>
      </c>
      <c r="DD869" s="211">
        <f t="shared" si="326"/>
        <v>0</v>
      </c>
      <c r="DE869" s="211">
        <f t="shared" si="327"/>
        <v>0</v>
      </c>
      <c r="DF869" s="211">
        <f t="shared" si="328"/>
        <v>0</v>
      </c>
      <c r="DG869" s="211">
        <f t="shared" si="329"/>
        <v>0</v>
      </c>
      <c r="DH869" s="211">
        <f t="shared" si="330"/>
        <v>0</v>
      </c>
    </row>
    <row r="870" spans="1:112" s="105" customFormat="1" ht="32.1" customHeight="1">
      <c r="A870" s="56">
        <v>619</v>
      </c>
      <c r="B870" s="57" t="s">
        <v>1141</v>
      </c>
      <c r="C870" s="202">
        <v>401000030</v>
      </c>
      <c r="D870" s="58" t="s">
        <v>213</v>
      </c>
      <c r="E870" s="59" t="s">
        <v>252</v>
      </c>
      <c r="F870" s="85"/>
      <c r="G870" s="85"/>
      <c r="H870" s="86">
        <v>3</v>
      </c>
      <c r="I870" s="85"/>
      <c r="J870" s="86">
        <v>16</v>
      </c>
      <c r="K870" s="86">
        <v>1</v>
      </c>
      <c r="L870" s="86">
        <v>17</v>
      </c>
      <c r="M870" s="232"/>
      <c r="N870" s="232"/>
      <c r="O870" s="232"/>
      <c r="P870" s="64" t="s">
        <v>134</v>
      </c>
      <c r="Q870" s="64" t="s">
        <v>999</v>
      </c>
      <c r="R870" s="86"/>
      <c r="S870" s="86"/>
      <c r="T870" s="86">
        <v>3</v>
      </c>
      <c r="U870" s="86"/>
      <c r="V870" s="86">
        <v>9</v>
      </c>
      <c r="W870" s="86">
        <v>1</v>
      </c>
      <c r="X870" s="86"/>
      <c r="Y870" s="86"/>
      <c r="Z870" s="86"/>
      <c r="AA870" s="86"/>
      <c r="AB870" s="64" t="s">
        <v>142</v>
      </c>
      <c r="AC870" s="64" t="s">
        <v>2944</v>
      </c>
      <c r="AD870" s="64"/>
      <c r="AE870" s="64"/>
      <c r="AF870" s="64"/>
      <c r="AG870" s="64"/>
      <c r="AH870" s="64"/>
      <c r="AI870" s="64"/>
      <c r="AJ870" s="64"/>
      <c r="AK870" s="64"/>
      <c r="AL870" s="64"/>
      <c r="AM870" s="64" t="s">
        <v>2945</v>
      </c>
      <c r="AN870" s="64" t="s">
        <v>2692</v>
      </c>
      <c r="AO870" s="197" t="s">
        <v>214</v>
      </c>
      <c r="AP870" s="197" t="s">
        <v>71</v>
      </c>
      <c r="AQ870" s="197" t="s">
        <v>1085</v>
      </c>
      <c r="AR870" s="70" t="s">
        <v>1086</v>
      </c>
      <c r="AS870" s="249" t="s">
        <v>73</v>
      </c>
      <c r="AT870" s="37">
        <f t="shared" si="334"/>
        <v>1550900</v>
      </c>
      <c r="AU870" s="37">
        <f t="shared" si="334"/>
        <v>1550900</v>
      </c>
      <c r="AV870" s="37">
        <v>0</v>
      </c>
      <c r="AW870" s="37">
        <v>0</v>
      </c>
      <c r="AX870" s="37">
        <v>0</v>
      </c>
      <c r="AY870" s="37">
        <v>0</v>
      </c>
      <c r="AZ870" s="37">
        <v>0</v>
      </c>
      <c r="BA870" s="37">
        <v>0</v>
      </c>
      <c r="BB870" s="37">
        <v>1550900</v>
      </c>
      <c r="BC870" s="37">
        <v>1550900</v>
      </c>
      <c r="BD870" s="331">
        <v>1551000</v>
      </c>
      <c r="BE870" s="330">
        <v>0</v>
      </c>
      <c r="BF870" s="330">
        <v>0</v>
      </c>
      <c r="BG870" s="330">
        <v>0</v>
      </c>
      <c r="BH870" s="331">
        <v>1551000</v>
      </c>
      <c r="BI870" s="331">
        <v>1551000</v>
      </c>
      <c r="BJ870" s="330">
        <v>0</v>
      </c>
      <c r="BK870" s="330">
        <v>0</v>
      </c>
      <c r="BL870" s="330">
        <v>0</v>
      </c>
      <c r="BM870" s="331">
        <v>1551000</v>
      </c>
      <c r="BN870" s="40">
        <v>1551000</v>
      </c>
      <c r="BO870" s="330">
        <v>0</v>
      </c>
      <c r="BP870" s="330">
        <v>0</v>
      </c>
      <c r="BQ870" s="330">
        <v>0</v>
      </c>
      <c r="BR870" s="40">
        <v>1551000</v>
      </c>
      <c r="BS870" s="40">
        <v>1551000</v>
      </c>
      <c r="BT870" s="330">
        <v>0</v>
      </c>
      <c r="BU870" s="330">
        <v>0</v>
      </c>
      <c r="BV870" s="330">
        <v>0</v>
      </c>
      <c r="BW870" s="40">
        <v>1551000</v>
      </c>
      <c r="BX870" s="37">
        <f t="shared" si="333"/>
        <v>1550900</v>
      </c>
      <c r="BY870" s="37">
        <v>0</v>
      </c>
      <c r="BZ870" s="37">
        <v>0</v>
      </c>
      <c r="CA870" s="37">
        <v>0</v>
      </c>
      <c r="CB870" s="37">
        <v>1550900</v>
      </c>
      <c r="CC870" s="331">
        <v>1551000</v>
      </c>
      <c r="CD870" s="330">
        <v>0</v>
      </c>
      <c r="CE870" s="330">
        <v>0</v>
      </c>
      <c r="CF870" s="330">
        <v>0</v>
      </c>
      <c r="CG870" s="331">
        <v>1551000</v>
      </c>
      <c r="CH870" s="331">
        <v>1551000</v>
      </c>
      <c r="CI870" s="330">
        <v>0</v>
      </c>
      <c r="CJ870" s="330">
        <v>0</v>
      </c>
      <c r="CK870" s="330">
        <v>0</v>
      </c>
      <c r="CL870" s="331">
        <v>1551000</v>
      </c>
      <c r="CM870" s="382" t="s">
        <v>92</v>
      </c>
      <c r="CN870" s="19" t="str">
        <f t="shared" si="331"/>
        <v>4010000300801плановый</v>
      </c>
      <c r="CO870" s="103"/>
      <c r="CP870" s="103"/>
      <c r="CQ870" s="104"/>
      <c r="CR870" s="104">
        <f t="shared" si="335"/>
        <v>0</v>
      </c>
      <c r="CS870" s="104">
        <f t="shared" si="336"/>
        <v>0</v>
      </c>
      <c r="CT870" s="104">
        <f t="shared" si="337"/>
        <v>0</v>
      </c>
      <c r="CU870" s="104">
        <f t="shared" si="338"/>
        <v>0</v>
      </c>
      <c r="CV870" s="104">
        <f t="shared" si="339"/>
        <v>0</v>
      </c>
      <c r="CW870" s="104">
        <f t="shared" si="340"/>
        <v>0</v>
      </c>
      <c r="CX870" s="104"/>
      <c r="CY870" s="211">
        <f t="shared" si="321"/>
        <v>0</v>
      </c>
      <c r="CZ870" s="211">
        <f t="shared" si="322"/>
        <v>0</v>
      </c>
      <c r="DA870" s="211">
        <f t="shared" si="323"/>
        <v>0</v>
      </c>
      <c r="DB870" s="211">
        <f t="shared" si="324"/>
        <v>0</v>
      </c>
      <c r="DC870" s="211">
        <f t="shared" si="325"/>
        <v>0</v>
      </c>
      <c r="DD870" s="211">
        <f t="shared" si="326"/>
        <v>0</v>
      </c>
      <c r="DE870" s="211">
        <f t="shared" si="327"/>
        <v>0</v>
      </c>
      <c r="DF870" s="211">
        <f t="shared" si="328"/>
        <v>0</v>
      </c>
      <c r="DG870" s="211">
        <f t="shared" si="329"/>
        <v>0</v>
      </c>
      <c r="DH870" s="211">
        <f t="shared" si="330"/>
        <v>0</v>
      </c>
    </row>
    <row r="871" spans="1:112" s="105" customFormat="1" ht="32.1" customHeight="1">
      <c r="A871" s="56" t="s">
        <v>2946</v>
      </c>
      <c r="B871" s="57" t="s">
        <v>2947</v>
      </c>
      <c r="C871" s="202">
        <v>401000032</v>
      </c>
      <c r="D871" s="58" t="s">
        <v>1096</v>
      </c>
      <c r="E871" s="59" t="s">
        <v>252</v>
      </c>
      <c r="F871" s="85"/>
      <c r="G871" s="85"/>
      <c r="H871" s="86">
        <v>3</v>
      </c>
      <c r="I871" s="85"/>
      <c r="J871" s="86" t="s">
        <v>369</v>
      </c>
      <c r="K871" s="86" t="s">
        <v>64</v>
      </c>
      <c r="L871" s="86" t="s">
        <v>330</v>
      </c>
      <c r="M871" s="232"/>
      <c r="N871" s="232"/>
      <c r="O871" s="232"/>
      <c r="P871" s="64" t="s">
        <v>134</v>
      </c>
      <c r="Q871" s="64" t="s">
        <v>253</v>
      </c>
      <c r="R871" s="86"/>
      <c r="S871" s="86"/>
      <c r="T871" s="86" t="s">
        <v>66</v>
      </c>
      <c r="U871" s="86"/>
      <c r="V871" s="86" t="s">
        <v>189</v>
      </c>
      <c r="W871" s="86" t="s">
        <v>64</v>
      </c>
      <c r="X871" s="86"/>
      <c r="Y871" s="86"/>
      <c r="Z871" s="86"/>
      <c r="AA871" s="86"/>
      <c r="AB871" s="64" t="s">
        <v>142</v>
      </c>
      <c r="AC871" s="310" t="s">
        <v>2690</v>
      </c>
      <c r="AD871" s="307"/>
      <c r="AE871" s="307"/>
      <c r="AF871" s="307"/>
      <c r="AG871" s="307"/>
      <c r="AH871" s="307"/>
      <c r="AI871" s="307"/>
      <c r="AJ871" s="309"/>
      <c r="AK871" s="309"/>
      <c r="AL871" s="309"/>
      <c r="AM871" s="309" t="s">
        <v>2948</v>
      </c>
      <c r="AN871" s="310" t="s">
        <v>2692</v>
      </c>
      <c r="AO871" s="197" t="s">
        <v>214</v>
      </c>
      <c r="AP871" s="197" t="s">
        <v>71</v>
      </c>
      <c r="AQ871" s="197" t="s">
        <v>357</v>
      </c>
      <c r="AR871" s="70" t="s">
        <v>1097</v>
      </c>
      <c r="AS871" s="249" t="s">
        <v>73</v>
      </c>
      <c r="AT871" s="37">
        <f t="shared" si="334"/>
        <v>0</v>
      </c>
      <c r="AU871" s="37">
        <f t="shared" si="334"/>
        <v>0</v>
      </c>
      <c r="AV871" s="301">
        <v>0</v>
      </c>
      <c r="AW871" s="301">
        <v>0</v>
      </c>
      <c r="AX871" s="301">
        <v>0</v>
      </c>
      <c r="AY871" s="301">
        <v>0</v>
      </c>
      <c r="AZ871" s="301">
        <v>0</v>
      </c>
      <c r="BA871" s="301">
        <v>0</v>
      </c>
      <c r="BB871" s="302">
        <v>0</v>
      </c>
      <c r="BC871" s="302">
        <v>0</v>
      </c>
      <c r="BD871" s="332">
        <f>BH871</f>
        <v>1536812</v>
      </c>
      <c r="BE871" s="333">
        <v>0</v>
      </c>
      <c r="BF871" s="333">
        <v>0</v>
      </c>
      <c r="BG871" s="333">
        <v>0</v>
      </c>
      <c r="BH871" s="332">
        <v>1536812</v>
      </c>
      <c r="BI871" s="332">
        <v>0</v>
      </c>
      <c r="BJ871" s="333">
        <v>0</v>
      </c>
      <c r="BK871" s="333">
        <v>0</v>
      </c>
      <c r="BL871" s="333">
        <v>0</v>
      </c>
      <c r="BM871" s="332">
        <v>0</v>
      </c>
      <c r="BN871" s="40">
        <v>0</v>
      </c>
      <c r="BO871" s="330">
        <v>0</v>
      </c>
      <c r="BP871" s="330">
        <v>0</v>
      </c>
      <c r="BQ871" s="330">
        <v>0</v>
      </c>
      <c r="BR871" s="40">
        <v>0</v>
      </c>
      <c r="BS871" s="40">
        <v>0</v>
      </c>
      <c r="BT871" s="330">
        <v>0</v>
      </c>
      <c r="BU871" s="330">
        <v>0</v>
      </c>
      <c r="BV871" s="330">
        <v>0</v>
      </c>
      <c r="BW871" s="40">
        <v>0</v>
      </c>
      <c r="BX871" s="37">
        <f t="shared" si="333"/>
        <v>0</v>
      </c>
      <c r="BY871" s="301">
        <v>0</v>
      </c>
      <c r="BZ871" s="301">
        <v>0</v>
      </c>
      <c r="CA871" s="301">
        <v>0</v>
      </c>
      <c r="CB871" s="302">
        <v>0</v>
      </c>
      <c r="CC871" s="332">
        <f>CG871</f>
        <v>1536812</v>
      </c>
      <c r="CD871" s="333">
        <v>0</v>
      </c>
      <c r="CE871" s="333">
        <v>0</v>
      </c>
      <c r="CF871" s="333">
        <v>0</v>
      </c>
      <c r="CG871" s="332">
        <v>1536812</v>
      </c>
      <c r="CH871" s="332">
        <v>0</v>
      </c>
      <c r="CI871" s="333">
        <v>0</v>
      </c>
      <c r="CJ871" s="333">
        <v>0</v>
      </c>
      <c r="CK871" s="333">
        <v>0</v>
      </c>
      <c r="CL871" s="332">
        <v>0</v>
      </c>
      <c r="CM871" s="382" t="s">
        <v>91</v>
      </c>
      <c r="CN871" s="19" t="str">
        <f t="shared" si="331"/>
        <v>4010000320801нормативный</v>
      </c>
      <c r="CO871" s="103"/>
      <c r="CP871" s="103"/>
      <c r="CQ871" s="104"/>
      <c r="CR871" s="104">
        <f t="shared" si="335"/>
        <v>0</v>
      </c>
      <c r="CS871" s="104">
        <f t="shared" si="336"/>
        <v>0</v>
      </c>
      <c r="CT871" s="104">
        <f t="shared" si="337"/>
        <v>0</v>
      </c>
      <c r="CU871" s="104">
        <f t="shared" si="338"/>
        <v>0</v>
      </c>
      <c r="CV871" s="104">
        <f t="shared" si="339"/>
        <v>0</v>
      </c>
      <c r="CW871" s="104">
        <f t="shared" si="340"/>
        <v>0</v>
      </c>
      <c r="CX871" s="104"/>
      <c r="CY871" s="211">
        <f t="shared" si="321"/>
        <v>0</v>
      </c>
      <c r="CZ871" s="211">
        <f t="shared" si="322"/>
        <v>0</v>
      </c>
      <c r="DA871" s="211">
        <f t="shared" si="323"/>
        <v>0</v>
      </c>
      <c r="DB871" s="211">
        <f t="shared" si="324"/>
        <v>0</v>
      </c>
      <c r="DC871" s="211">
        <f t="shared" si="325"/>
        <v>0</v>
      </c>
      <c r="DD871" s="211">
        <f t="shared" si="326"/>
        <v>0</v>
      </c>
      <c r="DE871" s="211">
        <f t="shared" si="327"/>
        <v>0</v>
      </c>
      <c r="DF871" s="211">
        <f t="shared" si="328"/>
        <v>0</v>
      </c>
      <c r="DG871" s="211">
        <f t="shared" si="329"/>
        <v>0</v>
      </c>
      <c r="DH871" s="211">
        <f t="shared" si="330"/>
        <v>0</v>
      </c>
    </row>
    <row r="872" spans="1:112" s="105" customFormat="1" ht="32.1" customHeight="1">
      <c r="A872" s="56">
        <v>619</v>
      </c>
      <c r="B872" s="57" t="s">
        <v>1141</v>
      </c>
      <c r="C872" s="202">
        <v>401000035</v>
      </c>
      <c r="D872" s="58" t="s">
        <v>1023</v>
      </c>
      <c r="E872" s="59" t="s">
        <v>252</v>
      </c>
      <c r="F872" s="85"/>
      <c r="G872" s="85"/>
      <c r="H872" s="86">
        <v>3</v>
      </c>
      <c r="I872" s="85"/>
      <c r="J872" s="86">
        <v>16</v>
      </c>
      <c r="K872" s="86">
        <v>1</v>
      </c>
      <c r="L872" s="86" t="s">
        <v>1157</v>
      </c>
      <c r="M872" s="232"/>
      <c r="N872" s="232"/>
      <c r="O872" s="232"/>
      <c r="P872" s="64" t="s">
        <v>134</v>
      </c>
      <c r="Q872" s="64" t="s">
        <v>999</v>
      </c>
      <c r="R872" s="86"/>
      <c r="S872" s="86"/>
      <c r="T872" s="86">
        <v>3</v>
      </c>
      <c r="U872" s="86"/>
      <c r="V872" s="86">
        <v>9</v>
      </c>
      <c r="W872" s="86">
        <v>1</v>
      </c>
      <c r="X872" s="86"/>
      <c r="Y872" s="86"/>
      <c r="Z872" s="86"/>
      <c r="AA872" s="86"/>
      <c r="AB872" s="64" t="s">
        <v>142</v>
      </c>
      <c r="AC872" s="64" t="s">
        <v>2944</v>
      </c>
      <c r="AD872" s="64"/>
      <c r="AE872" s="64"/>
      <c r="AF872" s="64"/>
      <c r="AG872" s="64"/>
      <c r="AH872" s="64"/>
      <c r="AI872" s="64"/>
      <c r="AJ872" s="64"/>
      <c r="AK872" s="64"/>
      <c r="AL872" s="64"/>
      <c r="AM872" s="328" t="s">
        <v>2949</v>
      </c>
      <c r="AN872" s="64" t="s">
        <v>2692</v>
      </c>
      <c r="AO872" s="197" t="s">
        <v>205</v>
      </c>
      <c r="AP872" s="197" t="s">
        <v>74</v>
      </c>
      <c r="AQ872" s="197" t="s">
        <v>556</v>
      </c>
      <c r="AR872" s="70" t="s">
        <v>557</v>
      </c>
      <c r="AS872" s="249" t="s">
        <v>73</v>
      </c>
      <c r="AT872" s="37">
        <f t="shared" si="334"/>
        <v>7749180.7300000004</v>
      </c>
      <c r="AU872" s="37">
        <f t="shared" si="334"/>
        <v>7749180.7300000004</v>
      </c>
      <c r="AV872" s="37">
        <v>0</v>
      </c>
      <c r="AW872" s="37">
        <v>0</v>
      </c>
      <c r="AX872" s="37">
        <v>0</v>
      </c>
      <c r="AY872" s="37">
        <v>0</v>
      </c>
      <c r="AZ872" s="37">
        <v>0</v>
      </c>
      <c r="BA872" s="37">
        <v>0</v>
      </c>
      <c r="BB872" s="37">
        <v>7749180.7300000004</v>
      </c>
      <c r="BC872" s="37">
        <v>7749180.7300000004</v>
      </c>
      <c r="BD872" s="331">
        <v>0</v>
      </c>
      <c r="BE872" s="330">
        <v>0</v>
      </c>
      <c r="BF872" s="330">
        <v>0</v>
      </c>
      <c r="BG872" s="330">
        <v>0</v>
      </c>
      <c r="BH872" s="331">
        <v>0</v>
      </c>
      <c r="BI872" s="331">
        <f>BM872</f>
        <v>4410380</v>
      </c>
      <c r="BJ872" s="330">
        <v>0</v>
      </c>
      <c r="BK872" s="330">
        <v>0</v>
      </c>
      <c r="BL872" s="330">
        <v>0</v>
      </c>
      <c r="BM872" s="331">
        <v>4410380</v>
      </c>
      <c r="BN872" s="40">
        <f>BR872</f>
        <v>4410380</v>
      </c>
      <c r="BO872" s="330">
        <v>0</v>
      </c>
      <c r="BP872" s="330">
        <v>0</v>
      </c>
      <c r="BQ872" s="330">
        <v>0</v>
      </c>
      <c r="BR872" s="40">
        <v>4410380</v>
      </c>
      <c r="BS872" s="40">
        <f>BW872</f>
        <v>4410380</v>
      </c>
      <c r="BT872" s="330">
        <v>0</v>
      </c>
      <c r="BU872" s="330">
        <v>0</v>
      </c>
      <c r="BV872" s="330">
        <v>0</v>
      </c>
      <c r="BW872" s="40">
        <v>4410380</v>
      </c>
      <c r="BX872" s="37">
        <f t="shared" si="333"/>
        <v>7749180.7300000004</v>
      </c>
      <c r="BY872" s="37">
        <v>0</v>
      </c>
      <c r="BZ872" s="37">
        <v>0</v>
      </c>
      <c r="CA872" s="37">
        <v>0</v>
      </c>
      <c r="CB872" s="37">
        <v>7749180.7300000004</v>
      </c>
      <c r="CC872" s="331">
        <v>0</v>
      </c>
      <c r="CD872" s="330">
        <v>0</v>
      </c>
      <c r="CE872" s="330">
        <v>0</v>
      </c>
      <c r="CF872" s="330">
        <v>0</v>
      </c>
      <c r="CG872" s="331">
        <v>0</v>
      </c>
      <c r="CH872" s="331">
        <f>CL872</f>
        <v>4410380</v>
      </c>
      <c r="CI872" s="330">
        <v>0</v>
      </c>
      <c r="CJ872" s="330">
        <v>0</v>
      </c>
      <c r="CK872" s="330">
        <v>0</v>
      </c>
      <c r="CL872" s="331">
        <v>4410380</v>
      </c>
      <c r="CM872" s="382" t="s">
        <v>91</v>
      </c>
      <c r="CN872" s="19" t="str">
        <f t="shared" si="331"/>
        <v>4010000350503нормативный</v>
      </c>
      <c r="CO872" s="103"/>
      <c r="CP872" s="103"/>
      <c r="CQ872" s="104"/>
      <c r="CR872" s="104">
        <f t="shared" si="335"/>
        <v>0</v>
      </c>
      <c r="CS872" s="104">
        <f t="shared" si="336"/>
        <v>0</v>
      </c>
      <c r="CT872" s="104">
        <f t="shared" si="337"/>
        <v>0</v>
      </c>
      <c r="CU872" s="104">
        <f t="shared" si="338"/>
        <v>0</v>
      </c>
      <c r="CV872" s="104">
        <f t="shared" si="339"/>
        <v>0</v>
      </c>
      <c r="CW872" s="104">
        <f t="shared" si="340"/>
        <v>0</v>
      </c>
      <c r="CX872" s="104"/>
      <c r="CY872" s="211">
        <f t="shared" si="321"/>
        <v>0</v>
      </c>
      <c r="CZ872" s="211">
        <f t="shared" si="322"/>
        <v>0</v>
      </c>
      <c r="DA872" s="211">
        <f t="shared" si="323"/>
        <v>0</v>
      </c>
      <c r="DB872" s="211">
        <f t="shared" si="324"/>
        <v>0</v>
      </c>
      <c r="DC872" s="211">
        <f t="shared" si="325"/>
        <v>0</v>
      </c>
      <c r="DD872" s="211">
        <f t="shared" si="326"/>
        <v>0</v>
      </c>
      <c r="DE872" s="211">
        <f t="shared" si="327"/>
        <v>0</v>
      </c>
      <c r="DF872" s="211">
        <f t="shared" si="328"/>
        <v>0</v>
      </c>
      <c r="DG872" s="211">
        <f t="shared" si="329"/>
        <v>0</v>
      </c>
      <c r="DH872" s="211">
        <f t="shared" si="330"/>
        <v>0</v>
      </c>
    </row>
    <row r="873" spans="1:112" s="105" customFormat="1" ht="32.1" customHeight="1">
      <c r="A873" s="56">
        <v>619</v>
      </c>
      <c r="B873" s="57" t="s">
        <v>1141</v>
      </c>
      <c r="C873" s="202">
        <v>401000035</v>
      </c>
      <c r="D873" s="58" t="s">
        <v>1023</v>
      </c>
      <c r="E873" s="59" t="s">
        <v>252</v>
      </c>
      <c r="F873" s="85"/>
      <c r="G873" s="85"/>
      <c r="H873" s="86">
        <v>3</v>
      </c>
      <c r="I873" s="85"/>
      <c r="J873" s="86">
        <v>16</v>
      </c>
      <c r="K873" s="86">
        <v>1</v>
      </c>
      <c r="L873" s="86" t="s">
        <v>1157</v>
      </c>
      <c r="M873" s="232"/>
      <c r="N873" s="232"/>
      <c r="O873" s="232"/>
      <c r="P873" s="64" t="s">
        <v>134</v>
      </c>
      <c r="Q873" s="64" t="s">
        <v>999</v>
      </c>
      <c r="R873" s="86"/>
      <c r="S873" s="86"/>
      <c r="T873" s="86">
        <v>3</v>
      </c>
      <c r="U873" s="86"/>
      <c r="V873" s="86">
        <v>9</v>
      </c>
      <c r="W873" s="86">
        <v>1</v>
      </c>
      <c r="X873" s="86"/>
      <c r="Y873" s="86"/>
      <c r="Z873" s="86"/>
      <c r="AA873" s="86"/>
      <c r="AB873" s="64" t="s">
        <v>142</v>
      </c>
      <c r="AC873" s="64" t="s">
        <v>2944</v>
      </c>
      <c r="AD873" s="64"/>
      <c r="AE873" s="64"/>
      <c r="AF873" s="64"/>
      <c r="AG873" s="64"/>
      <c r="AH873" s="64"/>
      <c r="AI873" s="64"/>
      <c r="AJ873" s="64"/>
      <c r="AK873" s="64"/>
      <c r="AL873" s="64"/>
      <c r="AM873" s="328" t="s">
        <v>2949</v>
      </c>
      <c r="AN873" s="64" t="s">
        <v>2692</v>
      </c>
      <c r="AO873" s="197" t="s">
        <v>205</v>
      </c>
      <c r="AP873" s="197" t="s">
        <v>74</v>
      </c>
      <c r="AQ873" s="197" t="s">
        <v>2738</v>
      </c>
      <c r="AR873" s="70" t="s">
        <v>2805</v>
      </c>
      <c r="AS873" s="249" t="s">
        <v>73</v>
      </c>
      <c r="AT873" s="37">
        <f t="shared" si="334"/>
        <v>0</v>
      </c>
      <c r="AU873" s="37">
        <f t="shared" si="334"/>
        <v>0</v>
      </c>
      <c r="AV873" s="37">
        <v>0</v>
      </c>
      <c r="AW873" s="37">
        <v>0</v>
      </c>
      <c r="AX873" s="37">
        <v>0</v>
      </c>
      <c r="AY873" s="37">
        <v>0</v>
      </c>
      <c r="AZ873" s="37">
        <v>0</v>
      </c>
      <c r="BA873" s="37">
        <v>0</v>
      </c>
      <c r="BB873" s="37">
        <v>0</v>
      </c>
      <c r="BC873" s="37">
        <v>0</v>
      </c>
      <c r="BD873" s="331">
        <f>BH873</f>
        <v>10737482</v>
      </c>
      <c r="BE873" s="330">
        <v>0</v>
      </c>
      <c r="BF873" s="330">
        <v>0</v>
      </c>
      <c r="BG873" s="330">
        <v>0</v>
      </c>
      <c r="BH873" s="331">
        <v>10737482</v>
      </c>
      <c r="BI873" s="331">
        <f>BM873</f>
        <v>0</v>
      </c>
      <c r="BJ873" s="330">
        <v>0</v>
      </c>
      <c r="BK873" s="330">
        <v>0</v>
      </c>
      <c r="BL873" s="330">
        <v>0</v>
      </c>
      <c r="BM873" s="331">
        <v>0</v>
      </c>
      <c r="BN873" s="40">
        <f>BR873</f>
        <v>0</v>
      </c>
      <c r="BO873" s="330">
        <v>0</v>
      </c>
      <c r="BP873" s="330">
        <v>0</v>
      </c>
      <c r="BQ873" s="330">
        <v>0</v>
      </c>
      <c r="BR873" s="40">
        <v>0</v>
      </c>
      <c r="BS873" s="40">
        <f>BW873</f>
        <v>0</v>
      </c>
      <c r="BT873" s="330">
        <v>0</v>
      </c>
      <c r="BU873" s="330">
        <v>0</v>
      </c>
      <c r="BV873" s="330">
        <v>0</v>
      </c>
      <c r="BW873" s="40">
        <v>0</v>
      </c>
      <c r="BX873" s="37">
        <f t="shared" si="333"/>
        <v>0</v>
      </c>
      <c r="BY873" s="37">
        <v>0</v>
      </c>
      <c r="BZ873" s="37">
        <v>0</v>
      </c>
      <c r="CA873" s="37">
        <v>0</v>
      </c>
      <c r="CB873" s="37">
        <v>0</v>
      </c>
      <c r="CC873" s="331">
        <f>CG873</f>
        <v>10737482</v>
      </c>
      <c r="CD873" s="330">
        <v>0</v>
      </c>
      <c r="CE873" s="330">
        <v>0</v>
      </c>
      <c r="CF873" s="330">
        <v>0</v>
      </c>
      <c r="CG873" s="331">
        <v>10737482</v>
      </c>
      <c r="CH873" s="331">
        <f>CL873</f>
        <v>0</v>
      </c>
      <c r="CI873" s="330">
        <v>0</v>
      </c>
      <c r="CJ873" s="330">
        <v>0</v>
      </c>
      <c r="CK873" s="330">
        <v>0</v>
      </c>
      <c r="CL873" s="331">
        <v>0</v>
      </c>
      <c r="CM873" s="382" t="s">
        <v>91</v>
      </c>
      <c r="CN873" s="19" t="str">
        <f t="shared" si="331"/>
        <v>4010000350503нормативный</v>
      </c>
      <c r="CO873" s="103"/>
      <c r="CP873" s="103"/>
      <c r="CQ873" s="104"/>
      <c r="CR873" s="104">
        <f t="shared" si="335"/>
        <v>0</v>
      </c>
      <c r="CS873" s="104">
        <f t="shared" si="336"/>
        <v>0</v>
      </c>
      <c r="CT873" s="104">
        <f t="shared" si="337"/>
        <v>0</v>
      </c>
      <c r="CU873" s="104">
        <f t="shared" si="338"/>
        <v>0</v>
      </c>
      <c r="CV873" s="104">
        <f t="shared" si="339"/>
        <v>0</v>
      </c>
      <c r="CW873" s="104">
        <f t="shared" si="340"/>
        <v>0</v>
      </c>
      <c r="CX873" s="104"/>
      <c r="CY873" s="211">
        <f t="shared" si="321"/>
        <v>0</v>
      </c>
      <c r="CZ873" s="211">
        <f t="shared" si="322"/>
        <v>0</v>
      </c>
      <c r="DA873" s="211">
        <f t="shared" si="323"/>
        <v>0</v>
      </c>
      <c r="DB873" s="211">
        <f t="shared" si="324"/>
        <v>0</v>
      </c>
      <c r="DC873" s="211">
        <f t="shared" si="325"/>
        <v>0</v>
      </c>
      <c r="DD873" s="211">
        <f t="shared" si="326"/>
        <v>0</v>
      </c>
      <c r="DE873" s="211">
        <f t="shared" si="327"/>
        <v>0</v>
      </c>
      <c r="DF873" s="211">
        <f t="shared" si="328"/>
        <v>0</v>
      </c>
      <c r="DG873" s="211">
        <f t="shared" si="329"/>
        <v>0</v>
      </c>
      <c r="DH873" s="211">
        <f t="shared" si="330"/>
        <v>0</v>
      </c>
    </row>
    <row r="874" spans="1:112" s="105" customFormat="1" ht="32.1" customHeight="1">
      <c r="A874" s="56">
        <v>619</v>
      </c>
      <c r="B874" s="57" t="s">
        <v>1141</v>
      </c>
      <c r="C874" s="202">
        <v>401000035</v>
      </c>
      <c r="D874" s="58" t="s">
        <v>1023</v>
      </c>
      <c r="E874" s="59" t="s">
        <v>252</v>
      </c>
      <c r="F874" s="85"/>
      <c r="G874" s="85"/>
      <c r="H874" s="86">
        <v>3</v>
      </c>
      <c r="I874" s="85"/>
      <c r="J874" s="86">
        <v>16</v>
      </c>
      <c r="K874" s="86">
        <v>1</v>
      </c>
      <c r="L874" s="86" t="s">
        <v>1157</v>
      </c>
      <c r="M874" s="232"/>
      <c r="N874" s="232"/>
      <c r="O874" s="232"/>
      <c r="P874" s="64" t="s">
        <v>134</v>
      </c>
      <c r="Q874" s="64" t="s">
        <v>1158</v>
      </c>
      <c r="R874" s="86" t="s">
        <v>1062</v>
      </c>
      <c r="S874" s="86"/>
      <c r="T874" s="86" t="s">
        <v>300</v>
      </c>
      <c r="U874" s="86"/>
      <c r="V874" s="86" t="s">
        <v>307</v>
      </c>
      <c r="W874" s="86" t="s">
        <v>302</v>
      </c>
      <c r="X874" s="86" t="s">
        <v>1159</v>
      </c>
      <c r="Y874" s="86"/>
      <c r="Z874" s="86"/>
      <c r="AA874" s="86"/>
      <c r="AB874" s="64" t="s">
        <v>1160</v>
      </c>
      <c r="AC874" s="64" t="s">
        <v>2944</v>
      </c>
      <c r="AD874" s="64"/>
      <c r="AE874" s="64"/>
      <c r="AF874" s="64"/>
      <c r="AG874" s="64"/>
      <c r="AH874" s="64"/>
      <c r="AI874" s="64"/>
      <c r="AJ874" s="64"/>
      <c r="AK874" s="64"/>
      <c r="AL874" s="64"/>
      <c r="AM874" s="328" t="s">
        <v>2949</v>
      </c>
      <c r="AN874" s="64" t="s">
        <v>2692</v>
      </c>
      <c r="AO874" s="197" t="s">
        <v>205</v>
      </c>
      <c r="AP874" s="197" t="s">
        <v>74</v>
      </c>
      <c r="AQ874" s="197" t="s">
        <v>1161</v>
      </c>
      <c r="AR874" s="70" t="s">
        <v>1162</v>
      </c>
      <c r="AS874" s="249" t="s">
        <v>73</v>
      </c>
      <c r="AT874" s="37">
        <f t="shared" si="334"/>
        <v>0</v>
      </c>
      <c r="AU874" s="37">
        <f t="shared" si="334"/>
        <v>0</v>
      </c>
      <c r="AV874" s="37">
        <v>0</v>
      </c>
      <c r="AW874" s="37">
        <v>0</v>
      </c>
      <c r="AX874" s="37">
        <v>0</v>
      </c>
      <c r="AY874" s="37">
        <v>0</v>
      </c>
      <c r="AZ874" s="37">
        <v>0</v>
      </c>
      <c r="BA874" s="37">
        <v>0</v>
      </c>
      <c r="BB874" s="37">
        <v>0</v>
      </c>
      <c r="BC874" s="37">
        <v>0</v>
      </c>
      <c r="BD874" s="330">
        <v>0</v>
      </c>
      <c r="BE874" s="330">
        <v>0</v>
      </c>
      <c r="BF874" s="330">
        <v>0</v>
      </c>
      <c r="BG874" s="330">
        <v>0</v>
      </c>
      <c r="BH874" s="330">
        <v>0</v>
      </c>
      <c r="BI874" s="330">
        <v>0</v>
      </c>
      <c r="BJ874" s="330">
        <v>0</v>
      </c>
      <c r="BK874" s="330">
        <v>0</v>
      </c>
      <c r="BL874" s="330">
        <v>0</v>
      </c>
      <c r="BM874" s="330">
        <v>0</v>
      </c>
      <c r="BN874" s="40">
        <v>0</v>
      </c>
      <c r="BO874" s="330">
        <v>0</v>
      </c>
      <c r="BP874" s="330">
        <v>0</v>
      </c>
      <c r="BQ874" s="330">
        <v>0</v>
      </c>
      <c r="BR874" s="40">
        <v>0</v>
      </c>
      <c r="BS874" s="40">
        <v>0</v>
      </c>
      <c r="BT874" s="330">
        <v>0</v>
      </c>
      <c r="BU874" s="330">
        <v>0</v>
      </c>
      <c r="BV874" s="330">
        <v>0</v>
      </c>
      <c r="BW874" s="40">
        <v>0</v>
      </c>
      <c r="BX874" s="37">
        <f t="shared" si="333"/>
        <v>0</v>
      </c>
      <c r="BY874" s="37">
        <v>0</v>
      </c>
      <c r="BZ874" s="37">
        <v>0</v>
      </c>
      <c r="CA874" s="37">
        <v>0</v>
      </c>
      <c r="CB874" s="37">
        <v>0</v>
      </c>
      <c r="CC874" s="330">
        <v>0</v>
      </c>
      <c r="CD874" s="330">
        <v>0</v>
      </c>
      <c r="CE874" s="330">
        <v>0</v>
      </c>
      <c r="CF874" s="330">
        <v>0</v>
      </c>
      <c r="CG874" s="330">
        <v>0</v>
      </c>
      <c r="CH874" s="330">
        <v>0</v>
      </c>
      <c r="CI874" s="330">
        <v>0</v>
      </c>
      <c r="CJ874" s="330">
        <v>0</v>
      </c>
      <c r="CK874" s="330">
        <v>0</v>
      </c>
      <c r="CL874" s="330">
        <v>0</v>
      </c>
      <c r="CM874" s="382" t="s">
        <v>91</v>
      </c>
      <c r="CN874" s="19" t="str">
        <f t="shared" si="331"/>
        <v>4010000350503нормативный</v>
      </c>
      <c r="CO874" s="103"/>
      <c r="CP874" s="103"/>
      <c r="CQ874" s="104"/>
      <c r="CR874" s="104">
        <f t="shared" si="335"/>
        <v>0</v>
      </c>
      <c r="CS874" s="104">
        <f t="shared" si="336"/>
        <v>0</v>
      </c>
      <c r="CT874" s="104">
        <f t="shared" si="337"/>
        <v>0</v>
      </c>
      <c r="CU874" s="104">
        <f t="shared" si="338"/>
        <v>0</v>
      </c>
      <c r="CV874" s="104">
        <f t="shared" si="339"/>
        <v>0</v>
      </c>
      <c r="CW874" s="104">
        <f t="shared" si="340"/>
        <v>0</v>
      </c>
      <c r="CX874" s="104"/>
      <c r="CY874" s="211">
        <f t="shared" si="321"/>
        <v>0</v>
      </c>
      <c r="CZ874" s="211">
        <f t="shared" si="322"/>
        <v>0</v>
      </c>
      <c r="DA874" s="211">
        <f t="shared" si="323"/>
        <v>0</v>
      </c>
      <c r="DB874" s="211">
        <f t="shared" si="324"/>
        <v>0</v>
      </c>
      <c r="DC874" s="211">
        <f t="shared" si="325"/>
        <v>0</v>
      </c>
      <c r="DD874" s="211">
        <f t="shared" si="326"/>
        <v>0</v>
      </c>
      <c r="DE874" s="211">
        <f t="shared" si="327"/>
        <v>0</v>
      </c>
      <c r="DF874" s="211">
        <f t="shared" si="328"/>
        <v>0</v>
      </c>
      <c r="DG874" s="211">
        <f t="shared" si="329"/>
        <v>0</v>
      </c>
      <c r="DH874" s="211">
        <f t="shared" si="330"/>
        <v>0</v>
      </c>
    </row>
    <row r="875" spans="1:112" s="105" customFormat="1" ht="32.1" customHeight="1">
      <c r="A875" s="56">
        <v>619</v>
      </c>
      <c r="B875" s="57" t="s">
        <v>1141</v>
      </c>
      <c r="C875" s="202">
        <v>401000035</v>
      </c>
      <c r="D875" s="58" t="s">
        <v>1023</v>
      </c>
      <c r="E875" s="59" t="s">
        <v>252</v>
      </c>
      <c r="F875" s="85"/>
      <c r="G875" s="85"/>
      <c r="H875" s="86">
        <v>3</v>
      </c>
      <c r="I875" s="85"/>
      <c r="J875" s="86">
        <v>16</v>
      </c>
      <c r="K875" s="86">
        <v>1</v>
      </c>
      <c r="L875" s="86" t="s">
        <v>1157</v>
      </c>
      <c r="M875" s="232"/>
      <c r="N875" s="232"/>
      <c r="O875" s="232"/>
      <c r="P875" s="64" t="s">
        <v>134</v>
      </c>
      <c r="Q875" s="64" t="s">
        <v>1158</v>
      </c>
      <c r="R875" s="86" t="s">
        <v>1062</v>
      </c>
      <c r="S875" s="86"/>
      <c r="T875" s="86" t="s">
        <v>300</v>
      </c>
      <c r="U875" s="86"/>
      <c r="V875" s="86" t="s">
        <v>307</v>
      </c>
      <c r="W875" s="86" t="s">
        <v>302</v>
      </c>
      <c r="X875" s="86" t="s">
        <v>1159</v>
      </c>
      <c r="Y875" s="86"/>
      <c r="Z875" s="86"/>
      <c r="AA875" s="86"/>
      <c r="AB875" s="64" t="s">
        <v>1160</v>
      </c>
      <c r="AC875" s="64" t="s">
        <v>2944</v>
      </c>
      <c r="AD875" s="64"/>
      <c r="AE875" s="64"/>
      <c r="AF875" s="64"/>
      <c r="AG875" s="64"/>
      <c r="AH875" s="64"/>
      <c r="AI875" s="64"/>
      <c r="AJ875" s="64"/>
      <c r="AK875" s="64"/>
      <c r="AL875" s="64"/>
      <c r="AM875" s="328" t="s">
        <v>2949</v>
      </c>
      <c r="AN875" s="64" t="s">
        <v>2692</v>
      </c>
      <c r="AO875" s="197" t="s">
        <v>205</v>
      </c>
      <c r="AP875" s="197" t="s">
        <v>74</v>
      </c>
      <c r="AQ875" s="197" t="s">
        <v>1163</v>
      </c>
      <c r="AR875" s="70" t="s">
        <v>1164</v>
      </c>
      <c r="AS875" s="249" t="s">
        <v>73</v>
      </c>
      <c r="AT875" s="37">
        <f t="shared" si="334"/>
        <v>0</v>
      </c>
      <c r="AU875" s="37">
        <f t="shared" si="334"/>
        <v>0</v>
      </c>
      <c r="AV875" s="37">
        <v>0</v>
      </c>
      <c r="AW875" s="37">
        <v>0</v>
      </c>
      <c r="AX875" s="37">
        <v>0</v>
      </c>
      <c r="AY875" s="37">
        <v>0</v>
      </c>
      <c r="AZ875" s="37">
        <v>0</v>
      </c>
      <c r="BA875" s="37">
        <v>0</v>
      </c>
      <c r="BB875" s="37">
        <v>0</v>
      </c>
      <c r="BC875" s="37">
        <v>0</v>
      </c>
      <c r="BD875" s="330">
        <v>0</v>
      </c>
      <c r="BE875" s="330">
        <v>0</v>
      </c>
      <c r="BF875" s="330">
        <v>0</v>
      </c>
      <c r="BG875" s="330">
        <v>0</v>
      </c>
      <c r="BH875" s="330">
        <v>0</v>
      </c>
      <c r="BI875" s="330">
        <v>0</v>
      </c>
      <c r="BJ875" s="330">
        <v>0</v>
      </c>
      <c r="BK875" s="330">
        <v>0</v>
      </c>
      <c r="BL875" s="330">
        <v>0</v>
      </c>
      <c r="BM875" s="330">
        <v>0</v>
      </c>
      <c r="BN875" s="40">
        <v>0</v>
      </c>
      <c r="BO875" s="330">
        <v>0</v>
      </c>
      <c r="BP875" s="330">
        <v>0</v>
      </c>
      <c r="BQ875" s="330">
        <v>0</v>
      </c>
      <c r="BR875" s="40">
        <v>0</v>
      </c>
      <c r="BS875" s="40">
        <v>0</v>
      </c>
      <c r="BT875" s="330">
        <v>0</v>
      </c>
      <c r="BU875" s="330">
        <v>0</v>
      </c>
      <c r="BV875" s="330">
        <v>0</v>
      </c>
      <c r="BW875" s="40">
        <v>0</v>
      </c>
      <c r="BX875" s="37">
        <f t="shared" si="333"/>
        <v>0</v>
      </c>
      <c r="BY875" s="37">
        <v>0</v>
      </c>
      <c r="BZ875" s="37">
        <v>0</v>
      </c>
      <c r="CA875" s="37">
        <v>0</v>
      </c>
      <c r="CB875" s="37">
        <v>0</v>
      </c>
      <c r="CC875" s="330">
        <v>0</v>
      </c>
      <c r="CD875" s="330">
        <v>0</v>
      </c>
      <c r="CE875" s="330">
        <v>0</v>
      </c>
      <c r="CF875" s="330">
        <v>0</v>
      </c>
      <c r="CG875" s="330">
        <v>0</v>
      </c>
      <c r="CH875" s="330">
        <v>0</v>
      </c>
      <c r="CI875" s="330">
        <v>0</v>
      </c>
      <c r="CJ875" s="330">
        <v>0</v>
      </c>
      <c r="CK875" s="330">
        <v>0</v>
      </c>
      <c r="CL875" s="330">
        <v>0</v>
      </c>
      <c r="CM875" s="382" t="s">
        <v>91</v>
      </c>
      <c r="CN875" s="19" t="str">
        <f t="shared" si="331"/>
        <v>4010000350503нормативный</v>
      </c>
      <c r="CO875" s="103"/>
      <c r="CP875" s="103"/>
      <c r="CQ875" s="104"/>
      <c r="CR875" s="104">
        <f t="shared" si="335"/>
        <v>0</v>
      </c>
      <c r="CS875" s="104">
        <f t="shared" si="336"/>
        <v>0</v>
      </c>
      <c r="CT875" s="104">
        <f t="shared" si="337"/>
        <v>0</v>
      </c>
      <c r="CU875" s="104">
        <f t="shared" si="338"/>
        <v>0</v>
      </c>
      <c r="CV875" s="104">
        <f t="shared" si="339"/>
        <v>0</v>
      </c>
      <c r="CW875" s="104">
        <f t="shared" si="340"/>
        <v>0</v>
      </c>
      <c r="CX875" s="104"/>
      <c r="CY875" s="211">
        <f t="shared" si="321"/>
        <v>0</v>
      </c>
      <c r="CZ875" s="211">
        <f t="shared" si="322"/>
        <v>0</v>
      </c>
      <c r="DA875" s="211">
        <f t="shared" si="323"/>
        <v>0</v>
      </c>
      <c r="DB875" s="211">
        <f t="shared" si="324"/>
        <v>0</v>
      </c>
      <c r="DC875" s="211">
        <f t="shared" si="325"/>
        <v>0</v>
      </c>
      <c r="DD875" s="211">
        <f t="shared" si="326"/>
        <v>0</v>
      </c>
      <c r="DE875" s="211">
        <f t="shared" si="327"/>
        <v>0</v>
      </c>
      <c r="DF875" s="211">
        <f t="shared" si="328"/>
        <v>0</v>
      </c>
      <c r="DG875" s="211">
        <f t="shared" si="329"/>
        <v>0</v>
      </c>
      <c r="DH875" s="211">
        <f t="shared" si="330"/>
        <v>0</v>
      </c>
    </row>
    <row r="876" spans="1:112" s="105" customFormat="1" ht="32.1" customHeight="1">
      <c r="A876" s="56">
        <v>619</v>
      </c>
      <c r="B876" s="57" t="s">
        <v>1141</v>
      </c>
      <c r="C876" s="202">
        <v>401000035</v>
      </c>
      <c r="D876" s="58" t="s">
        <v>1023</v>
      </c>
      <c r="E876" s="59" t="s">
        <v>252</v>
      </c>
      <c r="F876" s="85"/>
      <c r="G876" s="85"/>
      <c r="H876" s="86">
        <v>3</v>
      </c>
      <c r="I876" s="85"/>
      <c r="J876" s="86">
        <v>16</v>
      </c>
      <c r="K876" s="86">
        <v>1</v>
      </c>
      <c r="L876" s="86" t="s">
        <v>1157</v>
      </c>
      <c r="M876" s="232"/>
      <c r="N876" s="232"/>
      <c r="O876" s="232"/>
      <c r="P876" s="64" t="s">
        <v>134</v>
      </c>
      <c r="Q876" s="64" t="s">
        <v>1158</v>
      </c>
      <c r="R876" s="86" t="s">
        <v>1062</v>
      </c>
      <c r="S876" s="86"/>
      <c r="T876" s="86" t="s">
        <v>300</v>
      </c>
      <c r="U876" s="86"/>
      <c r="V876" s="86" t="s">
        <v>307</v>
      </c>
      <c r="W876" s="86" t="s">
        <v>302</v>
      </c>
      <c r="X876" s="86" t="s">
        <v>1165</v>
      </c>
      <c r="Y876" s="86"/>
      <c r="Z876" s="86"/>
      <c r="AA876" s="86"/>
      <c r="AB876" s="64" t="s">
        <v>1160</v>
      </c>
      <c r="AC876" s="64" t="s">
        <v>2944</v>
      </c>
      <c r="AD876" s="64"/>
      <c r="AE876" s="64"/>
      <c r="AF876" s="64"/>
      <c r="AG876" s="64"/>
      <c r="AH876" s="64"/>
      <c r="AI876" s="64"/>
      <c r="AJ876" s="64"/>
      <c r="AK876" s="64"/>
      <c r="AL876" s="64"/>
      <c r="AM876" s="328" t="s">
        <v>2949</v>
      </c>
      <c r="AN876" s="64" t="s">
        <v>2692</v>
      </c>
      <c r="AO876" s="197" t="s">
        <v>205</v>
      </c>
      <c r="AP876" s="197" t="s">
        <v>74</v>
      </c>
      <c r="AQ876" s="197" t="s">
        <v>1166</v>
      </c>
      <c r="AR876" s="70" t="s">
        <v>1162</v>
      </c>
      <c r="AS876" s="249" t="s">
        <v>73</v>
      </c>
      <c r="AT876" s="37">
        <f t="shared" si="334"/>
        <v>0</v>
      </c>
      <c r="AU876" s="37">
        <f t="shared" si="334"/>
        <v>0</v>
      </c>
      <c r="AV876" s="37">
        <v>0</v>
      </c>
      <c r="AW876" s="37">
        <v>0</v>
      </c>
      <c r="AX876" s="37">
        <v>0</v>
      </c>
      <c r="AY876" s="37">
        <v>0</v>
      </c>
      <c r="AZ876" s="37">
        <v>0</v>
      </c>
      <c r="BA876" s="37">
        <v>0</v>
      </c>
      <c r="BB876" s="37">
        <v>0</v>
      </c>
      <c r="BC876" s="37">
        <v>0</v>
      </c>
      <c r="BD876" s="330">
        <v>0</v>
      </c>
      <c r="BE876" s="330">
        <v>0</v>
      </c>
      <c r="BF876" s="330">
        <v>0</v>
      </c>
      <c r="BG876" s="330">
        <v>0</v>
      </c>
      <c r="BH876" s="330">
        <v>0</v>
      </c>
      <c r="BI876" s="330">
        <v>0</v>
      </c>
      <c r="BJ876" s="330">
        <v>0</v>
      </c>
      <c r="BK876" s="330">
        <v>0</v>
      </c>
      <c r="BL876" s="330">
        <v>0</v>
      </c>
      <c r="BM876" s="330">
        <v>0</v>
      </c>
      <c r="BN876" s="40">
        <v>0</v>
      </c>
      <c r="BO876" s="330">
        <v>0</v>
      </c>
      <c r="BP876" s="330">
        <v>0</v>
      </c>
      <c r="BQ876" s="330">
        <v>0</v>
      </c>
      <c r="BR876" s="40">
        <v>0</v>
      </c>
      <c r="BS876" s="40">
        <v>0</v>
      </c>
      <c r="BT876" s="330">
        <v>0</v>
      </c>
      <c r="BU876" s="330">
        <v>0</v>
      </c>
      <c r="BV876" s="330">
        <v>0</v>
      </c>
      <c r="BW876" s="40">
        <v>0</v>
      </c>
      <c r="BX876" s="37">
        <f t="shared" si="333"/>
        <v>0</v>
      </c>
      <c r="BY876" s="37">
        <v>0</v>
      </c>
      <c r="BZ876" s="37">
        <v>0</v>
      </c>
      <c r="CA876" s="37">
        <v>0</v>
      </c>
      <c r="CB876" s="37">
        <v>0</v>
      </c>
      <c r="CC876" s="330">
        <v>0</v>
      </c>
      <c r="CD876" s="330">
        <v>0</v>
      </c>
      <c r="CE876" s="330">
        <v>0</v>
      </c>
      <c r="CF876" s="330">
        <v>0</v>
      </c>
      <c r="CG876" s="330">
        <v>0</v>
      </c>
      <c r="CH876" s="330">
        <v>0</v>
      </c>
      <c r="CI876" s="330">
        <v>0</v>
      </c>
      <c r="CJ876" s="330">
        <v>0</v>
      </c>
      <c r="CK876" s="330">
        <v>0</v>
      </c>
      <c r="CL876" s="330">
        <v>0</v>
      </c>
      <c r="CM876" s="382" t="s">
        <v>91</v>
      </c>
      <c r="CN876" s="19" t="str">
        <f t="shared" si="331"/>
        <v>4010000350503нормативный</v>
      </c>
      <c r="CO876" s="103"/>
      <c r="CP876" s="103"/>
      <c r="CQ876" s="104"/>
      <c r="CR876" s="104">
        <f t="shared" si="335"/>
        <v>0</v>
      </c>
      <c r="CS876" s="104">
        <f t="shared" si="336"/>
        <v>0</v>
      </c>
      <c r="CT876" s="104">
        <f t="shared" si="337"/>
        <v>0</v>
      </c>
      <c r="CU876" s="104">
        <f t="shared" si="338"/>
        <v>0</v>
      </c>
      <c r="CV876" s="104">
        <f t="shared" si="339"/>
        <v>0</v>
      </c>
      <c r="CW876" s="104">
        <f t="shared" si="340"/>
        <v>0</v>
      </c>
      <c r="CX876" s="104"/>
      <c r="CY876" s="211">
        <f t="shared" si="321"/>
        <v>0</v>
      </c>
      <c r="CZ876" s="211">
        <f t="shared" si="322"/>
        <v>0</v>
      </c>
      <c r="DA876" s="211">
        <f t="shared" si="323"/>
        <v>0</v>
      </c>
      <c r="DB876" s="211">
        <f t="shared" si="324"/>
        <v>0</v>
      </c>
      <c r="DC876" s="211">
        <f t="shared" si="325"/>
        <v>0</v>
      </c>
      <c r="DD876" s="211">
        <f t="shared" si="326"/>
        <v>0</v>
      </c>
      <c r="DE876" s="211">
        <f t="shared" si="327"/>
        <v>0</v>
      </c>
      <c r="DF876" s="211">
        <f t="shared" si="328"/>
        <v>0</v>
      </c>
      <c r="DG876" s="211">
        <f t="shared" si="329"/>
        <v>0</v>
      </c>
      <c r="DH876" s="211">
        <f t="shared" si="330"/>
        <v>0</v>
      </c>
    </row>
    <row r="877" spans="1:112" s="105" customFormat="1" ht="32.1" customHeight="1">
      <c r="A877" s="56">
        <v>619</v>
      </c>
      <c r="B877" s="57" t="s">
        <v>1141</v>
      </c>
      <c r="C877" s="202">
        <v>401000035</v>
      </c>
      <c r="D877" s="58" t="s">
        <v>1023</v>
      </c>
      <c r="E877" s="59" t="s">
        <v>252</v>
      </c>
      <c r="F877" s="85"/>
      <c r="G877" s="85"/>
      <c r="H877" s="86">
        <v>3</v>
      </c>
      <c r="I877" s="85"/>
      <c r="J877" s="86">
        <v>16</v>
      </c>
      <c r="K877" s="86">
        <v>1</v>
      </c>
      <c r="L877" s="86" t="s">
        <v>1157</v>
      </c>
      <c r="M877" s="232"/>
      <c r="N877" s="232"/>
      <c r="O877" s="232"/>
      <c r="P877" s="64" t="s">
        <v>134</v>
      </c>
      <c r="Q877" s="64" t="s">
        <v>1158</v>
      </c>
      <c r="R877" s="86" t="s">
        <v>1062</v>
      </c>
      <c r="S877" s="86"/>
      <c r="T877" s="86" t="s">
        <v>300</v>
      </c>
      <c r="U877" s="86"/>
      <c r="V877" s="86" t="s">
        <v>307</v>
      </c>
      <c r="W877" s="86" t="s">
        <v>302</v>
      </c>
      <c r="X877" s="86" t="s">
        <v>1165</v>
      </c>
      <c r="Y877" s="86"/>
      <c r="Z877" s="86"/>
      <c r="AA877" s="86"/>
      <c r="AB877" s="64" t="s">
        <v>1160</v>
      </c>
      <c r="AC877" s="64" t="s">
        <v>2944</v>
      </c>
      <c r="AD877" s="64"/>
      <c r="AE877" s="64"/>
      <c r="AF877" s="64"/>
      <c r="AG877" s="64"/>
      <c r="AH877" s="64"/>
      <c r="AI877" s="64"/>
      <c r="AJ877" s="64"/>
      <c r="AK877" s="64"/>
      <c r="AL877" s="64"/>
      <c r="AM877" s="328" t="s">
        <v>2949</v>
      </c>
      <c r="AN877" s="64" t="s">
        <v>2692</v>
      </c>
      <c r="AO877" s="197" t="s">
        <v>205</v>
      </c>
      <c r="AP877" s="197" t="s">
        <v>74</v>
      </c>
      <c r="AQ877" s="197" t="s">
        <v>1167</v>
      </c>
      <c r="AR877" s="70" t="s">
        <v>1164</v>
      </c>
      <c r="AS877" s="249" t="s">
        <v>73</v>
      </c>
      <c r="AT877" s="37">
        <f t="shared" si="334"/>
        <v>0</v>
      </c>
      <c r="AU877" s="37">
        <f t="shared" si="334"/>
        <v>0</v>
      </c>
      <c r="AV877" s="37">
        <v>0</v>
      </c>
      <c r="AW877" s="37">
        <v>0</v>
      </c>
      <c r="AX877" s="37">
        <v>0</v>
      </c>
      <c r="AY877" s="37">
        <v>0</v>
      </c>
      <c r="AZ877" s="37">
        <v>0</v>
      </c>
      <c r="BA877" s="37">
        <v>0</v>
      </c>
      <c r="BB877" s="37">
        <v>0</v>
      </c>
      <c r="BC877" s="37">
        <v>0</v>
      </c>
      <c r="BD877" s="330">
        <v>0</v>
      </c>
      <c r="BE877" s="330">
        <v>0</v>
      </c>
      <c r="BF877" s="330">
        <v>0</v>
      </c>
      <c r="BG877" s="330">
        <v>0</v>
      </c>
      <c r="BH877" s="330">
        <v>0</v>
      </c>
      <c r="BI877" s="330">
        <v>0</v>
      </c>
      <c r="BJ877" s="330">
        <v>0</v>
      </c>
      <c r="BK877" s="330">
        <v>0</v>
      </c>
      <c r="BL877" s="330">
        <v>0</v>
      </c>
      <c r="BM877" s="330">
        <v>0</v>
      </c>
      <c r="BN877" s="40">
        <v>0</v>
      </c>
      <c r="BO877" s="330">
        <v>0</v>
      </c>
      <c r="BP877" s="330">
        <v>0</v>
      </c>
      <c r="BQ877" s="330">
        <v>0</v>
      </c>
      <c r="BR877" s="40">
        <v>0</v>
      </c>
      <c r="BS877" s="40">
        <v>0</v>
      </c>
      <c r="BT877" s="330">
        <v>0</v>
      </c>
      <c r="BU877" s="330">
        <v>0</v>
      </c>
      <c r="BV877" s="330">
        <v>0</v>
      </c>
      <c r="BW877" s="40">
        <v>0</v>
      </c>
      <c r="BX877" s="37">
        <f t="shared" si="333"/>
        <v>0</v>
      </c>
      <c r="BY877" s="37">
        <v>0</v>
      </c>
      <c r="BZ877" s="37">
        <v>0</v>
      </c>
      <c r="CA877" s="37">
        <v>0</v>
      </c>
      <c r="CB877" s="37">
        <v>0</v>
      </c>
      <c r="CC877" s="330">
        <v>0</v>
      </c>
      <c r="CD877" s="330">
        <v>0</v>
      </c>
      <c r="CE877" s="330">
        <v>0</v>
      </c>
      <c r="CF877" s="330">
        <v>0</v>
      </c>
      <c r="CG877" s="330">
        <v>0</v>
      </c>
      <c r="CH877" s="330">
        <v>0</v>
      </c>
      <c r="CI877" s="330">
        <v>0</v>
      </c>
      <c r="CJ877" s="330">
        <v>0</v>
      </c>
      <c r="CK877" s="330">
        <v>0</v>
      </c>
      <c r="CL877" s="330">
        <v>0</v>
      </c>
      <c r="CM877" s="382" t="s">
        <v>91</v>
      </c>
      <c r="CN877" s="19" t="str">
        <f t="shared" si="331"/>
        <v>4010000350503нормативный</v>
      </c>
      <c r="CO877" s="103"/>
      <c r="CP877" s="103"/>
      <c r="CQ877" s="104"/>
      <c r="CR877" s="104">
        <f t="shared" si="335"/>
        <v>0</v>
      </c>
      <c r="CS877" s="104">
        <f t="shared" si="336"/>
        <v>0</v>
      </c>
      <c r="CT877" s="104">
        <f t="shared" si="337"/>
        <v>0</v>
      </c>
      <c r="CU877" s="104">
        <f t="shared" si="338"/>
        <v>0</v>
      </c>
      <c r="CV877" s="104">
        <f t="shared" si="339"/>
        <v>0</v>
      </c>
      <c r="CW877" s="104">
        <f t="shared" si="340"/>
        <v>0</v>
      </c>
      <c r="CX877" s="104"/>
      <c r="CY877" s="211">
        <f t="shared" si="321"/>
        <v>0</v>
      </c>
      <c r="CZ877" s="211">
        <f t="shared" si="322"/>
        <v>0</v>
      </c>
      <c r="DA877" s="211">
        <f t="shared" si="323"/>
        <v>0</v>
      </c>
      <c r="DB877" s="211">
        <f t="shared" si="324"/>
        <v>0</v>
      </c>
      <c r="DC877" s="211">
        <f t="shared" si="325"/>
        <v>0</v>
      </c>
      <c r="DD877" s="211">
        <f t="shared" si="326"/>
        <v>0</v>
      </c>
      <c r="DE877" s="211">
        <f t="shared" si="327"/>
        <v>0</v>
      </c>
      <c r="DF877" s="211">
        <f t="shared" si="328"/>
        <v>0</v>
      </c>
      <c r="DG877" s="211">
        <f t="shared" si="329"/>
        <v>0</v>
      </c>
      <c r="DH877" s="211">
        <f t="shared" si="330"/>
        <v>0</v>
      </c>
    </row>
    <row r="878" spans="1:112" s="105" customFormat="1" ht="32.1" customHeight="1">
      <c r="A878" s="56">
        <v>619</v>
      </c>
      <c r="B878" s="57" t="s">
        <v>1141</v>
      </c>
      <c r="C878" s="202">
        <v>401000035</v>
      </c>
      <c r="D878" s="58" t="s">
        <v>1023</v>
      </c>
      <c r="E878" s="59" t="s">
        <v>252</v>
      </c>
      <c r="F878" s="85"/>
      <c r="G878" s="85"/>
      <c r="H878" s="86">
        <v>3</v>
      </c>
      <c r="I878" s="85"/>
      <c r="J878" s="86">
        <v>16</v>
      </c>
      <c r="K878" s="86">
        <v>1</v>
      </c>
      <c r="L878" s="86" t="s">
        <v>1157</v>
      </c>
      <c r="M878" s="232"/>
      <c r="N878" s="232"/>
      <c r="O878" s="232"/>
      <c r="P878" s="64" t="s">
        <v>134</v>
      </c>
      <c r="Q878" s="64" t="s">
        <v>1168</v>
      </c>
      <c r="R878" s="86" t="s">
        <v>1062</v>
      </c>
      <c r="S878" s="86"/>
      <c r="T878" s="86" t="s">
        <v>300</v>
      </c>
      <c r="U878" s="86"/>
      <c r="V878" s="86" t="s">
        <v>307</v>
      </c>
      <c r="W878" s="86" t="s">
        <v>302</v>
      </c>
      <c r="X878" s="86" t="s">
        <v>1165</v>
      </c>
      <c r="Y878" s="86"/>
      <c r="Z878" s="86"/>
      <c r="AA878" s="86"/>
      <c r="AB878" s="64" t="s">
        <v>2950</v>
      </c>
      <c r="AC878" s="64" t="s">
        <v>2944</v>
      </c>
      <c r="AD878" s="64"/>
      <c r="AE878" s="64"/>
      <c r="AF878" s="64"/>
      <c r="AG878" s="64"/>
      <c r="AH878" s="64"/>
      <c r="AI878" s="64"/>
      <c r="AJ878" s="64"/>
      <c r="AK878" s="64"/>
      <c r="AL878" s="64"/>
      <c r="AM878" s="328" t="s">
        <v>2949</v>
      </c>
      <c r="AN878" s="64" t="s">
        <v>2692</v>
      </c>
      <c r="AO878" s="197" t="s">
        <v>205</v>
      </c>
      <c r="AP878" s="197" t="s">
        <v>74</v>
      </c>
      <c r="AQ878" s="197" t="s">
        <v>1171</v>
      </c>
      <c r="AR878" s="70" t="s">
        <v>1172</v>
      </c>
      <c r="AS878" s="249" t="s">
        <v>73</v>
      </c>
      <c r="AT878" s="37">
        <f t="shared" si="334"/>
        <v>7992274.2199999997</v>
      </c>
      <c r="AU878" s="37">
        <f t="shared" si="334"/>
        <v>7992274.2199999997</v>
      </c>
      <c r="AV878" s="37">
        <v>0</v>
      </c>
      <c r="AW878" s="37">
        <v>0</v>
      </c>
      <c r="AX878" s="37">
        <v>3627734.01</v>
      </c>
      <c r="AY878" s="37">
        <v>3627734.01</v>
      </c>
      <c r="AZ878" s="37">
        <v>0</v>
      </c>
      <c r="BA878" s="37">
        <v>0</v>
      </c>
      <c r="BB878" s="37">
        <v>4364540.21</v>
      </c>
      <c r="BC878" s="37">
        <v>4364540.21</v>
      </c>
      <c r="BD878" s="330">
        <v>0</v>
      </c>
      <c r="BE878" s="330">
        <v>0</v>
      </c>
      <c r="BF878" s="330">
        <v>0</v>
      </c>
      <c r="BG878" s="330">
        <v>0</v>
      </c>
      <c r="BH878" s="330">
        <v>0</v>
      </c>
      <c r="BI878" s="330">
        <v>0</v>
      </c>
      <c r="BJ878" s="330">
        <v>0</v>
      </c>
      <c r="BK878" s="330">
        <v>0</v>
      </c>
      <c r="BL878" s="330">
        <v>0</v>
      </c>
      <c r="BM878" s="330">
        <v>0</v>
      </c>
      <c r="BN878" s="40">
        <v>0</v>
      </c>
      <c r="BO878" s="330">
        <v>0</v>
      </c>
      <c r="BP878" s="330">
        <v>0</v>
      </c>
      <c r="BQ878" s="330">
        <v>0</v>
      </c>
      <c r="BR878" s="40">
        <v>0</v>
      </c>
      <c r="BS878" s="40">
        <v>0</v>
      </c>
      <c r="BT878" s="330">
        <v>0</v>
      </c>
      <c r="BU878" s="330">
        <v>0</v>
      </c>
      <c r="BV878" s="330">
        <v>0</v>
      </c>
      <c r="BW878" s="40">
        <v>0</v>
      </c>
      <c r="BX878" s="37">
        <f t="shared" si="333"/>
        <v>7992274.2199999997</v>
      </c>
      <c r="BY878" s="37">
        <v>0</v>
      </c>
      <c r="BZ878" s="37">
        <v>3627734.01</v>
      </c>
      <c r="CA878" s="37">
        <v>0</v>
      </c>
      <c r="CB878" s="37">
        <v>4364540.21</v>
      </c>
      <c r="CC878" s="330">
        <v>0</v>
      </c>
      <c r="CD878" s="330">
        <v>0</v>
      </c>
      <c r="CE878" s="330">
        <v>0</v>
      </c>
      <c r="CF878" s="330">
        <v>0</v>
      </c>
      <c r="CG878" s="330">
        <v>0</v>
      </c>
      <c r="CH878" s="330">
        <v>0</v>
      </c>
      <c r="CI878" s="330">
        <v>0</v>
      </c>
      <c r="CJ878" s="330">
        <v>0</v>
      </c>
      <c r="CK878" s="330">
        <v>0</v>
      </c>
      <c r="CL878" s="330">
        <v>0</v>
      </c>
      <c r="CM878" s="382" t="s">
        <v>91</v>
      </c>
      <c r="CN878" s="19" t="str">
        <f t="shared" si="331"/>
        <v>4010000350503нормативный</v>
      </c>
      <c r="CO878" s="103"/>
      <c r="CP878" s="103"/>
      <c r="CQ878" s="104"/>
      <c r="CR878" s="104">
        <f t="shared" si="335"/>
        <v>0</v>
      </c>
      <c r="CS878" s="104">
        <f t="shared" si="336"/>
        <v>0</v>
      </c>
      <c r="CT878" s="104">
        <f t="shared" si="337"/>
        <v>0</v>
      </c>
      <c r="CU878" s="104">
        <f t="shared" si="338"/>
        <v>0</v>
      </c>
      <c r="CV878" s="104">
        <f t="shared" si="339"/>
        <v>0</v>
      </c>
      <c r="CW878" s="104">
        <f t="shared" si="340"/>
        <v>0</v>
      </c>
      <c r="CX878" s="104"/>
      <c r="CY878" s="211">
        <f t="shared" si="321"/>
        <v>0</v>
      </c>
      <c r="CZ878" s="211">
        <f t="shared" si="322"/>
        <v>0</v>
      </c>
      <c r="DA878" s="211">
        <f t="shared" si="323"/>
        <v>0</v>
      </c>
      <c r="DB878" s="211">
        <f t="shared" si="324"/>
        <v>0</v>
      </c>
      <c r="DC878" s="211">
        <f t="shared" si="325"/>
        <v>0</v>
      </c>
      <c r="DD878" s="211">
        <f t="shared" si="326"/>
        <v>0</v>
      </c>
      <c r="DE878" s="211">
        <f t="shared" si="327"/>
        <v>0</v>
      </c>
      <c r="DF878" s="211">
        <f t="shared" si="328"/>
        <v>0</v>
      </c>
      <c r="DG878" s="211">
        <f t="shared" si="329"/>
        <v>0</v>
      </c>
      <c r="DH878" s="211">
        <f t="shared" si="330"/>
        <v>0</v>
      </c>
    </row>
    <row r="879" spans="1:112" s="105" customFormat="1" ht="32.1" customHeight="1">
      <c r="A879" s="56">
        <v>619</v>
      </c>
      <c r="B879" s="57" t="s">
        <v>1141</v>
      </c>
      <c r="C879" s="202">
        <v>401000035</v>
      </c>
      <c r="D879" s="58" t="s">
        <v>1023</v>
      </c>
      <c r="E879" s="59" t="s">
        <v>252</v>
      </c>
      <c r="F879" s="85"/>
      <c r="G879" s="85"/>
      <c r="H879" s="86">
        <v>3</v>
      </c>
      <c r="I879" s="85"/>
      <c r="J879" s="86">
        <v>16</v>
      </c>
      <c r="K879" s="86">
        <v>1</v>
      </c>
      <c r="L879" s="86" t="s">
        <v>1157</v>
      </c>
      <c r="M879" s="232"/>
      <c r="N879" s="232"/>
      <c r="O879" s="232"/>
      <c r="P879" s="64" t="s">
        <v>134</v>
      </c>
      <c r="Q879" s="64" t="s">
        <v>1168</v>
      </c>
      <c r="R879" s="86" t="s">
        <v>1062</v>
      </c>
      <c r="S879" s="86"/>
      <c r="T879" s="86" t="s">
        <v>300</v>
      </c>
      <c r="U879" s="86"/>
      <c r="V879" s="86" t="s">
        <v>307</v>
      </c>
      <c r="W879" s="86" t="s">
        <v>302</v>
      </c>
      <c r="X879" s="86" t="s">
        <v>1165</v>
      </c>
      <c r="Y879" s="86"/>
      <c r="Z879" s="86"/>
      <c r="AA879" s="86"/>
      <c r="AB879" s="64" t="s">
        <v>2950</v>
      </c>
      <c r="AC879" s="64" t="s">
        <v>2944</v>
      </c>
      <c r="AD879" s="64"/>
      <c r="AE879" s="64"/>
      <c r="AF879" s="64"/>
      <c r="AG879" s="64"/>
      <c r="AH879" s="64"/>
      <c r="AI879" s="64"/>
      <c r="AJ879" s="64"/>
      <c r="AK879" s="64"/>
      <c r="AL879" s="64"/>
      <c r="AM879" s="328" t="s">
        <v>2951</v>
      </c>
      <c r="AN879" s="64" t="s">
        <v>2692</v>
      </c>
      <c r="AO879" s="197" t="s">
        <v>205</v>
      </c>
      <c r="AP879" s="197" t="s">
        <v>74</v>
      </c>
      <c r="AQ879" s="197" t="s">
        <v>1169</v>
      </c>
      <c r="AR879" s="70" t="s">
        <v>1170</v>
      </c>
      <c r="AS879" s="249" t="s">
        <v>73</v>
      </c>
      <c r="AT879" s="37">
        <f t="shared" si="334"/>
        <v>1500001</v>
      </c>
      <c r="AU879" s="37">
        <f t="shared" si="334"/>
        <v>1500001</v>
      </c>
      <c r="AV879" s="37">
        <v>0</v>
      </c>
      <c r="AW879" s="37">
        <v>0</v>
      </c>
      <c r="AX879" s="37">
        <v>0</v>
      </c>
      <c r="AY879" s="37">
        <v>0</v>
      </c>
      <c r="AZ879" s="37">
        <v>1500001</v>
      </c>
      <c r="BA879" s="37">
        <v>1500001</v>
      </c>
      <c r="BB879" s="37">
        <v>0</v>
      </c>
      <c r="BC879" s="37">
        <v>0</v>
      </c>
      <c r="BD879" s="330">
        <v>0</v>
      </c>
      <c r="BE879" s="330">
        <v>0</v>
      </c>
      <c r="BF879" s="330">
        <v>0</v>
      </c>
      <c r="BG879" s="330">
        <v>0</v>
      </c>
      <c r="BH879" s="330">
        <v>0</v>
      </c>
      <c r="BI879" s="330">
        <v>0</v>
      </c>
      <c r="BJ879" s="330">
        <v>0</v>
      </c>
      <c r="BK879" s="330">
        <v>0</v>
      </c>
      <c r="BL879" s="330">
        <v>0</v>
      </c>
      <c r="BM879" s="330">
        <v>0</v>
      </c>
      <c r="BN879" s="40">
        <v>0</v>
      </c>
      <c r="BO879" s="330">
        <v>0</v>
      </c>
      <c r="BP879" s="330">
        <v>0</v>
      </c>
      <c r="BQ879" s="330">
        <v>0</v>
      </c>
      <c r="BR879" s="40">
        <v>0</v>
      </c>
      <c r="BS879" s="40">
        <v>0</v>
      </c>
      <c r="BT879" s="330">
        <v>0</v>
      </c>
      <c r="BU879" s="330">
        <v>0</v>
      </c>
      <c r="BV879" s="330">
        <v>0</v>
      </c>
      <c r="BW879" s="40">
        <v>0</v>
      </c>
      <c r="BX879" s="37">
        <f t="shared" si="333"/>
        <v>1500001</v>
      </c>
      <c r="BY879" s="37">
        <v>0</v>
      </c>
      <c r="BZ879" s="37">
        <v>0</v>
      </c>
      <c r="CA879" s="37">
        <v>1500001</v>
      </c>
      <c r="CB879" s="37">
        <v>0</v>
      </c>
      <c r="CC879" s="330">
        <v>0</v>
      </c>
      <c r="CD879" s="330">
        <v>0</v>
      </c>
      <c r="CE879" s="330">
        <v>0</v>
      </c>
      <c r="CF879" s="330">
        <v>0</v>
      </c>
      <c r="CG879" s="330">
        <v>0</v>
      </c>
      <c r="CH879" s="330">
        <v>0</v>
      </c>
      <c r="CI879" s="330">
        <v>0</v>
      </c>
      <c r="CJ879" s="330">
        <v>0</v>
      </c>
      <c r="CK879" s="330">
        <v>0</v>
      </c>
      <c r="CL879" s="330">
        <v>0</v>
      </c>
      <c r="CM879" s="382" t="s">
        <v>91</v>
      </c>
      <c r="CN879" s="19" t="str">
        <f t="shared" si="331"/>
        <v>4010000350503нормативный</v>
      </c>
      <c r="CO879" s="103"/>
      <c r="CP879" s="103"/>
      <c r="CQ879" s="104"/>
      <c r="CR879" s="104">
        <f t="shared" si="335"/>
        <v>0</v>
      </c>
      <c r="CS879" s="104">
        <f t="shared" si="336"/>
        <v>0</v>
      </c>
      <c r="CT879" s="104">
        <f t="shared" si="337"/>
        <v>0</v>
      </c>
      <c r="CU879" s="104">
        <f t="shared" si="338"/>
        <v>0</v>
      </c>
      <c r="CV879" s="104">
        <f t="shared" si="339"/>
        <v>0</v>
      </c>
      <c r="CW879" s="104">
        <f t="shared" si="340"/>
        <v>0</v>
      </c>
      <c r="CX879" s="104"/>
      <c r="CY879" s="211">
        <f t="shared" si="321"/>
        <v>0</v>
      </c>
      <c r="CZ879" s="211">
        <f t="shared" si="322"/>
        <v>0</v>
      </c>
      <c r="DA879" s="211">
        <f t="shared" si="323"/>
        <v>0</v>
      </c>
      <c r="DB879" s="211">
        <f t="shared" si="324"/>
        <v>0</v>
      </c>
      <c r="DC879" s="211">
        <f t="shared" si="325"/>
        <v>0</v>
      </c>
      <c r="DD879" s="211">
        <f t="shared" si="326"/>
        <v>0</v>
      </c>
      <c r="DE879" s="211">
        <f t="shared" si="327"/>
        <v>0</v>
      </c>
      <c r="DF879" s="211">
        <f t="shared" si="328"/>
        <v>0</v>
      </c>
      <c r="DG879" s="211">
        <f t="shared" si="329"/>
        <v>0</v>
      </c>
      <c r="DH879" s="211">
        <f t="shared" si="330"/>
        <v>0</v>
      </c>
    </row>
    <row r="880" spans="1:112" s="105" customFormat="1" ht="32.1" customHeight="1">
      <c r="A880" s="56">
        <v>619</v>
      </c>
      <c r="B880" s="57" t="s">
        <v>1141</v>
      </c>
      <c r="C880" s="202">
        <v>401000035</v>
      </c>
      <c r="D880" s="58" t="s">
        <v>1023</v>
      </c>
      <c r="E880" s="59" t="s">
        <v>252</v>
      </c>
      <c r="F880" s="85"/>
      <c r="G880" s="85"/>
      <c r="H880" s="86">
        <v>3</v>
      </c>
      <c r="I880" s="85"/>
      <c r="J880" s="86">
        <v>16</v>
      </c>
      <c r="K880" s="86">
        <v>1</v>
      </c>
      <c r="L880" s="86" t="s">
        <v>1157</v>
      </c>
      <c r="M880" s="232"/>
      <c r="N880" s="232"/>
      <c r="O880" s="232"/>
      <c r="P880" s="64" t="s">
        <v>134</v>
      </c>
      <c r="Q880" s="64" t="s">
        <v>3021</v>
      </c>
      <c r="R880" s="86" t="s">
        <v>1062</v>
      </c>
      <c r="S880" s="86"/>
      <c r="T880" s="86" t="s">
        <v>300</v>
      </c>
      <c r="U880" s="86"/>
      <c r="V880" s="86" t="s">
        <v>307</v>
      </c>
      <c r="W880" s="86" t="s">
        <v>302</v>
      </c>
      <c r="X880" s="86" t="s">
        <v>1165</v>
      </c>
      <c r="Y880" s="86"/>
      <c r="Z880" s="86"/>
      <c r="AA880" s="86"/>
      <c r="AB880" s="64" t="s">
        <v>3022</v>
      </c>
      <c r="AC880" s="64" t="s">
        <v>2944</v>
      </c>
      <c r="AD880" s="64"/>
      <c r="AE880" s="64"/>
      <c r="AF880" s="64"/>
      <c r="AG880" s="64"/>
      <c r="AH880" s="64"/>
      <c r="AI880" s="64"/>
      <c r="AJ880" s="64"/>
      <c r="AK880" s="64"/>
      <c r="AL880" s="64"/>
      <c r="AM880" s="328" t="s">
        <v>2951</v>
      </c>
      <c r="AN880" s="64" t="s">
        <v>2692</v>
      </c>
      <c r="AO880" s="197" t="s">
        <v>205</v>
      </c>
      <c r="AP880" s="197" t="s">
        <v>74</v>
      </c>
      <c r="AQ880" s="197" t="s">
        <v>2952</v>
      </c>
      <c r="AR880" s="70" t="s">
        <v>2953</v>
      </c>
      <c r="AS880" s="249" t="s">
        <v>73</v>
      </c>
      <c r="AT880" s="37">
        <f t="shared" si="334"/>
        <v>0</v>
      </c>
      <c r="AU880" s="37">
        <f t="shared" si="334"/>
        <v>0</v>
      </c>
      <c r="AV880" s="37">
        <v>0</v>
      </c>
      <c r="AW880" s="37">
        <v>0</v>
      </c>
      <c r="AX880" s="37">
        <v>0</v>
      </c>
      <c r="AY880" s="37">
        <v>0</v>
      </c>
      <c r="AZ880" s="37">
        <v>0</v>
      </c>
      <c r="BA880" s="37">
        <v>0</v>
      </c>
      <c r="BB880" s="37">
        <v>0</v>
      </c>
      <c r="BC880" s="37">
        <v>0</v>
      </c>
      <c r="BD880" s="330">
        <f>BF880+BH880</f>
        <v>10423149.800000001</v>
      </c>
      <c r="BE880" s="330">
        <v>0</v>
      </c>
      <c r="BF880" s="330">
        <v>6000000</v>
      </c>
      <c r="BG880" s="330">
        <v>0</v>
      </c>
      <c r="BH880" s="330">
        <v>4423149.8</v>
      </c>
      <c r="BI880" s="330">
        <v>0</v>
      </c>
      <c r="BJ880" s="330">
        <v>0</v>
      </c>
      <c r="BK880" s="330">
        <v>0</v>
      </c>
      <c r="BL880" s="330">
        <v>0</v>
      </c>
      <c r="BM880" s="330">
        <v>0</v>
      </c>
      <c r="BN880" s="40">
        <v>0</v>
      </c>
      <c r="BO880" s="330">
        <v>0</v>
      </c>
      <c r="BP880" s="330">
        <v>0</v>
      </c>
      <c r="BQ880" s="330">
        <v>0</v>
      </c>
      <c r="BR880" s="40">
        <v>0</v>
      </c>
      <c r="BS880" s="40">
        <v>0</v>
      </c>
      <c r="BT880" s="330">
        <v>0</v>
      </c>
      <c r="BU880" s="330">
        <v>0</v>
      </c>
      <c r="BV880" s="330">
        <v>0</v>
      </c>
      <c r="BW880" s="40">
        <v>0</v>
      </c>
      <c r="BX880" s="37">
        <f t="shared" si="333"/>
        <v>0</v>
      </c>
      <c r="BY880" s="37">
        <v>0</v>
      </c>
      <c r="BZ880" s="37">
        <v>0</v>
      </c>
      <c r="CA880" s="37">
        <v>0</v>
      </c>
      <c r="CB880" s="37">
        <v>0</v>
      </c>
      <c r="CC880" s="330">
        <f>CE880+CG880</f>
        <v>10423149.800000001</v>
      </c>
      <c r="CD880" s="330">
        <v>0</v>
      </c>
      <c r="CE880" s="330">
        <v>6000000</v>
      </c>
      <c r="CF880" s="330">
        <v>0</v>
      </c>
      <c r="CG880" s="330">
        <v>4423149.8</v>
      </c>
      <c r="CH880" s="330">
        <v>0</v>
      </c>
      <c r="CI880" s="330">
        <v>0</v>
      </c>
      <c r="CJ880" s="330">
        <v>0</v>
      </c>
      <c r="CK880" s="330">
        <v>0</v>
      </c>
      <c r="CL880" s="330">
        <v>0</v>
      </c>
      <c r="CM880" s="382" t="s">
        <v>91</v>
      </c>
      <c r="CN880" s="19" t="str">
        <f t="shared" si="331"/>
        <v>4010000350503нормативный</v>
      </c>
      <c r="CO880" s="103"/>
      <c r="CP880" s="103"/>
      <c r="CQ880" s="104"/>
      <c r="CR880" s="104">
        <f t="shared" si="335"/>
        <v>0</v>
      </c>
      <c r="CS880" s="104">
        <f t="shared" si="336"/>
        <v>0</v>
      </c>
      <c r="CT880" s="104">
        <f t="shared" si="337"/>
        <v>0</v>
      </c>
      <c r="CU880" s="104">
        <f t="shared" si="338"/>
        <v>0</v>
      </c>
      <c r="CV880" s="104">
        <f t="shared" si="339"/>
        <v>0</v>
      </c>
      <c r="CW880" s="104">
        <f t="shared" si="340"/>
        <v>0</v>
      </c>
      <c r="CX880" s="104"/>
      <c r="CY880" s="211">
        <f t="shared" si="321"/>
        <v>0</v>
      </c>
      <c r="CZ880" s="211">
        <f t="shared" si="322"/>
        <v>0</v>
      </c>
      <c r="DA880" s="211">
        <f t="shared" si="323"/>
        <v>0</v>
      </c>
      <c r="DB880" s="211">
        <f t="shared" si="324"/>
        <v>0</v>
      </c>
      <c r="DC880" s="211">
        <f t="shared" si="325"/>
        <v>0</v>
      </c>
      <c r="DD880" s="211">
        <f t="shared" si="326"/>
        <v>0</v>
      </c>
      <c r="DE880" s="211">
        <f t="shared" si="327"/>
        <v>0</v>
      </c>
      <c r="DF880" s="211">
        <f t="shared" si="328"/>
        <v>0</v>
      </c>
      <c r="DG880" s="211">
        <f t="shared" si="329"/>
        <v>0</v>
      </c>
      <c r="DH880" s="211">
        <f t="shared" si="330"/>
        <v>0</v>
      </c>
    </row>
    <row r="881" spans="1:112" s="105" customFormat="1" ht="32.1" customHeight="1">
      <c r="A881" s="56">
        <v>619</v>
      </c>
      <c r="B881" s="57" t="s">
        <v>1141</v>
      </c>
      <c r="C881" s="202">
        <v>401000035</v>
      </c>
      <c r="D881" s="58" t="s">
        <v>1023</v>
      </c>
      <c r="E881" s="59" t="s">
        <v>252</v>
      </c>
      <c r="F881" s="85"/>
      <c r="G881" s="85"/>
      <c r="H881" s="86">
        <v>3</v>
      </c>
      <c r="I881" s="85"/>
      <c r="J881" s="86">
        <v>16</v>
      </c>
      <c r="K881" s="86">
        <v>1</v>
      </c>
      <c r="L881" s="86" t="s">
        <v>1157</v>
      </c>
      <c r="M881" s="232"/>
      <c r="N881" s="232"/>
      <c r="O881" s="232"/>
      <c r="P881" s="64" t="s">
        <v>134</v>
      </c>
      <c r="Q881" s="64" t="s">
        <v>3021</v>
      </c>
      <c r="R881" s="86" t="s">
        <v>1062</v>
      </c>
      <c r="S881" s="86"/>
      <c r="T881" s="86" t="s">
        <v>300</v>
      </c>
      <c r="U881" s="86"/>
      <c r="V881" s="86" t="s">
        <v>307</v>
      </c>
      <c r="W881" s="86" t="s">
        <v>302</v>
      </c>
      <c r="X881" s="86" t="s">
        <v>1165</v>
      </c>
      <c r="Y881" s="86"/>
      <c r="Z881" s="86"/>
      <c r="AA881" s="86"/>
      <c r="AB881" s="64" t="s">
        <v>3022</v>
      </c>
      <c r="AC881" s="64" t="s">
        <v>2944</v>
      </c>
      <c r="AD881" s="64"/>
      <c r="AE881" s="64"/>
      <c r="AF881" s="64"/>
      <c r="AG881" s="64"/>
      <c r="AH881" s="64"/>
      <c r="AI881" s="64"/>
      <c r="AJ881" s="64"/>
      <c r="AK881" s="64"/>
      <c r="AL881" s="64"/>
      <c r="AM881" s="328" t="s">
        <v>2951</v>
      </c>
      <c r="AN881" s="64" t="s">
        <v>2692</v>
      </c>
      <c r="AO881" s="197" t="s">
        <v>205</v>
      </c>
      <c r="AP881" s="197" t="s">
        <v>74</v>
      </c>
      <c r="AQ881" s="197" t="s">
        <v>2954</v>
      </c>
      <c r="AR881" s="70" t="s">
        <v>2955</v>
      </c>
      <c r="AS881" s="249" t="s">
        <v>73</v>
      </c>
      <c r="AT881" s="37">
        <f t="shared" si="334"/>
        <v>0</v>
      </c>
      <c r="AU881" s="37">
        <f t="shared" si="334"/>
        <v>0</v>
      </c>
      <c r="AV881" s="37">
        <v>0</v>
      </c>
      <c r="AW881" s="37">
        <v>0</v>
      </c>
      <c r="AX881" s="37">
        <v>0</v>
      </c>
      <c r="AY881" s="37">
        <v>0</v>
      </c>
      <c r="AZ881" s="37">
        <v>0</v>
      </c>
      <c r="BA881" s="37">
        <v>0</v>
      </c>
      <c r="BB881" s="37">
        <v>0</v>
      </c>
      <c r="BC881" s="37">
        <v>0</v>
      </c>
      <c r="BD881" s="330">
        <f>BG881</f>
        <v>1500001</v>
      </c>
      <c r="BE881" s="330">
        <v>0</v>
      </c>
      <c r="BF881" s="330">
        <v>0</v>
      </c>
      <c r="BG881" s="330">
        <v>1500001</v>
      </c>
      <c r="BH881" s="330">
        <v>0</v>
      </c>
      <c r="BI881" s="330">
        <v>0</v>
      </c>
      <c r="BJ881" s="330">
        <v>0</v>
      </c>
      <c r="BK881" s="330">
        <v>0</v>
      </c>
      <c r="BL881" s="330">
        <v>0</v>
      </c>
      <c r="BM881" s="330">
        <v>0</v>
      </c>
      <c r="BN881" s="40">
        <v>0</v>
      </c>
      <c r="BO881" s="330">
        <v>0</v>
      </c>
      <c r="BP881" s="330">
        <v>0</v>
      </c>
      <c r="BQ881" s="330">
        <v>0</v>
      </c>
      <c r="BR881" s="40">
        <v>0</v>
      </c>
      <c r="BS881" s="40">
        <v>0</v>
      </c>
      <c r="BT881" s="330">
        <v>0</v>
      </c>
      <c r="BU881" s="330">
        <v>0</v>
      </c>
      <c r="BV881" s="330">
        <v>0</v>
      </c>
      <c r="BW881" s="40">
        <v>0</v>
      </c>
      <c r="BX881" s="37">
        <f t="shared" si="333"/>
        <v>0</v>
      </c>
      <c r="BY881" s="37">
        <v>0</v>
      </c>
      <c r="BZ881" s="37">
        <v>0</v>
      </c>
      <c r="CA881" s="37">
        <v>0</v>
      </c>
      <c r="CB881" s="37">
        <v>0</v>
      </c>
      <c r="CC881" s="330">
        <f>CF881</f>
        <v>1500001</v>
      </c>
      <c r="CD881" s="330">
        <v>0</v>
      </c>
      <c r="CE881" s="330">
        <v>0</v>
      </c>
      <c r="CF881" s="330">
        <v>1500001</v>
      </c>
      <c r="CG881" s="330">
        <v>0</v>
      </c>
      <c r="CH881" s="330">
        <v>0</v>
      </c>
      <c r="CI881" s="330">
        <v>0</v>
      </c>
      <c r="CJ881" s="330">
        <v>0</v>
      </c>
      <c r="CK881" s="330">
        <v>0</v>
      </c>
      <c r="CL881" s="330">
        <v>0</v>
      </c>
      <c r="CM881" s="438" t="s">
        <v>91</v>
      </c>
      <c r="CN881" s="19" t="str">
        <f t="shared" si="331"/>
        <v>4010000350503нормативный</v>
      </c>
      <c r="CO881" s="103"/>
      <c r="CP881" s="103"/>
      <c r="CQ881" s="104"/>
      <c r="CR881" s="104">
        <f t="shared" si="335"/>
        <v>0</v>
      </c>
      <c r="CS881" s="104">
        <f t="shared" si="336"/>
        <v>0</v>
      </c>
      <c r="CT881" s="104">
        <f t="shared" si="337"/>
        <v>0</v>
      </c>
      <c r="CU881" s="104">
        <f t="shared" si="338"/>
        <v>0</v>
      </c>
      <c r="CV881" s="104">
        <f t="shared" si="339"/>
        <v>0</v>
      </c>
      <c r="CW881" s="104">
        <f t="shared" si="340"/>
        <v>0</v>
      </c>
      <c r="CX881" s="104"/>
      <c r="CY881" s="211">
        <f t="shared" si="321"/>
        <v>0</v>
      </c>
      <c r="CZ881" s="211">
        <f t="shared" si="322"/>
        <v>0</v>
      </c>
      <c r="DA881" s="211">
        <f t="shared" si="323"/>
        <v>0</v>
      </c>
      <c r="DB881" s="211">
        <f t="shared" si="324"/>
        <v>0</v>
      </c>
      <c r="DC881" s="211">
        <f t="shared" si="325"/>
        <v>0</v>
      </c>
      <c r="DD881" s="211">
        <f t="shared" si="326"/>
        <v>0</v>
      </c>
      <c r="DE881" s="211">
        <f t="shared" si="327"/>
        <v>0</v>
      </c>
      <c r="DF881" s="211">
        <f t="shared" si="328"/>
        <v>0</v>
      </c>
      <c r="DG881" s="211">
        <f t="shared" si="329"/>
        <v>0</v>
      </c>
      <c r="DH881" s="211">
        <f t="shared" si="330"/>
        <v>0</v>
      </c>
    </row>
    <row r="882" spans="1:112" s="105" customFormat="1" ht="32.1" customHeight="1">
      <c r="A882" s="56">
        <v>619</v>
      </c>
      <c r="B882" s="57" t="s">
        <v>1141</v>
      </c>
      <c r="C882" s="202">
        <v>401000035</v>
      </c>
      <c r="D882" s="58" t="s">
        <v>1023</v>
      </c>
      <c r="E882" s="59" t="s">
        <v>252</v>
      </c>
      <c r="F882" s="85"/>
      <c r="G882" s="85"/>
      <c r="H882" s="86">
        <v>3</v>
      </c>
      <c r="I882" s="85"/>
      <c r="J882" s="86">
        <v>16</v>
      </c>
      <c r="K882" s="86">
        <v>1</v>
      </c>
      <c r="L882" s="86" t="s">
        <v>1157</v>
      </c>
      <c r="M882" s="232"/>
      <c r="N882" s="232"/>
      <c r="O882" s="232"/>
      <c r="P882" s="64" t="s">
        <v>134</v>
      </c>
      <c r="Q882" s="64" t="s">
        <v>2956</v>
      </c>
      <c r="R882" s="86"/>
      <c r="S882" s="86"/>
      <c r="T882" s="86" t="s">
        <v>300</v>
      </c>
      <c r="U882" s="86"/>
      <c r="V882" s="86" t="s">
        <v>307</v>
      </c>
      <c r="W882" s="86" t="s">
        <v>302</v>
      </c>
      <c r="X882" s="86"/>
      <c r="Y882" s="86"/>
      <c r="Z882" s="86"/>
      <c r="AA882" s="86" t="s">
        <v>2957</v>
      </c>
      <c r="AB882" s="64" t="s">
        <v>1173</v>
      </c>
      <c r="AC882" s="64" t="s">
        <v>2944</v>
      </c>
      <c r="AD882" s="64"/>
      <c r="AE882" s="64"/>
      <c r="AF882" s="64"/>
      <c r="AG882" s="64"/>
      <c r="AH882" s="64"/>
      <c r="AI882" s="64"/>
      <c r="AJ882" s="64"/>
      <c r="AK882" s="64"/>
      <c r="AL882" s="64"/>
      <c r="AM882" s="328" t="s">
        <v>2949</v>
      </c>
      <c r="AN882" s="64" t="s">
        <v>2692</v>
      </c>
      <c r="AO882" s="197" t="s">
        <v>205</v>
      </c>
      <c r="AP882" s="197" t="s">
        <v>74</v>
      </c>
      <c r="AQ882" s="197" t="s">
        <v>1174</v>
      </c>
      <c r="AR882" s="70" t="s">
        <v>1175</v>
      </c>
      <c r="AS882" s="249" t="s">
        <v>73</v>
      </c>
      <c r="AT882" s="37">
        <f t="shared" si="334"/>
        <v>2856898.02</v>
      </c>
      <c r="AU882" s="37">
        <f t="shared" si="334"/>
        <v>30000</v>
      </c>
      <c r="AV882" s="37">
        <v>0</v>
      </c>
      <c r="AW882" s="37">
        <v>0</v>
      </c>
      <c r="AX882" s="37">
        <v>0</v>
      </c>
      <c r="AY882" s="37">
        <v>0</v>
      </c>
      <c r="AZ882" s="37">
        <v>0</v>
      </c>
      <c r="BA882" s="37">
        <v>0</v>
      </c>
      <c r="BB882" s="37">
        <v>2856898.02</v>
      </c>
      <c r="BC882" s="37">
        <v>30000</v>
      </c>
      <c r="BD882" s="330">
        <v>0</v>
      </c>
      <c r="BE882" s="330">
        <v>0</v>
      </c>
      <c r="BF882" s="330">
        <v>0</v>
      </c>
      <c r="BG882" s="330">
        <v>0</v>
      </c>
      <c r="BH882" s="330">
        <v>0</v>
      </c>
      <c r="BI882" s="330">
        <v>0</v>
      </c>
      <c r="BJ882" s="330">
        <v>0</v>
      </c>
      <c r="BK882" s="330">
        <v>0</v>
      </c>
      <c r="BL882" s="330">
        <v>0</v>
      </c>
      <c r="BM882" s="330">
        <v>0</v>
      </c>
      <c r="BN882" s="40">
        <v>0</v>
      </c>
      <c r="BO882" s="330">
        <v>0</v>
      </c>
      <c r="BP882" s="330">
        <v>0</v>
      </c>
      <c r="BQ882" s="330">
        <v>0</v>
      </c>
      <c r="BR882" s="40">
        <v>0</v>
      </c>
      <c r="BS882" s="40">
        <v>0</v>
      </c>
      <c r="BT882" s="330">
        <v>0</v>
      </c>
      <c r="BU882" s="330">
        <v>0</v>
      </c>
      <c r="BV882" s="330">
        <v>0</v>
      </c>
      <c r="BW882" s="40">
        <v>0</v>
      </c>
      <c r="BX882" s="37">
        <f t="shared" si="333"/>
        <v>2856898.02</v>
      </c>
      <c r="BY882" s="37">
        <v>0</v>
      </c>
      <c r="BZ882" s="37">
        <v>0</v>
      </c>
      <c r="CA882" s="37">
        <v>0</v>
      </c>
      <c r="CB882" s="37">
        <v>2856898.02</v>
      </c>
      <c r="CC882" s="330">
        <v>0</v>
      </c>
      <c r="CD882" s="330">
        <v>0</v>
      </c>
      <c r="CE882" s="330">
        <v>0</v>
      </c>
      <c r="CF882" s="330">
        <v>0</v>
      </c>
      <c r="CG882" s="330">
        <v>0</v>
      </c>
      <c r="CH882" s="330">
        <v>0</v>
      </c>
      <c r="CI882" s="330">
        <v>0</v>
      </c>
      <c r="CJ882" s="330">
        <v>0</v>
      </c>
      <c r="CK882" s="330">
        <v>0</v>
      </c>
      <c r="CL882" s="330">
        <v>0</v>
      </c>
      <c r="CM882" s="382" t="s">
        <v>91</v>
      </c>
      <c r="CN882" s="19" t="str">
        <f t="shared" si="331"/>
        <v>4010000350503нормативный</v>
      </c>
      <c r="CO882" s="103"/>
      <c r="CP882" s="103"/>
      <c r="CQ882" s="104"/>
      <c r="CR882" s="104">
        <f t="shared" si="335"/>
        <v>0</v>
      </c>
      <c r="CS882" s="104">
        <f t="shared" si="336"/>
        <v>0</v>
      </c>
      <c r="CT882" s="104">
        <f t="shared" si="337"/>
        <v>0</v>
      </c>
      <c r="CU882" s="104">
        <f t="shared" si="338"/>
        <v>0</v>
      </c>
      <c r="CV882" s="104">
        <f t="shared" si="339"/>
        <v>0</v>
      </c>
      <c r="CW882" s="104">
        <f t="shared" si="340"/>
        <v>0</v>
      </c>
      <c r="CX882" s="104"/>
      <c r="CY882" s="211">
        <f t="shared" si="321"/>
        <v>0</v>
      </c>
      <c r="CZ882" s="211">
        <f t="shared" si="322"/>
        <v>0</v>
      </c>
      <c r="DA882" s="211">
        <f t="shared" si="323"/>
        <v>0</v>
      </c>
      <c r="DB882" s="211">
        <f t="shared" si="324"/>
        <v>0</v>
      </c>
      <c r="DC882" s="211">
        <f t="shared" si="325"/>
        <v>0</v>
      </c>
      <c r="DD882" s="211">
        <f t="shared" si="326"/>
        <v>0</v>
      </c>
      <c r="DE882" s="211">
        <f t="shared" si="327"/>
        <v>0</v>
      </c>
      <c r="DF882" s="211">
        <f t="shared" si="328"/>
        <v>0</v>
      </c>
      <c r="DG882" s="211">
        <f t="shared" si="329"/>
        <v>0</v>
      </c>
      <c r="DH882" s="211">
        <f t="shared" si="330"/>
        <v>0</v>
      </c>
    </row>
    <row r="883" spans="1:112" s="105" customFormat="1" ht="32.1" customHeight="1">
      <c r="A883" s="56">
        <v>619</v>
      </c>
      <c r="B883" s="57" t="s">
        <v>1141</v>
      </c>
      <c r="C883" s="202">
        <v>401000035</v>
      </c>
      <c r="D883" s="58" t="s">
        <v>1023</v>
      </c>
      <c r="E883" s="59" t="s">
        <v>252</v>
      </c>
      <c r="F883" s="85"/>
      <c r="G883" s="85"/>
      <c r="H883" s="86">
        <v>3</v>
      </c>
      <c r="I883" s="85"/>
      <c r="J883" s="86">
        <v>16</v>
      </c>
      <c r="K883" s="86">
        <v>1</v>
      </c>
      <c r="L883" s="86" t="s">
        <v>1157</v>
      </c>
      <c r="M883" s="232"/>
      <c r="N883" s="232"/>
      <c r="O883" s="232"/>
      <c r="P883" s="64" t="s">
        <v>134</v>
      </c>
      <c r="Q883" s="64" t="s">
        <v>2956</v>
      </c>
      <c r="R883" s="86"/>
      <c r="S883" s="86"/>
      <c r="T883" s="86" t="s">
        <v>300</v>
      </c>
      <c r="U883" s="86"/>
      <c r="V883" s="86" t="s">
        <v>307</v>
      </c>
      <c r="W883" s="86" t="s">
        <v>302</v>
      </c>
      <c r="X883" s="86"/>
      <c r="Y883" s="86"/>
      <c r="Z883" s="86"/>
      <c r="AA883" s="86" t="s">
        <v>2957</v>
      </c>
      <c r="AB883" s="64" t="s">
        <v>1173</v>
      </c>
      <c r="AC883" s="64" t="s">
        <v>2944</v>
      </c>
      <c r="AD883" s="64"/>
      <c r="AE883" s="64"/>
      <c r="AF883" s="64"/>
      <c r="AG883" s="64"/>
      <c r="AH883" s="64"/>
      <c r="AI883" s="64"/>
      <c r="AJ883" s="64"/>
      <c r="AK883" s="64"/>
      <c r="AL883" s="64"/>
      <c r="AM883" s="328" t="s">
        <v>2949</v>
      </c>
      <c r="AN883" s="64" t="s">
        <v>2692</v>
      </c>
      <c r="AO883" s="197" t="s">
        <v>205</v>
      </c>
      <c r="AP883" s="197" t="s">
        <v>74</v>
      </c>
      <c r="AQ883" s="197" t="s">
        <v>1176</v>
      </c>
      <c r="AR883" s="70" t="s">
        <v>1177</v>
      </c>
      <c r="AS883" s="249" t="s">
        <v>73</v>
      </c>
      <c r="AT883" s="37">
        <f t="shared" si="334"/>
        <v>19799999.780000001</v>
      </c>
      <c r="AU883" s="37">
        <f t="shared" si="334"/>
        <v>3520050.52</v>
      </c>
      <c r="AV883" s="37">
        <v>0</v>
      </c>
      <c r="AW883" s="37">
        <v>0</v>
      </c>
      <c r="AX883" s="37">
        <v>0</v>
      </c>
      <c r="AY883" s="37">
        <v>0</v>
      </c>
      <c r="AZ883" s="37">
        <v>0</v>
      </c>
      <c r="BA883" s="37">
        <v>0</v>
      </c>
      <c r="BB883" s="37">
        <v>19799999.780000001</v>
      </c>
      <c r="BC883" s="37">
        <v>3520050.52</v>
      </c>
      <c r="BD883" s="330">
        <v>0</v>
      </c>
      <c r="BE883" s="330">
        <v>0</v>
      </c>
      <c r="BF883" s="330">
        <v>0</v>
      </c>
      <c r="BG883" s="330">
        <v>0</v>
      </c>
      <c r="BH883" s="330">
        <v>0</v>
      </c>
      <c r="BI883" s="330">
        <v>0</v>
      </c>
      <c r="BJ883" s="330">
        <v>0</v>
      </c>
      <c r="BK883" s="330">
        <v>0</v>
      </c>
      <c r="BL883" s="330">
        <v>0</v>
      </c>
      <c r="BM883" s="330">
        <v>0</v>
      </c>
      <c r="BN883" s="40">
        <v>0</v>
      </c>
      <c r="BO883" s="330">
        <v>0</v>
      </c>
      <c r="BP883" s="330">
        <v>0</v>
      </c>
      <c r="BQ883" s="330">
        <v>0</v>
      </c>
      <c r="BR883" s="40">
        <v>0</v>
      </c>
      <c r="BS883" s="40">
        <v>0</v>
      </c>
      <c r="BT883" s="330">
        <v>0</v>
      </c>
      <c r="BU883" s="330">
        <v>0</v>
      </c>
      <c r="BV883" s="330">
        <v>0</v>
      </c>
      <c r="BW883" s="40">
        <v>0</v>
      </c>
      <c r="BX883" s="37">
        <f t="shared" si="333"/>
        <v>19799999.780000001</v>
      </c>
      <c r="BY883" s="37">
        <v>0</v>
      </c>
      <c r="BZ883" s="37">
        <v>0</v>
      </c>
      <c r="CA883" s="37">
        <v>0</v>
      </c>
      <c r="CB883" s="37">
        <v>19799999.780000001</v>
      </c>
      <c r="CC883" s="330">
        <v>0</v>
      </c>
      <c r="CD883" s="330">
        <v>0</v>
      </c>
      <c r="CE883" s="330">
        <v>0</v>
      </c>
      <c r="CF883" s="330">
        <v>0</v>
      </c>
      <c r="CG883" s="330">
        <v>0</v>
      </c>
      <c r="CH883" s="330">
        <v>0</v>
      </c>
      <c r="CI883" s="330">
        <v>0</v>
      </c>
      <c r="CJ883" s="330">
        <v>0</v>
      </c>
      <c r="CK883" s="330">
        <v>0</v>
      </c>
      <c r="CL883" s="330">
        <v>0</v>
      </c>
      <c r="CM883" s="382" t="s">
        <v>91</v>
      </c>
      <c r="CN883" s="19" t="str">
        <f t="shared" si="331"/>
        <v>4010000350503нормативный</v>
      </c>
      <c r="CO883" s="103"/>
      <c r="CP883" s="103"/>
      <c r="CQ883" s="104"/>
      <c r="CR883" s="104">
        <f t="shared" si="335"/>
        <v>0</v>
      </c>
      <c r="CS883" s="104">
        <f t="shared" si="336"/>
        <v>0</v>
      </c>
      <c r="CT883" s="104">
        <f t="shared" si="337"/>
        <v>0</v>
      </c>
      <c r="CU883" s="104">
        <f t="shared" si="338"/>
        <v>0</v>
      </c>
      <c r="CV883" s="104">
        <f t="shared" si="339"/>
        <v>0</v>
      </c>
      <c r="CW883" s="104">
        <f t="shared" si="340"/>
        <v>0</v>
      </c>
      <c r="CX883" s="104"/>
      <c r="CY883" s="211">
        <f t="shared" si="321"/>
        <v>0</v>
      </c>
      <c r="CZ883" s="211">
        <f t="shared" si="322"/>
        <v>0</v>
      </c>
      <c r="DA883" s="211">
        <f t="shared" si="323"/>
        <v>0</v>
      </c>
      <c r="DB883" s="211">
        <f t="shared" si="324"/>
        <v>0</v>
      </c>
      <c r="DC883" s="211">
        <f t="shared" si="325"/>
        <v>0</v>
      </c>
      <c r="DD883" s="211">
        <f t="shared" si="326"/>
        <v>0</v>
      </c>
      <c r="DE883" s="211">
        <f t="shared" si="327"/>
        <v>0</v>
      </c>
      <c r="DF883" s="211">
        <f t="shared" si="328"/>
        <v>0</v>
      </c>
      <c r="DG883" s="211">
        <f t="shared" si="329"/>
        <v>0</v>
      </c>
      <c r="DH883" s="211">
        <f t="shared" si="330"/>
        <v>0</v>
      </c>
    </row>
    <row r="884" spans="1:112" s="105" customFormat="1" ht="32.1" customHeight="1">
      <c r="A884" s="56">
        <v>619</v>
      </c>
      <c r="B884" s="57" t="s">
        <v>1141</v>
      </c>
      <c r="C884" s="202">
        <v>401000040</v>
      </c>
      <c r="D884" s="58" t="s">
        <v>998</v>
      </c>
      <c r="E884" s="59" t="s">
        <v>252</v>
      </c>
      <c r="F884" s="85"/>
      <c r="G884" s="85"/>
      <c r="H884" s="86">
        <v>3</v>
      </c>
      <c r="I884" s="85"/>
      <c r="J884" s="86">
        <v>16</v>
      </c>
      <c r="K884" s="86">
        <v>1</v>
      </c>
      <c r="L884" s="86">
        <v>25</v>
      </c>
      <c r="M884" s="232"/>
      <c r="N884" s="232"/>
      <c r="O884" s="232"/>
      <c r="P884" s="64" t="s">
        <v>134</v>
      </c>
      <c r="Q884" s="64" t="s">
        <v>999</v>
      </c>
      <c r="R884" s="86"/>
      <c r="S884" s="86"/>
      <c r="T884" s="86">
        <v>3</v>
      </c>
      <c r="U884" s="86"/>
      <c r="V884" s="86">
        <v>9</v>
      </c>
      <c r="W884" s="86">
        <v>1</v>
      </c>
      <c r="X884" s="86"/>
      <c r="Y884" s="86"/>
      <c r="Z884" s="86"/>
      <c r="AA884" s="86"/>
      <c r="AB884" s="64" t="s">
        <v>142</v>
      </c>
      <c r="AC884" s="64" t="s">
        <v>2958</v>
      </c>
      <c r="AD884" s="64"/>
      <c r="AE884" s="64"/>
      <c r="AF884" s="64"/>
      <c r="AG884" s="64"/>
      <c r="AH884" s="64"/>
      <c r="AI884" s="64"/>
      <c r="AJ884" s="64"/>
      <c r="AK884" s="64"/>
      <c r="AL884" s="248"/>
      <c r="AM884" s="64" t="s">
        <v>2740</v>
      </c>
      <c r="AN884" s="328" t="s">
        <v>2744</v>
      </c>
      <c r="AO884" s="197" t="s">
        <v>205</v>
      </c>
      <c r="AP884" s="197" t="s">
        <v>74</v>
      </c>
      <c r="AQ884" s="197" t="s">
        <v>556</v>
      </c>
      <c r="AR884" s="70" t="s">
        <v>557</v>
      </c>
      <c r="AS884" s="249" t="s">
        <v>73</v>
      </c>
      <c r="AT884" s="37">
        <f t="shared" si="334"/>
        <v>6178450.7699999996</v>
      </c>
      <c r="AU884" s="37">
        <f t="shared" si="334"/>
        <v>6178450.7699999996</v>
      </c>
      <c r="AV884" s="37">
        <v>0</v>
      </c>
      <c r="AW884" s="37">
        <v>0</v>
      </c>
      <c r="AX884" s="37">
        <v>0</v>
      </c>
      <c r="AY884" s="37">
        <v>0</v>
      </c>
      <c r="AZ884" s="37">
        <v>0</v>
      </c>
      <c r="BA884" s="37">
        <v>0</v>
      </c>
      <c r="BB884" s="37">
        <v>6178450.7699999996</v>
      </c>
      <c r="BC884" s="37">
        <v>6178450.7699999996</v>
      </c>
      <c r="BD884" s="331">
        <v>2660000</v>
      </c>
      <c r="BE884" s="330">
        <v>0</v>
      </c>
      <c r="BF884" s="330">
        <v>0</v>
      </c>
      <c r="BG884" s="330">
        <v>0</v>
      </c>
      <c r="BH884" s="331">
        <v>2660000</v>
      </c>
      <c r="BI884" s="331">
        <v>1660000</v>
      </c>
      <c r="BJ884" s="330">
        <v>0</v>
      </c>
      <c r="BK884" s="330">
        <v>0</v>
      </c>
      <c r="BL884" s="330">
        <v>0</v>
      </c>
      <c r="BM884" s="331">
        <v>1660000</v>
      </c>
      <c r="BN884" s="40">
        <v>1660000</v>
      </c>
      <c r="BO884" s="330">
        <v>0</v>
      </c>
      <c r="BP884" s="330">
        <v>0</v>
      </c>
      <c r="BQ884" s="330">
        <v>0</v>
      </c>
      <c r="BR884" s="40">
        <v>1660000</v>
      </c>
      <c r="BS884" s="40">
        <v>1660000</v>
      </c>
      <c r="BT884" s="330">
        <v>0</v>
      </c>
      <c r="BU884" s="330">
        <v>0</v>
      </c>
      <c r="BV884" s="330">
        <v>0</v>
      </c>
      <c r="BW884" s="40">
        <v>1660000</v>
      </c>
      <c r="BX884" s="37">
        <f t="shared" si="333"/>
        <v>6178450.7699999996</v>
      </c>
      <c r="BY884" s="37">
        <v>0</v>
      </c>
      <c r="BZ884" s="37">
        <v>0</v>
      </c>
      <c r="CA884" s="37">
        <v>0</v>
      </c>
      <c r="CB884" s="37">
        <v>6178450.7699999996</v>
      </c>
      <c r="CC884" s="331">
        <v>2660000</v>
      </c>
      <c r="CD884" s="330">
        <v>0</v>
      </c>
      <c r="CE884" s="330">
        <v>0</v>
      </c>
      <c r="CF884" s="330">
        <v>0</v>
      </c>
      <c r="CG884" s="331">
        <v>2660000</v>
      </c>
      <c r="CH884" s="331">
        <v>1660000</v>
      </c>
      <c r="CI884" s="330">
        <v>0</v>
      </c>
      <c r="CJ884" s="330">
        <v>0</v>
      </c>
      <c r="CK884" s="330">
        <v>0</v>
      </c>
      <c r="CL884" s="331">
        <v>1660000</v>
      </c>
      <c r="CM884" s="382" t="s">
        <v>91</v>
      </c>
      <c r="CN884" s="19" t="str">
        <f t="shared" si="331"/>
        <v>4010000400503нормативный</v>
      </c>
      <c r="CO884" s="103"/>
      <c r="CP884" s="103"/>
      <c r="CQ884" s="104"/>
      <c r="CR884" s="104">
        <f t="shared" si="335"/>
        <v>0</v>
      </c>
      <c r="CS884" s="104">
        <f t="shared" si="336"/>
        <v>0</v>
      </c>
      <c r="CT884" s="104">
        <f t="shared" si="337"/>
        <v>0</v>
      </c>
      <c r="CU884" s="104">
        <f t="shared" si="338"/>
        <v>0</v>
      </c>
      <c r="CV884" s="104">
        <f t="shared" si="339"/>
        <v>0</v>
      </c>
      <c r="CW884" s="104">
        <f t="shared" si="340"/>
        <v>0</v>
      </c>
      <c r="CX884" s="104"/>
      <c r="CY884" s="211">
        <f t="shared" si="321"/>
        <v>0</v>
      </c>
      <c r="CZ884" s="211">
        <f t="shared" si="322"/>
        <v>0</v>
      </c>
      <c r="DA884" s="211">
        <f t="shared" si="323"/>
        <v>0</v>
      </c>
      <c r="DB884" s="211">
        <f t="shared" si="324"/>
        <v>0</v>
      </c>
      <c r="DC884" s="211">
        <f t="shared" si="325"/>
        <v>0</v>
      </c>
      <c r="DD884" s="211">
        <f t="shared" si="326"/>
        <v>0</v>
      </c>
      <c r="DE884" s="211">
        <f t="shared" si="327"/>
        <v>0</v>
      </c>
      <c r="DF884" s="211">
        <f t="shared" si="328"/>
        <v>0</v>
      </c>
      <c r="DG884" s="211">
        <f t="shared" si="329"/>
        <v>0</v>
      </c>
      <c r="DH884" s="211">
        <f t="shared" si="330"/>
        <v>0</v>
      </c>
    </row>
    <row r="885" spans="1:112" s="105" customFormat="1" ht="32.1" customHeight="1">
      <c r="A885" s="56">
        <v>619</v>
      </c>
      <c r="B885" s="57" t="s">
        <v>1141</v>
      </c>
      <c r="C885" s="202">
        <v>401000040</v>
      </c>
      <c r="D885" s="58" t="s">
        <v>998</v>
      </c>
      <c r="E885" s="59" t="s">
        <v>252</v>
      </c>
      <c r="F885" s="85"/>
      <c r="G885" s="85"/>
      <c r="H885" s="86">
        <v>3</v>
      </c>
      <c r="I885" s="85"/>
      <c r="J885" s="86">
        <v>16</v>
      </c>
      <c r="K885" s="86">
        <v>1</v>
      </c>
      <c r="L885" s="86">
        <v>25</v>
      </c>
      <c r="M885" s="232"/>
      <c r="N885" s="232"/>
      <c r="O885" s="232"/>
      <c r="P885" s="64" t="s">
        <v>134</v>
      </c>
      <c r="Q885" s="64" t="s">
        <v>999</v>
      </c>
      <c r="R885" s="86"/>
      <c r="S885" s="86"/>
      <c r="T885" s="86">
        <v>3</v>
      </c>
      <c r="U885" s="86"/>
      <c r="V885" s="86">
        <v>9</v>
      </c>
      <c r="W885" s="86">
        <v>1</v>
      </c>
      <c r="X885" s="86"/>
      <c r="Y885" s="86"/>
      <c r="Z885" s="86"/>
      <c r="AA885" s="86"/>
      <c r="AB885" s="64" t="s">
        <v>142</v>
      </c>
      <c r="AC885" s="64" t="s">
        <v>2690</v>
      </c>
      <c r="AD885" s="64"/>
      <c r="AE885" s="64"/>
      <c r="AF885" s="64"/>
      <c r="AG885" s="64"/>
      <c r="AH885" s="64"/>
      <c r="AI885" s="64"/>
      <c r="AJ885" s="64"/>
      <c r="AK885" s="64"/>
      <c r="AL885" s="64"/>
      <c r="AM885" s="328" t="s">
        <v>2959</v>
      </c>
      <c r="AN885" s="64" t="s">
        <v>2692</v>
      </c>
      <c r="AO885" s="197" t="s">
        <v>205</v>
      </c>
      <c r="AP885" s="197" t="s">
        <v>74</v>
      </c>
      <c r="AQ885" s="197" t="s">
        <v>556</v>
      </c>
      <c r="AR885" s="70" t="s">
        <v>557</v>
      </c>
      <c r="AS885" s="249" t="s">
        <v>73</v>
      </c>
      <c r="AT885" s="37">
        <f t="shared" si="334"/>
        <v>43476322.560000002</v>
      </c>
      <c r="AU885" s="37">
        <f t="shared" si="334"/>
        <v>43476322.560000002</v>
      </c>
      <c r="AV885" s="37">
        <v>0</v>
      </c>
      <c r="AW885" s="37">
        <v>0</v>
      </c>
      <c r="AX885" s="37">
        <v>0</v>
      </c>
      <c r="AY885" s="37">
        <v>0</v>
      </c>
      <c r="AZ885" s="37">
        <v>0</v>
      </c>
      <c r="BA885" s="37">
        <v>0</v>
      </c>
      <c r="BB885" s="37">
        <v>43476322.560000002</v>
      </c>
      <c r="BC885" s="37">
        <v>43476322.560000002</v>
      </c>
      <c r="BD885" s="331">
        <f>BH885</f>
        <v>41648000</v>
      </c>
      <c r="BE885" s="330">
        <v>0</v>
      </c>
      <c r="BF885" s="330">
        <v>0</v>
      </c>
      <c r="BG885" s="330">
        <v>0</v>
      </c>
      <c r="BH885" s="331">
        <v>41648000</v>
      </c>
      <c r="BI885" s="331">
        <f>BM885</f>
        <v>41556000</v>
      </c>
      <c r="BJ885" s="330">
        <v>0</v>
      </c>
      <c r="BK885" s="330">
        <v>0</v>
      </c>
      <c r="BL885" s="330">
        <v>0</v>
      </c>
      <c r="BM885" s="331">
        <f>41552000+4000</f>
        <v>41556000</v>
      </c>
      <c r="BN885" s="40">
        <f>BR885</f>
        <v>41560000</v>
      </c>
      <c r="BO885" s="330">
        <v>0</v>
      </c>
      <c r="BP885" s="330">
        <v>0</v>
      </c>
      <c r="BQ885" s="330">
        <v>0</v>
      </c>
      <c r="BR885" s="40">
        <f>41552000+8000</f>
        <v>41560000</v>
      </c>
      <c r="BS885" s="40">
        <f>BW885</f>
        <v>41560000</v>
      </c>
      <c r="BT885" s="330">
        <v>0</v>
      </c>
      <c r="BU885" s="330">
        <v>0</v>
      </c>
      <c r="BV885" s="330">
        <v>0</v>
      </c>
      <c r="BW885" s="40">
        <f>41552000+8000</f>
        <v>41560000</v>
      </c>
      <c r="BX885" s="37">
        <f t="shared" si="333"/>
        <v>43476322.560000002</v>
      </c>
      <c r="BY885" s="37">
        <v>0</v>
      </c>
      <c r="BZ885" s="37">
        <v>0</v>
      </c>
      <c r="CA885" s="37">
        <v>0</v>
      </c>
      <c r="CB885" s="37">
        <v>43476322.560000002</v>
      </c>
      <c r="CC885" s="331">
        <f>CG885</f>
        <v>41648000</v>
      </c>
      <c r="CD885" s="330">
        <v>0</v>
      </c>
      <c r="CE885" s="330">
        <v>0</v>
      </c>
      <c r="CF885" s="330">
        <v>0</v>
      </c>
      <c r="CG885" s="331">
        <v>41648000</v>
      </c>
      <c r="CH885" s="331">
        <f>CL885</f>
        <v>41556000</v>
      </c>
      <c r="CI885" s="330">
        <v>0</v>
      </c>
      <c r="CJ885" s="330">
        <v>0</v>
      </c>
      <c r="CK885" s="330">
        <v>0</v>
      </c>
      <c r="CL885" s="331">
        <f>41552000+4000</f>
        <v>41556000</v>
      </c>
      <c r="CM885" s="382" t="s">
        <v>91</v>
      </c>
      <c r="CN885" s="19" t="str">
        <f t="shared" si="331"/>
        <v>4010000400503нормативный</v>
      </c>
      <c r="CO885" s="103"/>
      <c r="CP885" s="103"/>
      <c r="CQ885" s="104"/>
      <c r="CR885" s="104">
        <f t="shared" si="335"/>
        <v>0</v>
      </c>
      <c r="CS885" s="104">
        <f t="shared" si="336"/>
        <v>0</v>
      </c>
      <c r="CT885" s="104">
        <f t="shared" si="337"/>
        <v>0</v>
      </c>
      <c r="CU885" s="104">
        <f t="shared" si="338"/>
        <v>0</v>
      </c>
      <c r="CV885" s="104">
        <f t="shared" si="339"/>
        <v>0</v>
      </c>
      <c r="CW885" s="104">
        <f t="shared" si="340"/>
        <v>0</v>
      </c>
      <c r="CX885" s="104"/>
      <c r="CY885" s="211">
        <f t="shared" si="321"/>
        <v>0</v>
      </c>
      <c r="CZ885" s="211">
        <f t="shared" si="322"/>
        <v>0</v>
      </c>
      <c r="DA885" s="211">
        <f t="shared" si="323"/>
        <v>0</v>
      </c>
      <c r="DB885" s="211">
        <f t="shared" si="324"/>
        <v>0</v>
      </c>
      <c r="DC885" s="211">
        <f t="shared" si="325"/>
        <v>0</v>
      </c>
      <c r="DD885" s="211">
        <f t="shared" si="326"/>
        <v>0</v>
      </c>
      <c r="DE885" s="211">
        <f t="shared" si="327"/>
        <v>0</v>
      </c>
      <c r="DF885" s="211">
        <f t="shared" si="328"/>
        <v>0</v>
      </c>
      <c r="DG885" s="211">
        <f t="shared" si="329"/>
        <v>0</v>
      </c>
      <c r="DH885" s="211">
        <f t="shared" si="330"/>
        <v>0</v>
      </c>
    </row>
    <row r="886" spans="1:112" s="105" customFormat="1" ht="32.1" customHeight="1">
      <c r="A886" s="56">
        <v>619</v>
      </c>
      <c r="B886" s="57" t="s">
        <v>1141</v>
      </c>
      <c r="C886" s="202">
        <v>401000040</v>
      </c>
      <c r="D886" s="58" t="s">
        <v>998</v>
      </c>
      <c r="E886" s="59" t="s">
        <v>252</v>
      </c>
      <c r="F886" s="85"/>
      <c r="G886" s="85"/>
      <c r="H886" s="86">
        <v>3</v>
      </c>
      <c r="I886" s="85"/>
      <c r="J886" s="86">
        <v>16</v>
      </c>
      <c r="K886" s="86">
        <v>1</v>
      </c>
      <c r="L886" s="86">
        <v>25</v>
      </c>
      <c r="M886" s="232"/>
      <c r="N886" s="232"/>
      <c r="O886" s="232"/>
      <c r="P886" s="64" t="s">
        <v>134</v>
      </c>
      <c r="Q886" s="64" t="s">
        <v>999</v>
      </c>
      <c r="R886" s="86"/>
      <c r="S886" s="86"/>
      <c r="T886" s="86">
        <v>3</v>
      </c>
      <c r="U886" s="86"/>
      <c r="V886" s="86">
        <v>9</v>
      </c>
      <c r="W886" s="86">
        <v>1</v>
      </c>
      <c r="X886" s="86"/>
      <c r="Y886" s="86"/>
      <c r="Z886" s="86"/>
      <c r="AA886" s="86"/>
      <c r="AB886" s="64" t="s">
        <v>142</v>
      </c>
      <c r="AC886" s="64" t="s">
        <v>2690</v>
      </c>
      <c r="AD886" s="64"/>
      <c r="AE886" s="64"/>
      <c r="AF886" s="64"/>
      <c r="AG886" s="64"/>
      <c r="AH886" s="64"/>
      <c r="AI886" s="64"/>
      <c r="AJ886" s="64"/>
      <c r="AK886" s="64"/>
      <c r="AL886" s="64"/>
      <c r="AM886" s="328" t="s">
        <v>2959</v>
      </c>
      <c r="AN886" s="64" t="s">
        <v>2692</v>
      </c>
      <c r="AO886" s="197" t="s">
        <v>205</v>
      </c>
      <c r="AP886" s="197" t="s">
        <v>74</v>
      </c>
      <c r="AQ886" s="197" t="s">
        <v>556</v>
      </c>
      <c r="AR886" s="70" t="s">
        <v>557</v>
      </c>
      <c r="AS886" s="249" t="s">
        <v>118</v>
      </c>
      <c r="AT886" s="37">
        <f t="shared" si="334"/>
        <v>677461</v>
      </c>
      <c r="AU886" s="37">
        <f t="shared" si="334"/>
        <v>677461</v>
      </c>
      <c r="AV886" s="37">
        <v>0</v>
      </c>
      <c r="AW886" s="37">
        <v>0</v>
      </c>
      <c r="AX886" s="37">
        <v>0</v>
      </c>
      <c r="AY886" s="37">
        <v>0</v>
      </c>
      <c r="AZ886" s="37">
        <v>0</v>
      </c>
      <c r="BA886" s="37">
        <v>0</v>
      </c>
      <c r="BB886" s="37">
        <v>677461</v>
      </c>
      <c r="BC886" s="37">
        <v>677461</v>
      </c>
      <c r="BD886" s="331">
        <f>BH886</f>
        <v>272629.2</v>
      </c>
      <c r="BE886" s="330">
        <v>0</v>
      </c>
      <c r="BF886" s="330">
        <v>0</v>
      </c>
      <c r="BG886" s="330">
        <v>0</v>
      </c>
      <c r="BH886" s="331">
        <v>272629.2</v>
      </c>
      <c r="BI886" s="331">
        <f>BM886</f>
        <v>284740</v>
      </c>
      <c r="BJ886" s="330">
        <v>0</v>
      </c>
      <c r="BK886" s="330">
        <v>0</v>
      </c>
      <c r="BL886" s="330">
        <v>0</v>
      </c>
      <c r="BM886" s="331">
        <v>284740</v>
      </c>
      <c r="BN886" s="40">
        <f>BR886</f>
        <v>297490</v>
      </c>
      <c r="BO886" s="330">
        <v>0</v>
      </c>
      <c r="BP886" s="330">
        <v>0</v>
      </c>
      <c r="BQ886" s="330">
        <v>0</v>
      </c>
      <c r="BR886" s="40">
        <v>297490</v>
      </c>
      <c r="BS886" s="40">
        <f>BW886</f>
        <v>297490</v>
      </c>
      <c r="BT886" s="330">
        <v>0</v>
      </c>
      <c r="BU886" s="330">
        <v>0</v>
      </c>
      <c r="BV886" s="330">
        <v>0</v>
      </c>
      <c r="BW886" s="40">
        <v>297490</v>
      </c>
      <c r="BX886" s="37">
        <f t="shared" si="333"/>
        <v>677461</v>
      </c>
      <c r="BY886" s="37">
        <v>0</v>
      </c>
      <c r="BZ886" s="37">
        <v>0</v>
      </c>
      <c r="CA886" s="37">
        <v>0</v>
      </c>
      <c r="CB886" s="37">
        <v>677461</v>
      </c>
      <c r="CC886" s="331">
        <f>CG886</f>
        <v>272629.2</v>
      </c>
      <c r="CD886" s="330">
        <v>0</v>
      </c>
      <c r="CE886" s="330">
        <v>0</v>
      </c>
      <c r="CF886" s="330">
        <v>0</v>
      </c>
      <c r="CG886" s="331">
        <v>272629.2</v>
      </c>
      <c r="CH886" s="331">
        <f>CL886</f>
        <v>284740</v>
      </c>
      <c r="CI886" s="330">
        <v>0</v>
      </c>
      <c r="CJ886" s="330">
        <v>0</v>
      </c>
      <c r="CK886" s="330">
        <v>0</v>
      </c>
      <c r="CL886" s="331">
        <v>284740</v>
      </c>
      <c r="CM886" s="311" t="s">
        <v>1257</v>
      </c>
      <c r="CN886" s="19" t="str">
        <f t="shared" si="331"/>
        <v>4010000400503индексации</v>
      </c>
      <c r="CO886" s="103"/>
      <c r="CP886" s="103"/>
      <c r="CQ886" s="104"/>
      <c r="CR886" s="104">
        <f t="shared" si="335"/>
        <v>0</v>
      </c>
      <c r="CS886" s="104">
        <f t="shared" si="336"/>
        <v>0</v>
      </c>
      <c r="CT886" s="104">
        <f t="shared" si="337"/>
        <v>0</v>
      </c>
      <c r="CU886" s="104">
        <f t="shared" si="338"/>
        <v>0</v>
      </c>
      <c r="CV886" s="104">
        <f t="shared" si="339"/>
        <v>0</v>
      </c>
      <c r="CW886" s="104">
        <f t="shared" si="340"/>
        <v>0</v>
      </c>
      <c r="CX886" s="104"/>
      <c r="CY886" s="211">
        <f t="shared" si="321"/>
        <v>0</v>
      </c>
      <c r="CZ886" s="211">
        <f t="shared" si="322"/>
        <v>0</v>
      </c>
      <c r="DA886" s="211">
        <f t="shared" si="323"/>
        <v>0</v>
      </c>
      <c r="DB886" s="211">
        <f t="shared" si="324"/>
        <v>0</v>
      </c>
      <c r="DC886" s="211">
        <f t="shared" si="325"/>
        <v>0</v>
      </c>
      <c r="DD886" s="211">
        <f t="shared" si="326"/>
        <v>0</v>
      </c>
      <c r="DE886" s="211">
        <f t="shared" si="327"/>
        <v>0</v>
      </c>
      <c r="DF886" s="211">
        <f t="shared" si="328"/>
        <v>0</v>
      </c>
      <c r="DG886" s="211">
        <f t="shared" si="329"/>
        <v>0</v>
      </c>
      <c r="DH886" s="211">
        <f t="shared" si="330"/>
        <v>0</v>
      </c>
    </row>
    <row r="887" spans="1:112" s="105" customFormat="1" ht="32.1" customHeight="1">
      <c r="A887" s="56">
        <v>619</v>
      </c>
      <c r="B887" s="57" t="s">
        <v>1141</v>
      </c>
      <c r="C887" s="202">
        <v>401000040</v>
      </c>
      <c r="D887" s="58" t="s">
        <v>998</v>
      </c>
      <c r="E887" s="59" t="s">
        <v>252</v>
      </c>
      <c r="F887" s="85"/>
      <c r="G887" s="85"/>
      <c r="H887" s="86">
        <v>3</v>
      </c>
      <c r="I887" s="85"/>
      <c r="J887" s="86">
        <v>16</v>
      </c>
      <c r="K887" s="86">
        <v>1</v>
      </c>
      <c r="L887" s="86">
        <v>25</v>
      </c>
      <c r="M887" s="232"/>
      <c r="N887" s="232"/>
      <c r="O887" s="232"/>
      <c r="P887" s="64" t="s">
        <v>134</v>
      </c>
      <c r="Q887" s="64" t="s">
        <v>999</v>
      </c>
      <c r="R887" s="86"/>
      <c r="S887" s="86"/>
      <c r="T887" s="86">
        <v>3</v>
      </c>
      <c r="U887" s="86"/>
      <c r="V887" s="86">
        <v>12</v>
      </c>
      <c r="W887" s="86">
        <v>1</v>
      </c>
      <c r="X887" s="86">
        <v>15</v>
      </c>
      <c r="Y887" s="86"/>
      <c r="Z887" s="86"/>
      <c r="AA887" s="86"/>
      <c r="AB887" s="64" t="s">
        <v>142</v>
      </c>
      <c r="AC887" s="327" t="s">
        <v>2742</v>
      </c>
      <c r="AD887" s="262"/>
      <c r="AE887" s="262"/>
      <c r="AF887" s="262"/>
      <c r="AG887" s="262"/>
      <c r="AH887" s="264"/>
      <c r="AI887" s="264"/>
      <c r="AJ887" s="264"/>
      <c r="AK887" s="264"/>
      <c r="AL887" s="262"/>
      <c r="AM887" s="262" t="s">
        <v>2960</v>
      </c>
      <c r="AN887" s="262" t="s">
        <v>2744</v>
      </c>
      <c r="AO887" s="197" t="s">
        <v>205</v>
      </c>
      <c r="AP887" s="197" t="s">
        <v>74</v>
      </c>
      <c r="AQ887" s="197" t="s">
        <v>1030</v>
      </c>
      <c r="AR887" s="70" t="s">
        <v>1031</v>
      </c>
      <c r="AS887" s="249" t="s">
        <v>73</v>
      </c>
      <c r="AT887" s="37">
        <f t="shared" si="334"/>
        <v>1549612.5</v>
      </c>
      <c r="AU887" s="37">
        <f t="shared" si="334"/>
        <v>1549612.5</v>
      </c>
      <c r="AV887" s="37">
        <v>0</v>
      </c>
      <c r="AW887" s="37">
        <v>0</v>
      </c>
      <c r="AX887" s="37">
        <v>0</v>
      </c>
      <c r="AY887" s="37">
        <v>0</v>
      </c>
      <c r="AZ887" s="37">
        <v>0</v>
      </c>
      <c r="BA887" s="37">
        <v>0</v>
      </c>
      <c r="BB887" s="37">
        <v>1549612.5</v>
      </c>
      <c r="BC887" s="37">
        <v>1549612.5</v>
      </c>
      <c r="BD887" s="331">
        <v>1941720</v>
      </c>
      <c r="BE887" s="330">
        <v>0</v>
      </c>
      <c r="BF887" s="330">
        <v>0</v>
      </c>
      <c r="BG887" s="330">
        <v>0</v>
      </c>
      <c r="BH887" s="331">
        <v>1941720</v>
      </c>
      <c r="BI887" s="331">
        <v>941720</v>
      </c>
      <c r="BJ887" s="330">
        <v>0</v>
      </c>
      <c r="BK887" s="330">
        <v>0</v>
      </c>
      <c r="BL887" s="330">
        <v>0</v>
      </c>
      <c r="BM887" s="331">
        <v>941720</v>
      </c>
      <c r="BN887" s="40">
        <v>941720</v>
      </c>
      <c r="BO887" s="330">
        <v>0</v>
      </c>
      <c r="BP887" s="330">
        <v>0</v>
      </c>
      <c r="BQ887" s="330">
        <v>0</v>
      </c>
      <c r="BR887" s="40">
        <v>941720</v>
      </c>
      <c r="BS887" s="40">
        <v>941720</v>
      </c>
      <c r="BT887" s="330">
        <v>0</v>
      </c>
      <c r="BU887" s="330">
        <v>0</v>
      </c>
      <c r="BV887" s="330">
        <v>0</v>
      </c>
      <c r="BW887" s="40">
        <v>941720</v>
      </c>
      <c r="BX887" s="37">
        <f t="shared" si="333"/>
        <v>1549612.5</v>
      </c>
      <c r="BY887" s="37">
        <v>0</v>
      </c>
      <c r="BZ887" s="37">
        <v>0</v>
      </c>
      <c r="CA887" s="37">
        <v>0</v>
      </c>
      <c r="CB887" s="37">
        <v>1549612.5</v>
      </c>
      <c r="CC887" s="331">
        <v>1941720</v>
      </c>
      <c r="CD887" s="330">
        <v>0</v>
      </c>
      <c r="CE887" s="330">
        <v>0</v>
      </c>
      <c r="CF887" s="330">
        <v>0</v>
      </c>
      <c r="CG887" s="331">
        <v>1941720</v>
      </c>
      <c r="CH887" s="331">
        <v>941720</v>
      </c>
      <c r="CI887" s="330">
        <v>0</v>
      </c>
      <c r="CJ887" s="330">
        <v>0</v>
      </c>
      <c r="CK887" s="330">
        <v>0</v>
      </c>
      <c r="CL887" s="331">
        <v>941720</v>
      </c>
      <c r="CM887" s="382" t="s">
        <v>91</v>
      </c>
      <c r="CN887" s="19" t="str">
        <f t="shared" si="331"/>
        <v>4010000400503нормативный</v>
      </c>
      <c r="CO887" s="103"/>
      <c r="CP887" s="103"/>
      <c r="CQ887" s="104"/>
      <c r="CR887" s="104">
        <f t="shared" si="335"/>
        <v>0</v>
      </c>
      <c r="CS887" s="104">
        <f t="shared" si="336"/>
        <v>0</v>
      </c>
      <c r="CT887" s="104">
        <f t="shared" si="337"/>
        <v>0</v>
      </c>
      <c r="CU887" s="104">
        <f t="shared" si="338"/>
        <v>0</v>
      </c>
      <c r="CV887" s="104">
        <f t="shared" si="339"/>
        <v>0</v>
      </c>
      <c r="CW887" s="104">
        <f t="shared" si="340"/>
        <v>0</v>
      </c>
      <c r="CX887" s="104"/>
      <c r="CY887" s="211">
        <f t="shared" si="321"/>
        <v>0</v>
      </c>
      <c r="CZ887" s="211">
        <f t="shared" si="322"/>
        <v>0</v>
      </c>
      <c r="DA887" s="211">
        <f t="shared" si="323"/>
        <v>0</v>
      </c>
      <c r="DB887" s="211">
        <f t="shared" si="324"/>
        <v>0</v>
      </c>
      <c r="DC887" s="211">
        <f t="shared" si="325"/>
        <v>0</v>
      </c>
      <c r="DD887" s="211">
        <f t="shared" si="326"/>
        <v>0</v>
      </c>
      <c r="DE887" s="211">
        <f t="shared" si="327"/>
        <v>0</v>
      </c>
      <c r="DF887" s="211">
        <f t="shared" si="328"/>
        <v>0</v>
      </c>
      <c r="DG887" s="211">
        <f t="shared" si="329"/>
        <v>0</v>
      </c>
      <c r="DH887" s="211">
        <f t="shared" si="330"/>
        <v>0</v>
      </c>
    </row>
    <row r="888" spans="1:112" s="105" customFormat="1" ht="32.1" customHeight="1">
      <c r="A888" s="56">
        <v>619</v>
      </c>
      <c r="B888" s="57" t="s">
        <v>1141</v>
      </c>
      <c r="C888" s="202">
        <v>402000001</v>
      </c>
      <c r="D888" s="58" t="s">
        <v>67</v>
      </c>
      <c r="E888" s="59" t="s">
        <v>1040</v>
      </c>
      <c r="F888" s="85"/>
      <c r="G888" s="85"/>
      <c r="H888" s="86" t="s">
        <v>1178</v>
      </c>
      <c r="I888" s="85"/>
      <c r="J888" s="86" t="s">
        <v>1179</v>
      </c>
      <c r="K888" s="86" t="s">
        <v>1180</v>
      </c>
      <c r="L888" s="86" t="s">
        <v>2961</v>
      </c>
      <c r="M888" s="232"/>
      <c r="N888" s="232"/>
      <c r="O888" s="232"/>
      <c r="P888" s="64" t="s">
        <v>1181</v>
      </c>
      <c r="Q888" s="64" t="s">
        <v>2962</v>
      </c>
      <c r="R888" s="86"/>
      <c r="S888" s="86"/>
      <c r="T888" s="86" t="s">
        <v>68</v>
      </c>
      <c r="U888" s="86"/>
      <c r="V888" s="86" t="s">
        <v>2963</v>
      </c>
      <c r="W888" s="86" t="s">
        <v>1062</v>
      </c>
      <c r="X888" s="86" t="s">
        <v>68</v>
      </c>
      <c r="Y888" s="86"/>
      <c r="Z888" s="86"/>
      <c r="AA888" s="86"/>
      <c r="AB888" s="64" t="s">
        <v>1182</v>
      </c>
      <c r="AC888" s="64" t="s">
        <v>2964</v>
      </c>
      <c r="AD888" s="64"/>
      <c r="AE888" s="64"/>
      <c r="AF888" s="64"/>
      <c r="AG888" s="64"/>
      <c r="AH888" s="64"/>
      <c r="AI888" s="64"/>
      <c r="AJ888" s="64" t="s">
        <v>2965</v>
      </c>
      <c r="AK888" s="64"/>
      <c r="AL888" s="64"/>
      <c r="AM888" s="64"/>
      <c r="AN888" s="328" t="s">
        <v>2966</v>
      </c>
      <c r="AO888" s="197" t="s">
        <v>71</v>
      </c>
      <c r="AP888" s="197" t="s">
        <v>137</v>
      </c>
      <c r="AQ888" s="197" t="s">
        <v>1183</v>
      </c>
      <c r="AR888" s="70" t="s">
        <v>116</v>
      </c>
      <c r="AS888" s="249" t="s">
        <v>79</v>
      </c>
      <c r="AT888" s="37">
        <f t="shared" si="334"/>
        <v>11240344.43</v>
      </c>
      <c r="AU888" s="37">
        <f t="shared" si="334"/>
        <v>11240344.43</v>
      </c>
      <c r="AV888" s="37">
        <v>0</v>
      </c>
      <c r="AW888" s="37">
        <v>0</v>
      </c>
      <c r="AX888" s="37">
        <v>0</v>
      </c>
      <c r="AY888" s="37">
        <v>0</v>
      </c>
      <c r="AZ888" s="37">
        <v>0</v>
      </c>
      <c r="BA888" s="37">
        <v>0</v>
      </c>
      <c r="BB888" s="37">
        <v>11240344.43</v>
      </c>
      <c r="BC888" s="37">
        <v>11240344.43</v>
      </c>
      <c r="BD888" s="331">
        <f>BH888</f>
        <v>11488419</v>
      </c>
      <c r="BE888" s="330">
        <v>0</v>
      </c>
      <c r="BF888" s="330">
        <v>0</v>
      </c>
      <c r="BG888" s="330">
        <v>0</v>
      </c>
      <c r="BH888" s="331">
        <v>11488419</v>
      </c>
      <c r="BI888" s="331">
        <f>BM888</f>
        <v>12525279</v>
      </c>
      <c r="BJ888" s="330">
        <v>0</v>
      </c>
      <c r="BK888" s="330">
        <v>0</v>
      </c>
      <c r="BL888" s="330">
        <v>0</v>
      </c>
      <c r="BM888" s="331">
        <v>12525279</v>
      </c>
      <c r="BN888" s="40">
        <f>BR888</f>
        <v>12525279</v>
      </c>
      <c r="BO888" s="330">
        <v>0</v>
      </c>
      <c r="BP888" s="330">
        <v>0</v>
      </c>
      <c r="BQ888" s="330">
        <v>0</v>
      </c>
      <c r="BR888" s="40">
        <v>12525279</v>
      </c>
      <c r="BS888" s="40">
        <f>BW888</f>
        <v>12525279</v>
      </c>
      <c r="BT888" s="330">
        <v>0</v>
      </c>
      <c r="BU888" s="330">
        <v>0</v>
      </c>
      <c r="BV888" s="330">
        <v>0</v>
      </c>
      <c r="BW888" s="40">
        <v>12525279</v>
      </c>
      <c r="BX888" s="37">
        <f t="shared" si="333"/>
        <v>11240344.43</v>
      </c>
      <c r="BY888" s="37">
        <v>0</v>
      </c>
      <c r="BZ888" s="37">
        <v>0</v>
      </c>
      <c r="CA888" s="37">
        <v>0</v>
      </c>
      <c r="CB888" s="37">
        <v>11240344.43</v>
      </c>
      <c r="CC888" s="331">
        <f>CG888</f>
        <v>11488419</v>
      </c>
      <c r="CD888" s="330">
        <v>0</v>
      </c>
      <c r="CE888" s="330">
        <v>0</v>
      </c>
      <c r="CF888" s="330">
        <v>0</v>
      </c>
      <c r="CG888" s="331">
        <v>11488419</v>
      </c>
      <c r="CH888" s="331">
        <f>CL888</f>
        <v>12525279</v>
      </c>
      <c r="CI888" s="330">
        <v>0</v>
      </c>
      <c r="CJ888" s="330">
        <v>0</v>
      </c>
      <c r="CK888" s="330">
        <v>0</v>
      </c>
      <c r="CL888" s="331">
        <v>12525279</v>
      </c>
      <c r="CM888" s="438" t="s">
        <v>91</v>
      </c>
      <c r="CN888" s="19" t="str">
        <f t="shared" si="331"/>
        <v>4020000010104нормативный</v>
      </c>
      <c r="CO888" s="103"/>
      <c r="CP888" s="103"/>
      <c r="CQ888" s="104"/>
      <c r="CR888" s="104">
        <f t="shared" si="335"/>
        <v>0</v>
      </c>
      <c r="CS888" s="104">
        <f t="shared" si="336"/>
        <v>0</v>
      </c>
      <c r="CT888" s="104">
        <f t="shared" si="337"/>
        <v>0</v>
      </c>
      <c r="CU888" s="104">
        <f t="shared" si="338"/>
        <v>0</v>
      </c>
      <c r="CV888" s="104">
        <f t="shared" si="339"/>
        <v>0</v>
      </c>
      <c r="CW888" s="104">
        <f t="shared" si="340"/>
        <v>0</v>
      </c>
      <c r="CX888" s="104"/>
      <c r="CY888" s="211">
        <f t="shared" si="321"/>
        <v>0</v>
      </c>
      <c r="CZ888" s="211">
        <f t="shared" si="322"/>
        <v>0</v>
      </c>
      <c r="DA888" s="211">
        <f t="shared" si="323"/>
        <v>0</v>
      </c>
      <c r="DB888" s="211">
        <f t="shared" si="324"/>
        <v>0</v>
      </c>
      <c r="DC888" s="211">
        <f t="shared" si="325"/>
        <v>0</v>
      </c>
      <c r="DD888" s="211">
        <f t="shared" si="326"/>
        <v>0</v>
      </c>
      <c r="DE888" s="211">
        <f t="shared" si="327"/>
        <v>0</v>
      </c>
      <c r="DF888" s="211">
        <f t="shared" si="328"/>
        <v>0</v>
      </c>
      <c r="DG888" s="211">
        <f t="shared" si="329"/>
        <v>0</v>
      </c>
      <c r="DH888" s="211">
        <f t="shared" si="330"/>
        <v>0</v>
      </c>
    </row>
    <row r="889" spans="1:112" s="105" customFormat="1" ht="32.1" customHeight="1">
      <c r="A889" s="56">
        <v>619</v>
      </c>
      <c r="B889" s="57" t="s">
        <v>1141</v>
      </c>
      <c r="C889" s="202">
        <v>402000001</v>
      </c>
      <c r="D889" s="58" t="s">
        <v>67</v>
      </c>
      <c r="E889" s="59" t="s">
        <v>252</v>
      </c>
      <c r="F889" s="85"/>
      <c r="G889" s="85"/>
      <c r="H889" s="86">
        <v>3</v>
      </c>
      <c r="I889" s="85"/>
      <c r="J889" s="86">
        <v>16</v>
      </c>
      <c r="K889" s="86">
        <v>1</v>
      </c>
      <c r="L889" s="86">
        <v>3</v>
      </c>
      <c r="M889" s="232"/>
      <c r="N889" s="232"/>
      <c r="O889" s="232"/>
      <c r="P889" s="64" t="s">
        <v>134</v>
      </c>
      <c r="Q889" s="64" t="s">
        <v>999</v>
      </c>
      <c r="R889" s="86"/>
      <c r="S889" s="86"/>
      <c r="T889" s="86">
        <v>3</v>
      </c>
      <c r="U889" s="86"/>
      <c r="V889" s="86">
        <v>9</v>
      </c>
      <c r="W889" s="86">
        <v>1</v>
      </c>
      <c r="X889" s="86"/>
      <c r="Y889" s="86"/>
      <c r="Z889" s="86"/>
      <c r="AA889" s="86"/>
      <c r="AB889" s="64" t="s">
        <v>142</v>
      </c>
      <c r="AC889" s="64" t="s">
        <v>2690</v>
      </c>
      <c r="AD889" s="64"/>
      <c r="AE889" s="64"/>
      <c r="AF889" s="64"/>
      <c r="AG889" s="64"/>
      <c r="AH889" s="64"/>
      <c r="AI889" s="64"/>
      <c r="AJ889" s="64"/>
      <c r="AK889" s="64"/>
      <c r="AL889" s="64"/>
      <c r="AM889" s="328" t="s">
        <v>2967</v>
      </c>
      <c r="AN889" s="64" t="s">
        <v>2692</v>
      </c>
      <c r="AO889" s="197" t="s">
        <v>71</v>
      </c>
      <c r="AP889" s="197" t="s">
        <v>72</v>
      </c>
      <c r="AQ889" s="197" t="s">
        <v>1184</v>
      </c>
      <c r="AR889" s="70" t="s">
        <v>190</v>
      </c>
      <c r="AS889" s="249" t="s">
        <v>191</v>
      </c>
      <c r="AT889" s="37">
        <f t="shared" si="334"/>
        <v>1130444.1100000001</v>
      </c>
      <c r="AU889" s="37">
        <f t="shared" si="334"/>
        <v>194044.11</v>
      </c>
      <c r="AV889" s="37">
        <v>0</v>
      </c>
      <c r="AW889" s="37">
        <v>0</v>
      </c>
      <c r="AX889" s="37">
        <v>0</v>
      </c>
      <c r="AY889" s="37">
        <v>0</v>
      </c>
      <c r="AZ889" s="37">
        <v>0</v>
      </c>
      <c r="BA889" s="37">
        <v>0</v>
      </c>
      <c r="BB889" s="37">
        <v>1130444.1100000001</v>
      </c>
      <c r="BC889" s="37">
        <v>194044.11</v>
      </c>
      <c r="BD889" s="330">
        <f>BH889</f>
        <v>164114.57999999999</v>
      </c>
      <c r="BE889" s="330">
        <v>0</v>
      </c>
      <c r="BF889" s="330">
        <v>0</v>
      </c>
      <c r="BG889" s="330">
        <v>0</v>
      </c>
      <c r="BH889" s="330">
        <v>164114.57999999999</v>
      </c>
      <c r="BI889" s="330">
        <v>0</v>
      </c>
      <c r="BJ889" s="330">
        <v>0</v>
      </c>
      <c r="BK889" s="330">
        <v>0</v>
      </c>
      <c r="BL889" s="330">
        <v>0</v>
      </c>
      <c r="BM889" s="330">
        <v>0</v>
      </c>
      <c r="BN889" s="40">
        <v>0</v>
      </c>
      <c r="BO889" s="330">
        <v>0</v>
      </c>
      <c r="BP889" s="330">
        <v>0</v>
      </c>
      <c r="BQ889" s="330">
        <v>0</v>
      </c>
      <c r="BR889" s="40">
        <v>0</v>
      </c>
      <c r="BS889" s="40">
        <v>0</v>
      </c>
      <c r="BT889" s="330">
        <v>0</v>
      </c>
      <c r="BU889" s="330">
        <v>0</v>
      </c>
      <c r="BV889" s="330">
        <v>0</v>
      </c>
      <c r="BW889" s="40">
        <v>0</v>
      </c>
      <c r="BX889" s="37">
        <f t="shared" si="333"/>
        <v>1130444.1100000001</v>
      </c>
      <c r="BY889" s="37">
        <v>0</v>
      </c>
      <c r="BZ889" s="37">
        <v>0</v>
      </c>
      <c r="CA889" s="37">
        <v>0</v>
      </c>
      <c r="CB889" s="37">
        <v>1130444.1100000001</v>
      </c>
      <c r="CC889" s="330">
        <f>CG889</f>
        <v>164114.57999999999</v>
      </c>
      <c r="CD889" s="330">
        <v>0</v>
      </c>
      <c r="CE889" s="330">
        <v>0</v>
      </c>
      <c r="CF889" s="330">
        <v>0</v>
      </c>
      <c r="CG889" s="330">
        <v>164114.57999999999</v>
      </c>
      <c r="CH889" s="330">
        <v>0</v>
      </c>
      <c r="CI889" s="330">
        <v>0</v>
      </c>
      <c r="CJ889" s="330">
        <v>0</v>
      </c>
      <c r="CK889" s="330">
        <v>0</v>
      </c>
      <c r="CL889" s="330">
        <v>0</v>
      </c>
      <c r="CM889" s="438" t="s">
        <v>91</v>
      </c>
      <c r="CN889" s="19" t="str">
        <f t="shared" si="331"/>
        <v>4020000010113нормативный</v>
      </c>
      <c r="CO889" s="103"/>
      <c r="CP889" s="103"/>
      <c r="CQ889" s="104"/>
      <c r="CR889" s="104">
        <f t="shared" si="335"/>
        <v>0</v>
      </c>
      <c r="CS889" s="104">
        <f t="shared" si="336"/>
        <v>0</v>
      </c>
      <c r="CT889" s="104">
        <f t="shared" si="337"/>
        <v>0</v>
      </c>
      <c r="CU889" s="104">
        <f t="shared" si="338"/>
        <v>0</v>
      </c>
      <c r="CV889" s="104">
        <f t="shared" si="339"/>
        <v>0</v>
      </c>
      <c r="CW889" s="104">
        <f t="shared" si="340"/>
        <v>0</v>
      </c>
      <c r="CX889" s="104"/>
      <c r="CY889" s="211">
        <f t="shared" si="321"/>
        <v>0</v>
      </c>
      <c r="CZ889" s="211">
        <f t="shared" si="322"/>
        <v>0</v>
      </c>
      <c r="DA889" s="211">
        <f t="shared" si="323"/>
        <v>0</v>
      </c>
      <c r="DB889" s="211">
        <f t="shared" si="324"/>
        <v>0</v>
      </c>
      <c r="DC889" s="211">
        <f t="shared" si="325"/>
        <v>0</v>
      </c>
      <c r="DD889" s="211">
        <f t="shared" si="326"/>
        <v>0</v>
      </c>
      <c r="DE889" s="211">
        <f t="shared" si="327"/>
        <v>0</v>
      </c>
      <c r="DF889" s="211">
        <f t="shared" si="328"/>
        <v>0</v>
      </c>
      <c r="DG889" s="211">
        <f t="shared" si="329"/>
        <v>0</v>
      </c>
      <c r="DH889" s="211">
        <f t="shared" si="330"/>
        <v>0</v>
      </c>
    </row>
    <row r="890" spans="1:112" s="105" customFormat="1" ht="32.1" customHeight="1">
      <c r="A890" s="56">
        <v>619</v>
      </c>
      <c r="B890" s="57" t="s">
        <v>1141</v>
      </c>
      <c r="C890" s="202">
        <v>402000001</v>
      </c>
      <c r="D890" s="58" t="s">
        <v>67</v>
      </c>
      <c r="E890" s="59" t="s">
        <v>252</v>
      </c>
      <c r="F890" s="85"/>
      <c r="G890" s="85"/>
      <c r="H890" s="86">
        <v>3</v>
      </c>
      <c r="I890" s="85"/>
      <c r="J890" s="86">
        <v>17</v>
      </c>
      <c r="K890" s="86">
        <v>1</v>
      </c>
      <c r="L890" s="86">
        <v>3</v>
      </c>
      <c r="M890" s="232"/>
      <c r="N890" s="232"/>
      <c r="O890" s="232"/>
      <c r="P890" s="64" t="s">
        <v>134</v>
      </c>
      <c r="Q890" s="64" t="s">
        <v>999</v>
      </c>
      <c r="R890" s="86"/>
      <c r="S890" s="86"/>
      <c r="T890" s="86">
        <v>3</v>
      </c>
      <c r="U890" s="86"/>
      <c r="V890" s="86">
        <v>9</v>
      </c>
      <c r="W890" s="86">
        <v>1</v>
      </c>
      <c r="X890" s="86"/>
      <c r="Y890" s="86"/>
      <c r="Z890" s="86"/>
      <c r="AA890" s="86"/>
      <c r="AB890" s="64" t="s">
        <v>142</v>
      </c>
      <c r="AC890" s="64" t="s">
        <v>2749</v>
      </c>
      <c r="AD890" s="64"/>
      <c r="AE890" s="64"/>
      <c r="AF890" s="64"/>
      <c r="AG890" s="64"/>
      <c r="AH890" s="64"/>
      <c r="AI890" s="64"/>
      <c r="AJ890" s="64"/>
      <c r="AK890" s="64"/>
      <c r="AL890" s="64"/>
      <c r="AM890" s="328" t="s">
        <v>2968</v>
      </c>
      <c r="AN890" s="328" t="s">
        <v>1859</v>
      </c>
      <c r="AO890" s="197" t="s">
        <v>71</v>
      </c>
      <c r="AP890" s="197" t="s">
        <v>137</v>
      </c>
      <c r="AQ890" s="197" t="s">
        <v>1185</v>
      </c>
      <c r="AR890" s="70" t="s">
        <v>76</v>
      </c>
      <c r="AS890" s="249" t="s">
        <v>125</v>
      </c>
      <c r="AT890" s="37">
        <f t="shared" si="334"/>
        <v>0</v>
      </c>
      <c r="AU890" s="37">
        <f t="shared" si="334"/>
        <v>0</v>
      </c>
      <c r="AV890" s="37">
        <v>0</v>
      </c>
      <c r="AW890" s="37">
        <v>0</v>
      </c>
      <c r="AX890" s="37">
        <v>0</v>
      </c>
      <c r="AY890" s="37">
        <v>0</v>
      </c>
      <c r="AZ890" s="37">
        <v>0</v>
      </c>
      <c r="BA890" s="37">
        <v>0</v>
      </c>
      <c r="BB890" s="37">
        <v>0</v>
      </c>
      <c r="BC890" s="37">
        <v>0</v>
      </c>
      <c r="BD890" s="331">
        <v>0</v>
      </c>
      <c r="BE890" s="330">
        <v>0</v>
      </c>
      <c r="BF890" s="330">
        <v>0</v>
      </c>
      <c r="BG890" s="330">
        <v>0</v>
      </c>
      <c r="BH890" s="331">
        <v>0</v>
      </c>
      <c r="BI890" s="331">
        <v>0</v>
      </c>
      <c r="BJ890" s="330">
        <v>0</v>
      </c>
      <c r="BK890" s="330">
        <v>0</v>
      </c>
      <c r="BL890" s="330">
        <v>0</v>
      </c>
      <c r="BM890" s="331">
        <v>0</v>
      </c>
      <c r="BN890" s="40">
        <v>0</v>
      </c>
      <c r="BO890" s="330">
        <v>0</v>
      </c>
      <c r="BP890" s="330">
        <v>0</v>
      </c>
      <c r="BQ890" s="330">
        <v>0</v>
      </c>
      <c r="BR890" s="40">
        <v>0</v>
      </c>
      <c r="BS890" s="40">
        <v>0</v>
      </c>
      <c r="BT890" s="330">
        <v>0</v>
      </c>
      <c r="BU890" s="330">
        <v>0</v>
      </c>
      <c r="BV890" s="330">
        <v>0</v>
      </c>
      <c r="BW890" s="40">
        <v>0</v>
      </c>
      <c r="BX890" s="37">
        <f t="shared" si="333"/>
        <v>0</v>
      </c>
      <c r="BY890" s="37">
        <v>0</v>
      </c>
      <c r="BZ890" s="37">
        <v>0</v>
      </c>
      <c r="CA890" s="37">
        <v>0</v>
      </c>
      <c r="CB890" s="37">
        <v>0</v>
      </c>
      <c r="CC890" s="331">
        <v>0</v>
      </c>
      <c r="CD890" s="330">
        <v>0</v>
      </c>
      <c r="CE890" s="330">
        <v>0</v>
      </c>
      <c r="CF890" s="330">
        <v>0</v>
      </c>
      <c r="CG890" s="331">
        <v>0</v>
      </c>
      <c r="CH890" s="331">
        <v>0</v>
      </c>
      <c r="CI890" s="330">
        <v>0</v>
      </c>
      <c r="CJ890" s="330">
        <v>0</v>
      </c>
      <c r="CK890" s="330">
        <v>0</v>
      </c>
      <c r="CL890" s="331">
        <v>0</v>
      </c>
      <c r="CM890" s="438" t="s">
        <v>91</v>
      </c>
      <c r="CN890" s="19" t="str">
        <f t="shared" si="331"/>
        <v>4020000010104нормативный</v>
      </c>
      <c r="CO890" s="103"/>
      <c r="CP890" s="103"/>
      <c r="CQ890" s="104"/>
      <c r="CR890" s="104">
        <f t="shared" si="335"/>
        <v>0</v>
      </c>
      <c r="CS890" s="104">
        <f t="shared" si="336"/>
        <v>0</v>
      </c>
      <c r="CT890" s="104">
        <f t="shared" si="337"/>
        <v>0</v>
      </c>
      <c r="CU890" s="104">
        <f t="shared" si="338"/>
        <v>0</v>
      </c>
      <c r="CV890" s="104">
        <f t="shared" si="339"/>
        <v>0</v>
      </c>
      <c r="CW890" s="104">
        <f t="shared" si="340"/>
        <v>0</v>
      </c>
      <c r="CX890" s="104"/>
      <c r="CY890" s="211">
        <f t="shared" si="321"/>
        <v>0</v>
      </c>
      <c r="CZ890" s="211">
        <f t="shared" si="322"/>
        <v>0</v>
      </c>
      <c r="DA890" s="211">
        <f t="shared" si="323"/>
        <v>0</v>
      </c>
      <c r="DB890" s="211">
        <f t="shared" si="324"/>
        <v>0</v>
      </c>
      <c r="DC890" s="211">
        <f t="shared" si="325"/>
        <v>0</v>
      </c>
      <c r="DD890" s="211">
        <f t="shared" si="326"/>
        <v>0</v>
      </c>
      <c r="DE890" s="211">
        <f t="shared" si="327"/>
        <v>0</v>
      </c>
      <c r="DF890" s="211">
        <f t="shared" si="328"/>
        <v>0</v>
      </c>
      <c r="DG890" s="211">
        <f t="shared" si="329"/>
        <v>0</v>
      </c>
      <c r="DH890" s="211">
        <f t="shared" si="330"/>
        <v>0</v>
      </c>
    </row>
    <row r="891" spans="1:112" s="105" customFormat="1" ht="32.1" customHeight="1">
      <c r="A891" s="56">
        <v>619</v>
      </c>
      <c r="B891" s="57" t="s">
        <v>1141</v>
      </c>
      <c r="C891" s="202">
        <v>402000001</v>
      </c>
      <c r="D891" s="58" t="s">
        <v>67</v>
      </c>
      <c r="E891" s="59" t="s">
        <v>252</v>
      </c>
      <c r="F891" s="85"/>
      <c r="G891" s="85"/>
      <c r="H891" s="86">
        <v>3</v>
      </c>
      <c r="I891" s="85"/>
      <c r="J891" s="86">
        <v>17</v>
      </c>
      <c r="K891" s="86">
        <v>1</v>
      </c>
      <c r="L891" s="86">
        <v>3</v>
      </c>
      <c r="M891" s="232"/>
      <c r="N891" s="232"/>
      <c r="O891" s="232"/>
      <c r="P891" s="64" t="s">
        <v>134</v>
      </c>
      <c r="Q891" s="64" t="s">
        <v>999</v>
      </c>
      <c r="R891" s="86"/>
      <c r="S891" s="86"/>
      <c r="T891" s="86">
        <v>3</v>
      </c>
      <c r="U891" s="86"/>
      <c r="V891" s="86">
        <v>9</v>
      </c>
      <c r="W891" s="86">
        <v>1</v>
      </c>
      <c r="X891" s="86"/>
      <c r="Y891" s="86"/>
      <c r="Z891" s="86"/>
      <c r="AA891" s="86"/>
      <c r="AB891" s="64" t="s">
        <v>142</v>
      </c>
      <c r="AC891" s="64" t="s">
        <v>2749</v>
      </c>
      <c r="AD891" s="64"/>
      <c r="AE891" s="64"/>
      <c r="AF891" s="64"/>
      <c r="AG891" s="64"/>
      <c r="AH891" s="64"/>
      <c r="AI891" s="64"/>
      <c r="AJ891" s="64"/>
      <c r="AK891" s="64"/>
      <c r="AL891" s="64"/>
      <c r="AM891" s="328" t="s">
        <v>2968</v>
      </c>
      <c r="AN891" s="328" t="s">
        <v>1859</v>
      </c>
      <c r="AO891" s="197" t="s">
        <v>71</v>
      </c>
      <c r="AP891" s="197" t="s">
        <v>137</v>
      </c>
      <c r="AQ891" s="197" t="s">
        <v>1185</v>
      </c>
      <c r="AR891" s="70" t="s">
        <v>76</v>
      </c>
      <c r="AS891" s="249" t="s">
        <v>80</v>
      </c>
      <c r="AT891" s="37">
        <f t="shared" si="334"/>
        <v>261589</v>
      </c>
      <c r="AU891" s="37">
        <f t="shared" si="334"/>
        <v>261589</v>
      </c>
      <c r="AV891" s="37">
        <v>0</v>
      </c>
      <c r="AW891" s="37">
        <v>0</v>
      </c>
      <c r="AX891" s="37">
        <v>0</v>
      </c>
      <c r="AY891" s="37">
        <v>0</v>
      </c>
      <c r="AZ891" s="37">
        <v>0</v>
      </c>
      <c r="BA891" s="37">
        <v>0</v>
      </c>
      <c r="BB891" s="37">
        <v>261589</v>
      </c>
      <c r="BC891" s="37">
        <v>261589</v>
      </c>
      <c r="BD891" s="331">
        <v>260000</v>
      </c>
      <c r="BE891" s="330">
        <v>0</v>
      </c>
      <c r="BF891" s="330">
        <v>0</v>
      </c>
      <c r="BG891" s="330">
        <v>0</v>
      </c>
      <c r="BH891" s="331">
        <v>260000</v>
      </c>
      <c r="BI891" s="331">
        <v>260000</v>
      </c>
      <c r="BJ891" s="330">
        <v>0</v>
      </c>
      <c r="BK891" s="330">
        <v>0</v>
      </c>
      <c r="BL891" s="330">
        <v>0</v>
      </c>
      <c r="BM891" s="331">
        <v>260000</v>
      </c>
      <c r="BN891" s="40">
        <v>260000</v>
      </c>
      <c r="BO891" s="330">
        <v>0</v>
      </c>
      <c r="BP891" s="330">
        <v>0</v>
      </c>
      <c r="BQ891" s="330">
        <v>0</v>
      </c>
      <c r="BR891" s="40">
        <v>260000</v>
      </c>
      <c r="BS891" s="40">
        <v>260000</v>
      </c>
      <c r="BT891" s="330">
        <v>0</v>
      </c>
      <c r="BU891" s="330">
        <v>0</v>
      </c>
      <c r="BV891" s="330">
        <v>0</v>
      </c>
      <c r="BW891" s="40">
        <v>260000</v>
      </c>
      <c r="BX891" s="37">
        <f t="shared" si="333"/>
        <v>261589</v>
      </c>
      <c r="BY891" s="37">
        <v>0</v>
      </c>
      <c r="BZ891" s="37">
        <v>0</v>
      </c>
      <c r="CA891" s="37">
        <v>0</v>
      </c>
      <c r="CB891" s="37">
        <v>261589</v>
      </c>
      <c r="CC891" s="331">
        <v>260000</v>
      </c>
      <c r="CD891" s="330">
        <v>0</v>
      </c>
      <c r="CE891" s="330">
        <v>0</v>
      </c>
      <c r="CF891" s="330">
        <v>0</v>
      </c>
      <c r="CG891" s="331">
        <v>260000</v>
      </c>
      <c r="CH891" s="331">
        <v>260000</v>
      </c>
      <c r="CI891" s="330">
        <v>0</v>
      </c>
      <c r="CJ891" s="330">
        <v>0</v>
      </c>
      <c r="CK891" s="330">
        <v>0</v>
      </c>
      <c r="CL891" s="331">
        <v>260000</v>
      </c>
      <c r="CM891" s="438" t="s">
        <v>91</v>
      </c>
      <c r="CN891" s="19" t="str">
        <f t="shared" si="331"/>
        <v>4020000010104нормативный</v>
      </c>
      <c r="CO891" s="103"/>
      <c r="CP891" s="103"/>
      <c r="CQ891" s="104"/>
      <c r="CR891" s="104">
        <f t="shared" si="335"/>
        <v>0</v>
      </c>
      <c r="CS891" s="104">
        <f t="shared" si="336"/>
        <v>0</v>
      </c>
      <c r="CT891" s="104">
        <f t="shared" si="337"/>
        <v>0</v>
      </c>
      <c r="CU891" s="104">
        <f t="shared" si="338"/>
        <v>0</v>
      </c>
      <c r="CV891" s="104">
        <f t="shared" si="339"/>
        <v>0</v>
      </c>
      <c r="CW891" s="104">
        <f t="shared" si="340"/>
        <v>0</v>
      </c>
      <c r="CX891" s="104"/>
      <c r="CY891" s="211">
        <f t="shared" si="321"/>
        <v>0</v>
      </c>
      <c r="CZ891" s="211">
        <f t="shared" si="322"/>
        <v>0</v>
      </c>
      <c r="DA891" s="211">
        <f t="shared" si="323"/>
        <v>0</v>
      </c>
      <c r="DB891" s="211">
        <f t="shared" si="324"/>
        <v>0</v>
      </c>
      <c r="DC891" s="211">
        <f t="shared" si="325"/>
        <v>0</v>
      </c>
      <c r="DD891" s="211">
        <f t="shared" si="326"/>
        <v>0</v>
      </c>
      <c r="DE891" s="211">
        <f t="shared" si="327"/>
        <v>0</v>
      </c>
      <c r="DF891" s="211">
        <f t="shared" si="328"/>
        <v>0</v>
      </c>
      <c r="DG891" s="211">
        <f t="shared" si="329"/>
        <v>0</v>
      </c>
      <c r="DH891" s="211">
        <f t="shared" si="330"/>
        <v>0</v>
      </c>
    </row>
    <row r="892" spans="1:112" s="105" customFormat="1" ht="32.1" customHeight="1">
      <c r="A892" s="56">
        <v>619</v>
      </c>
      <c r="B892" s="57" t="s">
        <v>1141</v>
      </c>
      <c r="C892" s="202">
        <v>402000001</v>
      </c>
      <c r="D892" s="58" t="s">
        <v>67</v>
      </c>
      <c r="E892" s="59" t="s">
        <v>252</v>
      </c>
      <c r="F892" s="85"/>
      <c r="G892" s="85"/>
      <c r="H892" s="86">
        <v>3</v>
      </c>
      <c r="I892" s="85"/>
      <c r="J892" s="86">
        <v>17</v>
      </c>
      <c r="K892" s="86">
        <v>1</v>
      </c>
      <c r="L892" s="86">
        <v>3</v>
      </c>
      <c r="M892" s="232"/>
      <c r="N892" s="232"/>
      <c r="O892" s="232"/>
      <c r="P892" s="64" t="s">
        <v>134</v>
      </c>
      <c r="Q892" s="64" t="s">
        <v>999</v>
      </c>
      <c r="R892" s="86"/>
      <c r="S892" s="86"/>
      <c r="T892" s="86">
        <v>3</v>
      </c>
      <c r="U892" s="86"/>
      <c r="V892" s="86">
        <v>9</v>
      </c>
      <c r="W892" s="86">
        <v>1</v>
      </c>
      <c r="X892" s="86"/>
      <c r="Y892" s="86"/>
      <c r="Z892" s="86"/>
      <c r="AA892" s="86"/>
      <c r="AB892" s="64" t="s">
        <v>142</v>
      </c>
      <c r="AC892" s="64" t="s">
        <v>2749</v>
      </c>
      <c r="AD892" s="64"/>
      <c r="AE892" s="64"/>
      <c r="AF892" s="64"/>
      <c r="AG892" s="64"/>
      <c r="AH892" s="64"/>
      <c r="AI892" s="64"/>
      <c r="AJ892" s="64"/>
      <c r="AK892" s="64"/>
      <c r="AL892" s="64"/>
      <c r="AM892" s="328" t="s">
        <v>2968</v>
      </c>
      <c r="AN892" s="328" t="s">
        <v>1859</v>
      </c>
      <c r="AO892" s="197" t="s">
        <v>71</v>
      </c>
      <c r="AP892" s="197" t="s">
        <v>137</v>
      </c>
      <c r="AQ892" s="197" t="s">
        <v>1185</v>
      </c>
      <c r="AR892" s="70" t="s">
        <v>76</v>
      </c>
      <c r="AS892" s="249" t="s">
        <v>81</v>
      </c>
      <c r="AT892" s="37">
        <f t="shared" si="334"/>
        <v>13641</v>
      </c>
      <c r="AU892" s="37">
        <f t="shared" si="334"/>
        <v>13641</v>
      </c>
      <c r="AV892" s="37">
        <v>0</v>
      </c>
      <c r="AW892" s="37">
        <v>0</v>
      </c>
      <c r="AX892" s="37">
        <v>0</v>
      </c>
      <c r="AY892" s="37">
        <v>0</v>
      </c>
      <c r="AZ892" s="37">
        <v>0</v>
      </c>
      <c r="BA892" s="37">
        <v>0</v>
      </c>
      <c r="BB892" s="37">
        <v>13641</v>
      </c>
      <c r="BC892" s="37">
        <v>13641</v>
      </c>
      <c r="BD892" s="331">
        <f>BH892</f>
        <v>15230</v>
      </c>
      <c r="BE892" s="330">
        <v>0</v>
      </c>
      <c r="BF892" s="330">
        <v>0</v>
      </c>
      <c r="BG892" s="330">
        <v>0</v>
      </c>
      <c r="BH892" s="331">
        <v>15230</v>
      </c>
      <c r="BI892" s="331">
        <f>BM892</f>
        <v>15230</v>
      </c>
      <c r="BJ892" s="330">
        <v>0</v>
      </c>
      <c r="BK892" s="330">
        <v>0</v>
      </c>
      <c r="BL892" s="330">
        <v>0</v>
      </c>
      <c r="BM892" s="331">
        <v>15230</v>
      </c>
      <c r="BN892" s="40">
        <f>BR892</f>
        <v>15230</v>
      </c>
      <c r="BO892" s="330">
        <v>0</v>
      </c>
      <c r="BP892" s="330">
        <v>0</v>
      </c>
      <c r="BQ892" s="330">
        <v>0</v>
      </c>
      <c r="BR892" s="40">
        <v>15230</v>
      </c>
      <c r="BS892" s="40">
        <f>BW892</f>
        <v>15230</v>
      </c>
      <c r="BT892" s="330">
        <v>0</v>
      </c>
      <c r="BU892" s="330">
        <v>0</v>
      </c>
      <c r="BV892" s="330">
        <v>0</v>
      </c>
      <c r="BW892" s="40">
        <v>15230</v>
      </c>
      <c r="BX892" s="37">
        <f t="shared" si="333"/>
        <v>13641</v>
      </c>
      <c r="BY892" s="37">
        <v>0</v>
      </c>
      <c r="BZ892" s="37">
        <v>0</v>
      </c>
      <c r="CA892" s="37">
        <v>0</v>
      </c>
      <c r="CB892" s="37">
        <v>13641</v>
      </c>
      <c r="CC892" s="331">
        <f>CG892</f>
        <v>15230</v>
      </c>
      <c r="CD892" s="330">
        <v>0</v>
      </c>
      <c r="CE892" s="330">
        <v>0</v>
      </c>
      <c r="CF892" s="330">
        <v>0</v>
      </c>
      <c r="CG892" s="331">
        <v>15230</v>
      </c>
      <c r="CH892" s="331">
        <f>CL892</f>
        <v>15230</v>
      </c>
      <c r="CI892" s="330">
        <v>0</v>
      </c>
      <c r="CJ892" s="330">
        <v>0</v>
      </c>
      <c r="CK892" s="330">
        <v>0</v>
      </c>
      <c r="CL892" s="331">
        <v>15230</v>
      </c>
      <c r="CM892" s="438" t="s">
        <v>91</v>
      </c>
      <c r="CN892" s="19" t="str">
        <f t="shared" si="331"/>
        <v>4020000010104нормативный</v>
      </c>
      <c r="CO892" s="103"/>
      <c r="CP892" s="103"/>
      <c r="CQ892" s="104"/>
      <c r="CR892" s="104">
        <f t="shared" si="335"/>
        <v>0</v>
      </c>
      <c r="CS892" s="104">
        <f t="shared" si="336"/>
        <v>0</v>
      </c>
      <c r="CT892" s="104">
        <f t="shared" si="337"/>
        <v>0</v>
      </c>
      <c r="CU892" s="104">
        <f t="shared" si="338"/>
        <v>0</v>
      </c>
      <c r="CV892" s="104">
        <f t="shared" si="339"/>
        <v>0</v>
      </c>
      <c r="CW892" s="104">
        <f t="shared" si="340"/>
        <v>0</v>
      </c>
      <c r="CX892" s="104"/>
      <c r="CY892" s="211">
        <f t="shared" si="321"/>
        <v>0</v>
      </c>
      <c r="CZ892" s="211">
        <f t="shared" si="322"/>
        <v>0</v>
      </c>
      <c r="DA892" s="211">
        <f t="shared" si="323"/>
        <v>0</v>
      </c>
      <c r="DB892" s="211">
        <f t="shared" si="324"/>
        <v>0</v>
      </c>
      <c r="DC892" s="211">
        <f t="shared" si="325"/>
        <v>0</v>
      </c>
      <c r="DD892" s="211">
        <f t="shared" si="326"/>
        <v>0</v>
      </c>
      <c r="DE892" s="211">
        <f t="shared" si="327"/>
        <v>0</v>
      </c>
      <c r="DF892" s="211">
        <f t="shared" si="328"/>
        <v>0</v>
      </c>
      <c r="DG892" s="211">
        <f t="shared" si="329"/>
        <v>0</v>
      </c>
      <c r="DH892" s="211">
        <f t="shared" si="330"/>
        <v>0</v>
      </c>
    </row>
    <row r="893" spans="1:112" s="105" customFormat="1" ht="32.1" customHeight="1">
      <c r="A893" s="56">
        <v>619</v>
      </c>
      <c r="B893" s="57" t="s">
        <v>1141</v>
      </c>
      <c r="C893" s="202">
        <v>402000001</v>
      </c>
      <c r="D893" s="58" t="s">
        <v>67</v>
      </c>
      <c r="E893" s="59" t="s">
        <v>1112</v>
      </c>
      <c r="F893" s="85"/>
      <c r="G893" s="85"/>
      <c r="H893" s="86">
        <v>6</v>
      </c>
      <c r="I893" s="85"/>
      <c r="J893" s="86">
        <v>23</v>
      </c>
      <c r="K893" s="86">
        <v>3</v>
      </c>
      <c r="L893" s="86"/>
      <c r="M893" s="232"/>
      <c r="N893" s="232"/>
      <c r="O893" s="232"/>
      <c r="P893" s="64" t="s">
        <v>154</v>
      </c>
      <c r="Q893" s="64" t="s">
        <v>1186</v>
      </c>
      <c r="R893" s="86"/>
      <c r="S893" s="86"/>
      <c r="T893" s="86"/>
      <c r="U893" s="86"/>
      <c r="V893" s="86">
        <v>11</v>
      </c>
      <c r="W893" s="86">
        <v>1</v>
      </c>
      <c r="X893" s="86" t="s">
        <v>106</v>
      </c>
      <c r="Y893" s="86"/>
      <c r="Z893" s="86"/>
      <c r="AA893" s="86"/>
      <c r="AB893" s="64" t="s">
        <v>166</v>
      </c>
      <c r="AC893" s="64" t="s">
        <v>2969</v>
      </c>
      <c r="AD893" s="64"/>
      <c r="AE893" s="64"/>
      <c r="AF893" s="64"/>
      <c r="AG893" s="64"/>
      <c r="AH893" s="64"/>
      <c r="AI893" s="64"/>
      <c r="AJ893" s="64"/>
      <c r="AK893" s="64"/>
      <c r="AL893" s="64"/>
      <c r="AM893" s="328" t="s">
        <v>1897</v>
      </c>
      <c r="AN893" s="328" t="s">
        <v>1871</v>
      </c>
      <c r="AO893" s="197" t="s">
        <v>71</v>
      </c>
      <c r="AP893" s="197" t="s">
        <v>137</v>
      </c>
      <c r="AQ893" s="197" t="s">
        <v>1185</v>
      </c>
      <c r="AR893" s="70" t="s">
        <v>76</v>
      </c>
      <c r="AS893" s="249" t="s">
        <v>77</v>
      </c>
      <c r="AT893" s="37">
        <f t="shared" si="334"/>
        <v>643062.48</v>
      </c>
      <c r="AU893" s="37">
        <f t="shared" si="334"/>
        <v>643062.48</v>
      </c>
      <c r="AV893" s="37">
        <v>0</v>
      </c>
      <c r="AW893" s="37">
        <v>0</v>
      </c>
      <c r="AX893" s="37">
        <v>0</v>
      </c>
      <c r="AY893" s="37">
        <v>0</v>
      </c>
      <c r="AZ893" s="37">
        <v>0</v>
      </c>
      <c r="BA893" s="37">
        <v>0</v>
      </c>
      <c r="BB893" s="37">
        <v>643062.48</v>
      </c>
      <c r="BC893" s="37">
        <v>643062.48</v>
      </c>
      <c r="BD893" s="331">
        <v>655275</v>
      </c>
      <c r="BE893" s="330">
        <v>0</v>
      </c>
      <c r="BF893" s="330">
        <v>0</v>
      </c>
      <c r="BG893" s="330">
        <v>0</v>
      </c>
      <c r="BH893" s="331">
        <v>655275</v>
      </c>
      <c r="BI893" s="331">
        <v>655275</v>
      </c>
      <c r="BJ893" s="330">
        <v>0</v>
      </c>
      <c r="BK893" s="330">
        <v>0</v>
      </c>
      <c r="BL893" s="330">
        <v>0</v>
      </c>
      <c r="BM893" s="331">
        <v>655275</v>
      </c>
      <c r="BN893" s="40">
        <v>655275</v>
      </c>
      <c r="BO893" s="330">
        <v>0</v>
      </c>
      <c r="BP893" s="330">
        <v>0</v>
      </c>
      <c r="BQ893" s="330">
        <v>0</v>
      </c>
      <c r="BR893" s="40">
        <v>655275</v>
      </c>
      <c r="BS893" s="40">
        <v>655275</v>
      </c>
      <c r="BT893" s="330">
        <v>0</v>
      </c>
      <c r="BU893" s="330">
        <v>0</v>
      </c>
      <c r="BV893" s="330">
        <v>0</v>
      </c>
      <c r="BW893" s="40">
        <v>655275</v>
      </c>
      <c r="BX893" s="37">
        <f t="shared" si="333"/>
        <v>643062.48</v>
      </c>
      <c r="BY893" s="37">
        <v>0</v>
      </c>
      <c r="BZ893" s="37">
        <v>0</v>
      </c>
      <c r="CA893" s="37">
        <v>0</v>
      </c>
      <c r="CB893" s="37">
        <v>643062.48</v>
      </c>
      <c r="CC893" s="331">
        <v>655275</v>
      </c>
      <c r="CD893" s="330">
        <v>0</v>
      </c>
      <c r="CE893" s="330">
        <v>0</v>
      </c>
      <c r="CF893" s="330">
        <v>0</v>
      </c>
      <c r="CG893" s="331">
        <v>655275</v>
      </c>
      <c r="CH893" s="331">
        <v>655275</v>
      </c>
      <c r="CI893" s="330">
        <v>0</v>
      </c>
      <c r="CJ893" s="330">
        <v>0</v>
      </c>
      <c r="CK893" s="330">
        <v>0</v>
      </c>
      <c r="CL893" s="331">
        <v>655275</v>
      </c>
      <c r="CM893" s="438" t="s">
        <v>91</v>
      </c>
      <c r="CN893" s="19" t="str">
        <f t="shared" si="331"/>
        <v>4020000010104нормативный</v>
      </c>
      <c r="CO893" s="103"/>
      <c r="CP893" s="103"/>
      <c r="CQ893" s="104"/>
      <c r="CR893" s="104">
        <f t="shared" si="335"/>
        <v>0</v>
      </c>
      <c r="CS893" s="104">
        <f t="shared" si="336"/>
        <v>0</v>
      </c>
      <c r="CT893" s="104">
        <f t="shared" si="337"/>
        <v>0</v>
      </c>
      <c r="CU893" s="104">
        <f t="shared" si="338"/>
        <v>0</v>
      </c>
      <c r="CV893" s="104">
        <f t="shared" si="339"/>
        <v>0</v>
      </c>
      <c r="CW893" s="104">
        <f t="shared" si="340"/>
        <v>0</v>
      </c>
      <c r="CX893" s="104"/>
      <c r="CY893" s="211">
        <f t="shared" si="321"/>
        <v>0</v>
      </c>
      <c r="CZ893" s="211">
        <f t="shared" si="322"/>
        <v>0</v>
      </c>
      <c r="DA893" s="211">
        <f t="shared" si="323"/>
        <v>0</v>
      </c>
      <c r="DB893" s="211">
        <f t="shared" si="324"/>
        <v>0</v>
      </c>
      <c r="DC893" s="211">
        <f t="shared" si="325"/>
        <v>0</v>
      </c>
      <c r="DD893" s="211">
        <f t="shared" si="326"/>
        <v>0</v>
      </c>
      <c r="DE893" s="211">
        <f t="shared" si="327"/>
        <v>0</v>
      </c>
      <c r="DF893" s="211">
        <f t="shared" si="328"/>
        <v>0</v>
      </c>
      <c r="DG893" s="211">
        <f t="shared" si="329"/>
        <v>0</v>
      </c>
      <c r="DH893" s="211">
        <f t="shared" si="330"/>
        <v>0</v>
      </c>
    </row>
    <row r="894" spans="1:112" s="105" customFormat="1" ht="32.1" customHeight="1">
      <c r="A894" s="56">
        <v>619</v>
      </c>
      <c r="B894" s="57" t="s">
        <v>1141</v>
      </c>
      <c r="C894" s="202">
        <v>402000001</v>
      </c>
      <c r="D894" s="58" t="s">
        <v>67</v>
      </c>
      <c r="E894" s="59" t="s">
        <v>1112</v>
      </c>
      <c r="F894" s="85"/>
      <c r="G894" s="85"/>
      <c r="H894" s="86">
        <v>6</v>
      </c>
      <c r="I894" s="85"/>
      <c r="J894" s="86">
        <v>23</v>
      </c>
      <c r="K894" s="86">
        <v>3</v>
      </c>
      <c r="L894" s="86"/>
      <c r="M894" s="232"/>
      <c r="N894" s="232"/>
      <c r="O894" s="232"/>
      <c r="P894" s="64" t="s">
        <v>154</v>
      </c>
      <c r="Q894" s="64" t="s">
        <v>1186</v>
      </c>
      <c r="R894" s="86"/>
      <c r="S894" s="86"/>
      <c r="T894" s="86"/>
      <c r="U894" s="86"/>
      <c r="V894" s="86">
        <v>11</v>
      </c>
      <c r="W894" s="86">
        <v>1</v>
      </c>
      <c r="X894" s="86" t="s">
        <v>106</v>
      </c>
      <c r="Y894" s="86"/>
      <c r="Z894" s="86"/>
      <c r="AA894" s="86"/>
      <c r="AB894" s="64" t="s">
        <v>166</v>
      </c>
      <c r="AC894" s="64" t="s">
        <v>2969</v>
      </c>
      <c r="AD894" s="64"/>
      <c r="AE894" s="64"/>
      <c r="AF894" s="64"/>
      <c r="AG894" s="64"/>
      <c r="AH894" s="64"/>
      <c r="AI894" s="64"/>
      <c r="AJ894" s="64"/>
      <c r="AK894" s="64"/>
      <c r="AL894" s="64"/>
      <c r="AM894" s="328" t="s">
        <v>1897</v>
      </c>
      <c r="AN894" s="328" t="s">
        <v>1871</v>
      </c>
      <c r="AO894" s="197" t="s">
        <v>71</v>
      </c>
      <c r="AP894" s="197" t="s">
        <v>137</v>
      </c>
      <c r="AQ894" s="197" t="s">
        <v>1185</v>
      </c>
      <c r="AR894" s="70" t="s">
        <v>76</v>
      </c>
      <c r="AS894" s="249" t="s">
        <v>79</v>
      </c>
      <c r="AT894" s="37">
        <f t="shared" si="334"/>
        <v>193534.34</v>
      </c>
      <c r="AU894" s="37">
        <f t="shared" si="334"/>
        <v>193534.34</v>
      </c>
      <c r="AV894" s="37">
        <v>0</v>
      </c>
      <c r="AW894" s="37">
        <v>0</v>
      </c>
      <c r="AX894" s="37">
        <v>0</v>
      </c>
      <c r="AY894" s="37">
        <v>0</v>
      </c>
      <c r="AZ894" s="37">
        <v>0</v>
      </c>
      <c r="BA894" s="37">
        <v>0</v>
      </c>
      <c r="BB894" s="37">
        <v>193534.34</v>
      </c>
      <c r="BC894" s="37">
        <v>193534.34</v>
      </c>
      <c r="BD894" s="331">
        <v>197895</v>
      </c>
      <c r="BE894" s="330">
        <v>0</v>
      </c>
      <c r="BF894" s="330">
        <v>0</v>
      </c>
      <c r="BG894" s="330">
        <v>0</v>
      </c>
      <c r="BH894" s="331">
        <v>197895</v>
      </c>
      <c r="BI894" s="331">
        <v>197895</v>
      </c>
      <c r="BJ894" s="330">
        <v>0</v>
      </c>
      <c r="BK894" s="330">
        <v>0</v>
      </c>
      <c r="BL894" s="330">
        <v>0</v>
      </c>
      <c r="BM894" s="331">
        <v>197895</v>
      </c>
      <c r="BN894" s="40">
        <v>197895</v>
      </c>
      <c r="BO894" s="330">
        <v>0</v>
      </c>
      <c r="BP894" s="330">
        <v>0</v>
      </c>
      <c r="BQ894" s="330">
        <v>0</v>
      </c>
      <c r="BR894" s="40">
        <v>197895</v>
      </c>
      <c r="BS894" s="40">
        <v>197895</v>
      </c>
      <c r="BT894" s="330">
        <v>0</v>
      </c>
      <c r="BU894" s="330">
        <v>0</v>
      </c>
      <c r="BV894" s="330">
        <v>0</v>
      </c>
      <c r="BW894" s="40">
        <v>197895</v>
      </c>
      <c r="BX894" s="37">
        <f t="shared" si="333"/>
        <v>193534.34</v>
      </c>
      <c r="BY894" s="37">
        <v>0</v>
      </c>
      <c r="BZ894" s="37">
        <v>0</v>
      </c>
      <c r="CA894" s="37">
        <v>0</v>
      </c>
      <c r="CB894" s="37">
        <v>193534.34</v>
      </c>
      <c r="CC894" s="331">
        <v>197895</v>
      </c>
      <c r="CD894" s="330">
        <v>0</v>
      </c>
      <c r="CE894" s="330">
        <v>0</v>
      </c>
      <c r="CF894" s="330">
        <v>0</v>
      </c>
      <c r="CG894" s="331">
        <v>197895</v>
      </c>
      <c r="CH894" s="331">
        <v>197895</v>
      </c>
      <c r="CI894" s="330">
        <v>0</v>
      </c>
      <c r="CJ894" s="330">
        <v>0</v>
      </c>
      <c r="CK894" s="330">
        <v>0</v>
      </c>
      <c r="CL894" s="331">
        <v>197895</v>
      </c>
      <c r="CM894" s="438" t="s">
        <v>91</v>
      </c>
      <c r="CN894" s="19" t="str">
        <f t="shared" si="331"/>
        <v>4020000010104нормативный</v>
      </c>
      <c r="CO894" s="103"/>
      <c r="CP894" s="103"/>
      <c r="CQ894" s="104"/>
      <c r="CR894" s="104">
        <f t="shared" si="335"/>
        <v>0</v>
      </c>
      <c r="CS894" s="104">
        <f t="shared" si="336"/>
        <v>0</v>
      </c>
      <c r="CT894" s="104">
        <f t="shared" si="337"/>
        <v>0</v>
      </c>
      <c r="CU894" s="104">
        <f t="shared" si="338"/>
        <v>0</v>
      </c>
      <c r="CV894" s="104">
        <f t="shared" si="339"/>
        <v>0</v>
      </c>
      <c r="CW894" s="104">
        <f t="shared" si="340"/>
        <v>0</v>
      </c>
      <c r="CX894" s="104"/>
      <c r="CY894" s="211">
        <f t="shared" si="321"/>
        <v>0</v>
      </c>
      <c r="CZ894" s="211">
        <f t="shared" si="322"/>
        <v>0</v>
      </c>
      <c r="DA894" s="211">
        <f t="shared" si="323"/>
        <v>0</v>
      </c>
      <c r="DB894" s="211">
        <f t="shared" si="324"/>
        <v>0</v>
      </c>
      <c r="DC894" s="211">
        <f t="shared" si="325"/>
        <v>0</v>
      </c>
      <c r="DD894" s="211">
        <f t="shared" si="326"/>
        <v>0</v>
      </c>
      <c r="DE894" s="211">
        <f t="shared" si="327"/>
        <v>0</v>
      </c>
      <c r="DF894" s="211">
        <f t="shared" si="328"/>
        <v>0</v>
      </c>
      <c r="DG894" s="211">
        <f t="shared" si="329"/>
        <v>0</v>
      </c>
      <c r="DH894" s="211">
        <f t="shared" si="330"/>
        <v>0</v>
      </c>
    </row>
    <row r="895" spans="1:112" s="105" customFormat="1" ht="32.1" customHeight="1">
      <c r="A895" s="56">
        <v>619</v>
      </c>
      <c r="B895" s="57" t="s">
        <v>1141</v>
      </c>
      <c r="C895" s="202">
        <v>402000001</v>
      </c>
      <c r="D895" s="58" t="s">
        <v>67</v>
      </c>
      <c r="E895" s="59" t="s">
        <v>252</v>
      </c>
      <c r="F895" s="85"/>
      <c r="G895" s="85"/>
      <c r="H895" s="86">
        <v>3</v>
      </c>
      <c r="I895" s="85"/>
      <c r="J895" s="86">
        <v>17</v>
      </c>
      <c r="K895" s="86">
        <v>1</v>
      </c>
      <c r="L895" s="86">
        <v>3</v>
      </c>
      <c r="M895" s="232"/>
      <c r="N895" s="232"/>
      <c r="O895" s="232"/>
      <c r="P895" s="64" t="s">
        <v>134</v>
      </c>
      <c r="Q895" s="64" t="s">
        <v>999</v>
      </c>
      <c r="R895" s="86"/>
      <c r="S895" s="86"/>
      <c r="T895" s="86">
        <v>3</v>
      </c>
      <c r="U895" s="86"/>
      <c r="V895" s="86">
        <v>9</v>
      </c>
      <c r="W895" s="86">
        <v>1</v>
      </c>
      <c r="X895" s="86"/>
      <c r="Y895" s="86"/>
      <c r="Z895" s="86"/>
      <c r="AA895" s="86"/>
      <c r="AB895" s="64" t="s">
        <v>142</v>
      </c>
      <c r="AC895" s="64" t="s">
        <v>2749</v>
      </c>
      <c r="AD895" s="64"/>
      <c r="AE895" s="64"/>
      <c r="AF895" s="64"/>
      <c r="AG895" s="64"/>
      <c r="AH895" s="64"/>
      <c r="AI895" s="64"/>
      <c r="AJ895" s="64"/>
      <c r="AK895" s="64"/>
      <c r="AL895" s="64"/>
      <c r="AM895" s="328" t="s">
        <v>2968</v>
      </c>
      <c r="AN895" s="328" t="s">
        <v>1859</v>
      </c>
      <c r="AO895" s="197" t="s">
        <v>71</v>
      </c>
      <c r="AP895" s="197" t="s">
        <v>137</v>
      </c>
      <c r="AQ895" s="197" t="s">
        <v>1185</v>
      </c>
      <c r="AR895" s="70" t="s">
        <v>76</v>
      </c>
      <c r="AS895" s="249" t="s">
        <v>73</v>
      </c>
      <c r="AT895" s="37">
        <f t="shared" si="334"/>
        <v>4605683.1900000004</v>
      </c>
      <c r="AU895" s="37">
        <f t="shared" si="334"/>
        <v>4605683.1900000004</v>
      </c>
      <c r="AV895" s="37">
        <v>0</v>
      </c>
      <c r="AW895" s="37">
        <v>0</v>
      </c>
      <c r="AX895" s="37">
        <v>0</v>
      </c>
      <c r="AY895" s="37">
        <v>0</v>
      </c>
      <c r="AZ895" s="37">
        <v>0</v>
      </c>
      <c r="BA895" s="37">
        <v>0</v>
      </c>
      <c r="BB895" s="37">
        <v>4605683.1900000004</v>
      </c>
      <c r="BC895" s="37">
        <v>4605683.1900000004</v>
      </c>
      <c r="BD895" s="331">
        <f>BH895</f>
        <v>3341094.47</v>
      </c>
      <c r="BE895" s="330">
        <v>0</v>
      </c>
      <c r="BF895" s="330">
        <v>0</v>
      </c>
      <c r="BG895" s="330">
        <v>0</v>
      </c>
      <c r="BH895" s="331">
        <v>3341094.47</v>
      </c>
      <c r="BI895" s="331">
        <f>BM895</f>
        <v>2997600</v>
      </c>
      <c r="BJ895" s="330">
        <v>0</v>
      </c>
      <c r="BK895" s="330">
        <v>0</v>
      </c>
      <c r="BL895" s="330">
        <v>0</v>
      </c>
      <c r="BM895" s="331">
        <v>2997600</v>
      </c>
      <c r="BN895" s="40">
        <f>BR895</f>
        <v>2994160</v>
      </c>
      <c r="BO895" s="330">
        <v>0</v>
      </c>
      <c r="BP895" s="330">
        <v>0</v>
      </c>
      <c r="BQ895" s="330">
        <v>0</v>
      </c>
      <c r="BR895" s="40">
        <v>2994160</v>
      </c>
      <c r="BS895" s="40">
        <f>BW895</f>
        <v>2994160</v>
      </c>
      <c r="BT895" s="330">
        <v>0</v>
      </c>
      <c r="BU895" s="330">
        <v>0</v>
      </c>
      <c r="BV895" s="330">
        <v>0</v>
      </c>
      <c r="BW895" s="40">
        <v>2994160</v>
      </c>
      <c r="BX895" s="37">
        <f t="shared" si="333"/>
        <v>4605683.1900000004</v>
      </c>
      <c r="BY895" s="37">
        <v>0</v>
      </c>
      <c r="BZ895" s="37">
        <v>0</v>
      </c>
      <c r="CA895" s="37">
        <v>0</v>
      </c>
      <c r="CB895" s="37">
        <v>4605683.1900000004</v>
      </c>
      <c r="CC895" s="331">
        <f>CG895</f>
        <v>3341094.47</v>
      </c>
      <c r="CD895" s="330">
        <v>0</v>
      </c>
      <c r="CE895" s="330">
        <v>0</v>
      </c>
      <c r="CF895" s="330">
        <v>0</v>
      </c>
      <c r="CG895" s="331">
        <v>3341094.47</v>
      </c>
      <c r="CH895" s="331">
        <f>CL895</f>
        <v>2997600</v>
      </c>
      <c r="CI895" s="330">
        <v>0</v>
      </c>
      <c r="CJ895" s="330">
        <v>0</v>
      </c>
      <c r="CK895" s="330">
        <v>0</v>
      </c>
      <c r="CL895" s="331">
        <v>2997600</v>
      </c>
      <c r="CM895" s="438" t="s">
        <v>91</v>
      </c>
      <c r="CN895" s="19" t="str">
        <f t="shared" si="331"/>
        <v>4020000010104нормативный</v>
      </c>
      <c r="CO895" s="103"/>
      <c r="CP895" s="103"/>
      <c r="CQ895" s="104"/>
      <c r="CR895" s="104">
        <f t="shared" si="335"/>
        <v>0</v>
      </c>
      <c r="CS895" s="104">
        <f t="shared" si="336"/>
        <v>0</v>
      </c>
      <c r="CT895" s="104">
        <f t="shared" si="337"/>
        <v>0</v>
      </c>
      <c r="CU895" s="104">
        <f t="shared" si="338"/>
        <v>0</v>
      </c>
      <c r="CV895" s="104">
        <f t="shared" si="339"/>
        <v>0</v>
      </c>
      <c r="CW895" s="104">
        <f t="shared" si="340"/>
        <v>0</v>
      </c>
      <c r="CX895" s="104"/>
      <c r="CY895" s="211">
        <f t="shared" si="321"/>
        <v>0</v>
      </c>
      <c r="CZ895" s="211">
        <f t="shared" si="322"/>
        <v>0</v>
      </c>
      <c r="DA895" s="211">
        <f t="shared" si="323"/>
        <v>0</v>
      </c>
      <c r="DB895" s="211">
        <f t="shared" si="324"/>
        <v>0</v>
      </c>
      <c r="DC895" s="211">
        <f t="shared" si="325"/>
        <v>0</v>
      </c>
      <c r="DD895" s="211">
        <f t="shared" si="326"/>
        <v>0</v>
      </c>
      <c r="DE895" s="211">
        <f t="shared" si="327"/>
        <v>0</v>
      </c>
      <c r="DF895" s="211">
        <f t="shared" si="328"/>
        <v>0</v>
      </c>
      <c r="DG895" s="211">
        <f t="shared" si="329"/>
        <v>0</v>
      </c>
      <c r="DH895" s="211">
        <f t="shared" si="330"/>
        <v>0</v>
      </c>
    </row>
    <row r="896" spans="1:112" s="105" customFormat="1" ht="32.1" customHeight="1">
      <c r="A896" s="56">
        <v>619</v>
      </c>
      <c r="B896" s="57" t="s">
        <v>1141</v>
      </c>
      <c r="C896" s="202">
        <v>402000001</v>
      </c>
      <c r="D896" s="58" t="s">
        <v>67</v>
      </c>
      <c r="E896" s="59" t="s">
        <v>252</v>
      </c>
      <c r="F896" s="85"/>
      <c r="G896" s="85"/>
      <c r="H896" s="86">
        <v>3</v>
      </c>
      <c r="I896" s="85"/>
      <c r="J896" s="86">
        <v>17</v>
      </c>
      <c r="K896" s="86">
        <v>1</v>
      </c>
      <c r="L896" s="86">
        <v>3</v>
      </c>
      <c r="M896" s="232"/>
      <c r="N896" s="232"/>
      <c r="O896" s="232"/>
      <c r="P896" s="64" t="s">
        <v>134</v>
      </c>
      <c r="Q896" s="64" t="s">
        <v>999</v>
      </c>
      <c r="R896" s="86"/>
      <c r="S896" s="86"/>
      <c r="T896" s="86">
        <v>3</v>
      </c>
      <c r="U896" s="86"/>
      <c r="V896" s="86">
        <v>9</v>
      </c>
      <c r="W896" s="86">
        <v>1</v>
      </c>
      <c r="X896" s="86"/>
      <c r="Y896" s="86"/>
      <c r="Z896" s="86"/>
      <c r="AA896" s="86"/>
      <c r="AB896" s="64" t="s">
        <v>142</v>
      </c>
      <c r="AC896" s="64" t="s">
        <v>2749</v>
      </c>
      <c r="AD896" s="64"/>
      <c r="AE896" s="64"/>
      <c r="AF896" s="64"/>
      <c r="AG896" s="64"/>
      <c r="AH896" s="64"/>
      <c r="AI896" s="64"/>
      <c r="AJ896" s="64"/>
      <c r="AK896" s="64"/>
      <c r="AL896" s="64"/>
      <c r="AM896" s="328" t="s">
        <v>2968</v>
      </c>
      <c r="AN896" s="328" t="s">
        <v>1859</v>
      </c>
      <c r="AO896" s="197" t="s">
        <v>71</v>
      </c>
      <c r="AP896" s="197" t="s">
        <v>137</v>
      </c>
      <c r="AQ896" s="197" t="s">
        <v>1185</v>
      </c>
      <c r="AR896" s="70" t="s">
        <v>76</v>
      </c>
      <c r="AS896" s="249" t="s">
        <v>118</v>
      </c>
      <c r="AT896" s="37">
        <f t="shared" si="334"/>
        <v>1087943.6200000001</v>
      </c>
      <c r="AU896" s="37">
        <f t="shared" si="334"/>
        <v>1087943.6200000001</v>
      </c>
      <c r="AV896" s="37">
        <v>0</v>
      </c>
      <c r="AW896" s="37">
        <v>0</v>
      </c>
      <c r="AX896" s="37">
        <v>0</v>
      </c>
      <c r="AY896" s="37">
        <v>0</v>
      </c>
      <c r="AZ896" s="37">
        <v>0</v>
      </c>
      <c r="BA896" s="37">
        <v>0</v>
      </c>
      <c r="BB896" s="37">
        <v>1087943.6200000001</v>
      </c>
      <c r="BC896" s="37">
        <v>1087943.6200000001</v>
      </c>
      <c r="BD896" s="331">
        <f>BH896</f>
        <v>1109540</v>
      </c>
      <c r="BE896" s="330">
        <v>0</v>
      </c>
      <c r="BF896" s="330">
        <v>0</v>
      </c>
      <c r="BG896" s="330">
        <v>0</v>
      </c>
      <c r="BH896" s="331">
        <v>1109540</v>
      </c>
      <c r="BI896" s="331">
        <f>BM896</f>
        <v>1147170</v>
      </c>
      <c r="BJ896" s="330">
        <v>0</v>
      </c>
      <c r="BK896" s="330">
        <v>0</v>
      </c>
      <c r="BL896" s="330">
        <v>0</v>
      </c>
      <c r="BM896" s="331">
        <v>1147170</v>
      </c>
      <c r="BN896" s="40">
        <f>BR896</f>
        <v>1204360</v>
      </c>
      <c r="BO896" s="330">
        <v>0</v>
      </c>
      <c r="BP896" s="330">
        <v>0</v>
      </c>
      <c r="BQ896" s="330">
        <v>0</v>
      </c>
      <c r="BR896" s="40">
        <v>1204360</v>
      </c>
      <c r="BS896" s="40">
        <f>BW896</f>
        <v>1204360</v>
      </c>
      <c r="BT896" s="330">
        <v>0</v>
      </c>
      <c r="BU896" s="330">
        <v>0</v>
      </c>
      <c r="BV896" s="330">
        <v>0</v>
      </c>
      <c r="BW896" s="40">
        <v>1204360</v>
      </c>
      <c r="BX896" s="37">
        <f t="shared" si="333"/>
        <v>1087943.6200000001</v>
      </c>
      <c r="BY896" s="37">
        <v>0</v>
      </c>
      <c r="BZ896" s="37">
        <v>0</v>
      </c>
      <c r="CA896" s="37">
        <v>0</v>
      </c>
      <c r="CB896" s="37">
        <v>1087943.6200000001</v>
      </c>
      <c r="CC896" s="331">
        <f>CG896</f>
        <v>1109540</v>
      </c>
      <c r="CD896" s="330">
        <v>0</v>
      </c>
      <c r="CE896" s="330">
        <v>0</v>
      </c>
      <c r="CF896" s="330">
        <v>0</v>
      </c>
      <c r="CG896" s="331">
        <v>1109540</v>
      </c>
      <c r="CH896" s="331">
        <f>CL896</f>
        <v>1147170</v>
      </c>
      <c r="CI896" s="330">
        <v>0</v>
      </c>
      <c r="CJ896" s="330">
        <v>0</v>
      </c>
      <c r="CK896" s="330">
        <v>0</v>
      </c>
      <c r="CL896" s="331">
        <v>1147170</v>
      </c>
      <c r="CM896" s="311" t="s">
        <v>1257</v>
      </c>
      <c r="CN896" s="19" t="str">
        <f t="shared" si="331"/>
        <v>4020000010104индексации</v>
      </c>
      <c r="CO896" s="103"/>
      <c r="CP896" s="103"/>
      <c r="CQ896" s="104"/>
      <c r="CR896" s="104">
        <f t="shared" si="335"/>
        <v>0</v>
      </c>
      <c r="CS896" s="104">
        <f t="shared" si="336"/>
        <v>0</v>
      </c>
      <c r="CT896" s="104">
        <f t="shared" si="337"/>
        <v>0</v>
      </c>
      <c r="CU896" s="104">
        <f t="shared" si="338"/>
        <v>0</v>
      </c>
      <c r="CV896" s="104">
        <f t="shared" si="339"/>
        <v>0</v>
      </c>
      <c r="CW896" s="104">
        <f t="shared" si="340"/>
        <v>0</v>
      </c>
      <c r="CX896" s="104"/>
      <c r="CY896" s="211">
        <f t="shared" si="321"/>
        <v>0</v>
      </c>
      <c r="CZ896" s="211">
        <f t="shared" si="322"/>
        <v>0</v>
      </c>
      <c r="DA896" s="211">
        <f t="shared" si="323"/>
        <v>0</v>
      </c>
      <c r="DB896" s="211">
        <f t="shared" si="324"/>
        <v>0</v>
      </c>
      <c r="DC896" s="211">
        <f t="shared" si="325"/>
        <v>0</v>
      </c>
      <c r="DD896" s="211">
        <f t="shared" si="326"/>
        <v>0</v>
      </c>
      <c r="DE896" s="211">
        <f t="shared" si="327"/>
        <v>0</v>
      </c>
      <c r="DF896" s="211">
        <f t="shared" si="328"/>
        <v>0</v>
      </c>
      <c r="DG896" s="211">
        <f t="shared" si="329"/>
        <v>0</v>
      </c>
      <c r="DH896" s="211">
        <f t="shared" si="330"/>
        <v>0</v>
      </c>
    </row>
    <row r="897" spans="1:112" s="105" customFormat="1" ht="32.1" customHeight="1">
      <c r="A897" s="56">
        <v>619</v>
      </c>
      <c r="B897" s="57" t="s">
        <v>1141</v>
      </c>
      <c r="C897" s="202">
        <v>402000002</v>
      </c>
      <c r="D897" s="58" t="s">
        <v>69</v>
      </c>
      <c r="E897" s="59" t="s">
        <v>2970</v>
      </c>
      <c r="F897" s="84"/>
      <c r="G897" s="85"/>
      <c r="H897" s="86">
        <v>3</v>
      </c>
      <c r="I897" s="85"/>
      <c r="J897" s="86">
        <v>17</v>
      </c>
      <c r="K897" s="86">
        <v>1</v>
      </c>
      <c r="L897" s="86">
        <v>3</v>
      </c>
      <c r="M897" s="232"/>
      <c r="N897" s="232"/>
      <c r="O897" s="232"/>
      <c r="P897" s="64" t="s">
        <v>2971</v>
      </c>
      <c r="Q897" s="64" t="s">
        <v>999</v>
      </c>
      <c r="R897" s="86"/>
      <c r="S897" s="86"/>
      <c r="T897" s="86">
        <v>3</v>
      </c>
      <c r="U897" s="86"/>
      <c r="V897" s="86">
        <v>12</v>
      </c>
      <c r="W897" s="86">
        <v>1</v>
      </c>
      <c r="X897" s="86">
        <v>3</v>
      </c>
      <c r="Y897" s="86"/>
      <c r="Z897" s="86"/>
      <c r="AA897" s="86"/>
      <c r="AB897" s="64" t="s">
        <v>142</v>
      </c>
      <c r="AC897" s="64" t="s">
        <v>2972</v>
      </c>
      <c r="AD897" s="251"/>
      <c r="AE897" s="251"/>
      <c r="AF897" s="251"/>
      <c r="AG897" s="251"/>
      <c r="AH897" s="251"/>
      <c r="AI897" s="251"/>
      <c r="AJ897" s="251" t="s">
        <v>64</v>
      </c>
      <c r="AK897" s="251"/>
      <c r="AL897" s="251"/>
      <c r="AM897" s="245"/>
      <c r="AN897" s="64" t="s">
        <v>2973</v>
      </c>
      <c r="AO897" s="197" t="s">
        <v>71</v>
      </c>
      <c r="AP897" s="197" t="s">
        <v>137</v>
      </c>
      <c r="AQ897" s="197" t="s">
        <v>2974</v>
      </c>
      <c r="AR897" s="70" t="s">
        <v>1957</v>
      </c>
      <c r="AS897" s="249" t="s">
        <v>87</v>
      </c>
      <c r="AT897" s="37">
        <f t="shared" si="334"/>
        <v>21572</v>
      </c>
      <c r="AU897" s="37">
        <f t="shared" si="334"/>
        <v>21572</v>
      </c>
      <c r="AV897" s="37">
        <v>0</v>
      </c>
      <c r="AW897" s="37">
        <v>0</v>
      </c>
      <c r="AX897" s="37">
        <v>21572</v>
      </c>
      <c r="AY897" s="37">
        <v>21572</v>
      </c>
      <c r="AZ897" s="37">
        <v>0</v>
      </c>
      <c r="BA897" s="37">
        <v>0</v>
      </c>
      <c r="BB897" s="37">
        <v>0</v>
      </c>
      <c r="BC897" s="37">
        <v>0</v>
      </c>
      <c r="BD897" s="331">
        <v>0</v>
      </c>
      <c r="BE897" s="330">
        <v>0</v>
      </c>
      <c r="BF897" s="330">
        <v>0</v>
      </c>
      <c r="BG897" s="330">
        <v>0</v>
      </c>
      <c r="BH897" s="331">
        <v>0</v>
      </c>
      <c r="BI897" s="331">
        <v>0</v>
      </c>
      <c r="BJ897" s="330">
        <v>0</v>
      </c>
      <c r="BK897" s="330">
        <v>0</v>
      </c>
      <c r="BL897" s="330">
        <v>0</v>
      </c>
      <c r="BM897" s="331">
        <v>0</v>
      </c>
      <c r="BN897" s="40">
        <v>0</v>
      </c>
      <c r="BO897" s="330">
        <v>0</v>
      </c>
      <c r="BP897" s="330">
        <v>0</v>
      </c>
      <c r="BQ897" s="330">
        <v>0</v>
      </c>
      <c r="BR897" s="40">
        <v>0</v>
      </c>
      <c r="BS897" s="40">
        <v>0</v>
      </c>
      <c r="BT897" s="330">
        <v>0</v>
      </c>
      <c r="BU897" s="330">
        <v>0</v>
      </c>
      <c r="BV897" s="330">
        <v>0</v>
      </c>
      <c r="BW897" s="40">
        <v>0</v>
      </c>
      <c r="BX897" s="37">
        <f t="shared" si="333"/>
        <v>21572</v>
      </c>
      <c r="BY897" s="37">
        <v>0</v>
      </c>
      <c r="BZ897" s="37">
        <v>21572</v>
      </c>
      <c r="CA897" s="37">
        <v>0</v>
      </c>
      <c r="CB897" s="37">
        <v>0</v>
      </c>
      <c r="CC897" s="331">
        <v>0</v>
      </c>
      <c r="CD897" s="330">
        <v>0</v>
      </c>
      <c r="CE897" s="330">
        <v>0</v>
      </c>
      <c r="CF897" s="330">
        <v>0</v>
      </c>
      <c r="CG897" s="331">
        <v>0</v>
      </c>
      <c r="CH897" s="331">
        <v>0</v>
      </c>
      <c r="CI897" s="330">
        <v>0</v>
      </c>
      <c r="CJ897" s="330">
        <v>0</v>
      </c>
      <c r="CK897" s="330">
        <v>0</v>
      </c>
      <c r="CL897" s="331">
        <v>0</v>
      </c>
      <c r="CM897" s="382" t="s">
        <v>91</v>
      </c>
      <c r="CN897" s="19" t="str">
        <f t="shared" si="331"/>
        <v>4020000020104нормативный</v>
      </c>
      <c r="CO897" s="103"/>
      <c r="CP897" s="103"/>
      <c r="CQ897" s="104"/>
      <c r="CR897" s="104">
        <f t="shared" si="335"/>
        <v>0</v>
      </c>
      <c r="CS897" s="104">
        <f t="shared" si="336"/>
        <v>0</v>
      </c>
      <c r="CT897" s="104">
        <f t="shared" si="337"/>
        <v>0</v>
      </c>
      <c r="CU897" s="104">
        <f t="shared" si="338"/>
        <v>0</v>
      </c>
      <c r="CV897" s="104">
        <f t="shared" si="339"/>
        <v>0</v>
      </c>
      <c r="CW897" s="104">
        <f t="shared" si="340"/>
        <v>0</v>
      </c>
      <c r="CX897" s="104"/>
      <c r="CY897" s="211">
        <f t="shared" si="321"/>
        <v>0</v>
      </c>
      <c r="CZ897" s="211">
        <f t="shared" si="322"/>
        <v>0</v>
      </c>
      <c r="DA897" s="211">
        <f t="shared" si="323"/>
        <v>0</v>
      </c>
      <c r="DB897" s="211">
        <f t="shared" si="324"/>
        <v>0</v>
      </c>
      <c r="DC897" s="211">
        <f t="shared" si="325"/>
        <v>0</v>
      </c>
      <c r="DD897" s="211">
        <f t="shared" si="326"/>
        <v>0</v>
      </c>
      <c r="DE897" s="211">
        <f t="shared" si="327"/>
        <v>0</v>
      </c>
      <c r="DF897" s="211">
        <f t="shared" si="328"/>
        <v>0</v>
      </c>
      <c r="DG897" s="211">
        <f t="shared" si="329"/>
        <v>0</v>
      </c>
      <c r="DH897" s="211">
        <f t="shared" si="330"/>
        <v>0</v>
      </c>
    </row>
    <row r="898" spans="1:112" s="105" customFormat="1" ht="32.1" customHeight="1">
      <c r="A898" s="56">
        <v>619</v>
      </c>
      <c r="B898" s="57" t="s">
        <v>1141</v>
      </c>
      <c r="C898" s="202">
        <v>402000002</v>
      </c>
      <c r="D898" s="58" t="s">
        <v>69</v>
      </c>
      <c r="E898" s="59" t="s">
        <v>2970</v>
      </c>
      <c r="F898" s="84"/>
      <c r="G898" s="85"/>
      <c r="H898" s="86">
        <v>3</v>
      </c>
      <c r="I898" s="85"/>
      <c r="J898" s="86">
        <v>17</v>
      </c>
      <c r="K898" s="86">
        <v>1</v>
      </c>
      <c r="L898" s="86">
        <v>3</v>
      </c>
      <c r="M898" s="232"/>
      <c r="N898" s="232"/>
      <c r="O898" s="232"/>
      <c r="P898" s="64" t="s">
        <v>2971</v>
      </c>
      <c r="Q898" s="64" t="s">
        <v>999</v>
      </c>
      <c r="R898" s="86"/>
      <c r="S898" s="86"/>
      <c r="T898" s="86">
        <v>3</v>
      </c>
      <c r="U898" s="86"/>
      <c r="V898" s="86">
        <v>12</v>
      </c>
      <c r="W898" s="86">
        <v>1</v>
      </c>
      <c r="X898" s="86">
        <v>3</v>
      </c>
      <c r="Y898" s="86"/>
      <c r="Z898" s="86"/>
      <c r="AA898" s="86"/>
      <c r="AB898" s="64" t="s">
        <v>142</v>
      </c>
      <c r="AC898" s="64" t="s">
        <v>2972</v>
      </c>
      <c r="AD898" s="251"/>
      <c r="AE898" s="251"/>
      <c r="AF898" s="251"/>
      <c r="AG898" s="251"/>
      <c r="AH898" s="251"/>
      <c r="AI898" s="251"/>
      <c r="AJ898" s="251" t="s">
        <v>64</v>
      </c>
      <c r="AK898" s="251"/>
      <c r="AL898" s="251"/>
      <c r="AM898" s="245"/>
      <c r="AN898" s="64" t="s">
        <v>2973</v>
      </c>
      <c r="AO898" s="197" t="s">
        <v>71</v>
      </c>
      <c r="AP898" s="197" t="s">
        <v>137</v>
      </c>
      <c r="AQ898" s="197" t="s">
        <v>2974</v>
      </c>
      <c r="AR898" s="70" t="s">
        <v>1957</v>
      </c>
      <c r="AS898" s="249" t="s">
        <v>79</v>
      </c>
      <c r="AT898" s="37">
        <f t="shared" si="334"/>
        <v>6514.75</v>
      </c>
      <c r="AU898" s="37">
        <f t="shared" si="334"/>
        <v>6514.75</v>
      </c>
      <c r="AV898" s="37">
        <v>0</v>
      </c>
      <c r="AW898" s="37">
        <v>0</v>
      </c>
      <c r="AX898" s="37">
        <v>6514.75</v>
      </c>
      <c r="AY898" s="37">
        <v>6514.75</v>
      </c>
      <c r="AZ898" s="37">
        <v>0</v>
      </c>
      <c r="BA898" s="37">
        <v>0</v>
      </c>
      <c r="BB898" s="37">
        <v>0</v>
      </c>
      <c r="BC898" s="37">
        <v>0</v>
      </c>
      <c r="BD898" s="331">
        <v>0</v>
      </c>
      <c r="BE898" s="330">
        <v>0</v>
      </c>
      <c r="BF898" s="330">
        <v>0</v>
      </c>
      <c r="BG898" s="330">
        <v>0</v>
      </c>
      <c r="BH898" s="331">
        <v>0</v>
      </c>
      <c r="BI898" s="331">
        <v>0</v>
      </c>
      <c r="BJ898" s="330">
        <v>0</v>
      </c>
      <c r="BK898" s="330">
        <v>0</v>
      </c>
      <c r="BL898" s="330">
        <v>0</v>
      </c>
      <c r="BM898" s="331">
        <v>0</v>
      </c>
      <c r="BN898" s="40">
        <v>0</v>
      </c>
      <c r="BO898" s="330">
        <v>0</v>
      </c>
      <c r="BP898" s="330">
        <v>0</v>
      </c>
      <c r="BQ898" s="330">
        <v>0</v>
      </c>
      <c r="BR898" s="40">
        <v>0</v>
      </c>
      <c r="BS898" s="40">
        <v>0</v>
      </c>
      <c r="BT898" s="330">
        <v>0</v>
      </c>
      <c r="BU898" s="330">
        <v>0</v>
      </c>
      <c r="BV898" s="330">
        <v>0</v>
      </c>
      <c r="BW898" s="40">
        <v>0</v>
      </c>
      <c r="BX898" s="37">
        <f t="shared" si="333"/>
        <v>6514.75</v>
      </c>
      <c r="BY898" s="37">
        <v>0</v>
      </c>
      <c r="BZ898" s="37">
        <v>6514.75</v>
      </c>
      <c r="CA898" s="37">
        <v>0</v>
      </c>
      <c r="CB898" s="37">
        <v>0</v>
      </c>
      <c r="CC898" s="331">
        <v>0</v>
      </c>
      <c r="CD898" s="330">
        <v>0</v>
      </c>
      <c r="CE898" s="330">
        <v>0</v>
      </c>
      <c r="CF898" s="330">
        <v>0</v>
      </c>
      <c r="CG898" s="331">
        <v>0</v>
      </c>
      <c r="CH898" s="331">
        <v>0</v>
      </c>
      <c r="CI898" s="330">
        <v>0</v>
      </c>
      <c r="CJ898" s="330">
        <v>0</v>
      </c>
      <c r="CK898" s="330">
        <v>0</v>
      </c>
      <c r="CL898" s="331">
        <v>0</v>
      </c>
      <c r="CM898" s="382" t="s">
        <v>91</v>
      </c>
      <c r="CN898" s="19" t="str">
        <f t="shared" si="331"/>
        <v>4020000020104нормативный</v>
      </c>
      <c r="CO898" s="103"/>
      <c r="CP898" s="103"/>
      <c r="CQ898" s="104"/>
      <c r="CR898" s="104">
        <f t="shared" si="335"/>
        <v>0</v>
      </c>
      <c r="CS898" s="104">
        <f t="shared" si="336"/>
        <v>0</v>
      </c>
      <c r="CT898" s="104">
        <f t="shared" si="337"/>
        <v>0</v>
      </c>
      <c r="CU898" s="104">
        <f t="shared" si="338"/>
        <v>0</v>
      </c>
      <c r="CV898" s="104">
        <f t="shared" si="339"/>
        <v>0</v>
      </c>
      <c r="CW898" s="104">
        <f t="shared" si="340"/>
        <v>0</v>
      </c>
      <c r="CX898" s="104"/>
      <c r="CY898" s="211">
        <f t="shared" si="321"/>
        <v>0</v>
      </c>
      <c r="CZ898" s="211">
        <f t="shared" si="322"/>
        <v>0</v>
      </c>
      <c r="DA898" s="211">
        <f t="shared" si="323"/>
        <v>0</v>
      </c>
      <c r="DB898" s="211">
        <f t="shared" si="324"/>
        <v>0</v>
      </c>
      <c r="DC898" s="211">
        <f t="shared" si="325"/>
        <v>0</v>
      </c>
      <c r="DD898" s="211">
        <f t="shared" si="326"/>
        <v>0</v>
      </c>
      <c r="DE898" s="211">
        <f t="shared" si="327"/>
        <v>0</v>
      </c>
      <c r="DF898" s="211">
        <f t="shared" si="328"/>
        <v>0</v>
      </c>
      <c r="DG898" s="211">
        <f t="shared" si="329"/>
        <v>0</v>
      </c>
      <c r="DH898" s="211">
        <f t="shared" si="330"/>
        <v>0</v>
      </c>
    </row>
    <row r="899" spans="1:112" s="105" customFormat="1" ht="32.1" customHeight="1">
      <c r="A899" s="56">
        <v>619</v>
      </c>
      <c r="B899" s="57" t="s">
        <v>1141</v>
      </c>
      <c r="C899" s="202">
        <v>402000002</v>
      </c>
      <c r="D899" s="58" t="s">
        <v>69</v>
      </c>
      <c r="E899" s="59" t="s">
        <v>2975</v>
      </c>
      <c r="F899" s="85"/>
      <c r="G899" s="85"/>
      <c r="H899" s="86" t="s">
        <v>1188</v>
      </c>
      <c r="I899" s="85"/>
      <c r="J899" s="86" t="s">
        <v>1189</v>
      </c>
      <c r="K899" s="86" t="s">
        <v>1190</v>
      </c>
      <c r="L899" s="86" t="s">
        <v>1048</v>
      </c>
      <c r="M899" s="232"/>
      <c r="N899" s="232"/>
      <c r="O899" s="232"/>
      <c r="P899" s="64" t="s">
        <v>1191</v>
      </c>
      <c r="Q899" s="64" t="s">
        <v>2976</v>
      </c>
      <c r="R899" s="86"/>
      <c r="S899" s="86"/>
      <c r="T899" s="86" t="s">
        <v>1048</v>
      </c>
      <c r="U899" s="86"/>
      <c r="V899" s="86" t="s">
        <v>1193</v>
      </c>
      <c r="W899" s="86" t="s">
        <v>845</v>
      </c>
      <c r="X899" s="86"/>
      <c r="Y899" s="86"/>
      <c r="Z899" s="86"/>
      <c r="AA899" s="86"/>
      <c r="AB899" s="64" t="s">
        <v>1194</v>
      </c>
      <c r="AC899" s="64" t="s">
        <v>2977</v>
      </c>
      <c r="AD899" s="64"/>
      <c r="AE899" s="64"/>
      <c r="AF899" s="64"/>
      <c r="AG899" s="64"/>
      <c r="AH899" s="64"/>
      <c r="AI899" s="64"/>
      <c r="AJ899" s="64" t="s">
        <v>2965</v>
      </c>
      <c r="AK899" s="64"/>
      <c r="AL899" s="64"/>
      <c r="AM899" s="64"/>
      <c r="AN899" s="328" t="s">
        <v>2978</v>
      </c>
      <c r="AO899" s="197" t="s">
        <v>71</v>
      </c>
      <c r="AP899" s="197" t="s">
        <v>137</v>
      </c>
      <c r="AQ899" s="197" t="s">
        <v>1195</v>
      </c>
      <c r="AR899" s="70" t="s">
        <v>126</v>
      </c>
      <c r="AS899" s="249" t="s">
        <v>87</v>
      </c>
      <c r="AT899" s="37">
        <f t="shared" si="334"/>
        <v>1837704.47</v>
      </c>
      <c r="AU899" s="37">
        <f t="shared" si="334"/>
        <v>1837704.47</v>
      </c>
      <c r="AV899" s="37">
        <v>0</v>
      </c>
      <c r="AW899" s="37">
        <v>0</v>
      </c>
      <c r="AX899" s="37">
        <v>1837704.47</v>
      </c>
      <c r="AY899" s="37">
        <v>1837704.47</v>
      </c>
      <c r="AZ899" s="37">
        <v>0</v>
      </c>
      <c r="BA899" s="37">
        <v>0</v>
      </c>
      <c r="BB899" s="37">
        <v>0</v>
      </c>
      <c r="BC899" s="37">
        <v>0</v>
      </c>
      <c r="BD899" s="331">
        <v>0</v>
      </c>
      <c r="BE899" s="330">
        <v>0</v>
      </c>
      <c r="BF899" s="330">
        <v>0</v>
      </c>
      <c r="BG899" s="330">
        <v>0</v>
      </c>
      <c r="BH899" s="331">
        <v>0</v>
      </c>
      <c r="BI899" s="331">
        <v>0</v>
      </c>
      <c r="BJ899" s="330">
        <v>0</v>
      </c>
      <c r="BK899" s="330">
        <v>0</v>
      </c>
      <c r="BL899" s="330">
        <v>0</v>
      </c>
      <c r="BM899" s="331">
        <v>0</v>
      </c>
      <c r="BN899" s="40">
        <v>0</v>
      </c>
      <c r="BO899" s="330">
        <v>0</v>
      </c>
      <c r="BP899" s="330">
        <v>0</v>
      </c>
      <c r="BQ899" s="330">
        <v>0</v>
      </c>
      <c r="BR899" s="40">
        <v>0</v>
      </c>
      <c r="BS899" s="40">
        <v>0</v>
      </c>
      <c r="BT899" s="330">
        <v>0</v>
      </c>
      <c r="BU899" s="330">
        <v>0</v>
      </c>
      <c r="BV899" s="330">
        <v>0</v>
      </c>
      <c r="BW899" s="40">
        <v>0</v>
      </c>
      <c r="BX899" s="37">
        <f t="shared" si="333"/>
        <v>1837704.47</v>
      </c>
      <c r="BY899" s="37">
        <v>0</v>
      </c>
      <c r="BZ899" s="37">
        <v>1837704.47</v>
      </c>
      <c r="CA899" s="37">
        <v>0</v>
      </c>
      <c r="CB899" s="37">
        <v>0</v>
      </c>
      <c r="CC899" s="331">
        <v>0</v>
      </c>
      <c r="CD899" s="330">
        <v>0</v>
      </c>
      <c r="CE899" s="330">
        <v>0</v>
      </c>
      <c r="CF899" s="330">
        <v>0</v>
      </c>
      <c r="CG899" s="331">
        <v>0</v>
      </c>
      <c r="CH899" s="331">
        <v>0</v>
      </c>
      <c r="CI899" s="330">
        <v>0</v>
      </c>
      <c r="CJ899" s="330">
        <v>0</v>
      </c>
      <c r="CK899" s="330">
        <v>0</v>
      </c>
      <c r="CL899" s="331">
        <v>0</v>
      </c>
      <c r="CM899" s="382" t="s">
        <v>91</v>
      </c>
      <c r="CN899" s="19" t="str">
        <f t="shared" si="331"/>
        <v>4020000020104нормативный</v>
      </c>
      <c r="CO899" s="103"/>
      <c r="CP899" s="103"/>
      <c r="CQ899" s="104"/>
      <c r="CR899" s="104">
        <f t="shared" si="335"/>
        <v>0</v>
      </c>
      <c r="CS899" s="104">
        <f t="shared" si="336"/>
        <v>0</v>
      </c>
      <c r="CT899" s="104">
        <f t="shared" si="337"/>
        <v>0</v>
      </c>
      <c r="CU899" s="104">
        <f t="shared" si="338"/>
        <v>0</v>
      </c>
      <c r="CV899" s="104">
        <f t="shared" si="339"/>
        <v>0</v>
      </c>
      <c r="CW899" s="104">
        <f t="shared" si="340"/>
        <v>0</v>
      </c>
      <c r="CX899" s="104"/>
      <c r="CY899" s="211">
        <f t="shared" ref="CY899:CY1031" si="341">CC899-BD899</f>
        <v>0</v>
      </c>
      <c r="CZ899" s="211">
        <f t="shared" ref="CZ899:CZ1031" si="342">CD899-BE899</f>
        <v>0</v>
      </c>
      <c r="DA899" s="211">
        <f t="shared" ref="DA899:DA1031" si="343">CE899-BF899</f>
        <v>0</v>
      </c>
      <c r="DB899" s="211">
        <f t="shared" ref="DB899:DB1031" si="344">CF899-BG899</f>
        <v>0</v>
      </c>
      <c r="DC899" s="211">
        <f t="shared" ref="DC899:DC1031" si="345">CG899-BH899</f>
        <v>0</v>
      </c>
      <c r="DD899" s="211">
        <f t="shared" ref="DD899:DD1031" si="346">CH899-BI899</f>
        <v>0</v>
      </c>
      <c r="DE899" s="211">
        <f t="shared" ref="DE899:DE1031" si="347">CI899-BJ899</f>
        <v>0</v>
      </c>
      <c r="DF899" s="211">
        <f t="shared" ref="DF899:DF1031" si="348">CJ899-BK899</f>
        <v>0</v>
      </c>
      <c r="DG899" s="211">
        <f t="shared" ref="DG899:DG1031" si="349">CK899-BL899</f>
        <v>0</v>
      </c>
      <c r="DH899" s="211">
        <f t="shared" ref="DH899:DH1031" si="350">CL899-BM899</f>
        <v>0</v>
      </c>
    </row>
    <row r="900" spans="1:112" s="105" customFormat="1" ht="32.1" customHeight="1">
      <c r="A900" s="56">
        <v>619</v>
      </c>
      <c r="B900" s="57" t="s">
        <v>1141</v>
      </c>
      <c r="C900" s="202">
        <v>402000001</v>
      </c>
      <c r="D900" s="58" t="s">
        <v>67</v>
      </c>
      <c r="E900" s="59" t="s">
        <v>1187</v>
      </c>
      <c r="F900" s="85"/>
      <c r="G900" s="85"/>
      <c r="H900" s="86" t="s">
        <v>1188</v>
      </c>
      <c r="I900" s="85"/>
      <c r="J900" s="86" t="s">
        <v>1189</v>
      </c>
      <c r="K900" s="86" t="s">
        <v>1190</v>
      </c>
      <c r="L900" s="86" t="s">
        <v>1048</v>
      </c>
      <c r="M900" s="232"/>
      <c r="N900" s="232"/>
      <c r="O900" s="232"/>
      <c r="P900" s="64" t="s">
        <v>1191</v>
      </c>
      <c r="Q900" s="64" t="s">
        <v>1192</v>
      </c>
      <c r="R900" s="86"/>
      <c r="S900" s="86"/>
      <c r="T900" s="86" t="s">
        <v>1048</v>
      </c>
      <c r="U900" s="86"/>
      <c r="V900" s="86" t="s">
        <v>1193</v>
      </c>
      <c r="W900" s="86" t="s">
        <v>845</v>
      </c>
      <c r="X900" s="86"/>
      <c r="Y900" s="86"/>
      <c r="Z900" s="86"/>
      <c r="AA900" s="86"/>
      <c r="AB900" s="64" t="s">
        <v>1194</v>
      </c>
      <c r="AC900" s="64" t="s">
        <v>2979</v>
      </c>
      <c r="AD900" s="64"/>
      <c r="AE900" s="64"/>
      <c r="AF900" s="64"/>
      <c r="AG900" s="64"/>
      <c r="AH900" s="64"/>
      <c r="AI900" s="64"/>
      <c r="AJ900" s="64" t="s">
        <v>2965</v>
      </c>
      <c r="AK900" s="64"/>
      <c r="AL900" s="64"/>
      <c r="AM900" s="64"/>
      <c r="AN900" s="328" t="s">
        <v>2978</v>
      </c>
      <c r="AO900" s="197" t="s">
        <v>71</v>
      </c>
      <c r="AP900" s="197" t="s">
        <v>137</v>
      </c>
      <c r="AQ900" s="197" t="s">
        <v>1195</v>
      </c>
      <c r="AR900" s="70" t="s">
        <v>126</v>
      </c>
      <c r="AS900" s="249" t="s">
        <v>79</v>
      </c>
      <c r="AT900" s="37">
        <f t="shared" si="334"/>
        <v>554986</v>
      </c>
      <c r="AU900" s="37">
        <f t="shared" si="334"/>
        <v>554986</v>
      </c>
      <c r="AV900" s="37">
        <v>0</v>
      </c>
      <c r="AW900" s="37">
        <v>0</v>
      </c>
      <c r="AX900" s="37">
        <v>554986</v>
      </c>
      <c r="AY900" s="37">
        <v>554986</v>
      </c>
      <c r="AZ900" s="37">
        <v>0</v>
      </c>
      <c r="BA900" s="37">
        <v>0</v>
      </c>
      <c r="BB900" s="37">
        <v>0</v>
      </c>
      <c r="BC900" s="37">
        <v>0</v>
      </c>
      <c r="BD900" s="331">
        <v>0</v>
      </c>
      <c r="BE900" s="330">
        <v>0</v>
      </c>
      <c r="BF900" s="330">
        <v>0</v>
      </c>
      <c r="BG900" s="330">
        <v>0</v>
      </c>
      <c r="BH900" s="331">
        <v>0</v>
      </c>
      <c r="BI900" s="331">
        <v>0</v>
      </c>
      <c r="BJ900" s="330">
        <v>0</v>
      </c>
      <c r="BK900" s="330">
        <v>0</v>
      </c>
      <c r="BL900" s="330">
        <v>0</v>
      </c>
      <c r="BM900" s="331">
        <v>0</v>
      </c>
      <c r="BN900" s="40">
        <v>0</v>
      </c>
      <c r="BO900" s="330">
        <v>0</v>
      </c>
      <c r="BP900" s="330">
        <v>0</v>
      </c>
      <c r="BQ900" s="330">
        <v>0</v>
      </c>
      <c r="BR900" s="40">
        <v>0</v>
      </c>
      <c r="BS900" s="40">
        <v>0</v>
      </c>
      <c r="BT900" s="330">
        <v>0</v>
      </c>
      <c r="BU900" s="330">
        <v>0</v>
      </c>
      <c r="BV900" s="330">
        <v>0</v>
      </c>
      <c r="BW900" s="40">
        <v>0</v>
      </c>
      <c r="BX900" s="37">
        <f t="shared" si="333"/>
        <v>554986</v>
      </c>
      <c r="BY900" s="37">
        <v>0</v>
      </c>
      <c r="BZ900" s="37">
        <v>554986</v>
      </c>
      <c r="CA900" s="37">
        <v>0</v>
      </c>
      <c r="CB900" s="37">
        <v>0</v>
      </c>
      <c r="CC900" s="331">
        <v>0</v>
      </c>
      <c r="CD900" s="330">
        <v>0</v>
      </c>
      <c r="CE900" s="330">
        <v>0</v>
      </c>
      <c r="CF900" s="330">
        <v>0</v>
      </c>
      <c r="CG900" s="331">
        <v>0</v>
      </c>
      <c r="CH900" s="331">
        <v>0</v>
      </c>
      <c r="CI900" s="330">
        <v>0</v>
      </c>
      <c r="CJ900" s="330">
        <v>0</v>
      </c>
      <c r="CK900" s="330">
        <v>0</v>
      </c>
      <c r="CL900" s="331">
        <v>0</v>
      </c>
      <c r="CM900" s="438" t="s">
        <v>91</v>
      </c>
      <c r="CN900" s="19" t="str">
        <f t="shared" si="331"/>
        <v>4020000010104нормативный</v>
      </c>
      <c r="CO900" s="103"/>
      <c r="CP900" s="103"/>
      <c r="CQ900" s="104"/>
      <c r="CR900" s="104">
        <f t="shared" si="335"/>
        <v>0</v>
      </c>
      <c r="CS900" s="104">
        <f t="shared" si="336"/>
        <v>0</v>
      </c>
      <c r="CT900" s="104">
        <f t="shared" si="337"/>
        <v>0</v>
      </c>
      <c r="CU900" s="104">
        <f t="shared" si="338"/>
        <v>0</v>
      </c>
      <c r="CV900" s="104">
        <f t="shared" si="339"/>
        <v>0</v>
      </c>
      <c r="CW900" s="104">
        <f t="shared" si="340"/>
        <v>0</v>
      </c>
      <c r="CX900" s="104"/>
      <c r="CY900" s="211">
        <f t="shared" si="341"/>
        <v>0</v>
      </c>
      <c r="CZ900" s="211">
        <f t="shared" si="342"/>
        <v>0</v>
      </c>
      <c r="DA900" s="211">
        <f t="shared" si="343"/>
        <v>0</v>
      </c>
      <c r="DB900" s="211">
        <f t="shared" si="344"/>
        <v>0</v>
      </c>
      <c r="DC900" s="211">
        <f t="shared" si="345"/>
        <v>0</v>
      </c>
      <c r="DD900" s="211">
        <f t="shared" si="346"/>
        <v>0</v>
      </c>
      <c r="DE900" s="211">
        <f t="shared" si="347"/>
        <v>0</v>
      </c>
      <c r="DF900" s="211">
        <f t="shared" si="348"/>
        <v>0</v>
      </c>
      <c r="DG900" s="211">
        <f t="shared" si="349"/>
        <v>0</v>
      </c>
      <c r="DH900" s="211">
        <f t="shared" si="350"/>
        <v>0</v>
      </c>
    </row>
    <row r="901" spans="1:112" s="105" customFormat="1" ht="32.1" customHeight="1">
      <c r="A901" s="56">
        <v>619</v>
      </c>
      <c r="B901" s="57" t="s">
        <v>1141</v>
      </c>
      <c r="C901" s="202">
        <v>404020001</v>
      </c>
      <c r="D901" s="58" t="s">
        <v>371</v>
      </c>
      <c r="E901" s="59" t="s">
        <v>2980</v>
      </c>
      <c r="F901" s="85"/>
      <c r="G901" s="85"/>
      <c r="H901" s="86" t="s">
        <v>2981</v>
      </c>
      <c r="I901" s="85"/>
      <c r="J901" s="86" t="s">
        <v>2982</v>
      </c>
      <c r="K901" s="86" t="s">
        <v>302</v>
      </c>
      <c r="L901" s="86" t="s">
        <v>300</v>
      </c>
      <c r="M901" s="232"/>
      <c r="N901" s="232"/>
      <c r="O901" s="232"/>
      <c r="P901" s="64" t="s">
        <v>2983</v>
      </c>
      <c r="Q901" s="64" t="s">
        <v>2984</v>
      </c>
      <c r="R901" s="86"/>
      <c r="S901" s="86"/>
      <c r="T901" s="86" t="s">
        <v>300</v>
      </c>
      <c r="U901" s="86"/>
      <c r="V901" s="86" t="s">
        <v>2985</v>
      </c>
      <c r="W901" s="86" t="s">
        <v>2986</v>
      </c>
      <c r="X901" s="86" t="s">
        <v>342</v>
      </c>
      <c r="Y901" s="86"/>
      <c r="Z901" s="86"/>
      <c r="AA901" s="86"/>
      <c r="AB901" s="64" t="s">
        <v>2987</v>
      </c>
      <c r="AC901" s="64" t="s">
        <v>2988</v>
      </c>
      <c r="AD901" s="64"/>
      <c r="AE901" s="64"/>
      <c r="AF901" s="64"/>
      <c r="AG901" s="64"/>
      <c r="AH901" s="64"/>
      <c r="AI901" s="64"/>
      <c r="AJ901" s="193">
        <v>1</v>
      </c>
      <c r="AK901" s="64"/>
      <c r="AL901" s="64"/>
      <c r="AM901" s="64"/>
      <c r="AN901" s="64" t="s">
        <v>1392</v>
      </c>
      <c r="AO901" s="197" t="s">
        <v>71</v>
      </c>
      <c r="AP901" s="197" t="s">
        <v>72</v>
      </c>
      <c r="AQ901" s="197" t="s">
        <v>260</v>
      </c>
      <c r="AR901" s="70" t="s">
        <v>261</v>
      </c>
      <c r="AS901" s="249" t="s">
        <v>87</v>
      </c>
      <c r="AT901" s="37">
        <f t="shared" si="334"/>
        <v>0</v>
      </c>
      <c r="AU901" s="37">
        <f t="shared" si="334"/>
        <v>0</v>
      </c>
      <c r="AV901" s="37">
        <v>0</v>
      </c>
      <c r="AW901" s="37">
        <v>0</v>
      </c>
      <c r="AX901" s="37">
        <v>0</v>
      </c>
      <c r="AY901" s="37">
        <v>0</v>
      </c>
      <c r="AZ901" s="37">
        <v>0</v>
      </c>
      <c r="BA901" s="37">
        <v>0</v>
      </c>
      <c r="BB901" s="37">
        <v>0</v>
      </c>
      <c r="BC901" s="37">
        <v>0</v>
      </c>
      <c r="BD901" s="331">
        <v>0</v>
      </c>
      <c r="BE901" s="330">
        <v>0</v>
      </c>
      <c r="BF901" s="330">
        <v>0</v>
      </c>
      <c r="BG901" s="330">
        <v>0</v>
      </c>
      <c r="BH901" s="331">
        <v>0</v>
      </c>
      <c r="BI901" s="331">
        <v>0</v>
      </c>
      <c r="BJ901" s="330">
        <v>0</v>
      </c>
      <c r="BK901" s="330">
        <v>0</v>
      </c>
      <c r="BL901" s="330">
        <v>0</v>
      </c>
      <c r="BM901" s="331">
        <v>0</v>
      </c>
      <c r="BN901" s="40">
        <v>0</v>
      </c>
      <c r="BO901" s="330">
        <v>0</v>
      </c>
      <c r="BP901" s="330">
        <v>0</v>
      </c>
      <c r="BQ901" s="330">
        <v>0</v>
      </c>
      <c r="BR901" s="40">
        <v>0</v>
      </c>
      <c r="BS901" s="40">
        <v>0</v>
      </c>
      <c r="BT901" s="330">
        <v>0</v>
      </c>
      <c r="BU901" s="330">
        <v>0</v>
      </c>
      <c r="BV901" s="330">
        <v>0</v>
      </c>
      <c r="BW901" s="40">
        <v>0</v>
      </c>
      <c r="BX901" s="37">
        <f t="shared" si="333"/>
        <v>0</v>
      </c>
      <c r="BY901" s="37">
        <v>0</v>
      </c>
      <c r="BZ901" s="37">
        <v>0</v>
      </c>
      <c r="CA901" s="37">
        <v>0</v>
      </c>
      <c r="CB901" s="37">
        <v>0</v>
      </c>
      <c r="CC901" s="331">
        <v>0</v>
      </c>
      <c r="CD901" s="330">
        <v>0</v>
      </c>
      <c r="CE901" s="330">
        <v>0</v>
      </c>
      <c r="CF901" s="330">
        <v>0</v>
      </c>
      <c r="CG901" s="331">
        <v>0</v>
      </c>
      <c r="CH901" s="331">
        <v>0</v>
      </c>
      <c r="CI901" s="330">
        <v>0</v>
      </c>
      <c r="CJ901" s="330">
        <v>0</v>
      </c>
      <c r="CK901" s="330">
        <v>0</v>
      </c>
      <c r="CL901" s="331">
        <v>0</v>
      </c>
      <c r="CM901" s="382" t="s">
        <v>91</v>
      </c>
      <c r="CN901" s="19" t="str">
        <f t="shared" si="331"/>
        <v>4040200010113нормативный</v>
      </c>
      <c r="CO901" s="103"/>
      <c r="CP901" s="103"/>
      <c r="CQ901" s="104"/>
      <c r="CR901" s="104">
        <f t="shared" si="335"/>
        <v>0</v>
      </c>
      <c r="CS901" s="104">
        <f t="shared" si="336"/>
        <v>0</v>
      </c>
      <c r="CT901" s="104">
        <f t="shared" si="337"/>
        <v>0</v>
      </c>
      <c r="CU901" s="104">
        <f t="shared" si="338"/>
        <v>0</v>
      </c>
      <c r="CV901" s="104">
        <f t="shared" si="339"/>
        <v>0</v>
      </c>
      <c r="CW901" s="104">
        <f t="shared" si="340"/>
        <v>0</v>
      </c>
      <c r="CX901" s="104"/>
      <c r="CY901" s="211">
        <f t="shared" si="341"/>
        <v>0</v>
      </c>
      <c r="CZ901" s="211">
        <f t="shared" si="342"/>
        <v>0</v>
      </c>
      <c r="DA901" s="211">
        <f t="shared" si="343"/>
        <v>0</v>
      </c>
      <c r="DB901" s="211">
        <f t="shared" si="344"/>
        <v>0</v>
      </c>
      <c r="DC901" s="211">
        <f t="shared" si="345"/>
        <v>0</v>
      </c>
      <c r="DD901" s="211">
        <f t="shared" si="346"/>
        <v>0</v>
      </c>
      <c r="DE901" s="211">
        <f t="shared" si="347"/>
        <v>0</v>
      </c>
      <c r="DF901" s="211">
        <f t="shared" si="348"/>
        <v>0</v>
      </c>
      <c r="DG901" s="211">
        <f t="shared" si="349"/>
        <v>0</v>
      </c>
      <c r="DH901" s="211">
        <f t="shared" si="350"/>
        <v>0</v>
      </c>
    </row>
    <row r="902" spans="1:112" s="105" customFormat="1" ht="32.1" customHeight="1">
      <c r="A902" s="56">
        <v>619</v>
      </c>
      <c r="B902" s="57" t="s">
        <v>1141</v>
      </c>
      <c r="C902" s="202">
        <v>404020001</v>
      </c>
      <c r="D902" s="58" t="s">
        <v>371</v>
      </c>
      <c r="E902" s="59" t="s">
        <v>2980</v>
      </c>
      <c r="F902" s="85"/>
      <c r="G902" s="85"/>
      <c r="H902" s="86" t="s">
        <v>2981</v>
      </c>
      <c r="I902" s="85"/>
      <c r="J902" s="86" t="s">
        <v>2982</v>
      </c>
      <c r="K902" s="86" t="s">
        <v>302</v>
      </c>
      <c r="L902" s="86" t="s">
        <v>300</v>
      </c>
      <c r="M902" s="232"/>
      <c r="N902" s="232"/>
      <c r="O902" s="232"/>
      <c r="P902" s="64" t="s">
        <v>2983</v>
      </c>
      <c r="Q902" s="64" t="s">
        <v>2984</v>
      </c>
      <c r="R902" s="86"/>
      <c r="S902" s="86"/>
      <c r="T902" s="86" t="s">
        <v>300</v>
      </c>
      <c r="U902" s="86"/>
      <c r="V902" s="86" t="s">
        <v>2985</v>
      </c>
      <c r="W902" s="86" t="s">
        <v>2986</v>
      </c>
      <c r="X902" s="86" t="s">
        <v>342</v>
      </c>
      <c r="Y902" s="86"/>
      <c r="Z902" s="86"/>
      <c r="AA902" s="86"/>
      <c r="AB902" s="64" t="s">
        <v>2987</v>
      </c>
      <c r="AC902" s="64" t="s">
        <v>2989</v>
      </c>
      <c r="AD902" s="64"/>
      <c r="AE902" s="64"/>
      <c r="AF902" s="64"/>
      <c r="AG902" s="64"/>
      <c r="AH902" s="64"/>
      <c r="AI902" s="64"/>
      <c r="AJ902" s="245">
        <v>1</v>
      </c>
      <c r="AK902" s="64"/>
      <c r="AL902" s="64"/>
      <c r="AM902" s="64"/>
      <c r="AN902" s="64" t="s">
        <v>2083</v>
      </c>
      <c r="AO902" s="197" t="s">
        <v>71</v>
      </c>
      <c r="AP902" s="197" t="s">
        <v>72</v>
      </c>
      <c r="AQ902" s="197" t="s">
        <v>260</v>
      </c>
      <c r="AR902" s="70" t="s">
        <v>2044</v>
      </c>
      <c r="AS902" s="249" t="s">
        <v>87</v>
      </c>
      <c r="AT902" s="37">
        <f t="shared" si="334"/>
        <v>593609.44999999995</v>
      </c>
      <c r="AU902" s="37">
        <f t="shared" si="334"/>
        <v>593609.44999999995</v>
      </c>
      <c r="AV902" s="37">
        <v>593609.44999999995</v>
      </c>
      <c r="AW902" s="37">
        <v>593609.44999999995</v>
      </c>
      <c r="AX902" s="37">
        <v>0</v>
      </c>
      <c r="AY902" s="37">
        <v>0</v>
      </c>
      <c r="AZ902" s="37">
        <v>0</v>
      </c>
      <c r="BA902" s="37">
        <v>0</v>
      </c>
      <c r="BB902" s="37">
        <v>0</v>
      </c>
      <c r="BC902" s="37">
        <v>0</v>
      </c>
      <c r="BD902" s="331">
        <v>0</v>
      </c>
      <c r="BE902" s="330">
        <v>0</v>
      </c>
      <c r="BF902" s="330">
        <v>0</v>
      </c>
      <c r="BG902" s="330">
        <v>0</v>
      </c>
      <c r="BH902" s="331">
        <v>0</v>
      </c>
      <c r="BI902" s="331">
        <v>0</v>
      </c>
      <c r="BJ902" s="330">
        <v>0</v>
      </c>
      <c r="BK902" s="330">
        <v>0</v>
      </c>
      <c r="BL902" s="330">
        <v>0</v>
      </c>
      <c r="BM902" s="331">
        <v>0</v>
      </c>
      <c r="BN902" s="40">
        <v>0</v>
      </c>
      <c r="BO902" s="330">
        <v>0</v>
      </c>
      <c r="BP902" s="330">
        <v>0</v>
      </c>
      <c r="BQ902" s="330">
        <v>0</v>
      </c>
      <c r="BR902" s="40">
        <v>0</v>
      </c>
      <c r="BS902" s="40">
        <v>0</v>
      </c>
      <c r="BT902" s="330">
        <v>0</v>
      </c>
      <c r="BU902" s="330">
        <v>0</v>
      </c>
      <c r="BV902" s="330">
        <v>0</v>
      </c>
      <c r="BW902" s="40">
        <v>0</v>
      </c>
      <c r="BX902" s="37">
        <f t="shared" si="333"/>
        <v>593609.44999999995</v>
      </c>
      <c r="BY902" s="37">
        <v>593609.44999999995</v>
      </c>
      <c r="BZ902" s="37">
        <v>0</v>
      </c>
      <c r="CA902" s="37">
        <v>0</v>
      </c>
      <c r="CB902" s="37">
        <v>0</v>
      </c>
      <c r="CC902" s="331">
        <v>0</v>
      </c>
      <c r="CD902" s="330">
        <v>0</v>
      </c>
      <c r="CE902" s="330">
        <v>0</v>
      </c>
      <c r="CF902" s="330">
        <v>0</v>
      </c>
      <c r="CG902" s="331">
        <v>0</v>
      </c>
      <c r="CH902" s="331">
        <v>0</v>
      </c>
      <c r="CI902" s="330">
        <v>0</v>
      </c>
      <c r="CJ902" s="330">
        <v>0</v>
      </c>
      <c r="CK902" s="330">
        <v>0</v>
      </c>
      <c r="CL902" s="331">
        <v>0</v>
      </c>
      <c r="CM902" s="382" t="s">
        <v>91</v>
      </c>
      <c r="CN902" s="19" t="str">
        <f t="shared" si="331"/>
        <v>4040200010113нормативный</v>
      </c>
      <c r="CO902" s="103"/>
      <c r="CP902" s="103"/>
      <c r="CQ902" s="104"/>
      <c r="CR902" s="104">
        <f t="shared" si="335"/>
        <v>0</v>
      </c>
      <c r="CS902" s="104">
        <f t="shared" si="336"/>
        <v>0</v>
      </c>
      <c r="CT902" s="104">
        <f t="shared" si="337"/>
        <v>0</v>
      </c>
      <c r="CU902" s="104">
        <f t="shared" si="338"/>
        <v>0</v>
      </c>
      <c r="CV902" s="104">
        <f t="shared" si="339"/>
        <v>0</v>
      </c>
      <c r="CW902" s="104">
        <f t="shared" si="340"/>
        <v>0</v>
      </c>
      <c r="CX902" s="104"/>
      <c r="CY902" s="211">
        <f t="shared" si="341"/>
        <v>0</v>
      </c>
      <c r="CZ902" s="211">
        <f t="shared" si="342"/>
        <v>0</v>
      </c>
      <c r="DA902" s="211">
        <f t="shared" si="343"/>
        <v>0</v>
      </c>
      <c r="DB902" s="211">
        <f t="shared" si="344"/>
        <v>0</v>
      </c>
      <c r="DC902" s="211">
        <f t="shared" si="345"/>
        <v>0</v>
      </c>
      <c r="DD902" s="211">
        <f t="shared" si="346"/>
        <v>0</v>
      </c>
      <c r="DE902" s="211">
        <f t="shared" si="347"/>
        <v>0</v>
      </c>
      <c r="DF902" s="211">
        <f t="shared" si="348"/>
        <v>0</v>
      </c>
      <c r="DG902" s="211">
        <f t="shared" si="349"/>
        <v>0</v>
      </c>
      <c r="DH902" s="211">
        <f t="shared" si="350"/>
        <v>0</v>
      </c>
    </row>
    <row r="903" spans="1:112" s="105" customFormat="1" ht="32.1" customHeight="1">
      <c r="A903" s="56">
        <v>619</v>
      </c>
      <c r="B903" s="57" t="s">
        <v>1141</v>
      </c>
      <c r="C903" s="202">
        <v>404020002</v>
      </c>
      <c r="D903" s="58" t="s">
        <v>1851</v>
      </c>
      <c r="E903" s="59" t="s">
        <v>2980</v>
      </c>
      <c r="F903" s="85"/>
      <c r="G903" s="85"/>
      <c r="H903" s="86" t="s">
        <v>2981</v>
      </c>
      <c r="I903" s="85"/>
      <c r="J903" s="86" t="s">
        <v>2982</v>
      </c>
      <c r="K903" s="86" t="s">
        <v>302</v>
      </c>
      <c r="L903" s="86" t="s">
        <v>300</v>
      </c>
      <c r="M903" s="232"/>
      <c r="N903" s="232"/>
      <c r="O903" s="232"/>
      <c r="P903" s="64" t="s">
        <v>2983</v>
      </c>
      <c r="Q903" s="64" t="s">
        <v>2984</v>
      </c>
      <c r="R903" s="86"/>
      <c r="S903" s="86"/>
      <c r="T903" s="86" t="s">
        <v>300</v>
      </c>
      <c r="U903" s="86"/>
      <c r="V903" s="86" t="s">
        <v>2985</v>
      </c>
      <c r="W903" s="86" t="s">
        <v>2986</v>
      </c>
      <c r="X903" s="86" t="s">
        <v>342</v>
      </c>
      <c r="Y903" s="86"/>
      <c r="Z903" s="86"/>
      <c r="AA903" s="86"/>
      <c r="AB903" s="64" t="s">
        <v>2987</v>
      </c>
      <c r="AC903" s="64" t="s">
        <v>2988</v>
      </c>
      <c r="AD903" s="64"/>
      <c r="AE903" s="64"/>
      <c r="AF903" s="64"/>
      <c r="AG903" s="64"/>
      <c r="AH903" s="64"/>
      <c r="AI903" s="64"/>
      <c r="AJ903" s="245">
        <v>1</v>
      </c>
      <c r="AK903" s="64"/>
      <c r="AL903" s="64"/>
      <c r="AM903" s="64"/>
      <c r="AN903" s="64" t="s">
        <v>1392</v>
      </c>
      <c r="AO903" s="197" t="s">
        <v>71</v>
      </c>
      <c r="AP903" s="197" t="s">
        <v>72</v>
      </c>
      <c r="AQ903" s="197" t="s">
        <v>260</v>
      </c>
      <c r="AR903" s="70" t="s">
        <v>261</v>
      </c>
      <c r="AS903" s="249" t="s">
        <v>79</v>
      </c>
      <c r="AT903" s="37">
        <f t="shared" si="334"/>
        <v>0</v>
      </c>
      <c r="AU903" s="37">
        <f t="shared" si="334"/>
        <v>0</v>
      </c>
      <c r="AV903" s="37">
        <v>0</v>
      </c>
      <c r="AW903" s="37">
        <v>0</v>
      </c>
      <c r="AX903" s="37">
        <v>0</v>
      </c>
      <c r="AY903" s="37">
        <v>0</v>
      </c>
      <c r="AZ903" s="37">
        <v>0</v>
      </c>
      <c r="BA903" s="37">
        <v>0</v>
      </c>
      <c r="BB903" s="37">
        <v>0</v>
      </c>
      <c r="BC903" s="37">
        <v>0</v>
      </c>
      <c r="BD903" s="331">
        <v>0</v>
      </c>
      <c r="BE903" s="330">
        <v>0</v>
      </c>
      <c r="BF903" s="330">
        <v>0</v>
      </c>
      <c r="BG903" s="330">
        <v>0</v>
      </c>
      <c r="BH903" s="331">
        <v>0</v>
      </c>
      <c r="BI903" s="331">
        <v>0</v>
      </c>
      <c r="BJ903" s="330">
        <v>0</v>
      </c>
      <c r="BK903" s="330">
        <v>0</v>
      </c>
      <c r="BL903" s="330">
        <v>0</v>
      </c>
      <c r="BM903" s="331">
        <v>0</v>
      </c>
      <c r="BN903" s="40">
        <v>0</v>
      </c>
      <c r="BO903" s="330">
        <v>0</v>
      </c>
      <c r="BP903" s="330">
        <v>0</v>
      </c>
      <c r="BQ903" s="330">
        <v>0</v>
      </c>
      <c r="BR903" s="40">
        <v>0</v>
      </c>
      <c r="BS903" s="40">
        <v>0</v>
      </c>
      <c r="BT903" s="330">
        <v>0</v>
      </c>
      <c r="BU903" s="330">
        <v>0</v>
      </c>
      <c r="BV903" s="330">
        <v>0</v>
      </c>
      <c r="BW903" s="40">
        <v>0</v>
      </c>
      <c r="BX903" s="37">
        <f t="shared" si="333"/>
        <v>0</v>
      </c>
      <c r="BY903" s="37">
        <v>0</v>
      </c>
      <c r="BZ903" s="37">
        <v>0</v>
      </c>
      <c r="CA903" s="37">
        <v>0</v>
      </c>
      <c r="CB903" s="37">
        <v>0</v>
      </c>
      <c r="CC903" s="331">
        <v>0</v>
      </c>
      <c r="CD903" s="330">
        <v>0</v>
      </c>
      <c r="CE903" s="330">
        <v>0</v>
      </c>
      <c r="CF903" s="330">
        <v>0</v>
      </c>
      <c r="CG903" s="331">
        <v>0</v>
      </c>
      <c r="CH903" s="331">
        <v>0</v>
      </c>
      <c r="CI903" s="330">
        <v>0</v>
      </c>
      <c r="CJ903" s="330">
        <v>0</v>
      </c>
      <c r="CK903" s="330">
        <v>0</v>
      </c>
      <c r="CL903" s="331">
        <v>0</v>
      </c>
      <c r="CM903" s="405" t="s">
        <v>91</v>
      </c>
      <c r="CN903" s="19" t="str">
        <f t="shared" si="331"/>
        <v>4040200020113нормативный</v>
      </c>
      <c r="CO903" s="103"/>
      <c r="CP903" s="103"/>
      <c r="CQ903" s="104"/>
      <c r="CR903" s="104">
        <f t="shared" si="335"/>
        <v>0</v>
      </c>
      <c r="CS903" s="104">
        <f t="shared" si="336"/>
        <v>0</v>
      </c>
      <c r="CT903" s="104">
        <f t="shared" si="337"/>
        <v>0</v>
      </c>
      <c r="CU903" s="104">
        <f t="shared" si="338"/>
        <v>0</v>
      </c>
      <c r="CV903" s="104">
        <f t="shared" si="339"/>
        <v>0</v>
      </c>
      <c r="CW903" s="104">
        <f t="shared" si="340"/>
        <v>0</v>
      </c>
      <c r="CX903" s="104"/>
      <c r="CY903" s="211">
        <f t="shared" si="341"/>
        <v>0</v>
      </c>
      <c r="CZ903" s="211">
        <f t="shared" si="342"/>
        <v>0</v>
      </c>
      <c r="DA903" s="211">
        <f t="shared" si="343"/>
        <v>0</v>
      </c>
      <c r="DB903" s="211">
        <f t="shared" si="344"/>
        <v>0</v>
      </c>
      <c r="DC903" s="211">
        <f t="shared" si="345"/>
        <v>0</v>
      </c>
      <c r="DD903" s="211">
        <f t="shared" si="346"/>
        <v>0</v>
      </c>
      <c r="DE903" s="211">
        <f t="shared" si="347"/>
        <v>0</v>
      </c>
      <c r="DF903" s="211">
        <f t="shared" si="348"/>
        <v>0</v>
      </c>
      <c r="DG903" s="211">
        <f t="shared" si="349"/>
        <v>0</v>
      </c>
      <c r="DH903" s="211">
        <f t="shared" si="350"/>
        <v>0</v>
      </c>
    </row>
    <row r="904" spans="1:112" s="105" customFormat="1" ht="32.1" customHeight="1">
      <c r="A904" s="56">
        <v>619</v>
      </c>
      <c r="B904" s="57" t="s">
        <v>1141</v>
      </c>
      <c r="C904" s="202">
        <v>404020002</v>
      </c>
      <c r="D904" s="58" t="s">
        <v>1851</v>
      </c>
      <c r="E904" s="59" t="s">
        <v>2980</v>
      </c>
      <c r="F904" s="85"/>
      <c r="G904" s="85"/>
      <c r="H904" s="86" t="s">
        <v>2981</v>
      </c>
      <c r="I904" s="85"/>
      <c r="J904" s="86" t="s">
        <v>2982</v>
      </c>
      <c r="K904" s="86" t="s">
        <v>302</v>
      </c>
      <c r="L904" s="86" t="s">
        <v>300</v>
      </c>
      <c r="M904" s="232"/>
      <c r="N904" s="232"/>
      <c r="O904" s="232"/>
      <c r="P904" s="64" t="s">
        <v>2983</v>
      </c>
      <c r="Q904" s="64" t="s">
        <v>2984</v>
      </c>
      <c r="R904" s="86"/>
      <c r="S904" s="86"/>
      <c r="T904" s="86" t="s">
        <v>300</v>
      </c>
      <c r="U904" s="86"/>
      <c r="V904" s="86" t="s">
        <v>2985</v>
      </c>
      <c r="W904" s="86" t="s">
        <v>2986</v>
      </c>
      <c r="X904" s="86" t="s">
        <v>342</v>
      </c>
      <c r="Y904" s="86"/>
      <c r="Z904" s="86"/>
      <c r="AA904" s="86"/>
      <c r="AB904" s="64" t="s">
        <v>2987</v>
      </c>
      <c r="AC904" s="64" t="s">
        <v>2989</v>
      </c>
      <c r="AD904" s="64"/>
      <c r="AE904" s="64"/>
      <c r="AF904" s="64"/>
      <c r="AG904" s="64"/>
      <c r="AH904" s="64"/>
      <c r="AI904" s="64"/>
      <c r="AJ904" s="245">
        <v>1</v>
      </c>
      <c r="AK904" s="64"/>
      <c r="AL904" s="64"/>
      <c r="AM904" s="64"/>
      <c r="AN904" s="64" t="s">
        <v>2083</v>
      </c>
      <c r="AO904" s="197" t="s">
        <v>71</v>
      </c>
      <c r="AP904" s="197" t="s">
        <v>72</v>
      </c>
      <c r="AQ904" s="197" t="s">
        <v>260</v>
      </c>
      <c r="AR904" s="70" t="s">
        <v>2044</v>
      </c>
      <c r="AS904" s="249" t="s">
        <v>79</v>
      </c>
      <c r="AT904" s="37">
        <f t="shared" si="334"/>
        <v>179270.06</v>
      </c>
      <c r="AU904" s="37">
        <f t="shared" si="334"/>
        <v>179270.06</v>
      </c>
      <c r="AV904" s="37">
        <v>179270.06</v>
      </c>
      <c r="AW904" s="37">
        <v>179270.06</v>
      </c>
      <c r="AX904" s="37">
        <v>0</v>
      </c>
      <c r="AY904" s="37">
        <v>0</v>
      </c>
      <c r="AZ904" s="37">
        <v>0</v>
      </c>
      <c r="BA904" s="37">
        <v>0</v>
      </c>
      <c r="BB904" s="37">
        <v>0</v>
      </c>
      <c r="BC904" s="37">
        <v>0</v>
      </c>
      <c r="BD904" s="331">
        <v>0</v>
      </c>
      <c r="BE904" s="330">
        <v>0</v>
      </c>
      <c r="BF904" s="330">
        <v>0</v>
      </c>
      <c r="BG904" s="330">
        <v>0</v>
      </c>
      <c r="BH904" s="331">
        <v>0</v>
      </c>
      <c r="BI904" s="331">
        <v>0</v>
      </c>
      <c r="BJ904" s="330">
        <v>0</v>
      </c>
      <c r="BK904" s="330">
        <v>0</v>
      </c>
      <c r="BL904" s="330">
        <v>0</v>
      </c>
      <c r="BM904" s="331">
        <v>0</v>
      </c>
      <c r="BN904" s="40">
        <v>0</v>
      </c>
      <c r="BO904" s="330">
        <v>0</v>
      </c>
      <c r="BP904" s="330">
        <v>0</v>
      </c>
      <c r="BQ904" s="330">
        <v>0</v>
      </c>
      <c r="BR904" s="40">
        <v>0</v>
      </c>
      <c r="BS904" s="40">
        <v>0</v>
      </c>
      <c r="BT904" s="330">
        <v>0</v>
      </c>
      <c r="BU904" s="330">
        <v>0</v>
      </c>
      <c r="BV904" s="330">
        <v>0</v>
      </c>
      <c r="BW904" s="40">
        <v>0</v>
      </c>
      <c r="BX904" s="37">
        <f t="shared" si="333"/>
        <v>179270.06</v>
      </c>
      <c r="BY904" s="37">
        <v>179270.06</v>
      </c>
      <c r="BZ904" s="37">
        <v>0</v>
      </c>
      <c r="CA904" s="37">
        <v>0</v>
      </c>
      <c r="CB904" s="37">
        <v>0</v>
      </c>
      <c r="CC904" s="331">
        <v>0</v>
      </c>
      <c r="CD904" s="330">
        <v>0</v>
      </c>
      <c r="CE904" s="330">
        <v>0</v>
      </c>
      <c r="CF904" s="330">
        <v>0</v>
      </c>
      <c r="CG904" s="331">
        <v>0</v>
      </c>
      <c r="CH904" s="331">
        <v>0</v>
      </c>
      <c r="CI904" s="330">
        <v>0</v>
      </c>
      <c r="CJ904" s="330">
        <v>0</v>
      </c>
      <c r="CK904" s="330">
        <v>0</v>
      </c>
      <c r="CL904" s="331">
        <v>0</v>
      </c>
      <c r="CM904" s="405" t="s">
        <v>91</v>
      </c>
      <c r="CN904" s="19" t="str">
        <f t="shared" si="331"/>
        <v>4040200020113нормативный</v>
      </c>
      <c r="CO904" s="103"/>
      <c r="CP904" s="103"/>
      <c r="CQ904" s="104"/>
      <c r="CR904" s="104">
        <f t="shared" si="335"/>
        <v>0</v>
      </c>
      <c r="CS904" s="104">
        <f t="shared" si="336"/>
        <v>0</v>
      </c>
      <c r="CT904" s="104">
        <f t="shared" si="337"/>
        <v>0</v>
      </c>
      <c r="CU904" s="104">
        <f t="shared" si="338"/>
        <v>0</v>
      </c>
      <c r="CV904" s="104">
        <f t="shared" si="339"/>
        <v>0</v>
      </c>
      <c r="CW904" s="104">
        <f t="shared" si="340"/>
        <v>0</v>
      </c>
      <c r="CX904" s="104"/>
      <c r="CY904" s="211">
        <f t="shared" si="341"/>
        <v>0</v>
      </c>
      <c r="CZ904" s="211">
        <f t="shared" si="342"/>
        <v>0</v>
      </c>
      <c r="DA904" s="211">
        <f t="shared" si="343"/>
        <v>0</v>
      </c>
      <c r="DB904" s="211">
        <f t="shared" si="344"/>
        <v>0</v>
      </c>
      <c r="DC904" s="211">
        <f t="shared" si="345"/>
        <v>0</v>
      </c>
      <c r="DD904" s="211">
        <f t="shared" si="346"/>
        <v>0</v>
      </c>
      <c r="DE904" s="211">
        <f t="shared" si="347"/>
        <v>0</v>
      </c>
      <c r="DF904" s="211">
        <f t="shared" si="348"/>
        <v>0</v>
      </c>
      <c r="DG904" s="211">
        <f t="shared" si="349"/>
        <v>0</v>
      </c>
      <c r="DH904" s="211">
        <f t="shared" si="350"/>
        <v>0</v>
      </c>
    </row>
    <row r="905" spans="1:112" s="105" customFormat="1" ht="32.1" customHeight="1">
      <c r="A905" s="56">
        <v>619</v>
      </c>
      <c r="B905" s="57" t="s">
        <v>1141</v>
      </c>
      <c r="C905" s="202">
        <v>402000002</v>
      </c>
      <c r="D905" s="58" t="s">
        <v>69</v>
      </c>
      <c r="E905" s="59" t="s">
        <v>2975</v>
      </c>
      <c r="F905" s="85"/>
      <c r="G905" s="85"/>
      <c r="H905" s="86" t="s">
        <v>1196</v>
      </c>
      <c r="I905" s="85"/>
      <c r="J905" s="86" t="s">
        <v>1179</v>
      </c>
      <c r="K905" s="86" t="s">
        <v>1197</v>
      </c>
      <c r="L905" s="86" t="s">
        <v>68</v>
      </c>
      <c r="M905" s="232"/>
      <c r="N905" s="232"/>
      <c r="O905" s="232"/>
      <c r="P905" s="64" t="s">
        <v>1191</v>
      </c>
      <c r="Q905" s="64" t="s">
        <v>2990</v>
      </c>
      <c r="R905" s="86"/>
      <c r="S905" s="86"/>
      <c r="T905" s="86" t="s">
        <v>68</v>
      </c>
      <c r="U905" s="86"/>
      <c r="V905" s="86" t="s">
        <v>1047</v>
      </c>
      <c r="W905" s="86" t="s">
        <v>1062</v>
      </c>
      <c r="X905" s="86" t="s">
        <v>68</v>
      </c>
      <c r="Y905" s="86"/>
      <c r="Z905" s="86"/>
      <c r="AA905" s="86"/>
      <c r="AB905" s="64" t="s">
        <v>1198</v>
      </c>
      <c r="AC905" s="64" t="s">
        <v>2991</v>
      </c>
      <c r="AD905" s="64"/>
      <c r="AE905" s="64"/>
      <c r="AF905" s="64"/>
      <c r="AG905" s="64"/>
      <c r="AH905" s="64"/>
      <c r="AI905" s="64"/>
      <c r="AJ905" s="64" t="s">
        <v>2965</v>
      </c>
      <c r="AK905" s="64"/>
      <c r="AL905" s="64"/>
      <c r="AM905" s="64"/>
      <c r="AN905" s="328" t="s">
        <v>2966</v>
      </c>
      <c r="AO905" s="197" t="s">
        <v>71</v>
      </c>
      <c r="AP905" s="197" t="s">
        <v>137</v>
      </c>
      <c r="AQ905" s="197" t="s">
        <v>1183</v>
      </c>
      <c r="AR905" s="70" t="s">
        <v>116</v>
      </c>
      <c r="AS905" s="249" t="s">
        <v>87</v>
      </c>
      <c r="AT905" s="37">
        <f t="shared" si="334"/>
        <v>37858555.469999999</v>
      </c>
      <c r="AU905" s="37">
        <f t="shared" si="334"/>
        <v>37858555.469999999</v>
      </c>
      <c r="AV905" s="37">
        <v>0</v>
      </c>
      <c r="AW905" s="37">
        <v>0</v>
      </c>
      <c r="AX905" s="37">
        <v>0</v>
      </c>
      <c r="AY905" s="37">
        <v>0</v>
      </c>
      <c r="AZ905" s="37">
        <v>0</v>
      </c>
      <c r="BA905" s="37">
        <v>0</v>
      </c>
      <c r="BB905" s="37">
        <v>37858555.469999999</v>
      </c>
      <c r="BC905" s="37">
        <v>37858555.469999999</v>
      </c>
      <c r="BD905" s="331">
        <f>BH905</f>
        <v>41474461</v>
      </c>
      <c r="BE905" s="330">
        <v>0</v>
      </c>
      <c r="BF905" s="330">
        <v>0</v>
      </c>
      <c r="BG905" s="330">
        <v>0</v>
      </c>
      <c r="BH905" s="331">
        <v>41474461</v>
      </c>
      <c r="BI905" s="331">
        <f>BM905</f>
        <v>41474461</v>
      </c>
      <c r="BJ905" s="330">
        <v>0</v>
      </c>
      <c r="BK905" s="330">
        <v>0</v>
      </c>
      <c r="BL905" s="330">
        <v>0</v>
      </c>
      <c r="BM905" s="331">
        <v>41474461</v>
      </c>
      <c r="BN905" s="40">
        <f>BR905</f>
        <v>41474461</v>
      </c>
      <c r="BO905" s="330">
        <v>0</v>
      </c>
      <c r="BP905" s="330">
        <v>0</v>
      </c>
      <c r="BQ905" s="330">
        <v>0</v>
      </c>
      <c r="BR905" s="40">
        <v>41474461</v>
      </c>
      <c r="BS905" s="40">
        <f>BW905</f>
        <v>41474461</v>
      </c>
      <c r="BT905" s="330">
        <v>0</v>
      </c>
      <c r="BU905" s="330">
        <v>0</v>
      </c>
      <c r="BV905" s="330">
        <v>0</v>
      </c>
      <c r="BW905" s="40">
        <v>41474461</v>
      </c>
      <c r="BX905" s="37">
        <f t="shared" si="333"/>
        <v>37858555.469999999</v>
      </c>
      <c r="BY905" s="37">
        <v>0</v>
      </c>
      <c r="BZ905" s="37">
        <v>0</v>
      </c>
      <c r="CA905" s="37">
        <v>0</v>
      </c>
      <c r="CB905" s="37">
        <v>37858555.469999999</v>
      </c>
      <c r="CC905" s="331">
        <f>CG905</f>
        <v>41474461</v>
      </c>
      <c r="CD905" s="330">
        <v>0</v>
      </c>
      <c r="CE905" s="330">
        <v>0</v>
      </c>
      <c r="CF905" s="330">
        <v>0</v>
      </c>
      <c r="CG905" s="331">
        <v>41474461</v>
      </c>
      <c r="CH905" s="331">
        <f>CL905</f>
        <v>41474461</v>
      </c>
      <c r="CI905" s="330">
        <v>0</v>
      </c>
      <c r="CJ905" s="330">
        <v>0</v>
      </c>
      <c r="CK905" s="330">
        <v>0</v>
      </c>
      <c r="CL905" s="331">
        <v>41474461</v>
      </c>
      <c r="CM905" s="382" t="s">
        <v>91</v>
      </c>
      <c r="CN905" s="19" t="str">
        <f t="shared" si="331"/>
        <v>4020000020104нормативный</v>
      </c>
      <c r="CO905" s="103"/>
      <c r="CP905" s="103"/>
      <c r="CQ905" s="104"/>
      <c r="CR905" s="104">
        <f t="shared" si="335"/>
        <v>0</v>
      </c>
      <c r="CS905" s="104">
        <f t="shared" si="336"/>
        <v>0</v>
      </c>
      <c r="CT905" s="104">
        <f t="shared" si="337"/>
        <v>0</v>
      </c>
      <c r="CU905" s="104">
        <f t="shared" si="338"/>
        <v>0</v>
      </c>
      <c r="CV905" s="104">
        <f t="shared" si="339"/>
        <v>0</v>
      </c>
      <c r="CW905" s="104">
        <f t="shared" si="340"/>
        <v>0</v>
      </c>
      <c r="CX905" s="104"/>
      <c r="CY905" s="211">
        <f t="shared" si="341"/>
        <v>0</v>
      </c>
      <c r="CZ905" s="211">
        <f t="shared" si="342"/>
        <v>0</v>
      </c>
      <c r="DA905" s="211">
        <f t="shared" si="343"/>
        <v>0</v>
      </c>
      <c r="DB905" s="211">
        <f t="shared" si="344"/>
        <v>0</v>
      </c>
      <c r="DC905" s="211">
        <f t="shared" si="345"/>
        <v>0</v>
      </c>
      <c r="DD905" s="211">
        <f t="shared" si="346"/>
        <v>0</v>
      </c>
      <c r="DE905" s="211">
        <f t="shared" si="347"/>
        <v>0</v>
      </c>
      <c r="DF905" s="211">
        <f t="shared" si="348"/>
        <v>0</v>
      </c>
      <c r="DG905" s="211">
        <f t="shared" si="349"/>
        <v>0</v>
      </c>
      <c r="DH905" s="211">
        <f t="shared" si="350"/>
        <v>0</v>
      </c>
    </row>
    <row r="906" spans="1:112" s="105" customFormat="1" ht="32.1" customHeight="1">
      <c r="A906" s="56">
        <v>619</v>
      </c>
      <c r="B906" s="57" t="s">
        <v>1141</v>
      </c>
      <c r="C906" s="202">
        <v>402000001</v>
      </c>
      <c r="D906" s="58" t="s">
        <v>67</v>
      </c>
      <c r="E906" s="59" t="s">
        <v>2975</v>
      </c>
      <c r="F906" s="85"/>
      <c r="G906" s="85"/>
      <c r="H906" s="86" t="s">
        <v>1196</v>
      </c>
      <c r="I906" s="85"/>
      <c r="J906" s="86" t="s">
        <v>1179</v>
      </c>
      <c r="K906" s="86" t="s">
        <v>1197</v>
      </c>
      <c r="L906" s="86" t="s">
        <v>68</v>
      </c>
      <c r="M906" s="232"/>
      <c r="N906" s="232"/>
      <c r="O906" s="232"/>
      <c r="P906" s="64" t="s">
        <v>1191</v>
      </c>
      <c r="Q906" s="64" t="s">
        <v>2976</v>
      </c>
      <c r="R906" s="86"/>
      <c r="S906" s="86"/>
      <c r="T906" s="86" t="s">
        <v>68</v>
      </c>
      <c r="U906" s="86"/>
      <c r="V906" s="86" t="s">
        <v>1047</v>
      </c>
      <c r="W906" s="86" t="s">
        <v>1062</v>
      </c>
      <c r="X906" s="86" t="s">
        <v>68</v>
      </c>
      <c r="Y906" s="86"/>
      <c r="Z906" s="86"/>
      <c r="AA906" s="86"/>
      <c r="AB906" s="64" t="s">
        <v>1198</v>
      </c>
      <c r="AC906" s="64" t="s">
        <v>2991</v>
      </c>
      <c r="AD906" s="64"/>
      <c r="AE906" s="64"/>
      <c r="AF906" s="64"/>
      <c r="AG906" s="64"/>
      <c r="AH906" s="64"/>
      <c r="AI906" s="64"/>
      <c r="AJ906" s="64" t="s">
        <v>2965</v>
      </c>
      <c r="AK906" s="64"/>
      <c r="AL906" s="64"/>
      <c r="AM906" s="64"/>
      <c r="AN906" s="328" t="s">
        <v>2966</v>
      </c>
      <c r="AO906" s="197" t="s">
        <v>71</v>
      </c>
      <c r="AP906" s="197" t="s">
        <v>137</v>
      </c>
      <c r="AQ906" s="197" t="s">
        <v>1183</v>
      </c>
      <c r="AR906" s="70" t="s">
        <v>116</v>
      </c>
      <c r="AS906" s="249" t="s">
        <v>77</v>
      </c>
      <c r="AT906" s="37">
        <f t="shared" si="334"/>
        <v>0</v>
      </c>
      <c r="AU906" s="37">
        <f t="shared" si="334"/>
        <v>0</v>
      </c>
      <c r="AV906" s="37">
        <v>0</v>
      </c>
      <c r="AW906" s="37">
        <v>0</v>
      </c>
      <c r="AX906" s="37">
        <v>0</v>
      </c>
      <c r="AY906" s="37">
        <v>0</v>
      </c>
      <c r="AZ906" s="37">
        <v>0</v>
      </c>
      <c r="BA906" s="37">
        <v>0</v>
      </c>
      <c r="BB906" s="37">
        <v>0</v>
      </c>
      <c r="BC906" s="37">
        <v>0</v>
      </c>
      <c r="BD906" s="331">
        <v>0</v>
      </c>
      <c r="BE906" s="330">
        <v>0</v>
      </c>
      <c r="BF906" s="330">
        <v>0</v>
      </c>
      <c r="BG906" s="330">
        <v>0</v>
      </c>
      <c r="BH906" s="331">
        <v>0</v>
      </c>
      <c r="BI906" s="331">
        <v>0</v>
      </c>
      <c r="BJ906" s="330">
        <v>0</v>
      </c>
      <c r="BK906" s="330">
        <v>0</v>
      </c>
      <c r="BL906" s="330">
        <v>0</v>
      </c>
      <c r="BM906" s="331">
        <v>0</v>
      </c>
      <c r="BN906" s="40">
        <v>0</v>
      </c>
      <c r="BO906" s="330">
        <v>0</v>
      </c>
      <c r="BP906" s="330">
        <v>0</v>
      </c>
      <c r="BQ906" s="330">
        <v>0</v>
      </c>
      <c r="BR906" s="40">
        <v>0</v>
      </c>
      <c r="BS906" s="40">
        <v>0</v>
      </c>
      <c r="BT906" s="330">
        <v>0</v>
      </c>
      <c r="BU906" s="330">
        <v>0</v>
      </c>
      <c r="BV906" s="330">
        <v>0</v>
      </c>
      <c r="BW906" s="40">
        <v>0</v>
      </c>
      <c r="BX906" s="37">
        <f t="shared" si="333"/>
        <v>0</v>
      </c>
      <c r="BY906" s="37">
        <v>0</v>
      </c>
      <c r="BZ906" s="37">
        <v>0</v>
      </c>
      <c r="CA906" s="37">
        <v>0</v>
      </c>
      <c r="CB906" s="37">
        <v>0</v>
      </c>
      <c r="CC906" s="331">
        <v>0</v>
      </c>
      <c r="CD906" s="330">
        <v>0</v>
      </c>
      <c r="CE906" s="330">
        <v>0</v>
      </c>
      <c r="CF906" s="330">
        <v>0</v>
      </c>
      <c r="CG906" s="331">
        <v>0</v>
      </c>
      <c r="CH906" s="331">
        <v>0</v>
      </c>
      <c r="CI906" s="330">
        <v>0</v>
      </c>
      <c r="CJ906" s="330">
        <v>0</v>
      </c>
      <c r="CK906" s="330">
        <v>0</v>
      </c>
      <c r="CL906" s="331">
        <v>0</v>
      </c>
      <c r="CM906" s="438" t="s">
        <v>91</v>
      </c>
      <c r="CN906" s="19" t="str">
        <f t="shared" si="331"/>
        <v>4020000010104нормативный</v>
      </c>
      <c r="CO906" s="103"/>
      <c r="CP906" s="103"/>
      <c r="CQ906" s="104"/>
      <c r="CR906" s="104">
        <f t="shared" si="335"/>
        <v>0</v>
      </c>
      <c r="CS906" s="104">
        <f t="shared" si="336"/>
        <v>0</v>
      </c>
      <c r="CT906" s="104">
        <f t="shared" si="337"/>
        <v>0</v>
      </c>
      <c r="CU906" s="104">
        <f t="shared" si="338"/>
        <v>0</v>
      </c>
      <c r="CV906" s="104">
        <f t="shared" si="339"/>
        <v>0</v>
      </c>
      <c r="CW906" s="104">
        <f t="shared" si="340"/>
        <v>0</v>
      </c>
      <c r="CX906" s="104"/>
      <c r="CY906" s="211">
        <f t="shared" si="341"/>
        <v>0</v>
      </c>
      <c r="CZ906" s="211">
        <f t="shared" si="342"/>
        <v>0</v>
      </c>
      <c r="DA906" s="211">
        <f t="shared" si="343"/>
        <v>0</v>
      </c>
      <c r="DB906" s="211">
        <f t="shared" si="344"/>
        <v>0</v>
      </c>
      <c r="DC906" s="211">
        <f t="shared" si="345"/>
        <v>0</v>
      </c>
      <c r="DD906" s="211">
        <f t="shared" si="346"/>
        <v>0</v>
      </c>
      <c r="DE906" s="211">
        <f t="shared" si="347"/>
        <v>0</v>
      </c>
      <c r="DF906" s="211">
        <f t="shared" si="348"/>
        <v>0</v>
      </c>
      <c r="DG906" s="211">
        <f t="shared" si="349"/>
        <v>0</v>
      </c>
      <c r="DH906" s="211">
        <f t="shared" si="350"/>
        <v>0</v>
      </c>
    </row>
    <row r="907" spans="1:112" s="105" customFormat="1" ht="32.1" customHeight="1">
      <c r="A907" s="56">
        <v>619</v>
      </c>
      <c r="B907" s="57" t="s">
        <v>1141</v>
      </c>
      <c r="C907" s="202">
        <v>402000025</v>
      </c>
      <c r="D907" s="58" t="s">
        <v>408</v>
      </c>
      <c r="E907" s="59" t="s">
        <v>2992</v>
      </c>
      <c r="F907" s="85"/>
      <c r="G907" s="85"/>
      <c r="H907" s="86" t="s">
        <v>1199</v>
      </c>
      <c r="I907" s="85"/>
      <c r="J907" s="86" t="s">
        <v>1200</v>
      </c>
      <c r="K907" s="86" t="s">
        <v>302</v>
      </c>
      <c r="L907" s="86" t="s">
        <v>1201</v>
      </c>
      <c r="M907" s="232"/>
      <c r="N907" s="232" t="s">
        <v>1202</v>
      </c>
      <c r="O907" s="232"/>
      <c r="P907" s="64" t="s">
        <v>1203</v>
      </c>
      <c r="Q907" s="64" t="s">
        <v>2993</v>
      </c>
      <c r="R907" s="86"/>
      <c r="S907" s="86"/>
      <c r="T907" s="86" t="s">
        <v>300</v>
      </c>
      <c r="U907" s="86"/>
      <c r="V907" s="86" t="s">
        <v>2994</v>
      </c>
      <c r="W907" s="86" t="s">
        <v>2995</v>
      </c>
      <c r="X907" s="86" t="s">
        <v>2996</v>
      </c>
      <c r="Y907" s="86"/>
      <c r="Z907" s="86"/>
      <c r="AA907" s="86"/>
      <c r="AB907" s="64" t="s">
        <v>1204</v>
      </c>
      <c r="AC907" s="64" t="s">
        <v>2997</v>
      </c>
      <c r="AD907" s="64"/>
      <c r="AE907" s="64"/>
      <c r="AF907" s="64"/>
      <c r="AG907" s="64"/>
      <c r="AH907" s="245"/>
      <c r="AI907" s="245"/>
      <c r="AJ907" s="193" t="s">
        <v>2998</v>
      </c>
      <c r="AK907" s="193" t="s">
        <v>2999</v>
      </c>
      <c r="AL907" s="64"/>
      <c r="AM907" s="194"/>
      <c r="AN907" s="328" t="s">
        <v>3000</v>
      </c>
      <c r="AO907" s="197" t="s">
        <v>71</v>
      </c>
      <c r="AP907" s="197" t="s">
        <v>72</v>
      </c>
      <c r="AQ907" s="197" t="s">
        <v>372</v>
      </c>
      <c r="AR907" s="70" t="s">
        <v>373</v>
      </c>
      <c r="AS907" s="249" t="s">
        <v>73</v>
      </c>
      <c r="AT907" s="37">
        <f t="shared" si="334"/>
        <v>0</v>
      </c>
      <c r="AU907" s="37">
        <f t="shared" si="334"/>
        <v>0</v>
      </c>
      <c r="AV907" s="37">
        <v>0</v>
      </c>
      <c r="AW907" s="37">
        <v>0</v>
      </c>
      <c r="AX907" s="37">
        <v>0</v>
      </c>
      <c r="AY907" s="37">
        <v>0</v>
      </c>
      <c r="AZ907" s="37">
        <v>0</v>
      </c>
      <c r="BA907" s="37">
        <v>0</v>
      </c>
      <c r="BB907" s="37">
        <v>0</v>
      </c>
      <c r="BC907" s="37">
        <v>0</v>
      </c>
      <c r="BD907" s="330">
        <v>0</v>
      </c>
      <c r="BE907" s="330">
        <v>0</v>
      </c>
      <c r="BF907" s="330">
        <v>0</v>
      </c>
      <c r="BG907" s="330">
        <v>0</v>
      </c>
      <c r="BH907" s="330">
        <v>0</v>
      </c>
      <c r="BI907" s="330">
        <v>0</v>
      </c>
      <c r="BJ907" s="330">
        <v>0</v>
      </c>
      <c r="BK907" s="330">
        <v>0</v>
      </c>
      <c r="BL907" s="330">
        <v>0</v>
      </c>
      <c r="BM907" s="330">
        <v>0</v>
      </c>
      <c r="BN907" s="40">
        <v>0</v>
      </c>
      <c r="BO907" s="330">
        <v>0</v>
      </c>
      <c r="BP907" s="330">
        <v>0</v>
      </c>
      <c r="BQ907" s="330">
        <v>0</v>
      </c>
      <c r="BR907" s="40">
        <v>0</v>
      </c>
      <c r="BS907" s="40">
        <v>0</v>
      </c>
      <c r="BT907" s="330">
        <v>0</v>
      </c>
      <c r="BU907" s="330">
        <v>0</v>
      </c>
      <c r="BV907" s="330">
        <v>0</v>
      </c>
      <c r="BW907" s="40">
        <v>0</v>
      </c>
      <c r="BX907" s="37">
        <f t="shared" si="333"/>
        <v>0</v>
      </c>
      <c r="BY907" s="37">
        <v>0</v>
      </c>
      <c r="BZ907" s="37">
        <v>0</v>
      </c>
      <c r="CA907" s="37">
        <v>0</v>
      </c>
      <c r="CB907" s="37">
        <v>0</v>
      </c>
      <c r="CC907" s="330">
        <v>0</v>
      </c>
      <c r="CD907" s="330">
        <v>0</v>
      </c>
      <c r="CE907" s="330">
        <v>0</v>
      </c>
      <c r="CF907" s="330">
        <v>0</v>
      </c>
      <c r="CG907" s="330">
        <v>0</v>
      </c>
      <c r="CH907" s="330">
        <v>0</v>
      </c>
      <c r="CI907" s="330">
        <v>0</v>
      </c>
      <c r="CJ907" s="330">
        <v>0</v>
      </c>
      <c r="CK907" s="330">
        <v>0</v>
      </c>
      <c r="CL907" s="330">
        <v>0</v>
      </c>
      <c r="CM907" s="382" t="s">
        <v>91</v>
      </c>
      <c r="CN907" s="19" t="str">
        <f t="shared" si="331"/>
        <v>4020000250113нормативный</v>
      </c>
      <c r="CO907" s="103"/>
      <c r="CP907" s="103"/>
      <c r="CQ907" s="104"/>
      <c r="CR907" s="104">
        <f t="shared" si="335"/>
        <v>0</v>
      </c>
      <c r="CS907" s="104">
        <f t="shared" si="336"/>
        <v>0</v>
      </c>
      <c r="CT907" s="104">
        <f t="shared" si="337"/>
        <v>0</v>
      </c>
      <c r="CU907" s="104">
        <f t="shared" si="338"/>
        <v>0</v>
      </c>
      <c r="CV907" s="104">
        <f t="shared" si="339"/>
        <v>0</v>
      </c>
      <c r="CW907" s="104">
        <f t="shared" si="340"/>
        <v>0</v>
      </c>
      <c r="CX907" s="104"/>
      <c r="CY907" s="211">
        <f t="shared" si="341"/>
        <v>0</v>
      </c>
      <c r="CZ907" s="211">
        <f t="shared" si="342"/>
        <v>0</v>
      </c>
      <c r="DA907" s="211">
        <f t="shared" si="343"/>
        <v>0</v>
      </c>
      <c r="DB907" s="211">
        <f t="shared" si="344"/>
        <v>0</v>
      </c>
      <c r="DC907" s="211">
        <f t="shared" si="345"/>
        <v>0</v>
      </c>
      <c r="DD907" s="211">
        <f t="shared" si="346"/>
        <v>0</v>
      </c>
      <c r="DE907" s="211">
        <f t="shared" si="347"/>
        <v>0</v>
      </c>
      <c r="DF907" s="211">
        <f t="shared" si="348"/>
        <v>0</v>
      </c>
      <c r="DG907" s="211">
        <f t="shared" si="349"/>
        <v>0</v>
      </c>
      <c r="DH907" s="211">
        <f t="shared" si="350"/>
        <v>0</v>
      </c>
    </row>
    <row r="908" spans="1:112" s="105" customFormat="1" ht="32.1" customHeight="1">
      <c r="A908" s="56">
        <v>619</v>
      </c>
      <c r="B908" s="57" t="s">
        <v>1141</v>
      </c>
      <c r="C908" s="202">
        <v>403030002</v>
      </c>
      <c r="D908" s="58" t="s">
        <v>656</v>
      </c>
      <c r="E908" s="59" t="s">
        <v>602</v>
      </c>
      <c r="F908" s="85"/>
      <c r="G908" s="85"/>
      <c r="H908" s="86">
        <v>4</v>
      </c>
      <c r="I908" s="85"/>
      <c r="J908" s="86">
        <v>20</v>
      </c>
      <c r="K908" s="86">
        <v>5</v>
      </c>
      <c r="L908" s="86"/>
      <c r="M908" s="232"/>
      <c r="N908" s="232"/>
      <c r="O908" s="232"/>
      <c r="P908" s="64" t="s">
        <v>134</v>
      </c>
      <c r="Q908" s="64" t="s">
        <v>275</v>
      </c>
      <c r="R908" s="86"/>
      <c r="S908" s="86"/>
      <c r="T908" s="86">
        <v>3</v>
      </c>
      <c r="U908" s="86"/>
      <c r="V908" s="86">
        <v>9</v>
      </c>
      <c r="W908" s="86">
        <v>1</v>
      </c>
      <c r="X908" s="86"/>
      <c r="Y908" s="86"/>
      <c r="Z908" s="86"/>
      <c r="AA908" s="86"/>
      <c r="AB908" s="64" t="s">
        <v>142</v>
      </c>
      <c r="AC908" s="64" t="s">
        <v>3001</v>
      </c>
      <c r="AD908" s="64"/>
      <c r="AE908" s="64"/>
      <c r="AF908" s="64"/>
      <c r="AG908" s="64"/>
      <c r="AH908" s="64"/>
      <c r="AI908" s="64"/>
      <c r="AJ908" s="245" t="s">
        <v>3002</v>
      </c>
      <c r="AK908" s="64"/>
      <c r="AL908" s="64"/>
      <c r="AM908" s="328"/>
      <c r="AN908" s="64" t="s">
        <v>3003</v>
      </c>
      <c r="AO908" s="197" t="s">
        <v>303</v>
      </c>
      <c r="AP908" s="197" t="s">
        <v>74</v>
      </c>
      <c r="AQ908" s="197" t="s">
        <v>1205</v>
      </c>
      <c r="AR908" s="70" t="s">
        <v>1206</v>
      </c>
      <c r="AS908" s="249" t="s">
        <v>1117</v>
      </c>
      <c r="AT908" s="37">
        <f t="shared" si="334"/>
        <v>7741983</v>
      </c>
      <c r="AU908" s="37">
        <f t="shared" si="334"/>
        <v>7741983</v>
      </c>
      <c r="AV908" s="37">
        <v>0</v>
      </c>
      <c r="AW908" s="37">
        <v>0</v>
      </c>
      <c r="AX908" s="37">
        <v>0</v>
      </c>
      <c r="AY908" s="37">
        <v>0</v>
      </c>
      <c r="AZ908" s="37">
        <v>0</v>
      </c>
      <c r="BA908" s="37">
        <v>0</v>
      </c>
      <c r="BB908" s="37">
        <v>7741983</v>
      </c>
      <c r="BC908" s="37">
        <v>7741983</v>
      </c>
      <c r="BD908" s="331">
        <v>0</v>
      </c>
      <c r="BE908" s="330">
        <v>0</v>
      </c>
      <c r="BF908" s="330">
        <v>0</v>
      </c>
      <c r="BG908" s="330">
        <v>0</v>
      </c>
      <c r="BH908" s="331">
        <v>0</v>
      </c>
      <c r="BI908" s="331">
        <v>0</v>
      </c>
      <c r="BJ908" s="330">
        <v>0</v>
      </c>
      <c r="BK908" s="330">
        <v>0</v>
      </c>
      <c r="BL908" s="330">
        <v>0</v>
      </c>
      <c r="BM908" s="331">
        <v>0</v>
      </c>
      <c r="BN908" s="40">
        <v>0</v>
      </c>
      <c r="BO908" s="330">
        <v>0</v>
      </c>
      <c r="BP908" s="330">
        <v>0</v>
      </c>
      <c r="BQ908" s="330">
        <v>0</v>
      </c>
      <c r="BR908" s="40">
        <v>0</v>
      </c>
      <c r="BS908" s="40">
        <v>0</v>
      </c>
      <c r="BT908" s="330">
        <v>0</v>
      </c>
      <c r="BU908" s="330">
        <v>0</v>
      </c>
      <c r="BV908" s="330">
        <v>0</v>
      </c>
      <c r="BW908" s="40">
        <v>0</v>
      </c>
      <c r="BX908" s="37">
        <f t="shared" si="333"/>
        <v>7741983</v>
      </c>
      <c r="BY908" s="37">
        <v>0</v>
      </c>
      <c r="BZ908" s="37">
        <v>0</v>
      </c>
      <c r="CA908" s="37">
        <v>0</v>
      </c>
      <c r="CB908" s="37">
        <v>7741983</v>
      </c>
      <c r="CC908" s="331">
        <v>0</v>
      </c>
      <c r="CD908" s="330">
        <v>0</v>
      </c>
      <c r="CE908" s="330">
        <v>0</v>
      </c>
      <c r="CF908" s="330">
        <v>0</v>
      </c>
      <c r="CG908" s="331">
        <v>0</v>
      </c>
      <c r="CH908" s="331">
        <v>0</v>
      </c>
      <c r="CI908" s="330">
        <v>0</v>
      </c>
      <c r="CJ908" s="330">
        <v>0</v>
      </c>
      <c r="CK908" s="330">
        <v>0</v>
      </c>
      <c r="CL908" s="331">
        <v>0</v>
      </c>
      <c r="CM908" s="382" t="s">
        <v>91</v>
      </c>
      <c r="CN908" s="19" t="str">
        <f t="shared" si="331"/>
        <v>4030300021003нормативный</v>
      </c>
      <c r="CO908" s="103"/>
      <c r="CP908" s="103"/>
      <c r="CQ908" s="104"/>
      <c r="CR908" s="104">
        <f t="shared" si="335"/>
        <v>0</v>
      </c>
      <c r="CS908" s="104">
        <f t="shared" si="336"/>
        <v>0</v>
      </c>
      <c r="CT908" s="104">
        <f t="shared" si="337"/>
        <v>0</v>
      </c>
      <c r="CU908" s="104">
        <f t="shared" si="338"/>
        <v>0</v>
      </c>
      <c r="CV908" s="104">
        <f t="shared" si="339"/>
        <v>0</v>
      </c>
      <c r="CW908" s="104">
        <f t="shared" si="340"/>
        <v>0</v>
      </c>
      <c r="CX908" s="104"/>
      <c r="CY908" s="211">
        <f t="shared" si="341"/>
        <v>0</v>
      </c>
      <c r="CZ908" s="211">
        <f t="shared" si="342"/>
        <v>0</v>
      </c>
      <c r="DA908" s="211">
        <f t="shared" si="343"/>
        <v>0</v>
      </c>
      <c r="DB908" s="211">
        <f t="shared" si="344"/>
        <v>0</v>
      </c>
      <c r="DC908" s="211">
        <f t="shared" si="345"/>
        <v>0</v>
      </c>
      <c r="DD908" s="211">
        <f t="shared" si="346"/>
        <v>0</v>
      </c>
      <c r="DE908" s="211">
        <f t="shared" si="347"/>
        <v>0</v>
      </c>
      <c r="DF908" s="211">
        <f t="shared" si="348"/>
        <v>0</v>
      </c>
      <c r="DG908" s="211">
        <f t="shared" si="349"/>
        <v>0</v>
      </c>
      <c r="DH908" s="211">
        <f t="shared" si="350"/>
        <v>0</v>
      </c>
    </row>
    <row r="909" spans="1:112" s="105" customFormat="1" ht="32.1" customHeight="1">
      <c r="A909" s="56">
        <v>619</v>
      </c>
      <c r="B909" s="57" t="s">
        <v>1141</v>
      </c>
      <c r="C909" s="202">
        <v>404020002</v>
      </c>
      <c r="D909" s="58" t="s">
        <v>1851</v>
      </c>
      <c r="E909" s="59" t="s">
        <v>1207</v>
      </c>
      <c r="F909" s="85"/>
      <c r="G909" s="85"/>
      <c r="H909" s="86">
        <v>2</v>
      </c>
      <c r="I909" s="85"/>
      <c r="J909" s="86">
        <v>6</v>
      </c>
      <c r="K909" s="86" t="s">
        <v>448</v>
      </c>
      <c r="L909" s="86"/>
      <c r="M909" s="232"/>
      <c r="N909" s="232"/>
      <c r="O909" s="232"/>
      <c r="P909" s="64" t="s">
        <v>449</v>
      </c>
      <c r="Q909" s="64" t="s">
        <v>3004</v>
      </c>
      <c r="R909" s="86"/>
      <c r="S909" s="86"/>
      <c r="T909" s="86"/>
      <c r="U909" s="86"/>
      <c r="V909" s="86" t="s">
        <v>1208</v>
      </c>
      <c r="W909" s="86" t="s">
        <v>1209</v>
      </c>
      <c r="X909" s="86"/>
      <c r="Y909" s="86"/>
      <c r="Z909" s="86"/>
      <c r="AA909" s="86"/>
      <c r="AB909" s="64" t="s">
        <v>919</v>
      </c>
      <c r="AC909" s="64" t="s">
        <v>2690</v>
      </c>
      <c r="AD909" s="64"/>
      <c r="AE909" s="64"/>
      <c r="AF909" s="64"/>
      <c r="AG909" s="64"/>
      <c r="AH909" s="64"/>
      <c r="AI909" s="64"/>
      <c r="AJ909" s="64"/>
      <c r="AK909" s="64"/>
      <c r="AL909" s="64"/>
      <c r="AM909" s="328" t="s">
        <v>3005</v>
      </c>
      <c r="AN909" s="328" t="s">
        <v>2692</v>
      </c>
      <c r="AO909" s="197" t="s">
        <v>71</v>
      </c>
      <c r="AP909" s="197" t="s">
        <v>137</v>
      </c>
      <c r="AQ909" s="197" t="s">
        <v>1210</v>
      </c>
      <c r="AR909" s="70" t="s">
        <v>1122</v>
      </c>
      <c r="AS909" s="249" t="s">
        <v>73</v>
      </c>
      <c r="AT909" s="37">
        <f t="shared" si="334"/>
        <v>126279.84</v>
      </c>
      <c r="AU909" s="37">
        <f t="shared" si="334"/>
        <v>126279.84</v>
      </c>
      <c r="AV909" s="37">
        <v>0</v>
      </c>
      <c r="AW909" s="37">
        <v>0</v>
      </c>
      <c r="AX909" s="37">
        <v>126279.84</v>
      </c>
      <c r="AY909" s="37">
        <v>126279.84</v>
      </c>
      <c r="AZ909" s="37">
        <v>0</v>
      </c>
      <c r="BA909" s="37">
        <v>0</v>
      </c>
      <c r="BB909" s="37">
        <v>0</v>
      </c>
      <c r="BC909" s="37">
        <v>0</v>
      </c>
      <c r="BD909" s="331">
        <f t="shared" ref="BD909:BD916" si="351">BF909</f>
        <v>171258.42</v>
      </c>
      <c r="BE909" s="330">
        <v>0</v>
      </c>
      <c r="BF909" s="331">
        <v>171258.42</v>
      </c>
      <c r="BG909" s="330">
        <v>0</v>
      </c>
      <c r="BH909" s="330">
        <v>0</v>
      </c>
      <c r="BI909" s="331">
        <f t="shared" ref="BI909:BI916" si="352">BK909</f>
        <v>171258.42</v>
      </c>
      <c r="BJ909" s="330">
        <v>0</v>
      </c>
      <c r="BK909" s="331">
        <v>171258.42</v>
      </c>
      <c r="BL909" s="330">
        <v>0</v>
      </c>
      <c r="BM909" s="330">
        <v>0</v>
      </c>
      <c r="BN909" s="40">
        <f t="shared" ref="BN909:BN916" si="353">BP909</f>
        <v>171258.42</v>
      </c>
      <c r="BO909" s="330">
        <v>0</v>
      </c>
      <c r="BP909" s="40">
        <v>171258.42</v>
      </c>
      <c r="BQ909" s="330">
        <v>0</v>
      </c>
      <c r="BR909" s="40">
        <v>0</v>
      </c>
      <c r="BS909" s="40">
        <f t="shared" ref="BS909:BS916" si="354">BU909</f>
        <v>171258.42</v>
      </c>
      <c r="BT909" s="330">
        <v>0</v>
      </c>
      <c r="BU909" s="40">
        <v>171258.42</v>
      </c>
      <c r="BV909" s="330">
        <v>0</v>
      </c>
      <c r="BW909" s="40">
        <v>0</v>
      </c>
      <c r="BX909" s="37">
        <f t="shared" si="333"/>
        <v>126279.84</v>
      </c>
      <c r="BY909" s="37">
        <v>0</v>
      </c>
      <c r="BZ909" s="37">
        <v>126279.84</v>
      </c>
      <c r="CA909" s="37">
        <v>0</v>
      </c>
      <c r="CB909" s="37">
        <v>0</v>
      </c>
      <c r="CC909" s="331">
        <f t="shared" ref="CC909:CC916" si="355">CE909</f>
        <v>171258.42</v>
      </c>
      <c r="CD909" s="330">
        <v>0</v>
      </c>
      <c r="CE909" s="331">
        <v>171258.42</v>
      </c>
      <c r="CF909" s="330">
        <v>0</v>
      </c>
      <c r="CG909" s="330">
        <v>0</v>
      </c>
      <c r="CH909" s="331">
        <f t="shared" ref="CH909:CH916" si="356">CJ909</f>
        <v>171258.42</v>
      </c>
      <c r="CI909" s="330">
        <v>0</v>
      </c>
      <c r="CJ909" s="331">
        <v>171258.42</v>
      </c>
      <c r="CK909" s="330">
        <v>0</v>
      </c>
      <c r="CL909" s="330">
        <v>0</v>
      </c>
      <c r="CM909" s="438" t="s">
        <v>91</v>
      </c>
      <c r="CN909" s="19" t="str">
        <f t="shared" si="331"/>
        <v>4040200020104нормативный</v>
      </c>
      <c r="CO909" s="103"/>
      <c r="CP909" s="103"/>
      <c r="CQ909" s="104"/>
      <c r="CR909" s="104">
        <f t="shared" si="335"/>
        <v>0</v>
      </c>
      <c r="CS909" s="104">
        <f t="shared" si="336"/>
        <v>0</v>
      </c>
      <c r="CT909" s="104">
        <f t="shared" si="337"/>
        <v>0</v>
      </c>
      <c r="CU909" s="104">
        <f t="shared" si="338"/>
        <v>0</v>
      </c>
      <c r="CV909" s="104">
        <f t="shared" si="339"/>
        <v>0</v>
      </c>
      <c r="CW909" s="104">
        <f t="shared" si="340"/>
        <v>0</v>
      </c>
      <c r="CX909" s="104"/>
      <c r="CY909" s="211">
        <f t="shared" si="341"/>
        <v>0</v>
      </c>
      <c r="CZ909" s="211">
        <f t="shared" si="342"/>
        <v>0</v>
      </c>
      <c r="DA909" s="211">
        <f t="shared" si="343"/>
        <v>0</v>
      </c>
      <c r="DB909" s="211">
        <f t="shared" si="344"/>
        <v>0</v>
      </c>
      <c r="DC909" s="211">
        <f t="shared" si="345"/>
        <v>0</v>
      </c>
      <c r="DD909" s="211">
        <f t="shared" si="346"/>
        <v>0</v>
      </c>
      <c r="DE909" s="211">
        <f t="shared" si="347"/>
        <v>0</v>
      </c>
      <c r="DF909" s="211">
        <f t="shared" si="348"/>
        <v>0</v>
      </c>
      <c r="DG909" s="211">
        <f t="shared" si="349"/>
        <v>0</v>
      </c>
      <c r="DH909" s="211">
        <f t="shared" si="350"/>
        <v>0</v>
      </c>
    </row>
    <row r="910" spans="1:112" s="105" customFormat="1" ht="32.1" customHeight="1">
      <c r="A910" s="56">
        <v>619</v>
      </c>
      <c r="B910" s="57" t="s">
        <v>1141</v>
      </c>
      <c r="C910" s="202">
        <v>404020002</v>
      </c>
      <c r="D910" s="58" t="s">
        <v>1851</v>
      </c>
      <c r="E910" s="59" t="s">
        <v>1207</v>
      </c>
      <c r="F910" s="85"/>
      <c r="G910" s="85"/>
      <c r="H910" s="86">
        <v>2</v>
      </c>
      <c r="I910" s="85"/>
      <c r="J910" s="86">
        <v>6</v>
      </c>
      <c r="K910" s="86" t="s">
        <v>448</v>
      </c>
      <c r="L910" s="86"/>
      <c r="M910" s="232"/>
      <c r="N910" s="232"/>
      <c r="O910" s="232"/>
      <c r="P910" s="64" t="s">
        <v>449</v>
      </c>
      <c r="Q910" s="64" t="s">
        <v>3004</v>
      </c>
      <c r="R910" s="86"/>
      <c r="S910" s="86"/>
      <c r="T910" s="86"/>
      <c r="U910" s="86"/>
      <c r="V910" s="86" t="s">
        <v>1211</v>
      </c>
      <c r="W910" s="86" t="s">
        <v>1209</v>
      </c>
      <c r="X910" s="86"/>
      <c r="Y910" s="86"/>
      <c r="Z910" s="86"/>
      <c r="AA910" s="86"/>
      <c r="AB910" s="64" t="s">
        <v>919</v>
      </c>
      <c r="AC910" s="327" t="s">
        <v>3006</v>
      </c>
      <c r="AD910" s="262"/>
      <c r="AE910" s="262"/>
      <c r="AF910" s="262"/>
      <c r="AG910" s="262"/>
      <c r="AH910" s="262"/>
      <c r="AI910" s="264"/>
      <c r="AJ910" s="264" t="s">
        <v>302</v>
      </c>
      <c r="AK910" s="264"/>
      <c r="AL910" s="264"/>
      <c r="AM910" s="264" t="s">
        <v>2757</v>
      </c>
      <c r="AN910" s="327" t="s">
        <v>3007</v>
      </c>
      <c r="AO910" s="197" t="s">
        <v>71</v>
      </c>
      <c r="AP910" s="197" t="s">
        <v>137</v>
      </c>
      <c r="AQ910" s="197" t="s">
        <v>1210</v>
      </c>
      <c r="AR910" s="70" t="s">
        <v>1122</v>
      </c>
      <c r="AS910" s="249" t="s">
        <v>79</v>
      </c>
      <c r="AT910" s="37">
        <f t="shared" si="334"/>
        <v>498321.29</v>
      </c>
      <c r="AU910" s="37">
        <f t="shared" si="334"/>
        <v>498321.29</v>
      </c>
      <c r="AV910" s="37">
        <v>0</v>
      </c>
      <c r="AW910" s="37">
        <v>0</v>
      </c>
      <c r="AX910" s="37">
        <v>498321.29</v>
      </c>
      <c r="AY910" s="37">
        <v>498321.29</v>
      </c>
      <c r="AZ910" s="37">
        <v>0</v>
      </c>
      <c r="BA910" s="37">
        <v>0</v>
      </c>
      <c r="BB910" s="37">
        <v>0</v>
      </c>
      <c r="BC910" s="37">
        <v>0</v>
      </c>
      <c r="BD910" s="331">
        <f t="shared" si="351"/>
        <v>667110</v>
      </c>
      <c r="BE910" s="330">
        <v>0</v>
      </c>
      <c r="BF910" s="331">
        <v>667110</v>
      </c>
      <c r="BG910" s="330">
        <v>0</v>
      </c>
      <c r="BH910" s="330">
        <v>0</v>
      </c>
      <c r="BI910" s="331">
        <f t="shared" si="352"/>
        <v>667110</v>
      </c>
      <c r="BJ910" s="330">
        <v>0</v>
      </c>
      <c r="BK910" s="331">
        <v>667110</v>
      </c>
      <c r="BL910" s="330">
        <v>0</v>
      </c>
      <c r="BM910" s="330">
        <v>0</v>
      </c>
      <c r="BN910" s="40">
        <f t="shared" si="353"/>
        <v>667110</v>
      </c>
      <c r="BO910" s="330">
        <v>0</v>
      </c>
      <c r="BP910" s="40">
        <v>667110</v>
      </c>
      <c r="BQ910" s="330">
        <v>0</v>
      </c>
      <c r="BR910" s="40">
        <v>0</v>
      </c>
      <c r="BS910" s="40">
        <f t="shared" si="354"/>
        <v>667110</v>
      </c>
      <c r="BT910" s="330">
        <v>0</v>
      </c>
      <c r="BU910" s="40">
        <v>667110</v>
      </c>
      <c r="BV910" s="330">
        <v>0</v>
      </c>
      <c r="BW910" s="40">
        <v>0</v>
      </c>
      <c r="BX910" s="37">
        <f t="shared" si="333"/>
        <v>498321.29</v>
      </c>
      <c r="BY910" s="37">
        <v>0</v>
      </c>
      <c r="BZ910" s="37">
        <v>498321.29</v>
      </c>
      <c r="CA910" s="37">
        <v>0</v>
      </c>
      <c r="CB910" s="37">
        <v>0</v>
      </c>
      <c r="CC910" s="331">
        <f t="shared" si="355"/>
        <v>667110</v>
      </c>
      <c r="CD910" s="330">
        <v>0</v>
      </c>
      <c r="CE910" s="331">
        <v>667110</v>
      </c>
      <c r="CF910" s="330">
        <v>0</v>
      </c>
      <c r="CG910" s="330">
        <v>0</v>
      </c>
      <c r="CH910" s="331">
        <f t="shared" si="356"/>
        <v>667110</v>
      </c>
      <c r="CI910" s="330">
        <v>0</v>
      </c>
      <c r="CJ910" s="331">
        <v>667110</v>
      </c>
      <c r="CK910" s="330">
        <v>0</v>
      </c>
      <c r="CL910" s="330">
        <v>0</v>
      </c>
      <c r="CM910" s="438" t="s">
        <v>91</v>
      </c>
      <c r="CN910" s="19" t="str">
        <f t="shared" si="331"/>
        <v>4040200020104нормативный</v>
      </c>
      <c r="CO910" s="103"/>
      <c r="CP910" s="103"/>
      <c r="CQ910" s="104"/>
      <c r="CR910" s="104">
        <f t="shared" si="335"/>
        <v>0</v>
      </c>
      <c r="CS910" s="104">
        <f t="shared" si="336"/>
        <v>0</v>
      </c>
      <c r="CT910" s="104">
        <f t="shared" si="337"/>
        <v>0</v>
      </c>
      <c r="CU910" s="104">
        <f t="shared" si="338"/>
        <v>0</v>
      </c>
      <c r="CV910" s="104">
        <f t="shared" si="339"/>
        <v>0</v>
      </c>
      <c r="CW910" s="104">
        <f t="shared" si="340"/>
        <v>0</v>
      </c>
      <c r="CX910" s="104"/>
      <c r="CY910" s="211">
        <f t="shared" si="341"/>
        <v>0</v>
      </c>
      <c r="CZ910" s="211">
        <f t="shared" si="342"/>
        <v>0</v>
      </c>
      <c r="DA910" s="211">
        <f t="shared" si="343"/>
        <v>0</v>
      </c>
      <c r="DB910" s="211">
        <f t="shared" si="344"/>
        <v>0</v>
      </c>
      <c r="DC910" s="211">
        <f t="shared" si="345"/>
        <v>0</v>
      </c>
      <c r="DD910" s="211">
        <f t="shared" si="346"/>
        <v>0</v>
      </c>
      <c r="DE910" s="211">
        <f t="shared" si="347"/>
        <v>0</v>
      </c>
      <c r="DF910" s="211">
        <f t="shared" si="348"/>
        <v>0</v>
      </c>
      <c r="DG910" s="211">
        <f t="shared" si="349"/>
        <v>0</v>
      </c>
      <c r="DH910" s="211">
        <f t="shared" si="350"/>
        <v>0</v>
      </c>
    </row>
    <row r="911" spans="1:112" s="105" customFormat="1" ht="32.1" customHeight="1">
      <c r="A911" s="56">
        <v>619</v>
      </c>
      <c r="B911" s="57" t="s">
        <v>1141</v>
      </c>
      <c r="C911" s="202">
        <v>404020002</v>
      </c>
      <c r="D911" s="58" t="s">
        <v>1851</v>
      </c>
      <c r="E911" s="59" t="s">
        <v>1207</v>
      </c>
      <c r="F911" s="85"/>
      <c r="G911" s="85"/>
      <c r="H911" s="86">
        <v>2</v>
      </c>
      <c r="I911" s="85"/>
      <c r="J911" s="86">
        <v>6</v>
      </c>
      <c r="K911" s="86" t="s">
        <v>448</v>
      </c>
      <c r="L911" s="86"/>
      <c r="M911" s="232"/>
      <c r="N911" s="232"/>
      <c r="O911" s="232"/>
      <c r="P911" s="64" t="s">
        <v>449</v>
      </c>
      <c r="Q911" s="64" t="s">
        <v>3004</v>
      </c>
      <c r="R911" s="86"/>
      <c r="S911" s="86"/>
      <c r="T911" s="86"/>
      <c r="U911" s="86"/>
      <c r="V911" s="86" t="s">
        <v>1211</v>
      </c>
      <c r="W911" s="86">
        <v>1</v>
      </c>
      <c r="X911" s="86"/>
      <c r="Y911" s="86"/>
      <c r="Z911" s="86"/>
      <c r="AA911" s="86"/>
      <c r="AB911" s="64" t="s">
        <v>919</v>
      </c>
      <c r="AC911" s="327" t="s">
        <v>2246</v>
      </c>
      <c r="AD911" s="262"/>
      <c r="AE911" s="262"/>
      <c r="AF911" s="262"/>
      <c r="AG911" s="262"/>
      <c r="AH911" s="262"/>
      <c r="AI911" s="262"/>
      <c r="AJ911" s="264"/>
      <c r="AK911" s="262"/>
      <c r="AL911" s="262"/>
      <c r="AM911" s="264" t="s">
        <v>1897</v>
      </c>
      <c r="AN911" s="327" t="s">
        <v>1871</v>
      </c>
      <c r="AO911" s="197" t="s">
        <v>71</v>
      </c>
      <c r="AP911" s="197" t="s">
        <v>137</v>
      </c>
      <c r="AQ911" s="197" t="s">
        <v>1210</v>
      </c>
      <c r="AR911" s="70" t="s">
        <v>1122</v>
      </c>
      <c r="AS911" s="249" t="s">
        <v>77</v>
      </c>
      <c r="AT911" s="37">
        <f t="shared" si="334"/>
        <v>51060</v>
      </c>
      <c r="AU911" s="37">
        <f t="shared" si="334"/>
        <v>51060</v>
      </c>
      <c r="AV911" s="37">
        <v>0</v>
      </c>
      <c r="AW911" s="37">
        <v>0</v>
      </c>
      <c r="AX911" s="37">
        <v>51060</v>
      </c>
      <c r="AY911" s="37">
        <v>51060</v>
      </c>
      <c r="AZ911" s="37">
        <v>0</v>
      </c>
      <c r="BA911" s="37">
        <v>0</v>
      </c>
      <c r="BB911" s="37">
        <v>0</v>
      </c>
      <c r="BC911" s="37">
        <v>0</v>
      </c>
      <c r="BD911" s="331">
        <f t="shared" si="351"/>
        <v>63825</v>
      </c>
      <c r="BE911" s="331">
        <v>0</v>
      </c>
      <c r="BF911" s="331">
        <v>63825</v>
      </c>
      <c r="BG911" s="331">
        <v>0</v>
      </c>
      <c r="BH911" s="331">
        <v>0</v>
      </c>
      <c r="BI911" s="331">
        <f t="shared" si="352"/>
        <v>63825</v>
      </c>
      <c r="BJ911" s="331">
        <v>0</v>
      </c>
      <c r="BK911" s="331">
        <v>63825</v>
      </c>
      <c r="BL911" s="331">
        <v>0</v>
      </c>
      <c r="BM911" s="331">
        <v>0</v>
      </c>
      <c r="BN911" s="40">
        <f t="shared" si="353"/>
        <v>63825</v>
      </c>
      <c r="BO911" s="330">
        <v>0</v>
      </c>
      <c r="BP911" s="40">
        <v>63825</v>
      </c>
      <c r="BQ911" s="330">
        <v>0</v>
      </c>
      <c r="BR911" s="40">
        <v>0</v>
      </c>
      <c r="BS911" s="40">
        <f t="shared" si="354"/>
        <v>63825</v>
      </c>
      <c r="BT911" s="330">
        <v>0</v>
      </c>
      <c r="BU911" s="40">
        <v>63825</v>
      </c>
      <c r="BV911" s="330">
        <v>0</v>
      </c>
      <c r="BW911" s="40">
        <v>0</v>
      </c>
      <c r="BX911" s="37">
        <f t="shared" si="333"/>
        <v>51060</v>
      </c>
      <c r="BY911" s="37">
        <v>0</v>
      </c>
      <c r="BZ911" s="37">
        <v>51060</v>
      </c>
      <c r="CA911" s="37">
        <v>0</v>
      </c>
      <c r="CB911" s="37">
        <v>0</v>
      </c>
      <c r="CC911" s="331">
        <f t="shared" si="355"/>
        <v>63825</v>
      </c>
      <c r="CD911" s="331">
        <v>0</v>
      </c>
      <c r="CE911" s="331">
        <v>63825</v>
      </c>
      <c r="CF911" s="331">
        <v>0</v>
      </c>
      <c r="CG911" s="331">
        <v>0</v>
      </c>
      <c r="CH911" s="331">
        <f t="shared" si="356"/>
        <v>63825</v>
      </c>
      <c r="CI911" s="331">
        <v>0</v>
      </c>
      <c r="CJ911" s="331">
        <v>63825</v>
      </c>
      <c r="CK911" s="331">
        <v>0</v>
      </c>
      <c r="CL911" s="331">
        <v>0</v>
      </c>
      <c r="CM911" s="438" t="s">
        <v>91</v>
      </c>
      <c r="CN911" s="19" t="str">
        <f t="shared" si="331"/>
        <v>4040200020104нормативный</v>
      </c>
      <c r="CO911" s="103"/>
      <c r="CP911" s="103"/>
      <c r="CQ911" s="104"/>
      <c r="CR911" s="104">
        <f t="shared" si="335"/>
        <v>0</v>
      </c>
      <c r="CS911" s="104">
        <f t="shared" si="336"/>
        <v>0</v>
      </c>
      <c r="CT911" s="104">
        <f t="shared" si="337"/>
        <v>0</v>
      </c>
      <c r="CU911" s="104">
        <f t="shared" si="338"/>
        <v>0</v>
      </c>
      <c r="CV911" s="104">
        <f t="shared" si="339"/>
        <v>0</v>
      </c>
      <c r="CW911" s="104">
        <f t="shared" si="340"/>
        <v>0</v>
      </c>
      <c r="CX911" s="104"/>
      <c r="CY911" s="211">
        <f t="shared" si="341"/>
        <v>0</v>
      </c>
      <c r="CZ911" s="211">
        <f t="shared" si="342"/>
        <v>0</v>
      </c>
      <c r="DA911" s="211">
        <f t="shared" si="343"/>
        <v>0</v>
      </c>
      <c r="DB911" s="211">
        <f t="shared" si="344"/>
        <v>0</v>
      </c>
      <c r="DC911" s="211">
        <f t="shared" si="345"/>
        <v>0</v>
      </c>
      <c r="DD911" s="211">
        <f t="shared" si="346"/>
        <v>0</v>
      </c>
      <c r="DE911" s="211">
        <f t="shared" si="347"/>
        <v>0</v>
      </c>
      <c r="DF911" s="211">
        <f t="shared" si="348"/>
        <v>0</v>
      </c>
      <c r="DG911" s="211">
        <f t="shared" si="349"/>
        <v>0</v>
      </c>
      <c r="DH911" s="211">
        <f t="shared" si="350"/>
        <v>0</v>
      </c>
    </row>
    <row r="912" spans="1:112" s="105" customFormat="1" ht="32.1" customHeight="1">
      <c r="A912" s="56">
        <v>619</v>
      </c>
      <c r="B912" s="57" t="s">
        <v>1141</v>
      </c>
      <c r="C912" s="202">
        <v>404020001</v>
      </c>
      <c r="D912" s="58" t="s">
        <v>1212</v>
      </c>
      <c r="E912" s="59" t="s">
        <v>1207</v>
      </c>
      <c r="F912" s="85"/>
      <c r="G912" s="85"/>
      <c r="H912" s="86">
        <v>2</v>
      </c>
      <c r="I912" s="85"/>
      <c r="J912" s="86">
        <v>6</v>
      </c>
      <c r="K912" s="86" t="s">
        <v>448</v>
      </c>
      <c r="L912" s="86"/>
      <c r="M912" s="232"/>
      <c r="N912" s="232"/>
      <c r="O912" s="232"/>
      <c r="P912" s="64" t="s">
        <v>449</v>
      </c>
      <c r="Q912" s="64" t="s">
        <v>3004</v>
      </c>
      <c r="R912" s="86"/>
      <c r="S912" s="86"/>
      <c r="T912" s="86"/>
      <c r="U912" s="86"/>
      <c r="V912" s="86" t="s">
        <v>1211</v>
      </c>
      <c r="W912" s="86" t="s">
        <v>1209</v>
      </c>
      <c r="X912" s="86"/>
      <c r="Y912" s="86"/>
      <c r="Z912" s="86"/>
      <c r="AA912" s="86"/>
      <c r="AB912" s="64" t="s">
        <v>919</v>
      </c>
      <c r="AC912" s="64" t="s">
        <v>2690</v>
      </c>
      <c r="AD912" s="64"/>
      <c r="AE912" s="64"/>
      <c r="AF912" s="64"/>
      <c r="AG912" s="64"/>
      <c r="AH912" s="64"/>
      <c r="AI912" s="64"/>
      <c r="AJ912" s="64"/>
      <c r="AK912" s="64"/>
      <c r="AL912" s="64"/>
      <c r="AM912" s="328" t="s">
        <v>3005</v>
      </c>
      <c r="AN912" s="328" t="s">
        <v>2692</v>
      </c>
      <c r="AO912" s="197" t="s">
        <v>71</v>
      </c>
      <c r="AP912" s="197" t="s">
        <v>137</v>
      </c>
      <c r="AQ912" s="197" t="s">
        <v>1210</v>
      </c>
      <c r="AR912" s="70" t="s">
        <v>1122</v>
      </c>
      <c r="AS912" s="249" t="s">
        <v>87</v>
      </c>
      <c r="AT912" s="37">
        <f t="shared" si="334"/>
        <v>1618496.45</v>
      </c>
      <c r="AU912" s="37">
        <f t="shared" si="334"/>
        <v>1618496.45</v>
      </c>
      <c r="AV912" s="37">
        <v>0</v>
      </c>
      <c r="AW912" s="37">
        <v>0</v>
      </c>
      <c r="AX912" s="37">
        <v>1618496.45</v>
      </c>
      <c r="AY912" s="37">
        <v>1618496.45</v>
      </c>
      <c r="AZ912" s="37">
        <v>0</v>
      </c>
      <c r="BA912" s="37">
        <v>0</v>
      </c>
      <c r="BB912" s="37">
        <v>0</v>
      </c>
      <c r="BC912" s="37">
        <v>0</v>
      </c>
      <c r="BD912" s="331">
        <f t="shared" si="351"/>
        <v>2145150</v>
      </c>
      <c r="BE912" s="331">
        <v>0</v>
      </c>
      <c r="BF912" s="331">
        <v>2145150</v>
      </c>
      <c r="BG912" s="331">
        <v>0</v>
      </c>
      <c r="BH912" s="331">
        <v>0</v>
      </c>
      <c r="BI912" s="331">
        <f t="shared" si="352"/>
        <v>2145150</v>
      </c>
      <c r="BJ912" s="331">
        <v>0</v>
      </c>
      <c r="BK912" s="331">
        <v>2145150</v>
      </c>
      <c r="BL912" s="331">
        <v>0</v>
      </c>
      <c r="BM912" s="331">
        <v>0</v>
      </c>
      <c r="BN912" s="40">
        <f t="shared" si="353"/>
        <v>2145150</v>
      </c>
      <c r="BO912" s="330">
        <v>0</v>
      </c>
      <c r="BP912" s="40">
        <v>2145150</v>
      </c>
      <c r="BQ912" s="330">
        <v>0</v>
      </c>
      <c r="BR912" s="40">
        <v>0</v>
      </c>
      <c r="BS912" s="40">
        <f t="shared" si="354"/>
        <v>2145150</v>
      </c>
      <c r="BT912" s="330">
        <v>0</v>
      </c>
      <c r="BU912" s="40">
        <v>2145150</v>
      </c>
      <c r="BV912" s="330">
        <v>0</v>
      </c>
      <c r="BW912" s="40">
        <v>0</v>
      </c>
      <c r="BX912" s="37">
        <f t="shared" si="333"/>
        <v>1618496.45</v>
      </c>
      <c r="BY912" s="37">
        <v>0</v>
      </c>
      <c r="BZ912" s="37">
        <v>1618496.45</v>
      </c>
      <c r="CA912" s="37">
        <v>0</v>
      </c>
      <c r="CB912" s="37">
        <v>0</v>
      </c>
      <c r="CC912" s="331">
        <f t="shared" si="355"/>
        <v>2145150</v>
      </c>
      <c r="CD912" s="331">
        <v>0</v>
      </c>
      <c r="CE912" s="331">
        <v>2145150</v>
      </c>
      <c r="CF912" s="331">
        <v>0</v>
      </c>
      <c r="CG912" s="331">
        <v>0</v>
      </c>
      <c r="CH912" s="331">
        <f t="shared" si="356"/>
        <v>2145150</v>
      </c>
      <c r="CI912" s="331">
        <v>0</v>
      </c>
      <c r="CJ912" s="331">
        <v>2145150</v>
      </c>
      <c r="CK912" s="331">
        <v>0</v>
      </c>
      <c r="CL912" s="331">
        <v>0</v>
      </c>
      <c r="CM912" s="438" t="s">
        <v>91</v>
      </c>
      <c r="CN912" s="19" t="str">
        <f t="shared" si="331"/>
        <v>4040200010104нормативный</v>
      </c>
      <c r="CO912" s="103"/>
      <c r="CP912" s="103"/>
      <c r="CQ912" s="104"/>
      <c r="CR912" s="104">
        <f t="shared" si="335"/>
        <v>0</v>
      </c>
      <c r="CS912" s="104">
        <f t="shared" si="336"/>
        <v>0</v>
      </c>
      <c r="CT912" s="104">
        <f t="shared" si="337"/>
        <v>0</v>
      </c>
      <c r="CU912" s="104">
        <f t="shared" si="338"/>
        <v>0</v>
      </c>
      <c r="CV912" s="104">
        <f t="shared" si="339"/>
        <v>0</v>
      </c>
      <c r="CW912" s="104">
        <f t="shared" si="340"/>
        <v>0</v>
      </c>
      <c r="CX912" s="104"/>
      <c r="CY912" s="211">
        <f t="shared" si="341"/>
        <v>0</v>
      </c>
      <c r="CZ912" s="211">
        <f t="shared" si="342"/>
        <v>0</v>
      </c>
      <c r="DA912" s="211">
        <f t="shared" si="343"/>
        <v>0</v>
      </c>
      <c r="DB912" s="211">
        <f t="shared" si="344"/>
        <v>0</v>
      </c>
      <c r="DC912" s="211">
        <f t="shared" si="345"/>
        <v>0</v>
      </c>
      <c r="DD912" s="211">
        <f t="shared" si="346"/>
        <v>0</v>
      </c>
      <c r="DE912" s="211">
        <f t="shared" si="347"/>
        <v>0</v>
      </c>
      <c r="DF912" s="211">
        <f t="shared" si="348"/>
        <v>0</v>
      </c>
      <c r="DG912" s="211">
        <f t="shared" si="349"/>
        <v>0</v>
      </c>
      <c r="DH912" s="211">
        <f t="shared" si="350"/>
        <v>0</v>
      </c>
    </row>
    <row r="913" spans="1:112" s="105" customFormat="1" ht="32.1" customHeight="1">
      <c r="A913" s="56">
        <v>619</v>
      </c>
      <c r="B913" s="57" t="s">
        <v>1141</v>
      </c>
      <c r="C913" s="202">
        <v>404020001</v>
      </c>
      <c r="D913" s="200" t="s">
        <v>1919</v>
      </c>
      <c r="E913" s="59" t="s">
        <v>1213</v>
      </c>
      <c r="F913" s="85"/>
      <c r="G913" s="85"/>
      <c r="H913" s="86">
        <v>4</v>
      </c>
      <c r="I913" s="85"/>
      <c r="J913" s="86">
        <v>19</v>
      </c>
      <c r="K913" s="86" t="s">
        <v>198</v>
      </c>
      <c r="L913" s="86"/>
      <c r="M913" s="232"/>
      <c r="N913" s="232"/>
      <c r="O913" s="232"/>
      <c r="P913" s="64" t="s">
        <v>134</v>
      </c>
      <c r="Q913" s="64" t="s">
        <v>3008</v>
      </c>
      <c r="R913" s="86"/>
      <c r="S913" s="86"/>
      <c r="T913" s="86"/>
      <c r="U913" s="86"/>
      <c r="V913" s="86" t="s">
        <v>1214</v>
      </c>
      <c r="W913" s="86"/>
      <c r="X913" s="86"/>
      <c r="Y913" s="86"/>
      <c r="Z913" s="86"/>
      <c r="AA913" s="86"/>
      <c r="AB913" s="64" t="s">
        <v>1079</v>
      </c>
      <c r="AC913" s="64" t="s">
        <v>3009</v>
      </c>
      <c r="AD913" s="64"/>
      <c r="AE913" s="64"/>
      <c r="AF913" s="64"/>
      <c r="AG913" s="64"/>
      <c r="AH913" s="64"/>
      <c r="AI913" s="64"/>
      <c r="AJ913" s="193" t="s">
        <v>926</v>
      </c>
      <c r="AK913" s="193">
        <v>3</v>
      </c>
      <c r="AL913" s="64"/>
      <c r="AM913" s="194"/>
      <c r="AN913" s="194" t="s">
        <v>3010</v>
      </c>
      <c r="AO913" s="197" t="s">
        <v>71</v>
      </c>
      <c r="AP913" s="197" t="s">
        <v>137</v>
      </c>
      <c r="AQ913" s="197" t="s">
        <v>1215</v>
      </c>
      <c r="AR913" s="70" t="s">
        <v>1140</v>
      </c>
      <c r="AS913" s="249" t="s">
        <v>87</v>
      </c>
      <c r="AT913" s="37">
        <f t="shared" si="334"/>
        <v>0</v>
      </c>
      <c r="AU913" s="37">
        <f t="shared" si="334"/>
        <v>0</v>
      </c>
      <c r="AV913" s="37">
        <v>0</v>
      </c>
      <c r="AW913" s="37">
        <v>0</v>
      </c>
      <c r="AX913" s="37">
        <v>0</v>
      </c>
      <c r="AY913" s="37">
        <v>0</v>
      </c>
      <c r="AZ913" s="37">
        <v>0</v>
      </c>
      <c r="BA913" s="37">
        <v>0</v>
      </c>
      <c r="BB913" s="37">
        <v>0</v>
      </c>
      <c r="BC913" s="37">
        <v>0</v>
      </c>
      <c r="BD913" s="331">
        <f t="shared" si="351"/>
        <v>942771.84</v>
      </c>
      <c r="BE913" s="331">
        <v>0</v>
      </c>
      <c r="BF913" s="331">
        <v>942771.84</v>
      </c>
      <c r="BG913" s="331">
        <v>0</v>
      </c>
      <c r="BH913" s="331">
        <v>0</v>
      </c>
      <c r="BI913" s="331">
        <f t="shared" si="352"/>
        <v>942771.84</v>
      </c>
      <c r="BJ913" s="331">
        <v>0</v>
      </c>
      <c r="BK913" s="331">
        <v>942771.84</v>
      </c>
      <c r="BL913" s="331">
        <v>0</v>
      </c>
      <c r="BM913" s="331">
        <v>0</v>
      </c>
      <c r="BN913" s="40">
        <f t="shared" si="353"/>
        <v>942771.84</v>
      </c>
      <c r="BO913" s="330">
        <v>0</v>
      </c>
      <c r="BP913" s="40">
        <v>942771.84</v>
      </c>
      <c r="BQ913" s="330">
        <v>0</v>
      </c>
      <c r="BR913" s="40">
        <v>0</v>
      </c>
      <c r="BS913" s="40">
        <f t="shared" si="354"/>
        <v>942771.84</v>
      </c>
      <c r="BT913" s="330">
        <v>0</v>
      </c>
      <c r="BU913" s="40">
        <v>942771.84</v>
      </c>
      <c r="BV913" s="330">
        <v>0</v>
      </c>
      <c r="BW913" s="40">
        <v>0</v>
      </c>
      <c r="BX913" s="37">
        <v>0</v>
      </c>
      <c r="BY913" s="37">
        <v>0</v>
      </c>
      <c r="BZ913" s="37">
        <v>0</v>
      </c>
      <c r="CA913" s="37">
        <v>0</v>
      </c>
      <c r="CB913" s="37">
        <v>0</v>
      </c>
      <c r="CC913" s="331">
        <f t="shared" si="355"/>
        <v>942771.84</v>
      </c>
      <c r="CD913" s="331">
        <v>0</v>
      </c>
      <c r="CE913" s="331">
        <v>942771.84</v>
      </c>
      <c r="CF913" s="331">
        <v>0</v>
      </c>
      <c r="CG913" s="331">
        <v>0</v>
      </c>
      <c r="CH913" s="331">
        <f t="shared" si="356"/>
        <v>942771.84</v>
      </c>
      <c r="CI913" s="331">
        <v>0</v>
      </c>
      <c r="CJ913" s="331">
        <v>942771.84</v>
      </c>
      <c r="CK913" s="331">
        <v>0</v>
      </c>
      <c r="CL913" s="331">
        <v>0</v>
      </c>
      <c r="CM913" s="438" t="s">
        <v>91</v>
      </c>
      <c r="CN913" s="19" t="str">
        <f t="shared" ref="CN913:CN976" si="357">CONCATENATE(C913,AO913,AP913,CM913)</f>
        <v>4040200010104нормативный</v>
      </c>
      <c r="CO913" s="103"/>
      <c r="CP913" s="103"/>
      <c r="CQ913" s="104"/>
      <c r="CR913" s="104">
        <f t="shared" si="335"/>
        <v>0</v>
      </c>
      <c r="CS913" s="104">
        <f t="shared" si="336"/>
        <v>0</v>
      </c>
      <c r="CT913" s="104">
        <f t="shared" si="337"/>
        <v>0</v>
      </c>
      <c r="CU913" s="104">
        <f t="shared" si="338"/>
        <v>0</v>
      </c>
      <c r="CV913" s="104">
        <f t="shared" si="339"/>
        <v>0</v>
      </c>
      <c r="CW913" s="104">
        <f t="shared" si="340"/>
        <v>0</v>
      </c>
      <c r="CX913" s="104"/>
      <c r="CY913" s="211">
        <f t="shared" si="341"/>
        <v>0</v>
      </c>
      <c r="CZ913" s="211">
        <f t="shared" si="342"/>
        <v>0</v>
      </c>
      <c r="DA913" s="211">
        <f t="shared" si="343"/>
        <v>0</v>
      </c>
      <c r="DB913" s="211">
        <f t="shared" si="344"/>
        <v>0</v>
      </c>
      <c r="DC913" s="211">
        <f t="shared" si="345"/>
        <v>0</v>
      </c>
      <c r="DD913" s="211">
        <f t="shared" si="346"/>
        <v>0</v>
      </c>
      <c r="DE913" s="211">
        <f t="shared" si="347"/>
        <v>0</v>
      </c>
      <c r="DF913" s="211">
        <f t="shared" si="348"/>
        <v>0</v>
      </c>
      <c r="DG913" s="211">
        <f t="shared" si="349"/>
        <v>0</v>
      </c>
      <c r="DH913" s="211">
        <f t="shared" si="350"/>
        <v>0</v>
      </c>
    </row>
    <row r="914" spans="1:112" s="105" customFormat="1" ht="32.1" customHeight="1">
      <c r="A914" s="56">
        <v>619</v>
      </c>
      <c r="B914" s="57" t="s">
        <v>1141</v>
      </c>
      <c r="C914" s="202">
        <v>404020058</v>
      </c>
      <c r="D914" s="200" t="s">
        <v>1919</v>
      </c>
      <c r="E914" s="59" t="s">
        <v>1213</v>
      </c>
      <c r="F914" s="85"/>
      <c r="G914" s="85"/>
      <c r="H914" s="86">
        <v>4</v>
      </c>
      <c r="I914" s="85"/>
      <c r="J914" s="86">
        <v>19</v>
      </c>
      <c r="K914" s="86" t="s">
        <v>198</v>
      </c>
      <c r="L914" s="86"/>
      <c r="M914" s="232"/>
      <c r="N914" s="232"/>
      <c r="O914" s="232"/>
      <c r="P914" s="64" t="s">
        <v>134</v>
      </c>
      <c r="Q914" s="64" t="s">
        <v>3011</v>
      </c>
      <c r="R914" s="86"/>
      <c r="S914" s="86"/>
      <c r="T914" s="86"/>
      <c r="U914" s="86"/>
      <c r="V914" s="86" t="s">
        <v>1214</v>
      </c>
      <c r="W914" s="86"/>
      <c r="X914" s="86"/>
      <c r="Y914" s="86"/>
      <c r="Z914" s="86"/>
      <c r="AA914" s="86"/>
      <c r="AB914" s="64" t="s">
        <v>1079</v>
      </c>
      <c r="AC914" s="64" t="s">
        <v>3009</v>
      </c>
      <c r="AD914" s="64"/>
      <c r="AE914" s="64"/>
      <c r="AF914" s="64"/>
      <c r="AG914" s="64"/>
      <c r="AH914" s="64"/>
      <c r="AI914" s="64"/>
      <c r="AJ914" s="193" t="s">
        <v>926</v>
      </c>
      <c r="AK914" s="193">
        <v>3</v>
      </c>
      <c r="AL914" s="64"/>
      <c r="AM914" s="194"/>
      <c r="AN914" s="194" t="s">
        <v>3010</v>
      </c>
      <c r="AO914" s="197" t="s">
        <v>71</v>
      </c>
      <c r="AP914" s="197" t="s">
        <v>137</v>
      </c>
      <c r="AQ914" s="197" t="s">
        <v>1215</v>
      </c>
      <c r="AR914" s="70" t="s">
        <v>1140</v>
      </c>
      <c r="AS914" s="249" t="s">
        <v>77</v>
      </c>
      <c r="AT914" s="37">
        <f t="shared" si="334"/>
        <v>0</v>
      </c>
      <c r="AU914" s="37">
        <f t="shared" si="334"/>
        <v>0</v>
      </c>
      <c r="AV914" s="37">
        <v>0</v>
      </c>
      <c r="AW914" s="37">
        <v>0</v>
      </c>
      <c r="AX914" s="37">
        <v>0</v>
      </c>
      <c r="AY914" s="37">
        <v>0</v>
      </c>
      <c r="AZ914" s="37">
        <v>0</v>
      </c>
      <c r="BA914" s="37">
        <v>0</v>
      </c>
      <c r="BB914" s="37">
        <v>0</v>
      </c>
      <c r="BC914" s="37">
        <v>0</v>
      </c>
      <c r="BD914" s="331">
        <f t="shared" si="351"/>
        <v>25530</v>
      </c>
      <c r="BE914" s="331">
        <v>0</v>
      </c>
      <c r="BF914" s="331">
        <v>25530</v>
      </c>
      <c r="BG914" s="331">
        <v>0</v>
      </c>
      <c r="BH914" s="331">
        <v>0</v>
      </c>
      <c r="BI914" s="331">
        <f t="shared" si="352"/>
        <v>25530</v>
      </c>
      <c r="BJ914" s="331">
        <v>0</v>
      </c>
      <c r="BK914" s="331">
        <v>25530</v>
      </c>
      <c r="BL914" s="331">
        <v>0</v>
      </c>
      <c r="BM914" s="331">
        <v>0</v>
      </c>
      <c r="BN914" s="40">
        <f t="shared" si="353"/>
        <v>25530</v>
      </c>
      <c r="BO914" s="330">
        <v>0</v>
      </c>
      <c r="BP914" s="40">
        <v>25530</v>
      </c>
      <c r="BQ914" s="330">
        <v>0</v>
      </c>
      <c r="BR914" s="40">
        <v>0</v>
      </c>
      <c r="BS914" s="40">
        <f t="shared" si="354"/>
        <v>25530</v>
      </c>
      <c r="BT914" s="330">
        <v>0</v>
      </c>
      <c r="BU914" s="40">
        <v>25530</v>
      </c>
      <c r="BV914" s="330">
        <v>0</v>
      </c>
      <c r="BW914" s="40">
        <v>0</v>
      </c>
      <c r="BX914" s="37">
        <v>0</v>
      </c>
      <c r="BY914" s="37">
        <v>0</v>
      </c>
      <c r="BZ914" s="37">
        <v>0</v>
      </c>
      <c r="CA914" s="37">
        <v>0</v>
      </c>
      <c r="CB914" s="37">
        <v>0</v>
      </c>
      <c r="CC914" s="331">
        <f t="shared" si="355"/>
        <v>25530</v>
      </c>
      <c r="CD914" s="331">
        <v>0</v>
      </c>
      <c r="CE914" s="331">
        <v>25530</v>
      </c>
      <c r="CF914" s="331">
        <v>0</v>
      </c>
      <c r="CG914" s="331">
        <v>0</v>
      </c>
      <c r="CH914" s="331">
        <f t="shared" si="356"/>
        <v>25530</v>
      </c>
      <c r="CI914" s="331">
        <v>0</v>
      </c>
      <c r="CJ914" s="331">
        <v>25530</v>
      </c>
      <c r="CK914" s="331">
        <v>0</v>
      </c>
      <c r="CL914" s="331">
        <v>0</v>
      </c>
      <c r="CM914" s="438" t="s">
        <v>91</v>
      </c>
      <c r="CN914" s="19" t="str">
        <f t="shared" si="357"/>
        <v>4040200580104нормативный</v>
      </c>
      <c r="CO914" s="103"/>
      <c r="CP914" s="103"/>
      <c r="CQ914" s="104"/>
      <c r="CR914" s="104">
        <f t="shared" si="335"/>
        <v>0</v>
      </c>
      <c r="CS914" s="104">
        <f t="shared" si="336"/>
        <v>0</v>
      </c>
      <c r="CT914" s="104">
        <f t="shared" si="337"/>
        <v>0</v>
      </c>
      <c r="CU914" s="104">
        <f t="shared" si="338"/>
        <v>0</v>
      </c>
      <c r="CV914" s="104">
        <f t="shared" si="339"/>
        <v>0</v>
      </c>
      <c r="CW914" s="104">
        <f t="shared" si="340"/>
        <v>0</v>
      </c>
      <c r="CX914" s="104"/>
      <c r="CY914" s="211">
        <f t="shared" si="341"/>
        <v>0</v>
      </c>
      <c r="CZ914" s="211">
        <f t="shared" si="342"/>
        <v>0</v>
      </c>
      <c r="DA914" s="211">
        <f t="shared" si="343"/>
        <v>0</v>
      </c>
      <c r="DB914" s="211">
        <f t="shared" si="344"/>
        <v>0</v>
      </c>
      <c r="DC914" s="211">
        <f t="shared" si="345"/>
        <v>0</v>
      </c>
      <c r="DD914" s="211">
        <f t="shared" si="346"/>
        <v>0</v>
      </c>
      <c r="DE914" s="211">
        <f t="shared" si="347"/>
        <v>0</v>
      </c>
      <c r="DF914" s="211">
        <f t="shared" si="348"/>
        <v>0</v>
      </c>
      <c r="DG914" s="211">
        <f t="shared" si="349"/>
        <v>0</v>
      </c>
      <c r="DH914" s="211">
        <f t="shared" si="350"/>
        <v>0</v>
      </c>
    </row>
    <row r="915" spans="1:112" s="105" customFormat="1" ht="32.1" customHeight="1">
      <c r="A915" s="56">
        <v>619</v>
      </c>
      <c r="B915" s="57" t="s">
        <v>1141</v>
      </c>
      <c r="C915" s="202">
        <v>404020058</v>
      </c>
      <c r="D915" s="200" t="s">
        <v>1919</v>
      </c>
      <c r="E915" s="59" t="s">
        <v>1213</v>
      </c>
      <c r="F915" s="85"/>
      <c r="G915" s="85"/>
      <c r="H915" s="86">
        <v>4</v>
      </c>
      <c r="I915" s="85"/>
      <c r="J915" s="86">
        <v>19</v>
      </c>
      <c r="K915" s="86" t="s">
        <v>198</v>
      </c>
      <c r="L915" s="86"/>
      <c r="M915" s="232"/>
      <c r="N915" s="232"/>
      <c r="O915" s="232"/>
      <c r="P915" s="64" t="s">
        <v>134</v>
      </c>
      <c r="Q915" s="64" t="s">
        <v>3011</v>
      </c>
      <c r="R915" s="86"/>
      <c r="S915" s="86"/>
      <c r="T915" s="86"/>
      <c r="U915" s="86"/>
      <c r="V915" s="86" t="s">
        <v>1214</v>
      </c>
      <c r="W915" s="86"/>
      <c r="X915" s="86"/>
      <c r="Y915" s="86"/>
      <c r="Z915" s="86"/>
      <c r="AA915" s="86"/>
      <c r="AB915" s="64" t="s">
        <v>1079</v>
      </c>
      <c r="AC915" s="64" t="s">
        <v>3009</v>
      </c>
      <c r="AD915" s="64"/>
      <c r="AE915" s="64"/>
      <c r="AF915" s="64"/>
      <c r="AG915" s="64"/>
      <c r="AH915" s="64"/>
      <c r="AI915" s="64"/>
      <c r="AJ915" s="193" t="s">
        <v>926</v>
      </c>
      <c r="AK915" s="193">
        <v>3</v>
      </c>
      <c r="AL915" s="64"/>
      <c r="AM915" s="194"/>
      <c r="AN915" s="194" t="s">
        <v>3010</v>
      </c>
      <c r="AO915" s="197" t="s">
        <v>71</v>
      </c>
      <c r="AP915" s="197" t="s">
        <v>137</v>
      </c>
      <c r="AQ915" s="197" t="s">
        <v>1215</v>
      </c>
      <c r="AR915" s="70" t="s">
        <v>1140</v>
      </c>
      <c r="AS915" s="249" t="s">
        <v>79</v>
      </c>
      <c r="AT915" s="37">
        <f t="shared" si="334"/>
        <v>0</v>
      </c>
      <c r="AU915" s="37">
        <f t="shared" si="334"/>
        <v>0</v>
      </c>
      <c r="AV915" s="37">
        <v>0</v>
      </c>
      <c r="AW915" s="37">
        <v>0</v>
      </c>
      <c r="AX915" s="37">
        <v>0</v>
      </c>
      <c r="AY915" s="37">
        <v>0</v>
      </c>
      <c r="AZ915" s="37">
        <v>0</v>
      </c>
      <c r="BA915" s="37">
        <v>0</v>
      </c>
      <c r="BB915" s="37">
        <v>0</v>
      </c>
      <c r="BC915" s="37">
        <v>0</v>
      </c>
      <c r="BD915" s="331">
        <f t="shared" si="351"/>
        <v>292427.15999999997</v>
      </c>
      <c r="BE915" s="331">
        <v>0</v>
      </c>
      <c r="BF915" s="331">
        <v>292427.15999999997</v>
      </c>
      <c r="BG915" s="331">
        <v>0</v>
      </c>
      <c r="BH915" s="331">
        <v>0</v>
      </c>
      <c r="BI915" s="331">
        <f t="shared" si="352"/>
        <v>292427.15999999997</v>
      </c>
      <c r="BJ915" s="331">
        <v>0</v>
      </c>
      <c r="BK915" s="331">
        <v>292427.15999999997</v>
      </c>
      <c r="BL915" s="331">
        <v>0</v>
      </c>
      <c r="BM915" s="331">
        <v>0</v>
      </c>
      <c r="BN915" s="40">
        <f t="shared" si="353"/>
        <v>292427.15999999997</v>
      </c>
      <c r="BO915" s="330">
        <v>0</v>
      </c>
      <c r="BP915" s="40">
        <v>292427.15999999997</v>
      </c>
      <c r="BQ915" s="330">
        <v>0</v>
      </c>
      <c r="BR915" s="40">
        <v>0</v>
      </c>
      <c r="BS915" s="40">
        <f t="shared" si="354"/>
        <v>292427.15999999997</v>
      </c>
      <c r="BT915" s="330">
        <v>0</v>
      </c>
      <c r="BU915" s="40">
        <v>292427.15999999997</v>
      </c>
      <c r="BV915" s="330">
        <v>0</v>
      </c>
      <c r="BW915" s="40">
        <v>0</v>
      </c>
      <c r="BX915" s="37">
        <f t="shared" ref="BX915" si="358">BY915+BZ915+CA915+CB915</f>
        <v>0</v>
      </c>
      <c r="BY915" s="37">
        <v>0</v>
      </c>
      <c r="BZ915" s="37">
        <v>0</v>
      </c>
      <c r="CA915" s="37">
        <v>0</v>
      </c>
      <c r="CB915" s="37">
        <v>0</v>
      </c>
      <c r="CC915" s="331">
        <f t="shared" si="355"/>
        <v>292427.15999999997</v>
      </c>
      <c r="CD915" s="331">
        <v>0</v>
      </c>
      <c r="CE915" s="331">
        <v>292427.15999999997</v>
      </c>
      <c r="CF915" s="331">
        <v>0</v>
      </c>
      <c r="CG915" s="331">
        <v>0</v>
      </c>
      <c r="CH915" s="331">
        <f t="shared" si="356"/>
        <v>292427.15999999997</v>
      </c>
      <c r="CI915" s="331">
        <v>0</v>
      </c>
      <c r="CJ915" s="331">
        <v>292427.15999999997</v>
      </c>
      <c r="CK915" s="331">
        <v>0</v>
      </c>
      <c r="CL915" s="331">
        <v>0</v>
      </c>
      <c r="CM915" s="438" t="s">
        <v>91</v>
      </c>
      <c r="CN915" s="19" t="str">
        <f t="shared" si="357"/>
        <v>4040200580104нормативный</v>
      </c>
      <c r="CO915" s="103"/>
      <c r="CP915" s="103"/>
      <c r="CQ915" s="104"/>
      <c r="CR915" s="104">
        <f t="shared" si="335"/>
        <v>0</v>
      </c>
      <c r="CS915" s="104">
        <f t="shared" si="336"/>
        <v>0</v>
      </c>
      <c r="CT915" s="104">
        <f t="shared" si="337"/>
        <v>0</v>
      </c>
      <c r="CU915" s="104">
        <f t="shared" si="338"/>
        <v>0</v>
      </c>
      <c r="CV915" s="104">
        <f t="shared" si="339"/>
        <v>0</v>
      </c>
      <c r="CW915" s="104">
        <f t="shared" si="340"/>
        <v>0</v>
      </c>
      <c r="CX915" s="104"/>
      <c r="CY915" s="211">
        <f t="shared" si="341"/>
        <v>0</v>
      </c>
      <c r="CZ915" s="211">
        <f t="shared" si="342"/>
        <v>0</v>
      </c>
      <c r="DA915" s="211">
        <f t="shared" si="343"/>
        <v>0</v>
      </c>
      <c r="DB915" s="211">
        <f t="shared" si="344"/>
        <v>0</v>
      </c>
      <c r="DC915" s="211">
        <f t="shared" si="345"/>
        <v>0</v>
      </c>
      <c r="DD915" s="211">
        <f t="shared" si="346"/>
        <v>0</v>
      </c>
      <c r="DE915" s="211">
        <f t="shared" si="347"/>
        <v>0</v>
      </c>
      <c r="DF915" s="211">
        <f t="shared" si="348"/>
        <v>0</v>
      </c>
      <c r="DG915" s="211">
        <f t="shared" si="349"/>
        <v>0</v>
      </c>
      <c r="DH915" s="211">
        <f t="shared" si="350"/>
        <v>0</v>
      </c>
    </row>
    <row r="916" spans="1:112" s="105" customFormat="1" ht="32.1" customHeight="1">
      <c r="A916" s="56">
        <v>619</v>
      </c>
      <c r="B916" s="57" t="s">
        <v>1141</v>
      </c>
      <c r="C916" s="202">
        <v>404020058</v>
      </c>
      <c r="D916" s="200" t="s">
        <v>1919</v>
      </c>
      <c r="E916" s="59" t="s">
        <v>1213</v>
      </c>
      <c r="F916" s="85"/>
      <c r="G916" s="85"/>
      <c r="H916" s="86">
        <v>4</v>
      </c>
      <c r="I916" s="85"/>
      <c r="J916" s="86">
        <v>19</v>
      </c>
      <c r="K916" s="86" t="s">
        <v>198</v>
      </c>
      <c r="L916" s="86"/>
      <c r="M916" s="232"/>
      <c r="N916" s="232"/>
      <c r="O916" s="232"/>
      <c r="P916" s="64" t="s">
        <v>134</v>
      </c>
      <c r="Q916" s="64" t="s">
        <v>3011</v>
      </c>
      <c r="R916" s="86"/>
      <c r="S916" s="86"/>
      <c r="T916" s="86"/>
      <c r="U916" s="86"/>
      <c r="V916" s="86" t="s">
        <v>1214</v>
      </c>
      <c r="W916" s="86"/>
      <c r="X916" s="86"/>
      <c r="Y916" s="86"/>
      <c r="Z916" s="86"/>
      <c r="AA916" s="86"/>
      <c r="AB916" s="64" t="s">
        <v>1079</v>
      </c>
      <c r="AC916" s="64" t="s">
        <v>3009</v>
      </c>
      <c r="AD916" s="64"/>
      <c r="AE916" s="64"/>
      <c r="AF916" s="64"/>
      <c r="AG916" s="64"/>
      <c r="AH916" s="64"/>
      <c r="AI916" s="64"/>
      <c r="AJ916" s="193" t="s">
        <v>926</v>
      </c>
      <c r="AK916" s="193">
        <v>3</v>
      </c>
      <c r="AL916" s="64"/>
      <c r="AM916" s="194"/>
      <c r="AN916" s="194" t="s">
        <v>3010</v>
      </c>
      <c r="AO916" s="197" t="s">
        <v>71</v>
      </c>
      <c r="AP916" s="197" t="s">
        <v>137</v>
      </c>
      <c r="AQ916" s="197" t="s">
        <v>1215</v>
      </c>
      <c r="AR916" s="70" t="s">
        <v>1140</v>
      </c>
      <c r="AS916" s="249" t="s">
        <v>73</v>
      </c>
      <c r="AT916" s="37">
        <f t="shared" ref="AT916:AU921" si="359">AV916+AX916+AZ916+BB916</f>
        <v>82141.84</v>
      </c>
      <c r="AU916" s="37">
        <f t="shared" si="359"/>
        <v>82141.84</v>
      </c>
      <c r="AV916" s="37">
        <v>0</v>
      </c>
      <c r="AW916" s="37">
        <v>0</v>
      </c>
      <c r="AX916" s="37">
        <v>82141.84</v>
      </c>
      <c r="AY916" s="37">
        <v>82141.84</v>
      </c>
      <c r="AZ916" s="37">
        <v>0</v>
      </c>
      <c r="BA916" s="37">
        <v>0</v>
      </c>
      <c r="BB916" s="37">
        <v>0</v>
      </c>
      <c r="BC916" s="37">
        <v>0</v>
      </c>
      <c r="BD916" s="331">
        <f t="shared" si="351"/>
        <v>76476.27</v>
      </c>
      <c r="BE916" s="331">
        <v>0</v>
      </c>
      <c r="BF916" s="331">
        <v>76476.27</v>
      </c>
      <c r="BG916" s="331">
        <v>0</v>
      </c>
      <c r="BH916" s="331">
        <v>0</v>
      </c>
      <c r="BI916" s="331">
        <f t="shared" si="352"/>
        <v>76476.27</v>
      </c>
      <c r="BJ916" s="331">
        <v>0</v>
      </c>
      <c r="BK916" s="331">
        <v>76476.27</v>
      </c>
      <c r="BL916" s="331">
        <v>0</v>
      </c>
      <c r="BM916" s="331">
        <v>0</v>
      </c>
      <c r="BN916" s="40">
        <f t="shared" si="353"/>
        <v>76476.27</v>
      </c>
      <c r="BO916" s="330">
        <v>0</v>
      </c>
      <c r="BP916" s="40">
        <v>76476.27</v>
      </c>
      <c r="BQ916" s="330">
        <v>0</v>
      </c>
      <c r="BR916" s="40">
        <v>0</v>
      </c>
      <c r="BS916" s="40">
        <f t="shared" si="354"/>
        <v>76476.27</v>
      </c>
      <c r="BT916" s="330">
        <v>0</v>
      </c>
      <c r="BU916" s="40">
        <v>76476.27</v>
      </c>
      <c r="BV916" s="330">
        <v>0</v>
      </c>
      <c r="BW916" s="40">
        <v>0</v>
      </c>
      <c r="BX916" s="37">
        <f t="shared" si="333"/>
        <v>82141.84</v>
      </c>
      <c r="BY916" s="37">
        <v>0</v>
      </c>
      <c r="BZ916" s="37">
        <v>82141.84</v>
      </c>
      <c r="CA916" s="37">
        <v>0</v>
      </c>
      <c r="CB916" s="37">
        <v>0</v>
      </c>
      <c r="CC916" s="331">
        <f t="shared" si="355"/>
        <v>76476.27</v>
      </c>
      <c r="CD916" s="331">
        <v>0</v>
      </c>
      <c r="CE916" s="331">
        <v>76476.27</v>
      </c>
      <c r="CF916" s="331">
        <v>0</v>
      </c>
      <c r="CG916" s="331">
        <v>0</v>
      </c>
      <c r="CH916" s="331">
        <f t="shared" si="356"/>
        <v>76476.27</v>
      </c>
      <c r="CI916" s="331">
        <v>0</v>
      </c>
      <c r="CJ916" s="331">
        <v>76476.27</v>
      </c>
      <c r="CK916" s="331">
        <v>0</v>
      </c>
      <c r="CL916" s="331">
        <v>0</v>
      </c>
      <c r="CM916" s="438" t="s">
        <v>91</v>
      </c>
      <c r="CN916" s="19" t="str">
        <f t="shared" si="357"/>
        <v>4040200580104нормативный</v>
      </c>
      <c r="CO916" s="103"/>
      <c r="CP916" s="103"/>
      <c r="CQ916" s="104"/>
      <c r="CR916" s="104">
        <f t="shared" si="335"/>
        <v>0</v>
      </c>
      <c r="CS916" s="104">
        <f t="shared" si="336"/>
        <v>0</v>
      </c>
      <c r="CT916" s="104">
        <f t="shared" si="337"/>
        <v>0</v>
      </c>
      <c r="CU916" s="104">
        <f t="shared" si="338"/>
        <v>0</v>
      </c>
      <c r="CV916" s="104">
        <f t="shared" si="339"/>
        <v>0</v>
      </c>
      <c r="CW916" s="104">
        <f t="shared" si="340"/>
        <v>0</v>
      </c>
      <c r="CX916" s="104"/>
      <c r="CY916" s="211">
        <f t="shared" si="341"/>
        <v>0</v>
      </c>
      <c r="CZ916" s="211">
        <f t="shared" si="342"/>
        <v>0</v>
      </c>
      <c r="DA916" s="211">
        <f t="shared" si="343"/>
        <v>0</v>
      </c>
      <c r="DB916" s="211">
        <f t="shared" si="344"/>
        <v>0</v>
      </c>
      <c r="DC916" s="211">
        <f t="shared" si="345"/>
        <v>0</v>
      </c>
      <c r="DD916" s="211">
        <f t="shared" si="346"/>
        <v>0</v>
      </c>
      <c r="DE916" s="211">
        <f t="shared" si="347"/>
        <v>0</v>
      </c>
      <c r="DF916" s="211">
        <f t="shared" si="348"/>
        <v>0</v>
      </c>
      <c r="DG916" s="211">
        <f t="shared" si="349"/>
        <v>0</v>
      </c>
      <c r="DH916" s="211">
        <f t="shared" si="350"/>
        <v>0</v>
      </c>
    </row>
    <row r="917" spans="1:112" s="105" customFormat="1" ht="32.1" customHeight="1">
      <c r="A917" s="56">
        <v>619</v>
      </c>
      <c r="B917" s="57" t="s">
        <v>1141</v>
      </c>
      <c r="C917" s="202">
        <v>402000002</v>
      </c>
      <c r="D917" s="200" t="s">
        <v>1919</v>
      </c>
      <c r="E917" s="59" t="s">
        <v>1213</v>
      </c>
      <c r="F917" s="85"/>
      <c r="G917" s="85"/>
      <c r="H917" s="86">
        <v>4</v>
      </c>
      <c r="I917" s="85"/>
      <c r="J917" s="86">
        <v>19</v>
      </c>
      <c r="K917" s="86" t="s">
        <v>198</v>
      </c>
      <c r="L917" s="86"/>
      <c r="M917" s="232"/>
      <c r="N917" s="232"/>
      <c r="O917" s="232"/>
      <c r="P917" s="64" t="s">
        <v>134</v>
      </c>
      <c r="Q917" s="64" t="s">
        <v>3011</v>
      </c>
      <c r="R917" s="86"/>
      <c r="S917" s="86"/>
      <c r="T917" s="86"/>
      <c r="U917" s="86"/>
      <c r="V917" s="86" t="s">
        <v>3012</v>
      </c>
      <c r="W917" s="86" t="s">
        <v>1139</v>
      </c>
      <c r="X917" s="86" t="s">
        <v>3013</v>
      </c>
      <c r="Y917" s="86"/>
      <c r="Z917" s="86"/>
      <c r="AA917" s="86"/>
      <c r="AB917" s="64" t="s">
        <v>1079</v>
      </c>
      <c r="AC917" s="64" t="s">
        <v>3014</v>
      </c>
      <c r="AD917" s="64"/>
      <c r="AE917" s="64"/>
      <c r="AF917" s="64"/>
      <c r="AG917" s="64"/>
      <c r="AH917" s="64"/>
      <c r="AI917" s="64"/>
      <c r="AJ917" s="193" t="s">
        <v>2142</v>
      </c>
      <c r="AK917" s="193" t="s">
        <v>381</v>
      </c>
      <c r="AL917" s="64"/>
      <c r="AM917" s="194" t="s">
        <v>3015</v>
      </c>
      <c r="AN917" s="194" t="s">
        <v>3016</v>
      </c>
      <c r="AO917" s="197" t="s">
        <v>71</v>
      </c>
      <c r="AP917" s="197" t="s">
        <v>137</v>
      </c>
      <c r="AQ917" s="197" t="s">
        <v>2768</v>
      </c>
      <c r="AR917" s="70" t="s">
        <v>2769</v>
      </c>
      <c r="AS917" s="249" t="s">
        <v>87</v>
      </c>
      <c r="AT917" s="37">
        <f t="shared" si="359"/>
        <v>0</v>
      </c>
      <c r="AU917" s="37">
        <f t="shared" si="359"/>
        <v>0</v>
      </c>
      <c r="AV917" s="37">
        <v>0</v>
      </c>
      <c r="AW917" s="37">
        <v>0</v>
      </c>
      <c r="AX917" s="37">
        <v>0</v>
      </c>
      <c r="AY917" s="37">
        <v>0</v>
      </c>
      <c r="AZ917" s="37">
        <v>0</v>
      </c>
      <c r="BA917" s="37">
        <v>0</v>
      </c>
      <c r="BB917" s="37">
        <v>0</v>
      </c>
      <c r="BC917" s="37">
        <v>0</v>
      </c>
      <c r="BD917" s="331">
        <v>1341050</v>
      </c>
      <c r="BE917" s="331">
        <v>0</v>
      </c>
      <c r="BF917" s="331">
        <v>0</v>
      </c>
      <c r="BG917" s="331">
        <v>0</v>
      </c>
      <c r="BH917" s="331">
        <v>1341050</v>
      </c>
      <c r="BI917" s="331">
        <f>BM917</f>
        <v>1341050</v>
      </c>
      <c r="BJ917" s="331">
        <v>0</v>
      </c>
      <c r="BK917" s="331">
        <v>0</v>
      </c>
      <c r="BL917" s="331">
        <v>0</v>
      </c>
      <c r="BM917" s="331">
        <v>1341050</v>
      </c>
      <c r="BN917" s="40">
        <v>1341050</v>
      </c>
      <c r="BO917" s="330">
        <v>0</v>
      </c>
      <c r="BP917" s="40">
        <v>0</v>
      </c>
      <c r="BQ917" s="330">
        <v>0</v>
      </c>
      <c r="BR917" s="40">
        <v>1341050</v>
      </c>
      <c r="BS917" s="40">
        <v>1341050</v>
      </c>
      <c r="BT917" s="330">
        <v>0</v>
      </c>
      <c r="BU917" s="40">
        <v>0</v>
      </c>
      <c r="BV917" s="330">
        <v>0</v>
      </c>
      <c r="BW917" s="40">
        <v>1341050</v>
      </c>
      <c r="BX917" s="37">
        <v>0</v>
      </c>
      <c r="BY917" s="37">
        <v>0</v>
      </c>
      <c r="BZ917" s="37">
        <v>0</v>
      </c>
      <c r="CA917" s="37">
        <v>0</v>
      </c>
      <c r="CB917" s="37">
        <v>0</v>
      </c>
      <c r="CC917" s="331">
        <v>1341050</v>
      </c>
      <c r="CD917" s="331">
        <v>0</v>
      </c>
      <c r="CE917" s="331">
        <v>0</v>
      </c>
      <c r="CF917" s="331">
        <v>0</v>
      </c>
      <c r="CG917" s="331">
        <v>1341050</v>
      </c>
      <c r="CH917" s="331">
        <f>CL917</f>
        <v>1341050</v>
      </c>
      <c r="CI917" s="331">
        <v>0</v>
      </c>
      <c r="CJ917" s="331">
        <v>0</v>
      </c>
      <c r="CK917" s="331">
        <v>0</v>
      </c>
      <c r="CL917" s="331">
        <v>1341050</v>
      </c>
      <c r="CM917" s="382" t="s">
        <v>91</v>
      </c>
      <c r="CN917" s="19" t="str">
        <f t="shared" si="357"/>
        <v>4020000020104нормативный</v>
      </c>
      <c r="CO917" s="103"/>
      <c r="CP917" s="103"/>
      <c r="CQ917" s="104"/>
      <c r="CR917" s="104">
        <f t="shared" si="335"/>
        <v>0</v>
      </c>
      <c r="CS917" s="104">
        <f t="shared" si="336"/>
        <v>0</v>
      </c>
      <c r="CT917" s="104">
        <f t="shared" si="337"/>
        <v>0</v>
      </c>
      <c r="CU917" s="104">
        <f t="shared" si="338"/>
        <v>0</v>
      </c>
      <c r="CV917" s="104">
        <f t="shared" si="339"/>
        <v>0</v>
      </c>
      <c r="CW917" s="104">
        <f t="shared" si="340"/>
        <v>0</v>
      </c>
      <c r="CX917" s="104"/>
      <c r="CY917" s="211">
        <f t="shared" si="341"/>
        <v>0</v>
      </c>
      <c r="CZ917" s="211">
        <f t="shared" si="342"/>
        <v>0</v>
      </c>
      <c r="DA917" s="211">
        <f t="shared" si="343"/>
        <v>0</v>
      </c>
      <c r="DB917" s="211">
        <f t="shared" si="344"/>
        <v>0</v>
      </c>
      <c r="DC917" s="211">
        <f t="shared" si="345"/>
        <v>0</v>
      </c>
      <c r="DD917" s="211">
        <f t="shared" si="346"/>
        <v>0</v>
      </c>
      <c r="DE917" s="211">
        <f t="shared" si="347"/>
        <v>0</v>
      </c>
      <c r="DF917" s="211">
        <f t="shared" si="348"/>
        <v>0</v>
      </c>
      <c r="DG917" s="211">
        <f t="shared" si="349"/>
        <v>0</v>
      </c>
      <c r="DH917" s="211">
        <f t="shared" si="350"/>
        <v>0</v>
      </c>
    </row>
    <row r="918" spans="1:112" s="105" customFormat="1" ht="32.1" customHeight="1">
      <c r="A918" s="56">
        <v>619</v>
      </c>
      <c r="B918" s="57" t="s">
        <v>1141</v>
      </c>
      <c r="C918" s="202">
        <v>404020058</v>
      </c>
      <c r="D918" s="200" t="s">
        <v>1919</v>
      </c>
      <c r="E918" s="59" t="s">
        <v>1213</v>
      </c>
      <c r="F918" s="85"/>
      <c r="G918" s="85"/>
      <c r="H918" s="86">
        <v>4</v>
      </c>
      <c r="I918" s="85"/>
      <c r="J918" s="86">
        <v>19</v>
      </c>
      <c r="K918" s="86" t="s">
        <v>198</v>
      </c>
      <c r="L918" s="86"/>
      <c r="M918" s="232"/>
      <c r="N918" s="232"/>
      <c r="O918" s="232"/>
      <c r="P918" s="64" t="s">
        <v>134</v>
      </c>
      <c r="Q918" s="64" t="s">
        <v>3011</v>
      </c>
      <c r="R918" s="86"/>
      <c r="S918" s="86"/>
      <c r="T918" s="86"/>
      <c r="U918" s="86"/>
      <c r="V918" s="86" t="s">
        <v>3012</v>
      </c>
      <c r="W918" s="86" t="s">
        <v>1139</v>
      </c>
      <c r="X918" s="86" t="s">
        <v>3013</v>
      </c>
      <c r="Y918" s="86"/>
      <c r="Z918" s="86"/>
      <c r="AA918" s="86"/>
      <c r="AB918" s="64" t="s">
        <v>1079</v>
      </c>
      <c r="AC918" s="64" t="s">
        <v>3014</v>
      </c>
      <c r="AD918" s="64"/>
      <c r="AE918" s="64"/>
      <c r="AF918" s="64"/>
      <c r="AG918" s="64"/>
      <c r="AH918" s="64"/>
      <c r="AI918" s="64"/>
      <c r="AJ918" s="193" t="s">
        <v>2142</v>
      </c>
      <c r="AK918" s="193" t="s">
        <v>381</v>
      </c>
      <c r="AL918" s="64"/>
      <c r="AM918" s="194" t="s">
        <v>3015</v>
      </c>
      <c r="AN918" s="194" t="s">
        <v>3016</v>
      </c>
      <c r="AO918" s="197" t="s">
        <v>71</v>
      </c>
      <c r="AP918" s="197" t="s">
        <v>137</v>
      </c>
      <c r="AQ918" s="197" t="s">
        <v>2768</v>
      </c>
      <c r="AR918" s="70" t="s">
        <v>2769</v>
      </c>
      <c r="AS918" s="249" t="s">
        <v>77</v>
      </c>
      <c r="AT918" s="37">
        <f t="shared" si="359"/>
        <v>0</v>
      </c>
      <c r="AU918" s="37">
        <f t="shared" si="359"/>
        <v>0</v>
      </c>
      <c r="AV918" s="37">
        <v>0</v>
      </c>
      <c r="AW918" s="37">
        <v>0</v>
      </c>
      <c r="AX918" s="37">
        <v>0</v>
      </c>
      <c r="AY918" s="37">
        <v>0</v>
      </c>
      <c r="AZ918" s="37">
        <v>0</v>
      </c>
      <c r="BA918" s="37">
        <v>0</v>
      </c>
      <c r="BB918" s="37">
        <v>0</v>
      </c>
      <c r="BC918" s="37">
        <v>0</v>
      </c>
      <c r="BD918" s="331">
        <f>BH918</f>
        <v>25530</v>
      </c>
      <c r="BE918" s="331">
        <v>0</v>
      </c>
      <c r="BF918" s="331">
        <v>0</v>
      </c>
      <c r="BG918" s="331">
        <v>0</v>
      </c>
      <c r="BH918" s="331">
        <v>25530</v>
      </c>
      <c r="BI918" s="331">
        <f>BM918</f>
        <v>25530</v>
      </c>
      <c r="BJ918" s="331">
        <v>0</v>
      </c>
      <c r="BK918" s="331">
        <v>0</v>
      </c>
      <c r="BL918" s="331">
        <v>0</v>
      </c>
      <c r="BM918" s="331">
        <v>25530</v>
      </c>
      <c r="BN918" s="40">
        <f>BR918</f>
        <v>25530</v>
      </c>
      <c r="BO918" s="330">
        <v>0</v>
      </c>
      <c r="BP918" s="40">
        <v>0</v>
      </c>
      <c r="BQ918" s="330">
        <v>0</v>
      </c>
      <c r="BR918" s="40">
        <v>25530</v>
      </c>
      <c r="BS918" s="40">
        <f>BW918</f>
        <v>25530</v>
      </c>
      <c r="BT918" s="330">
        <v>0</v>
      </c>
      <c r="BU918" s="40">
        <v>0</v>
      </c>
      <c r="BV918" s="330">
        <v>0</v>
      </c>
      <c r="BW918" s="40">
        <v>25530</v>
      </c>
      <c r="BX918" s="37">
        <v>0</v>
      </c>
      <c r="BY918" s="37">
        <v>0</v>
      </c>
      <c r="BZ918" s="37">
        <v>0</v>
      </c>
      <c r="CA918" s="37">
        <v>0</v>
      </c>
      <c r="CB918" s="37">
        <v>0</v>
      </c>
      <c r="CC918" s="331">
        <f>CG918</f>
        <v>25530</v>
      </c>
      <c r="CD918" s="331">
        <v>0</v>
      </c>
      <c r="CE918" s="331">
        <v>0</v>
      </c>
      <c r="CF918" s="331">
        <v>0</v>
      </c>
      <c r="CG918" s="331">
        <v>25530</v>
      </c>
      <c r="CH918" s="331">
        <f>CL918</f>
        <v>25530</v>
      </c>
      <c r="CI918" s="331">
        <v>0</v>
      </c>
      <c r="CJ918" s="331">
        <v>0</v>
      </c>
      <c r="CK918" s="331">
        <v>0</v>
      </c>
      <c r="CL918" s="331">
        <v>25530</v>
      </c>
      <c r="CM918" s="438" t="s">
        <v>91</v>
      </c>
      <c r="CN918" s="19" t="str">
        <f t="shared" si="357"/>
        <v>4040200580104нормативный</v>
      </c>
      <c r="CO918" s="103"/>
      <c r="CP918" s="103"/>
      <c r="CQ918" s="104"/>
      <c r="CR918" s="104">
        <f t="shared" si="335"/>
        <v>0</v>
      </c>
      <c r="CS918" s="104">
        <f t="shared" si="336"/>
        <v>0</v>
      </c>
      <c r="CT918" s="104">
        <f t="shared" si="337"/>
        <v>0</v>
      </c>
      <c r="CU918" s="104">
        <f t="shared" si="338"/>
        <v>0</v>
      </c>
      <c r="CV918" s="104">
        <f t="shared" si="339"/>
        <v>0</v>
      </c>
      <c r="CW918" s="104">
        <f t="shared" si="340"/>
        <v>0</v>
      </c>
      <c r="CX918" s="104"/>
      <c r="CY918" s="211">
        <f t="shared" si="341"/>
        <v>0</v>
      </c>
      <c r="CZ918" s="211">
        <f t="shared" si="342"/>
        <v>0</v>
      </c>
      <c r="DA918" s="211">
        <f t="shared" si="343"/>
        <v>0</v>
      </c>
      <c r="DB918" s="211">
        <f t="shared" si="344"/>
        <v>0</v>
      </c>
      <c r="DC918" s="211">
        <f t="shared" si="345"/>
        <v>0</v>
      </c>
      <c r="DD918" s="211">
        <f t="shared" si="346"/>
        <v>0</v>
      </c>
      <c r="DE918" s="211">
        <f t="shared" si="347"/>
        <v>0</v>
      </c>
      <c r="DF918" s="211">
        <f t="shared" si="348"/>
        <v>0</v>
      </c>
      <c r="DG918" s="211">
        <f t="shared" si="349"/>
        <v>0</v>
      </c>
      <c r="DH918" s="211">
        <f t="shared" si="350"/>
        <v>0</v>
      </c>
    </row>
    <row r="919" spans="1:112" s="105" customFormat="1" ht="32.1" customHeight="1">
      <c r="A919" s="56">
        <v>619</v>
      </c>
      <c r="B919" s="57" t="s">
        <v>1141</v>
      </c>
      <c r="C919" s="202">
        <v>404020058</v>
      </c>
      <c r="D919" s="200" t="s">
        <v>1919</v>
      </c>
      <c r="E919" s="59" t="s">
        <v>1213</v>
      </c>
      <c r="F919" s="85"/>
      <c r="G919" s="85"/>
      <c r="H919" s="86">
        <v>4</v>
      </c>
      <c r="I919" s="85"/>
      <c r="J919" s="86">
        <v>19</v>
      </c>
      <c r="K919" s="86" t="s">
        <v>198</v>
      </c>
      <c r="L919" s="86"/>
      <c r="M919" s="232"/>
      <c r="N919" s="232"/>
      <c r="O919" s="232"/>
      <c r="P919" s="64" t="s">
        <v>134</v>
      </c>
      <c r="Q919" s="64" t="s">
        <v>3011</v>
      </c>
      <c r="R919" s="86"/>
      <c r="S919" s="86"/>
      <c r="T919" s="86"/>
      <c r="U919" s="86"/>
      <c r="V919" s="86" t="s">
        <v>3012</v>
      </c>
      <c r="W919" s="86" t="s">
        <v>1139</v>
      </c>
      <c r="X919" s="86" t="s">
        <v>3013</v>
      </c>
      <c r="Y919" s="86"/>
      <c r="Z919" s="86"/>
      <c r="AA919" s="86"/>
      <c r="AB919" s="64" t="s">
        <v>1079</v>
      </c>
      <c r="AC919" s="64" t="s">
        <v>3014</v>
      </c>
      <c r="AD919" s="64"/>
      <c r="AE919" s="64"/>
      <c r="AF919" s="64"/>
      <c r="AG919" s="64"/>
      <c r="AH919" s="64"/>
      <c r="AI919" s="64"/>
      <c r="AJ919" s="193" t="s">
        <v>2142</v>
      </c>
      <c r="AK919" s="193" t="s">
        <v>381</v>
      </c>
      <c r="AL919" s="64"/>
      <c r="AM919" s="194" t="s">
        <v>3015</v>
      </c>
      <c r="AN919" s="194" t="s">
        <v>3016</v>
      </c>
      <c r="AO919" s="197" t="s">
        <v>71</v>
      </c>
      <c r="AP919" s="197" t="s">
        <v>137</v>
      </c>
      <c r="AQ919" s="197" t="s">
        <v>2768</v>
      </c>
      <c r="AR919" s="70" t="s">
        <v>2769</v>
      </c>
      <c r="AS919" s="249" t="s">
        <v>79</v>
      </c>
      <c r="AT919" s="37">
        <f t="shared" si="359"/>
        <v>0</v>
      </c>
      <c r="AU919" s="37">
        <f t="shared" si="359"/>
        <v>0</v>
      </c>
      <c r="AV919" s="37">
        <v>0</v>
      </c>
      <c r="AW919" s="37">
        <v>0</v>
      </c>
      <c r="AX919" s="37">
        <v>0</v>
      </c>
      <c r="AY919" s="37">
        <v>0</v>
      </c>
      <c r="AZ919" s="37">
        <v>0</v>
      </c>
      <c r="BA919" s="37">
        <v>0</v>
      </c>
      <c r="BB919" s="37">
        <v>0</v>
      </c>
      <c r="BC919" s="37">
        <v>0</v>
      </c>
      <c r="BD919" s="331">
        <f>BH919</f>
        <v>379199.16</v>
      </c>
      <c r="BE919" s="331">
        <v>0</v>
      </c>
      <c r="BF919" s="331">
        <v>0</v>
      </c>
      <c r="BG919" s="331">
        <v>0</v>
      </c>
      <c r="BH919" s="331">
        <v>379199.16</v>
      </c>
      <c r="BI919" s="331">
        <f>BM919</f>
        <v>412707.16</v>
      </c>
      <c r="BJ919" s="331">
        <v>0</v>
      </c>
      <c r="BK919" s="331">
        <v>0</v>
      </c>
      <c r="BL919" s="331">
        <v>0</v>
      </c>
      <c r="BM919" s="331">
        <v>412707.16</v>
      </c>
      <c r="BN919" s="40">
        <f>BR919</f>
        <v>412707.16</v>
      </c>
      <c r="BO919" s="330">
        <v>0</v>
      </c>
      <c r="BP919" s="40">
        <v>0</v>
      </c>
      <c r="BQ919" s="330">
        <v>0</v>
      </c>
      <c r="BR919" s="40">
        <v>412707.16</v>
      </c>
      <c r="BS919" s="40">
        <f>BW919</f>
        <v>412707.16</v>
      </c>
      <c r="BT919" s="330">
        <v>0</v>
      </c>
      <c r="BU919" s="40">
        <v>0</v>
      </c>
      <c r="BV919" s="330">
        <v>0</v>
      </c>
      <c r="BW919" s="40">
        <v>412707.16</v>
      </c>
      <c r="BX919" s="37">
        <v>0</v>
      </c>
      <c r="BY919" s="37">
        <v>0</v>
      </c>
      <c r="BZ919" s="37">
        <v>0</v>
      </c>
      <c r="CA919" s="37">
        <v>0</v>
      </c>
      <c r="CB919" s="37">
        <v>0</v>
      </c>
      <c r="CC919" s="331">
        <f>CG919</f>
        <v>379199.16</v>
      </c>
      <c r="CD919" s="331">
        <v>0</v>
      </c>
      <c r="CE919" s="331">
        <v>0</v>
      </c>
      <c r="CF919" s="331">
        <v>0</v>
      </c>
      <c r="CG919" s="331">
        <v>379199.16</v>
      </c>
      <c r="CH919" s="331">
        <f>CL919</f>
        <v>412707.16</v>
      </c>
      <c r="CI919" s="331">
        <v>0</v>
      </c>
      <c r="CJ919" s="331">
        <v>0</v>
      </c>
      <c r="CK919" s="331">
        <v>0</v>
      </c>
      <c r="CL919" s="331">
        <v>412707.16</v>
      </c>
      <c r="CM919" s="438" t="s">
        <v>91</v>
      </c>
      <c r="CN919" s="19" t="str">
        <f t="shared" si="357"/>
        <v>4040200580104нормативный</v>
      </c>
      <c r="CO919" s="103"/>
      <c r="CP919" s="103"/>
      <c r="CQ919" s="104"/>
      <c r="CR919" s="104">
        <f t="shared" si="335"/>
        <v>0</v>
      </c>
      <c r="CS919" s="104">
        <f t="shared" si="336"/>
        <v>0</v>
      </c>
      <c r="CT919" s="104">
        <f t="shared" si="337"/>
        <v>0</v>
      </c>
      <c r="CU919" s="104">
        <f t="shared" si="338"/>
        <v>0</v>
      </c>
      <c r="CV919" s="104">
        <f t="shared" si="339"/>
        <v>0</v>
      </c>
      <c r="CW919" s="104">
        <f t="shared" si="340"/>
        <v>0</v>
      </c>
      <c r="CX919" s="104"/>
      <c r="CY919" s="211">
        <f t="shared" si="341"/>
        <v>0</v>
      </c>
      <c r="CZ919" s="211">
        <f t="shared" si="342"/>
        <v>0</v>
      </c>
      <c r="DA919" s="211">
        <f t="shared" si="343"/>
        <v>0</v>
      </c>
      <c r="DB919" s="211">
        <f t="shared" si="344"/>
        <v>0</v>
      </c>
      <c r="DC919" s="211">
        <f t="shared" si="345"/>
        <v>0</v>
      </c>
      <c r="DD919" s="211">
        <f t="shared" si="346"/>
        <v>0</v>
      </c>
      <c r="DE919" s="211">
        <f t="shared" si="347"/>
        <v>0</v>
      </c>
      <c r="DF919" s="211">
        <f t="shared" si="348"/>
        <v>0</v>
      </c>
      <c r="DG919" s="211">
        <f t="shared" si="349"/>
        <v>0</v>
      </c>
      <c r="DH919" s="211">
        <f t="shared" si="350"/>
        <v>0</v>
      </c>
    </row>
    <row r="920" spans="1:112" s="105" customFormat="1" ht="32.1" customHeight="1">
      <c r="A920" s="56">
        <v>619</v>
      </c>
      <c r="B920" s="57" t="s">
        <v>1141</v>
      </c>
      <c r="C920" s="202">
        <v>404020058</v>
      </c>
      <c r="D920" s="200" t="s">
        <v>1919</v>
      </c>
      <c r="E920" s="59" t="s">
        <v>252</v>
      </c>
      <c r="F920" s="85"/>
      <c r="G920" s="85"/>
      <c r="H920" s="86">
        <v>4</v>
      </c>
      <c r="I920" s="85"/>
      <c r="J920" s="86">
        <v>19</v>
      </c>
      <c r="K920" s="86">
        <v>5</v>
      </c>
      <c r="L920" s="86"/>
      <c r="M920" s="232"/>
      <c r="N920" s="232">
        <v>2</v>
      </c>
      <c r="O920" s="232"/>
      <c r="P920" s="64" t="s">
        <v>134</v>
      </c>
      <c r="Q920" s="64" t="s">
        <v>3017</v>
      </c>
      <c r="R920" s="86"/>
      <c r="S920" s="86"/>
      <c r="T920" s="86" t="s">
        <v>1118</v>
      </c>
      <c r="U920" s="86" t="s">
        <v>1119</v>
      </c>
      <c r="V920" s="86" t="s">
        <v>1216</v>
      </c>
      <c r="W920" s="86" t="s">
        <v>1217</v>
      </c>
      <c r="X920" s="86" t="s">
        <v>1218</v>
      </c>
      <c r="Y920" s="86"/>
      <c r="Z920" s="86"/>
      <c r="AA920" s="86"/>
      <c r="AB920" s="64" t="s">
        <v>1219</v>
      </c>
      <c r="AC920" s="64" t="s">
        <v>3018</v>
      </c>
      <c r="AD920" s="64"/>
      <c r="AE920" s="64"/>
      <c r="AF920" s="64"/>
      <c r="AG920" s="64"/>
      <c r="AH920" s="64"/>
      <c r="AI920" s="64"/>
      <c r="AJ920" s="64"/>
      <c r="AK920" s="64"/>
      <c r="AL920" s="64"/>
      <c r="AM920" s="264" t="s">
        <v>3019</v>
      </c>
      <c r="AN920" s="327" t="s">
        <v>3020</v>
      </c>
      <c r="AO920" s="197" t="s">
        <v>71</v>
      </c>
      <c r="AP920" s="197" t="s">
        <v>72</v>
      </c>
      <c r="AQ920" s="197" t="s">
        <v>997</v>
      </c>
      <c r="AR920" s="70" t="s">
        <v>1120</v>
      </c>
      <c r="AS920" s="249" t="s">
        <v>73</v>
      </c>
      <c r="AT920" s="37">
        <f t="shared" si="359"/>
        <v>550000</v>
      </c>
      <c r="AU920" s="37">
        <f t="shared" si="359"/>
        <v>550000</v>
      </c>
      <c r="AV920" s="37">
        <v>0</v>
      </c>
      <c r="AW920" s="37">
        <v>0</v>
      </c>
      <c r="AX920" s="37">
        <v>0</v>
      </c>
      <c r="AY920" s="37">
        <v>0</v>
      </c>
      <c r="AZ920" s="37">
        <v>0</v>
      </c>
      <c r="BA920" s="37">
        <v>0</v>
      </c>
      <c r="BB920" s="37">
        <v>550000</v>
      </c>
      <c r="BC920" s="37">
        <v>550000</v>
      </c>
      <c r="BD920" s="331">
        <v>700000</v>
      </c>
      <c r="BE920" s="330">
        <v>0</v>
      </c>
      <c r="BF920" s="330">
        <v>0</v>
      </c>
      <c r="BG920" s="330">
        <v>0</v>
      </c>
      <c r="BH920" s="331">
        <v>700000</v>
      </c>
      <c r="BI920" s="331">
        <v>700000</v>
      </c>
      <c r="BJ920" s="330">
        <v>0</v>
      </c>
      <c r="BK920" s="330">
        <v>0</v>
      </c>
      <c r="BL920" s="330">
        <v>0</v>
      </c>
      <c r="BM920" s="331">
        <v>700000</v>
      </c>
      <c r="BN920" s="40">
        <v>700000</v>
      </c>
      <c r="BO920" s="330">
        <v>0</v>
      </c>
      <c r="BP920" s="330">
        <v>0</v>
      </c>
      <c r="BQ920" s="330">
        <v>0</v>
      </c>
      <c r="BR920" s="40">
        <v>700000</v>
      </c>
      <c r="BS920" s="40">
        <v>700000</v>
      </c>
      <c r="BT920" s="330">
        <v>0</v>
      </c>
      <c r="BU920" s="330">
        <v>0</v>
      </c>
      <c r="BV920" s="330">
        <v>0</v>
      </c>
      <c r="BW920" s="40">
        <v>700000</v>
      </c>
      <c r="BX920" s="37">
        <f>BY920+BZ920+CA920+CB920</f>
        <v>550000</v>
      </c>
      <c r="BY920" s="37">
        <v>0</v>
      </c>
      <c r="BZ920" s="37">
        <v>0</v>
      </c>
      <c r="CA920" s="37">
        <v>0</v>
      </c>
      <c r="CB920" s="37">
        <v>550000</v>
      </c>
      <c r="CC920" s="331">
        <v>700000</v>
      </c>
      <c r="CD920" s="330">
        <v>0</v>
      </c>
      <c r="CE920" s="330">
        <v>0</v>
      </c>
      <c r="CF920" s="330">
        <v>0</v>
      </c>
      <c r="CG920" s="331">
        <v>700000</v>
      </c>
      <c r="CH920" s="331">
        <v>700000</v>
      </c>
      <c r="CI920" s="330">
        <v>0</v>
      </c>
      <c r="CJ920" s="330">
        <v>0</v>
      </c>
      <c r="CK920" s="330">
        <v>0</v>
      </c>
      <c r="CL920" s="331">
        <v>700000</v>
      </c>
      <c r="CM920" s="438" t="s">
        <v>91</v>
      </c>
      <c r="CN920" s="19" t="str">
        <f t="shared" si="357"/>
        <v>4040200580113нормативный</v>
      </c>
      <c r="CO920" s="103"/>
      <c r="CP920" s="103"/>
      <c r="CQ920" s="104"/>
      <c r="CR920" s="104">
        <f t="shared" si="335"/>
        <v>0</v>
      </c>
      <c r="CS920" s="104">
        <f t="shared" si="336"/>
        <v>0</v>
      </c>
      <c r="CT920" s="104">
        <f t="shared" si="337"/>
        <v>0</v>
      </c>
      <c r="CU920" s="104">
        <f t="shared" si="338"/>
        <v>0</v>
      </c>
      <c r="CV920" s="104">
        <f t="shared" si="339"/>
        <v>0</v>
      </c>
      <c r="CW920" s="104">
        <f t="shared" si="340"/>
        <v>0</v>
      </c>
      <c r="CX920" s="104"/>
      <c r="CY920" s="211">
        <f t="shared" si="341"/>
        <v>0</v>
      </c>
      <c r="CZ920" s="211">
        <f t="shared" si="342"/>
        <v>0</v>
      </c>
      <c r="DA920" s="211">
        <f t="shared" si="343"/>
        <v>0</v>
      </c>
      <c r="DB920" s="211">
        <f t="shared" si="344"/>
        <v>0</v>
      </c>
      <c r="DC920" s="211">
        <f t="shared" si="345"/>
        <v>0</v>
      </c>
      <c r="DD920" s="211">
        <f t="shared" si="346"/>
        <v>0</v>
      </c>
      <c r="DE920" s="211">
        <f t="shared" si="347"/>
        <v>0</v>
      </c>
      <c r="DF920" s="211">
        <f t="shared" si="348"/>
        <v>0</v>
      </c>
      <c r="DG920" s="211">
        <f t="shared" si="349"/>
        <v>0</v>
      </c>
      <c r="DH920" s="211">
        <f t="shared" si="350"/>
        <v>0</v>
      </c>
    </row>
    <row r="921" spans="1:112" s="105" customFormat="1" ht="32.1" customHeight="1">
      <c r="A921" s="638" t="s">
        <v>1220</v>
      </c>
      <c r="B921" s="639"/>
      <c r="C921" s="639"/>
      <c r="D921" s="639"/>
      <c r="E921" s="639"/>
      <c r="F921" s="639"/>
      <c r="G921" s="639"/>
      <c r="H921" s="639"/>
      <c r="I921" s="639"/>
      <c r="J921" s="639"/>
      <c r="K921" s="639"/>
      <c r="L921" s="639"/>
      <c r="M921" s="639"/>
      <c r="N921" s="639"/>
      <c r="O921" s="639"/>
      <c r="P921" s="639"/>
      <c r="Q921" s="639"/>
      <c r="R921" s="639"/>
      <c r="S921" s="639"/>
      <c r="T921" s="639"/>
      <c r="U921" s="639"/>
      <c r="V921" s="639"/>
      <c r="W921" s="639"/>
      <c r="X921" s="639"/>
      <c r="Y921" s="639"/>
      <c r="Z921" s="639"/>
      <c r="AA921" s="639"/>
      <c r="AB921" s="639"/>
      <c r="AC921" s="639"/>
      <c r="AD921" s="639"/>
      <c r="AE921" s="639"/>
      <c r="AF921" s="639"/>
      <c r="AG921" s="639"/>
      <c r="AH921" s="639"/>
      <c r="AI921" s="639"/>
      <c r="AJ921" s="639"/>
      <c r="AK921" s="639"/>
      <c r="AL921" s="639"/>
      <c r="AM921" s="639"/>
      <c r="AN921" s="639"/>
      <c r="AO921" s="639"/>
      <c r="AP921" s="639"/>
      <c r="AQ921" s="639"/>
      <c r="AR921" s="639"/>
      <c r="AS921" s="639"/>
      <c r="AT921" s="37">
        <f t="shared" si="359"/>
        <v>383358524.27000004</v>
      </c>
      <c r="AU921" s="37">
        <f t="shared" si="359"/>
        <v>363189849.59000003</v>
      </c>
      <c r="AV921" s="252">
        <f t="shared" ref="AV921:AW921" si="360">SUM(AV851:AV920)</f>
        <v>772879.51</v>
      </c>
      <c r="AW921" s="252">
        <f t="shared" si="360"/>
        <v>772879.51</v>
      </c>
      <c r="AX921" s="252">
        <f t="shared" ref="AX921:CL921" si="361">SUM(AX851:AX920)</f>
        <v>97093646.650000021</v>
      </c>
      <c r="AY921" s="252">
        <f t="shared" si="361"/>
        <v>97045132.220000014</v>
      </c>
      <c r="AZ921" s="252">
        <f t="shared" si="361"/>
        <v>1500001</v>
      </c>
      <c r="BA921" s="252">
        <f t="shared" si="361"/>
        <v>1500001</v>
      </c>
      <c r="BB921" s="252">
        <f t="shared" si="361"/>
        <v>283991997.11000001</v>
      </c>
      <c r="BC921" s="252">
        <f t="shared" si="361"/>
        <v>263871836.86000004</v>
      </c>
      <c r="BD921" s="252">
        <f t="shared" si="361"/>
        <v>411117762.28000003</v>
      </c>
      <c r="BE921" s="252">
        <f t="shared" si="361"/>
        <v>0</v>
      </c>
      <c r="BF921" s="252">
        <f t="shared" si="361"/>
        <v>25384548.690000001</v>
      </c>
      <c r="BG921" s="252">
        <f t="shared" si="361"/>
        <v>1500001</v>
      </c>
      <c r="BH921" s="252">
        <f t="shared" si="361"/>
        <v>384233212.59000003</v>
      </c>
      <c r="BI921" s="252">
        <f t="shared" si="361"/>
        <v>303055275.85000002</v>
      </c>
      <c r="BJ921" s="252">
        <f t="shared" si="361"/>
        <v>0</v>
      </c>
      <c r="BK921" s="252">
        <f t="shared" si="361"/>
        <v>4384548.6899999995</v>
      </c>
      <c r="BL921" s="252">
        <f t="shared" si="361"/>
        <v>0</v>
      </c>
      <c r="BM921" s="252">
        <f t="shared" si="361"/>
        <v>298670727.16000003</v>
      </c>
      <c r="BN921" s="252">
        <f t="shared" si="361"/>
        <v>303171125.85000002</v>
      </c>
      <c r="BO921" s="252">
        <f t="shared" si="361"/>
        <v>0</v>
      </c>
      <c r="BP921" s="252">
        <f t="shared" si="361"/>
        <v>4384548.6899999995</v>
      </c>
      <c r="BQ921" s="252">
        <f t="shared" si="361"/>
        <v>0</v>
      </c>
      <c r="BR921" s="252">
        <f t="shared" si="361"/>
        <v>298786577.16000003</v>
      </c>
      <c r="BS921" s="252">
        <f t="shared" si="361"/>
        <v>303171125.85000002</v>
      </c>
      <c r="BT921" s="252">
        <f t="shared" si="361"/>
        <v>0</v>
      </c>
      <c r="BU921" s="252">
        <f t="shared" si="361"/>
        <v>4384548.6899999995</v>
      </c>
      <c r="BV921" s="252">
        <f t="shared" si="361"/>
        <v>0</v>
      </c>
      <c r="BW921" s="252">
        <f t="shared" si="361"/>
        <v>298786577.16000003</v>
      </c>
      <c r="BX921" s="252">
        <f t="shared" si="361"/>
        <v>383358524.26999998</v>
      </c>
      <c r="BY921" s="252">
        <f t="shared" si="361"/>
        <v>772879.51</v>
      </c>
      <c r="BZ921" s="252">
        <f t="shared" si="361"/>
        <v>97093646.650000021</v>
      </c>
      <c r="CA921" s="252">
        <f t="shared" si="361"/>
        <v>1500001</v>
      </c>
      <c r="CB921" s="252">
        <f t="shared" si="361"/>
        <v>283991997.11000001</v>
      </c>
      <c r="CC921" s="252">
        <f t="shared" si="361"/>
        <v>412187269.41000003</v>
      </c>
      <c r="CD921" s="252">
        <f t="shared" si="361"/>
        <v>0</v>
      </c>
      <c r="CE921" s="252">
        <f t="shared" si="361"/>
        <v>25384548.690000001</v>
      </c>
      <c r="CF921" s="252">
        <f t="shared" si="361"/>
        <v>1500001</v>
      </c>
      <c r="CG921" s="252">
        <f t="shared" si="361"/>
        <v>385302719.72000003</v>
      </c>
      <c r="CH921" s="252">
        <f t="shared" si="361"/>
        <v>303055275.85000002</v>
      </c>
      <c r="CI921" s="252">
        <f t="shared" si="361"/>
        <v>0</v>
      </c>
      <c r="CJ921" s="252">
        <f t="shared" si="361"/>
        <v>4384548.6899999995</v>
      </c>
      <c r="CK921" s="252">
        <f t="shared" si="361"/>
        <v>0</v>
      </c>
      <c r="CL921" s="252">
        <f t="shared" si="361"/>
        <v>298670727.16000003</v>
      </c>
      <c r="CM921" s="13"/>
      <c r="CN921" s="19" t="str">
        <f t="shared" si="357"/>
        <v/>
      </c>
      <c r="CO921" s="103"/>
      <c r="CP921" s="103"/>
      <c r="CQ921" s="104"/>
      <c r="CR921" s="104">
        <f t="shared" si="335"/>
        <v>0</v>
      </c>
      <c r="CS921" s="104">
        <f t="shared" si="336"/>
        <v>0</v>
      </c>
      <c r="CT921" s="104">
        <f t="shared" si="337"/>
        <v>0</v>
      </c>
      <c r="CU921" s="104">
        <f t="shared" si="338"/>
        <v>0</v>
      </c>
      <c r="CV921" s="104">
        <f t="shared" si="339"/>
        <v>0</v>
      </c>
      <c r="CW921" s="104">
        <f t="shared" si="340"/>
        <v>0</v>
      </c>
      <c r="CX921" s="104"/>
      <c r="CY921" s="211">
        <f t="shared" si="341"/>
        <v>1069507.1299999952</v>
      </c>
      <c r="CZ921" s="211">
        <f t="shared" si="342"/>
        <v>0</v>
      </c>
      <c r="DA921" s="211">
        <f t="shared" si="343"/>
        <v>0</v>
      </c>
      <c r="DB921" s="211">
        <f t="shared" si="344"/>
        <v>0</v>
      </c>
      <c r="DC921" s="211">
        <f t="shared" si="345"/>
        <v>1069507.1299999952</v>
      </c>
      <c r="DD921" s="211">
        <f t="shared" si="346"/>
        <v>0</v>
      </c>
      <c r="DE921" s="211">
        <f t="shared" si="347"/>
        <v>0</v>
      </c>
      <c r="DF921" s="211">
        <f t="shared" si="348"/>
        <v>0</v>
      </c>
      <c r="DG921" s="211">
        <f t="shared" si="349"/>
        <v>0</v>
      </c>
      <c r="DH921" s="211">
        <f t="shared" si="350"/>
        <v>0</v>
      </c>
    </row>
    <row r="922" spans="1:112" s="105" customFormat="1" ht="32.1" customHeight="1">
      <c r="A922" s="56" t="s">
        <v>1221</v>
      </c>
      <c r="B922" s="57" t="s">
        <v>1222</v>
      </c>
      <c r="C922" s="67">
        <v>401000004</v>
      </c>
      <c r="D922" s="58" t="s">
        <v>1223</v>
      </c>
      <c r="E922" s="59" t="s">
        <v>1224</v>
      </c>
      <c r="F922" s="60"/>
      <c r="G922" s="60"/>
      <c r="H922" s="61">
        <v>3</v>
      </c>
      <c r="I922" s="68"/>
      <c r="J922" s="61">
        <v>16</v>
      </c>
      <c r="K922" s="61" t="s">
        <v>64</v>
      </c>
      <c r="L922" s="61" t="s">
        <v>615</v>
      </c>
      <c r="M922" s="62"/>
      <c r="N922" s="62"/>
      <c r="O922" s="62"/>
      <c r="P922" s="63" t="s">
        <v>134</v>
      </c>
      <c r="Q922" s="64" t="s">
        <v>1225</v>
      </c>
      <c r="R922" s="62"/>
      <c r="S922" s="62"/>
      <c r="T922" s="62">
        <v>3</v>
      </c>
      <c r="U922" s="62"/>
      <c r="V922" s="62" t="s">
        <v>189</v>
      </c>
      <c r="W922" s="62">
        <v>1</v>
      </c>
      <c r="X922" s="61"/>
      <c r="Y922" s="61"/>
      <c r="Z922" s="61"/>
      <c r="AA922" s="61"/>
      <c r="AB922" s="63" t="s">
        <v>142</v>
      </c>
      <c r="AC922" s="64" t="s">
        <v>3023</v>
      </c>
      <c r="AD922" s="63"/>
      <c r="AE922" s="63"/>
      <c r="AF922" s="63"/>
      <c r="AG922" s="63"/>
      <c r="AH922" s="63"/>
      <c r="AI922" s="63"/>
      <c r="AJ922" s="63"/>
      <c r="AK922" s="63"/>
      <c r="AL922" s="63"/>
      <c r="AM922" s="63" t="s">
        <v>3024</v>
      </c>
      <c r="AN922" s="63" t="s">
        <v>3025</v>
      </c>
      <c r="AO922" s="76" t="s">
        <v>205</v>
      </c>
      <c r="AP922" s="76" t="s">
        <v>90</v>
      </c>
      <c r="AQ922" s="76" t="s">
        <v>1226</v>
      </c>
      <c r="AR922" s="70" t="s">
        <v>1227</v>
      </c>
      <c r="AS922" s="197">
        <v>244</v>
      </c>
      <c r="AT922" s="40">
        <f>AV922+AX922+AZ922+BB922</f>
        <v>81853.009999999995</v>
      </c>
      <c r="AU922" s="40">
        <f>AW922+AY922+BA922+BC922</f>
        <v>80367.45</v>
      </c>
      <c r="AV922" s="37">
        <v>0</v>
      </c>
      <c r="AW922" s="37">
        <v>0</v>
      </c>
      <c r="AX922" s="37">
        <v>0</v>
      </c>
      <c r="AY922" s="37">
        <v>0</v>
      </c>
      <c r="AZ922" s="37">
        <v>0</v>
      </c>
      <c r="BA922" s="37">
        <v>0</v>
      </c>
      <c r="BB922" s="37">
        <v>81853.009999999995</v>
      </c>
      <c r="BC922" s="37">
        <v>80367.45</v>
      </c>
      <c r="BD922" s="37">
        <f>SUM(BE922:BH922)</f>
        <v>115043.75</v>
      </c>
      <c r="BE922" s="37">
        <v>0</v>
      </c>
      <c r="BF922" s="37">
        <v>0</v>
      </c>
      <c r="BG922" s="37">
        <v>0</v>
      </c>
      <c r="BH922" s="37">
        <v>115043.75</v>
      </c>
      <c r="BI922" s="37">
        <f>SUM(BJ922:BM922)</f>
        <v>81860.72</v>
      </c>
      <c r="BJ922" s="37">
        <v>0</v>
      </c>
      <c r="BK922" s="37">
        <v>0</v>
      </c>
      <c r="BL922" s="37">
        <v>0</v>
      </c>
      <c r="BM922" s="37">
        <v>81860.72</v>
      </c>
      <c r="BN922" s="37">
        <f>SUM(BO922:BR922)</f>
        <v>81855.72</v>
      </c>
      <c r="BO922" s="37">
        <v>0</v>
      </c>
      <c r="BP922" s="37">
        <v>0</v>
      </c>
      <c r="BQ922" s="37">
        <v>0</v>
      </c>
      <c r="BR922" s="37">
        <v>81855.72</v>
      </c>
      <c r="BS922" s="37">
        <f>SUM(BT922:BW922)</f>
        <v>81855.72</v>
      </c>
      <c r="BT922" s="37">
        <v>0</v>
      </c>
      <c r="BU922" s="37">
        <v>0</v>
      </c>
      <c r="BV922" s="37">
        <v>0</v>
      </c>
      <c r="BW922" s="37">
        <v>81855.72</v>
      </c>
      <c r="BX922" s="356">
        <f>BY922+BZ922+CA922+CB922</f>
        <v>80367.45</v>
      </c>
      <c r="BY922" s="356">
        <f>AW922</f>
        <v>0</v>
      </c>
      <c r="BZ922" s="356">
        <f>AY922</f>
        <v>0</v>
      </c>
      <c r="CA922" s="356">
        <f>BA922</f>
        <v>0</v>
      </c>
      <c r="CB922" s="356">
        <f>BC922</f>
        <v>80367.45</v>
      </c>
      <c r="CC922" s="311">
        <f>CD922+CE922+CF922+CG922</f>
        <v>115043.75</v>
      </c>
      <c r="CD922" s="356">
        <f>BE922</f>
        <v>0</v>
      </c>
      <c r="CE922" s="356">
        <f>BF922</f>
        <v>0</v>
      </c>
      <c r="CF922" s="356">
        <f>BG922</f>
        <v>0</v>
      </c>
      <c r="CG922" s="356">
        <f>BH922</f>
        <v>115043.75</v>
      </c>
      <c r="CH922" s="311">
        <f>CI922+CJ922+CK922+CL922</f>
        <v>81860.72</v>
      </c>
      <c r="CI922" s="356">
        <f>BJ922</f>
        <v>0</v>
      </c>
      <c r="CJ922" s="356">
        <f t="shared" ref="CJ922:CL937" si="362">BK922</f>
        <v>0</v>
      </c>
      <c r="CK922" s="356">
        <f t="shared" si="362"/>
        <v>0</v>
      </c>
      <c r="CL922" s="356">
        <f t="shared" si="362"/>
        <v>81860.72</v>
      </c>
      <c r="CM922" s="509" t="s">
        <v>92</v>
      </c>
      <c r="CN922" s="19" t="str">
        <f t="shared" si="357"/>
        <v>4010000040502плановый</v>
      </c>
      <c r="CO922" s="103"/>
      <c r="CP922" s="103"/>
      <c r="CQ922" s="104"/>
      <c r="CR922" s="104">
        <f t="shared" si="335"/>
        <v>0</v>
      </c>
      <c r="CS922" s="104">
        <f t="shared" si="336"/>
        <v>0</v>
      </c>
      <c r="CT922" s="104">
        <f t="shared" si="337"/>
        <v>0</v>
      </c>
      <c r="CU922" s="104">
        <f t="shared" si="338"/>
        <v>0</v>
      </c>
      <c r="CV922" s="104">
        <f t="shared" si="339"/>
        <v>0</v>
      </c>
      <c r="CW922" s="104">
        <f t="shared" si="340"/>
        <v>0</v>
      </c>
      <c r="CX922" s="104"/>
      <c r="CY922" s="211">
        <f t="shared" si="341"/>
        <v>0</v>
      </c>
      <c r="CZ922" s="211">
        <f t="shared" si="342"/>
        <v>0</v>
      </c>
      <c r="DA922" s="211">
        <f t="shared" si="343"/>
        <v>0</v>
      </c>
      <c r="DB922" s="211">
        <f t="shared" si="344"/>
        <v>0</v>
      </c>
      <c r="DC922" s="211">
        <f t="shared" si="345"/>
        <v>0</v>
      </c>
      <c r="DD922" s="211">
        <f t="shared" si="346"/>
        <v>0</v>
      </c>
      <c r="DE922" s="211">
        <f t="shared" si="347"/>
        <v>0</v>
      </c>
      <c r="DF922" s="211">
        <f t="shared" si="348"/>
        <v>0</v>
      </c>
      <c r="DG922" s="211">
        <f t="shared" si="349"/>
        <v>0</v>
      </c>
      <c r="DH922" s="211">
        <f t="shared" si="350"/>
        <v>0</v>
      </c>
    </row>
    <row r="923" spans="1:112" s="105" customFormat="1" ht="32.1" customHeight="1">
      <c r="A923" s="56" t="s">
        <v>1221</v>
      </c>
      <c r="B923" s="57" t="s">
        <v>1222</v>
      </c>
      <c r="C923" s="67">
        <v>401000004</v>
      </c>
      <c r="D923" s="58" t="s">
        <v>1223</v>
      </c>
      <c r="E923" s="59" t="s">
        <v>1224</v>
      </c>
      <c r="F923" s="60"/>
      <c r="G923" s="60"/>
      <c r="H923" s="61">
        <v>3</v>
      </c>
      <c r="I923" s="68"/>
      <c r="J923" s="61">
        <v>16</v>
      </c>
      <c r="K923" s="61" t="s">
        <v>64</v>
      </c>
      <c r="L923" s="61" t="s">
        <v>615</v>
      </c>
      <c r="M923" s="62"/>
      <c r="N923" s="62"/>
      <c r="O923" s="62"/>
      <c r="P923" s="63" t="s">
        <v>134</v>
      </c>
      <c r="Q923" s="64" t="s">
        <v>3026</v>
      </c>
      <c r="R923" s="62"/>
      <c r="S923" s="62"/>
      <c r="T923" s="62">
        <v>3</v>
      </c>
      <c r="U923" s="62"/>
      <c r="V923" s="62">
        <v>9</v>
      </c>
      <c r="W923" s="62">
        <v>1</v>
      </c>
      <c r="X923" s="61"/>
      <c r="Y923" s="93"/>
      <c r="Z923" s="61"/>
      <c r="AA923" s="61"/>
      <c r="AB923" s="63" t="s">
        <v>1300</v>
      </c>
      <c r="AC923" s="64" t="s">
        <v>3023</v>
      </c>
      <c r="AD923" s="63"/>
      <c r="AE923" s="63"/>
      <c r="AF923" s="63"/>
      <c r="AG923" s="63"/>
      <c r="AH923" s="63"/>
      <c r="AI923" s="63"/>
      <c r="AJ923" s="63"/>
      <c r="AK923" s="63"/>
      <c r="AL923" s="63"/>
      <c r="AM923" s="63" t="s">
        <v>3024</v>
      </c>
      <c r="AN923" s="63" t="s">
        <v>3025</v>
      </c>
      <c r="AO923" s="76" t="s">
        <v>205</v>
      </c>
      <c r="AP923" s="76" t="s">
        <v>90</v>
      </c>
      <c r="AQ923" s="76" t="s">
        <v>1231</v>
      </c>
      <c r="AR923" s="70" t="s">
        <v>1227</v>
      </c>
      <c r="AS923" s="197" t="s">
        <v>285</v>
      </c>
      <c r="AT923" s="40">
        <f t="shared" ref="AT923:AU960" si="363">AV923+AX923+AZ923+BB923</f>
        <v>16951447.23</v>
      </c>
      <c r="AU923" s="40">
        <f t="shared" si="363"/>
        <v>16951447.23</v>
      </c>
      <c r="AV923" s="37">
        <v>0</v>
      </c>
      <c r="AW923" s="37">
        <v>0</v>
      </c>
      <c r="AX923" s="37">
        <v>0</v>
      </c>
      <c r="AY923" s="37">
        <v>0</v>
      </c>
      <c r="AZ923" s="37">
        <v>0</v>
      </c>
      <c r="BA923" s="37">
        <v>0</v>
      </c>
      <c r="BB923" s="37">
        <f>16951447.22+0.01</f>
        <v>16951447.23</v>
      </c>
      <c r="BC923" s="37">
        <f>16951447.22+0.01</f>
        <v>16951447.23</v>
      </c>
      <c r="BD923" s="37">
        <f t="shared" ref="BD923:BD979" si="364">SUM(BE923:BH923)</f>
        <v>0</v>
      </c>
      <c r="BE923" s="37">
        <v>0</v>
      </c>
      <c r="BF923" s="37">
        <v>0</v>
      </c>
      <c r="BG923" s="37">
        <v>0</v>
      </c>
      <c r="BH923" s="37">
        <v>0</v>
      </c>
      <c r="BI923" s="37">
        <f t="shared" ref="BI923:BI979" si="365">SUM(BJ923:BM923)</f>
        <v>0</v>
      </c>
      <c r="BJ923" s="37">
        <v>0</v>
      </c>
      <c r="BK923" s="37">
        <v>0</v>
      </c>
      <c r="BL923" s="37">
        <v>0</v>
      </c>
      <c r="BM923" s="37">
        <v>0</v>
      </c>
      <c r="BN923" s="37">
        <f t="shared" ref="BN923:BN978" si="366">SUM(BO923:BR923)</f>
        <v>0</v>
      </c>
      <c r="BO923" s="37">
        <v>0</v>
      </c>
      <c r="BP923" s="37">
        <v>0</v>
      </c>
      <c r="BQ923" s="37">
        <v>0</v>
      </c>
      <c r="BR923" s="37">
        <v>0</v>
      </c>
      <c r="BS923" s="37">
        <f t="shared" ref="BS923:BS965" si="367">SUM(BT923:BW923)</f>
        <v>0</v>
      </c>
      <c r="BT923" s="37">
        <v>0</v>
      </c>
      <c r="BU923" s="37">
        <v>0</v>
      </c>
      <c r="BV923" s="37">
        <v>0</v>
      </c>
      <c r="BW923" s="37">
        <v>0</v>
      </c>
      <c r="BX923" s="356">
        <f t="shared" ref="BX923:BX986" si="368">BY923+BZ923+CA923+CB923</f>
        <v>16951447.23</v>
      </c>
      <c r="BY923" s="356">
        <f t="shared" ref="BY923:BY986" si="369">AW923</f>
        <v>0</v>
      </c>
      <c r="BZ923" s="356">
        <f t="shared" ref="BZ923:BZ986" si="370">AY923</f>
        <v>0</v>
      </c>
      <c r="CA923" s="356">
        <f t="shared" ref="CA923:CA986" si="371">BA923</f>
        <v>0</v>
      </c>
      <c r="CB923" s="356">
        <f t="shared" ref="CB923:CB986" si="372">BC923</f>
        <v>16951447.23</v>
      </c>
      <c r="CC923" s="311">
        <f t="shared" ref="CC923:CC986" si="373">CD923+CE923+CF923+CG923</f>
        <v>0</v>
      </c>
      <c r="CD923" s="356">
        <f t="shared" ref="CD923:CG985" si="374">BE923</f>
        <v>0</v>
      </c>
      <c r="CE923" s="356">
        <f t="shared" si="374"/>
        <v>0</v>
      </c>
      <c r="CF923" s="356">
        <f t="shared" si="374"/>
        <v>0</v>
      </c>
      <c r="CG923" s="356">
        <f t="shared" si="374"/>
        <v>0</v>
      </c>
      <c r="CH923" s="311">
        <f t="shared" ref="CH923:CH986" si="375">CI923+CJ923+CK923+CL923</f>
        <v>0</v>
      </c>
      <c r="CI923" s="356">
        <f t="shared" ref="CI923:CL985" si="376">BJ923</f>
        <v>0</v>
      </c>
      <c r="CJ923" s="356">
        <f t="shared" si="362"/>
        <v>0</v>
      </c>
      <c r="CK923" s="356">
        <f t="shared" si="362"/>
        <v>0</v>
      </c>
      <c r="CL923" s="356">
        <f t="shared" si="362"/>
        <v>0</v>
      </c>
      <c r="CM923" s="509" t="s">
        <v>92</v>
      </c>
      <c r="CN923" s="19" t="str">
        <f t="shared" si="357"/>
        <v>4010000040502плановый</v>
      </c>
      <c r="CO923" s="103"/>
      <c r="CP923" s="103"/>
      <c r="CQ923" s="104"/>
      <c r="CR923" s="104">
        <f t="shared" si="335"/>
        <v>0</v>
      </c>
      <c r="CS923" s="104">
        <f t="shared" si="336"/>
        <v>0</v>
      </c>
      <c r="CT923" s="104">
        <f t="shared" si="337"/>
        <v>0</v>
      </c>
      <c r="CU923" s="104">
        <f t="shared" si="338"/>
        <v>0</v>
      </c>
      <c r="CV923" s="104">
        <f t="shared" si="339"/>
        <v>0</v>
      </c>
      <c r="CW923" s="104">
        <f t="shared" si="340"/>
        <v>0</v>
      </c>
      <c r="CX923" s="104"/>
      <c r="CY923" s="211">
        <f t="shared" si="341"/>
        <v>0</v>
      </c>
      <c r="CZ923" s="211">
        <f t="shared" si="342"/>
        <v>0</v>
      </c>
      <c r="DA923" s="211">
        <f t="shared" si="343"/>
        <v>0</v>
      </c>
      <c r="DB923" s="211">
        <f t="shared" si="344"/>
        <v>0</v>
      </c>
      <c r="DC923" s="211">
        <f t="shared" si="345"/>
        <v>0</v>
      </c>
      <c r="DD923" s="211">
        <f t="shared" si="346"/>
        <v>0</v>
      </c>
      <c r="DE923" s="211">
        <f t="shared" si="347"/>
        <v>0</v>
      </c>
      <c r="DF923" s="211">
        <f t="shared" si="348"/>
        <v>0</v>
      </c>
      <c r="DG923" s="211">
        <f t="shared" si="349"/>
        <v>0</v>
      </c>
      <c r="DH923" s="211">
        <f t="shared" si="350"/>
        <v>0</v>
      </c>
    </row>
    <row r="924" spans="1:112" s="105" customFormat="1" ht="32.1" customHeight="1">
      <c r="A924" s="56" t="s">
        <v>1221</v>
      </c>
      <c r="B924" s="57" t="s">
        <v>1222</v>
      </c>
      <c r="C924" s="67">
        <v>401000006</v>
      </c>
      <c r="D924" s="198" t="s">
        <v>1002</v>
      </c>
      <c r="E924" s="59" t="s">
        <v>1224</v>
      </c>
      <c r="F924" s="60"/>
      <c r="G924" s="60"/>
      <c r="H924" s="61">
        <v>3</v>
      </c>
      <c r="I924" s="68"/>
      <c r="J924" s="61">
        <v>16</v>
      </c>
      <c r="K924" s="61" t="s">
        <v>64</v>
      </c>
      <c r="L924" s="61">
        <v>5</v>
      </c>
      <c r="M924" s="62"/>
      <c r="N924" s="62"/>
      <c r="O924" s="62"/>
      <c r="P924" s="63" t="s">
        <v>134</v>
      </c>
      <c r="Q924" s="64" t="s">
        <v>1225</v>
      </c>
      <c r="R924" s="62"/>
      <c r="S924" s="62"/>
      <c r="T924" s="62">
        <v>3</v>
      </c>
      <c r="U924" s="62"/>
      <c r="V924" s="62" t="s">
        <v>189</v>
      </c>
      <c r="W924" s="62">
        <v>1</v>
      </c>
      <c r="X924" s="61"/>
      <c r="Y924" s="61"/>
      <c r="Z924" s="61"/>
      <c r="AA924" s="61"/>
      <c r="AB924" s="63" t="s">
        <v>142</v>
      </c>
      <c r="AC924" s="64" t="s">
        <v>3027</v>
      </c>
      <c r="AD924" s="63"/>
      <c r="AE924" s="63"/>
      <c r="AF924" s="63"/>
      <c r="AG924" s="63"/>
      <c r="AH924" s="63"/>
      <c r="AI924" s="63"/>
      <c r="AJ924" s="63"/>
      <c r="AK924" s="63"/>
      <c r="AL924" s="63"/>
      <c r="AM924" s="63" t="s">
        <v>3028</v>
      </c>
      <c r="AN924" s="63" t="s">
        <v>3029</v>
      </c>
      <c r="AO924" s="76" t="s">
        <v>137</v>
      </c>
      <c r="AP924" s="76" t="s">
        <v>1007</v>
      </c>
      <c r="AQ924" s="76" t="s">
        <v>1232</v>
      </c>
      <c r="AR924" s="70" t="s">
        <v>1233</v>
      </c>
      <c r="AS924" s="197">
        <v>244</v>
      </c>
      <c r="AT924" s="40">
        <f t="shared" si="363"/>
        <v>140109707.73000002</v>
      </c>
      <c r="AU924" s="40">
        <f t="shared" si="363"/>
        <v>139918489.25999999</v>
      </c>
      <c r="AV924" s="37">
        <v>0</v>
      </c>
      <c r="AW924" s="37">
        <v>0</v>
      </c>
      <c r="AX924" s="37">
        <v>0</v>
      </c>
      <c r="AY924" s="37">
        <v>0</v>
      </c>
      <c r="AZ924" s="37">
        <v>0</v>
      </c>
      <c r="BA924" s="37">
        <v>0</v>
      </c>
      <c r="BB924" s="37">
        <f>125041389.37+15068318.36</f>
        <v>140109707.73000002</v>
      </c>
      <c r="BC924" s="37">
        <f>124850170.9+15068318.36</f>
        <v>139918489.25999999</v>
      </c>
      <c r="BD924" s="37">
        <f t="shared" si="364"/>
        <v>76512043.269999996</v>
      </c>
      <c r="BE924" s="37">
        <v>0</v>
      </c>
      <c r="BF924" s="37">
        <v>0</v>
      </c>
      <c r="BG924" s="37">
        <v>0</v>
      </c>
      <c r="BH924" s="37">
        <v>76512043.269999996</v>
      </c>
      <c r="BI924" s="37">
        <f t="shared" si="365"/>
        <v>76261126.450000003</v>
      </c>
      <c r="BJ924" s="37">
        <v>0</v>
      </c>
      <c r="BK924" s="37">
        <v>0</v>
      </c>
      <c r="BL924" s="37">
        <v>0</v>
      </c>
      <c r="BM924" s="37">
        <v>76261126.450000003</v>
      </c>
      <c r="BN924" s="37">
        <f t="shared" si="366"/>
        <v>76261126.450000003</v>
      </c>
      <c r="BO924" s="37">
        <v>0</v>
      </c>
      <c r="BP924" s="37">
        <v>0</v>
      </c>
      <c r="BQ924" s="37">
        <v>0</v>
      </c>
      <c r="BR924" s="37">
        <v>76261126.450000003</v>
      </c>
      <c r="BS924" s="37">
        <f t="shared" si="367"/>
        <v>76261126.450000003</v>
      </c>
      <c r="BT924" s="37">
        <v>0</v>
      </c>
      <c r="BU924" s="37">
        <v>0</v>
      </c>
      <c r="BV924" s="37">
        <v>0</v>
      </c>
      <c r="BW924" s="37">
        <v>76261126.450000003</v>
      </c>
      <c r="BX924" s="356">
        <f t="shared" si="368"/>
        <v>139918489.25999999</v>
      </c>
      <c r="BY924" s="356">
        <f t="shared" si="369"/>
        <v>0</v>
      </c>
      <c r="BZ924" s="356">
        <f t="shared" si="370"/>
        <v>0</v>
      </c>
      <c r="CA924" s="356">
        <f t="shared" si="371"/>
        <v>0</v>
      </c>
      <c r="CB924" s="356">
        <f t="shared" si="372"/>
        <v>139918489.25999999</v>
      </c>
      <c r="CC924" s="311">
        <f t="shared" si="373"/>
        <v>272574745.32999998</v>
      </c>
      <c r="CD924" s="356">
        <f t="shared" si="374"/>
        <v>0</v>
      </c>
      <c r="CE924" s="356">
        <f t="shared" si="374"/>
        <v>0</v>
      </c>
      <c r="CF924" s="356">
        <f t="shared" si="374"/>
        <v>0</v>
      </c>
      <c r="CG924" s="356">
        <f>BH924+183388872.06+12673830</f>
        <v>272574745.32999998</v>
      </c>
      <c r="CH924" s="311">
        <f t="shared" si="375"/>
        <v>76261126.450000003</v>
      </c>
      <c r="CI924" s="356">
        <f t="shared" si="376"/>
        <v>0</v>
      </c>
      <c r="CJ924" s="356">
        <f t="shared" si="362"/>
        <v>0</v>
      </c>
      <c r="CK924" s="356">
        <f t="shared" si="362"/>
        <v>0</v>
      </c>
      <c r="CL924" s="356">
        <f t="shared" si="362"/>
        <v>76261126.450000003</v>
      </c>
      <c r="CM924" s="509" t="s">
        <v>92</v>
      </c>
      <c r="CN924" s="19" t="str">
        <f t="shared" si="357"/>
        <v>4010000060409плановый</v>
      </c>
      <c r="CO924" s="103"/>
      <c r="CP924" s="103"/>
      <c r="CQ924" s="104"/>
      <c r="CR924" s="104">
        <f t="shared" si="335"/>
        <v>0</v>
      </c>
      <c r="CS924" s="104">
        <f t="shared" si="336"/>
        <v>0</v>
      </c>
      <c r="CT924" s="104">
        <f t="shared" si="337"/>
        <v>0</v>
      </c>
      <c r="CU924" s="104">
        <f t="shared" si="338"/>
        <v>0</v>
      </c>
      <c r="CV924" s="104">
        <f t="shared" si="339"/>
        <v>0</v>
      </c>
      <c r="CW924" s="104">
        <f t="shared" si="340"/>
        <v>0</v>
      </c>
      <c r="CX924" s="104"/>
      <c r="CY924" s="211">
        <f t="shared" si="341"/>
        <v>196062702.06</v>
      </c>
      <c r="CZ924" s="211">
        <f t="shared" si="342"/>
        <v>0</v>
      </c>
      <c r="DA924" s="211">
        <f t="shared" si="343"/>
        <v>0</v>
      </c>
      <c r="DB924" s="211">
        <f t="shared" si="344"/>
        <v>0</v>
      </c>
      <c r="DC924" s="211">
        <f t="shared" si="345"/>
        <v>196062702.06</v>
      </c>
      <c r="DD924" s="211">
        <f t="shared" si="346"/>
        <v>0</v>
      </c>
      <c r="DE924" s="211">
        <f t="shared" si="347"/>
        <v>0</v>
      </c>
      <c r="DF924" s="211">
        <f t="shared" si="348"/>
        <v>0</v>
      </c>
      <c r="DG924" s="211">
        <f t="shared" si="349"/>
        <v>0</v>
      </c>
      <c r="DH924" s="211">
        <f t="shared" si="350"/>
        <v>0</v>
      </c>
    </row>
    <row r="925" spans="1:112" s="105" customFormat="1" ht="32.1" customHeight="1">
      <c r="A925" s="56" t="s">
        <v>1221</v>
      </c>
      <c r="B925" s="57" t="s">
        <v>1222</v>
      </c>
      <c r="C925" s="67">
        <v>401000006</v>
      </c>
      <c r="D925" s="334" t="s">
        <v>1002</v>
      </c>
      <c r="E925" s="59" t="s">
        <v>1224</v>
      </c>
      <c r="F925" s="60"/>
      <c r="G925" s="60"/>
      <c r="H925" s="61">
        <v>3</v>
      </c>
      <c r="I925" s="68"/>
      <c r="J925" s="61" t="s">
        <v>369</v>
      </c>
      <c r="K925" s="61" t="s">
        <v>64</v>
      </c>
      <c r="L925" s="61" t="s">
        <v>226</v>
      </c>
      <c r="M925" s="62"/>
      <c r="N925" s="62"/>
      <c r="O925" s="62"/>
      <c r="P925" s="63" t="s">
        <v>134</v>
      </c>
      <c r="Q925" s="64" t="s">
        <v>1225</v>
      </c>
      <c r="R925" s="62"/>
      <c r="S925" s="62"/>
      <c r="T925" s="62">
        <v>3</v>
      </c>
      <c r="U925" s="62"/>
      <c r="V925" s="62" t="s">
        <v>189</v>
      </c>
      <c r="W925" s="62" t="s">
        <v>64</v>
      </c>
      <c r="X925" s="61"/>
      <c r="Y925" s="61"/>
      <c r="Z925" s="61"/>
      <c r="AA925" s="61"/>
      <c r="AB925" s="63" t="s">
        <v>142</v>
      </c>
      <c r="AC925" s="64" t="s">
        <v>3023</v>
      </c>
      <c r="AD925" s="63"/>
      <c r="AE925" s="63"/>
      <c r="AF925" s="63"/>
      <c r="AG925" s="63"/>
      <c r="AH925" s="63"/>
      <c r="AI925" s="63"/>
      <c r="AJ925" s="63"/>
      <c r="AK925" s="63"/>
      <c r="AL925" s="63"/>
      <c r="AM925" s="63" t="s">
        <v>3030</v>
      </c>
      <c r="AN925" s="63" t="s">
        <v>3031</v>
      </c>
      <c r="AO925" s="76" t="s">
        <v>137</v>
      </c>
      <c r="AP925" s="76" t="s">
        <v>1007</v>
      </c>
      <c r="AQ925" s="76" t="s">
        <v>1013</v>
      </c>
      <c r="AR925" s="70" t="s">
        <v>1014</v>
      </c>
      <c r="AS925" s="197">
        <v>244</v>
      </c>
      <c r="AT925" s="40">
        <f t="shared" si="363"/>
        <v>8339849.2800000003</v>
      </c>
      <c r="AU925" s="40">
        <f t="shared" si="363"/>
        <v>8249612.0700000003</v>
      </c>
      <c r="AV925" s="37">
        <v>0</v>
      </c>
      <c r="AW925" s="37">
        <v>0</v>
      </c>
      <c r="AX925" s="37">
        <v>0</v>
      </c>
      <c r="AY925" s="37">
        <v>0</v>
      </c>
      <c r="AZ925" s="37">
        <v>0</v>
      </c>
      <c r="BA925" s="37">
        <v>0</v>
      </c>
      <c r="BB925" s="37">
        <f>8273849.28+66000</f>
        <v>8339849.2800000003</v>
      </c>
      <c r="BC925" s="37">
        <f>8183612.07+66000</f>
        <v>8249612.0700000003</v>
      </c>
      <c r="BD925" s="37">
        <f t="shared" si="364"/>
        <v>2350000</v>
      </c>
      <c r="BE925" s="37">
        <v>0</v>
      </c>
      <c r="BF925" s="37">
        <v>0</v>
      </c>
      <c r="BG925" s="37">
        <v>0</v>
      </c>
      <c r="BH925" s="37">
        <v>2350000</v>
      </c>
      <c r="BI925" s="37">
        <f t="shared" si="365"/>
        <v>1350000</v>
      </c>
      <c r="BJ925" s="37">
        <v>0</v>
      </c>
      <c r="BK925" s="37">
        <v>0</v>
      </c>
      <c r="BL925" s="37">
        <v>0</v>
      </c>
      <c r="BM925" s="37">
        <v>1350000</v>
      </c>
      <c r="BN925" s="37">
        <f t="shared" si="366"/>
        <v>1350000</v>
      </c>
      <c r="BO925" s="37">
        <v>0</v>
      </c>
      <c r="BP925" s="37">
        <v>0</v>
      </c>
      <c r="BQ925" s="37">
        <v>0</v>
      </c>
      <c r="BR925" s="37">
        <v>1350000</v>
      </c>
      <c r="BS925" s="37">
        <f t="shared" si="367"/>
        <v>1350000</v>
      </c>
      <c r="BT925" s="37">
        <v>0</v>
      </c>
      <c r="BU925" s="37">
        <v>0</v>
      </c>
      <c r="BV925" s="37">
        <v>0</v>
      </c>
      <c r="BW925" s="37">
        <v>1350000</v>
      </c>
      <c r="BX925" s="356">
        <f t="shared" si="368"/>
        <v>8249612.0700000003</v>
      </c>
      <c r="BY925" s="356">
        <f t="shared" si="369"/>
        <v>0</v>
      </c>
      <c r="BZ925" s="356">
        <f t="shared" si="370"/>
        <v>0</v>
      </c>
      <c r="CA925" s="356">
        <f t="shared" si="371"/>
        <v>0</v>
      </c>
      <c r="CB925" s="356">
        <f t="shared" si="372"/>
        <v>8249612.0700000003</v>
      </c>
      <c r="CC925" s="311">
        <f t="shared" si="373"/>
        <v>20480000</v>
      </c>
      <c r="CD925" s="356">
        <f t="shared" si="374"/>
        <v>0</v>
      </c>
      <c r="CE925" s="356">
        <f t="shared" si="374"/>
        <v>0</v>
      </c>
      <c r="CF925" s="356">
        <f t="shared" si="374"/>
        <v>0</v>
      </c>
      <c r="CG925" s="356">
        <f>BH925+4000000+14130000</f>
        <v>20480000</v>
      </c>
      <c r="CH925" s="311">
        <f t="shared" si="375"/>
        <v>1350000</v>
      </c>
      <c r="CI925" s="356">
        <f t="shared" si="376"/>
        <v>0</v>
      </c>
      <c r="CJ925" s="356">
        <f t="shared" si="362"/>
        <v>0</v>
      </c>
      <c r="CK925" s="356">
        <f t="shared" si="362"/>
        <v>0</v>
      </c>
      <c r="CL925" s="356">
        <f t="shared" si="362"/>
        <v>1350000</v>
      </c>
      <c r="CM925" s="509" t="s">
        <v>92</v>
      </c>
      <c r="CN925" s="19" t="str">
        <f t="shared" si="357"/>
        <v>4010000060409плановый</v>
      </c>
      <c r="CO925" s="103"/>
      <c r="CP925" s="103"/>
      <c r="CQ925" s="104"/>
      <c r="CR925" s="104">
        <f t="shared" si="335"/>
        <v>0</v>
      </c>
      <c r="CS925" s="104">
        <f t="shared" si="336"/>
        <v>0</v>
      </c>
      <c r="CT925" s="104">
        <f t="shared" si="337"/>
        <v>0</v>
      </c>
      <c r="CU925" s="104">
        <f t="shared" si="338"/>
        <v>0</v>
      </c>
      <c r="CV925" s="104">
        <f t="shared" si="339"/>
        <v>0</v>
      </c>
      <c r="CW925" s="104">
        <f t="shared" si="340"/>
        <v>0</v>
      </c>
      <c r="CX925" s="104"/>
      <c r="CY925" s="211">
        <f t="shared" si="341"/>
        <v>18130000</v>
      </c>
      <c r="CZ925" s="211">
        <f t="shared" si="342"/>
        <v>0</v>
      </c>
      <c r="DA925" s="211">
        <f t="shared" si="343"/>
        <v>0</v>
      </c>
      <c r="DB925" s="211">
        <f t="shared" si="344"/>
        <v>0</v>
      </c>
      <c r="DC925" s="211">
        <f t="shared" si="345"/>
        <v>18130000</v>
      </c>
      <c r="DD925" s="211">
        <f t="shared" si="346"/>
        <v>0</v>
      </c>
      <c r="DE925" s="211">
        <f t="shared" si="347"/>
        <v>0</v>
      </c>
      <c r="DF925" s="211">
        <f t="shared" si="348"/>
        <v>0</v>
      </c>
      <c r="DG925" s="211">
        <f t="shared" si="349"/>
        <v>0</v>
      </c>
      <c r="DH925" s="211">
        <f t="shared" si="350"/>
        <v>0</v>
      </c>
    </row>
    <row r="926" spans="1:112" s="105" customFormat="1" ht="32.1" customHeight="1">
      <c r="A926" s="56" t="s">
        <v>1221</v>
      </c>
      <c r="B926" s="57" t="s">
        <v>1222</v>
      </c>
      <c r="C926" s="67">
        <v>401000006</v>
      </c>
      <c r="D926" s="198" t="s">
        <v>1002</v>
      </c>
      <c r="E926" s="59" t="s">
        <v>1224</v>
      </c>
      <c r="F926" s="60"/>
      <c r="G926" s="60"/>
      <c r="H926" s="61">
        <v>3</v>
      </c>
      <c r="I926" s="68"/>
      <c r="J926" s="61">
        <v>16</v>
      </c>
      <c r="K926" s="61" t="s">
        <v>64</v>
      </c>
      <c r="L926" s="61">
        <v>5</v>
      </c>
      <c r="M926" s="62"/>
      <c r="N926" s="62"/>
      <c r="O926" s="62"/>
      <c r="P926" s="63" t="s">
        <v>134</v>
      </c>
      <c r="Q926" s="64" t="s">
        <v>1225</v>
      </c>
      <c r="R926" s="62"/>
      <c r="S926" s="62"/>
      <c r="T926" s="62">
        <v>3</v>
      </c>
      <c r="U926" s="62"/>
      <c r="V926" s="62" t="s">
        <v>189</v>
      </c>
      <c r="W926" s="62">
        <v>1</v>
      </c>
      <c r="X926" s="61"/>
      <c r="Y926" s="61"/>
      <c r="Z926" s="61"/>
      <c r="AA926" s="61"/>
      <c r="AB926" s="63" t="s">
        <v>142</v>
      </c>
      <c r="AC926" s="64" t="s">
        <v>3032</v>
      </c>
      <c r="AD926" s="63"/>
      <c r="AE926" s="63"/>
      <c r="AF926" s="63"/>
      <c r="AG926" s="63"/>
      <c r="AH926" s="63"/>
      <c r="AI926" s="63"/>
      <c r="AJ926" s="63"/>
      <c r="AK926" s="63"/>
      <c r="AL926" s="63"/>
      <c r="AM926" s="63" t="s">
        <v>3033</v>
      </c>
      <c r="AN926" s="63" t="s">
        <v>3034</v>
      </c>
      <c r="AO926" s="76" t="s">
        <v>137</v>
      </c>
      <c r="AP926" s="76" t="s">
        <v>1007</v>
      </c>
      <c r="AQ926" s="76" t="s">
        <v>1235</v>
      </c>
      <c r="AR926" s="70" t="s">
        <v>1236</v>
      </c>
      <c r="AS926" s="197">
        <v>414</v>
      </c>
      <c r="AT926" s="40">
        <f t="shared" si="363"/>
        <v>18979759.780000001</v>
      </c>
      <c r="AU926" s="40">
        <f t="shared" si="363"/>
        <v>5425868.8399999999</v>
      </c>
      <c r="AV926" s="37">
        <v>0</v>
      </c>
      <c r="AW926" s="37">
        <v>0</v>
      </c>
      <c r="AX926" s="37">
        <v>0</v>
      </c>
      <c r="AY926" s="37">
        <v>0</v>
      </c>
      <c r="AZ926" s="37">
        <v>0</v>
      </c>
      <c r="BA926" s="37">
        <v>0</v>
      </c>
      <c r="BB926" s="37">
        <f>16125675.72+2854084.06</f>
        <v>18979759.780000001</v>
      </c>
      <c r="BC926" s="37">
        <f>2571784.78+2854084.06</f>
        <v>5425868.8399999999</v>
      </c>
      <c r="BD926" s="37">
        <f t="shared" si="364"/>
        <v>26394876.559999999</v>
      </c>
      <c r="BE926" s="37">
        <v>0</v>
      </c>
      <c r="BF926" s="37">
        <v>0</v>
      </c>
      <c r="BG926" s="37">
        <v>0</v>
      </c>
      <c r="BH926" s="37">
        <v>26394876.559999999</v>
      </c>
      <c r="BI926" s="37">
        <f t="shared" si="365"/>
        <v>0</v>
      </c>
      <c r="BJ926" s="37">
        <v>0</v>
      </c>
      <c r="BK926" s="37">
        <v>0</v>
      </c>
      <c r="BL926" s="37">
        <v>0</v>
      </c>
      <c r="BM926" s="37">
        <v>0</v>
      </c>
      <c r="BN926" s="37">
        <f t="shared" si="366"/>
        <v>0</v>
      </c>
      <c r="BO926" s="37">
        <v>0</v>
      </c>
      <c r="BP926" s="37">
        <v>0</v>
      </c>
      <c r="BQ926" s="37">
        <v>0</v>
      </c>
      <c r="BR926" s="37">
        <v>0</v>
      </c>
      <c r="BS926" s="37">
        <f t="shared" si="367"/>
        <v>0</v>
      </c>
      <c r="BT926" s="37">
        <v>0</v>
      </c>
      <c r="BU926" s="37">
        <v>0</v>
      </c>
      <c r="BV926" s="37">
        <v>0</v>
      </c>
      <c r="BW926" s="37">
        <v>0</v>
      </c>
      <c r="BX926" s="356">
        <f t="shared" si="368"/>
        <v>5425868.8399999999</v>
      </c>
      <c r="BY926" s="356">
        <f t="shared" si="369"/>
        <v>0</v>
      </c>
      <c r="BZ926" s="356">
        <f t="shared" si="370"/>
        <v>0</v>
      </c>
      <c r="CA926" s="356">
        <f t="shared" si="371"/>
        <v>0</v>
      </c>
      <c r="CB926" s="356">
        <f t="shared" si="372"/>
        <v>5425868.8399999999</v>
      </c>
      <c r="CC926" s="311">
        <f t="shared" si="373"/>
        <v>30594876.559999999</v>
      </c>
      <c r="CD926" s="356">
        <f t="shared" si="374"/>
        <v>0</v>
      </c>
      <c r="CE926" s="356">
        <f t="shared" si="374"/>
        <v>0</v>
      </c>
      <c r="CF926" s="356">
        <f t="shared" si="374"/>
        <v>0</v>
      </c>
      <c r="CG926" s="356">
        <f>BH926+2400000+1800000</f>
        <v>30594876.559999999</v>
      </c>
      <c r="CH926" s="311">
        <f t="shared" si="375"/>
        <v>0</v>
      </c>
      <c r="CI926" s="356">
        <f t="shared" si="376"/>
        <v>0</v>
      </c>
      <c r="CJ926" s="356">
        <f t="shared" si="362"/>
        <v>0</v>
      </c>
      <c r="CK926" s="356">
        <f t="shared" si="362"/>
        <v>0</v>
      </c>
      <c r="CL926" s="356">
        <f t="shared" si="362"/>
        <v>0</v>
      </c>
      <c r="CM926" s="509" t="s">
        <v>92</v>
      </c>
      <c r="CN926" s="19" t="str">
        <f t="shared" si="357"/>
        <v>4010000060409плановый</v>
      </c>
      <c r="CO926" s="103"/>
      <c r="CP926" s="103"/>
      <c r="CQ926" s="104"/>
      <c r="CR926" s="104">
        <f t="shared" si="335"/>
        <v>0</v>
      </c>
      <c r="CS926" s="104">
        <f t="shared" si="336"/>
        <v>0</v>
      </c>
      <c r="CT926" s="104">
        <f t="shared" si="337"/>
        <v>0</v>
      </c>
      <c r="CU926" s="104">
        <f t="shared" si="338"/>
        <v>0</v>
      </c>
      <c r="CV926" s="104">
        <f t="shared" si="339"/>
        <v>0</v>
      </c>
      <c r="CW926" s="104">
        <f t="shared" si="340"/>
        <v>0</v>
      </c>
      <c r="CX926" s="104"/>
      <c r="CY926" s="211">
        <f t="shared" si="341"/>
        <v>4200000</v>
      </c>
      <c r="CZ926" s="211">
        <f t="shared" si="342"/>
        <v>0</v>
      </c>
      <c r="DA926" s="211">
        <f t="shared" si="343"/>
        <v>0</v>
      </c>
      <c r="DB926" s="211">
        <f t="shared" si="344"/>
        <v>0</v>
      </c>
      <c r="DC926" s="211">
        <f t="shared" si="345"/>
        <v>4200000</v>
      </c>
      <c r="DD926" s="211">
        <f t="shared" si="346"/>
        <v>0</v>
      </c>
      <c r="DE926" s="211">
        <f t="shared" si="347"/>
        <v>0</v>
      </c>
      <c r="DF926" s="211">
        <f t="shared" si="348"/>
        <v>0</v>
      </c>
      <c r="DG926" s="211">
        <f t="shared" si="349"/>
        <v>0</v>
      </c>
      <c r="DH926" s="211">
        <f t="shared" si="350"/>
        <v>0</v>
      </c>
    </row>
    <row r="927" spans="1:112" s="105" customFormat="1" ht="32.1" customHeight="1">
      <c r="A927" s="56" t="s">
        <v>1221</v>
      </c>
      <c r="B927" s="57" t="s">
        <v>1222</v>
      </c>
      <c r="C927" s="67">
        <v>401000006</v>
      </c>
      <c r="D927" s="198" t="s">
        <v>1002</v>
      </c>
      <c r="E927" s="59" t="s">
        <v>1224</v>
      </c>
      <c r="F927" s="60"/>
      <c r="G927" s="60"/>
      <c r="H927" s="61">
        <v>3</v>
      </c>
      <c r="I927" s="68"/>
      <c r="J927" s="61" t="s">
        <v>369</v>
      </c>
      <c r="K927" s="61" t="s">
        <v>64</v>
      </c>
      <c r="L927" s="61">
        <v>5</v>
      </c>
      <c r="M927" s="62"/>
      <c r="N927" s="62"/>
      <c r="O927" s="62"/>
      <c r="P927" s="63" t="s">
        <v>134</v>
      </c>
      <c r="Q927" s="64" t="s">
        <v>3035</v>
      </c>
      <c r="R927" s="61" t="s">
        <v>3036</v>
      </c>
      <c r="S927" s="62"/>
      <c r="T927" s="62" t="s">
        <v>381</v>
      </c>
      <c r="U927" s="62"/>
      <c r="V927" s="62" t="s">
        <v>501</v>
      </c>
      <c r="W927" s="62" t="s">
        <v>383</v>
      </c>
      <c r="X927" s="61"/>
      <c r="Y927" s="61" t="s">
        <v>3037</v>
      </c>
      <c r="Z927" s="61"/>
      <c r="AA927" s="61"/>
      <c r="AB927" s="63" t="s">
        <v>3038</v>
      </c>
      <c r="AC927" s="335" t="s">
        <v>3023</v>
      </c>
      <c r="AD927" s="66"/>
      <c r="AE927" s="336"/>
      <c r="AF927" s="217"/>
      <c r="AG927" s="217"/>
      <c r="AH927" s="217"/>
      <c r="AI927" s="217"/>
      <c r="AJ927" s="217"/>
      <c r="AK927" s="217"/>
      <c r="AL927" s="217"/>
      <c r="AM927" s="66" t="s">
        <v>3039</v>
      </c>
      <c r="AN927" s="63" t="s">
        <v>3040</v>
      </c>
      <c r="AO927" s="76" t="s">
        <v>137</v>
      </c>
      <c r="AP927" s="76" t="s">
        <v>1007</v>
      </c>
      <c r="AQ927" s="76" t="s">
        <v>1238</v>
      </c>
      <c r="AR927" s="70" t="s">
        <v>1237</v>
      </c>
      <c r="AS927" s="197" t="s">
        <v>73</v>
      </c>
      <c r="AT927" s="40">
        <f t="shared" si="363"/>
        <v>429903628</v>
      </c>
      <c r="AU927" s="40">
        <f t="shared" si="363"/>
        <v>429903628</v>
      </c>
      <c r="AV927" s="37">
        <v>0</v>
      </c>
      <c r="AW927" s="37">
        <v>0</v>
      </c>
      <c r="AX927" s="37">
        <v>408408446.60000002</v>
      </c>
      <c r="AY927" s="37">
        <v>408408446.60000002</v>
      </c>
      <c r="AZ927" s="37">
        <v>0</v>
      </c>
      <c r="BA927" s="37">
        <v>0</v>
      </c>
      <c r="BB927" s="37">
        <v>21495181.399999999</v>
      </c>
      <c r="BC927" s="37">
        <v>21495181.399999999</v>
      </c>
      <c r="BD927" s="37">
        <f t="shared" si="364"/>
        <v>433408091.68000001</v>
      </c>
      <c r="BE927" s="37">
        <v>0</v>
      </c>
      <c r="BF927" s="37">
        <v>411737687.10000002</v>
      </c>
      <c r="BG927" s="37">
        <v>0</v>
      </c>
      <c r="BH927" s="37">
        <v>21670404.579999998</v>
      </c>
      <c r="BI927" s="37">
        <f t="shared" si="365"/>
        <v>0</v>
      </c>
      <c r="BJ927" s="37">
        <v>0</v>
      </c>
      <c r="BK927" s="37">
        <v>0</v>
      </c>
      <c r="BL927" s="37">
        <v>0</v>
      </c>
      <c r="BM927" s="37">
        <v>0</v>
      </c>
      <c r="BN927" s="37">
        <f t="shared" si="366"/>
        <v>0</v>
      </c>
      <c r="BO927" s="37">
        <v>0</v>
      </c>
      <c r="BP927" s="37">
        <v>0</v>
      </c>
      <c r="BQ927" s="37">
        <v>0</v>
      </c>
      <c r="BR927" s="37">
        <v>0</v>
      </c>
      <c r="BS927" s="37">
        <f t="shared" si="367"/>
        <v>0</v>
      </c>
      <c r="BT927" s="37">
        <v>0</v>
      </c>
      <c r="BU927" s="37">
        <v>0</v>
      </c>
      <c r="BV927" s="37">
        <v>0</v>
      </c>
      <c r="BW927" s="37">
        <v>0</v>
      </c>
      <c r="BX927" s="356">
        <f t="shared" si="368"/>
        <v>429903628</v>
      </c>
      <c r="BY927" s="356">
        <f t="shared" si="369"/>
        <v>0</v>
      </c>
      <c r="BZ927" s="356">
        <f t="shared" si="370"/>
        <v>408408446.60000002</v>
      </c>
      <c r="CA927" s="356">
        <f t="shared" si="371"/>
        <v>0</v>
      </c>
      <c r="CB927" s="356">
        <f t="shared" si="372"/>
        <v>21495181.399999999</v>
      </c>
      <c r="CC927" s="311">
        <f t="shared" si="373"/>
        <v>433408091.68000001</v>
      </c>
      <c r="CD927" s="356">
        <f t="shared" si="374"/>
        <v>0</v>
      </c>
      <c r="CE927" s="356">
        <f t="shared" si="374"/>
        <v>411737687.10000002</v>
      </c>
      <c r="CF927" s="356">
        <f t="shared" si="374"/>
        <v>0</v>
      </c>
      <c r="CG927" s="356">
        <f t="shared" si="374"/>
        <v>21670404.579999998</v>
      </c>
      <c r="CH927" s="311">
        <f t="shared" si="375"/>
        <v>0</v>
      </c>
      <c r="CI927" s="356">
        <f t="shared" si="376"/>
        <v>0</v>
      </c>
      <c r="CJ927" s="356">
        <f t="shared" si="362"/>
        <v>0</v>
      </c>
      <c r="CK927" s="356">
        <f t="shared" si="362"/>
        <v>0</v>
      </c>
      <c r="CL927" s="356">
        <f t="shared" si="362"/>
        <v>0</v>
      </c>
      <c r="CM927" s="509" t="s">
        <v>92</v>
      </c>
      <c r="CN927" s="19" t="str">
        <f t="shared" si="357"/>
        <v>4010000060409плановый</v>
      </c>
      <c r="CO927" s="103"/>
      <c r="CP927" s="103"/>
      <c r="CQ927" s="104"/>
      <c r="CR927" s="104">
        <f t="shared" si="335"/>
        <v>0</v>
      </c>
      <c r="CS927" s="104">
        <f t="shared" si="336"/>
        <v>0</v>
      </c>
      <c r="CT927" s="104">
        <f t="shared" si="337"/>
        <v>0</v>
      </c>
      <c r="CU927" s="104">
        <f t="shared" si="338"/>
        <v>0</v>
      </c>
      <c r="CV927" s="104">
        <f t="shared" si="339"/>
        <v>0</v>
      </c>
      <c r="CW927" s="104">
        <f t="shared" si="340"/>
        <v>0</v>
      </c>
      <c r="CX927" s="104"/>
      <c r="CY927" s="211">
        <f t="shared" si="341"/>
        <v>0</v>
      </c>
      <c r="CZ927" s="211">
        <f t="shared" si="342"/>
        <v>0</v>
      </c>
      <c r="DA927" s="211">
        <f t="shared" si="343"/>
        <v>0</v>
      </c>
      <c r="DB927" s="211">
        <f t="shared" si="344"/>
        <v>0</v>
      </c>
      <c r="DC927" s="211">
        <f t="shared" si="345"/>
        <v>0</v>
      </c>
      <c r="DD927" s="211">
        <f t="shared" si="346"/>
        <v>0</v>
      </c>
      <c r="DE927" s="211">
        <f t="shared" si="347"/>
        <v>0</v>
      </c>
      <c r="DF927" s="211">
        <f t="shared" si="348"/>
        <v>0</v>
      </c>
      <c r="DG927" s="211">
        <f t="shared" si="349"/>
        <v>0</v>
      </c>
      <c r="DH927" s="211">
        <f t="shared" si="350"/>
        <v>0</v>
      </c>
    </row>
    <row r="928" spans="1:112" s="105" customFormat="1" ht="32.1" customHeight="1">
      <c r="A928" s="56" t="s">
        <v>1221</v>
      </c>
      <c r="B928" s="57" t="s">
        <v>1222</v>
      </c>
      <c r="C928" s="67">
        <v>401000006</v>
      </c>
      <c r="D928" s="198" t="s">
        <v>1002</v>
      </c>
      <c r="E928" s="59" t="s">
        <v>1239</v>
      </c>
      <c r="F928" s="60"/>
      <c r="G928" s="60"/>
      <c r="H928" s="61" t="s">
        <v>1240</v>
      </c>
      <c r="I928" s="68"/>
      <c r="J928" s="61" t="s">
        <v>1241</v>
      </c>
      <c r="K928" s="61" t="s">
        <v>845</v>
      </c>
      <c r="L928" s="61" t="s">
        <v>1242</v>
      </c>
      <c r="M928" s="62"/>
      <c r="N928" s="62"/>
      <c r="O928" s="62"/>
      <c r="P928" s="63" t="s">
        <v>1243</v>
      </c>
      <c r="Q928" s="64" t="s">
        <v>1225</v>
      </c>
      <c r="R928" s="62"/>
      <c r="S928" s="62"/>
      <c r="T928" s="62">
        <v>3</v>
      </c>
      <c r="U928" s="62"/>
      <c r="V928" s="62" t="s">
        <v>189</v>
      </c>
      <c r="W928" s="62" t="s">
        <v>64</v>
      </c>
      <c r="X928" s="61"/>
      <c r="Y928" s="61"/>
      <c r="Z928" s="61"/>
      <c r="AA928" s="61"/>
      <c r="AB928" s="63" t="s">
        <v>142</v>
      </c>
      <c r="AC928" s="64" t="s">
        <v>3041</v>
      </c>
      <c r="AD928" s="63"/>
      <c r="AE928" s="63"/>
      <c r="AF928" s="63"/>
      <c r="AG928" s="63"/>
      <c r="AH928" s="63"/>
      <c r="AI928" s="63"/>
      <c r="AJ928" s="63" t="s">
        <v>3042</v>
      </c>
      <c r="AK928" s="63"/>
      <c r="AL928" s="63"/>
      <c r="AM928" s="63"/>
      <c r="AN928" s="63" t="s">
        <v>3043</v>
      </c>
      <c r="AO928" s="76" t="s">
        <v>137</v>
      </c>
      <c r="AP928" s="76" t="s">
        <v>1007</v>
      </c>
      <c r="AQ928" s="76" t="s">
        <v>1244</v>
      </c>
      <c r="AR928" s="70" t="s">
        <v>1245</v>
      </c>
      <c r="AS928" s="197">
        <v>611</v>
      </c>
      <c r="AT928" s="40">
        <f t="shared" si="363"/>
        <v>77866648.989999995</v>
      </c>
      <c r="AU928" s="40">
        <f t="shared" si="363"/>
        <v>77866648.989999995</v>
      </c>
      <c r="AV928" s="37">
        <v>0</v>
      </c>
      <c r="AW928" s="37">
        <v>0</v>
      </c>
      <c r="AX928" s="37">
        <v>0</v>
      </c>
      <c r="AY928" s="37">
        <v>0</v>
      </c>
      <c r="AZ928" s="37">
        <v>0</v>
      </c>
      <c r="BA928" s="37">
        <v>0</v>
      </c>
      <c r="BB928" s="37">
        <v>77866648.989999995</v>
      </c>
      <c r="BC928" s="37">
        <v>77866648.989999995</v>
      </c>
      <c r="BD928" s="37">
        <f t="shared" si="364"/>
        <v>71375459.450000003</v>
      </c>
      <c r="BE928" s="37">
        <v>0</v>
      </c>
      <c r="BF928" s="37">
        <v>0</v>
      </c>
      <c r="BG928" s="37">
        <v>0</v>
      </c>
      <c r="BH928" s="37">
        <v>71375459.450000003</v>
      </c>
      <c r="BI928" s="37">
        <f t="shared" si="365"/>
        <v>65515695.829999998</v>
      </c>
      <c r="BJ928" s="37">
        <v>0</v>
      </c>
      <c r="BK928" s="37">
        <v>0</v>
      </c>
      <c r="BL928" s="37">
        <v>0</v>
      </c>
      <c r="BM928" s="37">
        <v>65515695.829999998</v>
      </c>
      <c r="BN928" s="37">
        <f t="shared" si="366"/>
        <v>65547668.219999999</v>
      </c>
      <c r="BO928" s="37">
        <v>0</v>
      </c>
      <c r="BP928" s="37">
        <v>0</v>
      </c>
      <c r="BQ928" s="37">
        <v>0</v>
      </c>
      <c r="BR928" s="37">
        <v>65547668.219999999</v>
      </c>
      <c r="BS928" s="37">
        <f t="shared" si="367"/>
        <v>65547668.219999999</v>
      </c>
      <c r="BT928" s="37">
        <v>0</v>
      </c>
      <c r="BU928" s="37">
        <v>0</v>
      </c>
      <c r="BV928" s="37">
        <v>0</v>
      </c>
      <c r="BW928" s="37">
        <v>65547668.219999999</v>
      </c>
      <c r="BX928" s="356">
        <f t="shared" si="368"/>
        <v>77866648.989999995</v>
      </c>
      <c r="BY928" s="356">
        <f t="shared" si="369"/>
        <v>0</v>
      </c>
      <c r="BZ928" s="356">
        <f t="shared" si="370"/>
        <v>0</v>
      </c>
      <c r="CA928" s="356">
        <f t="shared" si="371"/>
        <v>0</v>
      </c>
      <c r="CB928" s="356">
        <f t="shared" si="372"/>
        <v>77866648.989999995</v>
      </c>
      <c r="CC928" s="311">
        <f t="shared" si="373"/>
        <v>72757782.650000006</v>
      </c>
      <c r="CD928" s="356">
        <f t="shared" si="374"/>
        <v>0</v>
      </c>
      <c r="CE928" s="356">
        <f t="shared" si="374"/>
        <v>0</v>
      </c>
      <c r="CF928" s="356">
        <f t="shared" si="374"/>
        <v>0</v>
      </c>
      <c r="CG928" s="356">
        <f>BH928+1382323.2</f>
        <v>72757782.650000006</v>
      </c>
      <c r="CH928" s="311">
        <f t="shared" si="375"/>
        <v>65515695.829999998</v>
      </c>
      <c r="CI928" s="356">
        <f t="shared" si="376"/>
        <v>0</v>
      </c>
      <c r="CJ928" s="356">
        <f t="shared" si="362"/>
        <v>0</v>
      </c>
      <c r="CK928" s="356">
        <f t="shared" si="362"/>
        <v>0</v>
      </c>
      <c r="CL928" s="356">
        <f t="shared" si="362"/>
        <v>65515695.829999998</v>
      </c>
      <c r="CM928" s="311" t="s">
        <v>91</v>
      </c>
      <c r="CN928" s="19" t="str">
        <f t="shared" si="357"/>
        <v>4010000060409нормативный</v>
      </c>
      <c r="CO928" s="103"/>
      <c r="CP928" s="103"/>
      <c r="CQ928" s="104"/>
      <c r="CR928" s="104">
        <f t="shared" ref="CR928:CR1061" si="377">AT928-AV928-AX928-AZ928-BB928</f>
        <v>0</v>
      </c>
      <c r="CS928" s="104">
        <f t="shared" ref="CS928:CS1061" si="378">AU928-AW928-AY928-BA928-BC928</f>
        <v>0</v>
      </c>
      <c r="CT928" s="104">
        <f t="shared" ref="CT928:CT1061" si="379">BD928-BE928-BF928-BG928-BH928</f>
        <v>0</v>
      </c>
      <c r="CU928" s="104">
        <f t="shared" ref="CU928:CU1061" si="380">BI928-BJ928-BK928-BL928-BM928</f>
        <v>0</v>
      </c>
      <c r="CV928" s="104">
        <f t="shared" ref="CV928:CV1061" si="381">BN928-BO928-BP928-BQ928-BR928</f>
        <v>0</v>
      </c>
      <c r="CW928" s="104">
        <f t="shared" ref="CW928:CW1061" si="382">BS928-BT928-BU928-BV928-BW928</f>
        <v>0</v>
      </c>
      <c r="CX928" s="104"/>
      <c r="CY928" s="211">
        <f t="shared" si="341"/>
        <v>1382323.200000003</v>
      </c>
      <c r="CZ928" s="211">
        <f t="shared" si="342"/>
        <v>0</v>
      </c>
      <c r="DA928" s="211">
        <f t="shared" si="343"/>
        <v>0</v>
      </c>
      <c r="DB928" s="211">
        <f t="shared" si="344"/>
        <v>0</v>
      </c>
      <c r="DC928" s="211">
        <f t="shared" si="345"/>
        <v>1382323.200000003</v>
      </c>
      <c r="DD928" s="211">
        <f t="shared" si="346"/>
        <v>0</v>
      </c>
      <c r="DE928" s="211">
        <f t="shared" si="347"/>
        <v>0</v>
      </c>
      <c r="DF928" s="211">
        <f t="shared" si="348"/>
        <v>0</v>
      </c>
      <c r="DG928" s="211">
        <f t="shared" si="349"/>
        <v>0</v>
      </c>
      <c r="DH928" s="211">
        <f t="shared" si="350"/>
        <v>0</v>
      </c>
    </row>
    <row r="929" spans="1:112" s="105" customFormat="1" ht="32.1" customHeight="1">
      <c r="A929" s="56" t="s">
        <v>1221</v>
      </c>
      <c r="B929" s="57" t="s">
        <v>1222</v>
      </c>
      <c r="C929" s="67">
        <v>401000006</v>
      </c>
      <c r="D929" s="198" t="s">
        <v>1002</v>
      </c>
      <c r="E929" s="59" t="s">
        <v>1246</v>
      </c>
      <c r="F929" s="60"/>
      <c r="G929" s="60"/>
      <c r="H929" s="61" t="s">
        <v>1240</v>
      </c>
      <c r="I929" s="68"/>
      <c r="J929" s="61" t="s">
        <v>1241</v>
      </c>
      <c r="K929" s="61" t="s">
        <v>845</v>
      </c>
      <c r="L929" s="61" t="s">
        <v>1247</v>
      </c>
      <c r="M929" s="62"/>
      <c r="N929" s="62"/>
      <c r="O929" s="62"/>
      <c r="P929" s="63" t="s">
        <v>1248</v>
      </c>
      <c r="Q929" s="64" t="s">
        <v>1225</v>
      </c>
      <c r="R929" s="62"/>
      <c r="S929" s="62"/>
      <c r="T929" s="62">
        <v>3</v>
      </c>
      <c r="U929" s="62"/>
      <c r="V929" s="62" t="s">
        <v>189</v>
      </c>
      <c r="W929" s="62" t="s">
        <v>64</v>
      </c>
      <c r="X929" s="61"/>
      <c r="Y929" s="61"/>
      <c r="Z929" s="61"/>
      <c r="AA929" s="61"/>
      <c r="AB929" s="63" t="s">
        <v>142</v>
      </c>
      <c r="AC929" s="64" t="s">
        <v>3044</v>
      </c>
      <c r="AD929" s="63"/>
      <c r="AE929" s="63"/>
      <c r="AF929" s="63"/>
      <c r="AG929" s="63"/>
      <c r="AH929" s="63"/>
      <c r="AI929" s="63"/>
      <c r="AJ929" s="63" t="s">
        <v>3042</v>
      </c>
      <c r="AK929" s="63"/>
      <c r="AL929" s="63"/>
      <c r="AM929" s="63"/>
      <c r="AN929" s="63" t="s">
        <v>3043</v>
      </c>
      <c r="AO929" s="76" t="s">
        <v>137</v>
      </c>
      <c r="AP929" s="76" t="s">
        <v>1007</v>
      </c>
      <c r="AQ929" s="76" t="s">
        <v>1244</v>
      </c>
      <c r="AR929" s="70" t="s">
        <v>1245</v>
      </c>
      <c r="AS929" s="197">
        <v>612</v>
      </c>
      <c r="AT929" s="40">
        <f t="shared" si="363"/>
        <v>799666.67</v>
      </c>
      <c r="AU929" s="40">
        <f t="shared" si="363"/>
        <v>799666.67</v>
      </c>
      <c r="AV929" s="37">
        <v>0</v>
      </c>
      <c r="AW929" s="37">
        <v>0</v>
      </c>
      <c r="AX929" s="37">
        <v>0</v>
      </c>
      <c r="AY929" s="37">
        <v>0</v>
      </c>
      <c r="AZ929" s="37">
        <v>0</v>
      </c>
      <c r="BA929" s="37">
        <v>0</v>
      </c>
      <c r="BB929" s="37">
        <v>799666.67</v>
      </c>
      <c r="BC929" s="37">
        <v>799666.67</v>
      </c>
      <c r="BD929" s="37">
        <f t="shared" si="364"/>
        <v>0</v>
      </c>
      <c r="BE929" s="37">
        <v>0</v>
      </c>
      <c r="BF929" s="37">
        <v>0</v>
      </c>
      <c r="BG929" s="37">
        <v>0</v>
      </c>
      <c r="BH929" s="37"/>
      <c r="BI929" s="37">
        <f t="shared" si="365"/>
        <v>0</v>
      </c>
      <c r="BJ929" s="37">
        <v>0</v>
      </c>
      <c r="BK929" s="37">
        <v>0</v>
      </c>
      <c r="BL929" s="37">
        <v>0</v>
      </c>
      <c r="BM929" s="37"/>
      <c r="BN929" s="37">
        <f t="shared" si="366"/>
        <v>0</v>
      </c>
      <c r="BO929" s="37">
        <v>0</v>
      </c>
      <c r="BP929" s="37">
        <v>0</v>
      </c>
      <c r="BQ929" s="37">
        <v>0</v>
      </c>
      <c r="BR929" s="37"/>
      <c r="BS929" s="37">
        <f t="shared" si="367"/>
        <v>0</v>
      </c>
      <c r="BT929" s="37">
        <v>0</v>
      </c>
      <c r="BU929" s="37">
        <v>0</v>
      </c>
      <c r="BV929" s="37">
        <v>0</v>
      </c>
      <c r="BW929" s="37"/>
      <c r="BX929" s="356">
        <f t="shared" si="368"/>
        <v>799666.67</v>
      </c>
      <c r="BY929" s="356">
        <f t="shared" si="369"/>
        <v>0</v>
      </c>
      <c r="BZ929" s="356">
        <f t="shared" si="370"/>
        <v>0</v>
      </c>
      <c r="CA929" s="356">
        <f t="shared" si="371"/>
        <v>0</v>
      </c>
      <c r="CB929" s="356">
        <f t="shared" si="372"/>
        <v>799666.67</v>
      </c>
      <c r="CC929" s="311">
        <f t="shared" si="373"/>
        <v>0</v>
      </c>
      <c r="CD929" s="356">
        <f t="shared" si="374"/>
        <v>0</v>
      </c>
      <c r="CE929" s="356">
        <f t="shared" si="374"/>
        <v>0</v>
      </c>
      <c r="CF929" s="356">
        <f t="shared" si="374"/>
        <v>0</v>
      </c>
      <c r="CG929" s="356">
        <f t="shared" si="374"/>
        <v>0</v>
      </c>
      <c r="CH929" s="311">
        <f t="shared" si="375"/>
        <v>0</v>
      </c>
      <c r="CI929" s="356">
        <f t="shared" si="376"/>
        <v>0</v>
      </c>
      <c r="CJ929" s="356">
        <f t="shared" si="362"/>
        <v>0</v>
      </c>
      <c r="CK929" s="356">
        <f t="shared" si="362"/>
        <v>0</v>
      </c>
      <c r="CL929" s="356">
        <f t="shared" si="362"/>
        <v>0</v>
      </c>
      <c r="CM929" s="311" t="s">
        <v>91</v>
      </c>
      <c r="CN929" s="19" t="str">
        <f t="shared" si="357"/>
        <v>4010000060409нормативный</v>
      </c>
      <c r="CO929" s="103"/>
      <c r="CP929" s="103"/>
      <c r="CQ929" s="104"/>
      <c r="CR929" s="104">
        <f t="shared" si="377"/>
        <v>0</v>
      </c>
      <c r="CS929" s="104">
        <f t="shared" si="378"/>
        <v>0</v>
      </c>
      <c r="CT929" s="104">
        <f t="shared" si="379"/>
        <v>0</v>
      </c>
      <c r="CU929" s="104">
        <f t="shared" si="380"/>
        <v>0</v>
      </c>
      <c r="CV929" s="104">
        <f t="shared" si="381"/>
        <v>0</v>
      </c>
      <c r="CW929" s="104">
        <f t="shared" si="382"/>
        <v>0</v>
      </c>
      <c r="CX929" s="104"/>
      <c r="CY929" s="211">
        <f t="shared" si="341"/>
        <v>0</v>
      </c>
      <c r="CZ929" s="211">
        <f t="shared" si="342"/>
        <v>0</v>
      </c>
      <c r="DA929" s="211">
        <f t="shared" si="343"/>
        <v>0</v>
      </c>
      <c r="DB929" s="211">
        <f t="shared" si="344"/>
        <v>0</v>
      </c>
      <c r="DC929" s="211">
        <f t="shared" si="345"/>
        <v>0</v>
      </c>
      <c r="DD929" s="211">
        <f t="shared" si="346"/>
        <v>0</v>
      </c>
      <c r="DE929" s="211">
        <f t="shared" si="347"/>
        <v>0</v>
      </c>
      <c r="DF929" s="211">
        <f t="shared" si="348"/>
        <v>0</v>
      </c>
      <c r="DG929" s="211">
        <f t="shared" si="349"/>
        <v>0</v>
      </c>
      <c r="DH929" s="211">
        <f t="shared" si="350"/>
        <v>0</v>
      </c>
    </row>
    <row r="930" spans="1:112" s="105" customFormat="1" ht="32.1" customHeight="1">
      <c r="A930" s="56" t="s">
        <v>1221</v>
      </c>
      <c r="B930" s="57" t="s">
        <v>1222</v>
      </c>
      <c r="C930" s="67">
        <v>401000006</v>
      </c>
      <c r="D930" s="198" t="s">
        <v>1002</v>
      </c>
      <c r="E930" s="59" t="s">
        <v>1239</v>
      </c>
      <c r="F930" s="85"/>
      <c r="G930" s="85"/>
      <c r="H930" s="86" t="s">
        <v>1240</v>
      </c>
      <c r="I930" s="337"/>
      <c r="J930" s="86" t="s">
        <v>1241</v>
      </c>
      <c r="K930" s="86" t="s">
        <v>845</v>
      </c>
      <c r="L930" s="86" t="s">
        <v>1242</v>
      </c>
      <c r="M930" s="232"/>
      <c r="N930" s="232"/>
      <c r="O930" s="232"/>
      <c r="P930" s="64" t="s">
        <v>1243</v>
      </c>
      <c r="Q930" s="64" t="s">
        <v>3045</v>
      </c>
      <c r="R930" s="232"/>
      <c r="S930" s="232"/>
      <c r="T930" s="232">
        <v>3</v>
      </c>
      <c r="U930" s="232"/>
      <c r="V930" s="232">
        <v>12</v>
      </c>
      <c r="W930" s="232">
        <v>1</v>
      </c>
      <c r="X930" s="86">
        <v>3</v>
      </c>
      <c r="Y930" s="86"/>
      <c r="Z930" s="86"/>
      <c r="AA930" s="86"/>
      <c r="AB930" s="64" t="s">
        <v>3046</v>
      </c>
      <c r="AC930" s="64" t="s">
        <v>3047</v>
      </c>
      <c r="AD930" s="64"/>
      <c r="AE930" s="64"/>
      <c r="AF930" s="64"/>
      <c r="AG930" s="64"/>
      <c r="AH930" s="64"/>
      <c r="AI930" s="64"/>
      <c r="AJ930" s="245" t="s">
        <v>1358</v>
      </c>
      <c r="AK930" s="64"/>
      <c r="AL930" s="64"/>
      <c r="AM930" s="64"/>
      <c r="AN930" s="64" t="s">
        <v>3048</v>
      </c>
      <c r="AO930" s="197" t="s">
        <v>137</v>
      </c>
      <c r="AP930" s="197" t="s">
        <v>1007</v>
      </c>
      <c r="AQ930" s="197" t="s">
        <v>1250</v>
      </c>
      <c r="AR930" s="70" t="s">
        <v>126</v>
      </c>
      <c r="AS930" s="197" t="s">
        <v>471</v>
      </c>
      <c r="AT930" s="40">
        <f t="shared" si="363"/>
        <v>1231778.1299999999</v>
      </c>
      <c r="AU930" s="40">
        <f t="shared" si="363"/>
        <v>1231778.1299999999</v>
      </c>
      <c r="AV930" s="40">
        <v>0</v>
      </c>
      <c r="AW930" s="40">
        <v>0</v>
      </c>
      <c r="AX930" s="40">
        <v>1231778.1299999999</v>
      </c>
      <c r="AY930" s="40">
        <v>1231778.1299999999</v>
      </c>
      <c r="AZ930" s="40">
        <v>0</v>
      </c>
      <c r="BA930" s="37">
        <v>0</v>
      </c>
      <c r="BB930" s="40">
        <v>0</v>
      </c>
      <c r="BC930" s="40">
        <v>0</v>
      </c>
      <c r="BD930" s="37">
        <f t="shared" si="364"/>
        <v>0</v>
      </c>
      <c r="BE930" s="40">
        <v>0</v>
      </c>
      <c r="BF930" s="40"/>
      <c r="BG930" s="40">
        <v>0</v>
      </c>
      <c r="BH930" s="40">
        <v>0</v>
      </c>
      <c r="BI930" s="37">
        <f t="shared" si="365"/>
        <v>0</v>
      </c>
      <c r="BJ930" s="40">
        <v>0</v>
      </c>
      <c r="BK930" s="40">
        <v>0</v>
      </c>
      <c r="BL930" s="40">
        <v>0</v>
      </c>
      <c r="BM930" s="40">
        <v>0</v>
      </c>
      <c r="BN930" s="37">
        <f t="shared" si="366"/>
        <v>0</v>
      </c>
      <c r="BO930" s="40">
        <v>0</v>
      </c>
      <c r="BP930" s="40">
        <v>0</v>
      </c>
      <c r="BQ930" s="40">
        <v>0</v>
      </c>
      <c r="BR930" s="40">
        <v>0</v>
      </c>
      <c r="BS930" s="37">
        <f t="shared" si="367"/>
        <v>0</v>
      </c>
      <c r="BT930" s="40">
        <v>0</v>
      </c>
      <c r="BU930" s="40">
        <v>0</v>
      </c>
      <c r="BV930" s="40">
        <v>0</v>
      </c>
      <c r="BW930" s="40">
        <v>0</v>
      </c>
      <c r="BX930" s="356">
        <f t="shared" si="368"/>
        <v>1231778.1299999999</v>
      </c>
      <c r="BY930" s="356">
        <f t="shared" si="369"/>
        <v>0</v>
      </c>
      <c r="BZ930" s="356">
        <f t="shared" si="370"/>
        <v>1231778.1299999999</v>
      </c>
      <c r="CA930" s="356">
        <f t="shared" si="371"/>
        <v>0</v>
      </c>
      <c r="CB930" s="356">
        <f t="shared" si="372"/>
        <v>0</v>
      </c>
      <c r="CC930" s="311">
        <f t="shared" si="373"/>
        <v>0</v>
      </c>
      <c r="CD930" s="356">
        <f t="shared" si="374"/>
        <v>0</v>
      </c>
      <c r="CE930" s="356">
        <f t="shared" si="374"/>
        <v>0</v>
      </c>
      <c r="CF930" s="356">
        <f t="shared" si="374"/>
        <v>0</v>
      </c>
      <c r="CG930" s="356">
        <f t="shared" si="374"/>
        <v>0</v>
      </c>
      <c r="CH930" s="311">
        <f t="shared" si="375"/>
        <v>0</v>
      </c>
      <c r="CI930" s="356">
        <f t="shared" si="376"/>
        <v>0</v>
      </c>
      <c r="CJ930" s="356">
        <f t="shared" si="362"/>
        <v>0</v>
      </c>
      <c r="CK930" s="356">
        <f t="shared" si="362"/>
        <v>0</v>
      </c>
      <c r="CL930" s="356">
        <f t="shared" si="362"/>
        <v>0</v>
      </c>
      <c r="CM930" s="311" t="s">
        <v>91</v>
      </c>
      <c r="CN930" s="19" t="str">
        <f t="shared" si="357"/>
        <v>4010000060409нормативный</v>
      </c>
      <c r="CO930" s="103"/>
      <c r="CP930" s="103"/>
      <c r="CQ930" s="104"/>
      <c r="CR930" s="104">
        <f t="shared" si="377"/>
        <v>0</v>
      </c>
      <c r="CS930" s="104">
        <f t="shared" si="378"/>
        <v>0</v>
      </c>
      <c r="CT930" s="104">
        <f t="shared" si="379"/>
        <v>0</v>
      </c>
      <c r="CU930" s="104">
        <f t="shared" si="380"/>
        <v>0</v>
      </c>
      <c r="CV930" s="104">
        <f t="shared" si="381"/>
        <v>0</v>
      </c>
      <c r="CW930" s="104">
        <f t="shared" si="382"/>
        <v>0</v>
      </c>
      <c r="CX930" s="104"/>
      <c r="CY930" s="211">
        <f t="shared" si="341"/>
        <v>0</v>
      </c>
      <c r="CZ930" s="211">
        <f t="shared" si="342"/>
        <v>0</v>
      </c>
      <c r="DA930" s="211">
        <f t="shared" si="343"/>
        <v>0</v>
      </c>
      <c r="DB930" s="211">
        <f t="shared" si="344"/>
        <v>0</v>
      </c>
      <c r="DC930" s="211">
        <f t="shared" si="345"/>
        <v>0</v>
      </c>
      <c r="DD930" s="211">
        <f t="shared" si="346"/>
        <v>0</v>
      </c>
      <c r="DE930" s="211">
        <f t="shared" si="347"/>
        <v>0</v>
      </c>
      <c r="DF930" s="211">
        <f t="shared" si="348"/>
        <v>0</v>
      </c>
      <c r="DG930" s="211">
        <f t="shared" si="349"/>
        <v>0</v>
      </c>
      <c r="DH930" s="211">
        <f t="shared" si="350"/>
        <v>0</v>
      </c>
    </row>
    <row r="931" spans="1:112" s="105" customFormat="1" ht="32.1" customHeight="1">
      <c r="A931" s="56" t="s">
        <v>1221</v>
      </c>
      <c r="B931" s="57" t="s">
        <v>1222</v>
      </c>
      <c r="C931" s="67">
        <v>401000006</v>
      </c>
      <c r="D931" s="198" t="s">
        <v>1002</v>
      </c>
      <c r="E931" s="59" t="s">
        <v>1251</v>
      </c>
      <c r="F931" s="60"/>
      <c r="G931" s="60"/>
      <c r="H931" s="61" t="s">
        <v>1240</v>
      </c>
      <c r="I931" s="68"/>
      <c r="J931" s="61" t="s">
        <v>1241</v>
      </c>
      <c r="K931" s="61" t="s">
        <v>845</v>
      </c>
      <c r="L931" s="61" t="s">
        <v>1247</v>
      </c>
      <c r="M931" s="62"/>
      <c r="N931" s="62"/>
      <c r="O931" s="62"/>
      <c r="P931" s="63" t="s">
        <v>1243</v>
      </c>
      <c r="Q931" s="64" t="s">
        <v>1225</v>
      </c>
      <c r="R931" s="62"/>
      <c r="S931" s="62"/>
      <c r="T931" s="62">
        <v>3</v>
      </c>
      <c r="U931" s="62"/>
      <c r="V931" s="62">
        <v>12</v>
      </c>
      <c r="W931" s="62" t="s">
        <v>64</v>
      </c>
      <c r="X931" s="61">
        <v>3</v>
      </c>
      <c r="Y931" s="61"/>
      <c r="Z931" s="61"/>
      <c r="AA931" s="61"/>
      <c r="AB931" s="63" t="s">
        <v>142</v>
      </c>
      <c r="AC931" s="64" t="s">
        <v>3049</v>
      </c>
      <c r="AD931" s="63"/>
      <c r="AE931" s="63"/>
      <c r="AF931" s="63"/>
      <c r="AG931" s="63"/>
      <c r="AH931" s="63"/>
      <c r="AI931" s="63"/>
      <c r="AJ931" s="63" t="s">
        <v>3042</v>
      </c>
      <c r="AK931" s="63"/>
      <c r="AL931" s="63"/>
      <c r="AM931" s="63"/>
      <c r="AN931" s="63" t="s">
        <v>3043</v>
      </c>
      <c r="AO931" s="76" t="s">
        <v>137</v>
      </c>
      <c r="AP931" s="76" t="s">
        <v>1007</v>
      </c>
      <c r="AQ931" s="76" t="s">
        <v>509</v>
      </c>
      <c r="AR931" s="70" t="s">
        <v>510</v>
      </c>
      <c r="AS931" s="197" t="s">
        <v>463</v>
      </c>
      <c r="AT931" s="40">
        <f t="shared" si="363"/>
        <v>656225.28000000003</v>
      </c>
      <c r="AU931" s="40">
        <f t="shared" si="363"/>
        <v>656225.28000000003</v>
      </c>
      <c r="AV931" s="37">
        <v>0</v>
      </c>
      <c r="AW931" s="37">
        <v>0</v>
      </c>
      <c r="AX931" s="37">
        <v>0</v>
      </c>
      <c r="AY931" s="37">
        <v>0</v>
      </c>
      <c r="AZ931" s="37">
        <v>0</v>
      </c>
      <c r="BA931" s="37">
        <v>0</v>
      </c>
      <c r="BB931" s="37">
        <v>656225.28000000003</v>
      </c>
      <c r="BC931" s="37">
        <v>656225.28000000003</v>
      </c>
      <c r="BD931" s="37">
        <f t="shared" si="364"/>
        <v>656230</v>
      </c>
      <c r="BE931" s="37">
        <v>0</v>
      </c>
      <c r="BF931" s="37">
        <v>0</v>
      </c>
      <c r="BG931" s="37">
        <v>0</v>
      </c>
      <c r="BH931" s="37">
        <v>656230</v>
      </c>
      <c r="BI931" s="37">
        <f t="shared" si="365"/>
        <v>656230</v>
      </c>
      <c r="BJ931" s="37">
        <v>0</v>
      </c>
      <c r="BK931" s="37">
        <v>0</v>
      </c>
      <c r="BL931" s="37">
        <v>0</v>
      </c>
      <c r="BM931" s="37">
        <v>656230</v>
      </c>
      <c r="BN931" s="37">
        <f t="shared" si="366"/>
        <v>656230</v>
      </c>
      <c r="BO931" s="37">
        <v>0</v>
      </c>
      <c r="BP931" s="37">
        <v>0</v>
      </c>
      <c r="BQ931" s="37">
        <v>0</v>
      </c>
      <c r="BR931" s="37">
        <v>656230</v>
      </c>
      <c r="BS931" s="37">
        <f t="shared" si="367"/>
        <v>656230</v>
      </c>
      <c r="BT931" s="37">
        <v>0</v>
      </c>
      <c r="BU931" s="37">
        <v>0</v>
      </c>
      <c r="BV931" s="37">
        <v>0</v>
      </c>
      <c r="BW931" s="37">
        <v>656230</v>
      </c>
      <c r="BX931" s="356">
        <f t="shared" si="368"/>
        <v>656225.28000000003</v>
      </c>
      <c r="BY931" s="356">
        <f t="shared" si="369"/>
        <v>0</v>
      </c>
      <c r="BZ931" s="356">
        <f t="shared" si="370"/>
        <v>0</v>
      </c>
      <c r="CA931" s="356">
        <f t="shared" si="371"/>
        <v>0</v>
      </c>
      <c r="CB931" s="356">
        <f t="shared" si="372"/>
        <v>656225.28000000003</v>
      </c>
      <c r="CC931" s="311">
        <f t="shared" si="373"/>
        <v>656230</v>
      </c>
      <c r="CD931" s="356">
        <f t="shared" si="374"/>
        <v>0</v>
      </c>
      <c r="CE931" s="356">
        <f t="shared" si="374"/>
        <v>0</v>
      </c>
      <c r="CF931" s="356">
        <f t="shared" si="374"/>
        <v>0</v>
      </c>
      <c r="CG931" s="356">
        <f t="shared" si="374"/>
        <v>656230</v>
      </c>
      <c r="CH931" s="311">
        <f t="shared" si="375"/>
        <v>656230</v>
      </c>
      <c r="CI931" s="356">
        <f t="shared" si="376"/>
        <v>0</v>
      </c>
      <c r="CJ931" s="356">
        <f t="shared" si="362"/>
        <v>0</v>
      </c>
      <c r="CK931" s="356">
        <f t="shared" si="362"/>
        <v>0</v>
      </c>
      <c r="CL931" s="356">
        <f t="shared" si="362"/>
        <v>656230</v>
      </c>
      <c r="CM931" s="509" t="s">
        <v>92</v>
      </c>
      <c r="CN931" s="19" t="str">
        <f t="shared" si="357"/>
        <v>4010000060409плановый</v>
      </c>
      <c r="CO931" s="103"/>
      <c r="CP931" s="103"/>
      <c r="CQ931" s="104"/>
      <c r="CR931" s="104"/>
      <c r="CS931" s="104"/>
      <c r="CT931" s="104"/>
      <c r="CU931" s="104"/>
      <c r="CV931" s="104"/>
      <c r="CW931" s="104"/>
      <c r="CX931" s="104"/>
      <c r="CY931" s="211"/>
      <c r="CZ931" s="211"/>
      <c r="DA931" s="211"/>
      <c r="DB931" s="211"/>
      <c r="DC931" s="211"/>
      <c r="DD931" s="211"/>
      <c r="DE931" s="211"/>
      <c r="DF931" s="211"/>
      <c r="DG931" s="211"/>
      <c r="DH931" s="211"/>
    </row>
    <row r="932" spans="1:112" s="105" customFormat="1" ht="32.1" customHeight="1">
      <c r="A932" s="56" t="s">
        <v>1221</v>
      </c>
      <c r="B932" s="57" t="s">
        <v>1222</v>
      </c>
      <c r="C932" s="67">
        <v>401000006</v>
      </c>
      <c r="D932" s="198" t="s">
        <v>1002</v>
      </c>
      <c r="E932" s="59" t="s">
        <v>1224</v>
      </c>
      <c r="F932" s="60"/>
      <c r="G932" s="60"/>
      <c r="H932" s="61">
        <v>3</v>
      </c>
      <c r="I932" s="68"/>
      <c r="J932" s="61">
        <v>16</v>
      </c>
      <c r="K932" s="61" t="s">
        <v>64</v>
      </c>
      <c r="L932" s="61">
        <v>5</v>
      </c>
      <c r="M932" s="62"/>
      <c r="N932" s="62"/>
      <c r="O932" s="62"/>
      <c r="P932" s="63" t="s">
        <v>134</v>
      </c>
      <c r="Q932" s="64" t="s">
        <v>1252</v>
      </c>
      <c r="R932" s="62"/>
      <c r="S932" s="62"/>
      <c r="T932" s="62">
        <v>3</v>
      </c>
      <c r="U932" s="62"/>
      <c r="V932" s="62">
        <v>9</v>
      </c>
      <c r="W932" s="62">
        <v>1</v>
      </c>
      <c r="X932" s="61"/>
      <c r="Y932" s="61"/>
      <c r="Z932" s="61"/>
      <c r="AA932" s="61"/>
      <c r="AB932" s="63" t="s">
        <v>1253</v>
      </c>
      <c r="AC932" s="64" t="s">
        <v>3050</v>
      </c>
      <c r="AD932" s="63"/>
      <c r="AE932" s="63"/>
      <c r="AF932" s="63"/>
      <c r="AG932" s="63"/>
      <c r="AH932" s="63"/>
      <c r="AI932" s="63"/>
      <c r="AJ932" s="63"/>
      <c r="AK932" s="63"/>
      <c r="AL932" s="63"/>
      <c r="AM932" s="63" t="s">
        <v>3051</v>
      </c>
      <c r="AN932" s="63" t="s">
        <v>3052</v>
      </c>
      <c r="AO932" s="76" t="s">
        <v>137</v>
      </c>
      <c r="AP932" s="76" t="s">
        <v>1007</v>
      </c>
      <c r="AQ932" s="76" t="s">
        <v>1254</v>
      </c>
      <c r="AR932" s="70" t="s">
        <v>1255</v>
      </c>
      <c r="AS932" s="197">
        <v>244</v>
      </c>
      <c r="AT932" s="40">
        <f t="shared" si="363"/>
        <v>28790437.530000001</v>
      </c>
      <c r="AU932" s="40">
        <f t="shared" si="363"/>
        <v>28790437.530000001</v>
      </c>
      <c r="AV932" s="37">
        <v>0</v>
      </c>
      <c r="AW932" s="37">
        <v>0</v>
      </c>
      <c r="AX932" s="37">
        <v>0</v>
      </c>
      <c r="AY932" s="37">
        <v>0</v>
      </c>
      <c r="AZ932" s="37">
        <v>0</v>
      </c>
      <c r="BA932" s="37">
        <v>0</v>
      </c>
      <c r="BB932" s="37">
        <v>28790437.530000001</v>
      </c>
      <c r="BC932" s="37">
        <v>28790437.530000001</v>
      </c>
      <c r="BD932" s="37">
        <f t="shared" si="364"/>
        <v>8023671.1699999999</v>
      </c>
      <c r="BE932" s="37">
        <v>0</v>
      </c>
      <c r="BF932" s="37">
        <v>0</v>
      </c>
      <c r="BG932" s="37">
        <v>0</v>
      </c>
      <c r="BH932" s="37">
        <v>8023671.1699999999</v>
      </c>
      <c r="BI932" s="37">
        <f t="shared" si="365"/>
        <v>6124990</v>
      </c>
      <c r="BJ932" s="37">
        <v>0</v>
      </c>
      <c r="BK932" s="37">
        <v>0</v>
      </c>
      <c r="BL932" s="37">
        <v>0</v>
      </c>
      <c r="BM932" s="37">
        <v>6124990</v>
      </c>
      <c r="BN932" s="37">
        <f t="shared" si="366"/>
        <v>6124990</v>
      </c>
      <c r="BO932" s="37">
        <v>0</v>
      </c>
      <c r="BP932" s="37">
        <v>0</v>
      </c>
      <c r="BQ932" s="37">
        <v>0</v>
      </c>
      <c r="BR932" s="37">
        <v>6124990</v>
      </c>
      <c r="BS932" s="37">
        <f t="shared" si="367"/>
        <v>6124990</v>
      </c>
      <c r="BT932" s="37">
        <v>0</v>
      </c>
      <c r="BU932" s="37">
        <v>0</v>
      </c>
      <c r="BV932" s="37">
        <v>0</v>
      </c>
      <c r="BW932" s="37">
        <v>6124990</v>
      </c>
      <c r="BX932" s="356">
        <f t="shared" si="368"/>
        <v>28790437.530000001</v>
      </c>
      <c r="BY932" s="356">
        <f t="shared" si="369"/>
        <v>0</v>
      </c>
      <c r="BZ932" s="356">
        <f t="shared" si="370"/>
        <v>0</v>
      </c>
      <c r="CA932" s="356">
        <f t="shared" si="371"/>
        <v>0</v>
      </c>
      <c r="CB932" s="356">
        <f t="shared" si="372"/>
        <v>28790437.530000001</v>
      </c>
      <c r="CC932" s="311">
        <f t="shared" si="373"/>
        <v>259062849.37</v>
      </c>
      <c r="CD932" s="356">
        <f t="shared" si="374"/>
        <v>0</v>
      </c>
      <c r="CE932" s="356">
        <f t="shared" si="374"/>
        <v>0</v>
      </c>
      <c r="CF932" s="356">
        <f t="shared" si="374"/>
        <v>0</v>
      </c>
      <c r="CG932" s="356">
        <f>BH932+5000000+4800000+241239178.2</f>
        <v>259062849.37</v>
      </c>
      <c r="CH932" s="311">
        <f t="shared" si="375"/>
        <v>6124990</v>
      </c>
      <c r="CI932" s="356">
        <f t="shared" si="376"/>
        <v>0</v>
      </c>
      <c r="CJ932" s="356">
        <f t="shared" si="362"/>
        <v>0</v>
      </c>
      <c r="CK932" s="356">
        <f t="shared" si="362"/>
        <v>0</v>
      </c>
      <c r="CL932" s="356">
        <f t="shared" si="362"/>
        <v>6124990</v>
      </c>
      <c r="CM932" s="509" t="s">
        <v>92</v>
      </c>
      <c r="CN932" s="19" t="str">
        <f t="shared" si="357"/>
        <v>4010000060409плановый</v>
      </c>
      <c r="CO932" s="103"/>
      <c r="CP932" s="103"/>
      <c r="CQ932" s="104"/>
      <c r="CR932" s="104"/>
      <c r="CS932" s="104"/>
      <c r="CT932" s="104"/>
      <c r="CU932" s="104"/>
      <c r="CV932" s="104"/>
      <c r="CW932" s="104"/>
      <c r="CX932" s="104"/>
      <c r="CY932" s="211"/>
      <c r="CZ932" s="211"/>
      <c r="DA932" s="211"/>
      <c r="DB932" s="211"/>
      <c r="DC932" s="211"/>
      <c r="DD932" s="211"/>
      <c r="DE932" s="211"/>
      <c r="DF932" s="211"/>
      <c r="DG932" s="211"/>
      <c r="DH932" s="211"/>
    </row>
    <row r="933" spans="1:112" s="105" customFormat="1" ht="32.1" customHeight="1">
      <c r="A933" s="56" t="s">
        <v>1221</v>
      </c>
      <c r="B933" s="57" t="s">
        <v>1222</v>
      </c>
      <c r="C933" s="67">
        <v>401000006</v>
      </c>
      <c r="D933" s="198" t="s">
        <v>1002</v>
      </c>
      <c r="E933" s="59" t="s">
        <v>1224</v>
      </c>
      <c r="F933" s="60"/>
      <c r="G933" s="60"/>
      <c r="H933" s="61">
        <v>3</v>
      </c>
      <c r="I933" s="68"/>
      <c r="J933" s="61">
        <v>16</v>
      </c>
      <c r="K933" s="61" t="s">
        <v>64</v>
      </c>
      <c r="L933" s="61">
        <v>5</v>
      </c>
      <c r="M933" s="62"/>
      <c r="N933" s="62"/>
      <c r="O933" s="62"/>
      <c r="P933" s="63" t="s">
        <v>134</v>
      </c>
      <c r="Q933" s="64" t="s">
        <v>1252</v>
      </c>
      <c r="R933" s="62"/>
      <c r="S933" s="62"/>
      <c r="T933" s="62">
        <v>3</v>
      </c>
      <c r="U933" s="62"/>
      <c r="V933" s="62">
        <v>9</v>
      </c>
      <c r="W933" s="62">
        <v>1</v>
      </c>
      <c r="X933" s="61"/>
      <c r="Y933" s="61"/>
      <c r="Z933" s="61"/>
      <c r="AA933" s="61"/>
      <c r="AB933" s="63" t="s">
        <v>142</v>
      </c>
      <c r="AC933" s="64" t="s">
        <v>3053</v>
      </c>
      <c r="AD933" s="63"/>
      <c r="AE933" s="63"/>
      <c r="AF933" s="63"/>
      <c r="AG933" s="63"/>
      <c r="AH933" s="63"/>
      <c r="AI933" s="63"/>
      <c r="AJ933" s="63"/>
      <c r="AK933" s="63"/>
      <c r="AL933" s="63"/>
      <c r="AM933" s="63" t="s">
        <v>3054</v>
      </c>
      <c r="AN933" s="63" t="s">
        <v>3055</v>
      </c>
      <c r="AO933" s="76" t="s">
        <v>137</v>
      </c>
      <c r="AP933" s="76" t="s">
        <v>1007</v>
      </c>
      <c r="AQ933" s="76" t="s">
        <v>1254</v>
      </c>
      <c r="AR933" s="70" t="s">
        <v>1255</v>
      </c>
      <c r="AS933" s="197" t="s">
        <v>118</v>
      </c>
      <c r="AT933" s="40">
        <f t="shared" si="363"/>
        <v>3016019.32</v>
      </c>
      <c r="AU933" s="40">
        <f t="shared" si="363"/>
        <v>2554986.58</v>
      </c>
      <c r="AV933" s="37">
        <v>0</v>
      </c>
      <c r="AW933" s="37">
        <v>0</v>
      </c>
      <c r="AX933" s="37">
        <v>0</v>
      </c>
      <c r="AY933" s="37">
        <v>0</v>
      </c>
      <c r="AZ933" s="37">
        <v>0</v>
      </c>
      <c r="BA933" s="37">
        <v>0</v>
      </c>
      <c r="BB933" s="37">
        <v>3016019.32</v>
      </c>
      <c r="BC933" s="37">
        <v>2554986.58</v>
      </c>
      <c r="BD933" s="37">
        <f t="shared" si="364"/>
        <v>3651990.12</v>
      </c>
      <c r="BE933" s="37">
        <v>0</v>
      </c>
      <c r="BF933" s="37">
        <v>0</v>
      </c>
      <c r="BG933" s="37">
        <v>0</v>
      </c>
      <c r="BH933" s="37">
        <v>3651990.12</v>
      </c>
      <c r="BI933" s="37">
        <f t="shared" si="365"/>
        <v>3798073.63</v>
      </c>
      <c r="BJ933" s="37">
        <v>0</v>
      </c>
      <c r="BK933" s="37">
        <v>0</v>
      </c>
      <c r="BL933" s="37">
        <v>0</v>
      </c>
      <c r="BM933" s="37">
        <v>3798073.63</v>
      </c>
      <c r="BN933" s="37">
        <f t="shared" si="366"/>
        <v>3950001.57</v>
      </c>
      <c r="BO933" s="37">
        <v>0</v>
      </c>
      <c r="BP933" s="37">
        <v>0</v>
      </c>
      <c r="BQ933" s="37">
        <v>0</v>
      </c>
      <c r="BR933" s="37">
        <v>3950001.57</v>
      </c>
      <c r="BS933" s="37">
        <v>3950001.57</v>
      </c>
      <c r="BT933" s="37">
        <v>0</v>
      </c>
      <c r="BU933" s="37">
        <v>0</v>
      </c>
      <c r="BV933" s="37">
        <v>0</v>
      </c>
      <c r="BW933" s="37">
        <v>3950001.57</v>
      </c>
      <c r="BX933" s="356">
        <f t="shared" si="368"/>
        <v>2554986.58</v>
      </c>
      <c r="BY933" s="356">
        <f t="shared" si="369"/>
        <v>0</v>
      </c>
      <c r="BZ933" s="356">
        <f t="shared" si="370"/>
        <v>0</v>
      </c>
      <c r="CA933" s="356">
        <f t="shared" si="371"/>
        <v>0</v>
      </c>
      <c r="CB933" s="356">
        <f t="shared" si="372"/>
        <v>2554986.58</v>
      </c>
      <c r="CC933" s="311">
        <f t="shared" si="373"/>
        <v>3651990.12</v>
      </c>
      <c r="CD933" s="356">
        <f t="shared" si="374"/>
        <v>0</v>
      </c>
      <c r="CE933" s="356">
        <f t="shared" si="374"/>
        <v>0</v>
      </c>
      <c r="CF933" s="356">
        <f t="shared" si="374"/>
        <v>0</v>
      </c>
      <c r="CG933" s="356">
        <f t="shared" si="374"/>
        <v>3651990.12</v>
      </c>
      <c r="CH933" s="311">
        <f t="shared" si="375"/>
        <v>3798073.63</v>
      </c>
      <c r="CI933" s="356">
        <f t="shared" si="376"/>
        <v>0</v>
      </c>
      <c r="CJ933" s="356">
        <f t="shared" si="362"/>
        <v>0</v>
      </c>
      <c r="CK933" s="356">
        <f t="shared" si="362"/>
        <v>0</v>
      </c>
      <c r="CL933" s="356">
        <f t="shared" si="362"/>
        <v>3798073.63</v>
      </c>
      <c r="CM933" s="311" t="s">
        <v>1257</v>
      </c>
      <c r="CN933" s="19" t="str">
        <f t="shared" si="357"/>
        <v>4010000060409индексации</v>
      </c>
      <c r="CO933" s="103"/>
      <c r="CP933" s="103"/>
      <c r="CQ933" s="104"/>
      <c r="CR933" s="104"/>
      <c r="CS933" s="104"/>
      <c r="CT933" s="104"/>
      <c r="CU933" s="104"/>
      <c r="CV933" s="104"/>
      <c r="CW933" s="104"/>
      <c r="CX933" s="104"/>
      <c r="CY933" s="211"/>
      <c r="CZ933" s="211"/>
      <c r="DA933" s="211"/>
      <c r="DB933" s="211"/>
      <c r="DC933" s="211"/>
      <c r="DD933" s="211"/>
      <c r="DE933" s="211"/>
      <c r="DF933" s="211"/>
      <c r="DG933" s="211"/>
      <c r="DH933" s="211"/>
    </row>
    <row r="934" spans="1:112" s="105" customFormat="1" ht="32.1" customHeight="1">
      <c r="A934" s="56" t="s">
        <v>1221</v>
      </c>
      <c r="B934" s="57" t="s">
        <v>1222</v>
      </c>
      <c r="C934" s="67">
        <v>401000006</v>
      </c>
      <c r="D934" s="198" t="s">
        <v>1002</v>
      </c>
      <c r="E934" s="59" t="s">
        <v>1224</v>
      </c>
      <c r="F934" s="60"/>
      <c r="G934" s="60"/>
      <c r="H934" s="61">
        <v>3</v>
      </c>
      <c r="I934" s="68"/>
      <c r="J934" s="61">
        <v>16</v>
      </c>
      <c r="K934" s="61" t="s">
        <v>64</v>
      </c>
      <c r="L934" s="61">
        <v>5</v>
      </c>
      <c r="M934" s="62"/>
      <c r="N934" s="62"/>
      <c r="O934" s="62"/>
      <c r="P934" s="63" t="s">
        <v>134</v>
      </c>
      <c r="Q934" s="64" t="s">
        <v>1225</v>
      </c>
      <c r="R934" s="62"/>
      <c r="S934" s="62"/>
      <c r="T934" s="62">
        <v>3</v>
      </c>
      <c r="U934" s="62"/>
      <c r="V934" s="62" t="s">
        <v>189</v>
      </c>
      <c r="W934" s="62">
        <v>1</v>
      </c>
      <c r="X934" s="61"/>
      <c r="Y934" s="61"/>
      <c r="Z934" s="61"/>
      <c r="AA934" s="61"/>
      <c r="AB934" s="63" t="s">
        <v>142</v>
      </c>
      <c r="AC934" s="64" t="s">
        <v>3023</v>
      </c>
      <c r="AD934" s="63"/>
      <c r="AE934" s="63"/>
      <c r="AF934" s="63"/>
      <c r="AG934" s="63"/>
      <c r="AH934" s="63"/>
      <c r="AI934" s="63"/>
      <c r="AJ934" s="63"/>
      <c r="AK934" s="63"/>
      <c r="AL934" s="63"/>
      <c r="AM934" s="63" t="s">
        <v>3056</v>
      </c>
      <c r="AN934" s="63" t="s">
        <v>3040</v>
      </c>
      <c r="AO934" s="76" t="s">
        <v>137</v>
      </c>
      <c r="AP934" s="76" t="s">
        <v>1007</v>
      </c>
      <c r="AQ934" s="76" t="s">
        <v>1258</v>
      </c>
      <c r="AR934" s="70" t="s">
        <v>1259</v>
      </c>
      <c r="AS934" s="197">
        <v>244</v>
      </c>
      <c r="AT934" s="40">
        <f t="shared" si="363"/>
        <v>5137047.6900000004</v>
      </c>
      <c r="AU934" s="40">
        <f t="shared" si="363"/>
        <v>5137047.6900000004</v>
      </c>
      <c r="AV934" s="37">
        <v>0</v>
      </c>
      <c r="AW934" s="37">
        <v>0</v>
      </c>
      <c r="AX934" s="37">
        <v>0</v>
      </c>
      <c r="AY934" s="37">
        <v>0</v>
      </c>
      <c r="AZ934" s="37">
        <v>0</v>
      </c>
      <c r="BA934" s="37">
        <v>0</v>
      </c>
      <c r="BB934" s="37">
        <v>5137047.6900000004</v>
      </c>
      <c r="BC934" s="37">
        <v>5137047.6900000004</v>
      </c>
      <c r="BD934" s="37">
        <f t="shared" si="364"/>
        <v>0</v>
      </c>
      <c r="BE934" s="37">
        <v>0</v>
      </c>
      <c r="BF934" s="37">
        <v>0</v>
      </c>
      <c r="BG934" s="37">
        <v>0</v>
      </c>
      <c r="BH934" s="37">
        <v>0</v>
      </c>
      <c r="BI934" s="37">
        <f t="shared" si="365"/>
        <v>0</v>
      </c>
      <c r="BJ934" s="37">
        <v>0</v>
      </c>
      <c r="BK934" s="37">
        <v>0</v>
      </c>
      <c r="BL934" s="37">
        <v>0</v>
      </c>
      <c r="BM934" s="37">
        <v>0</v>
      </c>
      <c r="BN934" s="37">
        <f t="shared" si="366"/>
        <v>0</v>
      </c>
      <c r="BO934" s="37">
        <v>0</v>
      </c>
      <c r="BP934" s="37">
        <v>0</v>
      </c>
      <c r="BQ934" s="37">
        <v>0</v>
      </c>
      <c r="BR934" s="37">
        <v>0</v>
      </c>
      <c r="BS934" s="37">
        <f t="shared" si="367"/>
        <v>0</v>
      </c>
      <c r="BT934" s="37">
        <v>0</v>
      </c>
      <c r="BU934" s="37">
        <v>0</v>
      </c>
      <c r="BV934" s="37">
        <v>0</v>
      </c>
      <c r="BW934" s="37">
        <v>0</v>
      </c>
      <c r="BX934" s="356">
        <f t="shared" si="368"/>
        <v>5137047.6900000004</v>
      </c>
      <c r="BY934" s="356">
        <f t="shared" si="369"/>
        <v>0</v>
      </c>
      <c r="BZ934" s="356">
        <f t="shared" si="370"/>
        <v>0</v>
      </c>
      <c r="CA934" s="356">
        <f t="shared" si="371"/>
        <v>0</v>
      </c>
      <c r="CB934" s="356">
        <f t="shared" si="372"/>
        <v>5137047.6900000004</v>
      </c>
      <c r="CC934" s="311">
        <f t="shared" si="373"/>
        <v>0</v>
      </c>
      <c r="CD934" s="356">
        <f t="shared" si="374"/>
        <v>0</v>
      </c>
      <c r="CE934" s="356">
        <f t="shared" si="374"/>
        <v>0</v>
      </c>
      <c r="CF934" s="356">
        <f t="shared" si="374"/>
        <v>0</v>
      </c>
      <c r="CG934" s="356">
        <f t="shared" si="374"/>
        <v>0</v>
      </c>
      <c r="CH934" s="311">
        <f t="shared" si="375"/>
        <v>0</v>
      </c>
      <c r="CI934" s="356">
        <f t="shared" si="376"/>
        <v>0</v>
      </c>
      <c r="CJ934" s="356">
        <f t="shared" si="362"/>
        <v>0</v>
      </c>
      <c r="CK934" s="356">
        <f t="shared" si="362"/>
        <v>0</v>
      </c>
      <c r="CL934" s="356">
        <f t="shared" si="362"/>
        <v>0</v>
      </c>
      <c r="CM934" s="509" t="s">
        <v>92</v>
      </c>
      <c r="CN934" s="19" t="str">
        <f t="shared" si="357"/>
        <v>4010000060409плановый</v>
      </c>
      <c r="CO934" s="103"/>
      <c r="CP934" s="103"/>
      <c r="CQ934" s="104"/>
      <c r="CR934" s="104"/>
      <c r="CS934" s="104"/>
      <c r="CT934" s="104"/>
      <c r="CU934" s="104"/>
      <c r="CV934" s="104"/>
      <c r="CW934" s="104"/>
      <c r="CX934" s="104"/>
      <c r="CY934" s="211"/>
      <c r="CZ934" s="211"/>
      <c r="DA934" s="211"/>
      <c r="DB934" s="211"/>
      <c r="DC934" s="211"/>
      <c r="DD934" s="211"/>
      <c r="DE934" s="211"/>
      <c r="DF934" s="211"/>
      <c r="DG934" s="211"/>
      <c r="DH934" s="211"/>
    </row>
    <row r="935" spans="1:112" s="105" customFormat="1" ht="32.1" customHeight="1">
      <c r="A935" s="56" t="s">
        <v>1221</v>
      </c>
      <c r="B935" s="57" t="s">
        <v>1222</v>
      </c>
      <c r="C935" s="67">
        <v>401000006</v>
      </c>
      <c r="D935" s="198" t="s">
        <v>1002</v>
      </c>
      <c r="E935" s="59" t="s">
        <v>1224</v>
      </c>
      <c r="F935" s="60"/>
      <c r="G935" s="60"/>
      <c r="H935" s="61">
        <v>3</v>
      </c>
      <c r="I935" s="68"/>
      <c r="J935" s="61">
        <v>16</v>
      </c>
      <c r="K935" s="61" t="s">
        <v>64</v>
      </c>
      <c r="L935" s="61">
        <v>5</v>
      </c>
      <c r="M935" s="62"/>
      <c r="N935" s="62"/>
      <c r="O935" s="62"/>
      <c r="P935" s="63" t="s">
        <v>134</v>
      </c>
      <c r="Q935" s="64" t="s">
        <v>1225</v>
      </c>
      <c r="R935" s="62"/>
      <c r="S935" s="62"/>
      <c r="T935" s="62">
        <v>3</v>
      </c>
      <c r="U935" s="62"/>
      <c r="V935" s="62" t="s">
        <v>189</v>
      </c>
      <c r="W935" s="62">
        <v>1</v>
      </c>
      <c r="X935" s="61"/>
      <c r="Y935" s="61"/>
      <c r="Z935" s="61"/>
      <c r="AA935" s="61"/>
      <c r="AB935" s="63" t="s">
        <v>142</v>
      </c>
      <c r="AC935" s="64" t="s">
        <v>3023</v>
      </c>
      <c r="AD935" s="63"/>
      <c r="AE935" s="63"/>
      <c r="AF935" s="63"/>
      <c r="AG935" s="63"/>
      <c r="AH935" s="63"/>
      <c r="AI935" s="63"/>
      <c r="AJ935" s="63"/>
      <c r="AK935" s="63"/>
      <c r="AL935" s="63"/>
      <c r="AM935" s="63" t="s">
        <v>3056</v>
      </c>
      <c r="AN935" s="63" t="s">
        <v>3040</v>
      </c>
      <c r="AO935" s="76" t="s">
        <v>137</v>
      </c>
      <c r="AP935" s="76" t="s">
        <v>1007</v>
      </c>
      <c r="AQ935" s="76" t="s">
        <v>3057</v>
      </c>
      <c r="AR935" s="70" t="s">
        <v>3058</v>
      </c>
      <c r="AS935" s="197" t="s">
        <v>73</v>
      </c>
      <c r="AT935" s="40">
        <f t="shared" si="363"/>
        <v>0</v>
      </c>
      <c r="AU935" s="40">
        <f t="shared" si="363"/>
        <v>0</v>
      </c>
      <c r="AV935" s="37">
        <v>0</v>
      </c>
      <c r="AW935" s="37">
        <v>0</v>
      </c>
      <c r="AX935" s="37">
        <v>0</v>
      </c>
      <c r="AY935" s="37">
        <v>0</v>
      </c>
      <c r="AZ935" s="37">
        <v>0</v>
      </c>
      <c r="BA935" s="37">
        <v>0</v>
      </c>
      <c r="BB935" s="37">
        <v>0</v>
      </c>
      <c r="BC935" s="37">
        <v>0</v>
      </c>
      <c r="BD935" s="37">
        <f t="shared" ref="BD935" si="383">SUM(BE935:BH935)</f>
        <v>5157213.28</v>
      </c>
      <c r="BE935" s="37">
        <v>0</v>
      </c>
      <c r="BF935" s="37">
        <v>0</v>
      </c>
      <c r="BG935" s="37">
        <v>0</v>
      </c>
      <c r="BH935" s="37">
        <v>5157213.28</v>
      </c>
      <c r="BI935" s="37">
        <f t="shared" ref="BI935" si="384">SUM(BJ935:BM935)</f>
        <v>5251460</v>
      </c>
      <c r="BJ935" s="37">
        <v>0</v>
      </c>
      <c r="BK935" s="37">
        <v>0</v>
      </c>
      <c r="BL935" s="37">
        <v>0</v>
      </c>
      <c r="BM935" s="37">
        <v>5251460</v>
      </c>
      <c r="BN935" s="37">
        <f t="shared" ref="BN935" si="385">SUM(BO935:BR935)</f>
        <v>5251460</v>
      </c>
      <c r="BO935" s="37">
        <v>0</v>
      </c>
      <c r="BP935" s="37">
        <v>0</v>
      </c>
      <c r="BQ935" s="37">
        <v>0</v>
      </c>
      <c r="BR935" s="37">
        <v>5251460</v>
      </c>
      <c r="BS935" s="37">
        <f t="shared" ref="BS935" si="386">SUM(BT935:BW935)</f>
        <v>5251460</v>
      </c>
      <c r="BT935" s="37">
        <v>0</v>
      </c>
      <c r="BU935" s="37">
        <v>0</v>
      </c>
      <c r="BV935" s="37">
        <v>0</v>
      </c>
      <c r="BW935" s="37">
        <v>5251460</v>
      </c>
      <c r="BX935" s="356">
        <f t="shared" si="368"/>
        <v>0</v>
      </c>
      <c r="BY935" s="356">
        <f t="shared" si="369"/>
        <v>0</v>
      </c>
      <c r="BZ935" s="356">
        <f t="shared" si="370"/>
        <v>0</v>
      </c>
      <c r="CA935" s="356">
        <f t="shared" si="371"/>
        <v>0</v>
      </c>
      <c r="CB935" s="356">
        <f t="shared" si="372"/>
        <v>0</v>
      </c>
      <c r="CC935" s="311">
        <f t="shared" si="373"/>
        <v>5157213.28</v>
      </c>
      <c r="CD935" s="356">
        <f t="shared" si="374"/>
        <v>0</v>
      </c>
      <c r="CE935" s="356">
        <f t="shared" si="374"/>
        <v>0</v>
      </c>
      <c r="CF935" s="356">
        <f t="shared" si="374"/>
        <v>0</v>
      </c>
      <c r="CG935" s="356">
        <f t="shared" si="374"/>
        <v>5157213.28</v>
      </c>
      <c r="CH935" s="311">
        <f t="shared" si="375"/>
        <v>5251460</v>
      </c>
      <c r="CI935" s="356">
        <f t="shared" si="376"/>
        <v>0</v>
      </c>
      <c r="CJ935" s="356">
        <f t="shared" si="362"/>
        <v>0</v>
      </c>
      <c r="CK935" s="356">
        <f t="shared" si="362"/>
        <v>0</v>
      </c>
      <c r="CL935" s="356">
        <f t="shared" si="362"/>
        <v>5251460</v>
      </c>
      <c r="CM935" s="509" t="s">
        <v>92</v>
      </c>
      <c r="CN935" s="19" t="str">
        <f t="shared" si="357"/>
        <v>4010000060409плановый</v>
      </c>
      <c r="CO935" s="103"/>
      <c r="CP935" s="103"/>
      <c r="CQ935" s="104"/>
      <c r="CR935" s="104"/>
      <c r="CS935" s="104"/>
      <c r="CT935" s="104"/>
      <c r="CU935" s="104"/>
      <c r="CV935" s="104"/>
      <c r="CW935" s="104"/>
      <c r="CX935" s="104"/>
      <c r="CY935" s="211"/>
      <c r="CZ935" s="211"/>
      <c r="DA935" s="211"/>
      <c r="DB935" s="211"/>
      <c r="DC935" s="211"/>
      <c r="DD935" s="211"/>
      <c r="DE935" s="211"/>
      <c r="DF935" s="211"/>
      <c r="DG935" s="211"/>
      <c r="DH935" s="211"/>
    </row>
    <row r="936" spans="1:112" s="105" customFormat="1" ht="32.1" customHeight="1">
      <c r="A936" s="56" t="s">
        <v>1221</v>
      </c>
      <c r="B936" s="57" t="s">
        <v>1222</v>
      </c>
      <c r="C936" s="67">
        <v>401000006</v>
      </c>
      <c r="D936" s="198" t="s">
        <v>1002</v>
      </c>
      <c r="E936" s="59" t="s">
        <v>1224</v>
      </c>
      <c r="F936" s="60"/>
      <c r="G936" s="60"/>
      <c r="H936" s="61">
        <v>3</v>
      </c>
      <c r="I936" s="68"/>
      <c r="J936" s="61">
        <v>16</v>
      </c>
      <c r="K936" s="61" t="s">
        <v>64</v>
      </c>
      <c r="L936" s="61">
        <v>5</v>
      </c>
      <c r="M936" s="62"/>
      <c r="N936" s="62"/>
      <c r="O936" s="62"/>
      <c r="P936" s="63" t="s">
        <v>134</v>
      </c>
      <c r="Q936" s="64" t="s">
        <v>1225</v>
      </c>
      <c r="R936" s="62"/>
      <c r="S936" s="89"/>
      <c r="T936" s="89">
        <v>3</v>
      </c>
      <c r="U936" s="89"/>
      <c r="V936" s="62" t="s">
        <v>189</v>
      </c>
      <c r="W936" s="62">
        <v>1</v>
      </c>
      <c r="X936" s="61"/>
      <c r="Y936" s="61"/>
      <c r="Z936" s="61"/>
      <c r="AA936" s="61"/>
      <c r="AB936" s="63" t="s">
        <v>142</v>
      </c>
      <c r="AC936" s="64" t="s">
        <v>3023</v>
      </c>
      <c r="AD936" s="63"/>
      <c r="AE936" s="63"/>
      <c r="AF936" s="63"/>
      <c r="AG936" s="63"/>
      <c r="AH936" s="63"/>
      <c r="AI936" s="63"/>
      <c r="AJ936" s="63"/>
      <c r="AK936" s="63"/>
      <c r="AL936" s="63"/>
      <c r="AM936" s="63" t="s">
        <v>3059</v>
      </c>
      <c r="AN936" s="63" t="s">
        <v>3040</v>
      </c>
      <c r="AO936" s="76" t="s">
        <v>137</v>
      </c>
      <c r="AP936" s="76" t="s">
        <v>1007</v>
      </c>
      <c r="AQ936" s="76" t="s">
        <v>531</v>
      </c>
      <c r="AR936" s="70" t="s">
        <v>532</v>
      </c>
      <c r="AS936" s="197" t="s">
        <v>73</v>
      </c>
      <c r="AT936" s="40">
        <f t="shared" si="363"/>
        <v>4635407.5999999996</v>
      </c>
      <c r="AU936" s="40">
        <f t="shared" si="363"/>
        <v>4635407.5999999996</v>
      </c>
      <c r="AV936" s="37">
        <v>0</v>
      </c>
      <c r="AW936" s="37">
        <v>0</v>
      </c>
      <c r="AX936" s="37">
        <v>0</v>
      </c>
      <c r="AY936" s="37">
        <v>0</v>
      </c>
      <c r="AZ936" s="37">
        <v>0</v>
      </c>
      <c r="BA936" s="37">
        <v>0</v>
      </c>
      <c r="BB936" s="37">
        <v>4635407.5999999996</v>
      </c>
      <c r="BC936" s="37">
        <v>4635407.5999999996</v>
      </c>
      <c r="BD936" s="37">
        <f t="shared" si="364"/>
        <v>11081935.609999999</v>
      </c>
      <c r="BE936" s="37">
        <v>0</v>
      </c>
      <c r="BF936" s="37">
        <v>0</v>
      </c>
      <c r="BG936" s="37">
        <v>0</v>
      </c>
      <c r="BH936" s="37">
        <v>11081935.609999999</v>
      </c>
      <c r="BI936" s="37">
        <f t="shared" si="365"/>
        <v>0</v>
      </c>
      <c r="BJ936" s="37">
        <v>0</v>
      </c>
      <c r="BK936" s="37">
        <v>0</v>
      </c>
      <c r="BL936" s="37">
        <v>0</v>
      </c>
      <c r="BM936" s="37">
        <v>0</v>
      </c>
      <c r="BN936" s="37">
        <f t="shared" si="366"/>
        <v>0</v>
      </c>
      <c r="BO936" s="37">
        <v>0</v>
      </c>
      <c r="BP936" s="37">
        <v>0</v>
      </c>
      <c r="BQ936" s="37">
        <v>0</v>
      </c>
      <c r="BR936" s="37">
        <v>0</v>
      </c>
      <c r="BS936" s="37">
        <f t="shared" si="367"/>
        <v>0</v>
      </c>
      <c r="BT936" s="37">
        <v>0</v>
      </c>
      <c r="BU936" s="37">
        <v>0</v>
      </c>
      <c r="BV936" s="37">
        <v>0</v>
      </c>
      <c r="BW936" s="37">
        <v>0</v>
      </c>
      <c r="BX936" s="356">
        <f t="shared" si="368"/>
        <v>4635407.5999999996</v>
      </c>
      <c r="BY936" s="356">
        <f t="shared" si="369"/>
        <v>0</v>
      </c>
      <c r="BZ936" s="356">
        <f t="shared" si="370"/>
        <v>0</v>
      </c>
      <c r="CA936" s="356">
        <f t="shared" si="371"/>
        <v>0</v>
      </c>
      <c r="CB936" s="356">
        <f t="shared" si="372"/>
        <v>4635407.5999999996</v>
      </c>
      <c r="CC936" s="311">
        <f t="shared" si="373"/>
        <v>40042097.609999999</v>
      </c>
      <c r="CD936" s="356">
        <f t="shared" si="374"/>
        <v>0</v>
      </c>
      <c r="CE936" s="356">
        <f t="shared" si="374"/>
        <v>0</v>
      </c>
      <c r="CF936" s="356">
        <f t="shared" si="374"/>
        <v>0</v>
      </c>
      <c r="CG936" s="356">
        <f>BH936+28960162</f>
        <v>40042097.609999999</v>
      </c>
      <c r="CH936" s="311">
        <f t="shared" si="375"/>
        <v>0</v>
      </c>
      <c r="CI936" s="356">
        <f t="shared" si="376"/>
        <v>0</v>
      </c>
      <c r="CJ936" s="356">
        <f t="shared" si="362"/>
        <v>0</v>
      </c>
      <c r="CK936" s="356">
        <f t="shared" si="362"/>
        <v>0</v>
      </c>
      <c r="CL936" s="356">
        <f t="shared" si="362"/>
        <v>0</v>
      </c>
      <c r="CM936" s="509" t="s">
        <v>92</v>
      </c>
      <c r="CN936" s="19" t="str">
        <f t="shared" si="357"/>
        <v>4010000060409плановый</v>
      </c>
      <c r="CO936" s="103"/>
      <c r="CP936" s="103"/>
      <c r="CQ936" s="104"/>
      <c r="CR936" s="104"/>
      <c r="CS936" s="104"/>
      <c r="CT936" s="104"/>
      <c r="CU936" s="104"/>
      <c r="CV936" s="104"/>
      <c r="CW936" s="104"/>
      <c r="CX936" s="104"/>
      <c r="CY936" s="211"/>
      <c r="CZ936" s="211"/>
      <c r="DA936" s="211"/>
      <c r="DB936" s="211"/>
      <c r="DC936" s="211"/>
      <c r="DD936" s="211"/>
      <c r="DE936" s="211"/>
      <c r="DF936" s="211"/>
      <c r="DG936" s="211"/>
      <c r="DH936" s="211"/>
    </row>
    <row r="937" spans="1:112" s="105" customFormat="1" ht="32.1" customHeight="1">
      <c r="A937" s="56" t="s">
        <v>1221</v>
      </c>
      <c r="B937" s="57" t="s">
        <v>1222</v>
      </c>
      <c r="C937" s="67">
        <v>401000006</v>
      </c>
      <c r="D937" s="198" t="s">
        <v>1002</v>
      </c>
      <c r="E937" s="59" t="s">
        <v>1224</v>
      </c>
      <c r="F937" s="60"/>
      <c r="G937" s="60"/>
      <c r="H937" s="61">
        <v>3</v>
      </c>
      <c r="I937" s="68"/>
      <c r="J937" s="61">
        <v>16</v>
      </c>
      <c r="K937" s="61" t="s">
        <v>64</v>
      </c>
      <c r="L937" s="61">
        <v>5</v>
      </c>
      <c r="M937" s="62"/>
      <c r="N937" s="62"/>
      <c r="O937" s="62"/>
      <c r="P937" s="63" t="s">
        <v>134</v>
      </c>
      <c r="Q937" s="64" t="s">
        <v>3060</v>
      </c>
      <c r="R937" s="90" t="s">
        <v>1260</v>
      </c>
      <c r="S937" s="25"/>
      <c r="T937" s="81" t="s">
        <v>1261</v>
      </c>
      <c r="U937" s="83"/>
      <c r="V937" s="91" t="s">
        <v>3061</v>
      </c>
      <c r="W937" s="61" t="s">
        <v>1358</v>
      </c>
      <c r="X937" s="61"/>
      <c r="Y937" s="61" t="s">
        <v>1262</v>
      </c>
      <c r="Z937" s="61"/>
      <c r="AA937" s="61"/>
      <c r="AB937" s="63" t="s">
        <v>3062</v>
      </c>
      <c r="AC937" s="64" t="s">
        <v>3063</v>
      </c>
      <c r="AD937" s="63"/>
      <c r="AE937" s="63"/>
      <c r="AF937" s="63"/>
      <c r="AG937" s="63"/>
      <c r="AH937" s="63"/>
      <c r="AI937" s="63"/>
      <c r="AJ937" s="63"/>
      <c r="AK937" s="63"/>
      <c r="AL937" s="63"/>
      <c r="AM937" s="63" t="s">
        <v>3064</v>
      </c>
      <c r="AN937" s="63" t="s">
        <v>3065</v>
      </c>
      <c r="AO937" s="76" t="s">
        <v>137</v>
      </c>
      <c r="AP937" s="76" t="s">
        <v>1007</v>
      </c>
      <c r="AQ937" s="76" t="s">
        <v>1263</v>
      </c>
      <c r="AR937" s="70" t="s">
        <v>1264</v>
      </c>
      <c r="AS937" s="197">
        <v>244</v>
      </c>
      <c r="AT937" s="40">
        <f t="shared" si="363"/>
        <v>20378568.949999999</v>
      </c>
      <c r="AU937" s="40">
        <f t="shared" si="363"/>
        <v>19426974.309999999</v>
      </c>
      <c r="AV937" s="37">
        <v>0</v>
      </c>
      <c r="AW937" s="37">
        <v>0</v>
      </c>
      <c r="AX937" s="37">
        <v>18688990</v>
      </c>
      <c r="AY937" s="37">
        <v>17789381.379999999</v>
      </c>
      <c r="AZ937" s="37">
        <v>0</v>
      </c>
      <c r="BA937" s="37">
        <v>0</v>
      </c>
      <c r="BB937" s="37">
        <v>1689578.95</v>
      </c>
      <c r="BC937" s="37">
        <v>1637592.93</v>
      </c>
      <c r="BD937" s="37">
        <f t="shared" si="364"/>
        <v>20378568.949999999</v>
      </c>
      <c r="BE937" s="37">
        <v>0</v>
      </c>
      <c r="BF937" s="37">
        <v>18688990</v>
      </c>
      <c r="BG937" s="37">
        <v>0</v>
      </c>
      <c r="BH937" s="37">
        <v>1689578.95</v>
      </c>
      <c r="BI937" s="37">
        <f t="shared" si="365"/>
        <v>20378568.949999999</v>
      </c>
      <c r="BJ937" s="37">
        <v>0</v>
      </c>
      <c r="BK937" s="37">
        <v>18688990</v>
      </c>
      <c r="BL937" s="37">
        <v>0</v>
      </c>
      <c r="BM937" s="37">
        <v>1689578.95</v>
      </c>
      <c r="BN937" s="37">
        <f t="shared" si="366"/>
        <v>20378568.949999999</v>
      </c>
      <c r="BO937" s="37">
        <v>0</v>
      </c>
      <c r="BP937" s="37">
        <v>18688990</v>
      </c>
      <c r="BQ937" s="37">
        <v>0</v>
      </c>
      <c r="BR937" s="37">
        <v>1689578.95</v>
      </c>
      <c r="BS937" s="37">
        <f t="shared" si="367"/>
        <v>20378568.949999999</v>
      </c>
      <c r="BT937" s="37">
        <v>0</v>
      </c>
      <c r="BU937" s="37">
        <v>18688990</v>
      </c>
      <c r="BV937" s="37">
        <v>0</v>
      </c>
      <c r="BW937" s="37">
        <v>1689578.95</v>
      </c>
      <c r="BX937" s="356">
        <f t="shared" si="368"/>
        <v>19426974.309999999</v>
      </c>
      <c r="BY937" s="356">
        <f t="shared" si="369"/>
        <v>0</v>
      </c>
      <c r="BZ937" s="356">
        <f t="shared" si="370"/>
        <v>17789381.379999999</v>
      </c>
      <c r="CA937" s="356">
        <f t="shared" si="371"/>
        <v>0</v>
      </c>
      <c r="CB937" s="356">
        <f t="shared" si="372"/>
        <v>1637592.93</v>
      </c>
      <c r="CC937" s="311">
        <f t="shared" si="373"/>
        <v>20378568.949999999</v>
      </c>
      <c r="CD937" s="356">
        <f t="shared" si="374"/>
        <v>0</v>
      </c>
      <c r="CE937" s="356">
        <f t="shared" si="374"/>
        <v>18688990</v>
      </c>
      <c r="CF937" s="356">
        <f t="shared" si="374"/>
        <v>0</v>
      </c>
      <c r="CG937" s="356">
        <f t="shared" si="374"/>
        <v>1689578.95</v>
      </c>
      <c r="CH937" s="311">
        <f t="shared" si="375"/>
        <v>20378568.949999999</v>
      </c>
      <c r="CI937" s="356">
        <f t="shared" si="376"/>
        <v>0</v>
      </c>
      <c r="CJ937" s="356">
        <f t="shared" si="362"/>
        <v>18688990</v>
      </c>
      <c r="CK937" s="356">
        <f t="shared" si="362"/>
        <v>0</v>
      </c>
      <c r="CL937" s="356">
        <f t="shared" si="362"/>
        <v>1689578.95</v>
      </c>
      <c r="CM937" s="509" t="s">
        <v>92</v>
      </c>
      <c r="CN937" s="19" t="str">
        <f t="shared" si="357"/>
        <v>4010000060409плановый</v>
      </c>
      <c r="CO937" s="103"/>
      <c r="CP937" s="103"/>
      <c r="CQ937" s="104"/>
      <c r="CR937" s="104"/>
      <c r="CS937" s="104"/>
      <c r="CT937" s="104"/>
      <c r="CU937" s="104"/>
      <c r="CV937" s="104"/>
      <c r="CW937" s="104"/>
      <c r="CX937" s="104"/>
      <c r="CY937" s="211"/>
      <c r="CZ937" s="211"/>
      <c r="DA937" s="211"/>
      <c r="DB937" s="211"/>
      <c r="DC937" s="211"/>
      <c r="DD937" s="211"/>
      <c r="DE937" s="211"/>
      <c r="DF937" s="211"/>
      <c r="DG937" s="211"/>
      <c r="DH937" s="211"/>
    </row>
    <row r="938" spans="1:112" s="105" customFormat="1" ht="32.1" customHeight="1">
      <c r="A938" s="56" t="s">
        <v>1221</v>
      </c>
      <c r="B938" s="57" t="s">
        <v>1222</v>
      </c>
      <c r="C938" s="67">
        <v>401000006</v>
      </c>
      <c r="D938" s="198" t="s">
        <v>1002</v>
      </c>
      <c r="E938" s="59" t="s">
        <v>1224</v>
      </c>
      <c r="F938" s="85"/>
      <c r="G938" s="85"/>
      <c r="H938" s="86">
        <v>3</v>
      </c>
      <c r="I938" s="85"/>
      <c r="J938" s="86" t="s">
        <v>369</v>
      </c>
      <c r="K938" s="86" t="s">
        <v>64</v>
      </c>
      <c r="L938" s="86" t="s">
        <v>226</v>
      </c>
      <c r="M938" s="86"/>
      <c r="N938" s="86"/>
      <c r="O938" s="86"/>
      <c r="P938" s="64" t="s">
        <v>134</v>
      </c>
      <c r="Q938" s="64" t="s">
        <v>1225</v>
      </c>
      <c r="R938" s="86"/>
      <c r="S938" s="86"/>
      <c r="T938" s="86">
        <v>3</v>
      </c>
      <c r="U938" s="86"/>
      <c r="V938" s="86">
        <v>9</v>
      </c>
      <c r="W938" s="357">
        <v>1</v>
      </c>
      <c r="X938" s="339"/>
      <c r="Y938" s="358"/>
      <c r="Z938" s="86"/>
      <c r="AA938" s="86"/>
      <c r="AB938" s="64" t="s">
        <v>1253</v>
      </c>
      <c r="AC938" s="64" t="s">
        <v>3066</v>
      </c>
      <c r="AD938" s="64"/>
      <c r="AE938" s="64"/>
      <c r="AF938" s="64"/>
      <c r="AG938" s="64"/>
      <c r="AH938" s="64"/>
      <c r="AI938" s="64"/>
      <c r="AJ938" s="64"/>
      <c r="AK938" s="64"/>
      <c r="AL938" s="64"/>
      <c r="AM938" s="64" t="s">
        <v>3067</v>
      </c>
      <c r="AN938" s="64" t="s">
        <v>3068</v>
      </c>
      <c r="AO938" s="76" t="s">
        <v>137</v>
      </c>
      <c r="AP938" s="76" t="s">
        <v>1007</v>
      </c>
      <c r="AQ938" s="76" t="s">
        <v>3069</v>
      </c>
      <c r="AR938" s="70" t="s">
        <v>1267</v>
      </c>
      <c r="AS938" s="197" t="s">
        <v>73</v>
      </c>
      <c r="AT938" s="40">
        <f t="shared" si="363"/>
        <v>0</v>
      </c>
      <c r="AU938" s="40">
        <f t="shared" si="363"/>
        <v>0</v>
      </c>
      <c r="AV938" s="37">
        <v>0</v>
      </c>
      <c r="AW938" s="37">
        <v>0</v>
      </c>
      <c r="AX938" s="37">
        <v>0</v>
      </c>
      <c r="AY938" s="37">
        <v>0</v>
      </c>
      <c r="AZ938" s="37">
        <v>0</v>
      </c>
      <c r="BA938" s="37">
        <v>0</v>
      </c>
      <c r="BB938" s="37">
        <v>0</v>
      </c>
      <c r="BC938" s="37">
        <v>0</v>
      </c>
      <c r="BD938" s="37">
        <f t="shared" ref="BD938" si="387">SUM(BE938:BH938)</f>
        <v>66368578.410000004</v>
      </c>
      <c r="BE938" s="37">
        <v>0</v>
      </c>
      <c r="BF938" s="37">
        <v>63050149.490000002</v>
      </c>
      <c r="BG938" s="37">
        <v>0</v>
      </c>
      <c r="BH938" s="37">
        <v>3318428.92</v>
      </c>
      <c r="BI938" s="37">
        <f t="shared" ref="BI938" si="388">SUM(BJ938:BM938)</f>
        <v>100000</v>
      </c>
      <c r="BJ938" s="37">
        <v>0</v>
      </c>
      <c r="BK938" s="37">
        <v>0</v>
      </c>
      <c r="BL938" s="37">
        <v>0</v>
      </c>
      <c r="BM938" s="37">
        <v>100000</v>
      </c>
      <c r="BN938" s="37">
        <f t="shared" ref="BN938" si="389">SUM(BO938:BR938)</f>
        <v>100000</v>
      </c>
      <c r="BO938" s="37">
        <v>0</v>
      </c>
      <c r="BP938" s="37">
        <v>0</v>
      </c>
      <c r="BQ938" s="37">
        <v>0</v>
      </c>
      <c r="BR938" s="37">
        <v>100000</v>
      </c>
      <c r="BS938" s="37">
        <f t="shared" ref="BS938" si="390">SUM(BT938:BW938)</f>
        <v>100000</v>
      </c>
      <c r="BT938" s="37">
        <v>0</v>
      </c>
      <c r="BU938" s="37">
        <v>0</v>
      </c>
      <c r="BV938" s="37">
        <v>0</v>
      </c>
      <c r="BW938" s="37">
        <v>100000</v>
      </c>
      <c r="BX938" s="356">
        <f t="shared" si="368"/>
        <v>0</v>
      </c>
      <c r="BY938" s="356">
        <f t="shared" si="369"/>
        <v>0</v>
      </c>
      <c r="BZ938" s="356">
        <f t="shared" si="370"/>
        <v>0</v>
      </c>
      <c r="CA938" s="356">
        <f t="shared" si="371"/>
        <v>0</v>
      </c>
      <c r="CB938" s="356">
        <f t="shared" si="372"/>
        <v>0</v>
      </c>
      <c r="CC938" s="311">
        <f t="shared" si="373"/>
        <v>66368578.410000004</v>
      </c>
      <c r="CD938" s="356">
        <f t="shared" si="374"/>
        <v>0</v>
      </c>
      <c r="CE938" s="356">
        <f t="shared" si="374"/>
        <v>63050149.490000002</v>
      </c>
      <c r="CF938" s="356">
        <f t="shared" si="374"/>
        <v>0</v>
      </c>
      <c r="CG938" s="356">
        <f t="shared" si="374"/>
        <v>3318428.92</v>
      </c>
      <c r="CH938" s="311">
        <f t="shared" si="375"/>
        <v>100000</v>
      </c>
      <c r="CI938" s="356">
        <f t="shared" si="376"/>
        <v>0</v>
      </c>
      <c r="CJ938" s="356">
        <f t="shared" si="376"/>
        <v>0</v>
      </c>
      <c r="CK938" s="356">
        <f t="shared" si="376"/>
        <v>0</v>
      </c>
      <c r="CL938" s="356">
        <f t="shared" si="376"/>
        <v>100000</v>
      </c>
      <c r="CM938" s="509" t="s">
        <v>92</v>
      </c>
      <c r="CN938" s="19" t="str">
        <f t="shared" si="357"/>
        <v>4010000060409плановый</v>
      </c>
      <c r="CO938" s="103"/>
      <c r="CP938" s="103"/>
      <c r="CQ938" s="104"/>
      <c r="CR938" s="104"/>
      <c r="CS938" s="104"/>
      <c r="CT938" s="104"/>
      <c r="CU938" s="104"/>
      <c r="CV938" s="104"/>
      <c r="CW938" s="104"/>
      <c r="CX938" s="104"/>
      <c r="CY938" s="211"/>
      <c r="CZ938" s="211"/>
      <c r="DA938" s="211"/>
      <c r="DB938" s="211"/>
      <c r="DC938" s="211"/>
      <c r="DD938" s="211"/>
      <c r="DE938" s="211"/>
      <c r="DF938" s="211"/>
      <c r="DG938" s="211"/>
      <c r="DH938" s="211"/>
    </row>
    <row r="939" spans="1:112" s="105" customFormat="1" ht="32.1" customHeight="1">
      <c r="A939" s="56" t="s">
        <v>1221</v>
      </c>
      <c r="B939" s="57" t="s">
        <v>1222</v>
      </c>
      <c r="C939" s="67">
        <v>401000006</v>
      </c>
      <c r="D939" s="198" t="s">
        <v>1002</v>
      </c>
      <c r="E939" s="59" t="s">
        <v>1224</v>
      </c>
      <c r="F939" s="60"/>
      <c r="G939" s="60"/>
      <c r="H939" s="61">
        <v>3</v>
      </c>
      <c r="I939" s="68"/>
      <c r="J939" s="61" t="s">
        <v>369</v>
      </c>
      <c r="K939" s="61" t="s">
        <v>64</v>
      </c>
      <c r="L939" s="61" t="s">
        <v>226</v>
      </c>
      <c r="M939" s="62"/>
      <c r="N939" s="62"/>
      <c r="O939" s="62"/>
      <c r="P939" s="63" t="s">
        <v>134</v>
      </c>
      <c r="Q939" s="64" t="s">
        <v>3070</v>
      </c>
      <c r="R939" s="62" t="s">
        <v>1265</v>
      </c>
      <c r="S939" s="62"/>
      <c r="T939" s="62" t="s">
        <v>381</v>
      </c>
      <c r="U939" s="62"/>
      <c r="V939" s="62" t="s">
        <v>501</v>
      </c>
      <c r="W939" s="62" t="s">
        <v>383</v>
      </c>
      <c r="X939" s="61" t="s">
        <v>1229</v>
      </c>
      <c r="Y939" s="61"/>
      <c r="Z939" s="61"/>
      <c r="AA939" s="61"/>
      <c r="AB939" s="63" t="s">
        <v>3071</v>
      </c>
      <c r="AC939" s="64" t="s">
        <v>3072</v>
      </c>
      <c r="AD939" s="63"/>
      <c r="AE939" s="63"/>
      <c r="AF939" s="63"/>
      <c r="AG939" s="63"/>
      <c r="AH939" s="63"/>
      <c r="AI939" s="63"/>
      <c r="AJ939" s="63"/>
      <c r="AK939" s="63"/>
      <c r="AL939" s="63"/>
      <c r="AM939" s="63" t="s">
        <v>3073</v>
      </c>
      <c r="AN939" s="63" t="s">
        <v>3065</v>
      </c>
      <c r="AO939" s="76" t="s">
        <v>137</v>
      </c>
      <c r="AP939" s="76" t="s">
        <v>1007</v>
      </c>
      <c r="AQ939" s="76" t="s">
        <v>1266</v>
      </c>
      <c r="AR939" s="70" t="s">
        <v>3074</v>
      </c>
      <c r="AS939" s="197" t="s">
        <v>73</v>
      </c>
      <c r="AT939" s="40">
        <f t="shared" si="363"/>
        <v>76308418.460000008</v>
      </c>
      <c r="AU939" s="40">
        <f t="shared" si="363"/>
        <v>76308418.460000008</v>
      </c>
      <c r="AV939" s="37">
        <v>0</v>
      </c>
      <c r="AW939" s="37">
        <v>0</v>
      </c>
      <c r="AX939" s="37">
        <v>72492997.540000007</v>
      </c>
      <c r="AY939" s="37">
        <v>72492997.540000007</v>
      </c>
      <c r="AZ939" s="37">
        <v>0</v>
      </c>
      <c r="BA939" s="37">
        <v>0</v>
      </c>
      <c r="BB939" s="37">
        <v>3815420.92</v>
      </c>
      <c r="BC939" s="37">
        <v>3815420.92</v>
      </c>
      <c r="BD939" s="37">
        <f t="shared" si="364"/>
        <v>0</v>
      </c>
      <c r="BE939" s="37">
        <v>0</v>
      </c>
      <c r="BF939" s="37">
        <v>0</v>
      </c>
      <c r="BG939" s="37">
        <v>0</v>
      </c>
      <c r="BH939" s="37">
        <v>0</v>
      </c>
      <c r="BI939" s="37">
        <f t="shared" si="365"/>
        <v>0</v>
      </c>
      <c r="BJ939" s="37">
        <v>0</v>
      </c>
      <c r="BK939" s="37">
        <v>0</v>
      </c>
      <c r="BL939" s="37">
        <v>0</v>
      </c>
      <c r="BM939" s="37">
        <v>0</v>
      </c>
      <c r="BN939" s="37">
        <f t="shared" si="366"/>
        <v>0</v>
      </c>
      <c r="BO939" s="37">
        <v>0</v>
      </c>
      <c r="BP939" s="37">
        <v>0</v>
      </c>
      <c r="BQ939" s="37">
        <v>0</v>
      </c>
      <c r="BR939" s="37">
        <v>0</v>
      </c>
      <c r="BS939" s="37">
        <f t="shared" si="367"/>
        <v>0</v>
      </c>
      <c r="BT939" s="37">
        <v>0</v>
      </c>
      <c r="BU939" s="37">
        <v>0</v>
      </c>
      <c r="BV939" s="37">
        <v>0</v>
      </c>
      <c r="BW939" s="37">
        <v>0</v>
      </c>
      <c r="BX939" s="356">
        <f t="shared" si="368"/>
        <v>76308418.460000008</v>
      </c>
      <c r="BY939" s="356">
        <f t="shared" si="369"/>
        <v>0</v>
      </c>
      <c r="BZ939" s="356">
        <f t="shared" si="370"/>
        <v>72492997.540000007</v>
      </c>
      <c r="CA939" s="356">
        <f t="shared" si="371"/>
        <v>0</v>
      </c>
      <c r="CB939" s="356">
        <f t="shared" si="372"/>
        <v>3815420.92</v>
      </c>
      <c r="CC939" s="311">
        <f t="shared" si="373"/>
        <v>0</v>
      </c>
      <c r="CD939" s="356">
        <f t="shared" si="374"/>
        <v>0</v>
      </c>
      <c r="CE939" s="356">
        <f t="shared" si="374"/>
        <v>0</v>
      </c>
      <c r="CF939" s="356">
        <f t="shared" si="374"/>
        <v>0</v>
      </c>
      <c r="CG939" s="356">
        <f t="shared" si="374"/>
        <v>0</v>
      </c>
      <c r="CH939" s="311">
        <f t="shared" si="375"/>
        <v>0</v>
      </c>
      <c r="CI939" s="356">
        <f t="shared" si="376"/>
        <v>0</v>
      </c>
      <c r="CJ939" s="356">
        <f t="shared" si="376"/>
        <v>0</v>
      </c>
      <c r="CK939" s="356">
        <f t="shared" si="376"/>
        <v>0</v>
      </c>
      <c r="CL939" s="356">
        <f t="shared" si="376"/>
        <v>0</v>
      </c>
      <c r="CM939" s="509" t="s">
        <v>92</v>
      </c>
      <c r="CN939" s="19" t="str">
        <f t="shared" si="357"/>
        <v>4010000060409плановый</v>
      </c>
      <c r="CO939" s="103"/>
      <c r="CP939" s="103"/>
      <c r="CQ939" s="104"/>
      <c r="CR939" s="104"/>
      <c r="CS939" s="104"/>
      <c r="CT939" s="104"/>
      <c r="CU939" s="104"/>
      <c r="CV939" s="104"/>
      <c r="CW939" s="104"/>
      <c r="CX939" s="104"/>
      <c r="CY939" s="211"/>
      <c r="CZ939" s="211"/>
      <c r="DA939" s="211"/>
      <c r="DB939" s="211"/>
      <c r="DC939" s="211"/>
      <c r="DD939" s="211"/>
      <c r="DE939" s="211"/>
      <c r="DF939" s="211"/>
      <c r="DG939" s="211"/>
      <c r="DH939" s="211"/>
    </row>
    <row r="940" spans="1:112" s="105" customFormat="1" ht="32.1" customHeight="1">
      <c r="A940" s="56" t="s">
        <v>1221</v>
      </c>
      <c r="B940" s="57" t="s">
        <v>1222</v>
      </c>
      <c r="C940" s="67">
        <v>401000006</v>
      </c>
      <c r="D940" s="198" t="s">
        <v>1002</v>
      </c>
      <c r="E940" s="59" t="s">
        <v>1224</v>
      </c>
      <c r="F940" s="60"/>
      <c r="G940" s="60"/>
      <c r="H940" s="61">
        <v>3</v>
      </c>
      <c r="I940" s="68"/>
      <c r="J940" s="61" t="s">
        <v>369</v>
      </c>
      <c r="K940" s="61">
        <v>1</v>
      </c>
      <c r="L940" s="61">
        <v>5</v>
      </c>
      <c r="M940" s="62"/>
      <c r="N940" s="62"/>
      <c r="O940" s="62"/>
      <c r="P940" s="63" t="s">
        <v>134</v>
      </c>
      <c r="Q940" s="64" t="s">
        <v>3075</v>
      </c>
      <c r="R940" s="62"/>
      <c r="S940" s="62"/>
      <c r="T940" s="62" t="s">
        <v>381</v>
      </c>
      <c r="U940" s="62"/>
      <c r="V940" s="62" t="s">
        <v>501</v>
      </c>
      <c r="W940" s="62" t="s">
        <v>383</v>
      </c>
      <c r="X940" s="61"/>
      <c r="Y940" s="61" t="s">
        <v>3076</v>
      </c>
      <c r="Z940" s="61"/>
      <c r="AA940" s="61"/>
      <c r="AB940" s="63" t="s">
        <v>3077</v>
      </c>
      <c r="AC940" s="64" t="s">
        <v>3078</v>
      </c>
      <c r="AD940" s="63"/>
      <c r="AE940" s="63"/>
      <c r="AF940" s="63"/>
      <c r="AG940" s="63"/>
      <c r="AH940" s="63"/>
      <c r="AI940" s="63"/>
      <c r="AJ940" s="63"/>
      <c r="AK940" s="63"/>
      <c r="AL940" s="63"/>
      <c r="AM940" s="63" t="s">
        <v>3079</v>
      </c>
      <c r="AN940" s="63" t="s">
        <v>3040</v>
      </c>
      <c r="AO940" s="76" t="s">
        <v>137</v>
      </c>
      <c r="AP940" s="76" t="s">
        <v>1007</v>
      </c>
      <c r="AQ940" s="76" t="s">
        <v>1269</v>
      </c>
      <c r="AR940" s="70" t="s">
        <v>1270</v>
      </c>
      <c r="AS940" s="197">
        <v>414</v>
      </c>
      <c r="AT940" s="40">
        <f t="shared" si="363"/>
        <v>0</v>
      </c>
      <c r="AU940" s="40">
        <f t="shared" si="363"/>
        <v>0</v>
      </c>
      <c r="AV940" s="37">
        <v>0</v>
      </c>
      <c r="AW940" s="37">
        <v>0</v>
      </c>
      <c r="AX940" s="37">
        <v>0</v>
      </c>
      <c r="AY940" s="37">
        <v>0</v>
      </c>
      <c r="AZ940" s="37">
        <v>0</v>
      </c>
      <c r="BA940" s="37">
        <v>0</v>
      </c>
      <c r="BB940" s="37">
        <v>0</v>
      </c>
      <c r="BC940" s="37">
        <v>0</v>
      </c>
      <c r="BD940" s="37">
        <f t="shared" si="364"/>
        <v>557599680</v>
      </c>
      <c r="BE940" s="37">
        <v>0</v>
      </c>
      <c r="BF940" s="37">
        <v>552023683.20000005</v>
      </c>
      <c r="BG940" s="37">
        <v>0</v>
      </c>
      <c r="BH940" s="37">
        <v>5575996.7999999998</v>
      </c>
      <c r="BI940" s="37">
        <f t="shared" si="365"/>
        <v>0</v>
      </c>
      <c r="BJ940" s="37">
        <v>0</v>
      </c>
      <c r="BK940" s="37">
        <v>0</v>
      </c>
      <c r="BL940" s="37">
        <v>0</v>
      </c>
      <c r="BM940" s="37">
        <v>0</v>
      </c>
      <c r="BN940" s="37">
        <f t="shared" si="366"/>
        <v>0</v>
      </c>
      <c r="BO940" s="37">
        <v>0</v>
      </c>
      <c r="BP940" s="37">
        <v>0</v>
      </c>
      <c r="BQ940" s="37">
        <v>0</v>
      </c>
      <c r="BR940" s="37">
        <v>0</v>
      </c>
      <c r="BS940" s="37">
        <f t="shared" si="367"/>
        <v>0</v>
      </c>
      <c r="BT940" s="37">
        <v>0</v>
      </c>
      <c r="BU940" s="37">
        <v>0</v>
      </c>
      <c r="BV940" s="37">
        <v>0</v>
      </c>
      <c r="BW940" s="37">
        <v>0</v>
      </c>
      <c r="BX940" s="356">
        <f t="shared" si="368"/>
        <v>0</v>
      </c>
      <c r="BY940" s="356">
        <f t="shared" si="369"/>
        <v>0</v>
      </c>
      <c r="BZ940" s="356">
        <f t="shared" si="370"/>
        <v>0</v>
      </c>
      <c r="CA940" s="356">
        <f t="shared" si="371"/>
        <v>0</v>
      </c>
      <c r="CB940" s="356">
        <f t="shared" si="372"/>
        <v>0</v>
      </c>
      <c r="CC940" s="311">
        <f t="shared" si="373"/>
        <v>557599680</v>
      </c>
      <c r="CD940" s="356">
        <f t="shared" si="374"/>
        <v>0</v>
      </c>
      <c r="CE940" s="356">
        <f t="shared" si="374"/>
        <v>552023683.20000005</v>
      </c>
      <c r="CF940" s="356">
        <f t="shared" si="374"/>
        <v>0</v>
      </c>
      <c r="CG940" s="356">
        <f t="shared" si="374"/>
        <v>5575996.7999999998</v>
      </c>
      <c r="CH940" s="311">
        <f t="shared" si="375"/>
        <v>0</v>
      </c>
      <c r="CI940" s="356">
        <f t="shared" si="376"/>
        <v>0</v>
      </c>
      <c r="CJ940" s="356">
        <f t="shared" si="376"/>
        <v>0</v>
      </c>
      <c r="CK940" s="356">
        <f t="shared" si="376"/>
        <v>0</v>
      </c>
      <c r="CL940" s="356">
        <f t="shared" si="376"/>
        <v>0</v>
      </c>
      <c r="CM940" s="509" t="s">
        <v>92</v>
      </c>
      <c r="CN940" s="19" t="str">
        <f t="shared" si="357"/>
        <v>4010000060409плановый</v>
      </c>
      <c r="CO940" s="103"/>
      <c r="CP940" s="103"/>
      <c r="CQ940" s="104"/>
      <c r="CR940" s="104"/>
      <c r="CS940" s="104"/>
      <c r="CT940" s="104"/>
      <c r="CU940" s="104"/>
      <c r="CV940" s="104"/>
      <c r="CW940" s="104"/>
      <c r="CX940" s="104"/>
      <c r="CY940" s="211"/>
      <c r="CZ940" s="211"/>
      <c r="DA940" s="211"/>
      <c r="DB940" s="211"/>
      <c r="DC940" s="211"/>
      <c r="DD940" s="211"/>
      <c r="DE940" s="211"/>
      <c r="DF940" s="211"/>
      <c r="DG940" s="211"/>
      <c r="DH940" s="211"/>
    </row>
    <row r="941" spans="1:112" s="105" customFormat="1" ht="32.1" customHeight="1">
      <c r="A941" s="56" t="s">
        <v>1221</v>
      </c>
      <c r="B941" s="57" t="s">
        <v>1222</v>
      </c>
      <c r="C941" s="67">
        <v>401000006</v>
      </c>
      <c r="D941" s="198" t="s">
        <v>1002</v>
      </c>
      <c r="E941" s="59" t="s">
        <v>1224</v>
      </c>
      <c r="F941" s="60"/>
      <c r="G941" s="60"/>
      <c r="H941" s="61">
        <v>3</v>
      </c>
      <c r="I941" s="68"/>
      <c r="J941" s="61" t="s">
        <v>369</v>
      </c>
      <c r="K941" s="61">
        <v>1</v>
      </c>
      <c r="L941" s="61">
        <v>5</v>
      </c>
      <c r="M941" s="62"/>
      <c r="N941" s="62"/>
      <c r="O941" s="62"/>
      <c r="P941" s="63" t="s">
        <v>134</v>
      </c>
      <c r="Q941" s="64" t="s">
        <v>1271</v>
      </c>
      <c r="R941" s="62"/>
      <c r="S941" s="62"/>
      <c r="T941" s="62" t="s">
        <v>381</v>
      </c>
      <c r="U941" s="62"/>
      <c r="V941" s="62" t="s">
        <v>501</v>
      </c>
      <c r="W941" s="62" t="s">
        <v>383</v>
      </c>
      <c r="X941" s="61"/>
      <c r="Y941" s="61" t="s">
        <v>1268</v>
      </c>
      <c r="Z941" s="61"/>
      <c r="AA941" s="61"/>
      <c r="AB941" s="63" t="s">
        <v>1272</v>
      </c>
      <c r="AC941" s="64" t="s">
        <v>3078</v>
      </c>
      <c r="AD941" s="63"/>
      <c r="AE941" s="63"/>
      <c r="AF941" s="63"/>
      <c r="AG941" s="63"/>
      <c r="AH941" s="63"/>
      <c r="AI941" s="63"/>
      <c r="AJ941" s="63"/>
      <c r="AK941" s="63"/>
      <c r="AL941" s="63"/>
      <c r="AM941" s="63" t="s">
        <v>3079</v>
      </c>
      <c r="AN941" s="63" t="s">
        <v>3040</v>
      </c>
      <c r="AO941" s="76" t="s">
        <v>137</v>
      </c>
      <c r="AP941" s="76" t="s">
        <v>1007</v>
      </c>
      <c r="AQ941" s="76" t="s">
        <v>1273</v>
      </c>
      <c r="AR941" s="70" t="s">
        <v>1274</v>
      </c>
      <c r="AS941" s="197">
        <v>414</v>
      </c>
      <c r="AT941" s="40">
        <f t="shared" si="363"/>
        <v>112366084.84999999</v>
      </c>
      <c r="AU941" s="40">
        <f t="shared" si="363"/>
        <v>57211238.210000001</v>
      </c>
      <c r="AV941" s="37">
        <v>0</v>
      </c>
      <c r="AW941" s="37">
        <v>0</v>
      </c>
      <c r="AX941" s="37">
        <f>111242423.99+0.01</f>
        <v>111242424</v>
      </c>
      <c r="AY941" s="37">
        <f>56639125.81+0.01</f>
        <v>56639125.82</v>
      </c>
      <c r="AZ941" s="37">
        <v>0</v>
      </c>
      <c r="BA941" s="37">
        <v>0</v>
      </c>
      <c r="BB941" s="37">
        <f>1123660.85</f>
        <v>1123660.8500000001</v>
      </c>
      <c r="BC941" s="37">
        <f>572112.39</f>
        <v>572112.39</v>
      </c>
      <c r="BD941" s="37">
        <f t="shared" si="364"/>
        <v>0</v>
      </c>
      <c r="BE941" s="37">
        <v>0</v>
      </c>
      <c r="BF941" s="37">
        <v>0</v>
      </c>
      <c r="BG941" s="37">
        <v>0</v>
      </c>
      <c r="BH941" s="37">
        <v>0</v>
      </c>
      <c r="BI941" s="37">
        <f t="shared" si="365"/>
        <v>0</v>
      </c>
      <c r="BJ941" s="37">
        <v>0</v>
      </c>
      <c r="BK941" s="37">
        <v>0</v>
      </c>
      <c r="BL941" s="37">
        <v>0</v>
      </c>
      <c r="BM941" s="37">
        <v>0</v>
      </c>
      <c r="BN941" s="37">
        <f t="shared" si="366"/>
        <v>0</v>
      </c>
      <c r="BO941" s="37">
        <v>0</v>
      </c>
      <c r="BP941" s="37">
        <v>0</v>
      </c>
      <c r="BQ941" s="37">
        <v>0</v>
      </c>
      <c r="BR941" s="37">
        <v>0</v>
      </c>
      <c r="BS941" s="37">
        <f t="shared" si="367"/>
        <v>0</v>
      </c>
      <c r="BT941" s="37">
        <v>0</v>
      </c>
      <c r="BU941" s="37">
        <v>0</v>
      </c>
      <c r="BV941" s="37">
        <v>0</v>
      </c>
      <c r="BW941" s="37">
        <v>0</v>
      </c>
      <c r="BX941" s="356">
        <f t="shared" si="368"/>
        <v>57211238.210000001</v>
      </c>
      <c r="BY941" s="356">
        <f t="shared" si="369"/>
        <v>0</v>
      </c>
      <c r="BZ941" s="356">
        <f t="shared" si="370"/>
        <v>56639125.82</v>
      </c>
      <c r="CA941" s="356">
        <f t="shared" si="371"/>
        <v>0</v>
      </c>
      <c r="CB941" s="356">
        <f t="shared" si="372"/>
        <v>572112.39</v>
      </c>
      <c r="CC941" s="311">
        <f t="shared" si="373"/>
        <v>0</v>
      </c>
      <c r="CD941" s="356">
        <f t="shared" si="374"/>
        <v>0</v>
      </c>
      <c r="CE941" s="356">
        <f t="shared" si="374"/>
        <v>0</v>
      </c>
      <c r="CF941" s="356">
        <f t="shared" si="374"/>
        <v>0</v>
      </c>
      <c r="CG941" s="356">
        <f t="shared" si="374"/>
        <v>0</v>
      </c>
      <c r="CH941" s="311">
        <f t="shared" si="375"/>
        <v>0</v>
      </c>
      <c r="CI941" s="356">
        <f t="shared" si="376"/>
        <v>0</v>
      </c>
      <c r="CJ941" s="356">
        <f t="shared" si="376"/>
        <v>0</v>
      </c>
      <c r="CK941" s="356">
        <f t="shared" si="376"/>
        <v>0</v>
      </c>
      <c r="CL941" s="356">
        <f t="shared" si="376"/>
        <v>0</v>
      </c>
      <c r="CM941" s="509" t="s">
        <v>92</v>
      </c>
      <c r="CN941" s="19" t="str">
        <f t="shared" si="357"/>
        <v>4010000060409плановый</v>
      </c>
      <c r="CO941" s="103"/>
      <c r="CP941" s="103"/>
      <c r="CQ941" s="104"/>
      <c r="CR941" s="104"/>
      <c r="CS941" s="104"/>
      <c r="CT941" s="104"/>
      <c r="CU941" s="104"/>
      <c r="CV941" s="104"/>
      <c r="CW941" s="104"/>
      <c r="CX941" s="104"/>
      <c r="CY941" s="211"/>
      <c r="CZ941" s="211"/>
      <c r="DA941" s="211"/>
      <c r="DB941" s="211"/>
      <c r="DC941" s="211"/>
      <c r="DD941" s="211"/>
      <c r="DE941" s="211"/>
      <c r="DF941" s="211"/>
      <c r="DG941" s="211"/>
      <c r="DH941" s="211"/>
    </row>
    <row r="942" spans="1:112" s="105" customFormat="1" ht="32.1" customHeight="1">
      <c r="A942" s="56" t="s">
        <v>1221</v>
      </c>
      <c r="B942" s="57" t="s">
        <v>1222</v>
      </c>
      <c r="C942" s="67">
        <v>401000006</v>
      </c>
      <c r="D942" s="198" t="s">
        <v>1002</v>
      </c>
      <c r="E942" s="59" t="s">
        <v>1224</v>
      </c>
      <c r="F942" s="60"/>
      <c r="G942" s="60"/>
      <c r="H942" s="61">
        <v>3</v>
      </c>
      <c r="I942" s="68"/>
      <c r="J942" s="61" t="s">
        <v>369</v>
      </c>
      <c r="K942" s="61">
        <v>1</v>
      </c>
      <c r="L942" s="61">
        <v>5</v>
      </c>
      <c r="M942" s="62"/>
      <c r="N942" s="62"/>
      <c r="O942" s="62"/>
      <c r="P942" s="63" t="s">
        <v>134</v>
      </c>
      <c r="Q942" s="64" t="s">
        <v>3045</v>
      </c>
      <c r="R942" s="62"/>
      <c r="S942" s="62"/>
      <c r="T942" s="62">
        <v>3</v>
      </c>
      <c r="U942" s="62"/>
      <c r="V942" s="62">
        <v>9</v>
      </c>
      <c r="W942" s="62">
        <v>1</v>
      </c>
      <c r="X942" s="61"/>
      <c r="Y942" s="61"/>
      <c r="Z942" s="61"/>
      <c r="AA942" s="61"/>
      <c r="AB942" s="63" t="s">
        <v>3080</v>
      </c>
      <c r="AC942" s="64" t="s">
        <v>3078</v>
      </c>
      <c r="AD942" s="63"/>
      <c r="AE942" s="63"/>
      <c r="AF942" s="63"/>
      <c r="AG942" s="63"/>
      <c r="AH942" s="63"/>
      <c r="AI942" s="63"/>
      <c r="AJ942" s="63"/>
      <c r="AK942" s="63"/>
      <c r="AL942" s="63"/>
      <c r="AM942" s="63" t="s">
        <v>3079</v>
      </c>
      <c r="AN942" s="63" t="s">
        <v>3040</v>
      </c>
      <c r="AO942" s="76" t="s">
        <v>137</v>
      </c>
      <c r="AP942" s="76" t="s">
        <v>1007</v>
      </c>
      <c r="AQ942" s="76" t="s">
        <v>3081</v>
      </c>
      <c r="AR942" s="70" t="s">
        <v>3082</v>
      </c>
      <c r="AS942" s="197" t="s">
        <v>285</v>
      </c>
      <c r="AT942" s="37">
        <v>0</v>
      </c>
      <c r="AU942" s="37">
        <v>0</v>
      </c>
      <c r="AV942" s="37">
        <v>0</v>
      </c>
      <c r="AW942" s="37">
        <v>0</v>
      </c>
      <c r="AX942" s="37">
        <v>0</v>
      </c>
      <c r="AY942" s="37">
        <v>0</v>
      </c>
      <c r="AZ942" s="37">
        <v>0</v>
      </c>
      <c r="BA942" s="37">
        <v>0</v>
      </c>
      <c r="BB942" s="37">
        <v>0</v>
      </c>
      <c r="BC942" s="37">
        <v>0</v>
      </c>
      <c r="BD942" s="37">
        <f t="shared" si="364"/>
        <v>60356667.18</v>
      </c>
      <c r="BE942" s="37">
        <v>0</v>
      </c>
      <c r="BF942" s="37">
        <v>59753100.509999998</v>
      </c>
      <c r="BG942" s="37"/>
      <c r="BH942" s="37">
        <v>603566.67000000004</v>
      </c>
      <c r="BI942" s="37">
        <f t="shared" si="365"/>
        <v>0</v>
      </c>
      <c r="BJ942" s="37">
        <v>0</v>
      </c>
      <c r="BK942" s="37">
        <v>0</v>
      </c>
      <c r="BL942" s="37">
        <v>0</v>
      </c>
      <c r="BM942" s="37">
        <v>0</v>
      </c>
      <c r="BN942" s="37">
        <f t="shared" si="366"/>
        <v>0</v>
      </c>
      <c r="BO942" s="37">
        <v>0</v>
      </c>
      <c r="BP942" s="37">
        <v>0</v>
      </c>
      <c r="BQ942" s="37">
        <v>0</v>
      </c>
      <c r="BR942" s="37">
        <v>0</v>
      </c>
      <c r="BS942" s="37">
        <f t="shared" si="367"/>
        <v>0</v>
      </c>
      <c r="BT942" s="37">
        <v>0</v>
      </c>
      <c r="BU942" s="37">
        <v>0</v>
      </c>
      <c r="BV942" s="37">
        <v>0</v>
      </c>
      <c r="BW942" s="37">
        <v>0</v>
      </c>
      <c r="BX942" s="356">
        <f t="shared" si="368"/>
        <v>0</v>
      </c>
      <c r="BY942" s="356">
        <f t="shared" si="369"/>
        <v>0</v>
      </c>
      <c r="BZ942" s="356">
        <f t="shared" si="370"/>
        <v>0</v>
      </c>
      <c r="CA942" s="356">
        <f t="shared" si="371"/>
        <v>0</v>
      </c>
      <c r="CB942" s="356">
        <f t="shared" si="372"/>
        <v>0</v>
      </c>
      <c r="CC942" s="311">
        <f t="shared" si="373"/>
        <v>60356667.18</v>
      </c>
      <c r="CD942" s="356">
        <f t="shared" si="374"/>
        <v>0</v>
      </c>
      <c r="CE942" s="356">
        <f t="shared" si="374"/>
        <v>59753100.509999998</v>
      </c>
      <c r="CF942" s="356">
        <f t="shared" si="374"/>
        <v>0</v>
      </c>
      <c r="CG942" s="356">
        <f t="shared" si="374"/>
        <v>603566.67000000004</v>
      </c>
      <c r="CH942" s="311">
        <f t="shared" si="375"/>
        <v>0</v>
      </c>
      <c r="CI942" s="356">
        <f t="shared" si="376"/>
        <v>0</v>
      </c>
      <c r="CJ942" s="356">
        <f t="shared" si="376"/>
        <v>0</v>
      </c>
      <c r="CK942" s="356">
        <f t="shared" si="376"/>
        <v>0</v>
      </c>
      <c r="CL942" s="356">
        <f t="shared" si="376"/>
        <v>0</v>
      </c>
      <c r="CM942" s="509" t="s">
        <v>92</v>
      </c>
      <c r="CN942" s="19" t="str">
        <f t="shared" si="357"/>
        <v>4010000060409плановый</v>
      </c>
      <c r="CO942" s="103"/>
      <c r="CP942" s="103"/>
      <c r="CQ942" s="104"/>
      <c r="CR942" s="104"/>
      <c r="CS942" s="104"/>
      <c r="CT942" s="104"/>
      <c r="CU942" s="104"/>
      <c r="CV942" s="104"/>
      <c r="CW942" s="104"/>
      <c r="CX942" s="104"/>
      <c r="CY942" s="211"/>
      <c r="CZ942" s="211"/>
      <c r="DA942" s="211"/>
      <c r="DB942" s="211"/>
      <c r="DC942" s="211"/>
      <c r="DD942" s="211"/>
      <c r="DE942" s="211"/>
      <c r="DF942" s="211"/>
      <c r="DG942" s="211"/>
      <c r="DH942" s="211"/>
    </row>
    <row r="943" spans="1:112" s="105" customFormat="1" ht="32.1" customHeight="1">
      <c r="A943" s="56" t="s">
        <v>1221</v>
      </c>
      <c r="B943" s="57" t="s">
        <v>1222</v>
      </c>
      <c r="C943" s="67">
        <v>401000007</v>
      </c>
      <c r="D943" s="58" t="s">
        <v>1275</v>
      </c>
      <c r="E943" s="59" t="s">
        <v>1224</v>
      </c>
      <c r="F943" s="60"/>
      <c r="G943" s="60"/>
      <c r="H943" s="61">
        <v>3</v>
      </c>
      <c r="I943" s="68"/>
      <c r="J943" s="61">
        <v>16</v>
      </c>
      <c r="K943" s="61">
        <v>1</v>
      </c>
      <c r="L943" s="61">
        <v>3</v>
      </c>
      <c r="M943" s="62"/>
      <c r="N943" s="62"/>
      <c r="O943" s="62"/>
      <c r="P943" s="63" t="s">
        <v>134</v>
      </c>
      <c r="Q943" s="64" t="s">
        <v>1225</v>
      </c>
      <c r="R943" s="62"/>
      <c r="S943" s="62"/>
      <c r="T943" s="62" t="s">
        <v>66</v>
      </c>
      <c r="U943" s="62"/>
      <c r="V943" s="62" t="s">
        <v>189</v>
      </c>
      <c r="W943" s="62" t="s">
        <v>64</v>
      </c>
      <c r="X943" s="61"/>
      <c r="Y943" s="61"/>
      <c r="Z943" s="61"/>
      <c r="AA943" s="61"/>
      <c r="AB943" s="63" t="s">
        <v>142</v>
      </c>
      <c r="AC943" s="64" t="s">
        <v>3083</v>
      </c>
      <c r="AD943" s="63"/>
      <c r="AE943" s="63"/>
      <c r="AF943" s="63"/>
      <c r="AG943" s="63"/>
      <c r="AH943" s="63"/>
      <c r="AI943" s="63"/>
      <c r="AJ943" s="63"/>
      <c r="AK943" s="63"/>
      <c r="AL943" s="63"/>
      <c r="AM943" s="63" t="s">
        <v>2940</v>
      </c>
      <c r="AN943" s="63" t="s">
        <v>2681</v>
      </c>
      <c r="AO943" s="76" t="s">
        <v>71</v>
      </c>
      <c r="AP943" s="76" t="s">
        <v>72</v>
      </c>
      <c r="AQ943" s="76" t="s">
        <v>290</v>
      </c>
      <c r="AR943" s="70" t="s">
        <v>291</v>
      </c>
      <c r="AS943" s="197">
        <v>244</v>
      </c>
      <c r="AT943" s="40">
        <f t="shared" si="363"/>
        <v>82319.759999999995</v>
      </c>
      <c r="AU943" s="40">
        <f t="shared" si="363"/>
        <v>82319.759999999995</v>
      </c>
      <c r="AV943" s="37">
        <v>0</v>
      </c>
      <c r="AW943" s="37">
        <v>0</v>
      </c>
      <c r="AX943" s="37">
        <v>0</v>
      </c>
      <c r="AY943" s="37">
        <v>0</v>
      </c>
      <c r="AZ943" s="37">
        <v>0</v>
      </c>
      <c r="BA943" s="37">
        <v>0</v>
      </c>
      <c r="BB943" s="37">
        <v>82319.759999999995</v>
      </c>
      <c r="BC943" s="37">
        <v>82319.759999999995</v>
      </c>
      <c r="BD943" s="37">
        <f t="shared" si="364"/>
        <v>82320</v>
      </c>
      <c r="BE943" s="37">
        <v>0</v>
      </c>
      <c r="BF943" s="37">
        <v>0</v>
      </c>
      <c r="BG943" s="37">
        <v>0</v>
      </c>
      <c r="BH943" s="37">
        <v>82320</v>
      </c>
      <c r="BI943" s="37">
        <f t="shared" si="365"/>
        <v>82320</v>
      </c>
      <c r="BJ943" s="37">
        <v>0</v>
      </c>
      <c r="BK943" s="37">
        <v>0</v>
      </c>
      <c r="BL943" s="37">
        <v>0</v>
      </c>
      <c r="BM943" s="37">
        <v>82320</v>
      </c>
      <c r="BN943" s="37">
        <f t="shared" si="366"/>
        <v>82320</v>
      </c>
      <c r="BO943" s="37">
        <v>0</v>
      </c>
      <c r="BP943" s="37">
        <v>0</v>
      </c>
      <c r="BQ943" s="37">
        <v>0</v>
      </c>
      <c r="BR943" s="37">
        <v>82320</v>
      </c>
      <c r="BS943" s="37">
        <f t="shared" si="367"/>
        <v>82320</v>
      </c>
      <c r="BT943" s="37">
        <v>0</v>
      </c>
      <c r="BU943" s="37">
        <v>0</v>
      </c>
      <c r="BV943" s="37">
        <v>0</v>
      </c>
      <c r="BW943" s="37">
        <v>82320</v>
      </c>
      <c r="BX943" s="356">
        <f t="shared" si="368"/>
        <v>82319.759999999995</v>
      </c>
      <c r="BY943" s="356">
        <f t="shared" si="369"/>
        <v>0</v>
      </c>
      <c r="BZ943" s="356">
        <f t="shared" si="370"/>
        <v>0</v>
      </c>
      <c r="CA943" s="356">
        <f t="shared" si="371"/>
        <v>0</v>
      </c>
      <c r="CB943" s="356">
        <f t="shared" si="372"/>
        <v>82319.759999999995</v>
      </c>
      <c r="CC943" s="311">
        <f t="shared" si="373"/>
        <v>82320</v>
      </c>
      <c r="CD943" s="356">
        <f t="shared" si="374"/>
        <v>0</v>
      </c>
      <c r="CE943" s="356">
        <f t="shared" si="374"/>
        <v>0</v>
      </c>
      <c r="CF943" s="356">
        <f t="shared" si="374"/>
        <v>0</v>
      </c>
      <c r="CG943" s="356">
        <f t="shared" si="374"/>
        <v>82320</v>
      </c>
      <c r="CH943" s="311">
        <f t="shared" si="375"/>
        <v>82320</v>
      </c>
      <c r="CI943" s="356">
        <f t="shared" si="376"/>
        <v>0</v>
      </c>
      <c r="CJ943" s="356">
        <f t="shared" si="376"/>
        <v>0</v>
      </c>
      <c r="CK943" s="356">
        <f t="shared" si="376"/>
        <v>0</v>
      </c>
      <c r="CL943" s="356">
        <f t="shared" si="376"/>
        <v>82320</v>
      </c>
      <c r="CM943" s="311" t="s">
        <v>91</v>
      </c>
      <c r="CN943" s="19" t="str">
        <f t="shared" si="357"/>
        <v>4010000070113нормативный</v>
      </c>
      <c r="CO943" s="103"/>
      <c r="CP943" s="103"/>
      <c r="CQ943" s="104"/>
      <c r="CR943" s="104"/>
      <c r="CS943" s="104"/>
      <c r="CT943" s="104"/>
      <c r="CU943" s="104"/>
      <c r="CV943" s="104"/>
      <c r="CW943" s="104"/>
      <c r="CX943" s="104"/>
      <c r="CY943" s="211"/>
      <c r="CZ943" s="211"/>
      <c r="DA943" s="211"/>
      <c r="DB943" s="211"/>
      <c r="DC943" s="211"/>
      <c r="DD943" s="211"/>
      <c r="DE943" s="211"/>
      <c r="DF943" s="211"/>
      <c r="DG943" s="211"/>
      <c r="DH943" s="211"/>
    </row>
    <row r="944" spans="1:112" s="105" customFormat="1" ht="32.1" customHeight="1">
      <c r="A944" s="56" t="s">
        <v>1221</v>
      </c>
      <c r="B944" s="57" t="s">
        <v>1222</v>
      </c>
      <c r="C944" s="67">
        <v>401000007</v>
      </c>
      <c r="D944" s="58" t="s">
        <v>1275</v>
      </c>
      <c r="E944" s="59" t="s">
        <v>1224</v>
      </c>
      <c r="F944" s="60"/>
      <c r="G944" s="60"/>
      <c r="H944" s="61">
        <v>3</v>
      </c>
      <c r="I944" s="68"/>
      <c r="J944" s="61">
        <v>16</v>
      </c>
      <c r="K944" s="61">
        <v>1</v>
      </c>
      <c r="L944" s="61">
        <v>3</v>
      </c>
      <c r="M944" s="62"/>
      <c r="N944" s="62"/>
      <c r="O944" s="62"/>
      <c r="P944" s="63" t="s">
        <v>134</v>
      </c>
      <c r="Q944" s="64" t="s">
        <v>1225</v>
      </c>
      <c r="R944" s="62"/>
      <c r="S944" s="62"/>
      <c r="T944" s="62" t="s">
        <v>66</v>
      </c>
      <c r="U944" s="62"/>
      <c r="V944" s="62" t="s">
        <v>189</v>
      </c>
      <c r="W944" s="62" t="s">
        <v>64</v>
      </c>
      <c r="X944" s="61"/>
      <c r="Y944" s="61"/>
      <c r="Z944" s="61"/>
      <c r="AA944" s="61"/>
      <c r="AB944" s="63" t="s">
        <v>142</v>
      </c>
      <c r="AC944" s="64" t="s">
        <v>3083</v>
      </c>
      <c r="AD944" s="63"/>
      <c r="AE944" s="63"/>
      <c r="AF944" s="63"/>
      <c r="AG944" s="63"/>
      <c r="AH944" s="63"/>
      <c r="AI944" s="63"/>
      <c r="AJ944" s="63"/>
      <c r="AK944" s="63"/>
      <c r="AL944" s="63"/>
      <c r="AM944" s="63" t="s">
        <v>2940</v>
      </c>
      <c r="AN944" s="63" t="s">
        <v>2681</v>
      </c>
      <c r="AO944" s="76" t="s">
        <v>71</v>
      </c>
      <c r="AP944" s="76" t="s">
        <v>72</v>
      </c>
      <c r="AQ944" s="76" t="s">
        <v>276</v>
      </c>
      <c r="AR944" s="70" t="s">
        <v>277</v>
      </c>
      <c r="AS944" s="197" t="s">
        <v>73</v>
      </c>
      <c r="AT944" s="40">
        <f t="shared" si="363"/>
        <v>60791.08</v>
      </c>
      <c r="AU944" s="40">
        <f t="shared" si="363"/>
        <v>60791.08</v>
      </c>
      <c r="AV944" s="37">
        <v>0</v>
      </c>
      <c r="AW944" s="37">
        <v>0</v>
      </c>
      <c r="AX944" s="37">
        <v>0</v>
      </c>
      <c r="AY944" s="37">
        <v>0</v>
      </c>
      <c r="AZ944" s="37">
        <v>0</v>
      </c>
      <c r="BA944" s="37">
        <v>0</v>
      </c>
      <c r="BB944" s="37">
        <v>60791.08</v>
      </c>
      <c r="BC944" s="37">
        <v>60791.08</v>
      </c>
      <c r="BD944" s="37">
        <f t="shared" si="364"/>
        <v>0</v>
      </c>
      <c r="BE944" s="37">
        <v>0</v>
      </c>
      <c r="BF944" s="37">
        <v>0</v>
      </c>
      <c r="BG944" s="37">
        <v>0</v>
      </c>
      <c r="BH944" s="37"/>
      <c r="BI944" s="37">
        <f t="shared" si="365"/>
        <v>0</v>
      </c>
      <c r="BJ944" s="37">
        <v>0</v>
      </c>
      <c r="BK944" s="37">
        <v>0</v>
      </c>
      <c r="BL944" s="37">
        <v>0</v>
      </c>
      <c r="BM944" s="37">
        <v>0</v>
      </c>
      <c r="BN944" s="37">
        <f t="shared" si="366"/>
        <v>0</v>
      </c>
      <c r="BO944" s="37">
        <v>0</v>
      </c>
      <c r="BP944" s="37">
        <v>0</v>
      </c>
      <c r="BQ944" s="37">
        <v>0</v>
      </c>
      <c r="BR944" s="37">
        <v>0</v>
      </c>
      <c r="BS944" s="37">
        <f t="shared" si="367"/>
        <v>0</v>
      </c>
      <c r="BT944" s="37">
        <v>0</v>
      </c>
      <c r="BU944" s="37">
        <v>0</v>
      </c>
      <c r="BV944" s="37">
        <v>0</v>
      </c>
      <c r="BW944" s="37">
        <v>0</v>
      </c>
      <c r="BX944" s="356">
        <f t="shared" si="368"/>
        <v>60791.08</v>
      </c>
      <c r="BY944" s="356">
        <f t="shared" si="369"/>
        <v>0</v>
      </c>
      <c r="BZ944" s="356">
        <f t="shared" si="370"/>
        <v>0</v>
      </c>
      <c r="CA944" s="356">
        <f t="shared" si="371"/>
        <v>0</v>
      </c>
      <c r="CB944" s="356">
        <f t="shared" si="372"/>
        <v>60791.08</v>
      </c>
      <c r="CC944" s="311">
        <f t="shared" si="373"/>
        <v>0</v>
      </c>
      <c r="CD944" s="356">
        <f t="shared" si="374"/>
        <v>0</v>
      </c>
      <c r="CE944" s="356">
        <f t="shared" si="374"/>
        <v>0</v>
      </c>
      <c r="CF944" s="356">
        <f t="shared" si="374"/>
        <v>0</v>
      </c>
      <c r="CG944" s="356">
        <f t="shared" si="374"/>
        <v>0</v>
      </c>
      <c r="CH944" s="311">
        <f t="shared" si="375"/>
        <v>0</v>
      </c>
      <c r="CI944" s="356">
        <f t="shared" si="376"/>
        <v>0</v>
      </c>
      <c r="CJ944" s="356">
        <f t="shared" si="376"/>
        <v>0</v>
      </c>
      <c r="CK944" s="356">
        <f t="shared" si="376"/>
        <v>0</v>
      </c>
      <c r="CL944" s="356">
        <f t="shared" si="376"/>
        <v>0</v>
      </c>
      <c r="CM944" s="509" t="s">
        <v>92</v>
      </c>
      <c r="CN944" s="19" t="str">
        <f t="shared" si="357"/>
        <v>4010000070113плановый</v>
      </c>
      <c r="CO944" s="103"/>
      <c r="CP944" s="103"/>
      <c r="CQ944" s="104"/>
      <c r="CR944" s="104"/>
      <c r="CS944" s="104"/>
      <c r="CT944" s="104"/>
      <c r="CU944" s="104"/>
      <c r="CV944" s="104"/>
      <c r="CW944" s="104"/>
      <c r="CX944" s="104"/>
      <c r="CY944" s="211"/>
      <c r="CZ944" s="211"/>
      <c r="DA944" s="211"/>
      <c r="DB944" s="211"/>
      <c r="DC944" s="211"/>
      <c r="DD944" s="211"/>
      <c r="DE944" s="211"/>
      <c r="DF944" s="211"/>
      <c r="DG944" s="211"/>
      <c r="DH944" s="211"/>
    </row>
    <row r="945" spans="1:112" s="105" customFormat="1" ht="32.1" customHeight="1">
      <c r="A945" s="56" t="s">
        <v>1221</v>
      </c>
      <c r="B945" s="57" t="s">
        <v>1222</v>
      </c>
      <c r="C945" s="67">
        <v>401000007</v>
      </c>
      <c r="D945" s="58" t="s">
        <v>1275</v>
      </c>
      <c r="E945" s="59" t="s">
        <v>1224</v>
      </c>
      <c r="F945" s="60"/>
      <c r="G945" s="60"/>
      <c r="H945" s="61">
        <v>3</v>
      </c>
      <c r="I945" s="68"/>
      <c r="J945" s="61">
        <v>16</v>
      </c>
      <c r="K945" s="61">
        <v>1</v>
      </c>
      <c r="L945" s="61">
        <v>3</v>
      </c>
      <c r="M945" s="62"/>
      <c r="N945" s="62"/>
      <c r="O945" s="62"/>
      <c r="P945" s="63" t="s">
        <v>134</v>
      </c>
      <c r="Q945" s="64" t="s">
        <v>1225</v>
      </c>
      <c r="R945" s="62"/>
      <c r="S945" s="62"/>
      <c r="T945" s="62" t="s">
        <v>66</v>
      </c>
      <c r="U945" s="62"/>
      <c r="V945" s="62" t="s">
        <v>189</v>
      </c>
      <c r="W945" s="62" t="s">
        <v>64</v>
      </c>
      <c r="X945" s="61"/>
      <c r="Y945" s="61"/>
      <c r="Z945" s="61"/>
      <c r="AA945" s="61"/>
      <c r="AB945" s="63" t="s">
        <v>142</v>
      </c>
      <c r="AC945" s="64" t="s">
        <v>3084</v>
      </c>
      <c r="AD945" s="63"/>
      <c r="AE945" s="63"/>
      <c r="AF945" s="63"/>
      <c r="AG945" s="63"/>
      <c r="AH945" s="63"/>
      <c r="AI945" s="63"/>
      <c r="AJ945" s="63"/>
      <c r="AK945" s="63"/>
      <c r="AL945" s="63"/>
      <c r="AM945" s="63" t="s">
        <v>3085</v>
      </c>
      <c r="AN945" s="63" t="s">
        <v>3040</v>
      </c>
      <c r="AO945" s="76" t="s">
        <v>71</v>
      </c>
      <c r="AP945" s="76" t="s">
        <v>72</v>
      </c>
      <c r="AQ945" s="76" t="s">
        <v>278</v>
      </c>
      <c r="AR945" s="70" t="s">
        <v>279</v>
      </c>
      <c r="AS945" s="197" t="s">
        <v>73</v>
      </c>
      <c r="AT945" s="40">
        <f t="shared" si="363"/>
        <v>31045.8</v>
      </c>
      <c r="AU945" s="40">
        <f t="shared" si="363"/>
        <v>31045.79</v>
      </c>
      <c r="AV945" s="37">
        <v>0</v>
      </c>
      <c r="AW945" s="37">
        <v>0</v>
      </c>
      <c r="AX945" s="37">
        <v>0</v>
      </c>
      <c r="AY945" s="37">
        <v>0</v>
      </c>
      <c r="AZ945" s="37">
        <v>0</v>
      </c>
      <c r="BA945" s="37">
        <v>0</v>
      </c>
      <c r="BB945" s="37">
        <v>31045.8</v>
      </c>
      <c r="BC945" s="37">
        <v>31045.79</v>
      </c>
      <c r="BD945" s="37">
        <f t="shared" si="364"/>
        <v>213358.69</v>
      </c>
      <c r="BE945" s="37">
        <v>0</v>
      </c>
      <c r="BF945" s="37">
        <v>0</v>
      </c>
      <c r="BG945" s="37">
        <v>0</v>
      </c>
      <c r="BH945" s="37">
        <v>213358.69</v>
      </c>
      <c r="BI945" s="37">
        <f t="shared" si="365"/>
        <v>248630</v>
      </c>
      <c r="BJ945" s="37">
        <v>0</v>
      </c>
      <c r="BK945" s="37">
        <v>0</v>
      </c>
      <c r="BL945" s="37">
        <v>0</v>
      </c>
      <c r="BM945" s="37">
        <v>248630</v>
      </c>
      <c r="BN945" s="37">
        <f t="shared" si="366"/>
        <v>248630</v>
      </c>
      <c r="BO945" s="37">
        <v>0</v>
      </c>
      <c r="BP945" s="37">
        <v>0</v>
      </c>
      <c r="BQ945" s="37">
        <v>0</v>
      </c>
      <c r="BR945" s="37">
        <v>248630</v>
      </c>
      <c r="BS945" s="37">
        <f t="shared" si="367"/>
        <v>248630</v>
      </c>
      <c r="BT945" s="37">
        <v>0</v>
      </c>
      <c r="BU945" s="37">
        <v>0</v>
      </c>
      <c r="BV945" s="37">
        <v>0</v>
      </c>
      <c r="BW945" s="37">
        <v>248630</v>
      </c>
      <c r="BX945" s="356">
        <f t="shared" si="368"/>
        <v>31045.79</v>
      </c>
      <c r="BY945" s="356">
        <f t="shared" si="369"/>
        <v>0</v>
      </c>
      <c r="BZ945" s="356">
        <f t="shared" si="370"/>
        <v>0</v>
      </c>
      <c r="CA945" s="356">
        <f t="shared" si="371"/>
        <v>0</v>
      </c>
      <c r="CB945" s="356">
        <f t="shared" si="372"/>
        <v>31045.79</v>
      </c>
      <c r="CC945" s="311">
        <f t="shared" si="373"/>
        <v>213358.69</v>
      </c>
      <c r="CD945" s="356">
        <f t="shared" si="374"/>
        <v>0</v>
      </c>
      <c r="CE945" s="356">
        <f t="shared" si="374"/>
        <v>0</v>
      </c>
      <c r="CF945" s="356">
        <f t="shared" si="374"/>
        <v>0</v>
      </c>
      <c r="CG945" s="356">
        <f t="shared" si="374"/>
        <v>213358.69</v>
      </c>
      <c r="CH945" s="311">
        <f t="shared" si="375"/>
        <v>248630</v>
      </c>
      <c r="CI945" s="356">
        <f t="shared" si="376"/>
        <v>0</v>
      </c>
      <c r="CJ945" s="356">
        <f t="shared" si="376"/>
        <v>0</v>
      </c>
      <c r="CK945" s="356">
        <f t="shared" si="376"/>
        <v>0</v>
      </c>
      <c r="CL945" s="356">
        <f t="shared" si="376"/>
        <v>248630</v>
      </c>
      <c r="CM945" s="311" t="s">
        <v>91</v>
      </c>
      <c r="CN945" s="19" t="str">
        <f t="shared" si="357"/>
        <v>4010000070113нормативный</v>
      </c>
      <c r="CO945" s="103"/>
      <c r="CP945" s="103"/>
      <c r="CQ945" s="104"/>
      <c r="CR945" s="104"/>
      <c r="CS945" s="104"/>
      <c r="CT945" s="104"/>
      <c r="CU945" s="104"/>
      <c r="CV945" s="104"/>
      <c r="CW945" s="104"/>
      <c r="CX945" s="104"/>
      <c r="CY945" s="211"/>
      <c r="CZ945" s="211"/>
      <c r="DA945" s="211"/>
      <c r="DB945" s="211"/>
      <c r="DC945" s="211"/>
      <c r="DD945" s="211"/>
      <c r="DE945" s="211"/>
      <c r="DF945" s="211"/>
      <c r="DG945" s="211"/>
      <c r="DH945" s="211"/>
    </row>
    <row r="946" spans="1:112" s="105" customFormat="1" ht="32.1" customHeight="1">
      <c r="A946" s="56" t="s">
        <v>1221</v>
      </c>
      <c r="B946" s="57" t="s">
        <v>1222</v>
      </c>
      <c r="C946" s="67">
        <v>401000007</v>
      </c>
      <c r="D946" s="58" t="s">
        <v>1275</v>
      </c>
      <c r="E946" s="59" t="s">
        <v>1224</v>
      </c>
      <c r="F946" s="60"/>
      <c r="G946" s="60"/>
      <c r="H946" s="61">
        <v>3</v>
      </c>
      <c r="I946" s="68"/>
      <c r="J946" s="61">
        <v>16</v>
      </c>
      <c r="K946" s="61">
        <v>1</v>
      </c>
      <c r="L946" s="61">
        <v>3</v>
      </c>
      <c r="M946" s="62"/>
      <c r="N946" s="62"/>
      <c r="O946" s="62"/>
      <c r="P946" s="63" t="s">
        <v>134</v>
      </c>
      <c r="Q946" s="64" t="s">
        <v>1225</v>
      </c>
      <c r="R946" s="62"/>
      <c r="S946" s="62"/>
      <c r="T946" s="62" t="s">
        <v>66</v>
      </c>
      <c r="U946" s="62"/>
      <c r="V946" s="62" t="s">
        <v>189</v>
      </c>
      <c r="W946" s="62" t="s">
        <v>64</v>
      </c>
      <c r="X946" s="61"/>
      <c r="Y946" s="61"/>
      <c r="Z946" s="61"/>
      <c r="AA946" s="61"/>
      <c r="AB946" s="63" t="s">
        <v>142</v>
      </c>
      <c r="AC946" s="64" t="s">
        <v>3084</v>
      </c>
      <c r="AD946" s="63"/>
      <c r="AE946" s="63"/>
      <c r="AF946" s="63"/>
      <c r="AG946" s="63"/>
      <c r="AH946" s="63"/>
      <c r="AI946" s="63"/>
      <c r="AJ946" s="63"/>
      <c r="AK946" s="63"/>
      <c r="AL946" s="63"/>
      <c r="AM946" s="63" t="s">
        <v>3085</v>
      </c>
      <c r="AN946" s="63" t="s">
        <v>3040</v>
      </c>
      <c r="AO946" s="76" t="s">
        <v>71</v>
      </c>
      <c r="AP946" s="76" t="s">
        <v>72</v>
      </c>
      <c r="AQ946" s="76" t="s">
        <v>278</v>
      </c>
      <c r="AR946" s="70" t="s">
        <v>279</v>
      </c>
      <c r="AS946" s="197" t="s">
        <v>118</v>
      </c>
      <c r="AT946" s="40">
        <f t="shared" si="363"/>
        <v>206706.02</v>
      </c>
      <c r="AU946" s="40">
        <f t="shared" si="363"/>
        <v>151404.69</v>
      </c>
      <c r="AV946" s="37">
        <v>0</v>
      </c>
      <c r="AW946" s="37">
        <v>0</v>
      </c>
      <c r="AX946" s="37">
        <v>0</v>
      </c>
      <c r="AY946" s="37">
        <v>0</v>
      </c>
      <c r="AZ946" s="37">
        <v>0</v>
      </c>
      <c r="BA946" s="37">
        <v>0</v>
      </c>
      <c r="BB946" s="37">
        <v>206706.02</v>
      </c>
      <c r="BC946" s="37">
        <v>151404.69</v>
      </c>
      <c r="BD946" s="37">
        <f t="shared" si="364"/>
        <v>35271.31</v>
      </c>
      <c r="BE946" s="37">
        <v>0</v>
      </c>
      <c r="BF946" s="37">
        <v>0</v>
      </c>
      <c r="BG946" s="37">
        <v>0</v>
      </c>
      <c r="BH946" s="37">
        <v>35271.31</v>
      </c>
      <c r="BI946" s="37">
        <f t="shared" si="365"/>
        <v>0</v>
      </c>
      <c r="BJ946" s="37">
        <v>0</v>
      </c>
      <c r="BK946" s="37">
        <v>0</v>
      </c>
      <c r="BL946" s="37">
        <v>0</v>
      </c>
      <c r="BM946" s="37">
        <v>0</v>
      </c>
      <c r="BN946" s="37">
        <f t="shared" si="366"/>
        <v>0</v>
      </c>
      <c r="BO946" s="37">
        <v>0</v>
      </c>
      <c r="BP946" s="37">
        <v>0</v>
      </c>
      <c r="BQ946" s="37">
        <v>0</v>
      </c>
      <c r="BR946" s="37">
        <v>0</v>
      </c>
      <c r="BS946" s="37">
        <f t="shared" si="367"/>
        <v>0</v>
      </c>
      <c r="BT946" s="37">
        <v>0</v>
      </c>
      <c r="BU946" s="37">
        <v>0</v>
      </c>
      <c r="BV946" s="37">
        <v>0</v>
      </c>
      <c r="BW946" s="37">
        <v>0</v>
      </c>
      <c r="BX946" s="356">
        <f t="shared" si="368"/>
        <v>151404.69</v>
      </c>
      <c r="BY946" s="356">
        <f t="shared" si="369"/>
        <v>0</v>
      </c>
      <c r="BZ946" s="356">
        <f t="shared" si="370"/>
        <v>0</v>
      </c>
      <c r="CA946" s="356">
        <f t="shared" si="371"/>
        <v>0</v>
      </c>
      <c r="CB946" s="356">
        <f t="shared" si="372"/>
        <v>151404.69</v>
      </c>
      <c r="CC946" s="311">
        <f t="shared" si="373"/>
        <v>35271.31</v>
      </c>
      <c r="CD946" s="356">
        <f t="shared" si="374"/>
        <v>0</v>
      </c>
      <c r="CE946" s="356">
        <f t="shared" si="374"/>
        <v>0</v>
      </c>
      <c r="CF946" s="356">
        <f t="shared" si="374"/>
        <v>0</v>
      </c>
      <c r="CG946" s="356">
        <f t="shared" si="374"/>
        <v>35271.31</v>
      </c>
      <c r="CH946" s="311">
        <f t="shared" si="375"/>
        <v>0</v>
      </c>
      <c r="CI946" s="356">
        <f t="shared" si="376"/>
        <v>0</v>
      </c>
      <c r="CJ946" s="356">
        <f t="shared" si="376"/>
        <v>0</v>
      </c>
      <c r="CK946" s="356">
        <f t="shared" si="376"/>
        <v>0</v>
      </c>
      <c r="CL946" s="356">
        <f t="shared" si="376"/>
        <v>0</v>
      </c>
      <c r="CM946" s="311" t="s">
        <v>1257</v>
      </c>
      <c r="CN946" s="19" t="str">
        <f t="shared" si="357"/>
        <v>4010000070113индексации</v>
      </c>
      <c r="CO946" s="103"/>
      <c r="CP946" s="103"/>
      <c r="CQ946" s="104"/>
      <c r="CR946" s="104"/>
      <c r="CS946" s="104"/>
      <c r="CT946" s="104"/>
      <c r="CU946" s="104"/>
      <c r="CV946" s="104"/>
      <c r="CW946" s="104"/>
      <c r="CX946" s="104"/>
      <c r="CY946" s="211"/>
      <c r="CZ946" s="211"/>
      <c r="DA946" s="211"/>
      <c r="DB946" s="211"/>
      <c r="DC946" s="211"/>
      <c r="DD946" s="211"/>
      <c r="DE946" s="211"/>
      <c r="DF946" s="211"/>
      <c r="DG946" s="211"/>
      <c r="DH946" s="211"/>
    </row>
    <row r="947" spans="1:112" s="105" customFormat="1" ht="32.1" customHeight="1">
      <c r="A947" s="56" t="s">
        <v>1221</v>
      </c>
      <c r="B947" s="57" t="s">
        <v>1222</v>
      </c>
      <c r="C947" s="67">
        <v>401000007</v>
      </c>
      <c r="D947" s="58" t="s">
        <v>1275</v>
      </c>
      <c r="E947" s="59" t="s">
        <v>3086</v>
      </c>
      <c r="F947" s="60" t="s">
        <v>875</v>
      </c>
      <c r="G947" s="60"/>
      <c r="H947" s="61" t="s">
        <v>1276</v>
      </c>
      <c r="I947" s="68"/>
      <c r="J947" s="61" t="s">
        <v>1277</v>
      </c>
      <c r="K947" s="61" t="s">
        <v>1278</v>
      </c>
      <c r="L947" s="61" t="s">
        <v>1279</v>
      </c>
      <c r="M947" s="62"/>
      <c r="N947" s="62"/>
      <c r="O947" s="62"/>
      <c r="P947" s="63" t="s">
        <v>1280</v>
      </c>
      <c r="Q947" s="64" t="s">
        <v>1225</v>
      </c>
      <c r="R947" s="62"/>
      <c r="S947" s="62"/>
      <c r="T947" s="62" t="s">
        <v>66</v>
      </c>
      <c r="U947" s="62"/>
      <c r="V947" s="62" t="s">
        <v>189</v>
      </c>
      <c r="W947" s="62" t="s">
        <v>64</v>
      </c>
      <c r="X947" s="61"/>
      <c r="Y947" s="61"/>
      <c r="Z947" s="61"/>
      <c r="AA947" s="61"/>
      <c r="AB947" s="63" t="s">
        <v>142</v>
      </c>
      <c r="AC947" s="64" t="s">
        <v>3084</v>
      </c>
      <c r="AD947" s="63"/>
      <c r="AE947" s="63"/>
      <c r="AF947" s="63"/>
      <c r="AG947" s="63"/>
      <c r="AH947" s="63"/>
      <c r="AI947" s="63"/>
      <c r="AJ947" s="63"/>
      <c r="AK947" s="63"/>
      <c r="AL947" s="63"/>
      <c r="AM947" s="63" t="s">
        <v>3087</v>
      </c>
      <c r="AN947" s="63" t="s">
        <v>3040</v>
      </c>
      <c r="AO947" s="76" t="s">
        <v>205</v>
      </c>
      <c r="AP947" s="76" t="s">
        <v>71</v>
      </c>
      <c r="AQ947" s="76" t="s">
        <v>1281</v>
      </c>
      <c r="AR947" s="70" t="s">
        <v>1282</v>
      </c>
      <c r="AS947" s="197">
        <v>244</v>
      </c>
      <c r="AT947" s="40">
        <f t="shared" si="363"/>
        <v>0</v>
      </c>
      <c r="AU947" s="40">
        <f t="shared" si="363"/>
        <v>0</v>
      </c>
      <c r="AV947" s="37">
        <v>0</v>
      </c>
      <c r="AW947" s="37">
        <v>0</v>
      </c>
      <c r="AX947" s="37">
        <v>0</v>
      </c>
      <c r="AY947" s="37">
        <v>0</v>
      </c>
      <c r="AZ947" s="37">
        <v>0</v>
      </c>
      <c r="BA947" s="37">
        <v>0</v>
      </c>
      <c r="BB947" s="37">
        <v>0</v>
      </c>
      <c r="BC947" s="37">
        <v>0</v>
      </c>
      <c r="BD947" s="37">
        <f t="shared" si="364"/>
        <v>0</v>
      </c>
      <c r="BE947" s="37">
        <v>0</v>
      </c>
      <c r="BF947" s="37">
        <v>0</v>
      </c>
      <c r="BG947" s="37">
        <v>0</v>
      </c>
      <c r="BH947" s="37">
        <f>90000-90000</f>
        <v>0</v>
      </c>
      <c r="BI947" s="37">
        <f t="shared" si="365"/>
        <v>0</v>
      </c>
      <c r="BJ947" s="37">
        <v>0</v>
      </c>
      <c r="BK947" s="37">
        <v>0</v>
      </c>
      <c r="BL947" s="37">
        <v>0</v>
      </c>
      <c r="BM947" s="37">
        <v>0</v>
      </c>
      <c r="BN947" s="37">
        <f t="shared" si="366"/>
        <v>0</v>
      </c>
      <c r="BO947" s="37">
        <v>0</v>
      </c>
      <c r="BP947" s="37">
        <v>0</v>
      </c>
      <c r="BQ947" s="37">
        <v>0</v>
      </c>
      <c r="BR947" s="37">
        <v>0</v>
      </c>
      <c r="BS947" s="37">
        <f t="shared" si="367"/>
        <v>0</v>
      </c>
      <c r="BT947" s="37">
        <v>0</v>
      </c>
      <c r="BU947" s="37">
        <v>0</v>
      </c>
      <c r="BV947" s="37">
        <v>0</v>
      </c>
      <c r="BW947" s="37">
        <v>0</v>
      </c>
      <c r="BX947" s="356">
        <f t="shared" si="368"/>
        <v>0</v>
      </c>
      <c r="BY947" s="356">
        <f t="shared" si="369"/>
        <v>0</v>
      </c>
      <c r="BZ947" s="356">
        <f t="shared" si="370"/>
        <v>0</v>
      </c>
      <c r="CA947" s="356">
        <f t="shared" si="371"/>
        <v>0</v>
      </c>
      <c r="CB947" s="356">
        <f t="shared" si="372"/>
        <v>0</v>
      </c>
      <c r="CC947" s="311">
        <f t="shared" si="373"/>
        <v>0</v>
      </c>
      <c r="CD947" s="356">
        <f t="shared" si="374"/>
        <v>0</v>
      </c>
      <c r="CE947" s="356">
        <f t="shared" si="374"/>
        <v>0</v>
      </c>
      <c r="CF947" s="356">
        <f t="shared" si="374"/>
        <v>0</v>
      </c>
      <c r="CG947" s="356">
        <f t="shared" si="374"/>
        <v>0</v>
      </c>
      <c r="CH947" s="311">
        <f t="shared" si="375"/>
        <v>0</v>
      </c>
      <c r="CI947" s="356">
        <f t="shared" si="376"/>
        <v>0</v>
      </c>
      <c r="CJ947" s="356">
        <f t="shared" si="376"/>
        <v>0</v>
      </c>
      <c r="CK947" s="356">
        <f t="shared" si="376"/>
        <v>0</v>
      </c>
      <c r="CL947" s="356">
        <f t="shared" si="376"/>
        <v>0</v>
      </c>
      <c r="CM947" s="509" t="s">
        <v>92</v>
      </c>
      <c r="CN947" s="19" t="str">
        <f t="shared" si="357"/>
        <v>4010000070501плановый</v>
      </c>
      <c r="CO947" s="103"/>
      <c r="CP947" s="103"/>
      <c r="CQ947" s="104"/>
      <c r="CR947" s="104"/>
      <c r="CS947" s="104"/>
      <c r="CT947" s="104"/>
      <c r="CU947" s="104"/>
      <c r="CV947" s="104"/>
      <c r="CW947" s="104"/>
      <c r="CX947" s="104"/>
      <c r="CY947" s="211"/>
      <c r="CZ947" s="211"/>
      <c r="DA947" s="211"/>
      <c r="DB947" s="211"/>
      <c r="DC947" s="211"/>
      <c r="DD947" s="211"/>
      <c r="DE947" s="211"/>
      <c r="DF947" s="211"/>
      <c r="DG947" s="211"/>
      <c r="DH947" s="211"/>
    </row>
    <row r="948" spans="1:112" s="105" customFormat="1" ht="32.1" customHeight="1">
      <c r="A948" s="56" t="s">
        <v>1221</v>
      </c>
      <c r="B948" s="57" t="s">
        <v>1222</v>
      </c>
      <c r="C948" s="67">
        <v>401000007</v>
      </c>
      <c r="D948" s="58" t="s">
        <v>1275</v>
      </c>
      <c r="E948" s="59" t="s">
        <v>3088</v>
      </c>
      <c r="F948" s="60" t="s">
        <v>1283</v>
      </c>
      <c r="G948" s="60"/>
      <c r="H948" s="61" t="s">
        <v>1284</v>
      </c>
      <c r="I948" s="68"/>
      <c r="J948" s="61" t="s">
        <v>1285</v>
      </c>
      <c r="K948" s="61" t="s">
        <v>1286</v>
      </c>
      <c r="L948" s="61" t="s">
        <v>3089</v>
      </c>
      <c r="M948" s="62"/>
      <c r="N948" s="62"/>
      <c r="O948" s="61" t="s">
        <v>1287</v>
      </c>
      <c r="P948" s="63" t="s">
        <v>1288</v>
      </c>
      <c r="Q948" s="64" t="s">
        <v>1289</v>
      </c>
      <c r="R948" s="62"/>
      <c r="S948" s="62"/>
      <c r="T948" s="62" t="s">
        <v>381</v>
      </c>
      <c r="U948" s="62"/>
      <c r="V948" s="62" t="s">
        <v>501</v>
      </c>
      <c r="W948" s="62" t="s">
        <v>383</v>
      </c>
      <c r="X948" s="61" t="s">
        <v>845</v>
      </c>
      <c r="Y948" s="61"/>
      <c r="Z948" s="61"/>
      <c r="AA948" s="61"/>
      <c r="AB948" s="63" t="s">
        <v>1292</v>
      </c>
      <c r="AC948" s="64" t="s">
        <v>3090</v>
      </c>
      <c r="AD948" s="63"/>
      <c r="AE948" s="63"/>
      <c r="AF948" s="63"/>
      <c r="AG948" s="63"/>
      <c r="AH948" s="63"/>
      <c r="AI948" s="63"/>
      <c r="AJ948" s="66">
        <v>1</v>
      </c>
      <c r="AK948" s="63"/>
      <c r="AL948" s="63"/>
      <c r="AM948" s="63"/>
      <c r="AN948" s="63" t="s">
        <v>3091</v>
      </c>
      <c r="AO948" s="76" t="s">
        <v>205</v>
      </c>
      <c r="AP948" s="76" t="s">
        <v>71</v>
      </c>
      <c r="AQ948" s="76" t="s">
        <v>1290</v>
      </c>
      <c r="AR948" s="70" t="s">
        <v>1291</v>
      </c>
      <c r="AS948" s="197" t="s">
        <v>267</v>
      </c>
      <c r="AT948" s="40">
        <f t="shared" si="363"/>
        <v>675918.4</v>
      </c>
      <c r="AU948" s="40">
        <f t="shared" si="363"/>
        <v>285269.83</v>
      </c>
      <c r="AV948" s="37">
        <v>0</v>
      </c>
      <c r="AW948" s="37">
        <v>0</v>
      </c>
      <c r="AX948" s="37">
        <v>675918.4</v>
      </c>
      <c r="AY948" s="37">
        <v>285269.83</v>
      </c>
      <c r="AZ948" s="37">
        <v>0</v>
      </c>
      <c r="BA948" s="37">
        <v>0</v>
      </c>
      <c r="BB948" s="37">
        <v>0</v>
      </c>
      <c r="BC948" s="37">
        <v>0</v>
      </c>
      <c r="BD948" s="37">
        <f t="shared" si="364"/>
        <v>390648.57</v>
      </c>
      <c r="BE948" s="37">
        <v>0</v>
      </c>
      <c r="BF948" s="37">
        <v>390648.57</v>
      </c>
      <c r="BG948" s="37">
        <v>0</v>
      </c>
      <c r="BH948" s="37">
        <v>0</v>
      </c>
      <c r="BI948" s="37">
        <f t="shared" si="365"/>
        <v>0</v>
      </c>
      <c r="BJ948" s="37">
        <v>0</v>
      </c>
      <c r="BK948" s="37">
        <v>0</v>
      </c>
      <c r="BL948" s="37">
        <v>0</v>
      </c>
      <c r="BM948" s="37">
        <v>0</v>
      </c>
      <c r="BN948" s="37">
        <f t="shared" si="366"/>
        <v>0</v>
      </c>
      <c r="BO948" s="37">
        <v>0</v>
      </c>
      <c r="BP948" s="37">
        <v>0</v>
      </c>
      <c r="BQ948" s="37">
        <v>0</v>
      </c>
      <c r="BR948" s="37">
        <v>0</v>
      </c>
      <c r="BS948" s="37">
        <f t="shared" si="367"/>
        <v>0</v>
      </c>
      <c r="BT948" s="37">
        <v>0</v>
      </c>
      <c r="BU948" s="37">
        <v>0</v>
      </c>
      <c r="BV948" s="37">
        <v>0</v>
      </c>
      <c r="BW948" s="37">
        <v>0</v>
      </c>
      <c r="BX948" s="356">
        <f t="shared" si="368"/>
        <v>285269.83</v>
      </c>
      <c r="BY948" s="356">
        <f t="shared" si="369"/>
        <v>0</v>
      </c>
      <c r="BZ948" s="356">
        <f t="shared" si="370"/>
        <v>285269.83</v>
      </c>
      <c r="CA948" s="356">
        <f t="shared" si="371"/>
        <v>0</v>
      </c>
      <c r="CB948" s="356">
        <f t="shared" si="372"/>
        <v>0</v>
      </c>
      <c r="CC948" s="311">
        <f t="shared" si="373"/>
        <v>390648.57</v>
      </c>
      <c r="CD948" s="356">
        <f t="shared" si="374"/>
        <v>0</v>
      </c>
      <c r="CE948" s="356">
        <f t="shared" si="374"/>
        <v>390648.57</v>
      </c>
      <c r="CF948" s="356">
        <f t="shared" si="374"/>
        <v>0</v>
      </c>
      <c r="CG948" s="356">
        <f t="shared" si="374"/>
        <v>0</v>
      </c>
      <c r="CH948" s="311">
        <f t="shared" si="375"/>
        <v>0</v>
      </c>
      <c r="CI948" s="356">
        <f t="shared" si="376"/>
        <v>0</v>
      </c>
      <c r="CJ948" s="356">
        <f t="shared" si="376"/>
        <v>0</v>
      </c>
      <c r="CK948" s="356">
        <f t="shared" si="376"/>
        <v>0</v>
      </c>
      <c r="CL948" s="356">
        <f t="shared" si="376"/>
        <v>0</v>
      </c>
      <c r="CM948" s="509" t="s">
        <v>92</v>
      </c>
      <c r="CN948" s="19" t="str">
        <f t="shared" si="357"/>
        <v>4010000070501плановый</v>
      </c>
      <c r="CO948" s="103"/>
      <c r="CP948" s="103"/>
      <c r="CQ948" s="104"/>
      <c r="CR948" s="104"/>
      <c r="CS948" s="104"/>
      <c r="CT948" s="104"/>
      <c r="CU948" s="104"/>
      <c r="CV948" s="104"/>
      <c r="CW948" s="104"/>
      <c r="CX948" s="104"/>
      <c r="CY948" s="211"/>
      <c r="CZ948" s="211"/>
      <c r="DA948" s="211"/>
      <c r="DB948" s="211"/>
      <c r="DC948" s="211"/>
      <c r="DD948" s="211"/>
      <c r="DE948" s="211"/>
      <c r="DF948" s="211"/>
      <c r="DG948" s="211"/>
      <c r="DH948" s="211"/>
    </row>
    <row r="949" spans="1:112" s="105" customFormat="1" ht="32.1" customHeight="1">
      <c r="A949" s="56" t="s">
        <v>1221</v>
      </c>
      <c r="B949" s="57" t="s">
        <v>1222</v>
      </c>
      <c r="C949" s="67">
        <v>401000007</v>
      </c>
      <c r="D949" s="58" t="s">
        <v>1275</v>
      </c>
      <c r="E949" s="59" t="s">
        <v>3092</v>
      </c>
      <c r="F949" s="60" t="s">
        <v>383</v>
      </c>
      <c r="G949" s="60"/>
      <c r="H949" s="61" t="s">
        <v>1293</v>
      </c>
      <c r="I949" s="68"/>
      <c r="J949" s="61" t="s">
        <v>1294</v>
      </c>
      <c r="K949" s="61" t="s">
        <v>1295</v>
      </c>
      <c r="L949" s="61" t="s">
        <v>1296</v>
      </c>
      <c r="M949" s="62"/>
      <c r="N949" s="62"/>
      <c r="O949" s="62"/>
      <c r="P949" s="63" t="s">
        <v>1297</v>
      </c>
      <c r="Q949" s="64" t="s">
        <v>1298</v>
      </c>
      <c r="R949" s="62"/>
      <c r="S949" s="62"/>
      <c r="T949" s="62" t="s">
        <v>1299</v>
      </c>
      <c r="U949" s="62"/>
      <c r="V949" s="62">
        <v>9</v>
      </c>
      <c r="W949" s="62">
        <v>1</v>
      </c>
      <c r="X949" s="61"/>
      <c r="Y949" s="61"/>
      <c r="Z949" s="61"/>
      <c r="AA949" s="61"/>
      <c r="AB949" s="63" t="s">
        <v>1300</v>
      </c>
      <c r="AC949" s="64" t="s">
        <v>3093</v>
      </c>
      <c r="AD949" s="63"/>
      <c r="AE949" s="63"/>
      <c r="AF949" s="63"/>
      <c r="AG949" s="63"/>
      <c r="AH949" s="63"/>
      <c r="AI949" s="63"/>
      <c r="AJ949" s="66">
        <v>1</v>
      </c>
      <c r="AK949" s="63"/>
      <c r="AL949" s="63"/>
      <c r="AM949" s="63"/>
      <c r="AN949" s="63" t="s">
        <v>3094</v>
      </c>
      <c r="AO949" s="76" t="s">
        <v>205</v>
      </c>
      <c r="AP949" s="76" t="s">
        <v>71</v>
      </c>
      <c r="AQ949" s="76" t="s">
        <v>1301</v>
      </c>
      <c r="AR949" s="70" t="s">
        <v>1282</v>
      </c>
      <c r="AS949" s="197" t="s">
        <v>267</v>
      </c>
      <c r="AT949" s="40">
        <f t="shared" si="363"/>
        <v>719645</v>
      </c>
      <c r="AU949" s="40">
        <f t="shared" si="363"/>
        <v>719645</v>
      </c>
      <c r="AV949" s="37">
        <v>0</v>
      </c>
      <c r="AW949" s="37">
        <v>0</v>
      </c>
      <c r="AX949" s="37">
        <v>0</v>
      </c>
      <c r="AY949" s="37">
        <v>0</v>
      </c>
      <c r="AZ949" s="37">
        <v>0</v>
      </c>
      <c r="BA949" s="37">
        <v>0</v>
      </c>
      <c r="BB949" s="37">
        <v>719645</v>
      </c>
      <c r="BC949" s="37">
        <v>719645</v>
      </c>
      <c r="BD949" s="37">
        <f t="shared" si="364"/>
        <v>24000</v>
      </c>
      <c r="BE949" s="37">
        <v>0</v>
      </c>
      <c r="BF949" s="37">
        <v>0</v>
      </c>
      <c r="BG949" s="37">
        <v>0</v>
      </c>
      <c r="BH949" s="37">
        <v>24000</v>
      </c>
      <c r="BI949" s="37">
        <f t="shared" si="365"/>
        <v>0</v>
      </c>
      <c r="BJ949" s="37">
        <v>0</v>
      </c>
      <c r="BK949" s="37">
        <v>0</v>
      </c>
      <c r="BL949" s="37">
        <v>0</v>
      </c>
      <c r="BM949" s="37">
        <v>0</v>
      </c>
      <c r="BN949" s="37">
        <f t="shared" si="366"/>
        <v>0</v>
      </c>
      <c r="BO949" s="37">
        <v>0</v>
      </c>
      <c r="BP949" s="37">
        <v>0</v>
      </c>
      <c r="BQ949" s="37">
        <v>0</v>
      </c>
      <c r="BR949" s="37">
        <v>0</v>
      </c>
      <c r="BS949" s="37">
        <f t="shared" si="367"/>
        <v>0</v>
      </c>
      <c r="BT949" s="37">
        <v>0</v>
      </c>
      <c r="BU949" s="37">
        <v>0</v>
      </c>
      <c r="BV949" s="37">
        <v>0</v>
      </c>
      <c r="BW949" s="37">
        <v>0</v>
      </c>
      <c r="BX949" s="356">
        <f t="shared" si="368"/>
        <v>719645</v>
      </c>
      <c r="BY949" s="356">
        <f t="shared" si="369"/>
        <v>0</v>
      </c>
      <c r="BZ949" s="356">
        <f t="shared" si="370"/>
        <v>0</v>
      </c>
      <c r="CA949" s="356">
        <f t="shared" si="371"/>
        <v>0</v>
      </c>
      <c r="CB949" s="356">
        <f t="shared" si="372"/>
        <v>719645</v>
      </c>
      <c r="CC949" s="311">
        <f t="shared" si="373"/>
        <v>24000</v>
      </c>
      <c r="CD949" s="356">
        <f t="shared" si="374"/>
        <v>0</v>
      </c>
      <c r="CE949" s="356">
        <f t="shared" si="374"/>
        <v>0</v>
      </c>
      <c r="CF949" s="356">
        <f t="shared" si="374"/>
        <v>0</v>
      </c>
      <c r="CG949" s="356">
        <f t="shared" si="374"/>
        <v>24000</v>
      </c>
      <c r="CH949" s="311">
        <f t="shared" si="375"/>
        <v>0</v>
      </c>
      <c r="CI949" s="356">
        <f t="shared" si="376"/>
        <v>0</v>
      </c>
      <c r="CJ949" s="356">
        <f t="shared" si="376"/>
        <v>0</v>
      </c>
      <c r="CK949" s="356">
        <f t="shared" si="376"/>
        <v>0</v>
      </c>
      <c r="CL949" s="356">
        <f t="shared" si="376"/>
        <v>0</v>
      </c>
      <c r="CM949" s="509" t="s">
        <v>92</v>
      </c>
      <c r="CN949" s="19" t="str">
        <f t="shared" si="357"/>
        <v>4010000070501плановый</v>
      </c>
      <c r="CO949" s="103"/>
      <c r="CP949" s="103"/>
      <c r="CQ949" s="104"/>
      <c r="CR949" s="104"/>
      <c r="CS949" s="104"/>
      <c r="CT949" s="104"/>
      <c r="CU949" s="104"/>
      <c r="CV949" s="104"/>
      <c r="CW949" s="104"/>
      <c r="CX949" s="104"/>
      <c r="CY949" s="211"/>
      <c r="CZ949" s="211"/>
      <c r="DA949" s="211"/>
      <c r="DB949" s="211"/>
      <c r="DC949" s="211"/>
      <c r="DD949" s="211"/>
      <c r="DE949" s="211"/>
      <c r="DF949" s="211"/>
      <c r="DG949" s="211"/>
      <c r="DH949" s="211"/>
    </row>
    <row r="950" spans="1:112" s="105" customFormat="1" ht="32.1" customHeight="1">
      <c r="A950" s="56" t="s">
        <v>1221</v>
      </c>
      <c r="B950" s="57" t="s">
        <v>1222</v>
      </c>
      <c r="C950" s="67">
        <v>401000030</v>
      </c>
      <c r="D950" s="58" t="s">
        <v>1304</v>
      </c>
      <c r="E950" s="59" t="s">
        <v>1224</v>
      </c>
      <c r="F950" s="60"/>
      <c r="G950" s="60"/>
      <c r="H950" s="61">
        <v>3</v>
      </c>
      <c r="I950" s="68"/>
      <c r="J950" s="61">
        <v>16</v>
      </c>
      <c r="K950" s="61" t="s">
        <v>64</v>
      </c>
      <c r="L950" s="61" t="s">
        <v>1305</v>
      </c>
      <c r="M950" s="62"/>
      <c r="N950" s="62"/>
      <c r="O950" s="62"/>
      <c r="P950" s="63" t="s">
        <v>134</v>
      </c>
      <c r="Q950" s="64" t="s">
        <v>1303</v>
      </c>
      <c r="R950" s="62"/>
      <c r="S950" s="62"/>
      <c r="T950" s="62" t="s">
        <v>66</v>
      </c>
      <c r="U950" s="62"/>
      <c r="V950" s="62">
        <v>9</v>
      </c>
      <c r="W950" s="62">
        <v>1</v>
      </c>
      <c r="X950" s="61"/>
      <c r="Y950" s="61"/>
      <c r="Z950" s="61"/>
      <c r="AA950" s="61"/>
      <c r="AB950" s="63" t="s">
        <v>142</v>
      </c>
      <c r="AC950" s="64" t="s">
        <v>3095</v>
      </c>
      <c r="AD950" s="63"/>
      <c r="AE950" s="63"/>
      <c r="AF950" s="63"/>
      <c r="AG950" s="63"/>
      <c r="AH950" s="63"/>
      <c r="AI950" s="63"/>
      <c r="AJ950" s="63"/>
      <c r="AK950" s="63"/>
      <c r="AL950" s="63"/>
      <c r="AM950" s="63" t="s">
        <v>3096</v>
      </c>
      <c r="AN950" s="63" t="s">
        <v>3040</v>
      </c>
      <c r="AO950" s="76" t="s">
        <v>214</v>
      </c>
      <c r="AP950" s="76" t="s">
        <v>71</v>
      </c>
      <c r="AQ950" s="76" t="s">
        <v>215</v>
      </c>
      <c r="AR950" s="70" t="s">
        <v>216</v>
      </c>
      <c r="AS950" s="197">
        <v>244</v>
      </c>
      <c r="AT950" s="40">
        <f t="shared" si="363"/>
        <v>2662500</v>
      </c>
      <c r="AU950" s="40">
        <f t="shared" si="363"/>
        <v>2662500</v>
      </c>
      <c r="AV950" s="37">
        <v>0</v>
      </c>
      <c r="AW950" s="37">
        <v>0</v>
      </c>
      <c r="AX950" s="37">
        <v>0</v>
      </c>
      <c r="AY950" s="37">
        <v>0</v>
      </c>
      <c r="AZ950" s="37">
        <v>0</v>
      </c>
      <c r="BA950" s="37">
        <v>0</v>
      </c>
      <c r="BB950" s="37">
        <v>2662500</v>
      </c>
      <c r="BC950" s="37">
        <v>2662500</v>
      </c>
      <c r="BD950" s="37">
        <f t="shared" si="364"/>
        <v>1662500</v>
      </c>
      <c r="BE950" s="37">
        <v>0</v>
      </c>
      <c r="BF950" s="37">
        <v>0</v>
      </c>
      <c r="BG950" s="37">
        <v>0</v>
      </c>
      <c r="BH950" s="37">
        <v>1662500</v>
      </c>
      <c r="BI950" s="37">
        <f t="shared" si="365"/>
        <v>1162500</v>
      </c>
      <c r="BJ950" s="37">
        <v>0</v>
      </c>
      <c r="BK950" s="37">
        <v>0</v>
      </c>
      <c r="BL950" s="37">
        <v>0</v>
      </c>
      <c r="BM950" s="37">
        <v>1162500</v>
      </c>
      <c r="BN950" s="37">
        <f t="shared" si="366"/>
        <v>1162500</v>
      </c>
      <c r="BO950" s="37">
        <v>0</v>
      </c>
      <c r="BP950" s="37">
        <v>0</v>
      </c>
      <c r="BQ950" s="37">
        <v>0</v>
      </c>
      <c r="BR950" s="37">
        <v>1162500</v>
      </c>
      <c r="BS950" s="37">
        <f t="shared" si="367"/>
        <v>1162500</v>
      </c>
      <c r="BT950" s="37">
        <v>0</v>
      </c>
      <c r="BU950" s="37">
        <v>0</v>
      </c>
      <c r="BV950" s="37">
        <v>0</v>
      </c>
      <c r="BW950" s="37">
        <v>1162500</v>
      </c>
      <c r="BX950" s="356">
        <f t="shared" si="368"/>
        <v>2662500</v>
      </c>
      <c r="BY950" s="356">
        <f t="shared" si="369"/>
        <v>0</v>
      </c>
      <c r="BZ950" s="356">
        <f t="shared" si="370"/>
        <v>0</v>
      </c>
      <c r="CA950" s="356">
        <f t="shared" si="371"/>
        <v>0</v>
      </c>
      <c r="CB950" s="356">
        <f t="shared" si="372"/>
        <v>2662500</v>
      </c>
      <c r="CC950" s="311">
        <f t="shared" si="373"/>
        <v>3162500</v>
      </c>
      <c r="CD950" s="356">
        <f t="shared" si="374"/>
        <v>0</v>
      </c>
      <c r="CE950" s="356">
        <f t="shared" si="374"/>
        <v>0</v>
      </c>
      <c r="CF950" s="356">
        <f t="shared" si="374"/>
        <v>0</v>
      </c>
      <c r="CG950" s="356">
        <f>BH950+1500000</f>
        <v>3162500</v>
      </c>
      <c r="CH950" s="311">
        <f t="shared" si="375"/>
        <v>1162500</v>
      </c>
      <c r="CI950" s="356">
        <f t="shared" si="376"/>
        <v>0</v>
      </c>
      <c r="CJ950" s="356">
        <f t="shared" si="376"/>
        <v>0</v>
      </c>
      <c r="CK950" s="356">
        <f t="shared" si="376"/>
        <v>0</v>
      </c>
      <c r="CL950" s="356">
        <f t="shared" si="376"/>
        <v>1162500</v>
      </c>
      <c r="CM950" s="509" t="s">
        <v>92</v>
      </c>
      <c r="CN950" s="19" t="str">
        <f t="shared" si="357"/>
        <v>4010000300801плановый</v>
      </c>
      <c r="CO950" s="103"/>
      <c r="CP950" s="103"/>
      <c r="CQ950" s="104"/>
      <c r="CR950" s="104"/>
      <c r="CS950" s="104"/>
      <c r="CT950" s="104"/>
      <c r="CU950" s="104"/>
      <c r="CV950" s="104"/>
      <c r="CW950" s="104"/>
      <c r="CX950" s="104"/>
      <c r="CY950" s="211"/>
      <c r="CZ950" s="211"/>
      <c r="DA950" s="211"/>
      <c r="DB950" s="211"/>
      <c r="DC950" s="211"/>
      <c r="DD950" s="211"/>
      <c r="DE950" s="211"/>
      <c r="DF950" s="211"/>
      <c r="DG950" s="211"/>
      <c r="DH950" s="211"/>
    </row>
    <row r="951" spans="1:112" s="105" customFormat="1" ht="32.1" customHeight="1">
      <c r="A951" s="56" t="s">
        <v>1221</v>
      </c>
      <c r="B951" s="57" t="s">
        <v>1222</v>
      </c>
      <c r="C951" s="67">
        <v>401000040</v>
      </c>
      <c r="D951" s="58" t="s">
        <v>1306</v>
      </c>
      <c r="E951" s="59" t="s">
        <v>1224</v>
      </c>
      <c r="F951" s="85"/>
      <c r="G951" s="85"/>
      <c r="H951" s="86">
        <v>3</v>
      </c>
      <c r="I951" s="337"/>
      <c r="J951" s="86">
        <v>16</v>
      </c>
      <c r="K951" s="86" t="s">
        <v>64</v>
      </c>
      <c r="L951" s="86">
        <v>25</v>
      </c>
      <c r="M951" s="232"/>
      <c r="N951" s="232"/>
      <c r="O951" s="232"/>
      <c r="P951" s="64" t="s">
        <v>134</v>
      </c>
      <c r="Q951" s="64" t="s">
        <v>1303</v>
      </c>
      <c r="R951" s="232"/>
      <c r="S951" s="232"/>
      <c r="T951" s="232" t="s">
        <v>66</v>
      </c>
      <c r="U951" s="232"/>
      <c r="V951" s="232">
        <v>9</v>
      </c>
      <c r="W951" s="232">
        <v>1</v>
      </c>
      <c r="X951" s="86"/>
      <c r="Y951" s="86"/>
      <c r="Z951" s="86"/>
      <c r="AA951" s="86"/>
      <c r="AB951" s="64" t="s">
        <v>142</v>
      </c>
      <c r="AC951" s="338" t="s">
        <v>3097</v>
      </c>
      <c r="AD951" s="64"/>
      <c r="AE951" s="64"/>
      <c r="AF951" s="64"/>
      <c r="AG951" s="64"/>
      <c r="AH951" s="64"/>
      <c r="AI951" s="64"/>
      <c r="AJ951" s="64"/>
      <c r="AK951" s="64"/>
      <c r="AL951" s="64"/>
      <c r="AM951" s="64" t="s">
        <v>3098</v>
      </c>
      <c r="AN951" s="64" t="s">
        <v>3099</v>
      </c>
      <c r="AO951" s="197" t="s">
        <v>71</v>
      </c>
      <c r="AP951" s="197" t="s">
        <v>72</v>
      </c>
      <c r="AQ951" s="197" t="s">
        <v>1307</v>
      </c>
      <c r="AR951" s="70" t="s">
        <v>1308</v>
      </c>
      <c r="AS951" s="197" t="s">
        <v>267</v>
      </c>
      <c r="AT951" s="40">
        <f t="shared" si="363"/>
        <v>2875350</v>
      </c>
      <c r="AU951" s="40">
        <f t="shared" si="363"/>
        <v>2875350</v>
      </c>
      <c r="AV951" s="37">
        <v>0</v>
      </c>
      <c r="AW951" s="37">
        <v>0</v>
      </c>
      <c r="AX951" s="37">
        <v>0</v>
      </c>
      <c r="AY951" s="37">
        <v>0</v>
      </c>
      <c r="AZ951" s="37">
        <v>0</v>
      </c>
      <c r="BA951" s="37">
        <v>0</v>
      </c>
      <c r="BB951" s="37">
        <v>2875350</v>
      </c>
      <c r="BC951" s="37">
        <v>2875350</v>
      </c>
      <c r="BD951" s="37">
        <f t="shared" si="364"/>
        <v>0</v>
      </c>
      <c r="BE951" s="37">
        <v>0</v>
      </c>
      <c r="BF951" s="37">
        <v>0</v>
      </c>
      <c r="BG951" s="37">
        <v>0</v>
      </c>
      <c r="BH951" s="37">
        <v>0</v>
      </c>
      <c r="BI951" s="37">
        <f t="shared" si="365"/>
        <v>0</v>
      </c>
      <c r="BJ951" s="37">
        <v>0</v>
      </c>
      <c r="BK951" s="37">
        <v>0</v>
      </c>
      <c r="BL951" s="37">
        <v>0</v>
      </c>
      <c r="BM951" s="37">
        <v>0</v>
      </c>
      <c r="BN951" s="37">
        <f t="shared" si="366"/>
        <v>0</v>
      </c>
      <c r="BO951" s="37">
        <v>0</v>
      </c>
      <c r="BP951" s="37">
        <v>0</v>
      </c>
      <c r="BQ951" s="37">
        <v>0</v>
      </c>
      <c r="BR951" s="37">
        <v>0</v>
      </c>
      <c r="BS951" s="37">
        <f t="shared" si="367"/>
        <v>0</v>
      </c>
      <c r="BT951" s="37">
        <v>0</v>
      </c>
      <c r="BU951" s="37">
        <v>0</v>
      </c>
      <c r="BV951" s="37">
        <v>0</v>
      </c>
      <c r="BW951" s="37">
        <v>0</v>
      </c>
      <c r="BX951" s="356">
        <f t="shared" si="368"/>
        <v>2875350</v>
      </c>
      <c r="BY951" s="356">
        <f t="shared" si="369"/>
        <v>0</v>
      </c>
      <c r="BZ951" s="356">
        <f t="shared" si="370"/>
        <v>0</v>
      </c>
      <c r="CA951" s="356">
        <f t="shared" si="371"/>
        <v>0</v>
      </c>
      <c r="CB951" s="356">
        <f t="shared" si="372"/>
        <v>2875350</v>
      </c>
      <c r="CC951" s="311">
        <f t="shared" si="373"/>
        <v>0</v>
      </c>
      <c r="CD951" s="356">
        <f t="shared" si="374"/>
        <v>0</v>
      </c>
      <c r="CE951" s="356">
        <f t="shared" si="374"/>
        <v>0</v>
      </c>
      <c r="CF951" s="356">
        <f t="shared" si="374"/>
        <v>0</v>
      </c>
      <c r="CG951" s="356">
        <f t="shared" si="374"/>
        <v>0</v>
      </c>
      <c r="CH951" s="311">
        <f t="shared" si="375"/>
        <v>0</v>
      </c>
      <c r="CI951" s="356">
        <f t="shared" si="376"/>
        <v>0</v>
      </c>
      <c r="CJ951" s="356">
        <f t="shared" si="376"/>
        <v>0</v>
      </c>
      <c r="CK951" s="356">
        <f t="shared" si="376"/>
        <v>0</v>
      </c>
      <c r="CL951" s="356">
        <f t="shared" si="376"/>
        <v>0</v>
      </c>
      <c r="CM951" s="509" t="s">
        <v>92</v>
      </c>
      <c r="CN951" s="19" t="str">
        <f t="shared" si="357"/>
        <v>4010000400113плановый</v>
      </c>
      <c r="CO951" s="103"/>
      <c r="CP951" s="103"/>
      <c r="CQ951" s="104"/>
      <c r="CR951" s="104"/>
      <c r="CS951" s="104"/>
      <c r="CT951" s="104"/>
      <c r="CU951" s="104"/>
      <c r="CV951" s="104"/>
      <c r="CW951" s="104"/>
      <c r="CX951" s="104"/>
      <c r="CY951" s="211"/>
      <c r="CZ951" s="211"/>
      <c r="DA951" s="211"/>
      <c r="DB951" s="211"/>
      <c r="DC951" s="211"/>
      <c r="DD951" s="211"/>
      <c r="DE951" s="211"/>
      <c r="DF951" s="211"/>
      <c r="DG951" s="211"/>
      <c r="DH951" s="211"/>
    </row>
    <row r="952" spans="1:112" s="105" customFormat="1" ht="32.1" customHeight="1">
      <c r="A952" s="56" t="s">
        <v>1221</v>
      </c>
      <c r="B952" s="57" t="s">
        <v>1222</v>
      </c>
      <c r="C952" s="67">
        <v>401000040</v>
      </c>
      <c r="D952" s="58" t="s">
        <v>1306</v>
      </c>
      <c r="E952" s="59" t="s">
        <v>1224</v>
      </c>
      <c r="F952" s="60"/>
      <c r="G952" s="60"/>
      <c r="H952" s="61">
        <v>3</v>
      </c>
      <c r="I952" s="68"/>
      <c r="J952" s="61">
        <v>16</v>
      </c>
      <c r="K952" s="61" t="s">
        <v>64</v>
      </c>
      <c r="L952" s="61">
        <v>25</v>
      </c>
      <c r="M952" s="62"/>
      <c r="N952" s="62"/>
      <c r="O952" s="62"/>
      <c r="P952" s="63" t="s">
        <v>134</v>
      </c>
      <c r="Q952" s="64" t="s">
        <v>1225</v>
      </c>
      <c r="R952" s="62"/>
      <c r="S952" s="62"/>
      <c r="T952" s="62">
        <v>3</v>
      </c>
      <c r="U952" s="62"/>
      <c r="V952" s="62" t="s">
        <v>189</v>
      </c>
      <c r="W952" s="62">
        <v>1</v>
      </c>
      <c r="X952" s="61"/>
      <c r="Y952" s="61"/>
      <c r="Z952" s="61"/>
      <c r="AA952" s="61"/>
      <c r="AB952" s="63" t="s">
        <v>142</v>
      </c>
      <c r="AC952" s="335" t="s">
        <v>3100</v>
      </c>
      <c r="AD952" s="231"/>
      <c r="AE952" s="231"/>
      <c r="AF952" s="217"/>
      <c r="AG952" s="217"/>
      <c r="AH952" s="217"/>
      <c r="AI952" s="217"/>
      <c r="AJ952" s="217"/>
      <c r="AK952" s="217"/>
      <c r="AL952" s="217"/>
      <c r="AM952" s="65" t="s">
        <v>3101</v>
      </c>
      <c r="AN952" s="60" t="s">
        <v>3102</v>
      </c>
      <c r="AO952" s="76" t="s">
        <v>205</v>
      </c>
      <c r="AP952" s="76" t="s">
        <v>74</v>
      </c>
      <c r="AQ952" s="76" t="s">
        <v>1309</v>
      </c>
      <c r="AR952" s="70" t="s">
        <v>1310</v>
      </c>
      <c r="AS952" s="197" t="s">
        <v>139</v>
      </c>
      <c r="AT952" s="40">
        <f t="shared" si="363"/>
        <v>4932123.54</v>
      </c>
      <c r="AU952" s="40">
        <f t="shared" si="363"/>
        <v>4932123.54</v>
      </c>
      <c r="AV952" s="37">
        <v>0</v>
      </c>
      <c r="AW952" s="37">
        <v>0</v>
      </c>
      <c r="AX952" s="37">
        <v>0</v>
      </c>
      <c r="AY952" s="37">
        <v>0</v>
      </c>
      <c r="AZ952" s="37">
        <v>0</v>
      </c>
      <c r="BA952" s="37">
        <v>0</v>
      </c>
      <c r="BB952" s="37">
        <v>4932123.54</v>
      </c>
      <c r="BC952" s="37">
        <v>4932123.54</v>
      </c>
      <c r="BD952" s="37">
        <f t="shared" si="364"/>
        <v>0</v>
      </c>
      <c r="BE952" s="37">
        <v>0</v>
      </c>
      <c r="BF952" s="37">
        <v>0</v>
      </c>
      <c r="BG952" s="37">
        <v>0</v>
      </c>
      <c r="BH952" s="37">
        <v>0</v>
      </c>
      <c r="BI952" s="37">
        <f t="shared" si="365"/>
        <v>0</v>
      </c>
      <c r="BJ952" s="37">
        <v>0</v>
      </c>
      <c r="BK952" s="37">
        <v>0</v>
      </c>
      <c r="BL952" s="37">
        <v>0</v>
      </c>
      <c r="BM952" s="37">
        <v>0</v>
      </c>
      <c r="BN952" s="37">
        <f t="shared" si="366"/>
        <v>0</v>
      </c>
      <c r="BO952" s="37">
        <v>0</v>
      </c>
      <c r="BP952" s="37">
        <v>0</v>
      </c>
      <c r="BQ952" s="37">
        <v>0</v>
      </c>
      <c r="BR952" s="37">
        <v>0</v>
      </c>
      <c r="BS952" s="37">
        <f t="shared" si="367"/>
        <v>0</v>
      </c>
      <c r="BT952" s="37">
        <v>0</v>
      </c>
      <c r="BU952" s="37">
        <v>0</v>
      </c>
      <c r="BV952" s="37">
        <v>0</v>
      </c>
      <c r="BW952" s="37">
        <v>0</v>
      </c>
      <c r="BX952" s="356">
        <f t="shared" si="368"/>
        <v>4932123.54</v>
      </c>
      <c r="BY952" s="356">
        <f t="shared" si="369"/>
        <v>0</v>
      </c>
      <c r="BZ952" s="356">
        <f t="shared" si="370"/>
        <v>0</v>
      </c>
      <c r="CA952" s="356">
        <f t="shared" si="371"/>
        <v>0</v>
      </c>
      <c r="CB952" s="356">
        <f t="shared" si="372"/>
        <v>4932123.54</v>
      </c>
      <c r="CC952" s="311">
        <f t="shared" si="373"/>
        <v>0</v>
      </c>
      <c r="CD952" s="356">
        <f t="shared" si="374"/>
        <v>0</v>
      </c>
      <c r="CE952" s="356">
        <f t="shared" si="374"/>
        <v>0</v>
      </c>
      <c r="CF952" s="356">
        <f t="shared" si="374"/>
        <v>0</v>
      </c>
      <c r="CG952" s="356">
        <f t="shared" si="374"/>
        <v>0</v>
      </c>
      <c r="CH952" s="311">
        <f t="shared" si="375"/>
        <v>0</v>
      </c>
      <c r="CI952" s="356">
        <f t="shared" si="376"/>
        <v>0</v>
      </c>
      <c r="CJ952" s="356">
        <f t="shared" si="376"/>
        <v>0</v>
      </c>
      <c r="CK952" s="356">
        <f t="shared" si="376"/>
        <v>0</v>
      </c>
      <c r="CL952" s="356">
        <f t="shared" si="376"/>
        <v>0</v>
      </c>
      <c r="CM952" s="509" t="s">
        <v>92</v>
      </c>
      <c r="CN952" s="19" t="str">
        <f t="shared" si="357"/>
        <v>4010000400503плановый</v>
      </c>
      <c r="CO952" s="103"/>
      <c r="CP952" s="103"/>
      <c r="CQ952" s="104"/>
      <c r="CR952" s="104"/>
      <c r="CS952" s="104"/>
      <c r="CT952" s="104"/>
      <c r="CU952" s="104"/>
      <c r="CV952" s="104"/>
      <c r="CW952" s="104"/>
      <c r="CX952" s="104"/>
      <c r="CY952" s="211"/>
      <c r="CZ952" s="211"/>
      <c r="DA952" s="211"/>
      <c r="DB952" s="211"/>
      <c r="DC952" s="211"/>
      <c r="DD952" s="211"/>
      <c r="DE952" s="211"/>
      <c r="DF952" s="211"/>
      <c r="DG952" s="211"/>
      <c r="DH952" s="211"/>
    </row>
    <row r="953" spans="1:112" s="105" customFormat="1" ht="32.1" customHeight="1">
      <c r="A953" s="56" t="s">
        <v>1221</v>
      </c>
      <c r="B953" s="57" t="s">
        <v>1222</v>
      </c>
      <c r="C953" s="67">
        <v>401000040</v>
      </c>
      <c r="D953" s="58" t="s">
        <v>1306</v>
      </c>
      <c r="E953" s="59" t="s">
        <v>3103</v>
      </c>
      <c r="F953" s="60"/>
      <c r="G953" s="60"/>
      <c r="H953" s="61" t="s">
        <v>1341</v>
      </c>
      <c r="I953" s="68"/>
      <c r="J953" s="61" t="s">
        <v>3104</v>
      </c>
      <c r="K953" s="61" t="s">
        <v>1538</v>
      </c>
      <c r="L953" s="61" t="s">
        <v>3105</v>
      </c>
      <c r="M953" s="62"/>
      <c r="N953" s="62"/>
      <c r="O953" s="62"/>
      <c r="P953" s="63" t="s">
        <v>3106</v>
      </c>
      <c r="Q953" s="64" t="s">
        <v>1225</v>
      </c>
      <c r="R953" s="62"/>
      <c r="S953" s="62"/>
      <c r="T953" s="62">
        <v>3</v>
      </c>
      <c r="U953" s="62"/>
      <c r="V953" s="62" t="s">
        <v>189</v>
      </c>
      <c r="W953" s="62">
        <v>1</v>
      </c>
      <c r="X953" s="61"/>
      <c r="Y953" s="61"/>
      <c r="Z953" s="61"/>
      <c r="AA953" s="61"/>
      <c r="AB953" s="63" t="s">
        <v>142</v>
      </c>
      <c r="AC953" s="64" t="s">
        <v>3084</v>
      </c>
      <c r="AD953" s="63"/>
      <c r="AE953" s="63"/>
      <c r="AF953" s="63"/>
      <c r="AG953" s="63"/>
      <c r="AH953" s="63"/>
      <c r="AI953" s="63"/>
      <c r="AJ953" s="63"/>
      <c r="AK953" s="63"/>
      <c r="AL953" s="63"/>
      <c r="AM953" s="63" t="s">
        <v>3107</v>
      </c>
      <c r="AN953" s="63" t="s">
        <v>3040</v>
      </c>
      <c r="AO953" s="76" t="s">
        <v>137</v>
      </c>
      <c r="AP953" s="76" t="s">
        <v>377</v>
      </c>
      <c r="AQ953" s="76" t="s">
        <v>1313</v>
      </c>
      <c r="AR953" s="70" t="s">
        <v>174</v>
      </c>
      <c r="AS953" s="197" t="s">
        <v>471</v>
      </c>
      <c r="AT953" s="40">
        <f t="shared" si="363"/>
        <v>3557234.62</v>
      </c>
      <c r="AU953" s="40">
        <f t="shared" si="363"/>
        <v>3557234.62</v>
      </c>
      <c r="AV953" s="37">
        <v>0</v>
      </c>
      <c r="AW953" s="37">
        <v>0</v>
      </c>
      <c r="AX953" s="37">
        <v>0</v>
      </c>
      <c r="AY953" s="37">
        <v>0</v>
      </c>
      <c r="AZ953" s="37">
        <v>0</v>
      </c>
      <c r="BA953" s="37">
        <v>0</v>
      </c>
      <c r="BB953" s="37">
        <v>3557234.62</v>
      </c>
      <c r="BC953" s="37">
        <v>3557234.62</v>
      </c>
      <c r="BD953" s="37">
        <f t="shared" si="364"/>
        <v>3761444.49</v>
      </c>
      <c r="BE953" s="37">
        <v>0</v>
      </c>
      <c r="BF953" s="37">
        <v>0</v>
      </c>
      <c r="BG953" s="37">
        <v>0</v>
      </c>
      <c r="BH953" s="37">
        <v>3761444.49</v>
      </c>
      <c r="BI953" s="37">
        <f t="shared" si="365"/>
        <v>3821971.96</v>
      </c>
      <c r="BJ953" s="37">
        <v>0</v>
      </c>
      <c r="BK953" s="37">
        <v>0</v>
      </c>
      <c r="BL953" s="37">
        <v>0</v>
      </c>
      <c r="BM953" s="37">
        <v>3821971.96</v>
      </c>
      <c r="BN953" s="37">
        <f t="shared" si="366"/>
        <v>3821971.96</v>
      </c>
      <c r="BO953" s="37">
        <v>0</v>
      </c>
      <c r="BP953" s="37">
        <v>0</v>
      </c>
      <c r="BQ953" s="37">
        <v>0</v>
      </c>
      <c r="BR953" s="37">
        <v>3821971.96</v>
      </c>
      <c r="BS953" s="37">
        <f t="shared" si="367"/>
        <v>3821971.96</v>
      </c>
      <c r="BT953" s="37">
        <v>0</v>
      </c>
      <c r="BU953" s="37">
        <v>0</v>
      </c>
      <c r="BV953" s="37">
        <v>0</v>
      </c>
      <c r="BW953" s="37">
        <v>3821971.96</v>
      </c>
      <c r="BX953" s="356">
        <f t="shared" si="368"/>
        <v>3557234.62</v>
      </c>
      <c r="BY953" s="356">
        <f t="shared" si="369"/>
        <v>0</v>
      </c>
      <c r="BZ953" s="356">
        <f t="shared" si="370"/>
        <v>0</v>
      </c>
      <c r="CA953" s="356">
        <f t="shared" si="371"/>
        <v>0</v>
      </c>
      <c r="CB953" s="356">
        <f t="shared" si="372"/>
        <v>3557234.62</v>
      </c>
      <c r="CC953" s="311">
        <f t="shared" si="373"/>
        <v>3761444.49</v>
      </c>
      <c r="CD953" s="356">
        <f t="shared" si="374"/>
        <v>0</v>
      </c>
      <c r="CE953" s="356">
        <f t="shared" si="374"/>
        <v>0</v>
      </c>
      <c r="CF953" s="356">
        <f t="shared" si="374"/>
        <v>0</v>
      </c>
      <c r="CG953" s="356">
        <f>BH953</f>
        <v>3761444.49</v>
      </c>
      <c r="CH953" s="311">
        <f t="shared" si="375"/>
        <v>3821971.96</v>
      </c>
      <c r="CI953" s="356">
        <f t="shared" si="376"/>
        <v>0</v>
      </c>
      <c r="CJ953" s="356">
        <f t="shared" si="376"/>
        <v>0</v>
      </c>
      <c r="CK953" s="356">
        <f t="shared" si="376"/>
        <v>0</v>
      </c>
      <c r="CL953" s="356">
        <f t="shared" si="376"/>
        <v>3821971.96</v>
      </c>
      <c r="CM953" s="311" t="s">
        <v>91</v>
      </c>
      <c r="CN953" s="19" t="str">
        <f t="shared" si="357"/>
        <v>4010000400406нормативный</v>
      </c>
      <c r="CO953" s="103"/>
      <c r="CP953" s="103"/>
      <c r="CQ953" s="104"/>
      <c r="CR953" s="104"/>
      <c r="CS953" s="104"/>
      <c r="CT953" s="104"/>
      <c r="CU953" s="104"/>
      <c r="CV953" s="104"/>
      <c r="CW953" s="104"/>
      <c r="CX953" s="104"/>
      <c r="CY953" s="211"/>
      <c r="CZ953" s="211"/>
      <c r="DA953" s="211"/>
      <c r="DB953" s="211"/>
      <c r="DC953" s="211"/>
      <c r="DD953" s="211"/>
      <c r="DE953" s="211"/>
      <c r="DF953" s="211"/>
      <c r="DG953" s="211"/>
      <c r="DH953" s="211"/>
    </row>
    <row r="954" spans="1:112" s="105" customFormat="1" ht="32.1" customHeight="1">
      <c r="A954" s="56" t="s">
        <v>1221</v>
      </c>
      <c r="B954" s="57" t="s">
        <v>1222</v>
      </c>
      <c r="C954" s="67">
        <v>401000040</v>
      </c>
      <c r="D954" s="58" t="s">
        <v>1306</v>
      </c>
      <c r="E954" s="59" t="s">
        <v>1311</v>
      </c>
      <c r="F954" s="60"/>
      <c r="G954" s="60"/>
      <c r="H954" s="61">
        <v>2</v>
      </c>
      <c r="I954" s="68"/>
      <c r="J954" s="61" t="s">
        <v>135</v>
      </c>
      <c r="K954" s="61"/>
      <c r="L954" s="61"/>
      <c r="M954" s="62"/>
      <c r="N954" s="62"/>
      <c r="O954" s="62"/>
      <c r="P954" s="63" t="s">
        <v>1312</v>
      </c>
      <c r="Q954" s="64" t="s">
        <v>1225</v>
      </c>
      <c r="R954" s="62"/>
      <c r="S954" s="62"/>
      <c r="T954" s="62">
        <v>3</v>
      </c>
      <c r="U954" s="62"/>
      <c r="V954" s="62" t="s">
        <v>189</v>
      </c>
      <c r="W954" s="62">
        <v>1</v>
      </c>
      <c r="X954" s="61"/>
      <c r="Y954" s="61"/>
      <c r="Z954" s="61"/>
      <c r="AA954" s="61"/>
      <c r="AB954" s="63" t="s">
        <v>142</v>
      </c>
      <c r="AC954" s="64" t="s">
        <v>3084</v>
      </c>
      <c r="AD954" s="63"/>
      <c r="AE954" s="63"/>
      <c r="AF954" s="63"/>
      <c r="AG954" s="63"/>
      <c r="AH954" s="63"/>
      <c r="AI954" s="63"/>
      <c r="AJ954" s="63"/>
      <c r="AK954" s="63"/>
      <c r="AL954" s="63"/>
      <c r="AM954" s="63" t="s">
        <v>3107</v>
      </c>
      <c r="AN954" s="63" t="s">
        <v>3040</v>
      </c>
      <c r="AO954" s="76" t="s">
        <v>137</v>
      </c>
      <c r="AP954" s="76" t="s">
        <v>377</v>
      </c>
      <c r="AQ954" s="76" t="s">
        <v>1313</v>
      </c>
      <c r="AR954" s="70" t="s">
        <v>174</v>
      </c>
      <c r="AS954" s="197" t="s">
        <v>463</v>
      </c>
      <c r="AT954" s="40">
        <f t="shared" si="363"/>
        <v>2289000</v>
      </c>
      <c r="AU954" s="40">
        <f t="shared" si="363"/>
        <v>2289000</v>
      </c>
      <c r="AV954" s="37">
        <v>0</v>
      </c>
      <c r="AW954" s="37">
        <v>0</v>
      </c>
      <c r="AX954" s="37">
        <v>0</v>
      </c>
      <c r="AY954" s="37">
        <v>0</v>
      </c>
      <c r="AZ954" s="37">
        <v>0</v>
      </c>
      <c r="BA954" s="37">
        <v>0</v>
      </c>
      <c r="BB954" s="37">
        <v>2289000</v>
      </c>
      <c r="BC954" s="37">
        <v>2289000</v>
      </c>
      <c r="BD954" s="37">
        <f t="shared" si="364"/>
        <v>2233333.33</v>
      </c>
      <c r="BE954" s="37">
        <v>0</v>
      </c>
      <c r="BF954" s="37">
        <v>0</v>
      </c>
      <c r="BG954" s="37">
        <v>0</v>
      </c>
      <c r="BH954" s="37">
        <v>2233333.33</v>
      </c>
      <c r="BI954" s="37">
        <f t="shared" si="365"/>
        <v>1033333.33</v>
      </c>
      <c r="BJ954" s="37">
        <v>0</v>
      </c>
      <c r="BK954" s="37">
        <v>0</v>
      </c>
      <c r="BL954" s="37">
        <v>0</v>
      </c>
      <c r="BM954" s="37">
        <v>1033333.33</v>
      </c>
      <c r="BN954" s="37">
        <f t="shared" si="366"/>
        <v>1033333.33</v>
      </c>
      <c r="BO954" s="37">
        <v>0</v>
      </c>
      <c r="BP954" s="37">
        <v>0</v>
      </c>
      <c r="BQ954" s="37">
        <v>0</v>
      </c>
      <c r="BR954" s="37">
        <v>1033333.33</v>
      </c>
      <c r="BS954" s="37">
        <f t="shared" si="367"/>
        <v>1033333.33</v>
      </c>
      <c r="BT954" s="37">
        <v>0</v>
      </c>
      <c r="BU954" s="37">
        <v>0</v>
      </c>
      <c r="BV954" s="37">
        <v>0</v>
      </c>
      <c r="BW954" s="37">
        <v>1033333.33</v>
      </c>
      <c r="BX954" s="356">
        <f t="shared" si="368"/>
        <v>2289000</v>
      </c>
      <c r="BY954" s="356">
        <f t="shared" si="369"/>
        <v>0</v>
      </c>
      <c r="BZ954" s="356">
        <f t="shared" si="370"/>
        <v>0</v>
      </c>
      <c r="CA954" s="356">
        <f t="shared" si="371"/>
        <v>0</v>
      </c>
      <c r="CB954" s="356">
        <f t="shared" si="372"/>
        <v>2289000</v>
      </c>
      <c r="CC954" s="311">
        <f t="shared" si="373"/>
        <v>16970333.329999998</v>
      </c>
      <c r="CD954" s="356">
        <f t="shared" si="374"/>
        <v>0</v>
      </c>
      <c r="CE954" s="356">
        <f t="shared" si="374"/>
        <v>0</v>
      </c>
      <c r="CF954" s="356">
        <f t="shared" si="374"/>
        <v>0</v>
      </c>
      <c r="CG954" s="356">
        <f>BH954+9237000+2500000+3000000</f>
        <v>16970333.329999998</v>
      </c>
      <c r="CH954" s="311">
        <f t="shared" si="375"/>
        <v>1033333.33</v>
      </c>
      <c r="CI954" s="356">
        <f t="shared" si="376"/>
        <v>0</v>
      </c>
      <c r="CJ954" s="356">
        <f t="shared" si="376"/>
        <v>0</v>
      </c>
      <c r="CK954" s="356">
        <f t="shared" si="376"/>
        <v>0</v>
      </c>
      <c r="CL954" s="356">
        <f t="shared" si="376"/>
        <v>1033333.33</v>
      </c>
      <c r="CM954" s="509" t="s">
        <v>92</v>
      </c>
      <c r="CN954" s="19" t="str">
        <f t="shared" si="357"/>
        <v>4010000400406плановый</v>
      </c>
      <c r="CO954" s="103"/>
      <c r="CP954" s="103"/>
      <c r="CQ954" s="104"/>
      <c r="CR954" s="104"/>
      <c r="CS954" s="104"/>
      <c r="CT954" s="104"/>
      <c r="CU954" s="104"/>
      <c r="CV954" s="104"/>
      <c r="CW954" s="104"/>
      <c r="CX954" s="104"/>
      <c r="CY954" s="211"/>
      <c r="CZ954" s="211"/>
      <c r="DA954" s="211"/>
      <c r="DB954" s="211"/>
      <c r="DC954" s="211"/>
      <c r="DD954" s="211"/>
      <c r="DE954" s="211"/>
      <c r="DF954" s="211"/>
      <c r="DG954" s="211"/>
      <c r="DH954" s="211"/>
    </row>
    <row r="955" spans="1:112" s="105" customFormat="1" ht="32.1" customHeight="1">
      <c r="A955" s="56" t="s">
        <v>1221</v>
      </c>
      <c r="B955" s="57" t="s">
        <v>1222</v>
      </c>
      <c r="C955" s="67">
        <v>401000040</v>
      </c>
      <c r="D955" s="58" t="s">
        <v>1306</v>
      </c>
      <c r="E955" s="59" t="s">
        <v>1224</v>
      </c>
      <c r="F955" s="85"/>
      <c r="G955" s="85"/>
      <c r="H955" s="86">
        <v>3</v>
      </c>
      <c r="I955" s="337"/>
      <c r="J955" s="86">
        <v>17</v>
      </c>
      <c r="K955" s="86">
        <v>1</v>
      </c>
      <c r="L955" s="86">
        <v>3</v>
      </c>
      <c r="M955" s="232"/>
      <c r="N955" s="232"/>
      <c r="O955" s="232"/>
      <c r="P955" s="64" t="s">
        <v>134</v>
      </c>
      <c r="Q955" s="64" t="s">
        <v>3045</v>
      </c>
      <c r="R955" s="232"/>
      <c r="S955" s="232"/>
      <c r="T955" s="232">
        <v>3</v>
      </c>
      <c r="U955" s="232"/>
      <c r="V955" s="232">
        <v>12</v>
      </c>
      <c r="W955" s="232">
        <v>1</v>
      </c>
      <c r="X955" s="86">
        <v>3</v>
      </c>
      <c r="Y955" s="86"/>
      <c r="Z955" s="86"/>
      <c r="AA955" s="86"/>
      <c r="AB955" s="64" t="s">
        <v>3046</v>
      </c>
      <c r="AC955" s="64" t="s">
        <v>3047</v>
      </c>
      <c r="AD955" s="64"/>
      <c r="AE955" s="64"/>
      <c r="AF955" s="64"/>
      <c r="AG955" s="64"/>
      <c r="AH955" s="64"/>
      <c r="AI955" s="64"/>
      <c r="AJ955" s="245" t="s">
        <v>1358</v>
      </c>
      <c r="AK955" s="64"/>
      <c r="AL955" s="64"/>
      <c r="AM955" s="64"/>
      <c r="AN955" s="64" t="s">
        <v>3048</v>
      </c>
      <c r="AO955" s="197" t="s">
        <v>137</v>
      </c>
      <c r="AP955" s="197" t="s">
        <v>377</v>
      </c>
      <c r="AQ955" s="197" t="s">
        <v>1315</v>
      </c>
      <c r="AR955" s="70" t="s">
        <v>126</v>
      </c>
      <c r="AS955" s="197" t="s">
        <v>471</v>
      </c>
      <c r="AT955" s="40">
        <f t="shared" si="363"/>
        <v>91833.48</v>
      </c>
      <c r="AU955" s="40">
        <f t="shared" si="363"/>
        <v>91833.48</v>
      </c>
      <c r="AV955" s="37">
        <v>0</v>
      </c>
      <c r="AW955" s="37">
        <v>0</v>
      </c>
      <c r="AX955" s="37">
        <v>91833.48</v>
      </c>
      <c r="AY955" s="37">
        <v>91833.48</v>
      </c>
      <c r="AZ955" s="37">
        <v>0</v>
      </c>
      <c r="BA955" s="37">
        <v>0</v>
      </c>
      <c r="BB955" s="37">
        <v>0</v>
      </c>
      <c r="BC955" s="37">
        <v>0</v>
      </c>
      <c r="BD955" s="37">
        <f t="shared" si="364"/>
        <v>0</v>
      </c>
      <c r="BE955" s="37">
        <v>0</v>
      </c>
      <c r="BF955" s="37">
        <v>0</v>
      </c>
      <c r="BG955" s="37">
        <v>0</v>
      </c>
      <c r="BH955" s="37">
        <v>0</v>
      </c>
      <c r="BI955" s="37">
        <f t="shared" si="365"/>
        <v>0</v>
      </c>
      <c r="BJ955" s="37">
        <v>0</v>
      </c>
      <c r="BK955" s="37">
        <v>0</v>
      </c>
      <c r="BL955" s="37">
        <v>0</v>
      </c>
      <c r="BM955" s="37">
        <v>0</v>
      </c>
      <c r="BN955" s="37">
        <f t="shared" si="366"/>
        <v>0</v>
      </c>
      <c r="BO955" s="37">
        <v>0</v>
      </c>
      <c r="BP955" s="37">
        <v>0</v>
      </c>
      <c r="BQ955" s="37">
        <v>0</v>
      </c>
      <c r="BR955" s="37">
        <v>0</v>
      </c>
      <c r="BS955" s="37">
        <f t="shared" si="367"/>
        <v>0</v>
      </c>
      <c r="BT955" s="37">
        <v>0</v>
      </c>
      <c r="BU955" s="37">
        <v>0</v>
      </c>
      <c r="BV955" s="37">
        <v>0</v>
      </c>
      <c r="BW955" s="37">
        <v>0</v>
      </c>
      <c r="BX955" s="356">
        <f t="shared" si="368"/>
        <v>91833.48</v>
      </c>
      <c r="BY955" s="356">
        <f t="shared" si="369"/>
        <v>0</v>
      </c>
      <c r="BZ955" s="356">
        <f t="shared" si="370"/>
        <v>91833.48</v>
      </c>
      <c r="CA955" s="356">
        <f t="shared" si="371"/>
        <v>0</v>
      </c>
      <c r="CB955" s="356">
        <f t="shared" si="372"/>
        <v>0</v>
      </c>
      <c r="CC955" s="311">
        <f t="shared" si="373"/>
        <v>0</v>
      </c>
      <c r="CD955" s="356">
        <f t="shared" si="374"/>
        <v>0</v>
      </c>
      <c r="CE955" s="356">
        <f t="shared" si="374"/>
        <v>0</v>
      </c>
      <c r="CF955" s="356">
        <f t="shared" si="374"/>
        <v>0</v>
      </c>
      <c r="CG955" s="356">
        <f t="shared" si="374"/>
        <v>0</v>
      </c>
      <c r="CH955" s="311">
        <f t="shared" si="375"/>
        <v>0</v>
      </c>
      <c r="CI955" s="356">
        <f t="shared" si="376"/>
        <v>0</v>
      </c>
      <c r="CJ955" s="356">
        <f t="shared" si="376"/>
        <v>0</v>
      </c>
      <c r="CK955" s="356">
        <f t="shared" si="376"/>
        <v>0</v>
      </c>
      <c r="CL955" s="356">
        <f t="shared" si="376"/>
        <v>0</v>
      </c>
      <c r="CM955" s="311" t="s">
        <v>91</v>
      </c>
      <c r="CN955" s="19" t="str">
        <f t="shared" si="357"/>
        <v>4010000400406нормативный</v>
      </c>
      <c r="CO955" s="103"/>
      <c r="CP955" s="103"/>
      <c r="CQ955" s="104"/>
      <c r="CR955" s="104"/>
      <c r="CS955" s="104"/>
      <c r="CT955" s="104"/>
      <c r="CU955" s="104"/>
      <c r="CV955" s="104"/>
      <c r="CW955" s="104"/>
      <c r="CX955" s="104"/>
      <c r="CY955" s="211"/>
      <c r="CZ955" s="211"/>
      <c r="DA955" s="211"/>
      <c r="DB955" s="211"/>
      <c r="DC955" s="211"/>
      <c r="DD955" s="211"/>
      <c r="DE955" s="211"/>
      <c r="DF955" s="211"/>
      <c r="DG955" s="211"/>
      <c r="DH955" s="211"/>
    </row>
    <row r="956" spans="1:112" s="105" customFormat="1" ht="32.1" customHeight="1">
      <c r="A956" s="56" t="s">
        <v>1221</v>
      </c>
      <c r="B956" s="57" t="s">
        <v>1222</v>
      </c>
      <c r="C956" s="67">
        <v>401000040</v>
      </c>
      <c r="D956" s="58" t="s">
        <v>1306</v>
      </c>
      <c r="E956" s="59" t="s">
        <v>1224</v>
      </c>
      <c r="F956" s="60"/>
      <c r="G956" s="60"/>
      <c r="H956" s="61">
        <v>3</v>
      </c>
      <c r="I956" s="68"/>
      <c r="J956" s="61" t="s">
        <v>369</v>
      </c>
      <c r="K956" s="61">
        <v>1</v>
      </c>
      <c r="L956" s="61">
        <v>20</v>
      </c>
      <c r="M956" s="62"/>
      <c r="N956" s="62"/>
      <c r="O956" s="62"/>
      <c r="P956" s="63" t="s">
        <v>134</v>
      </c>
      <c r="Q956" s="64" t="s">
        <v>1225</v>
      </c>
      <c r="R956" s="62"/>
      <c r="S956" s="62"/>
      <c r="T956" s="62">
        <v>3</v>
      </c>
      <c r="U956" s="62"/>
      <c r="V956" s="62" t="s">
        <v>189</v>
      </c>
      <c r="W956" s="62">
        <v>1</v>
      </c>
      <c r="X956" s="61"/>
      <c r="Y956" s="61"/>
      <c r="Z956" s="61"/>
      <c r="AA956" s="61"/>
      <c r="AB956" s="63" t="s">
        <v>142</v>
      </c>
      <c r="AC956" s="64" t="s">
        <v>3084</v>
      </c>
      <c r="AD956" s="63"/>
      <c r="AE956" s="63"/>
      <c r="AF956" s="63"/>
      <c r="AG956" s="63"/>
      <c r="AH956" s="63"/>
      <c r="AI956" s="63"/>
      <c r="AJ956" s="63"/>
      <c r="AK956" s="63"/>
      <c r="AL956" s="63"/>
      <c r="AM956" s="63" t="s">
        <v>3107</v>
      </c>
      <c r="AN956" s="63" t="s">
        <v>3040</v>
      </c>
      <c r="AO956" s="76" t="s">
        <v>137</v>
      </c>
      <c r="AP956" s="76" t="s">
        <v>377</v>
      </c>
      <c r="AQ956" s="76" t="s">
        <v>556</v>
      </c>
      <c r="AR956" s="70" t="s">
        <v>557</v>
      </c>
      <c r="AS956" s="197" t="s">
        <v>73</v>
      </c>
      <c r="AT956" s="40">
        <f t="shared" si="363"/>
        <v>4999999.87</v>
      </c>
      <c r="AU956" s="40">
        <f t="shared" si="363"/>
        <v>4999985.5199999996</v>
      </c>
      <c r="AV956" s="37">
        <v>0</v>
      </c>
      <c r="AW956" s="37">
        <v>0</v>
      </c>
      <c r="AX956" s="37">
        <v>0</v>
      </c>
      <c r="AY956" s="37">
        <v>0</v>
      </c>
      <c r="AZ956" s="37">
        <v>0</v>
      </c>
      <c r="BA956" s="37">
        <v>0</v>
      </c>
      <c r="BB956" s="37">
        <v>4999999.87</v>
      </c>
      <c r="BC956" s="37">
        <v>4999985.5199999996</v>
      </c>
      <c r="BD956" s="37">
        <f t="shared" si="364"/>
        <v>5999974.4900000002</v>
      </c>
      <c r="BE956" s="37">
        <v>0</v>
      </c>
      <c r="BF956" s="37">
        <v>0</v>
      </c>
      <c r="BG956" s="37">
        <v>0</v>
      </c>
      <c r="BH956" s="37">
        <v>5999974.4900000002</v>
      </c>
      <c r="BI956" s="37">
        <f t="shared" si="365"/>
        <v>0</v>
      </c>
      <c r="BJ956" s="37">
        <v>0</v>
      </c>
      <c r="BK956" s="37">
        <v>0</v>
      </c>
      <c r="BL956" s="37">
        <v>0</v>
      </c>
      <c r="BM956" s="37">
        <v>0</v>
      </c>
      <c r="BN956" s="37">
        <f t="shared" si="366"/>
        <v>0</v>
      </c>
      <c r="BO956" s="37">
        <v>0</v>
      </c>
      <c r="BP956" s="37">
        <v>0</v>
      </c>
      <c r="BQ956" s="37">
        <v>0</v>
      </c>
      <c r="BR956" s="37">
        <v>0</v>
      </c>
      <c r="BS956" s="37">
        <f t="shared" si="367"/>
        <v>0</v>
      </c>
      <c r="BT956" s="37">
        <v>0</v>
      </c>
      <c r="BU956" s="37">
        <v>0</v>
      </c>
      <c r="BV956" s="37">
        <v>0</v>
      </c>
      <c r="BW956" s="37">
        <v>0</v>
      </c>
      <c r="BX956" s="356">
        <f t="shared" si="368"/>
        <v>4999985.5199999996</v>
      </c>
      <c r="BY956" s="356">
        <f t="shared" si="369"/>
        <v>0</v>
      </c>
      <c r="BZ956" s="356">
        <f t="shared" si="370"/>
        <v>0</v>
      </c>
      <c r="CA956" s="356">
        <f t="shared" si="371"/>
        <v>0</v>
      </c>
      <c r="CB956" s="356">
        <f t="shared" si="372"/>
        <v>4999985.5199999996</v>
      </c>
      <c r="CC956" s="311">
        <f t="shared" si="373"/>
        <v>5999974.4900000002</v>
      </c>
      <c r="CD956" s="356">
        <f t="shared" si="374"/>
        <v>0</v>
      </c>
      <c r="CE956" s="356">
        <f t="shared" si="374"/>
        <v>0</v>
      </c>
      <c r="CF956" s="356">
        <f t="shared" si="374"/>
        <v>0</v>
      </c>
      <c r="CG956" s="356">
        <f t="shared" si="374"/>
        <v>5999974.4900000002</v>
      </c>
      <c r="CH956" s="311">
        <f t="shared" si="375"/>
        <v>0</v>
      </c>
      <c r="CI956" s="356">
        <f t="shared" si="376"/>
        <v>0</v>
      </c>
      <c r="CJ956" s="356">
        <f t="shared" si="376"/>
        <v>0</v>
      </c>
      <c r="CK956" s="356">
        <f t="shared" si="376"/>
        <v>0</v>
      </c>
      <c r="CL956" s="356">
        <f t="shared" si="376"/>
        <v>0</v>
      </c>
      <c r="CM956" s="509" t="s">
        <v>92</v>
      </c>
      <c r="CN956" s="19" t="str">
        <f t="shared" si="357"/>
        <v>4010000400406плановый</v>
      </c>
      <c r="CO956" s="103"/>
      <c r="CP956" s="103"/>
      <c r="CQ956" s="104"/>
      <c r="CR956" s="104"/>
      <c r="CS956" s="104"/>
      <c r="CT956" s="104"/>
      <c r="CU956" s="104"/>
      <c r="CV956" s="104"/>
      <c r="CW956" s="104"/>
      <c r="CX956" s="104"/>
      <c r="CY956" s="211"/>
      <c r="CZ956" s="211"/>
      <c r="DA956" s="211"/>
      <c r="DB956" s="211"/>
      <c r="DC956" s="211"/>
      <c r="DD956" s="211"/>
      <c r="DE956" s="211"/>
      <c r="DF956" s="211"/>
      <c r="DG956" s="211"/>
      <c r="DH956" s="211"/>
    </row>
    <row r="957" spans="1:112" s="105" customFormat="1" ht="32.1" customHeight="1">
      <c r="A957" s="56" t="s">
        <v>1221</v>
      </c>
      <c r="B957" s="57" t="s">
        <v>1222</v>
      </c>
      <c r="C957" s="67">
        <v>401000037</v>
      </c>
      <c r="D957" s="58" t="s">
        <v>1316</v>
      </c>
      <c r="E957" s="59" t="s">
        <v>1224</v>
      </c>
      <c r="F957" s="60"/>
      <c r="G957" s="60"/>
      <c r="H957" s="61">
        <v>3</v>
      </c>
      <c r="I957" s="68"/>
      <c r="J957" s="61" t="s">
        <v>369</v>
      </c>
      <c r="K957" s="61">
        <v>1</v>
      </c>
      <c r="L957" s="61">
        <v>23</v>
      </c>
      <c r="M957" s="62"/>
      <c r="N957" s="62"/>
      <c r="O957" s="62"/>
      <c r="P957" s="63" t="s">
        <v>134</v>
      </c>
      <c r="Q957" s="64" t="s">
        <v>1225</v>
      </c>
      <c r="R957" s="62"/>
      <c r="S957" s="62"/>
      <c r="T957" s="62" t="s">
        <v>66</v>
      </c>
      <c r="U957" s="62"/>
      <c r="V957" s="62">
        <v>9</v>
      </c>
      <c r="W957" s="62">
        <v>1</v>
      </c>
      <c r="X957" s="61"/>
      <c r="Y957" s="61"/>
      <c r="Z957" s="61"/>
      <c r="AA957" s="61"/>
      <c r="AB957" s="63" t="s">
        <v>142</v>
      </c>
      <c r="AC957" s="64" t="s">
        <v>3108</v>
      </c>
      <c r="AD957" s="63"/>
      <c r="AE957" s="63"/>
      <c r="AF957" s="63"/>
      <c r="AG957" s="63"/>
      <c r="AH957" s="63"/>
      <c r="AI957" s="63"/>
      <c r="AJ957" s="63"/>
      <c r="AK957" s="63"/>
      <c r="AL957" s="63"/>
      <c r="AM957" s="63" t="s">
        <v>3109</v>
      </c>
      <c r="AN957" s="63" t="s">
        <v>3040</v>
      </c>
      <c r="AO957" s="76" t="s">
        <v>205</v>
      </c>
      <c r="AP957" s="76" t="s">
        <v>74</v>
      </c>
      <c r="AQ957" s="76" t="s">
        <v>320</v>
      </c>
      <c r="AR957" s="70" t="s">
        <v>1317</v>
      </c>
      <c r="AS957" s="197">
        <v>244</v>
      </c>
      <c r="AT957" s="40">
        <f t="shared" si="363"/>
        <v>35063844.469999999</v>
      </c>
      <c r="AU957" s="40">
        <f t="shared" si="363"/>
        <v>33171302.210000001</v>
      </c>
      <c r="AV957" s="37">
        <v>0</v>
      </c>
      <c r="AW957" s="37">
        <v>0</v>
      </c>
      <c r="AX957" s="37">
        <v>0</v>
      </c>
      <c r="AY957" s="37">
        <v>0</v>
      </c>
      <c r="AZ957" s="37">
        <v>0</v>
      </c>
      <c r="BA957" s="37">
        <v>0</v>
      </c>
      <c r="BB957" s="37">
        <f>35017375.47+46469</f>
        <v>35063844.469999999</v>
      </c>
      <c r="BC957" s="37">
        <f>33124833.21+46469</f>
        <v>33171302.210000001</v>
      </c>
      <c r="BD957" s="37">
        <f t="shared" si="364"/>
        <v>17738229.370000001</v>
      </c>
      <c r="BE957" s="37">
        <v>0</v>
      </c>
      <c r="BF957" s="37">
        <v>0</v>
      </c>
      <c r="BG957" s="37">
        <v>0</v>
      </c>
      <c r="BH957" s="37">
        <v>17738229.370000001</v>
      </c>
      <c r="BI957" s="37">
        <f t="shared" si="365"/>
        <v>17549034.699999999</v>
      </c>
      <c r="BJ957" s="37">
        <v>0</v>
      </c>
      <c r="BK957" s="37">
        <v>0</v>
      </c>
      <c r="BL957" s="37">
        <v>0</v>
      </c>
      <c r="BM957" s="37">
        <v>17549034.699999999</v>
      </c>
      <c r="BN957" s="37">
        <f t="shared" si="366"/>
        <v>17591218.489999998</v>
      </c>
      <c r="BO957" s="37">
        <v>0</v>
      </c>
      <c r="BP957" s="37">
        <v>0</v>
      </c>
      <c r="BQ957" s="37">
        <v>0</v>
      </c>
      <c r="BR957" s="37">
        <v>17591218.489999998</v>
      </c>
      <c r="BS957" s="37">
        <f t="shared" si="367"/>
        <v>17591218.489999998</v>
      </c>
      <c r="BT957" s="37">
        <v>0</v>
      </c>
      <c r="BU957" s="37">
        <v>0</v>
      </c>
      <c r="BV957" s="37">
        <v>0</v>
      </c>
      <c r="BW957" s="37">
        <v>17591218.489999998</v>
      </c>
      <c r="BX957" s="356">
        <f t="shared" si="368"/>
        <v>33171302.210000001</v>
      </c>
      <c r="BY957" s="356">
        <f t="shared" si="369"/>
        <v>0</v>
      </c>
      <c r="BZ957" s="356">
        <f t="shared" si="370"/>
        <v>0</v>
      </c>
      <c r="CA957" s="356">
        <f t="shared" si="371"/>
        <v>0</v>
      </c>
      <c r="CB957" s="356">
        <f t="shared" si="372"/>
        <v>33171302.210000001</v>
      </c>
      <c r="CC957" s="311">
        <f t="shared" si="373"/>
        <v>17738229.370000001</v>
      </c>
      <c r="CD957" s="356">
        <f t="shared" si="374"/>
        <v>0</v>
      </c>
      <c r="CE957" s="356">
        <f t="shared" si="374"/>
        <v>0</v>
      </c>
      <c r="CF957" s="356">
        <f t="shared" si="374"/>
        <v>0</v>
      </c>
      <c r="CG957" s="356">
        <f t="shared" si="374"/>
        <v>17738229.370000001</v>
      </c>
      <c r="CH957" s="311">
        <f t="shared" si="375"/>
        <v>17549034.699999999</v>
      </c>
      <c r="CI957" s="356">
        <f t="shared" si="376"/>
        <v>0</v>
      </c>
      <c r="CJ957" s="356">
        <f t="shared" si="376"/>
        <v>0</v>
      </c>
      <c r="CK957" s="356">
        <f t="shared" si="376"/>
        <v>0</v>
      </c>
      <c r="CL957" s="356">
        <f t="shared" si="376"/>
        <v>17549034.699999999</v>
      </c>
      <c r="CM957" s="509" t="s">
        <v>92</v>
      </c>
      <c r="CN957" s="19" t="str">
        <f t="shared" si="357"/>
        <v>4010000370503плановый</v>
      </c>
      <c r="CO957" s="103"/>
      <c r="CP957" s="103"/>
      <c r="CQ957" s="104"/>
      <c r="CR957" s="104"/>
      <c r="CS957" s="104"/>
      <c r="CT957" s="104"/>
      <c r="CU957" s="104"/>
      <c r="CV957" s="104"/>
      <c r="CW957" s="104"/>
      <c r="CX957" s="104"/>
      <c r="CY957" s="211"/>
      <c r="CZ957" s="211"/>
      <c r="DA957" s="211"/>
      <c r="DB957" s="211"/>
      <c r="DC957" s="211"/>
      <c r="DD957" s="211"/>
      <c r="DE957" s="211"/>
      <c r="DF957" s="211"/>
      <c r="DG957" s="211"/>
      <c r="DH957" s="211"/>
    </row>
    <row r="958" spans="1:112" s="105" customFormat="1" ht="32.1" customHeight="1">
      <c r="A958" s="56" t="s">
        <v>1221</v>
      </c>
      <c r="B958" s="57" t="s">
        <v>1222</v>
      </c>
      <c r="C958" s="67">
        <v>401000037</v>
      </c>
      <c r="D958" s="58" t="s">
        <v>1316</v>
      </c>
      <c r="E958" s="59" t="s">
        <v>1224</v>
      </c>
      <c r="F958" s="60"/>
      <c r="G958" s="60"/>
      <c r="H958" s="61">
        <v>3</v>
      </c>
      <c r="I958" s="68"/>
      <c r="J958" s="61" t="s">
        <v>369</v>
      </c>
      <c r="K958" s="61">
        <v>1</v>
      </c>
      <c r="L958" s="61">
        <v>23</v>
      </c>
      <c r="M958" s="62"/>
      <c r="N958" s="62"/>
      <c r="O958" s="62"/>
      <c r="P958" s="63" t="s">
        <v>134</v>
      </c>
      <c r="Q958" s="64" t="s">
        <v>1225</v>
      </c>
      <c r="R958" s="62"/>
      <c r="S958" s="62"/>
      <c r="T958" s="62" t="s">
        <v>66</v>
      </c>
      <c r="U958" s="62"/>
      <c r="V958" s="62">
        <v>9</v>
      </c>
      <c r="W958" s="62">
        <v>1</v>
      </c>
      <c r="X958" s="61"/>
      <c r="Y958" s="61"/>
      <c r="Z958" s="61"/>
      <c r="AA958" s="61"/>
      <c r="AB958" s="63" t="s">
        <v>142</v>
      </c>
      <c r="AC958" s="64" t="s">
        <v>3108</v>
      </c>
      <c r="AD958" s="63"/>
      <c r="AE958" s="63"/>
      <c r="AF958" s="63"/>
      <c r="AG958" s="63"/>
      <c r="AH958" s="63"/>
      <c r="AI958" s="63"/>
      <c r="AJ958" s="63"/>
      <c r="AK958" s="63"/>
      <c r="AL958" s="63"/>
      <c r="AM958" s="63" t="s">
        <v>3109</v>
      </c>
      <c r="AN958" s="63" t="s">
        <v>3040</v>
      </c>
      <c r="AO958" s="76" t="s">
        <v>205</v>
      </c>
      <c r="AP958" s="76" t="s">
        <v>74</v>
      </c>
      <c r="AQ958" s="76" t="s">
        <v>320</v>
      </c>
      <c r="AR958" s="70" t="s">
        <v>1317</v>
      </c>
      <c r="AS958" s="197" t="s">
        <v>118</v>
      </c>
      <c r="AT958" s="40">
        <f t="shared" si="363"/>
        <v>51873.73</v>
      </c>
      <c r="AU958" s="40">
        <f t="shared" si="363"/>
        <v>23342.28</v>
      </c>
      <c r="AV958" s="37">
        <v>0</v>
      </c>
      <c r="AW958" s="37">
        <v>0</v>
      </c>
      <c r="AX958" s="37">
        <v>0</v>
      </c>
      <c r="AY958" s="37">
        <v>0</v>
      </c>
      <c r="AZ958" s="37">
        <v>0</v>
      </c>
      <c r="BA958" s="37">
        <v>0</v>
      </c>
      <c r="BB958" s="37">
        <v>51873.73</v>
      </c>
      <c r="BC958" s="37">
        <v>23342.28</v>
      </c>
      <c r="BD958" s="37">
        <f t="shared" si="364"/>
        <v>237506.2</v>
      </c>
      <c r="BE958" s="37">
        <v>0</v>
      </c>
      <c r="BF958" s="37">
        <v>0</v>
      </c>
      <c r="BG958" s="37">
        <v>0</v>
      </c>
      <c r="BH958" s="37">
        <v>237506.2</v>
      </c>
      <c r="BI958" s="37">
        <f t="shared" si="365"/>
        <v>143006.45000000001</v>
      </c>
      <c r="BJ958" s="37">
        <v>0</v>
      </c>
      <c r="BK958" s="37">
        <v>0</v>
      </c>
      <c r="BL958" s="37">
        <v>0</v>
      </c>
      <c r="BM958" s="37">
        <v>143006.45000000001</v>
      </c>
      <c r="BN958" s="37">
        <f t="shared" si="366"/>
        <v>148726.71</v>
      </c>
      <c r="BO958" s="37">
        <v>0</v>
      </c>
      <c r="BP958" s="37">
        <v>0</v>
      </c>
      <c r="BQ958" s="37">
        <v>0</v>
      </c>
      <c r="BR958" s="37">
        <v>148726.71</v>
      </c>
      <c r="BS958" s="37">
        <f t="shared" si="367"/>
        <v>148726.71</v>
      </c>
      <c r="BT958" s="37">
        <v>0</v>
      </c>
      <c r="BU958" s="37">
        <v>0</v>
      </c>
      <c r="BV958" s="37">
        <v>0</v>
      </c>
      <c r="BW958" s="37">
        <v>148726.71</v>
      </c>
      <c r="BX958" s="356">
        <f t="shared" si="368"/>
        <v>23342.28</v>
      </c>
      <c r="BY958" s="356">
        <f t="shared" si="369"/>
        <v>0</v>
      </c>
      <c r="BZ958" s="356">
        <f t="shared" si="370"/>
        <v>0</v>
      </c>
      <c r="CA958" s="356">
        <f t="shared" si="371"/>
        <v>0</v>
      </c>
      <c r="CB958" s="356">
        <f t="shared" si="372"/>
        <v>23342.28</v>
      </c>
      <c r="CC958" s="311">
        <f t="shared" si="373"/>
        <v>237506.2</v>
      </c>
      <c r="CD958" s="356">
        <f t="shared" si="374"/>
        <v>0</v>
      </c>
      <c r="CE958" s="356">
        <f t="shared" si="374"/>
        <v>0</v>
      </c>
      <c r="CF958" s="356">
        <f t="shared" si="374"/>
        <v>0</v>
      </c>
      <c r="CG958" s="356">
        <f t="shared" si="374"/>
        <v>237506.2</v>
      </c>
      <c r="CH958" s="311">
        <f t="shared" si="375"/>
        <v>143006.45000000001</v>
      </c>
      <c r="CI958" s="356">
        <f t="shared" si="376"/>
        <v>0</v>
      </c>
      <c r="CJ958" s="356">
        <f t="shared" si="376"/>
        <v>0</v>
      </c>
      <c r="CK958" s="356">
        <f t="shared" si="376"/>
        <v>0</v>
      </c>
      <c r="CL958" s="356">
        <f t="shared" si="376"/>
        <v>143006.45000000001</v>
      </c>
      <c r="CM958" s="311" t="s">
        <v>1257</v>
      </c>
      <c r="CN958" s="19" t="str">
        <f t="shared" si="357"/>
        <v>4010000370503индексации</v>
      </c>
      <c r="CO958" s="103"/>
      <c r="CP958" s="103"/>
      <c r="CQ958" s="104"/>
      <c r="CR958" s="104"/>
      <c r="CS958" s="104"/>
      <c r="CT958" s="104"/>
      <c r="CU958" s="104"/>
      <c r="CV958" s="104"/>
      <c r="CW958" s="104"/>
      <c r="CX958" s="104"/>
      <c r="CY958" s="211"/>
      <c r="CZ958" s="211"/>
      <c r="DA958" s="211"/>
      <c r="DB958" s="211"/>
      <c r="DC958" s="211"/>
      <c r="DD958" s="211"/>
      <c r="DE958" s="211"/>
      <c r="DF958" s="211"/>
      <c r="DG958" s="211"/>
      <c r="DH958" s="211"/>
    </row>
    <row r="959" spans="1:112" s="105" customFormat="1" ht="32.1" customHeight="1">
      <c r="A959" s="56" t="s">
        <v>1221</v>
      </c>
      <c r="B959" s="57" t="s">
        <v>1222</v>
      </c>
      <c r="C959" s="67">
        <v>401000037</v>
      </c>
      <c r="D959" s="58" t="s">
        <v>1316</v>
      </c>
      <c r="E959" s="59" t="s">
        <v>1319</v>
      </c>
      <c r="F959" s="60"/>
      <c r="G959" s="60"/>
      <c r="H959" s="61" t="s">
        <v>1320</v>
      </c>
      <c r="I959" s="68"/>
      <c r="J959" s="61" t="s">
        <v>1321</v>
      </c>
      <c r="K959" s="61" t="s">
        <v>383</v>
      </c>
      <c r="L959" s="61" t="s">
        <v>1322</v>
      </c>
      <c r="M959" s="92"/>
      <c r="N959" s="61" t="s">
        <v>1323</v>
      </c>
      <c r="O959" s="62"/>
      <c r="P959" s="63" t="s">
        <v>1324</v>
      </c>
      <c r="Q959" s="64" t="s">
        <v>1225</v>
      </c>
      <c r="R959" s="62"/>
      <c r="S959" s="62"/>
      <c r="T959" s="62" t="s">
        <v>66</v>
      </c>
      <c r="U959" s="62"/>
      <c r="V959" s="62">
        <v>9</v>
      </c>
      <c r="W959" s="62">
        <v>1</v>
      </c>
      <c r="X959" s="61"/>
      <c r="Y959" s="61"/>
      <c r="Z959" s="61"/>
      <c r="AA959" s="61"/>
      <c r="AB959" s="63" t="s">
        <v>142</v>
      </c>
      <c r="AC959" s="64" t="s">
        <v>3110</v>
      </c>
      <c r="AD959" s="63"/>
      <c r="AE959" s="63"/>
      <c r="AF959" s="63"/>
      <c r="AG959" s="63"/>
      <c r="AH959" s="63"/>
      <c r="AI959" s="63"/>
      <c r="AJ959" s="63" t="s">
        <v>383</v>
      </c>
      <c r="AK959" s="63"/>
      <c r="AL959" s="63"/>
      <c r="AM959" s="63" t="s">
        <v>3111</v>
      </c>
      <c r="AN959" s="79" t="s">
        <v>3112</v>
      </c>
      <c r="AO959" s="76" t="s">
        <v>303</v>
      </c>
      <c r="AP959" s="76" t="s">
        <v>74</v>
      </c>
      <c r="AQ959" s="76" t="s">
        <v>1325</v>
      </c>
      <c r="AR959" s="70" t="s">
        <v>1326</v>
      </c>
      <c r="AS959" s="197">
        <v>811</v>
      </c>
      <c r="AT959" s="40">
        <f t="shared" si="363"/>
        <v>8858624.7599999998</v>
      </c>
      <c r="AU959" s="40">
        <f t="shared" si="363"/>
        <v>8858124.6999999993</v>
      </c>
      <c r="AV959" s="37">
        <v>0</v>
      </c>
      <c r="AW959" s="37">
        <v>0</v>
      </c>
      <c r="AX959" s="37">
        <v>0</v>
      </c>
      <c r="AY959" s="37">
        <v>0</v>
      </c>
      <c r="AZ959" s="37">
        <v>0</v>
      </c>
      <c r="BA959" s="37">
        <v>0</v>
      </c>
      <c r="BB959" s="37">
        <v>8858624.7599999998</v>
      </c>
      <c r="BC959" s="37">
        <v>8858124.6999999993</v>
      </c>
      <c r="BD959" s="37">
        <f t="shared" si="364"/>
        <v>3595030</v>
      </c>
      <c r="BE959" s="37">
        <v>0</v>
      </c>
      <c r="BF959" s="37">
        <v>0</v>
      </c>
      <c r="BG959" s="37">
        <v>0</v>
      </c>
      <c r="BH959" s="37">
        <v>3595030</v>
      </c>
      <c r="BI959" s="37">
        <f t="shared" si="365"/>
        <v>3595030</v>
      </c>
      <c r="BJ959" s="37">
        <v>0</v>
      </c>
      <c r="BK959" s="37">
        <v>0</v>
      </c>
      <c r="BL959" s="37">
        <v>0</v>
      </c>
      <c r="BM959" s="37">
        <v>3595030</v>
      </c>
      <c r="BN959" s="37">
        <f t="shared" si="366"/>
        <v>3595030</v>
      </c>
      <c r="BO959" s="37">
        <v>0</v>
      </c>
      <c r="BP959" s="37">
        <v>0</v>
      </c>
      <c r="BQ959" s="37">
        <v>0</v>
      </c>
      <c r="BR959" s="37">
        <v>3595030</v>
      </c>
      <c r="BS959" s="37">
        <f t="shared" si="367"/>
        <v>3595030</v>
      </c>
      <c r="BT959" s="37">
        <v>0</v>
      </c>
      <c r="BU959" s="37">
        <v>0</v>
      </c>
      <c r="BV959" s="37">
        <v>0</v>
      </c>
      <c r="BW959" s="37">
        <v>3595030</v>
      </c>
      <c r="BX959" s="356">
        <f t="shared" si="368"/>
        <v>8858124.6999999993</v>
      </c>
      <c r="BY959" s="356">
        <f t="shared" si="369"/>
        <v>0</v>
      </c>
      <c r="BZ959" s="356">
        <f t="shared" si="370"/>
        <v>0</v>
      </c>
      <c r="CA959" s="356">
        <f t="shared" si="371"/>
        <v>0</v>
      </c>
      <c r="CB959" s="356">
        <f t="shared" si="372"/>
        <v>8858124.6999999993</v>
      </c>
      <c r="CC959" s="311">
        <f t="shared" si="373"/>
        <v>3595030</v>
      </c>
      <c r="CD959" s="356">
        <f t="shared" si="374"/>
        <v>0</v>
      </c>
      <c r="CE959" s="356">
        <f t="shared" si="374"/>
        <v>0</v>
      </c>
      <c r="CF959" s="356">
        <f t="shared" si="374"/>
        <v>0</v>
      </c>
      <c r="CG959" s="356">
        <f t="shared" si="374"/>
        <v>3595030</v>
      </c>
      <c r="CH959" s="311">
        <f t="shared" si="375"/>
        <v>3595030</v>
      </c>
      <c r="CI959" s="356">
        <f t="shared" si="376"/>
        <v>0</v>
      </c>
      <c r="CJ959" s="356">
        <f t="shared" si="376"/>
        <v>0</v>
      </c>
      <c r="CK959" s="356">
        <f t="shared" si="376"/>
        <v>0</v>
      </c>
      <c r="CL959" s="356">
        <f t="shared" si="376"/>
        <v>3595030</v>
      </c>
      <c r="CM959" s="311" t="s">
        <v>91</v>
      </c>
      <c r="CN959" s="19" t="str">
        <f t="shared" si="357"/>
        <v>4010000371003нормативный</v>
      </c>
      <c r="CO959" s="103"/>
      <c r="CP959" s="103"/>
      <c r="CQ959" s="104"/>
      <c r="CR959" s="104"/>
      <c r="CS959" s="104"/>
      <c r="CT959" s="104"/>
      <c r="CU959" s="104"/>
      <c r="CV959" s="104"/>
      <c r="CW959" s="104"/>
      <c r="CX959" s="104"/>
      <c r="CY959" s="211"/>
      <c r="CZ959" s="211"/>
      <c r="DA959" s="211"/>
      <c r="DB959" s="211"/>
      <c r="DC959" s="211"/>
      <c r="DD959" s="211"/>
      <c r="DE959" s="211"/>
      <c r="DF959" s="211"/>
      <c r="DG959" s="211"/>
      <c r="DH959" s="211"/>
    </row>
    <row r="960" spans="1:112" s="105" customFormat="1" ht="32.1" customHeight="1">
      <c r="A960" s="56" t="s">
        <v>1221</v>
      </c>
      <c r="B960" s="57" t="s">
        <v>1222</v>
      </c>
      <c r="C960" s="67">
        <v>402000001</v>
      </c>
      <c r="D960" s="58" t="s">
        <v>67</v>
      </c>
      <c r="E960" s="59" t="s">
        <v>1328</v>
      </c>
      <c r="F960" s="85"/>
      <c r="G960" s="85"/>
      <c r="H960" s="86">
        <v>7</v>
      </c>
      <c r="I960" s="85"/>
      <c r="J960" s="86">
        <v>26</v>
      </c>
      <c r="K960" s="86"/>
      <c r="L960" s="86"/>
      <c r="M960" s="86"/>
      <c r="N960" s="86"/>
      <c r="O960" s="86"/>
      <c r="P960" s="64" t="s">
        <v>1329</v>
      </c>
      <c r="Q960" s="64" t="s">
        <v>1330</v>
      </c>
      <c r="R960" s="86"/>
      <c r="S960" s="86"/>
      <c r="T960" s="86"/>
      <c r="U960" s="86"/>
      <c r="V960" s="86">
        <v>13</v>
      </c>
      <c r="W960" s="86" t="s">
        <v>106</v>
      </c>
      <c r="X960" s="86"/>
      <c r="Y960" s="86"/>
      <c r="Z960" s="86"/>
      <c r="AA960" s="86"/>
      <c r="AB960" s="64" t="s">
        <v>1331</v>
      </c>
      <c r="AC960" s="74" t="s">
        <v>3113</v>
      </c>
      <c r="AD960" s="181"/>
      <c r="AE960" s="339"/>
      <c r="AF960" s="245"/>
      <c r="AG960" s="245"/>
      <c r="AH960" s="245"/>
      <c r="AI960" s="245"/>
      <c r="AJ960" s="245"/>
      <c r="AK960" s="245"/>
      <c r="AL960" s="245"/>
      <c r="AM960" s="245" t="s">
        <v>3114</v>
      </c>
      <c r="AN960" s="85" t="s">
        <v>3115</v>
      </c>
      <c r="AO960" s="76" t="s">
        <v>71</v>
      </c>
      <c r="AP960" s="76" t="s">
        <v>72</v>
      </c>
      <c r="AQ960" s="76" t="s">
        <v>1332</v>
      </c>
      <c r="AR960" s="70" t="s">
        <v>109</v>
      </c>
      <c r="AS960" s="197" t="s">
        <v>87</v>
      </c>
      <c r="AT960" s="40">
        <f t="shared" si="363"/>
        <v>174860</v>
      </c>
      <c r="AU960" s="40">
        <f t="shared" si="363"/>
        <v>174860</v>
      </c>
      <c r="AV960" s="37">
        <v>0</v>
      </c>
      <c r="AW960" s="37">
        <v>0</v>
      </c>
      <c r="AX960" s="37">
        <v>0</v>
      </c>
      <c r="AY960" s="37">
        <v>0</v>
      </c>
      <c r="AZ960" s="37">
        <v>0</v>
      </c>
      <c r="BA960" s="37">
        <v>0</v>
      </c>
      <c r="BB960" s="37">
        <f>174860</f>
        <v>174860</v>
      </c>
      <c r="BC960" s="37">
        <v>174860</v>
      </c>
      <c r="BD960" s="37">
        <f t="shared" si="364"/>
        <v>0</v>
      </c>
      <c r="BE960" s="37">
        <v>0</v>
      </c>
      <c r="BF960" s="37">
        <v>0</v>
      </c>
      <c r="BG960" s="37">
        <v>0</v>
      </c>
      <c r="BH960" s="37">
        <v>0</v>
      </c>
      <c r="BI960" s="37">
        <f t="shared" si="365"/>
        <v>0</v>
      </c>
      <c r="BJ960" s="37">
        <v>0</v>
      </c>
      <c r="BK960" s="37">
        <v>0</v>
      </c>
      <c r="BL960" s="37">
        <v>0</v>
      </c>
      <c r="BM960" s="37">
        <v>0</v>
      </c>
      <c r="BN960" s="37">
        <f t="shared" si="366"/>
        <v>0</v>
      </c>
      <c r="BO960" s="37">
        <v>0</v>
      </c>
      <c r="BP960" s="37">
        <v>0</v>
      </c>
      <c r="BQ960" s="37">
        <v>0</v>
      </c>
      <c r="BR960" s="37">
        <v>0</v>
      </c>
      <c r="BS960" s="37">
        <f t="shared" si="367"/>
        <v>0</v>
      </c>
      <c r="BT960" s="37">
        <v>0</v>
      </c>
      <c r="BU960" s="37">
        <v>0</v>
      </c>
      <c r="BV960" s="37">
        <v>0</v>
      </c>
      <c r="BW960" s="37">
        <v>0</v>
      </c>
      <c r="BX960" s="356">
        <f t="shared" si="368"/>
        <v>174860</v>
      </c>
      <c r="BY960" s="356">
        <f t="shared" si="369"/>
        <v>0</v>
      </c>
      <c r="BZ960" s="356">
        <f t="shared" si="370"/>
        <v>0</v>
      </c>
      <c r="CA960" s="356">
        <f t="shared" si="371"/>
        <v>0</v>
      </c>
      <c r="CB960" s="356">
        <f t="shared" si="372"/>
        <v>174860</v>
      </c>
      <c r="CC960" s="311">
        <f t="shared" si="373"/>
        <v>0</v>
      </c>
      <c r="CD960" s="356">
        <f t="shared" si="374"/>
        <v>0</v>
      </c>
      <c r="CE960" s="356">
        <f t="shared" si="374"/>
        <v>0</v>
      </c>
      <c r="CF960" s="356">
        <f t="shared" si="374"/>
        <v>0</v>
      </c>
      <c r="CG960" s="356">
        <f t="shared" si="374"/>
        <v>0</v>
      </c>
      <c r="CH960" s="311">
        <f t="shared" si="375"/>
        <v>0</v>
      </c>
      <c r="CI960" s="356">
        <f t="shared" si="376"/>
        <v>0</v>
      </c>
      <c r="CJ960" s="356">
        <f t="shared" si="376"/>
        <v>0</v>
      </c>
      <c r="CK960" s="356">
        <f t="shared" si="376"/>
        <v>0</v>
      </c>
      <c r="CL960" s="356">
        <f t="shared" si="376"/>
        <v>0</v>
      </c>
      <c r="CM960" s="438" t="s">
        <v>91</v>
      </c>
      <c r="CN960" s="19" t="str">
        <f t="shared" si="357"/>
        <v>4020000010113нормативный</v>
      </c>
      <c r="CO960" s="103"/>
      <c r="CP960" s="103"/>
      <c r="CQ960" s="104"/>
      <c r="CR960" s="104"/>
      <c r="CS960" s="104"/>
      <c r="CT960" s="104"/>
      <c r="CU960" s="104"/>
      <c r="CV960" s="104"/>
      <c r="CW960" s="104"/>
      <c r="CX960" s="104"/>
      <c r="CY960" s="211"/>
      <c r="CZ960" s="211"/>
      <c r="DA960" s="211"/>
      <c r="DB960" s="211"/>
      <c r="DC960" s="211"/>
      <c r="DD960" s="211"/>
      <c r="DE960" s="211"/>
      <c r="DF960" s="211"/>
      <c r="DG960" s="211"/>
      <c r="DH960" s="211"/>
    </row>
    <row r="961" spans="1:112" s="105" customFormat="1" ht="32.1" customHeight="1">
      <c r="A961" s="56" t="s">
        <v>1221</v>
      </c>
      <c r="B961" s="57" t="s">
        <v>1222</v>
      </c>
      <c r="C961" s="67">
        <v>402000001</v>
      </c>
      <c r="D961" s="58" t="s">
        <v>67</v>
      </c>
      <c r="E961" s="59" t="s">
        <v>1328</v>
      </c>
      <c r="F961" s="85"/>
      <c r="G961" s="85"/>
      <c r="H961" s="86">
        <v>7</v>
      </c>
      <c r="I961" s="85"/>
      <c r="J961" s="86">
        <v>26</v>
      </c>
      <c r="K961" s="86"/>
      <c r="L961" s="86"/>
      <c r="M961" s="86"/>
      <c r="N961" s="86"/>
      <c r="O961" s="86"/>
      <c r="P961" s="64" t="s">
        <v>1329</v>
      </c>
      <c r="Q961" s="64" t="s">
        <v>1330</v>
      </c>
      <c r="R961" s="86"/>
      <c r="S961" s="86"/>
      <c r="T961" s="86"/>
      <c r="U961" s="86"/>
      <c r="V961" s="86">
        <v>13</v>
      </c>
      <c r="W961" s="86" t="s">
        <v>106</v>
      </c>
      <c r="X961" s="86"/>
      <c r="Y961" s="86"/>
      <c r="Z961" s="86"/>
      <c r="AA961" s="86"/>
      <c r="AB961" s="64" t="s">
        <v>1331</v>
      </c>
      <c r="AC961" s="74" t="s">
        <v>3113</v>
      </c>
      <c r="AD961" s="181"/>
      <c r="AE961" s="339"/>
      <c r="AF961" s="245"/>
      <c r="AG961" s="245"/>
      <c r="AH961" s="245"/>
      <c r="AI961" s="245"/>
      <c r="AJ961" s="245"/>
      <c r="AK961" s="245"/>
      <c r="AL961" s="245"/>
      <c r="AM961" s="245" t="s">
        <v>3114</v>
      </c>
      <c r="AN961" s="85" t="s">
        <v>3115</v>
      </c>
      <c r="AO961" s="76" t="s">
        <v>71</v>
      </c>
      <c r="AP961" s="76" t="s">
        <v>72</v>
      </c>
      <c r="AQ961" s="76" t="s">
        <v>1332</v>
      </c>
      <c r="AR961" s="70" t="s">
        <v>109</v>
      </c>
      <c r="AS961" s="197" t="s">
        <v>79</v>
      </c>
      <c r="AT961" s="40">
        <f t="shared" ref="AT961:AU1006" si="391">AV961+AX961+AZ961+BB961</f>
        <v>52807.72</v>
      </c>
      <c r="AU961" s="40">
        <f t="shared" si="391"/>
        <v>52807.72</v>
      </c>
      <c r="AV961" s="37">
        <v>0</v>
      </c>
      <c r="AW961" s="37">
        <v>0</v>
      </c>
      <c r="AX961" s="37">
        <v>0</v>
      </c>
      <c r="AY961" s="37">
        <v>0</v>
      </c>
      <c r="AZ961" s="37">
        <v>0</v>
      </c>
      <c r="BA961" s="37">
        <v>0</v>
      </c>
      <c r="BB961" s="37">
        <v>52807.72</v>
      </c>
      <c r="BC961" s="37">
        <v>52807.72</v>
      </c>
      <c r="BD961" s="37">
        <f t="shared" si="364"/>
        <v>0</v>
      </c>
      <c r="BE961" s="37">
        <v>0</v>
      </c>
      <c r="BF961" s="37">
        <v>0</v>
      </c>
      <c r="BG961" s="37">
        <v>0</v>
      </c>
      <c r="BH961" s="37">
        <v>0</v>
      </c>
      <c r="BI961" s="37">
        <f t="shared" si="365"/>
        <v>0</v>
      </c>
      <c r="BJ961" s="37">
        <v>0</v>
      </c>
      <c r="BK961" s="37">
        <v>0</v>
      </c>
      <c r="BL961" s="37">
        <v>0</v>
      </c>
      <c r="BM961" s="37">
        <v>0</v>
      </c>
      <c r="BN961" s="37">
        <f t="shared" si="366"/>
        <v>0</v>
      </c>
      <c r="BO961" s="37">
        <v>0</v>
      </c>
      <c r="BP961" s="37">
        <v>0</v>
      </c>
      <c r="BQ961" s="37">
        <v>0</v>
      </c>
      <c r="BR961" s="37">
        <v>0</v>
      </c>
      <c r="BS961" s="37">
        <f t="shared" si="367"/>
        <v>0</v>
      </c>
      <c r="BT961" s="37">
        <v>0</v>
      </c>
      <c r="BU961" s="37">
        <v>0</v>
      </c>
      <c r="BV961" s="37">
        <v>0</v>
      </c>
      <c r="BW961" s="37">
        <v>0</v>
      </c>
      <c r="BX961" s="356">
        <f t="shared" si="368"/>
        <v>52807.72</v>
      </c>
      <c r="BY961" s="356">
        <f t="shared" si="369"/>
        <v>0</v>
      </c>
      <c r="BZ961" s="356">
        <f t="shared" si="370"/>
        <v>0</v>
      </c>
      <c r="CA961" s="356">
        <f t="shared" si="371"/>
        <v>0</v>
      </c>
      <c r="CB961" s="356">
        <f t="shared" si="372"/>
        <v>52807.72</v>
      </c>
      <c r="CC961" s="311">
        <f t="shared" si="373"/>
        <v>0</v>
      </c>
      <c r="CD961" s="356">
        <f t="shared" si="374"/>
        <v>0</v>
      </c>
      <c r="CE961" s="356">
        <f t="shared" si="374"/>
        <v>0</v>
      </c>
      <c r="CF961" s="356">
        <f t="shared" si="374"/>
        <v>0</v>
      </c>
      <c r="CG961" s="356">
        <f t="shared" si="374"/>
        <v>0</v>
      </c>
      <c r="CH961" s="311">
        <f t="shared" si="375"/>
        <v>0</v>
      </c>
      <c r="CI961" s="356">
        <f t="shared" si="376"/>
        <v>0</v>
      </c>
      <c r="CJ961" s="356">
        <f t="shared" si="376"/>
        <v>0</v>
      </c>
      <c r="CK961" s="356">
        <f t="shared" si="376"/>
        <v>0</v>
      </c>
      <c r="CL961" s="356">
        <f t="shared" si="376"/>
        <v>0</v>
      </c>
      <c r="CM961" s="438" t="s">
        <v>91</v>
      </c>
      <c r="CN961" s="19" t="str">
        <f t="shared" si="357"/>
        <v>4020000010113нормативный</v>
      </c>
      <c r="CO961" s="103"/>
      <c r="CP961" s="103"/>
      <c r="CQ961" s="104"/>
      <c r="CR961" s="104"/>
      <c r="CS961" s="104"/>
      <c r="CT961" s="104"/>
      <c r="CU961" s="104"/>
      <c r="CV961" s="104"/>
      <c r="CW961" s="104"/>
      <c r="CX961" s="104"/>
      <c r="CY961" s="211"/>
      <c r="CZ961" s="211"/>
      <c r="DA961" s="211"/>
      <c r="DB961" s="211"/>
      <c r="DC961" s="211"/>
      <c r="DD961" s="211"/>
      <c r="DE961" s="211"/>
      <c r="DF961" s="211"/>
      <c r="DG961" s="211"/>
      <c r="DH961" s="211"/>
    </row>
    <row r="962" spans="1:112" s="105" customFormat="1" ht="32.1" customHeight="1">
      <c r="A962" s="56" t="s">
        <v>1221</v>
      </c>
      <c r="B962" s="57" t="s">
        <v>1222</v>
      </c>
      <c r="C962" s="67">
        <v>402000001</v>
      </c>
      <c r="D962" s="58" t="s">
        <v>2087</v>
      </c>
      <c r="E962" s="59" t="s">
        <v>1224</v>
      </c>
      <c r="F962" s="60"/>
      <c r="G962" s="60"/>
      <c r="H962" s="61">
        <v>3</v>
      </c>
      <c r="I962" s="68"/>
      <c r="J962" s="61">
        <v>17</v>
      </c>
      <c r="K962" s="61" t="s">
        <v>64</v>
      </c>
      <c r="L962" s="61">
        <v>9</v>
      </c>
      <c r="M962" s="62"/>
      <c r="N962" s="62"/>
      <c r="O962" s="62"/>
      <c r="P962" s="63" t="s">
        <v>134</v>
      </c>
      <c r="Q962" s="64" t="s">
        <v>1303</v>
      </c>
      <c r="R962" s="62"/>
      <c r="S962" s="62"/>
      <c r="T962" s="62">
        <v>3</v>
      </c>
      <c r="U962" s="62"/>
      <c r="V962" s="62">
        <v>9</v>
      </c>
      <c r="W962" s="62">
        <v>1</v>
      </c>
      <c r="X962" s="61"/>
      <c r="Y962" s="61"/>
      <c r="Z962" s="61"/>
      <c r="AA962" s="61"/>
      <c r="AB962" s="63" t="s">
        <v>142</v>
      </c>
      <c r="AC962" s="64" t="s">
        <v>3108</v>
      </c>
      <c r="AD962" s="63"/>
      <c r="AE962" s="63"/>
      <c r="AF962" s="63"/>
      <c r="AG962" s="63"/>
      <c r="AH962" s="63"/>
      <c r="AI962" s="63"/>
      <c r="AJ962" s="63"/>
      <c r="AK962" s="63"/>
      <c r="AL962" s="63"/>
      <c r="AM962" s="63" t="s">
        <v>3116</v>
      </c>
      <c r="AN962" s="63" t="s">
        <v>3040</v>
      </c>
      <c r="AO962" s="76" t="s">
        <v>71</v>
      </c>
      <c r="AP962" s="76" t="s">
        <v>72</v>
      </c>
      <c r="AQ962" s="76" t="s">
        <v>1333</v>
      </c>
      <c r="AR962" s="70" t="s">
        <v>190</v>
      </c>
      <c r="AS962" s="197">
        <v>831</v>
      </c>
      <c r="AT962" s="40">
        <f t="shared" si="391"/>
        <v>1673289.81</v>
      </c>
      <c r="AU962" s="40">
        <f t="shared" si="391"/>
        <v>1673289.81</v>
      </c>
      <c r="AV962" s="37">
        <v>0</v>
      </c>
      <c r="AW962" s="37">
        <v>0</v>
      </c>
      <c r="AX962" s="37">
        <v>0</v>
      </c>
      <c r="AY962" s="37">
        <v>0</v>
      </c>
      <c r="AZ962" s="37">
        <v>0</v>
      </c>
      <c r="BA962" s="37">
        <v>0</v>
      </c>
      <c r="BB962" s="37">
        <v>1673289.81</v>
      </c>
      <c r="BC962" s="37">
        <v>1673289.81</v>
      </c>
      <c r="BD962" s="37">
        <f t="shared" si="364"/>
        <v>600291.11</v>
      </c>
      <c r="BE962" s="37">
        <v>0</v>
      </c>
      <c r="BF962" s="37">
        <v>0</v>
      </c>
      <c r="BG962" s="37">
        <v>0</v>
      </c>
      <c r="BH962" s="37">
        <v>600291.11</v>
      </c>
      <c r="BI962" s="37">
        <f t="shared" si="365"/>
        <v>500000</v>
      </c>
      <c r="BJ962" s="37">
        <v>0</v>
      </c>
      <c r="BK962" s="37">
        <v>0</v>
      </c>
      <c r="BL962" s="37">
        <v>0</v>
      </c>
      <c r="BM962" s="37">
        <v>500000</v>
      </c>
      <c r="BN962" s="37">
        <f t="shared" si="366"/>
        <v>500000</v>
      </c>
      <c r="BO962" s="37">
        <v>0</v>
      </c>
      <c r="BP962" s="37">
        <v>0</v>
      </c>
      <c r="BQ962" s="37">
        <v>0</v>
      </c>
      <c r="BR962" s="37">
        <v>500000</v>
      </c>
      <c r="BS962" s="37">
        <f t="shared" si="367"/>
        <v>500000</v>
      </c>
      <c r="BT962" s="37">
        <v>0</v>
      </c>
      <c r="BU962" s="37">
        <v>0</v>
      </c>
      <c r="BV962" s="37">
        <v>0</v>
      </c>
      <c r="BW962" s="37">
        <v>500000</v>
      </c>
      <c r="BX962" s="356">
        <f t="shared" si="368"/>
        <v>1673289.81</v>
      </c>
      <c r="BY962" s="356">
        <f t="shared" si="369"/>
        <v>0</v>
      </c>
      <c r="BZ962" s="356">
        <f t="shared" si="370"/>
        <v>0</v>
      </c>
      <c r="CA962" s="356">
        <f t="shared" si="371"/>
        <v>0</v>
      </c>
      <c r="CB962" s="356">
        <f t="shared" si="372"/>
        <v>1673289.81</v>
      </c>
      <c r="CC962" s="311">
        <f t="shared" si="373"/>
        <v>600291.11</v>
      </c>
      <c r="CD962" s="356">
        <f t="shared" si="374"/>
        <v>0</v>
      </c>
      <c r="CE962" s="356">
        <f t="shared" si="374"/>
        <v>0</v>
      </c>
      <c r="CF962" s="356">
        <f t="shared" si="374"/>
        <v>0</v>
      </c>
      <c r="CG962" s="356">
        <f t="shared" si="374"/>
        <v>600291.11</v>
      </c>
      <c r="CH962" s="311">
        <f t="shared" si="375"/>
        <v>500000</v>
      </c>
      <c r="CI962" s="356">
        <f t="shared" si="376"/>
        <v>0</v>
      </c>
      <c r="CJ962" s="356">
        <f t="shared" si="376"/>
        <v>0</v>
      </c>
      <c r="CK962" s="356">
        <f t="shared" si="376"/>
        <v>0</v>
      </c>
      <c r="CL962" s="356">
        <f t="shared" si="376"/>
        <v>500000</v>
      </c>
      <c r="CM962" s="509" t="s">
        <v>92</v>
      </c>
      <c r="CN962" s="19" t="str">
        <f t="shared" si="357"/>
        <v>4020000010113плановый</v>
      </c>
      <c r="CO962" s="103"/>
      <c r="CP962" s="103"/>
      <c r="CQ962" s="104"/>
      <c r="CR962" s="104"/>
      <c r="CS962" s="104"/>
      <c r="CT962" s="104"/>
      <c r="CU962" s="104"/>
      <c r="CV962" s="104"/>
      <c r="CW962" s="104"/>
      <c r="CX962" s="104"/>
      <c r="CY962" s="211"/>
      <c r="CZ962" s="211"/>
      <c r="DA962" s="211"/>
      <c r="DB962" s="211"/>
      <c r="DC962" s="211"/>
      <c r="DD962" s="211"/>
      <c r="DE962" s="211"/>
      <c r="DF962" s="211"/>
      <c r="DG962" s="211"/>
      <c r="DH962" s="211"/>
    </row>
    <row r="963" spans="1:112" s="105" customFormat="1" ht="32.1" customHeight="1">
      <c r="A963" s="56" t="s">
        <v>1221</v>
      </c>
      <c r="B963" s="57" t="s">
        <v>1222</v>
      </c>
      <c r="C963" s="67">
        <v>401000040</v>
      </c>
      <c r="D963" s="58" t="s">
        <v>1306</v>
      </c>
      <c r="E963" s="59" t="s">
        <v>1334</v>
      </c>
      <c r="F963" s="60"/>
      <c r="G963" s="60"/>
      <c r="H963" s="61" t="s">
        <v>1335</v>
      </c>
      <c r="I963" s="68"/>
      <c r="J963" s="61" t="s">
        <v>1336</v>
      </c>
      <c r="K963" s="61" t="s">
        <v>1337</v>
      </c>
      <c r="L963" s="61" t="s">
        <v>1338</v>
      </c>
      <c r="M963" s="62"/>
      <c r="N963" s="62"/>
      <c r="O963" s="62"/>
      <c r="P963" s="63" t="s">
        <v>1248</v>
      </c>
      <c r="Q963" s="64" t="s">
        <v>1303</v>
      </c>
      <c r="R963" s="62"/>
      <c r="S963" s="62"/>
      <c r="T963" s="62">
        <v>3</v>
      </c>
      <c r="U963" s="62"/>
      <c r="V963" s="62" t="s">
        <v>189</v>
      </c>
      <c r="W963" s="62" t="s">
        <v>64</v>
      </c>
      <c r="X963" s="61"/>
      <c r="Y963" s="61"/>
      <c r="Z963" s="61"/>
      <c r="AA963" s="61"/>
      <c r="AB963" s="63" t="s">
        <v>142</v>
      </c>
      <c r="AC963" s="64" t="s">
        <v>3117</v>
      </c>
      <c r="AD963" s="63"/>
      <c r="AE963" s="63"/>
      <c r="AF963" s="63"/>
      <c r="AG963" s="63"/>
      <c r="AH963" s="63"/>
      <c r="AI963" s="63"/>
      <c r="AJ963" s="63" t="s">
        <v>289</v>
      </c>
      <c r="AK963" s="63" t="s">
        <v>1394</v>
      </c>
      <c r="AL963" s="63"/>
      <c r="AM963" s="63"/>
      <c r="AN963" s="63" t="s">
        <v>3118</v>
      </c>
      <c r="AO963" s="76" t="s">
        <v>137</v>
      </c>
      <c r="AP963" s="76" t="s">
        <v>219</v>
      </c>
      <c r="AQ963" s="76" t="s">
        <v>1339</v>
      </c>
      <c r="AR963" s="70" t="s">
        <v>174</v>
      </c>
      <c r="AS963" s="197">
        <v>611</v>
      </c>
      <c r="AT963" s="40">
        <f t="shared" si="391"/>
        <v>23453451.359999999</v>
      </c>
      <c r="AU963" s="40">
        <f t="shared" si="391"/>
        <v>23453451.359999999</v>
      </c>
      <c r="AV963" s="37">
        <v>0</v>
      </c>
      <c r="AW963" s="37">
        <v>0</v>
      </c>
      <c r="AX963" s="37">
        <v>0</v>
      </c>
      <c r="AY963" s="37">
        <v>0</v>
      </c>
      <c r="AZ963" s="37">
        <v>0</v>
      </c>
      <c r="BA963" s="37">
        <v>0</v>
      </c>
      <c r="BB963" s="37">
        <v>23453451.359999999</v>
      </c>
      <c r="BC963" s="37">
        <v>23453451.359999999</v>
      </c>
      <c r="BD963" s="37">
        <f t="shared" si="364"/>
        <v>20809798.57</v>
      </c>
      <c r="BE963" s="37">
        <v>0</v>
      </c>
      <c r="BF963" s="37">
        <v>0</v>
      </c>
      <c r="BG963" s="37">
        <v>0</v>
      </c>
      <c r="BH963" s="37">
        <v>20809798.57</v>
      </c>
      <c r="BI963" s="37">
        <f t="shared" si="365"/>
        <v>21140335.48</v>
      </c>
      <c r="BJ963" s="37">
        <v>0</v>
      </c>
      <c r="BK963" s="37">
        <v>0</v>
      </c>
      <c r="BL963" s="37">
        <v>0</v>
      </c>
      <c r="BM963" s="37">
        <v>21140335.48</v>
      </c>
      <c r="BN963" s="37">
        <f t="shared" si="366"/>
        <v>21145484.600000001</v>
      </c>
      <c r="BO963" s="37">
        <v>0</v>
      </c>
      <c r="BP963" s="37">
        <v>0</v>
      </c>
      <c r="BQ963" s="37">
        <v>0</v>
      </c>
      <c r="BR963" s="37">
        <v>21145484.600000001</v>
      </c>
      <c r="BS963" s="37">
        <f t="shared" si="367"/>
        <v>21145484.600000001</v>
      </c>
      <c r="BT963" s="37">
        <v>0</v>
      </c>
      <c r="BU963" s="37">
        <v>0</v>
      </c>
      <c r="BV963" s="37">
        <v>0</v>
      </c>
      <c r="BW963" s="37">
        <v>21145484.600000001</v>
      </c>
      <c r="BX963" s="356">
        <f t="shared" si="368"/>
        <v>23453451.359999999</v>
      </c>
      <c r="BY963" s="356">
        <f t="shared" si="369"/>
        <v>0</v>
      </c>
      <c r="BZ963" s="356">
        <f t="shared" si="370"/>
        <v>0</v>
      </c>
      <c r="CA963" s="356">
        <f t="shared" si="371"/>
        <v>0</v>
      </c>
      <c r="CB963" s="356">
        <f t="shared" si="372"/>
        <v>23453451.359999999</v>
      </c>
      <c r="CC963" s="311">
        <f t="shared" si="373"/>
        <v>23629304.810000002</v>
      </c>
      <c r="CD963" s="356">
        <f t="shared" si="374"/>
        <v>0</v>
      </c>
      <c r="CE963" s="356">
        <f t="shared" si="374"/>
        <v>0</v>
      </c>
      <c r="CF963" s="356">
        <f t="shared" si="374"/>
        <v>0</v>
      </c>
      <c r="CG963" s="356">
        <f>BH963+792532.71+2026973.53</f>
        <v>23629304.810000002</v>
      </c>
      <c r="CH963" s="311">
        <f t="shared" si="375"/>
        <v>21140335.48</v>
      </c>
      <c r="CI963" s="356">
        <f t="shared" si="376"/>
        <v>0</v>
      </c>
      <c r="CJ963" s="356">
        <f t="shared" si="376"/>
        <v>0</v>
      </c>
      <c r="CK963" s="356">
        <f t="shared" si="376"/>
        <v>0</v>
      </c>
      <c r="CL963" s="356">
        <f t="shared" si="376"/>
        <v>21140335.48</v>
      </c>
      <c r="CM963" s="311" t="s">
        <v>91</v>
      </c>
      <c r="CN963" s="19" t="str">
        <f t="shared" si="357"/>
        <v>4010000400407нормативный</v>
      </c>
      <c r="CO963" s="103"/>
      <c r="CP963" s="103"/>
      <c r="CQ963" s="104"/>
      <c r="CR963" s="104"/>
      <c r="CS963" s="104"/>
      <c r="CT963" s="104"/>
      <c r="CU963" s="104"/>
      <c r="CV963" s="104"/>
      <c r="CW963" s="104"/>
      <c r="CX963" s="104"/>
      <c r="CY963" s="211"/>
      <c r="CZ963" s="211"/>
      <c r="DA963" s="211"/>
      <c r="DB963" s="211"/>
      <c r="DC963" s="211"/>
      <c r="DD963" s="211"/>
      <c r="DE963" s="211"/>
      <c r="DF963" s="211"/>
      <c r="DG963" s="211"/>
      <c r="DH963" s="211"/>
    </row>
    <row r="964" spans="1:112" s="105" customFormat="1" ht="32.1" customHeight="1">
      <c r="A964" s="56" t="s">
        <v>1221</v>
      </c>
      <c r="B964" s="57" t="s">
        <v>1222</v>
      </c>
      <c r="C964" s="67">
        <v>401000040</v>
      </c>
      <c r="D964" s="58" t="s">
        <v>1306</v>
      </c>
      <c r="E964" s="59" t="s">
        <v>1334</v>
      </c>
      <c r="F964" s="60"/>
      <c r="G964" s="60"/>
      <c r="H964" s="61" t="s">
        <v>1341</v>
      </c>
      <c r="I964" s="68"/>
      <c r="J964" s="61" t="s">
        <v>1336</v>
      </c>
      <c r="K964" s="61" t="s">
        <v>845</v>
      </c>
      <c r="L964" s="61" t="s">
        <v>1342</v>
      </c>
      <c r="M964" s="62"/>
      <c r="N964" s="62"/>
      <c r="O964" s="62"/>
      <c r="P964" s="63" t="s">
        <v>1343</v>
      </c>
      <c r="Q964" s="64" t="s">
        <v>1303</v>
      </c>
      <c r="R964" s="62"/>
      <c r="S964" s="62"/>
      <c r="T964" s="62">
        <v>3</v>
      </c>
      <c r="U964" s="62"/>
      <c r="V964" s="62" t="s">
        <v>189</v>
      </c>
      <c r="W964" s="62" t="s">
        <v>64</v>
      </c>
      <c r="X964" s="61"/>
      <c r="Y964" s="61"/>
      <c r="Z964" s="61"/>
      <c r="AA964" s="61"/>
      <c r="AB964" s="63" t="s">
        <v>142</v>
      </c>
      <c r="AC964" s="64" t="s">
        <v>3117</v>
      </c>
      <c r="AD964" s="63"/>
      <c r="AE964" s="63"/>
      <c r="AF964" s="63"/>
      <c r="AG964" s="63"/>
      <c r="AH964" s="63"/>
      <c r="AI964" s="63"/>
      <c r="AJ964" s="63" t="s">
        <v>289</v>
      </c>
      <c r="AK964" s="63" t="s">
        <v>1394</v>
      </c>
      <c r="AL964" s="63"/>
      <c r="AM964" s="63"/>
      <c r="AN964" s="63" t="s">
        <v>3118</v>
      </c>
      <c r="AO964" s="76" t="s">
        <v>137</v>
      </c>
      <c r="AP964" s="76" t="s">
        <v>219</v>
      </c>
      <c r="AQ964" s="76" t="s">
        <v>1339</v>
      </c>
      <c r="AR964" s="70" t="s">
        <v>1344</v>
      </c>
      <c r="AS964" s="197">
        <v>612</v>
      </c>
      <c r="AT964" s="40">
        <f t="shared" si="391"/>
        <v>1785900</v>
      </c>
      <c r="AU964" s="40">
        <f t="shared" si="391"/>
        <v>1785900</v>
      </c>
      <c r="AV964" s="37">
        <v>0</v>
      </c>
      <c r="AW964" s="37">
        <v>0</v>
      </c>
      <c r="AX964" s="37">
        <v>0</v>
      </c>
      <c r="AY964" s="37">
        <v>0</v>
      </c>
      <c r="AZ964" s="37">
        <v>0</v>
      </c>
      <c r="BA964" s="37">
        <v>0</v>
      </c>
      <c r="BB964" s="37">
        <v>1785900</v>
      </c>
      <c r="BC964" s="37">
        <v>1785900</v>
      </c>
      <c r="BD964" s="37">
        <f t="shared" si="364"/>
        <v>2295000</v>
      </c>
      <c r="BE964" s="37">
        <v>0</v>
      </c>
      <c r="BF964" s="37">
        <v>0</v>
      </c>
      <c r="BG964" s="37">
        <v>0</v>
      </c>
      <c r="BH964" s="37">
        <v>2295000</v>
      </c>
      <c r="BI964" s="37">
        <f t="shared" si="365"/>
        <v>0</v>
      </c>
      <c r="BJ964" s="37">
        <v>0</v>
      </c>
      <c r="BK964" s="37">
        <v>0</v>
      </c>
      <c r="BL964" s="37">
        <v>0</v>
      </c>
      <c r="BM964" s="37">
        <v>0</v>
      </c>
      <c r="BN964" s="37">
        <f t="shared" si="366"/>
        <v>0</v>
      </c>
      <c r="BO964" s="37">
        <v>0</v>
      </c>
      <c r="BP964" s="37">
        <v>0</v>
      </c>
      <c r="BQ964" s="37">
        <v>0</v>
      </c>
      <c r="BR964" s="37">
        <v>0</v>
      </c>
      <c r="BS964" s="37">
        <f t="shared" si="367"/>
        <v>0</v>
      </c>
      <c r="BT964" s="37">
        <v>0</v>
      </c>
      <c r="BU964" s="37">
        <v>0</v>
      </c>
      <c r="BV964" s="37">
        <v>0</v>
      </c>
      <c r="BW964" s="37">
        <v>0</v>
      </c>
      <c r="BX964" s="356">
        <f t="shared" si="368"/>
        <v>1785900</v>
      </c>
      <c r="BY964" s="356">
        <f t="shared" si="369"/>
        <v>0</v>
      </c>
      <c r="BZ964" s="356">
        <f t="shared" si="370"/>
        <v>0</v>
      </c>
      <c r="CA964" s="356">
        <f t="shared" si="371"/>
        <v>0</v>
      </c>
      <c r="CB964" s="356">
        <f t="shared" si="372"/>
        <v>1785900</v>
      </c>
      <c r="CC964" s="311">
        <f t="shared" si="373"/>
        <v>8524000</v>
      </c>
      <c r="CD964" s="356">
        <f t="shared" si="374"/>
        <v>0</v>
      </c>
      <c r="CE964" s="356">
        <f t="shared" si="374"/>
        <v>0</v>
      </c>
      <c r="CF964" s="356">
        <f t="shared" si="374"/>
        <v>0</v>
      </c>
      <c r="CG964" s="356">
        <f>BH964+6229000</f>
        <v>8524000</v>
      </c>
      <c r="CH964" s="311">
        <f t="shared" si="375"/>
        <v>0</v>
      </c>
      <c r="CI964" s="356">
        <f t="shared" si="376"/>
        <v>0</v>
      </c>
      <c r="CJ964" s="356">
        <f t="shared" si="376"/>
        <v>0</v>
      </c>
      <c r="CK964" s="356">
        <f t="shared" si="376"/>
        <v>0</v>
      </c>
      <c r="CL964" s="356">
        <f t="shared" si="376"/>
        <v>0</v>
      </c>
      <c r="CM964" s="509" t="s">
        <v>92</v>
      </c>
      <c r="CN964" s="19" t="str">
        <f t="shared" si="357"/>
        <v>4010000400407плановый</v>
      </c>
      <c r="CO964" s="103"/>
      <c r="CP964" s="103"/>
      <c r="CQ964" s="104"/>
      <c r="CR964" s="104"/>
      <c r="CS964" s="104"/>
      <c r="CT964" s="104"/>
      <c r="CU964" s="104"/>
      <c r="CV964" s="104"/>
      <c r="CW964" s="104"/>
      <c r="CX964" s="104"/>
      <c r="CY964" s="211"/>
      <c r="CZ964" s="211"/>
      <c r="DA964" s="211"/>
      <c r="DB964" s="211"/>
      <c r="DC964" s="211"/>
      <c r="DD964" s="211"/>
      <c r="DE964" s="211"/>
      <c r="DF964" s="211"/>
      <c r="DG964" s="211"/>
      <c r="DH964" s="211"/>
    </row>
    <row r="965" spans="1:112" s="105" customFormat="1" ht="32.1" customHeight="1">
      <c r="A965" s="56" t="s">
        <v>1221</v>
      </c>
      <c r="B965" s="57" t="s">
        <v>1222</v>
      </c>
      <c r="C965" s="67">
        <v>401000040</v>
      </c>
      <c r="D965" s="58" t="s">
        <v>1306</v>
      </c>
      <c r="E965" s="59" t="s">
        <v>1334</v>
      </c>
      <c r="F965" s="85"/>
      <c r="G965" s="85"/>
      <c r="H965" s="86" t="s">
        <v>1341</v>
      </c>
      <c r="I965" s="337"/>
      <c r="J965" s="86" t="s">
        <v>1336</v>
      </c>
      <c r="K965" s="86" t="s">
        <v>845</v>
      </c>
      <c r="L965" s="86" t="s">
        <v>1342</v>
      </c>
      <c r="M965" s="232"/>
      <c r="N965" s="232"/>
      <c r="O965" s="232"/>
      <c r="P965" s="63" t="s">
        <v>1343</v>
      </c>
      <c r="Q965" s="64" t="s">
        <v>3045</v>
      </c>
      <c r="R965" s="232"/>
      <c r="S965" s="232"/>
      <c r="T965" s="232">
        <v>3</v>
      </c>
      <c r="U965" s="232"/>
      <c r="V965" s="232">
        <v>12</v>
      </c>
      <c r="W965" s="232">
        <v>1</v>
      </c>
      <c r="X965" s="86">
        <v>3</v>
      </c>
      <c r="Y965" s="86"/>
      <c r="Z965" s="86"/>
      <c r="AA965" s="86"/>
      <c r="AB965" s="64" t="s">
        <v>1300</v>
      </c>
      <c r="AC965" s="64" t="s">
        <v>3047</v>
      </c>
      <c r="AD965" s="64"/>
      <c r="AE965" s="64"/>
      <c r="AF965" s="64"/>
      <c r="AG965" s="64"/>
      <c r="AH965" s="64"/>
      <c r="AI965" s="64"/>
      <c r="AJ965" s="245" t="s">
        <v>1358</v>
      </c>
      <c r="AK965" s="64"/>
      <c r="AL965" s="64"/>
      <c r="AM965" s="64"/>
      <c r="AN965" s="64" t="s">
        <v>3048</v>
      </c>
      <c r="AO965" s="197" t="s">
        <v>137</v>
      </c>
      <c r="AP965" s="197" t="s">
        <v>219</v>
      </c>
      <c r="AQ965" s="197" t="s">
        <v>1346</v>
      </c>
      <c r="AR965" s="70" t="s">
        <v>126</v>
      </c>
      <c r="AS965" s="197" t="s">
        <v>471</v>
      </c>
      <c r="AT965" s="40">
        <f t="shared" si="391"/>
        <v>496783.65</v>
      </c>
      <c r="AU965" s="40">
        <f t="shared" si="391"/>
        <v>496783.65</v>
      </c>
      <c r="AV965" s="37">
        <v>0</v>
      </c>
      <c r="AW965" s="37">
        <v>0</v>
      </c>
      <c r="AX965" s="37">
        <v>496783.65</v>
      </c>
      <c r="AY965" s="37">
        <v>496783.65</v>
      </c>
      <c r="AZ965" s="37">
        <v>0</v>
      </c>
      <c r="BA965" s="37">
        <v>0</v>
      </c>
      <c r="BB965" s="37">
        <v>0</v>
      </c>
      <c r="BC965" s="37">
        <v>0</v>
      </c>
      <c r="BD965" s="37">
        <f t="shared" si="364"/>
        <v>0</v>
      </c>
      <c r="BE965" s="37">
        <v>0</v>
      </c>
      <c r="BF965" s="37">
        <v>0</v>
      </c>
      <c r="BG965" s="37">
        <v>0</v>
      </c>
      <c r="BH965" s="37">
        <v>0</v>
      </c>
      <c r="BI965" s="37">
        <f t="shared" si="365"/>
        <v>0</v>
      </c>
      <c r="BJ965" s="37">
        <v>0</v>
      </c>
      <c r="BK965" s="37">
        <v>0</v>
      </c>
      <c r="BL965" s="37">
        <v>0</v>
      </c>
      <c r="BM965" s="37">
        <v>0</v>
      </c>
      <c r="BN965" s="37">
        <f t="shared" si="366"/>
        <v>0</v>
      </c>
      <c r="BO965" s="37">
        <v>0</v>
      </c>
      <c r="BP965" s="37">
        <v>0</v>
      </c>
      <c r="BQ965" s="37">
        <v>0</v>
      </c>
      <c r="BR965" s="37">
        <v>0</v>
      </c>
      <c r="BS965" s="37">
        <f t="shared" si="367"/>
        <v>0</v>
      </c>
      <c r="BT965" s="37">
        <v>0</v>
      </c>
      <c r="BU965" s="37">
        <v>0</v>
      </c>
      <c r="BV965" s="37">
        <v>0</v>
      </c>
      <c r="BW965" s="37">
        <v>0</v>
      </c>
      <c r="BX965" s="356">
        <f t="shared" si="368"/>
        <v>496783.65</v>
      </c>
      <c r="BY965" s="356">
        <f t="shared" si="369"/>
        <v>0</v>
      </c>
      <c r="BZ965" s="356">
        <f t="shared" si="370"/>
        <v>496783.65</v>
      </c>
      <c r="CA965" s="356">
        <f t="shared" si="371"/>
        <v>0</v>
      </c>
      <c r="CB965" s="356">
        <f t="shared" si="372"/>
        <v>0</v>
      </c>
      <c r="CC965" s="311">
        <f t="shared" si="373"/>
        <v>0</v>
      </c>
      <c r="CD965" s="356">
        <f t="shared" si="374"/>
        <v>0</v>
      </c>
      <c r="CE965" s="356">
        <f t="shared" si="374"/>
        <v>0</v>
      </c>
      <c r="CF965" s="356">
        <f t="shared" si="374"/>
        <v>0</v>
      </c>
      <c r="CG965" s="356">
        <f t="shared" si="374"/>
        <v>0</v>
      </c>
      <c r="CH965" s="311">
        <f t="shared" si="375"/>
        <v>0</v>
      </c>
      <c r="CI965" s="356">
        <f t="shared" si="376"/>
        <v>0</v>
      </c>
      <c r="CJ965" s="356">
        <f t="shared" si="376"/>
        <v>0</v>
      </c>
      <c r="CK965" s="356">
        <f t="shared" si="376"/>
        <v>0</v>
      </c>
      <c r="CL965" s="356">
        <f t="shared" si="376"/>
        <v>0</v>
      </c>
      <c r="CM965" s="311" t="s">
        <v>91</v>
      </c>
      <c r="CN965" s="19" t="str">
        <f t="shared" si="357"/>
        <v>4010000400407нормативный</v>
      </c>
      <c r="CO965" s="103"/>
      <c r="CP965" s="103"/>
      <c r="CQ965" s="104"/>
      <c r="CR965" s="104"/>
      <c r="CS965" s="104"/>
      <c r="CT965" s="104"/>
      <c r="CU965" s="104"/>
      <c r="CV965" s="104"/>
      <c r="CW965" s="104"/>
      <c r="CX965" s="104"/>
      <c r="CY965" s="211"/>
      <c r="CZ965" s="211"/>
      <c r="DA965" s="211"/>
      <c r="DB965" s="211"/>
      <c r="DC965" s="211"/>
      <c r="DD965" s="211"/>
      <c r="DE965" s="211"/>
      <c r="DF965" s="211"/>
      <c r="DG965" s="211"/>
      <c r="DH965" s="211"/>
    </row>
    <row r="966" spans="1:112" s="105" customFormat="1" ht="32.1" customHeight="1">
      <c r="A966" s="56" t="s">
        <v>1221</v>
      </c>
      <c r="B966" s="57" t="s">
        <v>1222</v>
      </c>
      <c r="C966" s="67">
        <v>401000040</v>
      </c>
      <c r="D966" s="58" t="s">
        <v>1306</v>
      </c>
      <c r="E966" s="59" t="s">
        <v>3119</v>
      </c>
      <c r="F966" s="85"/>
      <c r="G966" s="85"/>
      <c r="H966" s="86">
        <v>3</v>
      </c>
      <c r="I966" s="337"/>
      <c r="J966" s="86">
        <v>17</v>
      </c>
      <c r="K966" s="86">
        <v>1</v>
      </c>
      <c r="L966" s="86">
        <v>3</v>
      </c>
      <c r="M966" s="232"/>
      <c r="N966" s="232"/>
      <c r="O966" s="232"/>
      <c r="P966" s="64" t="s">
        <v>134</v>
      </c>
      <c r="Q966" s="64" t="s">
        <v>3045</v>
      </c>
      <c r="R966" s="232"/>
      <c r="S966" s="232"/>
      <c r="T966" s="232">
        <v>3</v>
      </c>
      <c r="U966" s="232"/>
      <c r="V966" s="232">
        <v>17</v>
      </c>
      <c r="W966" s="232">
        <v>1</v>
      </c>
      <c r="X966" s="86">
        <v>3</v>
      </c>
      <c r="Y966" s="86"/>
      <c r="Z966" s="86"/>
      <c r="AA966" s="86"/>
      <c r="AB966" s="64" t="s">
        <v>1300</v>
      </c>
      <c r="AC966" s="64" t="s">
        <v>3120</v>
      </c>
      <c r="AD966" s="63"/>
      <c r="AE966" s="63"/>
      <c r="AF966" s="63"/>
      <c r="AG966" s="63"/>
      <c r="AH966" s="63"/>
      <c r="AI966" s="63"/>
      <c r="AJ966" s="60" t="s">
        <v>289</v>
      </c>
      <c r="AK966" s="60" t="s">
        <v>1394</v>
      </c>
      <c r="AL966" s="63"/>
      <c r="AM966" s="63"/>
      <c r="AN966" s="63" t="s">
        <v>3118</v>
      </c>
      <c r="AO966" s="197" t="s">
        <v>137</v>
      </c>
      <c r="AP966" s="197" t="s">
        <v>219</v>
      </c>
      <c r="AQ966" s="197" t="s">
        <v>3121</v>
      </c>
      <c r="AR966" s="70" t="s">
        <v>1957</v>
      </c>
      <c r="AS966" s="197">
        <v>611</v>
      </c>
      <c r="AT966" s="40">
        <f>AV966+AX966+AZ966+BB966</f>
        <v>65524.34</v>
      </c>
      <c r="AU966" s="40">
        <f>AW966+AY966+BA966+BC966</f>
        <v>65524.34</v>
      </c>
      <c r="AV966" s="37">
        <v>0</v>
      </c>
      <c r="AW966" s="37">
        <v>0</v>
      </c>
      <c r="AX966" s="37">
        <v>65524.34</v>
      </c>
      <c r="AY966" s="37">
        <v>65524.34</v>
      </c>
      <c r="AZ966" s="40">
        <v>0</v>
      </c>
      <c r="BA966" s="37">
        <v>0</v>
      </c>
      <c r="BB966" s="37">
        <v>0</v>
      </c>
      <c r="BC966" s="37">
        <v>0</v>
      </c>
      <c r="BD966" s="37">
        <f>SUM(BE966:BH966)</f>
        <v>0</v>
      </c>
      <c r="BE966" s="40">
        <v>0</v>
      </c>
      <c r="BF966" s="40">
        <v>0</v>
      </c>
      <c r="BG966" s="37">
        <v>0</v>
      </c>
      <c r="BH966" s="37">
        <v>0</v>
      </c>
      <c r="BI966" s="37">
        <f>SUM(BJ966:BM966)</f>
        <v>0</v>
      </c>
      <c r="BJ966" s="37">
        <v>0</v>
      </c>
      <c r="BK966" s="37">
        <v>0</v>
      </c>
      <c r="BL966" s="37">
        <v>0</v>
      </c>
      <c r="BM966" s="37">
        <v>0</v>
      </c>
      <c r="BN966" s="37">
        <f>SUM(BO966:BR966)</f>
        <v>0</v>
      </c>
      <c r="BO966" s="37">
        <v>0</v>
      </c>
      <c r="BP966" s="37">
        <v>0</v>
      </c>
      <c r="BQ966" s="37">
        <v>0</v>
      </c>
      <c r="BR966" s="37">
        <v>0</v>
      </c>
      <c r="BS966" s="37">
        <f>SUM(BT966:BW966)</f>
        <v>0</v>
      </c>
      <c r="BT966" s="37">
        <v>0</v>
      </c>
      <c r="BU966" s="37">
        <v>0</v>
      </c>
      <c r="BV966" s="37">
        <v>0</v>
      </c>
      <c r="BW966" s="37">
        <v>0</v>
      </c>
      <c r="BX966" s="356">
        <f t="shared" si="368"/>
        <v>65524.34</v>
      </c>
      <c r="BY966" s="356">
        <f t="shared" si="369"/>
        <v>0</v>
      </c>
      <c r="BZ966" s="356">
        <f t="shared" si="370"/>
        <v>65524.34</v>
      </c>
      <c r="CA966" s="356">
        <f t="shared" si="371"/>
        <v>0</v>
      </c>
      <c r="CB966" s="356">
        <f t="shared" si="372"/>
        <v>0</v>
      </c>
      <c r="CC966" s="311">
        <f t="shared" si="373"/>
        <v>0</v>
      </c>
      <c r="CD966" s="356">
        <f t="shared" si="374"/>
        <v>0</v>
      </c>
      <c r="CE966" s="356">
        <f t="shared" si="374"/>
        <v>0</v>
      </c>
      <c r="CF966" s="356">
        <f t="shared" si="374"/>
        <v>0</v>
      </c>
      <c r="CG966" s="356">
        <f t="shared" si="374"/>
        <v>0</v>
      </c>
      <c r="CH966" s="311">
        <f t="shared" si="375"/>
        <v>0</v>
      </c>
      <c r="CI966" s="356">
        <f t="shared" si="376"/>
        <v>0</v>
      </c>
      <c r="CJ966" s="356">
        <f t="shared" si="376"/>
        <v>0</v>
      </c>
      <c r="CK966" s="356">
        <f t="shared" si="376"/>
        <v>0</v>
      </c>
      <c r="CL966" s="356">
        <f t="shared" si="376"/>
        <v>0</v>
      </c>
      <c r="CM966" s="311" t="s">
        <v>91</v>
      </c>
      <c r="CN966" s="19" t="str">
        <f t="shared" si="357"/>
        <v>4010000400407нормативный</v>
      </c>
      <c r="CO966" s="103"/>
      <c r="CP966" s="103"/>
      <c r="CQ966" s="104"/>
      <c r="CR966" s="104"/>
      <c r="CS966" s="104"/>
      <c r="CT966" s="104"/>
      <c r="CU966" s="104"/>
      <c r="CV966" s="104"/>
      <c r="CW966" s="104"/>
      <c r="CX966" s="104"/>
      <c r="CY966" s="211"/>
      <c r="CZ966" s="211"/>
      <c r="DA966" s="211"/>
      <c r="DB966" s="211"/>
      <c r="DC966" s="211"/>
      <c r="DD966" s="211"/>
      <c r="DE966" s="211"/>
      <c r="DF966" s="211"/>
      <c r="DG966" s="211"/>
      <c r="DH966" s="211"/>
    </row>
    <row r="967" spans="1:112" s="105" customFormat="1" ht="32.1" customHeight="1">
      <c r="A967" s="56" t="s">
        <v>1221</v>
      </c>
      <c r="B967" s="57" t="s">
        <v>1222</v>
      </c>
      <c r="C967" s="67">
        <v>401000040</v>
      </c>
      <c r="D967" s="58" t="s">
        <v>1306</v>
      </c>
      <c r="E967" s="59" t="s">
        <v>1347</v>
      </c>
      <c r="F967" s="60"/>
      <c r="G967" s="60"/>
      <c r="H967" s="61" t="s">
        <v>1341</v>
      </c>
      <c r="I967" s="68"/>
      <c r="J967" s="61" t="s">
        <v>1336</v>
      </c>
      <c r="K967" s="61" t="s">
        <v>845</v>
      </c>
      <c r="L967" s="61" t="s">
        <v>1348</v>
      </c>
      <c r="M967" s="62"/>
      <c r="N967" s="62"/>
      <c r="O967" s="62"/>
      <c r="P967" s="63" t="s">
        <v>1349</v>
      </c>
      <c r="Q967" s="64" t="s">
        <v>1303</v>
      </c>
      <c r="R967" s="62"/>
      <c r="S967" s="62"/>
      <c r="T967" s="62">
        <v>3</v>
      </c>
      <c r="U967" s="62"/>
      <c r="V967" s="62" t="s">
        <v>189</v>
      </c>
      <c r="W967" s="62" t="s">
        <v>64</v>
      </c>
      <c r="X967" s="61"/>
      <c r="Y967" s="61"/>
      <c r="Z967" s="61"/>
      <c r="AA967" s="61"/>
      <c r="AB967" s="63" t="s">
        <v>142</v>
      </c>
      <c r="AC967" s="64" t="s">
        <v>3120</v>
      </c>
      <c r="AD967" s="63"/>
      <c r="AE967" s="63"/>
      <c r="AF967" s="63"/>
      <c r="AG967" s="63"/>
      <c r="AH967" s="63"/>
      <c r="AI967" s="63"/>
      <c r="AJ967" s="60" t="s">
        <v>289</v>
      </c>
      <c r="AK967" s="60" t="s">
        <v>1394</v>
      </c>
      <c r="AL967" s="63"/>
      <c r="AM967" s="63"/>
      <c r="AN967" s="63" t="s">
        <v>3118</v>
      </c>
      <c r="AO967" s="76" t="s">
        <v>205</v>
      </c>
      <c r="AP967" s="76" t="s">
        <v>74</v>
      </c>
      <c r="AQ967" s="76" t="s">
        <v>1313</v>
      </c>
      <c r="AR967" s="70" t="s">
        <v>174</v>
      </c>
      <c r="AS967" s="197">
        <v>611</v>
      </c>
      <c r="AT967" s="40">
        <f t="shared" si="391"/>
        <v>6975923.5499999998</v>
      </c>
      <c r="AU967" s="40">
        <f t="shared" si="391"/>
        <v>6975923.5499999998</v>
      </c>
      <c r="AV967" s="37">
        <v>0</v>
      </c>
      <c r="AW967" s="37">
        <v>0</v>
      </c>
      <c r="AX967" s="37">
        <v>0</v>
      </c>
      <c r="AY967" s="37">
        <v>0</v>
      </c>
      <c r="AZ967" s="37">
        <v>0</v>
      </c>
      <c r="BA967" s="37">
        <v>0</v>
      </c>
      <c r="BB967" s="37">
        <v>6975923.5499999998</v>
      </c>
      <c r="BC967" s="37">
        <v>6975923.5499999998</v>
      </c>
      <c r="BD967" s="37">
        <f t="shared" si="364"/>
        <v>7308739.6399999997</v>
      </c>
      <c r="BE967" s="37">
        <v>0</v>
      </c>
      <c r="BF967" s="37">
        <v>0</v>
      </c>
      <c r="BG967" s="37">
        <v>0</v>
      </c>
      <c r="BH967" s="37">
        <v>7308739.6399999997</v>
      </c>
      <c r="BI967" s="37">
        <f t="shared" si="365"/>
        <v>7413978.5499999998</v>
      </c>
      <c r="BJ967" s="37">
        <v>0</v>
      </c>
      <c r="BK967" s="37">
        <v>0</v>
      </c>
      <c r="BL967" s="37">
        <v>0</v>
      </c>
      <c r="BM967" s="37">
        <v>7413978.5499999998</v>
      </c>
      <c r="BN967" s="37">
        <f t="shared" si="366"/>
        <v>7415320.25</v>
      </c>
      <c r="BO967" s="37">
        <v>0</v>
      </c>
      <c r="BP967" s="37">
        <v>0</v>
      </c>
      <c r="BQ967" s="37">
        <v>0</v>
      </c>
      <c r="BR967" s="37">
        <v>7415320.25</v>
      </c>
      <c r="BS967" s="37">
        <f t="shared" ref="BS967:BS979" si="392">SUM(BT967:BW967)</f>
        <v>7415320.25</v>
      </c>
      <c r="BT967" s="37">
        <v>0</v>
      </c>
      <c r="BU967" s="37">
        <v>0</v>
      </c>
      <c r="BV967" s="37">
        <v>0</v>
      </c>
      <c r="BW967" s="37">
        <v>7415320.25</v>
      </c>
      <c r="BX967" s="356">
        <f t="shared" si="368"/>
        <v>6975923.5499999998</v>
      </c>
      <c r="BY967" s="356">
        <f t="shared" si="369"/>
        <v>0</v>
      </c>
      <c r="BZ967" s="356">
        <f t="shared" si="370"/>
        <v>0</v>
      </c>
      <c r="CA967" s="356">
        <f t="shared" si="371"/>
        <v>0</v>
      </c>
      <c r="CB967" s="356">
        <f t="shared" si="372"/>
        <v>6975923.5499999998</v>
      </c>
      <c r="CC967" s="311">
        <f t="shared" si="373"/>
        <v>8783830.709999999</v>
      </c>
      <c r="CD967" s="356">
        <f t="shared" si="374"/>
        <v>0</v>
      </c>
      <c r="CE967" s="356">
        <f t="shared" si="374"/>
        <v>0</v>
      </c>
      <c r="CF967" s="356">
        <f t="shared" si="374"/>
        <v>0</v>
      </c>
      <c r="CG967" s="356">
        <f>BH967+1475091.07</f>
        <v>8783830.709999999</v>
      </c>
      <c r="CH967" s="311">
        <f t="shared" si="375"/>
        <v>7413978.5499999998</v>
      </c>
      <c r="CI967" s="356">
        <f t="shared" si="376"/>
        <v>0</v>
      </c>
      <c r="CJ967" s="356">
        <f t="shared" si="376"/>
        <v>0</v>
      </c>
      <c r="CK967" s="356">
        <f t="shared" si="376"/>
        <v>0</v>
      </c>
      <c r="CL967" s="356">
        <f t="shared" si="376"/>
        <v>7413978.5499999998</v>
      </c>
      <c r="CM967" s="311" t="s">
        <v>91</v>
      </c>
      <c r="CN967" s="19" t="str">
        <f t="shared" si="357"/>
        <v>4010000400503нормативный</v>
      </c>
      <c r="CO967" s="103"/>
      <c r="CP967" s="103"/>
      <c r="CQ967" s="104"/>
      <c r="CR967" s="104"/>
      <c r="CS967" s="104"/>
      <c r="CT967" s="104"/>
      <c r="CU967" s="104"/>
      <c r="CV967" s="104"/>
      <c r="CW967" s="104"/>
      <c r="CX967" s="104"/>
      <c r="CY967" s="211"/>
      <c r="CZ967" s="211"/>
      <c r="DA967" s="211"/>
      <c r="DB967" s="211"/>
      <c r="DC967" s="211"/>
      <c r="DD967" s="211"/>
      <c r="DE967" s="211"/>
      <c r="DF967" s="211"/>
      <c r="DG967" s="211"/>
      <c r="DH967" s="211"/>
    </row>
    <row r="968" spans="1:112" s="105" customFormat="1" ht="32.1" customHeight="1">
      <c r="A968" s="56" t="s">
        <v>1221</v>
      </c>
      <c r="B968" s="57" t="s">
        <v>1222</v>
      </c>
      <c r="C968" s="67">
        <v>401000040</v>
      </c>
      <c r="D968" s="58" t="s">
        <v>1306</v>
      </c>
      <c r="E968" s="59" t="s">
        <v>1347</v>
      </c>
      <c r="F968" s="85"/>
      <c r="G968" s="85"/>
      <c r="H968" s="86" t="s">
        <v>1341</v>
      </c>
      <c r="I968" s="337"/>
      <c r="J968" s="86" t="s">
        <v>1336</v>
      </c>
      <c r="K968" s="86" t="s">
        <v>845</v>
      </c>
      <c r="L968" s="86" t="s">
        <v>1348</v>
      </c>
      <c r="M968" s="232"/>
      <c r="N968" s="232"/>
      <c r="O968" s="232"/>
      <c r="P968" s="64" t="s">
        <v>1349</v>
      </c>
      <c r="Q968" s="64" t="s">
        <v>3122</v>
      </c>
      <c r="R968" s="232"/>
      <c r="S968" s="232"/>
      <c r="T968" s="232">
        <v>3</v>
      </c>
      <c r="U968" s="232"/>
      <c r="V968" s="232">
        <v>12</v>
      </c>
      <c r="W968" s="232">
        <v>1</v>
      </c>
      <c r="X968" s="86">
        <v>3</v>
      </c>
      <c r="Y968" s="86"/>
      <c r="Z968" s="86"/>
      <c r="AA968" s="86"/>
      <c r="AB968" s="64" t="s">
        <v>1300</v>
      </c>
      <c r="AC968" s="64" t="s">
        <v>3047</v>
      </c>
      <c r="AD968" s="64"/>
      <c r="AE968" s="64"/>
      <c r="AF968" s="64"/>
      <c r="AG968" s="64"/>
      <c r="AH968" s="64"/>
      <c r="AI968" s="64"/>
      <c r="AJ968" s="84" t="s">
        <v>1358</v>
      </c>
      <c r="AK968" s="85"/>
      <c r="AL968" s="64"/>
      <c r="AM968" s="64"/>
      <c r="AN968" s="64" t="s">
        <v>3048</v>
      </c>
      <c r="AO968" s="197" t="s">
        <v>205</v>
      </c>
      <c r="AP968" s="197" t="s">
        <v>74</v>
      </c>
      <c r="AQ968" s="197" t="s">
        <v>1315</v>
      </c>
      <c r="AR968" s="70" t="s">
        <v>126</v>
      </c>
      <c r="AS968" s="197">
        <v>611</v>
      </c>
      <c r="AT968" s="40">
        <f t="shared" si="391"/>
        <v>158314.53</v>
      </c>
      <c r="AU968" s="40">
        <f t="shared" si="391"/>
        <v>158314.53</v>
      </c>
      <c r="AV968" s="37">
        <v>0</v>
      </c>
      <c r="AW968" s="37">
        <v>0</v>
      </c>
      <c r="AX968" s="40">
        <v>158314.53</v>
      </c>
      <c r="AY968" s="40">
        <v>158314.53</v>
      </c>
      <c r="AZ968" s="40">
        <v>0</v>
      </c>
      <c r="BA968" s="37">
        <v>0</v>
      </c>
      <c r="BB968" s="37">
        <v>0</v>
      </c>
      <c r="BC968" s="37">
        <v>0</v>
      </c>
      <c r="BD968" s="37">
        <f t="shared" si="364"/>
        <v>0</v>
      </c>
      <c r="BE968" s="40">
        <v>0</v>
      </c>
      <c r="BF968" s="40">
        <v>0</v>
      </c>
      <c r="BG968" s="37">
        <v>0</v>
      </c>
      <c r="BH968" s="37">
        <v>0</v>
      </c>
      <c r="BI968" s="37">
        <f t="shared" si="365"/>
        <v>0</v>
      </c>
      <c r="BJ968" s="37">
        <v>0</v>
      </c>
      <c r="BK968" s="37">
        <v>0</v>
      </c>
      <c r="BL968" s="37">
        <v>0</v>
      </c>
      <c r="BM968" s="37">
        <v>0</v>
      </c>
      <c r="BN968" s="37">
        <f t="shared" si="366"/>
        <v>0</v>
      </c>
      <c r="BO968" s="37">
        <v>0</v>
      </c>
      <c r="BP968" s="37">
        <v>0</v>
      </c>
      <c r="BQ968" s="37">
        <v>0</v>
      </c>
      <c r="BR968" s="37">
        <v>0</v>
      </c>
      <c r="BS968" s="37">
        <f t="shared" si="392"/>
        <v>0</v>
      </c>
      <c r="BT968" s="37">
        <v>0</v>
      </c>
      <c r="BU968" s="37">
        <v>0</v>
      </c>
      <c r="BV968" s="37">
        <v>0</v>
      </c>
      <c r="BW968" s="37">
        <v>0</v>
      </c>
      <c r="BX968" s="356">
        <f t="shared" si="368"/>
        <v>158314.53</v>
      </c>
      <c r="BY968" s="356">
        <f t="shared" si="369"/>
        <v>0</v>
      </c>
      <c r="BZ968" s="356">
        <f t="shared" si="370"/>
        <v>158314.53</v>
      </c>
      <c r="CA968" s="356">
        <f t="shared" si="371"/>
        <v>0</v>
      </c>
      <c r="CB968" s="356">
        <f t="shared" si="372"/>
        <v>0</v>
      </c>
      <c r="CC968" s="311">
        <f t="shared" si="373"/>
        <v>0</v>
      </c>
      <c r="CD968" s="356">
        <f t="shared" si="374"/>
        <v>0</v>
      </c>
      <c r="CE968" s="356">
        <f t="shared" si="374"/>
        <v>0</v>
      </c>
      <c r="CF968" s="356">
        <f t="shared" si="374"/>
        <v>0</v>
      </c>
      <c r="CG968" s="356">
        <f t="shared" si="374"/>
        <v>0</v>
      </c>
      <c r="CH968" s="311">
        <f t="shared" si="375"/>
        <v>0</v>
      </c>
      <c r="CI968" s="356">
        <f t="shared" si="376"/>
        <v>0</v>
      </c>
      <c r="CJ968" s="356">
        <f t="shared" si="376"/>
        <v>0</v>
      </c>
      <c r="CK968" s="356">
        <f t="shared" si="376"/>
        <v>0</v>
      </c>
      <c r="CL968" s="356">
        <f t="shared" si="376"/>
        <v>0</v>
      </c>
      <c r="CM968" s="311" t="s">
        <v>91</v>
      </c>
      <c r="CN968" s="19" t="str">
        <f t="shared" si="357"/>
        <v>4010000400503нормативный</v>
      </c>
      <c r="CO968" s="103"/>
      <c r="CP968" s="103"/>
      <c r="CQ968" s="104"/>
      <c r="CR968" s="104"/>
      <c r="CS968" s="104"/>
      <c r="CT968" s="104"/>
      <c r="CU968" s="104"/>
      <c r="CV968" s="104"/>
      <c r="CW968" s="104"/>
      <c r="CX968" s="104"/>
      <c r="CY968" s="211"/>
      <c r="CZ968" s="211"/>
      <c r="DA968" s="211"/>
      <c r="DB968" s="211"/>
      <c r="DC968" s="211"/>
      <c r="DD968" s="211"/>
      <c r="DE968" s="211"/>
      <c r="DF968" s="211"/>
      <c r="DG968" s="211"/>
      <c r="DH968" s="211"/>
    </row>
    <row r="969" spans="1:112" s="105" customFormat="1" ht="32.1" customHeight="1">
      <c r="A969" s="56" t="s">
        <v>1221</v>
      </c>
      <c r="B969" s="57" t="s">
        <v>1222</v>
      </c>
      <c r="C969" s="67">
        <v>401000040</v>
      </c>
      <c r="D969" s="58" t="s">
        <v>1306</v>
      </c>
      <c r="E969" s="59" t="s">
        <v>3119</v>
      </c>
      <c r="F969" s="85"/>
      <c r="G969" s="85"/>
      <c r="H969" s="86">
        <v>3</v>
      </c>
      <c r="I969" s="337"/>
      <c r="J969" s="86">
        <v>17</v>
      </c>
      <c r="K969" s="86">
        <v>1</v>
      </c>
      <c r="L969" s="86">
        <v>3</v>
      </c>
      <c r="M969" s="232"/>
      <c r="N969" s="232"/>
      <c r="O969" s="232"/>
      <c r="P969" s="64" t="s">
        <v>134</v>
      </c>
      <c r="Q969" s="64" t="s">
        <v>3122</v>
      </c>
      <c r="R969" s="232"/>
      <c r="S969" s="232"/>
      <c r="T969" s="232">
        <v>3</v>
      </c>
      <c r="U969" s="232"/>
      <c r="V969" s="232">
        <v>17</v>
      </c>
      <c r="W969" s="232">
        <v>1</v>
      </c>
      <c r="X969" s="86">
        <v>3</v>
      </c>
      <c r="Y969" s="86"/>
      <c r="Z969" s="86"/>
      <c r="AA969" s="86"/>
      <c r="AB969" s="64" t="s">
        <v>1300</v>
      </c>
      <c r="AC969" s="64" t="s">
        <v>3120</v>
      </c>
      <c r="AD969" s="63"/>
      <c r="AE969" s="63"/>
      <c r="AF969" s="63"/>
      <c r="AG969" s="63"/>
      <c r="AH969" s="63"/>
      <c r="AI969" s="63"/>
      <c r="AJ969" s="60" t="s">
        <v>289</v>
      </c>
      <c r="AK969" s="60" t="s">
        <v>1394</v>
      </c>
      <c r="AL969" s="63"/>
      <c r="AM969" s="63"/>
      <c r="AN969" s="63" t="s">
        <v>3118</v>
      </c>
      <c r="AO969" s="197" t="s">
        <v>205</v>
      </c>
      <c r="AP969" s="197" t="s">
        <v>74</v>
      </c>
      <c r="AQ969" s="197" t="s">
        <v>3123</v>
      </c>
      <c r="AR969" s="70" t="s">
        <v>1957</v>
      </c>
      <c r="AS969" s="197">
        <v>611</v>
      </c>
      <c r="AT969" s="40">
        <f>AV969+AX969+AZ969+BB969</f>
        <v>54335.72</v>
      </c>
      <c r="AU969" s="40">
        <f>AW969+AY969+BA969+BC969</f>
        <v>54335.72</v>
      </c>
      <c r="AV969" s="37">
        <v>0</v>
      </c>
      <c r="AW969" s="37">
        <v>0</v>
      </c>
      <c r="AX969" s="37">
        <v>54335.72</v>
      </c>
      <c r="AY969" s="37">
        <v>54335.72</v>
      </c>
      <c r="AZ969" s="40">
        <v>0</v>
      </c>
      <c r="BA969" s="37">
        <v>0</v>
      </c>
      <c r="BB969" s="37">
        <v>0</v>
      </c>
      <c r="BC969" s="37">
        <v>0</v>
      </c>
      <c r="BD969" s="37">
        <f t="shared" si="364"/>
        <v>0</v>
      </c>
      <c r="BE969" s="40">
        <v>0</v>
      </c>
      <c r="BF969" s="40">
        <v>0</v>
      </c>
      <c r="BG969" s="37">
        <v>0</v>
      </c>
      <c r="BH969" s="37">
        <v>0</v>
      </c>
      <c r="BI969" s="37">
        <f t="shared" si="365"/>
        <v>0</v>
      </c>
      <c r="BJ969" s="37">
        <v>0</v>
      </c>
      <c r="BK969" s="37">
        <v>0</v>
      </c>
      <c r="BL969" s="37">
        <v>0</v>
      </c>
      <c r="BM969" s="37">
        <v>0</v>
      </c>
      <c r="BN969" s="37">
        <f t="shared" si="366"/>
        <v>0</v>
      </c>
      <c r="BO969" s="37">
        <v>0</v>
      </c>
      <c r="BP969" s="37">
        <v>0</v>
      </c>
      <c r="BQ969" s="37">
        <v>0</v>
      </c>
      <c r="BR969" s="37">
        <v>0</v>
      </c>
      <c r="BS969" s="37">
        <f t="shared" si="392"/>
        <v>0</v>
      </c>
      <c r="BT969" s="37">
        <v>0</v>
      </c>
      <c r="BU969" s="37">
        <v>0</v>
      </c>
      <c r="BV969" s="37">
        <v>0</v>
      </c>
      <c r="BW969" s="37">
        <v>0</v>
      </c>
      <c r="BX969" s="356">
        <f t="shared" si="368"/>
        <v>54335.72</v>
      </c>
      <c r="BY969" s="356">
        <f t="shared" si="369"/>
        <v>0</v>
      </c>
      <c r="BZ969" s="356">
        <f t="shared" si="370"/>
        <v>54335.72</v>
      </c>
      <c r="CA969" s="356">
        <f t="shared" si="371"/>
        <v>0</v>
      </c>
      <c r="CB969" s="356">
        <f t="shared" si="372"/>
        <v>0</v>
      </c>
      <c r="CC969" s="311">
        <f t="shared" si="373"/>
        <v>0</v>
      </c>
      <c r="CD969" s="356">
        <f t="shared" si="374"/>
        <v>0</v>
      </c>
      <c r="CE969" s="356">
        <f t="shared" si="374"/>
        <v>0</v>
      </c>
      <c r="CF969" s="356">
        <f t="shared" si="374"/>
        <v>0</v>
      </c>
      <c r="CG969" s="356">
        <f t="shared" si="374"/>
        <v>0</v>
      </c>
      <c r="CH969" s="311">
        <f t="shared" si="375"/>
        <v>0</v>
      </c>
      <c r="CI969" s="356">
        <f t="shared" si="376"/>
        <v>0</v>
      </c>
      <c r="CJ969" s="356">
        <f t="shared" si="376"/>
        <v>0</v>
      </c>
      <c r="CK969" s="356">
        <f t="shared" si="376"/>
        <v>0</v>
      </c>
      <c r="CL969" s="356">
        <f t="shared" si="376"/>
        <v>0</v>
      </c>
      <c r="CM969" s="311" t="s">
        <v>91</v>
      </c>
      <c r="CN969" s="19" t="str">
        <f t="shared" si="357"/>
        <v>4010000400503нормативный</v>
      </c>
      <c r="CO969" s="103"/>
      <c r="CP969" s="103"/>
      <c r="CQ969" s="104"/>
      <c r="CR969" s="104"/>
      <c r="CS969" s="104"/>
      <c r="CT969" s="104"/>
      <c r="CU969" s="104"/>
      <c r="CV969" s="104"/>
      <c r="CW969" s="104"/>
      <c r="CX969" s="104"/>
      <c r="CY969" s="211"/>
      <c r="CZ969" s="211"/>
      <c r="DA969" s="211"/>
      <c r="DB969" s="211"/>
      <c r="DC969" s="211"/>
      <c r="DD969" s="211"/>
      <c r="DE969" s="211"/>
      <c r="DF969" s="211"/>
      <c r="DG969" s="211"/>
      <c r="DH969" s="211"/>
    </row>
    <row r="970" spans="1:112" s="105" customFormat="1" ht="32.1" customHeight="1">
      <c r="A970" s="56" t="s">
        <v>1221</v>
      </c>
      <c r="B970" s="57" t="s">
        <v>1222</v>
      </c>
      <c r="C970" s="67">
        <v>401000040</v>
      </c>
      <c r="D970" s="58" t="s">
        <v>1306</v>
      </c>
      <c r="E970" s="59" t="s">
        <v>1224</v>
      </c>
      <c r="F970" s="60"/>
      <c r="G970" s="60"/>
      <c r="H970" s="61">
        <v>3</v>
      </c>
      <c r="I970" s="68"/>
      <c r="J970" s="61" t="s">
        <v>369</v>
      </c>
      <c r="K970" s="61">
        <v>1</v>
      </c>
      <c r="L970" s="61">
        <v>25</v>
      </c>
      <c r="M970" s="62"/>
      <c r="N970" s="62"/>
      <c r="O970" s="62"/>
      <c r="P970" s="63" t="s">
        <v>134</v>
      </c>
      <c r="Q970" s="64" t="s">
        <v>1225</v>
      </c>
      <c r="R970" s="62"/>
      <c r="S970" s="62"/>
      <c r="T970" s="62">
        <v>3</v>
      </c>
      <c r="U970" s="62"/>
      <c r="V970" s="62" t="s">
        <v>189</v>
      </c>
      <c r="W970" s="62" t="s">
        <v>64</v>
      </c>
      <c r="X970" s="61"/>
      <c r="Y970" s="61"/>
      <c r="Z970" s="61"/>
      <c r="AA970" s="61"/>
      <c r="AB970" s="63" t="s">
        <v>142</v>
      </c>
      <c r="AC970" s="64" t="s">
        <v>3124</v>
      </c>
      <c r="AD970" s="63"/>
      <c r="AE970" s="63"/>
      <c r="AF970" s="63"/>
      <c r="AG970" s="63"/>
      <c r="AH970" s="63"/>
      <c r="AI970" s="63"/>
      <c r="AJ970" s="63"/>
      <c r="AK970" s="63"/>
      <c r="AL970" s="63"/>
      <c r="AM970" s="63" t="s">
        <v>3125</v>
      </c>
      <c r="AN970" s="63" t="s">
        <v>2744</v>
      </c>
      <c r="AO970" s="76" t="s">
        <v>205</v>
      </c>
      <c r="AP970" s="76" t="s">
        <v>74</v>
      </c>
      <c r="AQ970" s="76" t="s">
        <v>1352</v>
      </c>
      <c r="AR970" s="70" t="s">
        <v>1353</v>
      </c>
      <c r="AS970" s="197">
        <v>244</v>
      </c>
      <c r="AT970" s="40">
        <f t="shared" si="391"/>
        <v>199720013.72999999</v>
      </c>
      <c r="AU970" s="40">
        <f t="shared" si="391"/>
        <v>186505411.14999998</v>
      </c>
      <c r="AV970" s="37">
        <v>0</v>
      </c>
      <c r="AW970" s="37">
        <v>0</v>
      </c>
      <c r="AX970" s="37">
        <v>0</v>
      </c>
      <c r="AY970" s="37">
        <v>0</v>
      </c>
      <c r="AZ970" s="37">
        <v>0</v>
      </c>
      <c r="BA970" s="37">
        <v>0</v>
      </c>
      <c r="BB970" s="37">
        <f>195760013.75+3959999.98</f>
        <v>199720013.72999999</v>
      </c>
      <c r="BC970" s="37">
        <f>182545411.17+3959999.98</f>
        <v>186505411.14999998</v>
      </c>
      <c r="BD970" s="37">
        <f t="shared" si="364"/>
        <v>183170896.31999999</v>
      </c>
      <c r="BE970" s="37">
        <v>0</v>
      </c>
      <c r="BF970" s="37">
        <v>0</v>
      </c>
      <c r="BG970" s="37">
        <v>0</v>
      </c>
      <c r="BH970" s="37">
        <v>183170896.31999999</v>
      </c>
      <c r="BI970" s="37">
        <f t="shared" si="365"/>
        <v>142448010.03999999</v>
      </c>
      <c r="BJ970" s="37">
        <v>0</v>
      </c>
      <c r="BK970" s="37">
        <v>0</v>
      </c>
      <c r="BL970" s="37">
        <v>0</v>
      </c>
      <c r="BM970" s="37">
        <v>142448010.03999999</v>
      </c>
      <c r="BN970" s="37">
        <f t="shared" si="366"/>
        <v>142448010.03999999</v>
      </c>
      <c r="BO970" s="37">
        <v>0</v>
      </c>
      <c r="BP970" s="37">
        <v>0</v>
      </c>
      <c r="BQ970" s="37">
        <v>0</v>
      </c>
      <c r="BR970" s="37">
        <v>142448010.03999999</v>
      </c>
      <c r="BS970" s="37">
        <f t="shared" si="392"/>
        <v>142448010.03999999</v>
      </c>
      <c r="BT970" s="37">
        <v>0</v>
      </c>
      <c r="BU970" s="37">
        <v>0</v>
      </c>
      <c r="BV970" s="37">
        <v>0</v>
      </c>
      <c r="BW970" s="37">
        <v>142448010.03999999</v>
      </c>
      <c r="BX970" s="356">
        <f t="shared" si="368"/>
        <v>186505411.14999998</v>
      </c>
      <c r="BY970" s="356">
        <f t="shared" si="369"/>
        <v>0</v>
      </c>
      <c r="BZ970" s="356">
        <f t="shared" si="370"/>
        <v>0</v>
      </c>
      <c r="CA970" s="356">
        <f t="shared" si="371"/>
        <v>0</v>
      </c>
      <c r="CB970" s="356">
        <f t="shared" si="372"/>
        <v>186505411.14999998</v>
      </c>
      <c r="CC970" s="311">
        <f t="shared" si="373"/>
        <v>310212489.32999998</v>
      </c>
      <c r="CD970" s="356">
        <f t="shared" si="374"/>
        <v>0</v>
      </c>
      <c r="CE970" s="356">
        <f t="shared" si="374"/>
        <v>0</v>
      </c>
      <c r="CF970" s="356">
        <f t="shared" si="374"/>
        <v>0</v>
      </c>
      <c r="CG970" s="356">
        <f>BH970+127041593.01</f>
        <v>310212489.32999998</v>
      </c>
      <c r="CH970" s="311">
        <f t="shared" si="375"/>
        <v>142448010.03999999</v>
      </c>
      <c r="CI970" s="356">
        <f t="shared" si="376"/>
        <v>0</v>
      </c>
      <c r="CJ970" s="356">
        <f t="shared" si="376"/>
        <v>0</v>
      </c>
      <c r="CK970" s="356">
        <f t="shared" si="376"/>
        <v>0</v>
      </c>
      <c r="CL970" s="356">
        <f t="shared" si="376"/>
        <v>142448010.03999999</v>
      </c>
      <c r="CM970" s="509" t="s">
        <v>92</v>
      </c>
      <c r="CN970" s="19" t="str">
        <f t="shared" si="357"/>
        <v>4010000400503плановый</v>
      </c>
      <c r="CO970" s="103"/>
      <c r="CP970" s="103"/>
      <c r="CQ970" s="104"/>
      <c r="CR970" s="104"/>
      <c r="CS970" s="104"/>
      <c r="CT970" s="104"/>
      <c r="CU970" s="104"/>
      <c r="CV970" s="104"/>
      <c r="CW970" s="104"/>
      <c r="CX970" s="104"/>
      <c r="CY970" s="211"/>
      <c r="CZ970" s="211"/>
      <c r="DA970" s="211"/>
      <c r="DB970" s="211"/>
      <c r="DC970" s="211"/>
      <c r="DD970" s="211"/>
      <c r="DE970" s="211"/>
      <c r="DF970" s="211"/>
      <c r="DG970" s="211"/>
      <c r="DH970" s="211"/>
    </row>
    <row r="971" spans="1:112" s="105" customFormat="1" ht="32.1" customHeight="1">
      <c r="A971" s="56" t="s">
        <v>1221</v>
      </c>
      <c r="B971" s="57" t="s">
        <v>1222</v>
      </c>
      <c r="C971" s="67">
        <v>401000004</v>
      </c>
      <c r="D971" s="58" t="s">
        <v>1223</v>
      </c>
      <c r="E971" s="59" t="s">
        <v>1224</v>
      </c>
      <c r="F971" s="60"/>
      <c r="G971" s="60"/>
      <c r="H971" s="61">
        <v>3</v>
      </c>
      <c r="I971" s="68"/>
      <c r="J971" s="61" t="s">
        <v>369</v>
      </c>
      <c r="K971" s="61">
        <v>1</v>
      </c>
      <c r="L971" s="61">
        <v>25</v>
      </c>
      <c r="M971" s="62"/>
      <c r="N971" s="62"/>
      <c r="O971" s="62"/>
      <c r="P971" s="63" t="s">
        <v>134</v>
      </c>
      <c r="Q971" s="64" t="s">
        <v>1225</v>
      </c>
      <c r="R971" s="62"/>
      <c r="S971" s="62"/>
      <c r="T971" s="62">
        <v>3</v>
      </c>
      <c r="U971" s="62"/>
      <c r="V971" s="62" t="s">
        <v>189</v>
      </c>
      <c r="W971" s="62" t="s">
        <v>64</v>
      </c>
      <c r="X971" s="61"/>
      <c r="Y971" s="61"/>
      <c r="Z971" s="61"/>
      <c r="AA971" s="61"/>
      <c r="AB971" s="63" t="s">
        <v>142</v>
      </c>
      <c r="AC971" s="64" t="s">
        <v>3124</v>
      </c>
      <c r="AD971" s="63"/>
      <c r="AE971" s="63"/>
      <c r="AF971" s="63"/>
      <c r="AG971" s="63"/>
      <c r="AH971" s="63"/>
      <c r="AI971" s="63"/>
      <c r="AJ971" s="63"/>
      <c r="AK971" s="63"/>
      <c r="AL971" s="63"/>
      <c r="AM971" s="63" t="s">
        <v>3125</v>
      </c>
      <c r="AN971" s="63" t="s">
        <v>2744</v>
      </c>
      <c r="AO971" s="76" t="s">
        <v>205</v>
      </c>
      <c r="AP971" s="76" t="s">
        <v>74</v>
      </c>
      <c r="AQ971" s="76" t="s">
        <v>1352</v>
      </c>
      <c r="AR971" s="70" t="s">
        <v>1353</v>
      </c>
      <c r="AS971" s="197" t="s">
        <v>118</v>
      </c>
      <c r="AT971" s="40">
        <f t="shared" si="391"/>
        <v>13270904.869999999</v>
      </c>
      <c r="AU971" s="40">
        <f t="shared" si="391"/>
        <v>11878470.109999999</v>
      </c>
      <c r="AV971" s="37">
        <v>0</v>
      </c>
      <c r="AW971" s="37">
        <v>0</v>
      </c>
      <c r="AX971" s="37">
        <v>0</v>
      </c>
      <c r="AY971" s="37">
        <v>0</v>
      </c>
      <c r="AZ971" s="37">
        <v>0</v>
      </c>
      <c r="BA971" s="37">
        <v>0</v>
      </c>
      <c r="BB971" s="37">
        <f>13270904.87</f>
        <v>13270904.869999999</v>
      </c>
      <c r="BC971" s="37">
        <v>11878470.109999999</v>
      </c>
      <c r="BD971" s="37">
        <f t="shared" si="364"/>
        <v>13171156.1</v>
      </c>
      <c r="BE971" s="37">
        <v>0</v>
      </c>
      <c r="BF971" s="37">
        <v>0</v>
      </c>
      <c r="BG971" s="37">
        <v>0</v>
      </c>
      <c r="BH971" s="37">
        <v>13171156.1</v>
      </c>
      <c r="BI971" s="37">
        <f t="shared" si="365"/>
        <v>13965755.960000001</v>
      </c>
      <c r="BJ971" s="37">
        <v>0</v>
      </c>
      <c r="BK971" s="37">
        <v>0</v>
      </c>
      <c r="BL971" s="37">
        <v>0</v>
      </c>
      <c r="BM971" s="37">
        <v>13965755.960000001</v>
      </c>
      <c r="BN971" s="37">
        <f t="shared" si="366"/>
        <v>14524386.199999999</v>
      </c>
      <c r="BO971" s="37">
        <v>0</v>
      </c>
      <c r="BP971" s="37">
        <v>0</v>
      </c>
      <c r="BQ971" s="37">
        <v>0</v>
      </c>
      <c r="BR971" s="37">
        <v>14524386.199999999</v>
      </c>
      <c r="BS971" s="37">
        <f t="shared" si="392"/>
        <v>14524386.199999999</v>
      </c>
      <c r="BT971" s="37">
        <v>0</v>
      </c>
      <c r="BU971" s="37">
        <v>0</v>
      </c>
      <c r="BV971" s="37">
        <v>0</v>
      </c>
      <c r="BW971" s="37">
        <v>14524386.199999999</v>
      </c>
      <c r="BX971" s="356">
        <f t="shared" si="368"/>
        <v>11878470.109999999</v>
      </c>
      <c r="BY971" s="356">
        <f t="shared" si="369"/>
        <v>0</v>
      </c>
      <c r="BZ971" s="356">
        <f t="shared" si="370"/>
        <v>0</v>
      </c>
      <c r="CA971" s="356">
        <f t="shared" si="371"/>
        <v>0</v>
      </c>
      <c r="CB971" s="356">
        <f t="shared" si="372"/>
        <v>11878470.109999999</v>
      </c>
      <c r="CC971" s="311">
        <f t="shared" si="373"/>
        <v>13171156.1</v>
      </c>
      <c r="CD971" s="356">
        <f t="shared" si="374"/>
        <v>0</v>
      </c>
      <c r="CE971" s="356">
        <f t="shared" si="374"/>
        <v>0</v>
      </c>
      <c r="CF971" s="356">
        <f t="shared" si="374"/>
        <v>0</v>
      </c>
      <c r="CG971" s="356">
        <f t="shared" si="374"/>
        <v>13171156.1</v>
      </c>
      <c r="CH971" s="311">
        <f t="shared" si="375"/>
        <v>13965755.960000001</v>
      </c>
      <c r="CI971" s="356">
        <f t="shared" si="376"/>
        <v>0</v>
      </c>
      <c r="CJ971" s="356">
        <f t="shared" si="376"/>
        <v>0</v>
      </c>
      <c r="CK971" s="356">
        <f t="shared" si="376"/>
        <v>0</v>
      </c>
      <c r="CL971" s="356">
        <f t="shared" si="376"/>
        <v>13965755.960000001</v>
      </c>
      <c r="CM971" s="311" t="s">
        <v>1257</v>
      </c>
      <c r="CN971" s="19" t="str">
        <f t="shared" si="357"/>
        <v>4010000040503индексации</v>
      </c>
      <c r="CO971" s="103"/>
      <c r="CP971" s="103"/>
      <c r="CQ971" s="104"/>
      <c r="CR971" s="104"/>
      <c r="CS971" s="104"/>
      <c r="CT971" s="104"/>
      <c r="CU971" s="104"/>
      <c r="CV971" s="104"/>
      <c r="CW971" s="104"/>
      <c r="CX971" s="104"/>
      <c r="CY971" s="211"/>
      <c r="CZ971" s="211"/>
      <c r="DA971" s="211"/>
      <c r="DB971" s="211"/>
      <c r="DC971" s="211"/>
      <c r="DD971" s="211"/>
      <c r="DE971" s="211"/>
      <c r="DF971" s="211"/>
      <c r="DG971" s="211"/>
      <c r="DH971" s="211"/>
    </row>
    <row r="972" spans="1:112" s="105" customFormat="1" ht="32.1" customHeight="1">
      <c r="A972" s="56" t="s">
        <v>1221</v>
      </c>
      <c r="B972" s="57" t="s">
        <v>1222</v>
      </c>
      <c r="C972" s="67">
        <v>401000040</v>
      </c>
      <c r="D972" s="58" t="s">
        <v>1306</v>
      </c>
      <c r="E972" s="59" t="s">
        <v>1224</v>
      </c>
      <c r="F972" s="60"/>
      <c r="G972" s="60"/>
      <c r="H972" s="61">
        <v>3</v>
      </c>
      <c r="I972" s="68"/>
      <c r="J972" s="61" t="s">
        <v>369</v>
      </c>
      <c r="K972" s="61">
        <v>1</v>
      </c>
      <c r="L972" s="61">
        <v>25</v>
      </c>
      <c r="M972" s="62"/>
      <c r="N972" s="62"/>
      <c r="O972" s="62"/>
      <c r="P972" s="63" t="s">
        <v>134</v>
      </c>
      <c r="Q972" s="64" t="s">
        <v>1225</v>
      </c>
      <c r="R972" s="62"/>
      <c r="S972" s="62"/>
      <c r="T972" s="62">
        <v>3</v>
      </c>
      <c r="U972" s="62"/>
      <c r="V972" s="62" t="s">
        <v>189</v>
      </c>
      <c r="W972" s="62" t="s">
        <v>64</v>
      </c>
      <c r="X972" s="61"/>
      <c r="Y972" s="61"/>
      <c r="Z972" s="61"/>
      <c r="AA972" s="61"/>
      <c r="AB972" s="63" t="s">
        <v>142</v>
      </c>
      <c r="AC972" s="64" t="s">
        <v>3126</v>
      </c>
      <c r="AD972" s="63"/>
      <c r="AE972" s="63"/>
      <c r="AF972" s="63"/>
      <c r="AG972" s="63"/>
      <c r="AH972" s="63"/>
      <c r="AI972" s="63"/>
      <c r="AJ972" s="63"/>
      <c r="AK972" s="63"/>
      <c r="AL972" s="63"/>
      <c r="AM972" s="63" t="s">
        <v>3127</v>
      </c>
      <c r="AN972" s="63" t="s">
        <v>2744</v>
      </c>
      <c r="AO972" s="76" t="s">
        <v>205</v>
      </c>
      <c r="AP972" s="76" t="s">
        <v>74</v>
      </c>
      <c r="AQ972" s="76" t="s">
        <v>556</v>
      </c>
      <c r="AR972" s="70" t="s">
        <v>557</v>
      </c>
      <c r="AS972" s="197">
        <v>244</v>
      </c>
      <c r="AT972" s="40">
        <f t="shared" si="391"/>
        <v>27272069.029999997</v>
      </c>
      <c r="AU972" s="40">
        <f t="shared" si="391"/>
        <v>26295274.399999999</v>
      </c>
      <c r="AV972" s="37">
        <v>0</v>
      </c>
      <c r="AW972" s="37">
        <v>0</v>
      </c>
      <c r="AX972" s="37">
        <v>0</v>
      </c>
      <c r="AY972" s="37">
        <v>0</v>
      </c>
      <c r="AZ972" s="37">
        <v>0</v>
      </c>
      <c r="BA972" s="37">
        <v>0</v>
      </c>
      <c r="BB972" s="37">
        <f>24299852.83+2972216.2</f>
        <v>27272069.029999997</v>
      </c>
      <c r="BC972" s="37">
        <f>23323058.2+2972216.2</f>
        <v>26295274.399999999</v>
      </c>
      <c r="BD972" s="37">
        <f t="shared" si="364"/>
        <v>45306811.600000001</v>
      </c>
      <c r="BE972" s="37">
        <v>0</v>
      </c>
      <c r="BF972" s="37">
        <v>0</v>
      </c>
      <c r="BG972" s="37">
        <v>0</v>
      </c>
      <c r="BH972" s="37">
        <v>45306811.600000001</v>
      </c>
      <c r="BI972" s="37">
        <f t="shared" si="365"/>
        <v>12725308.99</v>
      </c>
      <c r="BJ972" s="37">
        <v>0</v>
      </c>
      <c r="BK972" s="37">
        <v>0</v>
      </c>
      <c r="BL972" s="37">
        <v>0</v>
      </c>
      <c r="BM972" s="37">
        <v>12725308.99</v>
      </c>
      <c r="BN972" s="37">
        <f t="shared" si="366"/>
        <v>12725308.550000001</v>
      </c>
      <c r="BO972" s="37">
        <v>0</v>
      </c>
      <c r="BP972" s="37">
        <v>0</v>
      </c>
      <c r="BQ972" s="37">
        <v>0</v>
      </c>
      <c r="BR972" s="37">
        <v>12725308.550000001</v>
      </c>
      <c r="BS972" s="37">
        <f t="shared" si="392"/>
        <v>12725308.550000001</v>
      </c>
      <c r="BT972" s="37">
        <v>0</v>
      </c>
      <c r="BU972" s="37">
        <v>0</v>
      </c>
      <c r="BV972" s="37">
        <v>0</v>
      </c>
      <c r="BW972" s="37">
        <v>12725308.550000001</v>
      </c>
      <c r="BX972" s="356">
        <f t="shared" si="368"/>
        <v>26295274.399999999</v>
      </c>
      <c r="BY972" s="356">
        <f t="shared" si="369"/>
        <v>0</v>
      </c>
      <c r="BZ972" s="356">
        <f t="shared" si="370"/>
        <v>0</v>
      </c>
      <c r="CA972" s="356">
        <f t="shared" si="371"/>
        <v>0</v>
      </c>
      <c r="CB972" s="356">
        <f t="shared" si="372"/>
        <v>26295274.399999999</v>
      </c>
      <c r="CC972" s="311">
        <f t="shared" si="373"/>
        <v>112489337.40000001</v>
      </c>
      <c r="CD972" s="356">
        <f t="shared" si="374"/>
        <v>0</v>
      </c>
      <c r="CE972" s="356">
        <f t="shared" si="374"/>
        <v>0</v>
      </c>
      <c r="CF972" s="356">
        <f t="shared" si="374"/>
        <v>0</v>
      </c>
      <c r="CG972" s="356">
        <f>BH972+62182525.8+5000000</f>
        <v>112489337.40000001</v>
      </c>
      <c r="CH972" s="311">
        <f t="shared" si="375"/>
        <v>12725308.99</v>
      </c>
      <c r="CI972" s="356">
        <f t="shared" si="376"/>
        <v>0</v>
      </c>
      <c r="CJ972" s="356">
        <f t="shared" si="376"/>
        <v>0</v>
      </c>
      <c r="CK972" s="356">
        <f t="shared" si="376"/>
        <v>0</v>
      </c>
      <c r="CL972" s="356">
        <f t="shared" si="376"/>
        <v>12725308.99</v>
      </c>
      <c r="CM972" s="509" t="s">
        <v>92</v>
      </c>
      <c r="CN972" s="19" t="str">
        <f t="shared" si="357"/>
        <v>4010000400503плановый</v>
      </c>
      <c r="CO972" s="103"/>
      <c r="CP972" s="103"/>
      <c r="CQ972" s="104"/>
      <c r="CR972" s="104"/>
      <c r="CS972" s="104"/>
      <c r="CT972" s="104"/>
      <c r="CU972" s="104"/>
      <c r="CV972" s="104"/>
      <c r="CW972" s="104"/>
      <c r="CX972" s="104"/>
      <c r="CY972" s="211"/>
      <c r="CZ972" s="211"/>
      <c r="DA972" s="211"/>
      <c r="DB972" s="211"/>
      <c r="DC972" s="211"/>
      <c r="DD972" s="211"/>
      <c r="DE972" s="211"/>
      <c r="DF972" s="211"/>
      <c r="DG972" s="211"/>
      <c r="DH972" s="211"/>
    </row>
    <row r="973" spans="1:112" s="105" customFormat="1" ht="32.1" customHeight="1">
      <c r="A973" s="56" t="s">
        <v>1221</v>
      </c>
      <c r="B973" s="57" t="s">
        <v>1222</v>
      </c>
      <c r="C973" s="67">
        <v>401000040</v>
      </c>
      <c r="D973" s="58" t="s">
        <v>1306</v>
      </c>
      <c r="E973" s="59" t="s">
        <v>1224</v>
      </c>
      <c r="F973" s="60"/>
      <c r="G973" s="60"/>
      <c r="H973" s="61">
        <v>3</v>
      </c>
      <c r="I973" s="68"/>
      <c r="J973" s="61" t="s">
        <v>369</v>
      </c>
      <c r="K973" s="61">
        <v>1</v>
      </c>
      <c r="L973" s="61">
        <v>25</v>
      </c>
      <c r="M973" s="62"/>
      <c r="N973" s="62"/>
      <c r="O973" s="62"/>
      <c r="P973" s="63" t="s">
        <v>134</v>
      </c>
      <c r="Q973" s="64" t="s">
        <v>1225</v>
      </c>
      <c r="R973" s="62"/>
      <c r="S973" s="62"/>
      <c r="T973" s="62">
        <v>3</v>
      </c>
      <c r="U973" s="62"/>
      <c r="V973" s="62" t="s">
        <v>189</v>
      </c>
      <c r="W973" s="62" t="s">
        <v>64</v>
      </c>
      <c r="X973" s="61"/>
      <c r="Y973" s="61"/>
      <c r="Z973" s="61"/>
      <c r="AA973" s="61"/>
      <c r="AB973" s="63" t="s">
        <v>142</v>
      </c>
      <c r="AC973" s="64" t="s">
        <v>3126</v>
      </c>
      <c r="AD973" s="63"/>
      <c r="AE973" s="63"/>
      <c r="AF973" s="63"/>
      <c r="AG973" s="63"/>
      <c r="AH973" s="63"/>
      <c r="AI973" s="63"/>
      <c r="AJ973" s="63"/>
      <c r="AK973" s="63"/>
      <c r="AL973" s="63"/>
      <c r="AM973" s="63" t="s">
        <v>3125</v>
      </c>
      <c r="AN973" s="63" t="s">
        <v>2744</v>
      </c>
      <c r="AO973" s="76" t="s">
        <v>205</v>
      </c>
      <c r="AP973" s="76" t="s">
        <v>74</v>
      </c>
      <c r="AQ973" s="76" t="s">
        <v>556</v>
      </c>
      <c r="AR973" s="70" t="s">
        <v>557</v>
      </c>
      <c r="AS973" s="197" t="s">
        <v>118</v>
      </c>
      <c r="AT973" s="40">
        <f t="shared" si="391"/>
        <v>150000</v>
      </c>
      <c r="AU973" s="40">
        <f t="shared" si="391"/>
        <v>139891.46</v>
      </c>
      <c r="AV973" s="37">
        <v>0</v>
      </c>
      <c r="AW973" s="37">
        <v>0</v>
      </c>
      <c r="AX973" s="37">
        <v>0</v>
      </c>
      <c r="AY973" s="37">
        <v>0</v>
      </c>
      <c r="AZ973" s="37">
        <v>0</v>
      </c>
      <c r="BA973" s="37">
        <v>0</v>
      </c>
      <c r="BB973" s="37">
        <v>150000</v>
      </c>
      <c r="BC973" s="37">
        <v>139891.46</v>
      </c>
      <c r="BD973" s="37">
        <f t="shared" si="364"/>
        <v>200000</v>
      </c>
      <c r="BE973" s="37">
        <v>0</v>
      </c>
      <c r="BF973" s="37">
        <v>0</v>
      </c>
      <c r="BG973" s="37">
        <v>0</v>
      </c>
      <c r="BH973" s="37">
        <v>200000</v>
      </c>
      <c r="BI973" s="37">
        <f t="shared" si="365"/>
        <v>0</v>
      </c>
      <c r="BJ973" s="37">
        <v>0</v>
      </c>
      <c r="BK973" s="37">
        <v>0</v>
      </c>
      <c r="BL973" s="37">
        <v>0</v>
      </c>
      <c r="BM973" s="37">
        <v>0</v>
      </c>
      <c r="BN973" s="37">
        <f t="shared" si="366"/>
        <v>0</v>
      </c>
      <c r="BO973" s="37">
        <v>0</v>
      </c>
      <c r="BP973" s="37">
        <v>0</v>
      </c>
      <c r="BQ973" s="37">
        <v>0</v>
      </c>
      <c r="BR973" s="37">
        <v>0</v>
      </c>
      <c r="BS973" s="37">
        <f t="shared" si="392"/>
        <v>0</v>
      </c>
      <c r="BT973" s="37">
        <v>0</v>
      </c>
      <c r="BU973" s="37">
        <v>0</v>
      </c>
      <c r="BV973" s="37">
        <v>0</v>
      </c>
      <c r="BW973" s="37">
        <v>0</v>
      </c>
      <c r="BX973" s="356">
        <f t="shared" si="368"/>
        <v>139891.46</v>
      </c>
      <c r="BY973" s="356">
        <f t="shared" si="369"/>
        <v>0</v>
      </c>
      <c r="BZ973" s="356">
        <f t="shared" si="370"/>
        <v>0</v>
      </c>
      <c r="CA973" s="356">
        <f t="shared" si="371"/>
        <v>0</v>
      </c>
      <c r="CB973" s="356">
        <f t="shared" si="372"/>
        <v>139891.46</v>
      </c>
      <c r="CC973" s="311">
        <f t="shared" si="373"/>
        <v>200000</v>
      </c>
      <c r="CD973" s="356">
        <f t="shared" si="374"/>
        <v>0</v>
      </c>
      <c r="CE973" s="356">
        <f t="shared" si="374"/>
        <v>0</v>
      </c>
      <c r="CF973" s="356">
        <f t="shared" si="374"/>
        <v>0</v>
      </c>
      <c r="CG973" s="356">
        <f t="shared" si="374"/>
        <v>200000</v>
      </c>
      <c r="CH973" s="311">
        <f t="shared" si="375"/>
        <v>0</v>
      </c>
      <c r="CI973" s="356">
        <f t="shared" si="376"/>
        <v>0</v>
      </c>
      <c r="CJ973" s="356">
        <f t="shared" si="376"/>
        <v>0</v>
      </c>
      <c r="CK973" s="356">
        <f t="shared" si="376"/>
        <v>0</v>
      </c>
      <c r="CL973" s="356">
        <f t="shared" si="376"/>
        <v>0</v>
      </c>
      <c r="CM973" s="311" t="s">
        <v>1257</v>
      </c>
      <c r="CN973" s="19" t="str">
        <f t="shared" si="357"/>
        <v>4010000400503индексации</v>
      </c>
      <c r="CO973" s="103"/>
      <c r="CP973" s="103"/>
      <c r="CQ973" s="104"/>
      <c r="CR973" s="104"/>
      <c r="CS973" s="104"/>
      <c r="CT973" s="104"/>
      <c r="CU973" s="104"/>
      <c r="CV973" s="104"/>
      <c r="CW973" s="104"/>
      <c r="CX973" s="104"/>
      <c r="CY973" s="211"/>
      <c r="CZ973" s="211"/>
      <c r="DA973" s="211"/>
      <c r="DB973" s="211"/>
      <c r="DC973" s="211"/>
      <c r="DD973" s="211"/>
      <c r="DE973" s="211"/>
      <c r="DF973" s="211"/>
      <c r="DG973" s="211"/>
      <c r="DH973" s="211"/>
    </row>
    <row r="974" spans="1:112" s="105" customFormat="1" ht="32.1" customHeight="1">
      <c r="A974" s="56" t="s">
        <v>1221</v>
      </c>
      <c r="B974" s="57" t="s">
        <v>1222</v>
      </c>
      <c r="C974" s="67">
        <v>401000004</v>
      </c>
      <c r="D974" s="58" t="s">
        <v>1223</v>
      </c>
      <c r="E974" s="59" t="s">
        <v>1224</v>
      </c>
      <c r="F974" s="60"/>
      <c r="G974" s="60"/>
      <c r="H974" s="61">
        <v>3</v>
      </c>
      <c r="I974" s="68"/>
      <c r="J974" s="61" t="s">
        <v>369</v>
      </c>
      <c r="K974" s="61" t="s">
        <v>64</v>
      </c>
      <c r="L974" s="61">
        <v>25</v>
      </c>
      <c r="M974" s="62"/>
      <c r="N974" s="62"/>
      <c r="O974" s="62"/>
      <c r="P974" s="63" t="s">
        <v>134</v>
      </c>
      <c r="Q974" s="64" t="s">
        <v>1225</v>
      </c>
      <c r="R974" s="62"/>
      <c r="S974" s="62"/>
      <c r="T974" s="62">
        <v>3</v>
      </c>
      <c r="U974" s="62"/>
      <c r="V974" s="62" t="s">
        <v>189</v>
      </c>
      <c r="W974" s="62" t="s">
        <v>64</v>
      </c>
      <c r="X974" s="61"/>
      <c r="Y974" s="61"/>
      <c r="Z974" s="61"/>
      <c r="AA974" s="61"/>
      <c r="AB974" s="63" t="s">
        <v>142</v>
      </c>
      <c r="AC974" s="340" t="s">
        <v>3126</v>
      </c>
      <c r="AD974" s="65"/>
      <c r="AE974" s="231"/>
      <c r="AF974" s="341"/>
      <c r="AG974" s="342"/>
      <c r="AH974" s="336"/>
      <c r="AI974" s="65"/>
      <c r="AJ974" s="65"/>
      <c r="AK974" s="217"/>
      <c r="AL974" s="217"/>
      <c r="AM974" s="65" t="s">
        <v>3128</v>
      </c>
      <c r="AN974" s="63" t="s">
        <v>2744</v>
      </c>
      <c r="AO974" s="76" t="s">
        <v>205</v>
      </c>
      <c r="AP974" s="76" t="s">
        <v>74</v>
      </c>
      <c r="AQ974" s="76" t="s">
        <v>556</v>
      </c>
      <c r="AR974" s="70" t="s">
        <v>557</v>
      </c>
      <c r="AS974" s="197" t="s">
        <v>285</v>
      </c>
      <c r="AT974" s="40">
        <f t="shared" si="391"/>
        <v>3595833.33</v>
      </c>
      <c r="AU974" s="40">
        <f t="shared" si="391"/>
        <v>3595833.33</v>
      </c>
      <c r="AV974" s="37">
        <v>0</v>
      </c>
      <c r="AW974" s="37">
        <v>0</v>
      </c>
      <c r="AX974" s="37">
        <v>0</v>
      </c>
      <c r="AY974" s="37">
        <v>0</v>
      </c>
      <c r="AZ974" s="37">
        <v>0</v>
      </c>
      <c r="BA974" s="37">
        <v>0</v>
      </c>
      <c r="BB974" s="37">
        <f>2900000+695833.33</f>
        <v>3595833.33</v>
      </c>
      <c r="BC974" s="37">
        <f>2900000+695833.33</f>
        <v>3595833.33</v>
      </c>
      <c r="BD974" s="37">
        <f t="shared" si="364"/>
        <v>0</v>
      </c>
      <c r="BE974" s="37">
        <v>0</v>
      </c>
      <c r="BF974" s="37">
        <v>0</v>
      </c>
      <c r="BG974" s="37">
        <v>0</v>
      </c>
      <c r="BH974" s="37">
        <v>0</v>
      </c>
      <c r="BI974" s="37">
        <f t="shared" si="365"/>
        <v>0</v>
      </c>
      <c r="BJ974" s="37">
        <v>0</v>
      </c>
      <c r="BK974" s="37">
        <v>0</v>
      </c>
      <c r="BL974" s="37">
        <v>0</v>
      </c>
      <c r="BM974" s="37">
        <v>0</v>
      </c>
      <c r="BN974" s="37">
        <f t="shared" si="366"/>
        <v>0</v>
      </c>
      <c r="BO974" s="37">
        <v>0</v>
      </c>
      <c r="BP974" s="37">
        <v>0</v>
      </c>
      <c r="BQ974" s="37">
        <v>0</v>
      </c>
      <c r="BR974" s="37">
        <v>0</v>
      </c>
      <c r="BS974" s="37">
        <f t="shared" si="392"/>
        <v>0</v>
      </c>
      <c r="BT974" s="37">
        <v>0</v>
      </c>
      <c r="BU974" s="37">
        <v>0</v>
      </c>
      <c r="BV974" s="37">
        <v>0</v>
      </c>
      <c r="BW974" s="37">
        <v>0</v>
      </c>
      <c r="BX974" s="356">
        <f t="shared" si="368"/>
        <v>3595833.33</v>
      </c>
      <c r="BY974" s="356">
        <f t="shared" si="369"/>
        <v>0</v>
      </c>
      <c r="BZ974" s="356">
        <f t="shared" si="370"/>
        <v>0</v>
      </c>
      <c r="CA974" s="356">
        <f t="shared" si="371"/>
        <v>0</v>
      </c>
      <c r="CB974" s="356">
        <f t="shared" si="372"/>
        <v>3595833.33</v>
      </c>
      <c r="CC974" s="311">
        <f t="shared" si="373"/>
        <v>0</v>
      </c>
      <c r="CD974" s="356">
        <f t="shared" si="374"/>
        <v>0</v>
      </c>
      <c r="CE974" s="356">
        <f t="shared" si="374"/>
        <v>0</v>
      </c>
      <c r="CF974" s="356">
        <f t="shared" si="374"/>
        <v>0</v>
      </c>
      <c r="CG974" s="356">
        <f t="shared" si="374"/>
        <v>0</v>
      </c>
      <c r="CH974" s="311">
        <f t="shared" si="375"/>
        <v>0</v>
      </c>
      <c r="CI974" s="356">
        <f t="shared" si="376"/>
        <v>0</v>
      </c>
      <c r="CJ974" s="356">
        <f t="shared" si="376"/>
        <v>0</v>
      </c>
      <c r="CK974" s="356">
        <f t="shared" si="376"/>
        <v>0</v>
      </c>
      <c r="CL974" s="356">
        <f t="shared" si="376"/>
        <v>0</v>
      </c>
      <c r="CM974" s="509" t="s">
        <v>92</v>
      </c>
      <c r="CN974" s="19" t="str">
        <f t="shared" si="357"/>
        <v>4010000040503плановый</v>
      </c>
      <c r="CO974" s="103"/>
      <c r="CP974" s="103"/>
      <c r="CQ974" s="104"/>
      <c r="CR974" s="104"/>
      <c r="CS974" s="104"/>
      <c r="CT974" s="104"/>
      <c r="CU974" s="104"/>
      <c r="CV974" s="104"/>
      <c r="CW974" s="104"/>
      <c r="CX974" s="104"/>
      <c r="CY974" s="211"/>
      <c r="CZ974" s="211"/>
      <c r="DA974" s="211"/>
      <c r="DB974" s="211"/>
      <c r="DC974" s="211"/>
      <c r="DD974" s="211"/>
      <c r="DE974" s="211"/>
      <c r="DF974" s="211"/>
      <c r="DG974" s="211"/>
      <c r="DH974" s="211"/>
    </row>
    <row r="975" spans="1:112" s="105" customFormat="1" ht="32.1" customHeight="1">
      <c r="A975" s="56" t="s">
        <v>1221</v>
      </c>
      <c r="B975" s="57" t="s">
        <v>1222</v>
      </c>
      <c r="C975" s="67">
        <v>401000040</v>
      </c>
      <c r="D975" s="58" t="s">
        <v>1306</v>
      </c>
      <c r="E975" s="59" t="s">
        <v>1224</v>
      </c>
      <c r="F975" s="60"/>
      <c r="G975" s="60"/>
      <c r="H975" s="61">
        <v>3</v>
      </c>
      <c r="I975" s="68"/>
      <c r="J975" s="61" t="s">
        <v>369</v>
      </c>
      <c r="K975" s="61">
        <v>1</v>
      </c>
      <c r="L975" s="61">
        <v>25</v>
      </c>
      <c r="M975" s="62"/>
      <c r="N975" s="62"/>
      <c r="O975" s="62"/>
      <c r="P975" s="63" t="s">
        <v>134</v>
      </c>
      <c r="Q975" s="64" t="s">
        <v>1225</v>
      </c>
      <c r="R975" s="62"/>
      <c r="S975" s="62"/>
      <c r="T975" s="62">
        <v>3</v>
      </c>
      <c r="U975" s="62"/>
      <c r="V975" s="62" t="s">
        <v>189</v>
      </c>
      <c r="W975" s="62" t="s">
        <v>64</v>
      </c>
      <c r="X975" s="61"/>
      <c r="Y975" s="61"/>
      <c r="Z975" s="61"/>
      <c r="AA975" s="61"/>
      <c r="AB975" s="63" t="s">
        <v>142</v>
      </c>
      <c r="AC975" s="64" t="s">
        <v>3126</v>
      </c>
      <c r="AD975" s="63"/>
      <c r="AE975" s="63"/>
      <c r="AF975" s="63"/>
      <c r="AG975" s="63"/>
      <c r="AH975" s="63"/>
      <c r="AI975" s="63"/>
      <c r="AJ975" s="63"/>
      <c r="AK975" s="63"/>
      <c r="AL975" s="63"/>
      <c r="AM975" s="63" t="s">
        <v>3129</v>
      </c>
      <c r="AN975" s="63" t="s">
        <v>2744</v>
      </c>
      <c r="AO975" s="76" t="s">
        <v>205</v>
      </c>
      <c r="AP975" s="76" t="s">
        <v>74</v>
      </c>
      <c r="AQ975" s="76" t="s">
        <v>1355</v>
      </c>
      <c r="AR975" s="70" t="s">
        <v>1356</v>
      </c>
      <c r="AS975" s="197">
        <v>244</v>
      </c>
      <c r="AT975" s="40">
        <f t="shared" si="391"/>
        <v>42331342.009999998</v>
      </c>
      <c r="AU975" s="40">
        <f t="shared" si="391"/>
        <v>41556725.130000003</v>
      </c>
      <c r="AV975" s="37">
        <v>0</v>
      </c>
      <c r="AW975" s="37">
        <v>0</v>
      </c>
      <c r="AX975" s="37">
        <v>0</v>
      </c>
      <c r="AY975" s="37">
        <v>0</v>
      </c>
      <c r="AZ975" s="37">
        <v>0</v>
      </c>
      <c r="BA975" s="37">
        <v>0</v>
      </c>
      <c r="BB975" s="37">
        <f>42331342.01</f>
        <v>42331342.009999998</v>
      </c>
      <c r="BC975" s="37">
        <f>41556725.13</f>
        <v>41556725.130000003</v>
      </c>
      <c r="BD975" s="37">
        <f t="shared" si="364"/>
        <v>44890331.770000003</v>
      </c>
      <c r="BE975" s="37">
        <v>0</v>
      </c>
      <c r="BF975" s="37">
        <v>0</v>
      </c>
      <c r="BG975" s="37">
        <v>0</v>
      </c>
      <c r="BH975" s="37">
        <v>44890331.770000003</v>
      </c>
      <c r="BI975" s="37">
        <f t="shared" si="365"/>
        <v>42403592.289999999</v>
      </c>
      <c r="BJ975" s="37">
        <v>0</v>
      </c>
      <c r="BK975" s="37">
        <v>0</v>
      </c>
      <c r="BL975" s="37">
        <v>0</v>
      </c>
      <c r="BM975" s="37">
        <v>42403592.289999999</v>
      </c>
      <c r="BN975" s="37">
        <f t="shared" si="366"/>
        <v>42403592.289999999</v>
      </c>
      <c r="BO975" s="37">
        <v>0</v>
      </c>
      <c r="BP975" s="37">
        <v>0</v>
      </c>
      <c r="BQ975" s="37">
        <v>0</v>
      </c>
      <c r="BR975" s="37">
        <v>42403592.289999999</v>
      </c>
      <c r="BS975" s="37">
        <f t="shared" si="392"/>
        <v>42403592.289999999</v>
      </c>
      <c r="BT975" s="37">
        <v>0</v>
      </c>
      <c r="BU975" s="37">
        <v>0</v>
      </c>
      <c r="BV975" s="37">
        <v>0</v>
      </c>
      <c r="BW975" s="37">
        <v>42403592.289999999</v>
      </c>
      <c r="BX975" s="356">
        <f t="shared" si="368"/>
        <v>41556725.130000003</v>
      </c>
      <c r="BY975" s="356">
        <f t="shared" si="369"/>
        <v>0</v>
      </c>
      <c r="BZ975" s="356">
        <f t="shared" si="370"/>
        <v>0</v>
      </c>
      <c r="CA975" s="356">
        <f t="shared" si="371"/>
        <v>0</v>
      </c>
      <c r="CB975" s="356">
        <f t="shared" si="372"/>
        <v>41556725.130000003</v>
      </c>
      <c r="CC975" s="311">
        <f t="shared" si="373"/>
        <v>44890331.770000003</v>
      </c>
      <c r="CD975" s="356">
        <f t="shared" si="374"/>
        <v>0</v>
      </c>
      <c r="CE975" s="356">
        <f t="shared" si="374"/>
        <v>0</v>
      </c>
      <c r="CF975" s="356">
        <f t="shared" si="374"/>
        <v>0</v>
      </c>
      <c r="CG975" s="356">
        <f t="shared" si="374"/>
        <v>44890331.770000003</v>
      </c>
      <c r="CH975" s="311">
        <f t="shared" si="375"/>
        <v>42403592.289999999</v>
      </c>
      <c r="CI975" s="356">
        <f t="shared" si="376"/>
        <v>0</v>
      </c>
      <c r="CJ975" s="356">
        <f t="shared" si="376"/>
        <v>0</v>
      </c>
      <c r="CK975" s="356">
        <f t="shared" si="376"/>
        <v>0</v>
      </c>
      <c r="CL975" s="356">
        <f t="shared" si="376"/>
        <v>42403592.289999999</v>
      </c>
      <c r="CM975" s="509" t="s">
        <v>92</v>
      </c>
      <c r="CN975" s="19" t="str">
        <f t="shared" si="357"/>
        <v>4010000400503плановый</v>
      </c>
      <c r="CO975" s="103"/>
      <c r="CP975" s="103"/>
      <c r="CQ975" s="104"/>
      <c r="CR975" s="104"/>
      <c r="CS975" s="104"/>
      <c r="CT975" s="104"/>
      <c r="CU975" s="104"/>
      <c r="CV975" s="104"/>
      <c r="CW975" s="104"/>
      <c r="CX975" s="104"/>
      <c r="CY975" s="211"/>
      <c r="CZ975" s="211"/>
      <c r="DA975" s="211"/>
      <c r="DB975" s="211"/>
      <c r="DC975" s="211"/>
      <c r="DD975" s="211"/>
      <c r="DE975" s="211"/>
      <c r="DF975" s="211"/>
      <c r="DG975" s="211"/>
      <c r="DH975" s="211"/>
    </row>
    <row r="976" spans="1:112" s="105" customFormat="1" ht="32.1" customHeight="1">
      <c r="A976" s="56" t="s">
        <v>1221</v>
      </c>
      <c r="B976" s="57" t="s">
        <v>1222</v>
      </c>
      <c r="C976" s="67">
        <v>401000040</v>
      </c>
      <c r="D976" s="58" t="s">
        <v>1306</v>
      </c>
      <c r="E976" s="59" t="s">
        <v>1224</v>
      </c>
      <c r="F976" s="60"/>
      <c r="G976" s="60"/>
      <c r="H976" s="61">
        <v>3</v>
      </c>
      <c r="I976" s="68"/>
      <c r="J976" s="61" t="s">
        <v>369</v>
      </c>
      <c r="K976" s="61">
        <v>1</v>
      </c>
      <c r="L976" s="61">
        <v>25</v>
      </c>
      <c r="M976" s="62"/>
      <c r="N976" s="62"/>
      <c r="O976" s="62"/>
      <c r="P976" s="63" t="s">
        <v>134</v>
      </c>
      <c r="Q976" s="64" t="s">
        <v>1225</v>
      </c>
      <c r="R976" s="62"/>
      <c r="S976" s="62"/>
      <c r="T976" s="62">
        <v>3</v>
      </c>
      <c r="U976" s="62"/>
      <c r="V976" s="62" t="s">
        <v>189</v>
      </c>
      <c r="W976" s="62" t="s">
        <v>64</v>
      </c>
      <c r="X976" s="61"/>
      <c r="Y976" s="61"/>
      <c r="Z976" s="61"/>
      <c r="AA976" s="61"/>
      <c r="AB976" s="63" t="s">
        <v>142</v>
      </c>
      <c r="AC976" s="64" t="s">
        <v>3126</v>
      </c>
      <c r="AD976" s="63"/>
      <c r="AE976" s="63"/>
      <c r="AF976" s="63"/>
      <c r="AG976" s="63"/>
      <c r="AH976" s="63"/>
      <c r="AI976" s="63"/>
      <c r="AJ976" s="63"/>
      <c r="AK976" s="63"/>
      <c r="AL976" s="63"/>
      <c r="AM976" s="63" t="s">
        <v>3129</v>
      </c>
      <c r="AN976" s="63" t="s">
        <v>2744</v>
      </c>
      <c r="AO976" s="76" t="s">
        <v>205</v>
      </c>
      <c r="AP976" s="76" t="s">
        <v>74</v>
      </c>
      <c r="AQ976" s="76" t="s">
        <v>1355</v>
      </c>
      <c r="AR976" s="70" t="s">
        <v>1356</v>
      </c>
      <c r="AS976" s="197" t="s">
        <v>118</v>
      </c>
      <c r="AT976" s="40">
        <f t="shared" si="391"/>
        <v>11189.4</v>
      </c>
      <c r="AU976" s="40">
        <f t="shared" si="391"/>
        <v>1694.15</v>
      </c>
      <c r="AV976" s="37">
        <v>0</v>
      </c>
      <c r="AW976" s="37">
        <v>0</v>
      </c>
      <c r="AX976" s="37">
        <v>0</v>
      </c>
      <c r="AY976" s="37">
        <v>0</v>
      </c>
      <c r="AZ976" s="37">
        <v>0</v>
      </c>
      <c r="BA976" s="37">
        <v>0</v>
      </c>
      <c r="BB976" s="37">
        <v>11189.4</v>
      </c>
      <c r="BC976" s="37">
        <v>1694.15</v>
      </c>
      <c r="BD976" s="37">
        <f t="shared" si="364"/>
        <v>10000</v>
      </c>
      <c r="BE976" s="37">
        <v>0</v>
      </c>
      <c r="BF976" s="37">
        <v>0</v>
      </c>
      <c r="BG976" s="37">
        <v>0</v>
      </c>
      <c r="BH976" s="37">
        <v>10000</v>
      </c>
      <c r="BI976" s="37">
        <f t="shared" si="365"/>
        <v>0</v>
      </c>
      <c r="BJ976" s="37">
        <v>0</v>
      </c>
      <c r="BK976" s="37">
        <v>0</v>
      </c>
      <c r="BL976" s="37">
        <v>0</v>
      </c>
      <c r="BM976" s="37">
        <v>0</v>
      </c>
      <c r="BN976" s="37">
        <f t="shared" si="366"/>
        <v>0</v>
      </c>
      <c r="BO976" s="37">
        <v>0</v>
      </c>
      <c r="BP976" s="37">
        <v>0</v>
      </c>
      <c r="BQ976" s="37">
        <v>0</v>
      </c>
      <c r="BR976" s="37">
        <v>0</v>
      </c>
      <c r="BS976" s="37">
        <f t="shared" si="392"/>
        <v>0</v>
      </c>
      <c r="BT976" s="37">
        <v>0</v>
      </c>
      <c r="BU976" s="37">
        <v>0</v>
      </c>
      <c r="BV976" s="37">
        <v>0</v>
      </c>
      <c r="BW976" s="37">
        <v>0</v>
      </c>
      <c r="BX976" s="356">
        <f t="shared" si="368"/>
        <v>1694.15</v>
      </c>
      <c r="BY976" s="356">
        <f t="shared" si="369"/>
        <v>0</v>
      </c>
      <c r="BZ976" s="356">
        <f t="shared" si="370"/>
        <v>0</v>
      </c>
      <c r="CA976" s="356">
        <f t="shared" si="371"/>
        <v>0</v>
      </c>
      <c r="CB976" s="356">
        <f t="shared" si="372"/>
        <v>1694.15</v>
      </c>
      <c r="CC976" s="311">
        <f t="shared" si="373"/>
        <v>10000</v>
      </c>
      <c r="CD976" s="356">
        <f t="shared" si="374"/>
        <v>0</v>
      </c>
      <c r="CE976" s="356">
        <f t="shared" si="374"/>
        <v>0</v>
      </c>
      <c r="CF976" s="356">
        <f t="shared" si="374"/>
        <v>0</v>
      </c>
      <c r="CG976" s="356">
        <f t="shared" si="374"/>
        <v>10000</v>
      </c>
      <c r="CH976" s="311">
        <f t="shared" si="375"/>
        <v>0</v>
      </c>
      <c r="CI976" s="356">
        <f t="shared" si="376"/>
        <v>0</v>
      </c>
      <c r="CJ976" s="356">
        <f t="shared" si="376"/>
        <v>0</v>
      </c>
      <c r="CK976" s="356">
        <f t="shared" si="376"/>
        <v>0</v>
      </c>
      <c r="CL976" s="356">
        <f t="shared" si="376"/>
        <v>0</v>
      </c>
      <c r="CM976" s="311" t="s">
        <v>1257</v>
      </c>
      <c r="CN976" s="19" t="str">
        <f t="shared" si="357"/>
        <v>4010000400503индексации</v>
      </c>
      <c r="CO976" s="103"/>
      <c r="CP976" s="103"/>
      <c r="CQ976" s="104"/>
      <c r="CR976" s="104"/>
      <c r="CS976" s="104"/>
      <c r="CT976" s="104"/>
      <c r="CU976" s="104"/>
      <c r="CV976" s="104"/>
      <c r="CW976" s="104"/>
      <c r="CX976" s="104"/>
      <c r="CY976" s="211"/>
      <c r="CZ976" s="211"/>
      <c r="DA976" s="211"/>
      <c r="DB976" s="211"/>
      <c r="DC976" s="211"/>
      <c r="DD976" s="211"/>
      <c r="DE976" s="211"/>
      <c r="DF976" s="211"/>
      <c r="DG976" s="211"/>
      <c r="DH976" s="211"/>
    </row>
    <row r="977" spans="1:112" s="105" customFormat="1" ht="32.1" customHeight="1">
      <c r="A977" s="56" t="s">
        <v>1221</v>
      </c>
      <c r="B977" s="57" t="s">
        <v>1222</v>
      </c>
      <c r="C977" s="67">
        <v>401000040</v>
      </c>
      <c r="D977" s="58" t="s">
        <v>1306</v>
      </c>
      <c r="E977" s="59" t="s">
        <v>1224</v>
      </c>
      <c r="F977" s="60"/>
      <c r="G977" s="60"/>
      <c r="H977" s="61">
        <v>3</v>
      </c>
      <c r="I977" s="68"/>
      <c r="J977" s="61" t="s">
        <v>369</v>
      </c>
      <c r="K977" s="61">
        <v>1</v>
      </c>
      <c r="L977" s="61">
        <v>25</v>
      </c>
      <c r="M977" s="62"/>
      <c r="N977" s="62"/>
      <c r="O977" s="62"/>
      <c r="P977" s="63" t="s">
        <v>134</v>
      </c>
      <c r="Q977" s="64" t="s">
        <v>3130</v>
      </c>
      <c r="R977" s="90" t="s">
        <v>1260</v>
      </c>
      <c r="S977" s="62"/>
      <c r="T977" s="62" t="s">
        <v>1048</v>
      </c>
      <c r="U977" s="62"/>
      <c r="V977" s="61" t="s">
        <v>1357</v>
      </c>
      <c r="W977" s="61" t="s">
        <v>1358</v>
      </c>
      <c r="X977" s="61" t="s">
        <v>1359</v>
      </c>
      <c r="Y977" s="61" t="s">
        <v>1262</v>
      </c>
      <c r="Z977" s="61"/>
      <c r="AA977" s="61"/>
      <c r="AB977" s="63" t="s">
        <v>3131</v>
      </c>
      <c r="AC977" s="64" t="s">
        <v>3126</v>
      </c>
      <c r="AD977" s="63"/>
      <c r="AE977" s="63"/>
      <c r="AF977" s="63"/>
      <c r="AG977" s="63"/>
      <c r="AH977" s="63"/>
      <c r="AI977" s="63"/>
      <c r="AJ977" s="63"/>
      <c r="AK977" s="63"/>
      <c r="AL977" s="63"/>
      <c r="AM977" s="63" t="s">
        <v>3132</v>
      </c>
      <c r="AN977" s="63" t="s">
        <v>2744</v>
      </c>
      <c r="AO977" s="76" t="s">
        <v>205</v>
      </c>
      <c r="AP977" s="76" t="s">
        <v>74</v>
      </c>
      <c r="AQ977" s="76" t="s">
        <v>1360</v>
      </c>
      <c r="AR977" s="70" t="s">
        <v>1361</v>
      </c>
      <c r="AS977" s="197">
        <v>244</v>
      </c>
      <c r="AT977" s="40">
        <f t="shared" si="391"/>
        <v>35079570.520000003</v>
      </c>
      <c r="AU977" s="40">
        <f t="shared" si="391"/>
        <v>35079570.520000003</v>
      </c>
      <c r="AV977" s="37">
        <v>0</v>
      </c>
      <c r="AW977" s="37">
        <v>0</v>
      </c>
      <c r="AX977" s="37">
        <v>32134310</v>
      </c>
      <c r="AY977" s="37">
        <v>32134310</v>
      </c>
      <c r="AZ977" s="37">
        <v>0</v>
      </c>
      <c r="BA977" s="37">
        <v>0</v>
      </c>
      <c r="BB977" s="37">
        <v>2945260.52</v>
      </c>
      <c r="BC977" s="37">
        <v>2945260.52</v>
      </c>
      <c r="BD977" s="37">
        <f t="shared" si="364"/>
        <v>35079570.520000003</v>
      </c>
      <c r="BE977" s="37">
        <v>0</v>
      </c>
      <c r="BF977" s="37">
        <v>32134310</v>
      </c>
      <c r="BG977" s="37">
        <v>0</v>
      </c>
      <c r="BH977" s="37">
        <v>2945260.52</v>
      </c>
      <c r="BI977" s="37">
        <f t="shared" si="365"/>
        <v>15780060</v>
      </c>
      <c r="BJ977" s="37">
        <v>0</v>
      </c>
      <c r="BK977" s="37">
        <v>14838060</v>
      </c>
      <c r="BL977" s="37">
        <v>0</v>
      </c>
      <c r="BM977" s="37">
        <v>942000</v>
      </c>
      <c r="BN977" s="37">
        <f t="shared" si="366"/>
        <v>15780060</v>
      </c>
      <c r="BO977" s="37">
        <v>0</v>
      </c>
      <c r="BP977" s="37">
        <v>14838060</v>
      </c>
      <c r="BQ977" s="37">
        <v>0</v>
      </c>
      <c r="BR977" s="37">
        <v>942000</v>
      </c>
      <c r="BS977" s="37">
        <f t="shared" si="392"/>
        <v>15780060</v>
      </c>
      <c r="BT977" s="37">
        <v>0</v>
      </c>
      <c r="BU977" s="37">
        <v>14838060</v>
      </c>
      <c r="BV977" s="37">
        <v>0</v>
      </c>
      <c r="BW977" s="37">
        <v>942000</v>
      </c>
      <c r="BX977" s="356">
        <f t="shared" si="368"/>
        <v>35079570.520000003</v>
      </c>
      <c r="BY977" s="356">
        <f t="shared" si="369"/>
        <v>0</v>
      </c>
      <c r="BZ977" s="356">
        <f t="shared" si="370"/>
        <v>32134310</v>
      </c>
      <c r="CA977" s="356">
        <f t="shared" si="371"/>
        <v>0</v>
      </c>
      <c r="CB977" s="356">
        <f t="shared" si="372"/>
        <v>2945260.52</v>
      </c>
      <c r="CC977" s="311">
        <f t="shared" si="373"/>
        <v>35079570.520000003</v>
      </c>
      <c r="CD977" s="356">
        <f t="shared" si="374"/>
        <v>0</v>
      </c>
      <c r="CE977" s="356">
        <f t="shared" si="374"/>
        <v>32134310</v>
      </c>
      <c r="CF977" s="356">
        <f t="shared" si="374"/>
        <v>0</v>
      </c>
      <c r="CG977" s="356">
        <f t="shared" si="374"/>
        <v>2945260.52</v>
      </c>
      <c r="CH977" s="311">
        <f t="shared" si="375"/>
        <v>15780060</v>
      </c>
      <c r="CI977" s="356">
        <f t="shared" si="376"/>
        <v>0</v>
      </c>
      <c r="CJ977" s="356">
        <f t="shared" si="376"/>
        <v>14838060</v>
      </c>
      <c r="CK977" s="356">
        <f t="shared" si="376"/>
        <v>0</v>
      </c>
      <c r="CL977" s="356">
        <f t="shared" si="376"/>
        <v>942000</v>
      </c>
      <c r="CM977" s="509" t="s">
        <v>92</v>
      </c>
      <c r="CN977" s="19" t="str">
        <f t="shared" ref="CN977:CN1042" si="393">CONCATENATE(C977,AO977,AP977,CM977)</f>
        <v>4010000400503плановый</v>
      </c>
      <c r="CO977" s="103"/>
      <c r="CP977" s="103"/>
      <c r="CQ977" s="104"/>
      <c r="CR977" s="104"/>
      <c r="CS977" s="104"/>
      <c r="CT977" s="104"/>
      <c r="CU977" s="104"/>
      <c r="CV977" s="104"/>
      <c r="CW977" s="104"/>
      <c r="CX977" s="104"/>
      <c r="CY977" s="211"/>
      <c r="CZ977" s="211"/>
      <c r="DA977" s="211"/>
      <c r="DB977" s="211"/>
      <c r="DC977" s="211"/>
      <c r="DD977" s="211"/>
      <c r="DE977" s="211"/>
      <c r="DF977" s="211"/>
      <c r="DG977" s="211"/>
      <c r="DH977" s="211"/>
    </row>
    <row r="978" spans="1:112" s="105" customFormat="1" ht="32.1" customHeight="1">
      <c r="A978" s="56" t="s">
        <v>1221</v>
      </c>
      <c r="B978" s="57" t="s">
        <v>1222</v>
      </c>
      <c r="C978" s="67">
        <v>401000004</v>
      </c>
      <c r="D978" s="58" t="s">
        <v>1223</v>
      </c>
      <c r="E978" s="59" t="s">
        <v>1224</v>
      </c>
      <c r="F978" s="60"/>
      <c r="G978" s="60"/>
      <c r="H978" s="61">
        <v>3</v>
      </c>
      <c r="I978" s="68"/>
      <c r="J978" s="61" t="s">
        <v>369</v>
      </c>
      <c r="K978" s="61" t="s">
        <v>64</v>
      </c>
      <c r="L978" s="61">
        <v>4</v>
      </c>
      <c r="M978" s="62"/>
      <c r="N978" s="62"/>
      <c r="O978" s="62"/>
      <c r="P978" s="63" t="s">
        <v>134</v>
      </c>
      <c r="Q978" s="64" t="s">
        <v>3133</v>
      </c>
      <c r="R978" s="62"/>
      <c r="S978" s="62"/>
      <c r="T978" s="62" t="s">
        <v>381</v>
      </c>
      <c r="U978" s="62"/>
      <c r="V978" s="62" t="s">
        <v>501</v>
      </c>
      <c r="W978" s="62" t="s">
        <v>383</v>
      </c>
      <c r="X978" s="61"/>
      <c r="Y978" s="61" t="s">
        <v>3134</v>
      </c>
      <c r="Z978" s="61"/>
      <c r="AA978" s="61"/>
      <c r="AB978" s="63" t="s">
        <v>3135</v>
      </c>
      <c r="AC978" s="340" t="s">
        <v>3126</v>
      </c>
      <c r="AD978" s="65"/>
      <c r="AE978" s="231"/>
      <c r="AF978" s="341"/>
      <c r="AG978" s="342"/>
      <c r="AH978" s="336"/>
      <c r="AI978" s="65"/>
      <c r="AJ978" s="65"/>
      <c r="AK978" s="217"/>
      <c r="AL978" s="217"/>
      <c r="AM978" s="65" t="s">
        <v>3128</v>
      </c>
      <c r="AN978" s="63" t="s">
        <v>2744</v>
      </c>
      <c r="AO978" s="76" t="s">
        <v>205</v>
      </c>
      <c r="AP978" s="76" t="s">
        <v>74</v>
      </c>
      <c r="AQ978" s="76" t="s">
        <v>1362</v>
      </c>
      <c r="AR978" s="70" t="s">
        <v>1363</v>
      </c>
      <c r="AS978" s="197">
        <v>414</v>
      </c>
      <c r="AT978" s="40">
        <f t="shared" si="391"/>
        <v>29368887.420000002</v>
      </c>
      <c r="AU978" s="40">
        <f t="shared" si="391"/>
        <v>26908504.940000001</v>
      </c>
      <c r="AV978" s="37">
        <v>0</v>
      </c>
      <c r="AW978" s="343">
        <v>0</v>
      </c>
      <c r="AX978" s="344">
        <v>29075198.550000001</v>
      </c>
      <c r="AY978" s="345">
        <v>26639419.890000001</v>
      </c>
      <c r="AZ978" s="343">
        <v>0</v>
      </c>
      <c r="BA978" s="37">
        <v>0</v>
      </c>
      <c r="BB978" s="345">
        <v>293688.87</v>
      </c>
      <c r="BC978" s="345">
        <v>269085.05</v>
      </c>
      <c r="BD978" s="37">
        <f t="shared" si="364"/>
        <v>0</v>
      </c>
      <c r="BE978" s="37">
        <v>0</v>
      </c>
      <c r="BF978" s="37">
        <v>0</v>
      </c>
      <c r="BG978" s="37">
        <v>0</v>
      </c>
      <c r="BH978" s="37">
        <v>0</v>
      </c>
      <c r="BI978" s="37">
        <f t="shared" si="365"/>
        <v>0</v>
      </c>
      <c r="BJ978" s="37">
        <v>0</v>
      </c>
      <c r="BK978" s="37">
        <v>0</v>
      </c>
      <c r="BL978" s="37">
        <v>0</v>
      </c>
      <c r="BM978" s="37">
        <v>0</v>
      </c>
      <c r="BN978" s="37">
        <f t="shared" si="366"/>
        <v>0</v>
      </c>
      <c r="BO978" s="37">
        <v>0</v>
      </c>
      <c r="BP978" s="37">
        <v>0</v>
      </c>
      <c r="BQ978" s="37">
        <v>0</v>
      </c>
      <c r="BR978" s="37">
        <v>0</v>
      </c>
      <c r="BS978" s="37">
        <f t="shared" si="392"/>
        <v>0</v>
      </c>
      <c r="BT978" s="37">
        <v>0</v>
      </c>
      <c r="BU978" s="37">
        <v>0</v>
      </c>
      <c r="BV978" s="37">
        <v>0</v>
      </c>
      <c r="BW978" s="37">
        <v>0</v>
      </c>
      <c r="BX978" s="356">
        <f t="shared" si="368"/>
        <v>26908504.940000001</v>
      </c>
      <c r="BY978" s="356">
        <f t="shared" si="369"/>
        <v>0</v>
      </c>
      <c r="BZ978" s="356">
        <f t="shared" si="370"/>
        <v>26639419.890000001</v>
      </c>
      <c r="CA978" s="356">
        <f t="shared" si="371"/>
        <v>0</v>
      </c>
      <c r="CB978" s="356">
        <f t="shared" si="372"/>
        <v>269085.05</v>
      </c>
      <c r="CC978" s="311">
        <f t="shared" si="373"/>
        <v>0</v>
      </c>
      <c r="CD978" s="356">
        <f t="shared" si="374"/>
        <v>0</v>
      </c>
      <c r="CE978" s="356">
        <f t="shared" si="374"/>
        <v>0</v>
      </c>
      <c r="CF978" s="356">
        <f t="shared" si="374"/>
        <v>0</v>
      </c>
      <c r="CG978" s="356">
        <f t="shared" si="374"/>
        <v>0</v>
      </c>
      <c r="CH978" s="311">
        <f t="shared" si="375"/>
        <v>0</v>
      </c>
      <c r="CI978" s="356">
        <f t="shared" si="376"/>
        <v>0</v>
      </c>
      <c r="CJ978" s="356">
        <f t="shared" si="376"/>
        <v>0</v>
      </c>
      <c r="CK978" s="356">
        <f t="shared" si="376"/>
        <v>0</v>
      </c>
      <c r="CL978" s="356">
        <f t="shared" si="376"/>
        <v>0</v>
      </c>
      <c r="CM978" s="509" t="s">
        <v>92</v>
      </c>
      <c r="CN978" s="19" t="str">
        <f t="shared" si="393"/>
        <v>4010000040503плановый</v>
      </c>
      <c r="CO978" s="103"/>
      <c r="CP978" s="103"/>
      <c r="CQ978" s="104"/>
      <c r="CR978" s="104"/>
      <c r="CS978" s="104"/>
      <c r="CT978" s="104"/>
      <c r="CU978" s="104"/>
      <c r="CV978" s="104"/>
      <c r="CW978" s="104"/>
      <c r="CX978" s="104"/>
      <c r="CY978" s="211"/>
      <c r="CZ978" s="211"/>
      <c r="DA978" s="211"/>
      <c r="DB978" s="211"/>
      <c r="DC978" s="211"/>
      <c r="DD978" s="211"/>
      <c r="DE978" s="211"/>
      <c r="DF978" s="211"/>
      <c r="DG978" s="211"/>
      <c r="DH978" s="211"/>
    </row>
    <row r="979" spans="1:112" s="105" customFormat="1" ht="32.1" customHeight="1">
      <c r="A979" s="56" t="s">
        <v>1221</v>
      </c>
      <c r="B979" s="57" t="s">
        <v>1222</v>
      </c>
      <c r="C979" s="67">
        <v>401000004</v>
      </c>
      <c r="D979" s="58" t="s">
        <v>1223</v>
      </c>
      <c r="E979" s="59" t="s">
        <v>1224</v>
      </c>
      <c r="F979" s="60"/>
      <c r="G979" s="60"/>
      <c r="H979" s="61">
        <v>3</v>
      </c>
      <c r="I979" s="68"/>
      <c r="J979" s="61" t="s">
        <v>369</v>
      </c>
      <c r="K979" s="61" t="s">
        <v>64</v>
      </c>
      <c r="L979" s="61">
        <v>4</v>
      </c>
      <c r="M979" s="62"/>
      <c r="N979" s="62"/>
      <c r="O979" s="62"/>
      <c r="P979" s="63" t="s">
        <v>134</v>
      </c>
      <c r="Q979" s="64" t="s">
        <v>1351</v>
      </c>
      <c r="R979" s="62"/>
      <c r="S979" s="62"/>
      <c r="T979" s="62">
        <v>3</v>
      </c>
      <c r="U979" s="62"/>
      <c r="V979" s="62" t="s">
        <v>189</v>
      </c>
      <c r="W979" s="62" t="s">
        <v>64</v>
      </c>
      <c r="X979" s="61"/>
      <c r="Y979" s="61"/>
      <c r="Z979" s="61"/>
      <c r="AA979" s="61"/>
      <c r="AB979" s="63" t="s">
        <v>142</v>
      </c>
      <c r="AC979" s="340" t="s">
        <v>3126</v>
      </c>
      <c r="AD979" s="65"/>
      <c r="AE979" s="231"/>
      <c r="AF979" s="341"/>
      <c r="AG979" s="342"/>
      <c r="AH979" s="336"/>
      <c r="AI979" s="65"/>
      <c r="AJ979" s="65"/>
      <c r="AK979" s="217"/>
      <c r="AL979" s="217"/>
      <c r="AM979" s="65" t="s">
        <v>3128</v>
      </c>
      <c r="AN979" s="63"/>
      <c r="AO979" s="76" t="s">
        <v>205</v>
      </c>
      <c r="AP979" s="76" t="s">
        <v>74</v>
      </c>
      <c r="AQ979" s="76" t="s">
        <v>3136</v>
      </c>
      <c r="AR979" s="70" t="s">
        <v>3137</v>
      </c>
      <c r="AS979" s="197">
        <v>414</v>
      </c>
      <c r="AT979" s="40">
        <f t="shared" si="391"/>
        <v>0</v>
      </c>
      <c r="AU979" s="40">
        <f t="shared" si="391"/>
        <v>0</v>
      </c>
      <c r="AV979" s="37">
        <v>0</v>
      </c>
      <c r="AW979" s="343">
        <v>0</v>
      </c>
      <c r="AX979" s="346">
        <v>0</v>
      </c>
      <c r="AY979" s="347">
        <v>0</v>
      </c>
      <c r="AZ979" s="348">
        <v>0</v>
      </c>
      <c r="BA979" s="349">
        <v>0</v>
      </c>
      <c r="BB979" s="347">
        <v>0</v>
      </c>
      <c r="BC979" s="347">
        <v>0</v>
      </c>
      <c r="BD979" s="37">
        <f t="shared" si="364"/>
        <v>100000</v>
      </c>
      <c r="BE979" s="37">
        <v>0</v>
      </c>
      <c r="BF979" s="37">
        <v>0</v>
      </c>
      <c r="BG979" s="37">
        <v>0</v>
      </c>
      <c r="BH979" s="37">
        <v>100000</v>
      </c>
      <c r="BI979" s="37">
        <f t="shared" si="365"/>
        <v>0</v>
      </c>
      <c r="BJ979" s="37">
        <v>0</v>
      </c>
      <c r="BK979" s="37">
        <v>0</v>
      </c>
      <c r="BL979" s="37">
        <v>0</v>
      </c>
      <c r="BM979" s="37">
        <v>0</v>
      </c>
      <c r="BN979" s="37">
        <f t="shared" ref="BN979" si="394">SUM(BO979:BR979)</f>
        <v>0</v>
      </c>
      <c r="BO979" s="37">
        <v>0</v>
      </c>
      <c r="BP979" s="37">
        <v>0</v>
      </c>
      <c r="BQ979" s="37">
        <v>0</v>
      </c>
      <c r="BR979" s="37">
        <v>0</v>
      </c>
      <c r="BS979" s="37">
        <f t="shared" si="392"/>
        <v>0</v>
      </c>
      <c r="BT979" s="37">
        <v>0</v>
      </c>
      <c r="BU979" s="37">
        <v>0</v>
      </c>
      <c r="BV979" s="37">
        <v>0</v>
      </c>
      <c r="BW979" s="37">
        <v>0</v>
      </c>
      <c r="BX979" s="356">
        <f t="shared" si="368"/>
        <v>0</v>
      </c>
      <c r="BY979" s="356">
        <f t="shared" si="369"/>
        <v>0</v>
      </c>
      <c r="BZ979" s="356">
        <f t="shared" si="370"/>
        <v>0</v>
      </c>
      <c r="CA979" s="356">
        <f t="shared" si="371"/>
        <v>0</v>
      </c>
      <c r="CB979" s="356">
        <f t="shared" si="372"/>
        <v>0</v>
      </c>
      <c r="CC979" s="311">
        <f t="shared" si="373"/>
        <v>100000</v>
      </c>
      <c r="CD979" s="356">
        <f t="shared" si="374"/>
        <v>0</v>
      </c>
      <c r="CE979" s="356">
        <f t="shared" si="374"/>
        <v>0</v>
      </c>
      <c r="CF979" s="356">
        <f t="shared" si="374"/>
        <v>0</v>
      </c>
      <c r="CG979" s="356">
        <f t="shared" si="374"/>
        <v>100000</v>
      </c>
      <c r="CH979" s="311">
        <f t="shared" si="375"/>
        <v>0</v>
      </c>
      <c r="CI979" s="356">
        <f t="shared" si="376"/>
        <v>0</v>
      </c>
      <c r="CJ979" s="356">
        <f t="shared" si="376"/>
        <v>0</v>
      </c>
      <c r="CK979" s="356">
        <f t="shared" si="376"/>
        <v>0</v>
      </c>
      <c r="CL979" s="356">
        <f t="shared" si="376"/>
        <v>0</v>
      </c>
      <c r="CM979" s="509" t="s">
        <v>92</v>
      </c>
      <c r="CN979" s="19" t="str">
        <f t="shared" si="393"/>
        <v>4010000040503плановый</v>
      </c>
      <c r="CO979" s="103"/>
      <c r="CP979" s="103"/>
      <c r="CQ979" s="104"/>
      <c r="CR979" s="104"/>
      <c r="CS979" s="104"/>
      <c r="CT979" s="104"/>
      <c r="CU979" s="104"/>
      <c r="CV979" s="104"/>
      <c r="CW979" s="104"/>
      <c r="CX979" s="104"/>
      <c r="CY979" s="211"/>
      <c r="CZ979" s="211"/>
      <c r="DA979" s="211"/>
      <c r="DB979" s="211"/>
      <c r="DC979" s="211"/>
      <c r="DD979" s="211"/>
      <c r="DE979" s="211"/>
      <c r="DF979" s="211"/>
      <c r="DG979" s="211"/>
      <c r="DH979" s="211"/>
    </row>
    <row r="980" spans="1:112" s="105" customFormat="1" ht="32.1" customHeight="1">
      <c r="A980" s="56" t="s">
        <v>1221</v>
      </c>
      <c r="B980" s="57" t="s">
        <v>1222</v>
      </c>
      <c r="C980" s="67">
        <v>401000040</v>
      </c>
      <c r="D980" s="58" t="s">
        <v>1306</v>
      </c>
      <c r="E980" s="59" t="s">
        <v>3138</v>
      </c>
      <c r="F980" s="60"/>
      <c r="G980" s="60"/>
      <c r="H980" s="61" t="s">
        <v>1320</v>
      </c>
      <c r="I980" s="68"/>
      <c r="J980" s="61" t="s">
        <v>3139</v>
      </c>
      <c r="K980" s="61" t="s">
        <v>1364</v>
      </c>
      <c r="L980" s="61" t="s">
        <v>1365</v>
      </c>
      <c r="M980" s="62"/>
      <c r="N980" s="62"/>
      <c r="O980" s="62"/>
      <c r="P980" s="63" t="s">
        <v>1366</v>
      </c>
      <c r="Q980" s="64" t="s">
        <v>1225</v>
      </c>
      <c r="R980" s="62"/>
      <c r="S980" s="62"/>
      <c r="T980" s="62">
        <v>3</v>
      </c>
      <c r="U980" s="62"/>
      <c r="V980" s="62" t="s">
        <v>189</v>
      </c>
      <c r="W980" s="62">
        <v>1</v>
      </c>
      <c r="X980" s="61"/>
      <c r="Y980" s="61"/>
      <c r="Z980" s="61"/>
      <c r="AA980" s="61"/>
      <c r="AB980" s="63" t="s">
        <v>142</v>
      </c>
      <c r="AC980" s="64" t="s">
        <v>3023</v>
      </c>
      <c r="AD980" s="63"/>
      <c r="AE980" s="63"/>
      <c r="AF980" s="63"/>
      <c r="AG980" s="63"/>
      <c r="AH980" s="63"/>
      <c r="AI980" s="63"/>
      <c r="AJ980" s="63"/>
      <c r="AK980" s="63"/>
      <c r="AL980" s="63"/>
      <c r="AM980" s="63" t="s">
        <v>3140</v>
      </c>
      <c r="AN980" s="63" t="s">
        <v>3040</v>
      </c>
      <c r="AO980" s="76" t="s">
        <v>205</v>
      </c>
      <c r="AP980" s="76" t="s">
        <v>74</v>
      </c>
      <c r="AQ980" s="76" t="s">
        <v>1367</v>
      </c>
      <c r="AR980" s="70" t="s">
        <v>551</v>
      </c>
      <c r="AS980" s="197">
        <v>244</v>
      </c>
      <c r="AT980" s="40">
        <f t="shared" si="391"/>
        <v>0</v>
      </c>
      <c r="AU980" s="40">
        <f t="shared" si="391"/>
        <v>0</v>
      </c>
      <c r="AV980" s="37">
        <v>0</v>
      </c>
      <c r="AW980" s="37">
        <v>0</v>
      </c>
      <c r="AX980" s="37">
        <v>0</v>
      </c>
      <c r="AY980" s="37">
        <v>0</v>
      </c>
      <c r="AZ980" s="37">
        <v>0</v>
      </c>
      <c r="BA980" s="37">
        <v>0</v>
      </c>
      <c r="BB980" s="37">
        <v>0</v>
      </c>
      <c r="BC980" s="37">
        <v>0</v>
      </c>
      <c r="BD980" s="37">
        <f t="shared" ref="BD980:BD1007" si="395">SUM(BE980:BH980)</f>
        <v>0</v>
      </c>
      <c r="BE980" s="37">
        <v>0</v>
      </c>
      <c r="BF980" s="37">
        <v>0</v>
      </c>
      <c r="BG980" s="37">
        <v>0</v>
      </c>
      <c r="BH980" s="37">
        <f>3385520-3385520</f>
        <v>0</v>
      </c>
      <c r="BI980" s="37">
        <f t="shared" ref="BI980:BI1006" si="396">SUM(BJ980:BM980)</f>
        <v>3385520</v>
      </c>
      <c r="BJ980" s="37">
        <v>0</v>
      </c>
      <c r="BK980" s="37">
        <v>0</v>
      </c>
      <c r="BL980" s="37">
        <v>0</v>
      </c>
      <c r="BM980" s="37">
        <v>3385520</v>
      </c>
      <c r="BN980" s="37">
        <f t="shared" ref="BN980:BN1006" si="397">SUM(BO980:BR980)</f>
        <v>3385520</v>
      </c>
      <c r="BO980" s="37">
        <v>0</v>
      </c>
      <c r="BP980" s="37">
        <v>0</v>
      </c>
      <c r="BQ980" s="37">
        <v>0</v>
      </c>
      <c r="BR980" s="37">
        <v>3385520</v>
      </c>
      <c r="BS980" s="37">
        <f t="shared" ref="BS980:BS986" si="398">SUM(BT980:BW980)</f>
        <v>3385520</v>
      </c>
      <c r="BT980" s="37">
        <v>0</v>
      </c>
      <c r="BU980" s="37">
        <v>0</v>
      </c>
      <c r="BV980" s="37">
        <v>0</v>
      </c>
      <c r="BW980" s="37">
        <v>3385520</v>
      </c>
      <c r="BX980" s="356">
        <f t="shared" si="368"/>
        <v>0</v>
      </c>
      <c r="BY980" s="356">
        <f t="shared" si="369"/>
        <v>0</v>
      </c>
      <c r="BZ980" s="356">
        <f t="shared" si="370"/>
        <v>0</v>
      </c>
      <c r="CA980" s="356">
        <f t="shared" si="371"/>
        <v>0</v>
      </c>
      <c r="CB980" s="356">
        <f t="shared" si="372"/>
        <v>0</v>
      </c>
      <c r="CC980" s="311">
        <f t="shared" si="373"/>
        <v>0</v>
      </c>
      <c r="CD980" s="356">
        <f t="shared" si="374"/>
        <v>0</v>
      </c>
      <c r="CE980" s="356">
        <f t="shared" si="374"/>
        <v>0</v>
      </c>
      <c r="CF980" s="356">
        <f t="shared" si="374"/>
        <v>0</v>
      </c>
      <c r="CG980" s="356">
        <f t="shared" si="374"/>
        <v>0</v>
      </c>
      <c r="CH980" s="311">
        <f t="shared" si="375"/>
        <v>3385520</v>
      </c>
      <c r="CI980" s="356">
        <f t="shared" si="376"/>
        <v>0</v>
      </c>
      <c r="CJ980" s="356">
        <f t="shared" si="376"/>
        <v>0</v>
      </c>
      <c r="CK980" s="356">
        <f t="shared" si="376"/>
        <v>0</v>
      </c>
      <c r="CL980" s="356">
        <f t="shared" si="376"/>
        <v>3385520</v>
      </c>
      <c r="CM980" s="509" t="s">
        <v>92</v>
      </c>
      <c r="CN980" s="19" t="str">
        <f t="shared" si="393"/>
        <v>4010000400503плановый</v>
      </c>
      <c r="CO980" s="103"/>
      <c r="CP980" s="103"/>
      <c r="CQ980" s="104"/>
      <c r="CR980" s="104"/>
      <c r="CS980" s="104"/>
      <c r="CT980" s="104"/>
      <c r="CU980" s="104"/>
      <c r="CV980" s="104"/>
      <c r="CW980" s="104"/>
      <c r="CX980" s="104"/>
      <c r="CY980" s="211"/>
      <c r="CZ980" s="211"/>
      <c r="DA980" s="211"/>
      <c r="DB980" s="211"/>
      <c r="DC980" s="211"/>
      <c r="DD980" s="211"/>
      <c r="DE980" s="211"/>
      <c r="DF980" s="211"/>
      <c r="DG980" s="211"/>
      <c r="DH980" s="211"/>
    </row>
    <row r="981" spans="1:112" s="105" customFormat="1" ht="32.1" customHeight="1">
      <c r="A981" s="56" t="s">
        <v>1221</v>
      </c>
      <c r="B981" s="57" t="s">
        <v>1222</v>
      </c>
      <c r="C981" s="67">
        <v>401000040</v>
      </c>
      <c r="D981" s="58" t="s">
        <v>1306</v>
      </c>
      <c r="E981" s="59" t="s">
        <v>1224</v>
      </c>
      <c r="F981" s="60"/>
      <c r="G981" s="60"/>
      <c r="H981" s="61">
        <v>3</v>
      </c>
      <c r="I981" s="68"/>
      <c r="J981" s="61">
        <v>16</v>
      </c>
      <c r="K981" s="61">
        <v>1</v>
      </c>
      <c r="L981" s="61" t="s">
        <v>1157</v>
      </c>
      <c r="M981" s="62"/>
      <c r="N981" s="62"/>
      <c r="O981" s="62"/>
      <c r="P981" s="63" t="s">
        <v>134</v>
      </c>
      <c r="Q981" s="64" t="s">
        <v>1225</v>
      </c>
      <c r="R981" s="62"/>
      <c r="S981" s="62"/>
      <c r="T981" s="62">
        <v>3</v>
      </c>
      <c r="U981" s="62"/>
      <c r="V981" s="62" t="s">
        <v>189</v>
      </c>
      <c r="W981" s="62" t="s">
        <v>64</v>
      </c>
      <c r="X981" s="61"/>
      <c r="Y981" s="61"/>
      <c r="Z981" s="61"/>
      <c r="AA981" s="61"/>
      <c r="AB981" s="63" t="s">
        <v>1368</v>
      </c>
      <c r="AC981" s="64" t="s">
        <v>3141</v>
      </c>
      <c r="AD981" s="63"/>
      <c r="AE981" s="63"/>
      <c r="AF981" s="63"/>
      <c r="AG981" s="63"/>
      <c r="AH981" s="63"/>
      <c r="AI981" s="63"/>
      <c r="AJ981" s="63"/>
      <c r="AK981" s="63"/>
      <c r="AL981" s="63"/>
      <c r="AM981" s="63" t="s">
        <v>3142</v>
      </c>
      <c r="AN981" s="63" t="s">
        <v>3143</v>
      </c>
      <c r="AO981" s="76" t="s">
        <v>205</v>
      </c>
      <c r="AP981" s="76" t="s">
        <v>74</v>
      </c>
      <c r="AQ981" s="76" t="s">
        <v>1369</v>
      </c>
      <c r="AR981" s="70" t="s">
        <v>557</v>
      </c>
      <c r="AS981" s="197" t="s">
        <v>73</v>
      </c>
      <c r="AT981" s="40">
        <f t="shared" si="391"/>
        <v>146183.44</v>
      </c>
      <c r="AU981" s="40">
        <f t="shared" si="391"/>
        <v>146183.44</v>
      </c>
      <c r="AV981" s="37">
        <v>0</v>
      </c>
      <c r="AW981" s="37">
        <v>0</v>
      </c>
      <c r="AX981" s="37">
        <v>0</v>
      </c>
      <c r="AY981" s="37">
        <v>0</v>
      </c>
      <c r="AZ981" s="37">
        <v>0</v>
      </c>
      <c r="BA981" s="37">
        <v>0</v>
      </c>
      <c r="BB981" s="37">
        <v>146183.44</v>
      </c>
      <c r="BC981" s="37">
        <v>146183.44</v>
      </c>
      <c r="BD981" s="37">
        <f t="shared" si="395"/>
        <v>259850</v>
      </c>
      <c r="BE981" s="37">
        <v>0</v>
      </c>
      <c r="BF981" s="37">
        <v>0</v>
      </c>
      <c r="BG981" s="37">
        <v>0</v>
      </c>
      <c r="BH981" s="37">
        <v>259850</v>
      </c>
      <c r="BI981" s="37">
        <f t="shared" si="396"/>
        <v>259850</v>
      </c>
      <c r="BJ981" s="37">
        <v>0</v>
      </c>
      <c r="BK981" s="37">
        <v>0</v>
      </c>
      <c r="BL981" s="37">
        <v>0</v>
      </c>
      <c r="BM981" s="37">
        <v>259850</v>
      </c>
      <c r="BN981" s="37">
        <f t="shared" si="397"/>
        <v>0</v>
      </c>
      <c r="BO981" s="37">
        <v>0</v>
      </c>
      <c r="BP981" s="37">
        <v>0</v>
      </c>
      <c r="BQ981" s="37">
        <v>0</v>
      </c>
      <c r="BR981" s="37">
        <v>0</v>
      </c>
      <c r="BS981" s="37">
        <f t="shared" si="398"/>
        <v>0</v>
      </c>
      <c r="BT981" s="37">
        <v>0</v>
      </c>
      <c r="BU981" s="37">
        <v>0</v>
      </c>
      <c r="BV981" s="37">
        <v>0</v>
      </c>
      <c r="BW981" s="37">
        <v>0</v>
      </c>
      <c r="BX981" s="356">
        <f t="shared" si="368"/>
        <v>146183.44</v>
      </c>
      <c r="BY981" s="356">
        <f t="shared" si="369"/>
        <v>0</v>
      </c>
      <c r="BZ981" s="356">
        <f t="shared" si="370"/>
        <v>0</v>
      </c>
      <c r="CA981" s="356">
        <f t="shared" si="371"/>
        <v>0</v>
      </c>
      <c r="CB981" s="356">
        <f t="shared" si="372"/>
        <v>146183.44</v>
      </c>
      <c r="CC981" s="311">
        <f t="shared" si="373"/>
        <v>259850</v>
      </c>
      <c r="CD981" s="356">
        <f t="shared" si="374"/>
        <v>0</v>
      </c>
      <c r="CE981" s="356">
        <f t="shared" si="374"/>
        <v>0</v>
      </c>
      <c r="CF981" s="356">
        <f t="shared" si="374"/>
        <v>0</v>
      </c>
      <c r="CG981" s="356">
        <f t="shared" si="374"/>
        <v>259850</v>
      </c>
      <c r="CH981" s="311">
        <f t="shared" si="375"/>
        <v>259850</v>
      </c>
      <c r="CI981" s="356">
        <f t="shared" si="376"/>
        <v>0</v>
      </c>
      <c r="CJ981" s="356">
        <f t="shared" si="376"/>
        <v>0</v>
      </c>
      <c r="CK981" s="356">
        <f t="shared" si="376"/>
        <v>0</v>
      </c>
      <c r="CL981" s="356">
        <f t="shared" si="376"/>
        <v>259850</v>
      </c>
      <c r="CM981" s="509" t="s">
        <v>92</v>
      </c>
      <c r="CN981" s="19" t="str">
        <f t="shared" si="393"/>
        <v>4010000400503плановый</v>
      </c>
      <c r="CO981" s="103"/>
      <c r="CP981" s="103"/>
      <c r="CQ981" s="104"/>
      <c r="CR981" s="104"/>
      <c r="CS981" s="104"/>
      <c r="CT981" s="104"/>
      <c r="CU981" s="104"/>
      <c r="CV981" s="104"/>
      <c r="CW981" s="104"/>
      <c r="CX981" s="104"/>
      <c r="CY981" s="211"/>
      <c r="CZ981" s="211"/>
      <c r="DA981" s="211"/>
      <c r="DB981" s="211"/>
      <c r="DC981" s="211"/>
      <c r="DD981" s="211"/>
      <c r="DE981" s="211"/>
      <c r="DF981" s="211"/>
      <c r="DG981" s="211"/>
      <c r="DH981" s="211"/>
    </row>
    <row r="982" spans="1:112" s="105" customFormat="1" ht="32.1" customHeight="1">
      <c r="A982" s="56" t="s">
        <v>1221</v>
      </c>
      <c r="B982" s="57" t="s">
        <v>1222</v>
      </c>
      <c r="C982" s="67">
        <v>401000040</v>
      </c>
      <c r="D982" s="58" t="s">
        <v>1370</v>
      </c>
      <c r="E982" s="59" t="s">
        <v>1224</v>
      </c>
      <c r="F982" s="60"/>
      <c r="G982" s="60"/>
      <c r="H982" s="61">
        <v>3</v>
      </c>
      <c r="I982" s="68"/>
      <c r="J982" s="61">
        <v>16</v>
      </c>
      <c r="K982" s="61">
        <v>1</v>
      </c>
      <c r="L982" s="61" t="s">
        <v>1157</v>
      </c>
      <c r="M982" s="62"/>
      <c r="N982" s="62"/>
      <c r="O982" s="62"/>
      <c r="P982" s="63" t="s">
        <v>134</v>
      </c>
      <c r="Q982" s="64" t="s">
        <v>3144</v>
      </c>
      <c r="R982" s="61" t="s">
        <v>3145</v>
      </c>
      <c r="S982" s="62"/>
      <c r="T982" s="62" t="s">
        <v>381</v>
      </c>
      <c r="U982" s="62"/>
      <c r="V982" s="62" t="s">
        <v>501</v>
      </c>
      <c r="W982" s="62" t="s">
        <v>383</v>
      </c>
      <c r="X982" s="61"/>
      <c r="Y982" s="61"/>
      <c r="Z982" s="61"/>
      <c r="AA982" s="61"/>
      <c r="AB982" s="63" t="s">
        <v>3146</v>
      </c>
      <c r="AC982" s="64" t="s">
        <v>3147</v>
      </c>
      <c r="AD982" s="63"/>
      <c r="AE982" s="63"/>
      <c r="AF982" s="63"/>
      <c r="AG982" s="63"/>
      <c r="AH982" s="63"/>
      <c r="AI982" s="63"/>
      <c r="AJ982" s="63"/>
      <c r="AK982" s="63"/>
      <c r="AL982" s="63"/>
      <c r="AM982" s="63" t="s">
        <v>3148</v>
      </c>
      <c r="AN982" s="63" t="s">
        <v>3149</v>
      </c>
      <c r="AO982" s="76" t="s">
        <v>205</v>
      </c>
      <c r="AP982" s="76" t="s">
        <v>74</v>
      </c>
      <c r="AQ982" s="76" t="s">
        <v>1371</v>
      </c>
      <c r="AR982" s="70" t="s">
        <v>1372</v>
      </c>
      <c r="AS982" s="197">
        <v>244</v>
      </c>
      <c r="AT982" s="40">
        <f t="shared" si="391"/>
        <v>404693562.81</v>
      </c>
      <c r="AU982" s="40">
        <f t="shared" si="391"/>
        <v>404693562.81</v>
      </c>
      <c r="AV982" s="37">
        <v>384518755.43000001</v>
      </c>
      <c r="AW982" s="37">
        <v>384518755.43000001</v>
      </c>
      <c r="AX982" s="37">
        <v>19770113.82</v>
      </c>
      <c r="AY982" s="37">
        <v>19770113.82</v>
      </c>
      <c r="AZ982" s="37">
        <v>0</v>
      </c>
      <c r="BA982" s="37">
        <v>0</v>
      </c>
      <c r="BB982" s="37">
        <v>404693.56</v>
      </c>
      <c r="BC982" s="37">
        <v>404693.56</v>
      </c>
      <c r="BD982" s="37">
        <f t="shared" si="395"/>
        <v>192359330.00000003</v>
      </c>
      <c r="BE982" s="37">
        <v>182688857.09</v>
      </c>
      <c r="BF982" s="37">
        <v>9478113.5800000001</v>
      </c>
      <c r="BG982" s="37">
        <v>0</v>
      </c>
      <c r="BH982" s="37">
        <v>192359.33</v>
      </c>
      <c r="BI982" s="37">
        <f t="shared" si="396"/>
        <v>3880080</v>
      </c>
      <c r="BJ982" s="37">
        <v>0</v>
      </c>
      <c r="BK982" s="37">
        <v>0</v>
      </c>
      <c r="BL982" s="37">
        <v>0</v>
      </c>
      <c r="BM982" s="37">
        <v>3880080</v>
      </c>
      <c r="BN982" s="37">
        <f t="shared" si="397"/>
        <v>0</v>
      </c>
      <c r="BO982" s="37">
        <v>0</v>
      </c>
      <c r="BP982" s="37">
        <v>0</v>
      </c>
      <c r="BQ982" s="37">
        <v>0</v>
      </c>
      <c r="BR982" s="37">
        <v>0</v>
      </c>
      <c r="BS982" s="37">
        <f t="shared" si="398"/>
        <v>0</v>
      </c>
      <c r="BT982" s="37">
        <v>0</v>
      </c>
      <c r="BU982" s="37">
        <v>0</v>
      </c>
      <c r="BV982" s="37">
        <v>0</v>
      </c>
      <c r="BW982" s="37">
        <v>0</v>
      </c>
      <c r="BX982" s="356">
        <f t="shared" si="368"/>
        <v>404693562.81</v>
      </c>
      <c r="BY982" s="356">
        <f t="shared" si="369"/>
        <v>384518755.43000001</v>
      </c>
      <c r="BZ982" s="356">
        <f t="shared" si="370"/>
        <v>19770113.82</v>
      </c>
      <c r="CA982" s="356">
        <f t="shared" si="371"/>
        <v>0</v>
      </c>
      <c r="CB982" s="356">
        <f t="shared" si="372"/>
        <v>404693.56</v>
      </c>
      <c r="CC982" s="311">
        <f t="shared" si="373"/>
        <v>192359330.00000003</v>
      </c>
      <c r="CD982" s="356">
        <f t="shared" si="374"/>
        <v>182688857.09</v>
      </c>
      <c r="CE982" s="356">
        <f t="shared" si="374"/>
        <v>9478113.5800000001</v>
      </c>
      <c r="CF982" s="356">
        <f t="shared" si="374"/>
        <v>0</v>
      </c>
      <c r="CG982" s="356">
        <f t="shared" si="374"/>
        <v>192359.33</v>
      </c>
      <c r="CH982" s="311">
        <f t="shared" si="375"/>
        <v>3880080</v>
      </c>
      <c r="CI982" s="356">
        <f t="shared" si="376"/>
        <v>0</v>
      </c>
      <c r="CJ982" s="356">
        <f t="shared" si="376"/>
        <v>0</v>
      </c>
      <c r="CK982" s="356">
        <f t="shared" si="376"/>
        <v>0</v>
      </c>
      <c r="CL982" s="356">
        <f t="shared" si="376"/>
        <v>3880080</v>
      </c>
      <c r="CM982" s="509" t="s">
        <v>92</v>
      </c>
      <c r="CN982" s="19" t="str">
        <f t="shared" si="393"/>
        <v>4010000400503плановый</v>
      </c>
      <c r="CO982" s="103"/>
      <c r="CP982" s="103"/>
      <c r="CQ982" s="104"/>
      <c r="CR982" s="104"/>
      <c r="CS982" s="104"/>
      <c r="CT982" s="104"/>
      <c r="CU982" s="104"/>
      <c r="CV982" s="104"/>
      <c r="CW982" s="104"/>
      <c r="CX982" s="104"/>
      <c r="CY982" s="211"/>
      <c r="CZ982" s="211"/>
      <c r="DA982" s="211"/>
      <c r="DB982" s="211"/>
      <c r="DC982" s="211"/>
      <c r="DD982" s="211"/>
      <c r="DE982" s="211"/>
      <c r="DF982" s="211"/>
      <c r="DG982" s="211"/>
      <c r="DH982" s="211"/>
    </row>
    <row r="983" spans="1:112" s="105" customFormat="1" ht="32.1" customHeight="1">
      <c r="A983" s="56" t="s">
        <v>1221</v>
      </c>
      <c r="B983" s="57" t="s">
        <v>1222</v>
      </c>
      <c r="C983" s="67">
        <v>401000040</v>
      </c>
      <c r="D983" s="58" t="s">
        <v>1370</v>
      </c>
      <c r="E983" s="59" t="s">
        <v>1224</v>
      </c>
      <c r="F983" s="60"/>
      <c r="G983" s="60"/>
      <c r="H983" s="61">
        <v>3</v>
      </c>
      <c r="I983" s="68"/>
      <c r="J983" s="61">
        <v>16</v>
      </c>
      <c r="K983" s="61">
        <v>1</v>
      </c>
      <c r="L983" s="61" t="s">
        <v>1157</v>
      </c>
      <c r="M983" s="62"/>
      <c r="N983" s="62"/>
      <c r="O983" s="62"/>
      <c r="P983" s="63" t="s">
        <v>134</v>
      </c>
      <c r="Q983" s="64" t="s">
        <v>3026</v>
      </c>
      <c r="R983" s="62"/>
      <c r="S983" s="62"/>
      <c r="T983" s="62">
        <v>3</v>
      </c>
      <c r="U983" s="62"/>
      <c r="V983" s="62">
        <v>9</v>
      </c>
      <c r="W983" s="62">
        <v>1</v>
      </c>
      <c r="X983" s="61"/>
      <c r="Y983" s="61"/>
      <c r="Z983" s="61"/>
      <c r="AA983" s="61"/>
      <c r="AB983" s="63" t="s">
        <v>1300</v>
      </c>
      <c r="AC983" s="64" t="s">
        <v>3147</v>
      </c>
      <c r="AD983" s="63"/>
      <c r="AE983" s="63"/>
      <c r="AF983" s="63"/>
      <c r="AG983" s="63"/>
      <c r="AH983" s="63"/>
      <c r="AI983" s="63"/>
      <c r="AJ983" s="63"/>
      <c r="AK983" s="63"/>
      <c r="AL983" s="63"/>
      <c r="AM983" s="63" t="s">
        <v>3150</v>
      </c>
      <c r="AN983" s="63" t="s">
        <v>3151</v>
      </c>
      <c r="AO983" s="76" t="s">
        <v>205</v>
      </c>
      <c r="AP983" s="76" t="s">
        <v>74</v>
      </c>
      <c r="AQ983" s="76" t="s">
        <v>1373</v>
      </c>
      <c r="AR983" s="70" t="s">
        <v>1374</v>
      </c>
      <c r="AS983" s="197">
        <v>244</v>
      </c>
      <c r="AT983" s="40">
        <f t="shared" si="391"/>
        <v>69489972.319999993</v>
      </c>
      <c r="AU983" s="40">
        <f t="shared" si="391"/>
        <v>69489972.319999993</v>
      </c>
      <c r="AV983" s="37">
        <v>0</v>
      </c>
      <c r="AW983" s="37">
        <v>0</v>
      </c>
      <c r="AX983" s="37">
        <v>0</v>
      </c>
      <c r="AY983" s="37">
        <v>0</v>
      </c>
      <c r="AZ983" s="37">
        <v>0</v>
      </c>
      <c r="BA983" s="37">
        <v>0</v>
      </c>
      <c r="BB983" s="37">
        <v>69489972.319999993</v>
      </c>
      <c r="BC983" s="37">
        <v>69489972.319999993</v>
      </c>
      <c r="BD983" s="37">
        <f t="shared" si="395"/>
        <v>4.5199999999999996</v>
      </c>
      <c r="BE983" s="37">
        <v>0</v>
      </c>
      <c r="BF983" s="37">
        <v>0</v>
      </c>
      <c r="BG983" s="37">
        <v>0</v>
      </c>
      <c r="BH983" s="37">
        <v>4.5199999999999996</v>
      </c>
      <c r="BI983" s="37">
        <f t="shared" si="396"/>
        <v>0</v>
      </c>
      <c r="BJ983" s="37">
        <v>0</v>
      </c>
      <c r="BK983" s="37">
        <v>0</v>
      </c>
      <c r="BL983" s="37">
        <v>0</v>
      </c>
      <c r="BM983" s="37">
        <v>0</v>
      </c>
      <c r="BN983" s="37">
        <f t="shared" si="397"/>
        <v>0</v>
      </c>
      <c r="BO983" s="37">
        <v>0</v>
      </c>
      <c r="BP983" s="37">
        <v>0</v>
      </c>
      <c r="BQ983" s="37">
        <v>0</v>
      </c>
      <c r="BR983" s="37">
        <v>0</v>
      </c>
      <c r="BS983" s="37">
        <f t="shared" si="398"/>
        <v>0</v>
      </c>
      <c r="BT983" s="37">
        <v>0</v>
      </c>
      <c r="BU983" s="37">
        <v>0</v>
      </c>
      <c r="BV983" s="37">
        <v>0</v>
      </c>
      <c r="BW983" s="37">
        <v>0</v>
      </c>
      <c r="BX983" s="356">
        <f t="shared" si="368"/>
        <v>69489972.319999993</v>
      </c>
      <c r="BY983" s="356">
        <f t="shared" si="369"/>
        <v>0</v>
      </c>
      <c r="BZ983" s="356">
        <f t="shared" si="370"/>
        <v>0</v>
      </c>
      <c r="CA983" s="356">
        <f t="shared" si="371"/>
        <v>0</v>
      </c>
      <c r="CB983" s="356">
        <f t="shared" si="372"/>
        <v>69489972.319999993</v>
      </c>
      <c r="CC983" s="311">
        <f t="shared" si="373"/>
        <v>4.5199999999999996</v>
      </c>
      <c r="CD983" s="356">
        <f t="shared" si="374"/>
        <v>0</v>
      </c>
      <c r="CE983" s="356">
        <f t="shared" si="374"/>
        <v>0</v>
      </c>
      <c r="CF983" s="356">
        <f t="shared" si="374"/>
        <v>0</v>
      </c>
      <c r="CG983" s="356">
        <f t="shared" si="374"/>
        <v>4.5199999999999996</v>
      </c>
      <c r="CH983" s="311">
        <f t="shared" si="375"/>
        <v>0</v>
      </c>
      <c r="CI983" s="356">
        <f t="shared" si="376"/>
        <v>0</v>
      </c>
      <c r="CJ983" s="356">
        <f t="shared" si="376"/>
        <v>0</v>
      </c>
      <c r="CK983" s="356">
        <f t="shared" si="376"/>
        <v>0</v>
      </c>
      <c r="CL983" s="356">
        <f t="shared" si="376"/>
        <v>0</v>
      </c>
      <c r="CM983" s="509" t="s">
        <v>92</v>
      </c>
      <c r="CN983" s="19" t="str">
        <f t="shared" si="393"/>
        <v>4010000400503плановый</v>
      </c>
      <c r="CO983" s="103"/>
      <c r="CP983" s="103"/>
      <c r="CQ983" s="104"/>
      <c r="CR983" s="104"/>
      <c r="CS983" s="104"/>
      <c r="CT983" s="104"/>
      <c r="CU983" s="104"/>
      <c r="CV983" s="104"/>
      <c r="CW983" s="104"/>
      <c r="CX983" s="104"/>
      <c r="CY983" s="211"/>
      <c r="CZ983" s="211"/>
      <c r="DA983" s="211"/>
      <c r="DB983" s="211"/>
      <c r="DC983" s="211"/>
      <c r="DD983" s="211"/>
      <c r="DE983" s="211"/>
      <c r="DF983" s="211"/>
      <c r="DG983" s="211"/>
      <c r="DH983" s="211"/>
    </row>
    <row r="984" spans="1:112" s="105" customFormat="1" ht="32.1" customHeight="1">
      <c r="A984" s="56" t="s">
        <v>1221</v>
      </c>
      <c r="B984" s="57" t="s">
        <v>1222</v>
      </c>
      <c r="C984" s="67">
        <v>401000040</v>
      </c>
      <c r="D984" s="58" t="s">
        <v>1370</v>
      </c>
      <c r="E984" s="59" t="s">
        <v>1224</v>
      </c>
      <c r="F984" s="60"/>
      <c r="G984" s="60"/>
      <c r="H984" s="61">
        <v>3</v>
      </c>
      <c r="I984" s="68"/>
      <c r="J984" s="61">
        <v>16</v>
      </c>
      <c r="K984" s="61">
        <v>1</v>
      </c>
      <c r="L984" s="61" t="s">
        <v>1157</v>
      </c>
      <c r="M984" s="62"/>
      <c r="N984" s="62"/>
      <c r="O984" s="62"/>
      <c r="P984" s="63" t="s">
        <v>134</v>
      </c>
      <c r="Q984" s="64" t="s">
        <v>1225</v>
      </c>
      <c r="R984" s="62"/>
      <c r="S984" s="62"/>
      <c r="T984" s="62">
        <v>3</v>
      </c>
      <c r="U984" s="62"/>
      <c r="V984" s="62" t="s">
        <v>189</v>
      </c>
      <c r="W984" s="62" t="s">
        <v>64</v>
      </c>
      <c r="X984" s="61"/>
      <c r="Y984" s="61"/>
      <c r="Z984" s="61"/>
      <c r="AA984" s="61"/>
      <c r="AB984" s="63" t="s">
        <v>1375</v>
      </c>
      <c r="AC984" s="64" t="s">
        <v>3147</v>
      </c>
      <c r="AD984" s="63"/>
      <c r="AE984" s="63"/>
      <c r="AF984" s="63"/>
      <c r="AG984" s="63"/>
      <c r="AH984" s="63"/>
      <c r="AI984" s="63"/>
      <c r="AJ984" s="63"/>
      <c r="AK984" s="63"/>
      <c r="AL984" s="63"/>
      <c r="AM984" s="63" t="s">
        <v>3150</v>
      </c>
      <c r="AN984" s="63" t="s">
        <v>3151</v>
      </c>
      <c r="AO984" s="76" t="s">
        <v>205</v>
      </c>
      <c r="AP984" s="76" t="s">
        <v>74</v>
      </c>
      <c r="AQ984" s="76" t="s">
        <v>1376</v>
      </c>
      <c r="AR984" s="70" t="s">
        <v>557</v>
      </c>
      <c r="AS984" s="197">
        <v>244</v>
      </c>
      <c r="AT984" s="40">
        <f t="shared" si="391"/>
        <v>600000</v>
      </c>
      <c r="AU984" s="40">
        <f t="shared" si="391"/>
        <v>600000</v>
      </c>
      <c r="AV984" s="37">
        <v>0</v>
      </c>
      <c r="AW984" s="37">
        <v>0</v>
      </c>
      <c r="AX984" s="37">
        <v>0</v>
      </c>
      <c r="AY984" s="37">
        <v>0</v>
      </c>
      <c r="AZ984" s="37">
        <v>0</v>
      </c>
      <c r="BA984" s="37">
        <v>0</v>
      </c>
      <c r="BB984" s="37">
        <v>600000</v>
      </c>
      <c r="BC984" s="37">
        <v>600000</v>
      </c>
      <c r="BD984" s="37">
        <f t="shared" si="395"/>
        <v>627855.43000000005</v>
      </c>
      <c r="BE984" s="37">
        <v>0</v>
      </c>
      <c r="BF984" s="37">
        <v>0</v>
      </c>
      <c r="BG984" s="37">
        <v>0</v>
      </c>
      <c r="BH984" s="37">
        <v>627855.43000000005</v>
      </c>
      <c r="BI984" s="37">
        <f t="shared" si="396"/>
        <v>450000</v>
      </c>
      <c r="BJ984" s="37">
        <v>0</v>
      </c>
      <c r="BK984" s="37">
        <v>0</v>
      </c>
      <c r="BL984" s="37">
        <v>0</v>
      </c>
      <c r="BM984" s="37">
        <v>450000</v>
      </c>
      <c r="BN984" s="37">
        <f t="shared" si="397"/>
        <v>0</v>
      </c>
      <c r="BO984" s="37">
        <v>0</v>
      </c>
      <c r="BP984" s="37">
        <v>0</v>
      </c>
      <c r="BQ984" s="37">
        <v>0</v>
      </c>
      <c r="BR984" s="37">
        <v>0</v>
      </c>
      <c r="BS984" s="37">
        <f t="shared" si="398"/>
        <v>0</v>
      </c>
      <c r="BT984" s="37">
        <v>0</v>
      </c>
      <c r="BU984" s="37">
        <v>0</v>
      </c>
      <c r="BV984" s="37">
        <v>0</v>
      </c>
      <c r="BW984" s="37">
        <v>0</v>
      </c>
      <c r="BX984" s="356">
        <f t="shared" si="368"/>
        <v>600000</v>
      </c>
      <c r="BY984" s="356">
        <f t="shared" si="369"/>
        <v>0</v>
      </c>
      <c r="BZ984" s="356">
        <f t="shared" si="370"/>
        <v>0</v>
      </c>
      <c r="CA984" s="356">
        <f t="shared" si="371"/>
        <v>0</v>
      </c>
      <c r="CB984" s="356">
        <f t="shared" si="372"/>
        <v>600000</v>
      </c>
      <c r="CC984" s="311">
        <f t="shared" si="373"/>
        <v>627855.43000000005</v>
      </c>
      <c r="CD984" s="356">
        <f t="shared" si="374"/>
        <v>0</v>
      </c>
      <c r="CE984" s="356">
        <f t="shared" si="374"/>
        <v>0</v>
      </c>
      <c r="CF984" s="356">
        <f t="shared" si="374"/>
        <v>0</v>
      </c>
      <c r="CG984" s="356">
        <f t="shared" si="374"/>
        <v>627855.43000000005</v>
      </c>
      <c r="CH984" s="311">
        <f t="shared" si="375"/>
        <v>450000</v>
      </c>
      <c r="CI984" s="356">
        <f t="shared" si="376"/>
        <v>0</v>
      </c>
      <c r="CJ984" s="356">
        <f t="shared" si="376"/>
        <v>0</v>
      </c>
      <c r="CK984" s="356">
        <f t="shared" si="376"/>
        <v>0</v>
      </c>
      <c r="CL984" s="356">
        <f t="shared" si="376"/>
        <v>450000</v>
      </c>
      <c r="CM984" s="509" t="s">
        <v>92</v>
      </c>
      <c r="CN984" s="19" t="str">
        <f t="shared" si="393"/>
        <v>4010000400503плановый</v>
      </c>
      <c r="CO984" s="103"/>
      <c r="CP984" s="103"/>
      <c r="CQ984" s="104"/>
      <c r="CR984" s="104"/>
      <c r="CS984" s="104"/>
      <c r="CT984" s="104"/>
      <c r="CU984" s="104"/>
      <c r="CV984" s="104"/>
      <c r="CW984" s="104"/>
      <c r="CX984" s="104"/>
      <c r="CY984" s="211"/>
      <c r="CZ984" s="211"/>
      <c r="DA984" s="211"/>
      <c r="DB984" s="211"/>
      <c r="DC984" s="211"/>
      <c r="DD984" s="211"/>
      <c r="DE984" s="211"/>
      <c r="DF984" s="211"/>
      <c r="DG984" s="211"/>
      <c r="DH984" s="211"/>
    </row>
    <row r="985" spans="1:112" s="105" customFormat="1" ht="32.1" customHeight="1">
      <c r="A985" s="56" t="s">
        <v>1221</v>
      </c>
      <c r="B985" s="57" t="s">
        <v>1222</v>
      </c>
      <c r="C985" s="67">
        <v>401000040</v>
      </c>
      <c r="D985" s="58" t="s">
        <v>1306</v>
      </c>
      <c r="E985" s="59" t="s">
        <v>1224</v>
      </c>
      <c r="F985" s="85"/>
      <c r="G985" s="85"/>
      <c r="H985" s="86">
        <v>3</v>
      </c>
      <c r="I985" s="337"/>
      <c r="J985" s="86" t="s">
        <v>369</v>
      </c>
      <c r="K985" s="86">
        <v>1</v>
      </c>
      <c r="L985" s="86">
        <v>25</v>
      </c>
      <c r="M985" s="232"/>
      <c r="N985" s="232"/>
      <c r="O985" s="232"/>
      <c r="P985" s="64" t="s">
        <v>134</v>
      </c>
      <c r="Q985" s="64" t="s">
        <v>3152</v>
      </c>
      <c r="R985" s="232"/>
      <c r="S985" s="232"/>
      <c r="T985" s="232" t="s">
        <v>381</v>
      </c>
      <c r="U985" s="232"/>
      <c r="V985" s="232" t="s">
        <v>501</v>
      </c>
      <c r="W985" s="232" t="s">
        <v>383</v>
      </c>
      <c r="X985" s="86" t="s">
        <v>3153</v>
      </c>
      <c r="Y985" s="86"/>
      <c r="Z985" s="86"/>
      <c r="AA985" s="86"/>
      <c r="AB985" s="64" t="s">
        <v>3154</v>
      </c>
      <c r="AC985" s="75" t="s">
        <v>3126</v>
      </c>
      <c r="AD985" s="181"/>
      <c r="AE985" s="339"/>
      <c r="AF985" s="350"/>
      <c r="AG985" s="351"/>
      <c r="AH985" s="352"/>
      <c r="AI985" s="438"/>
      <c r="AJ985" s="438"/>
      <c r="AK985" s="245"/>
      <c r="AL985" s="245"/>
      <c r="AM985" s="181" t="s">
        <v>3155</v>
      </c>
      <c r="AN985" s="64" t="s">
        <v>2744</v>
      </c>
      <c r="AO985" s="197" t="s">
        <v>377</v>
      </c>
      <c r="AP985" s="197" t="s">
        <v>205</v>
      </c>
      <c r="AQ985" s="197" t="s">
        <v>1377</v>
      </c>
      <c r="AR985" s="70" t="s">
        <v>1378</v>
      </c>
      <c r="AS985" s="197" t="s">
        <v>73</v>
      </c>
      <c r="AT985" s="40">
        <f t="shared" si="391"/>
        <v>3399908.09</v>
      </c>
      <c r="AU985" s="40">
        <f t="shared" si="391"/>
        <v>3399900</v>
      </c>
      <c r="AV985" s="40">
        <v>3362543.01</v>
      </c>
      <c r="AW985" s="40">
        <v>3362535.1</v>
      </c>
      <c r="AX985" s="40">
        <v>33965.08</v>
      </c>
      <c r="AY985" s="40">
        <v>33965</v>
      </c>
      <c r="AZ985" s="40">
        <v>0</v>
      </c>
      <c r="BA985" s="37">
        <v>0</v>
      </c>
      <c r="BB985" s="40">
        <v>3400</v>
      </c>
      <c r="BC985" s="40">
        <v>3399.9</v>
      </c>
      <c r="BD985" s="37">
        <f t="shared" si="395"/>
        <v>0</v>
      </c>
      <c r="BE985" s="40">
        <v>0</v>
      </c>
      <c r="BF985" s="40">
        <v>0</v>
      </c>
      <c r="BG985" s="40">
        <v>0</v>
      </c>
      <c r="BH985" s="40">
        <v>0</v>
      </c>
      <c r="BI985" s="37">
        <f t="shared" si="396"/>
        <v>0</v>
      </c>
      <c r="BJ985" s="40">
        <v>0</v>
      </c>
      <c r="BK985" s="40">
        <v>0</v>
      </c>
      <c r="BL985" s="40">
        <v>0</v>
      </c>
      <c r="BM985" s="40">
        <v>0</v>
      </c>
      <c r="BN985" s="37">
        <f t="shared" si="397"/>
        <v>0</v>
      </c>
      <c r="BO985" s="40">
        <v>0</v>
      </c>
      <c r="BP985" s="40">
        <v>0</v>
      </c>
      <c r="BQ985" s="40">
        <v>0</v>
      </c>
      <c r="BR985" s="40">
        <v>0</v>
      </c>
      <c r="BS985" s="37">
        <f t="shared" si="398"/>
        <v>0</v>
      </c>
      <c r="BT985" s="40">
        <v>0</v>
      </c>
      <c r="BU985" s="40">
        <v>0</v>
      </c>
      <c r="BV985" s="40">
        <v>0</v>
      </c>
      <c r="BW985" s="40">
        <v>0</v>
      </c>
      <c r="BX985" s="356">
        <f t="shared" si="368"/>
        <v>3399900</v>
      </c>
      <c r="BY985" s="356">
        <f t="shared" si="369"/>
        <v>3362535.1</v>
      </c>
      <c r="BZ985" s="356">
        <f t="shared" si="370"/>
        <v>33965</v>
      </c>
      <c r="CA985" s="356">
        <f t="shared" si="371"/>
        <v>0</v>
      </c>
      <c r="CB985" s="356">
        <f t="shared" si="372"/>
        <v>3399.9</v>
      </c>
      <c r="CC985" s="311">
        <f t="shared" si="373"/>
        <v>0</v>
      </c>
      <c r="CD985" s="356">
        <f t="shared" si="374"/>
        <v>0</v>
      </c>
      <c r="CE985" s="356">
        <f t="shared" si="374"/>
        <v>0</v>
      </c>
      <c r="CF985" s="356">
        <f t="shared" si="374"/>
        <v>0</v>
      </c>
      <c r="CG985" s="356">
        <f t="shared" si="374"/>
        <v>0</v>
      </c>
      <c r="CH985" s="311">
        <f t="shared" si="375"/>
        <v>0</v>
      </c>
      <c r="CI985" s="356">
        <f t="shared" si="376"/>
        <v>0</v>
      </c>
      <c r="CJ985" s="356">
        <f t="shared" si="376"/>
        <v>0</v>
      </c>
      <c r="CK985" s="356">
        <f t="shared" si="376"/>
        <v>0</v>
      </c>
      <c r="CL985" s="356">
        <f t="shared" si="376"/>
        <v>0</v>
      </c>
      <c r="CM985" s="509" t="s">
        <v>92</v>
      </c>
      <c r="CN985" s="19" t="str">
        <f t="shared" si="393"/>
        <v>4010000400605плановый</v>
      </c>
      <c r="CO985" s="103"/>
      <c r="CP985" s="103"/>
      <c r="CQ985" s="104"/>
      <c r="CR985" s="104"/>
      <c r="CS985" s="104"/>
      <c r="CT985" s="104"/>
      <c r="CU985" s="104"/>
      <c r="CV985" s="104"/>
      <c r="CW985" s="104"/>
      <c r="CX985" s="104"/>
      <c r="CY985" s="211"/>
      <c r="CZ985" s="211"/>
      <c r="DA985" s="211"/>
      <c r="DB985" s="211"/>
      <c r="DC985" s="211"/>
      <c r="DD985" s="211"/>
      <c r="DE985" s="211"/>
      <c r="DF985" s="211"/>
      <c r="DG985" s="211"/>
      <c r="DH985" s="211"/>
    </row>
    <row r="986" spans="1:112" s="105" customFormat="1" ht="32.1" customHeight="1">
      <c r="A986" s="56" t="s">
        <v>1221</v>
      </c>
      <c r="B986" s="57" t="s">
        <v>1222</v>
      </c>
      <c r="C986" s="67">
        <v>402000001</v>
      </c>
      <c r="D986" s="58" t="s">
        <v>67</v>
      </c>
      <c r="E986" s="59" t="s">
        <v>1224</v>
      </c>
      <c r="F986" s="60"/>
      <c r="G986" s="60"/>
      <c r="H986" s="61">
        <v>3</v>
      </c>
      <c r="I986" s="68"/>
      <c r="J986" s="61">
        <v>17</v>
      </c>
      <c r="K986" s="61" t="s">
        <v>64</v>
      </c>
      <c r="L986" s="61">
        <v>9</v>
      </c>
      <c r="M986" s="62"/>
      <c r="N986" s="62"/>
      <c r="O986" s="62"/>
      <c r="P986" s="63" t="s">
        <v>134</v>
      </c>
      <c r="Q986" s="64" t="s">
        <v>1303</v>
      </c>
      <c r="R986" s="62"/>
      <c r="S986" s="62"/>
      <c r="T986" s="62">
        <v>3</v>
      </c>
      <c r="U986" s="62"/>
      <c r="V986" s="62">
        <v>9</v>
      </c>
      <c r="W986" s="62">
        <v>1</v>
      </c>
      <c r="X986" s="61"/>
      <c r="Y986" s="61"/>
      <c r="Z986" s="61"/>
      <c r="AA986" s="61"/>
      <c r="AB986" s="63" t="s">
        <v>142</v>
      </c>
      <c r="AC986" s="64" t="s">
        <v>3108</v>
      </c>
      <c r="AD986" s="63"/>
      <c r="AE986" s="63"/>
      <c r="AF986" s="63"/>
      <c r="AG986" s="63"/>
      <c r="AH986" s="63"/>
      <c r="AI986" s="63"/>
      <c r="AJ986" s="63"/>
      <c r="AK986" s="63"/>
      <c r="AL986" s="63"/>
      <c r="AM986" s="63" t="s">
        <v>3156</v>
      </c>
      <c r="AN986" s="63" t="s">
        <v>3040</v>
      </c>
      <c r="AO986" s="76" t="s">
        <v>71</v>
      </c>
      <c r="AP986" s="76" t="s">
        <v>72</v>
      </c>
      <c r="AQ986" s="76" t="s">
        <v>1379</v>
      </c>
      <c r="AR986" s="70" t="s">
        <v>255</v>
      </c>
      <c r="AS986" s="197">
        <v>853</v>
      </c>
      <c r="AT986" s="40">
        <f t="shared" si="391"/>
        <v>290000</v>
      </c>
      <c r="AU986" s="40">
        <f t="shared" si="391"/>
        <v>290000</v>
      </c>
      <c r="AV986" s="37">
        <v>0</v>
      </c>
      <c r="AW986" s="37">
        <v>0</v>
      </c>
      <c r="AX986" s="37">
        <v>0</v>
      </c>
      <c r="AY986" s="37">
        <v>0</v>
      </c>
      <c r="AZ986" s="37">
        <v>0</v>
      </c>
      <c r="BA986" s="37">
        <v>0</v>
      </c>
      <c r="BB986" s="37">
        <v>290000</v>
      </c>
      <c r="BC986" s="37">
        <v>290000</v>
      </c>
      <c r="BD986" s="37">
        <f t="shared" si="395"/>
        <v>0</v>
      </c>
      <c r="BE986" s="37">
        <v>0</v>
      </c>
      <c r="BF986" s="37">
        <v>0</v>
      </c>
      <c r="BG986" s="37">
        <v>0</v>
      </c>
      <c r="BH986" s="37">
        <v>0</v>
      </c>
      <c r="BI986" s="37">
        <f t="shared" si="396"/>
        <v>0</v>
      </c>
      <c r="BJ986" s="37">
        <v>0</v>
      </c>
      <c r="BK986" s="37">
        <v>0</v>
      </c>
      <c r="BL986" s="37">
        <v>0</v>
      </c>
      <c r="BM986" s="37">
        <v>0</v>
      </c>
      <c r="BN986" s="37">
        <f t="shared" si="397"/>
        <v>0</v>
      </c>
      <c r="BO986" s="37">
        <v>0</v>
      </c>
      <c r="BP986" s="37">
        <v>0</v>
      </c>
      <c r="BQ986" s="37">
        <v>0</v>
      </c>
      <c r="BR986" s="37">
        <v>0</v>
      </c>
      <c r="BS986" s="37">
        <f t="shared" si="398"/>
        <v>0</v>
      </c>
      <c r="BT986" s="37">
        <v>0</v>
      </c>
      <c r="BU986" s="37">
        <v>0</v>
      </c>
      <c r="BV986" s="37">
        <v>0</v>
      </c>
      <c r="BW986" s="37">
        <v>0</v>
      </c>
      <c r="BX986" s="356">
        <f t="shared" si="368"/>
        <v>290000</v>
      </c>
      <c r="BY986" s="356">
        <f t="shared" si="369"/>
        <v>0</v>
      </c>
      <c r="BZ986" s="356">
        <f t="shared" si="370"/>
        <v>0</v>
      </c>
      <c r="CA986" s="356">
        <f t="shared" si="371"/>
        <v>0</v>
      </c>
      <c r="CB986" s="356">
        <f t="shared" si="372"/>
        <v>290000</v>
      </c>
      <c r="CC986" s="311">
        <f t="shared" si="373"/>
        <v>0</v>
      </c>
      <c r="CD986" s="356">
        <f t="shared" ref="CD986:CG1007" si="399">BE986</f>
        <v>0</v>
      </c>
      <c r="CE986" s="356">
        <f t="shared" si="399"/>
        <v>0</v>
      </c>
      <c r="CF986" s="356">
        <f t="shared" si="399"/>
        <v>0</v>
      </c>
      <c r="CG986" s="356">
        <f t="shared" si="399"/>
        <v>0</v>
      </c>
      <c r="CH986" s="311">
        <f t="shared" si="375"/>
        <v>0</v>
      </c>
      <c r="CI986" s="356">
        <f t="shared" ref="CI986:CL1007" si="400">BJ986</f>
        <v>0</v>
      </c>
      <c r="CJ986" s="356">
        <f t="shared" si="400"/>
        <v>0</v>
      </c>
      <c r="CK986" s="356">
        <f t="shared" si="400"/>
        <v>0</v>
      </c>
      <c r="CL986" s="356">
        <f t="shared" si="400"/>
        <v>0</v>
      </c>
      <c r="CM986" s="438" t="s">
        <v>91</v>
      </c>
      <c r="CN986" s="19" t="str">
        <f t="shared" si="393"/>
        <v>4020000010113нормативный</v>
      </c>
      <c r="CO986" s="103"/>
      <c r="CP986" s="103"/>
      <c r="CQ986" s="104"/>
      <c r="CR986" s="104"/>
      <c r="CS986" s="104"/>
      <c r="CT986" s="104"/>
      <c r="CU986" s="104"/>
      <c r="CV986" s="104"/>
      <c r="CW986" s="104"/>
      <c r="CX986" s="104"/>
      <c r="CY986" s="211"/>
      <c r="CZ986" s="211"/>
      <c r="DA986" s="211"/>
      <c r="DB986" s="211"/>
      <c r="DC986" s="211"/>
      <c r="DD986" s="211"/>
      <c r="DE986" s="211"/>
      <c r="DF986" s="211"/>
      <c r="DG986" s="211"/>
      <c r="DH986" s="211"/>
    </row>
    <row r="987" spans="1:112" s="105" customFormat="1" ht="32.1" customHeight="1">
      <c r="A987" s="56" t="s">
        <v>1221</v>
      </c>
      <c r="B987" s="57" t="s">
        <v>1222</v>
      </c>
      <c r="C987" s="67">
        <v>401000001</v>
      </c>
      <c r="D987" s="58" t="s">
        <v>67</v>
      </c>
      <c r="E987" s="59" t="s">
        <v>1224</v>
      </c>
      <c r="F987" s="60"/>
      <c r="G987" s="60"/>
      <c r="H987" s="61">
        <v>3</v>
      </c>
      <c r="I987" s="68"/>
      <c r="J987" s="61">
        <v>17</v>
      </c>
      <c r="K987" s="61" t="s">
        <v>64</v>
      </c>
      <c r="L987" s="61">
        <v>9</v>
      </c>
      <c r="M987" s="62"/>
      <c r="N987" s="62"/>
      <c r="O987" s="62"/>
      <c r="P987" s="63" t="s">
        <v>134</v>
      </c>
      <c r="Q987" s="64" t="s">
        <v>1303</v>
      </c>
      <c r="R987" s="62"/>
      <c r="S987" s="62"/>
      <c r="T987" s="62">
        <v>3</v>
      </c>
      <c r="U987" s="62"/>
      <c r="V987" s="62">
        <v>9</v>
      </c>
      <c r="W987" s="62">
        <v>1</v>
      </c>
      <c r="X987" s="61"/>
      <c r="Y987" s="61"/>
      <c r="Z987" s="61"/>
      <c r="AA987" s="61"/>
      <c r="AB987" s="63" t="s">
        <v>142</v>
      </c>
      <c r="AC987" s="64" t="s">
        <v>3108</v>
      </c>
      <c r="AD987" s="63"/>
      <c r="AE987" s="63"/>
      <c r="AF987" s="63"/>
      <c r="AG987" s="63"/>
      <c r="AH987" s="63"/>
      <c r="AI987" s="63"/>
      <c r="AJ987" s="63"/>
      <c r="AK987" s="63"/>
      <c r="AL987" s="63"/>
      <c r="AM987" s="63" t="s">
        <v>3156</v>
      </c>
      <c r="AN987" s="63" t="s">
        <v>3040</v>
      </c>
      <c r="AO987" s="76" t="s">
        <v>71</v>
      </c>
      <c r="AP987" s="76" t="s">
        <v>72</v>
      </c>
      <c r="AQ987" s="76" t="s">
        <v>1474</v>
      </c>
      <c r="AR987" s="70" t="s">
        <v>1475</v>
      </c>
      <c r="AS987" s="197" t="s">
        <v>80</v>
      </c>
      <c r="AT987" s="40">
        <f>AV987+AX987+AZ987+BB987</f>
        <v>18797075.309999999</v>
      </c>
      <c r="AU987" s="40">
        <f>AW987+AY987+BA987+BC987</f>
        <v>0</v>
      </c>
      <c r="AV987" s="37">
        <v>0</v>
      </c>
      <c r="AW987" s="37">
        <v>0</v>
      </c>
      <c r="AX987" s="37">
        <v>0</v>
      </c>
      <c r="AY987" s="37">
        <v>0</v>
      </c>
      <c r="AZ987" s="37">
        <v>0</v>
      </c>
      <c r="BA987" s="37">
        <v>0</v>
      </c>
      <c r="BB987" s="37">
        <v>18797075.309999999</v>
      </c>
      <c r="BC987" s="37">
        <v>0</v>
      </c>
      <c r="BD987" s="37">
        <f t="shared" si="395"/>
        <v>17134233</v>
      </c>
      <c r="BE987" s="37">
        <v>0</v>
      </c>
      <c r="BF987" s="37">
        <v>0</v>
      </c>
      <c r="BG987" s="37">
        <v>0</v>
      </c>
      <c r="BH987" s="37">
        <v>17134233</v>
      </c>
      <c r="BI987" s="37">
        <v>0</v>
      </c>
      <c r="BJ987" s="37">
        <v>0</v>
      </c>
      <c r="BK987" s="37">
        <v>0</v>
      </c>
      <c r="BL987" s="37">
        <v>0</v>
      </c>
      <c r="BM987" s="37">
        <v>0</v>
      </c>
      <c r="BN987" s="37">
        <f>SUM(BO987:BR987)</f>
        <v>0</v>
      </c>
      <c r="BO987" s="37">
        <v>0</v>
      </c>
      <c r="BP987" s="37">
        <v>0</v>
      </c>
      <c r="BQ987" s="37">
        <v>0</v>
      </c>
      <c r="BR987" s="37">
        <v>0</v>
      </c>
      <c r="BS987" s="37">
        <f>SUM(BT987:BW987)</f>
        <v>0</v>
      </c>
      <c r="BT987" s="37">
        <v>0</v>
      </c>
      <c r="BU987" s="37">
        <v>0</v>
      </c>
      <c r="BV987" s="37">
        <v>0</v>
      </c>
      <c r="BW987" s="37">
        <v>0</v>
      </c>
      <c r="BX987" s="356">
        <f t="shared" ref="BX987:BX1007" si="401">BY987+BZ987+CA987+CB987</f>
        <v>0</v>
      </c>
      <c r="BY987" s="356">
        <f t="shared" ref="BY987:BY1007" si="402">AW987</f>
        <v>0</v>
      </c>
      <c r="BZ987" s="356">
        <f t="shared" ref="BZ987:BZ1007" si="403">AY987</f>
        <v>0</v>
      </c>
      <c r="CA987" s="356">
        <f t="shared" ref="CA987:CA1007" si="404">BA987</f>
        <v>0</v>
      </c>
      <c r="CB987" s="356">
        <f t="shared" ref="CB987:CB1007" si="405">BC987</f>
        <v>0</v>
      </c>
      <c r="CC987" s="311">
        <f t="shared" ref="CC987:CC1007" si="406">CD987+CE987+CF987+CG987</f>
        <v>17134233</v>
      </c>
      <c r="CD987" s="356">
        <f t="shared" si="399"/>
        <v>0</v>
      </c>
      <c r="CE987" s="356">
        <f t="shared" si="399"/>
        <v>0</v>
      </c>
      <c r="CF987" s="356">
        <f t="shared" si="399"/>
        <v>0</v>
      </c>
      <c r="CG987" s="356">
        <f t="shared" si="399"/>
        <v>17134233</v>
      </c>
      <c r="CH987" s="311">
        <f t="shared" ref="CH987:CH1007" si="407">CI987+CJ987+CK987+CL987</f>
        <v>0</v>
      </c>
      <c r="CI987" s="356">
        <f t="shared" si="400"/>
        <v>0</v>
      </c>
      <c r="CJ987" s="356">
        <f t="shared" si="400"/>
        <v>0</v>
      </c>
      <c r="CK987" s="356">
        <f t="shared" si="400"/>
        <v>0</v>
      </c>
      <c r="CL987" s="356">
        <f t="shared" si="400"/>
        <v>0</v>
      </c>
      <c r="CM987" s="509" t="s">
        <v>92</v>
      </c>
      <c r="CN987" s="19" t="str">
        <f t="shared" si="393"/>
        <v>4010000010113плановый</v>
      </c>
      <c r="CO987" s="103"/>
      <c r="CP987" s="103"/>
      <c r="CQ987" s="104"/>
      <c r="CR987" s="104"/>
      <c r="CS987" s="104"/>
      <c r="CT987" s="104"/>
      <c r="CU987" s="104"/>
      <c r="CV987" s="104"/>
      <c r="CW987" s="104"/>
      <c r="CX987" s="104"/>
      <c r="CY987" s="211"/>
      <c r="CZ987" s="211"/>
      <c r="DA987" s="211"/>
      <c r="DB987" s="211"/>
      <c r="DC987" s="211"/>
      <c r="DD987" s="211"/>
      <c r="DE987" s="211"/>
      <c r="DF987" s="211"/>
      <c r="DG987" s="211"/>
      <c r="DH987" s="211"/>
    </row>
    <row r="988" spans="1:112" s="105" customFormat="1" ht="32.1" customHeight="1">
      <c r="A988" s="56" t="s">
        <v>1221</v>
      </c>
      <c r="B988" s="57" t="s">
        <v>1222</v>
      </c>
      <c r="C988" s="67">
        <v>401000001</v>
      </c>
      <c r="D988" s="58" t="s">
        <v>67</v>
      </c>
      <c r="E988" s="59" t="s">
        <v>1224</v>
      </c>
      <c r="F988" s="60"/>
      <c r="G988" s="60"/>
      <c r="H988" s="61">
        <v>3</v>
      </c>
      <c r="I988" s="68"/>
      <c r="J988" s="61">
        <v>17</v>
      </c>
      <c r="K988" s="61" t="s">
        <v>64</v>
      </c>
      <c r="L988" s="61">
        <v>9</v>
      </c>
      <c r="M988" s="62"/>
      <c r="N988" s="62"/>
      <c r="O988" s="62"/>
      <c r="P988" s="63" t="s">
        <v>134</v>
      </c>
      <c r="Q988" s="64" t="s">
        <v>1303</v>
      </c>
      <c r="R988" s="62"/>
      <c r="S988" s="62"/>
      <c r="T988" s="62">
        <v>3</v>
      </c>
      <c r="U988" s="62"/>
      <c r="V988" s="62">
        <v>9</v>
      </c>
      <c r="W988" s="62">
        <v>1</v>
      </c>
      <c r="X988" s="61"/>
      <c r="Y988" s="61"/>
      <c r="Z988" s="61"/>
      <c r="AA988" s="61"/>
      <c r="AB988" s="63" t="s">
        <v>142</v>
      </c>
      <c r="AC988" s="64" t="s">
        <v>3108</v>
      </c>
      <c r="AD988" s="63"/>
      <c r="AE988" s="63"/>
      <c r="AF988" s="63"/>
      <c r="AG988" s="63"/>
      <c r="AH988" s="63"/>
      <c r="AI988" s="63"/>
      <c r="AJ988" s="63"/>
      <c r="AK988" s="63"/>
      <c r="AL988" s="63"/>
      <c r="AM988" s="63" t="s">
        <v>3156</v>
      </c>
      <c r="AN988" s="63" t="s">
        <v>3040</v>
      </c>
      <c r="AO988" s="76" t="s">
        <v>71</v>
      </c>
      <c r="AP988" s="76" t="s">
        <v>72</v>
      </c>
      <c r="AQ988" s="76" t="s">
        <v>1474</v>
      </c>
      <c r="AR988" s="70" t="s">
        <v>1475</v>
      </c>
      <c r="AS988" s="197" t="s">
        <v>125</v>
      </c>
      <c r="AT988" s="40">
        <f>AV988+AX988+AZ988+BB988</f>
        <v>1687046.53</v>
      </c>
      <c r="AU988" s="40">
        <f>AW988+AY988+BA988+BC988</f>
        <v>0</v>
      </c>
      <c r="AV988" s="37">
        <v>0</v>
      </c>
      <c r="AW988" s="37">
        <v>0</v>
      </c>
      <c r="AX988" s="37">
        <v>0</v>
      </c>
      <c r="AY988" s="37">
        <v>0</v>
      </c>
      <c r="AZ988" s="37">
        <v>0</v>
      </c>
      <c r="BA988" s="37">
        <v>0</v>
      </c>
      <c r="BB988" s="37">
        <v>1687046.53</v>
      </c>
      <c r="BC988" s="37">
        <v>0</v>
      </c>
      <c r="BD988" s="37">
        <f t="shared" ref="BD988" si="408">SUM(BE988:BH988)</f>
        <v>3637435</v>
      </c>
      <c r="BE988" s="37">
        <v>0</v>
      </c>
      <c r="BF988" s="37">
        <v>0</v>
      </c>
      <c r="BG988" s="37">
        <v>0</v>
      </c>
      <c r="BH988" s="37">
        <v>3637435</v>
      </c>
      <c r="BI988" s="37">
        <v>0</v>
      </c>
      <c r="BJ988" s="37">
        <v>0</v>
      </c>
      <c r="BK988" s="37">
        <v>0</v>
      </c>
      <c r="BL988" s="37">
        <v>0</v>
      </c>
      <c r="BM988" s="37">
        <v>0</v>
      </c>
      <c r="BN988" s="37">
        <f>SUM(BO988:BR988)</f>
        <v>0</v>
      </c>
      <c r="BO988" s="37">
        <v>0</v>
      </c>
      <c r="BP988" s="37">
        <v>0</v>
      </c>
      <c r="BQ988" s="37">
        <v>0</v>
      </c>
      <c r="BR988" s="37">
        <v>0</v>
      </c>
      <c r="BS988" s="37">
        <f>SUM(BT988:BW988)</f>
        <v>0</v>
      </c>
      <c r="BT988" s="37">
        <v>0</v>
      </c>
      <c r="BU988" s="37">
        <v>0</v>
      </c>
      <c r="BV988" s="37">
        <v>0</v>
      </c>
      <c r="BW988" s="37">
        <v>0</v>
      </c>
      <c r="BX988" s="356">
        <f t="shared" si="401"/>
        <v>0</v>
      </c>
      <c r="BY988" s="356">
        <f t="shared" si="402"/>
        <v>0</v>
      </c>
      <c r="BZ988" s="356">
        <f t="shared" si="403"/>
        <v>0</v>
      </c>
      <c r="CA988" s="356">
        <f t="shared" si="404"/>
        <v>0</v>
      </c>
      <c r="CB988" s="356">
        <f t="shared" si="405"/>
        <v>0</v>
      </c>
      <c r="CC988" s="311">
        <f t="shared" si="406"/>
        <v>3637435</v>
      </c>
      <c r="CD988" s="356">
        <f t="shared" si="399"/>
        <v>0</v>
      </c>
      <c r="CE988" s="356">
        <f t="shared" si="399"/>
        <v>0</v>
      </c>
      <c r="CF988" s="356">
        <f t="shared" si="399"/>
        <v>0</v>
      </c>
      <c r="CG988" s="356">
        <f t="shared" si="399"/>
        <v>3637435</v>
      </c>
      <c r="CH988" s="311">
        <f t="shared" si="407"/>
        <v>0</v>
      </c>
      <c r="CI988" s="356">
        <f t="shared" si="400"/>
        <v>0</v>
      </c>
      <c r="CJ988" s="356">
        <f t="shared" si="400"/>
        <v>0</v>
      </c>
      <c r="CK988" s="356">
        <f t="shared" si="400"/>
        <v>0</v>
      </c>
      <c r="CL988" s="356">
        <f t="shared" si="400"/>
        <v>0</v>
      </c>
      <c r="CM988" s="509" t="s">
        <v>92</v>
      </c>
      <c r="CN988" s="19" t="str">
        <f t="shared" si="393"/>
        <v>4010000010113плановый</v>
      </c>
      <c r="CO988" s="103"/>
      <c r="CP988" s="103"/>
      <c r="CQ988" s="104"/>
      <c r="CR988" s="104"/>
      <c r="CS988" s="104"/>
      <c r="CT988" s="104"/>
      <c r="CU988" s="104"/>
      <c r="CV988" s="104"/>
      <c r="CW988" s="104"/>
      <c r="CX988" s="104"/>
      <c r="CY988" s="211"/>
      <c r="CZ988" s="211"/>
      <c r="DA988" s="211"/>
      <c r="DB988" s="211"/>
      <c r="DC988" s="211"/>
      <c r="DD988" s="211"/>
      <c r="DE988" s="211"/>
      <c r="DF988" s="211"/>
      <c r="DG988" s="211"/>
      <c r="DH988" s="211"/>
    </row>
    <row r="989" spans="1:112" s="105" customFormat="1" ht="32.1" customHeight="1">
      <c r="A989" s="56" t="s">
        <v>1221</v>
      </c>
      <c r="B989" s="57" t="s">
        <v>1222</v>
      </c>
      <c r="C989" s="67">
        <v>402000001</v>
      </c>
      <c r="D989" s="58" t="s">
        <v>67</v>
      </c>
      <c r="E989" s="59" t="s">
        <v>1380</v>
      </c>
      <c r="F989" s="60"/>
      <c r="G989" s="60"/>
      <c r="H989" s="61">
        <v>6</v>
      </c>
      <c r="I989" s="68"/>
      <c r="J989" s="61">
        <v>23</v>
      </c>
      <c r="K989" s="61">
        <v>3</v>
      </c>
      <c r="L989" s="61"/>
      <c r="M989" s="62"/>
      <c r="N989" s="62"/>
      <c r="O989" s="62"/>
      <c r="P989" s="63" t="s">
        <v>154</v>
      </c>
      <c r="Q989" s="64" t="s">
        <v>1330</v>
      </c>
      <c r="R989" s="62"/>
      <c r="S989" s="62"/>
      <c r="T989" s="62"/>
      <c r="U989" s="62"/>
      <c r="V989" s="62">
        <v>11</v>
      </c>
      <c r="W989" s="62">
        <v>1</v>
      </c>
      <c r="X989" s="61" t="s">
        <v>106</v>
      </c>
      <c r="Y989" s="88"/>
      <c r="Z989" s="61"/>
      <c r="AA989" s="61"/>
      <c r="AB989" s="63" t="s">
        <v>166</v>
      </c>
      <c r="AC989" s="64" t="s">
        <v>3157</v>
      </c>
      <c r="AD989" s="63"/>
      <c r="AE989" s="63"/>
      <c r="AF989" s="63"/>
      <c r="AG989" s="63"/>
      <c r="AH989" s="63"/>
      <c r="AI989" s="63"/>
      <c r="AJ989" s="63"/>
      <c r="AK989" s="63"/>
      <c r="AL989" s="63"/>
      <c r="AM989" s="63" t="s">
        <v>2425</v>
      </c>
      <c r="AN989" s="63" t="s">
        <v>1871</v>
      </c>
      <c r="AO989" s="76" t="s">
        <v>205</v>
      </c>
      <c r="AP989" s="76" t="s">
        <v>205</v>
      </c>
      <c r="AQ989" s="76" t="s">
        <v>1381</v>
      </c>
      <c r="AR989" s="70" t="s">
        <v>76</v>
      </c>
      <c r="AS989" s="197">
        <v>122</v>
      </c>
      <c r="AT989" s="40">
        <f t="shared" si="391"/>
        <v>870147.5</v>
      </c>
      <c r="AU989" s="40">
        <f t="shared" si="391"/>
        <v>845806.58</v>
      </c>
      <c r="AV989" s="37">
        <v>0</v>
      </c>
      <c r="AW989" s="37">
        <v>0</v>
      </c>
      <c r="AX989" s="37">
        <v>0</v>
      </c>
      <c r="AY989" s="37">
        <v>0</v>
      </c>
      <c r="AZ989" s="37">
        <v>0</v>
      </c>
      <c r="BA989" s="37">
        <v>0</v>
      </c>
      <c r="BB989" s="37">
        <v>870147.5</v>
      </c>
      <c r="BC989" s="37">
        <v>845806.58</v>
      </c>
      <c r="BD989" s="37">
        <f t="shared" si="395"/>
        <v>870147.5</v>
      </c>
      <c r="BE989" s="37">
        <v>0</v>
      </c>
      <c r="BF989" s="37">
        <v>0</v>
      </c>
      <c r="BG989" s="37">
        <v>0</v>
      </c>
      <c r="BH989" s="37">
        <v>870147.5</v>
      </c>
      <c r="BI989" s="37">
        <f t="shared" si="396"/>
        <v>870147.5</v>
      </c>
      <c r="BJ989" s="37">
        <v>0</v>
      </c>
      <c r="BK989" s="37">
        <v>0</v>
      </c>
      <c r="BL989" s="37">
        <v>0</v>
      </c>
      <c r="BM989" s="37">
        <v>870147.5</v>
      </c>
      <c r="BN989" s="37">
        <f t="shared" si="397"/>
        <v>870147.5</v>
      </c>
      <c r="BO989" s="37">
        <v>0</v>
      </c>
      <c r="BP989" s="37">
        <v>0</v>
      </c>
      <c r="BQ989" s="37">
        <v>0</v>
      </c>
      <c r="BR989" s="37">
        <v>870147.5</v>
      </c>
      <c r="BS989" s="37">
        <f t="shared" ref="BS989:BS1005" si="409">SUM(BT989:BW989)</f>
        <v>870147.5</v>
      </c>
      <c r="BT989" s="37">
        <v>0</v>
      </c>
      <c r="BU989" s="37">
        <v>0</v>
      </c>
      <c r="BV989" s="37">
        <v>0</v>
      </c>
      <c r="BW989" s="37">
        <v>870147.5</v>
      </c>
      <c r="BX989" s="356">
        <f t="shared" si="401"/>
        <v>845806.58</v>
      </c>
      <c r="BY989" s="356">
        <f t="shared" si="402"/>
        <v>0</v>
      </c>
      <c r="BZ989" s="356">
        <f t="shared" si="403"/>
        <v>0</v>
      </c>
      <c r="CA989" s="356">
        <f t="shared" si="404"/>
        <v>0</v>
      </c>
      <c r="CB989" s="356">
        <f t="shared" si="405"/>
        <v>845806.58</v>
      </c>
      <c r="CC989" s="311">
        <f t="shared" si="406"/>
        <v>870147.5</v>
      </c>
      <c r="CD989" s="356">
        <f t="shared" si="399"/>
        <v>0</v>
      </c>
      <c r="CE989" s="356">
        <f t="shared" si="399"/>
        <v>0</v>
      </c>
      <c r="CF989" s="356">
        <f t="shared" si="399"/>
        <v>0</v>
      </c>
      <c r="CG989" s="356">
        <f t="shared" si="399"/>
        <v>870147.5</v>
      </c>
      <c r="CH989" s="311">
        <f t="shared" si="407"/>
        <v>870147.5</v>
      </c>
      <c r="CI989" s="356">
        <f t="shared" si="400"/>
        <v>0</v>
      </c>
      <c r="CJ989" s="356">
        <f t="shared" si="400"/>
        <v>0</v>
      </c>
      <c r="CK989" s="356">
        <f t="shared" si="400"/>
        <v>0</v>
      </c>
      <c r="CL989" s="356">
        <f t="shared" si="400"/>
        <v>870147.5</v>
      </c>
      <c r="CM989" s="311" t="s">
        <v>91</v>
      </c>
      <c r="CN989" s="19" t="str">
        <f t="shared" si="393"/>
        <v>4020000010505нормативный</v>
      </c>
      <c r="CO989" s="103"/>
      <c r="CP989" s="103"/>
      <c r="CQ989" s="104"/>
      <c r="CR989" s="104"/>
      <c r="CS989" s="104"/>
      <c r="CT989" s="104"/>
      <c r="CU989" s="104"/>
      <c r="CV989" s="104"/>
      <c r="CW989" s="104"/>
      <c r="CX989" s="104"/>
      <c r="CY989" s="211"/>
      <c r="CZ989" s="211"/>
      <c r="DA989" s="211"/>
      <c r="DB989" s="211"/>
      <c r="DC989" s="211"/>
      <c r="DD989" s="211"/>
      <c r="DE989" s="211"/>
      <c r="DF989" s="211"/>
      <c r="DG989" s="211"/>
      <c r="DH989" s="211"/>
    </row>
    <row r="990" spans="1:112" s="105" customFormat="1" ht="32.1" customHeight="1">
      <c r="A990" s="56" t="s">
        <v>1221</v>
      </c>
      <c r="B990" s="57" t="s">
        <v>1222</v>
      </c>
      <c r="C990" s="67">
        <v>402000001</v>
      </c>
      <c r="D990" s="58" t="s">
        <v>67</v>
      </c>
      <c r="E990" s="59" t="s">
        <v>1382</v>
      </c>
      <c r="F990" s="60"/>
      <c r="G990" s="60"/>
      <c r="H990" s="61">
        <v>6</v>
      </c>
      <c r="I990" s="68"/>
      <c r="J990" s="61">
        <v>23</v>
      </c>
      <c r="K990" s="61">
        <v>3</v>
      </c>
      <c r="L990" s="61"/>
      <c r="M990" s="62"/>
      <c r="N990" s="62"/>
      <c r="O990" s="62"/>
      <c r="P990" s="63" t="s">
        <v>154</v>
      </c>
      <c r="Q990" s="64" t="s">
        <v>1330</v>
      </c>
      <c r="R990" s="62"/>
      <c r="S990" s="62"/>
      <c r="T990" s="62"/>
      <c r="U990" s="62"/>
      <c r="V990" s="62">
        <v>11</v>
      </c>
      <c r="W990" s="62">
        <v>1</v>
      </c>
      <c r="X990" s="61" t="s">
        <v>106</v>
      </c>
      <c r="Y990" s="93"/>
      <c r="Z990" s="61"/>
      <c r="AA990" s="61"/>
      <c r="AB990" s="63" t="s">
        <v>166</v>
      </c>
      <c r="AC990" s="64" t="s">
        <v>3158</v>
      </c>
      <c r="AD990" s="63"/>
      <c r="AE990" s="63"/>
      <c r="AF990" s="63"/>
      <c r="AG990" s="63"/>
      <c r="AH990" s="63"/>
      <c r="AI990" s="63"/>
      <c r="AJ990" s="63"/>
      <c r="AK990" s="63"/>
      <c r="AL990" s="63"/>
      <c r="AM990" s="63" t="s">
        <v>2425</v>
      </c>
      <c r="AN990" s="63" t="s">
        <v>1871</v>
      </c>
      <c r="AO990" s="76" t="s">
        <v>205</v>
      </c>
      <c r="AP990" s="76" t="s">
        <v>205</v>
      </c>
      <c r="AQ990" s="76" t="s">
        <v>1381</v>
      </c>
      <c r="AR990" s="70" t="s">
        <v>76</v>
      </c>
      <c r="AS990" s="197">
        <v>129</v>
      </c>
      <c r="AT990" s="40">
        <f t="shared" si="391"/>
        <v>262782.5</v>
      </c>
      <c r="AU990" s="40">
        <f t="shared" si="391"/>
        <v>255433.60000000001</v>
      </c>
      <c r="AV990" s="37">
        <v>0</v>
      </c>
      <c r="AW990" s="37">
        <v>0</v>
      </c>
      <c r="AX990" s="37">
        <v>0</v>
      </c>
      <c r="AY990" s="37">
        <v>0</v>
      </c>
      <c r="AZ990" s="37">
        <v>0</v>
      </c>
      <c r="BA990" s="37">
        <v>0</v>
      </c>
      <c r="BB990" s="37">
        <v>262782.5</v>
      </c>
      <c r="BC990" s="37">
        <v>255433.60000000001</v>
      </c>
      <c r="BD990" s="37">
        <f t="shared" si="395"/>
        <v>262782.5</v>
      </c>
      <c r="BE990" s="37">
        <v>0</v>
      </c>
      <c r="BF990" s="37">
        <v>0</v>
      </c>
      <c r="BG990" s="37">
        <v>0</v>
      </c>
      <c r="BH990" s="37">
        <v>262782.5</v>
      </c>
      <c r="BI990" s="37">
        <f t="shared" si="396"/>
        <v>262782.5</v>
      </c>
      <c r="BJ990" s="37">
        <v>0</v>
      </c>
      <c r="BK990" s="37">
        <v>0</v>
      </c>
      <c r="BL990" s="37">
        <v>0</v>
      </c>
      <c r="BM990" s="37">
        <v>262782.5</v>
      </c>
      <c r="BN990" s="37">
        <f t="shared" si="397"/>
        <v>262782.5</v>
      </c>
      <c r="BO990" s="37">
        <v>0</v>
      </c>
      <c r="BP990" s="37">
        <v>0</v>
      </c>
      <c r="BQ990" s="37">
        <v>0</v>
      </c>
      <c r="BR990" s="37">
        <v>262782.5</v>
      </c>
      <c r="BS990" s="37">
        <f t="shared" si="409"/>
        <v>262782.5</v>
      </c>
      <c r="BT990" s="37">
        <v>0</v>
      </c>
      <c r="BU990" s="37">
        <v>0</v>
      </c>
      <c r="BV990" s="37">
        <v>0</v>
      </c>
      <c r="BW990" s="37">
        <v>262782.5</v>
      </c>
      <c r="BX990" s="356">
        <f t="shared" si="401"/>
        <v>255433.60000000001</v>
      </c>
      <c r="BY990" s="356">
        <f t="shared" si="402"/>
        <v>0</v>
      </c>
      <c r="BZ990" s="356">
        <f t="shared" si="403"/>
        <v>0</v>
      </c>
      <c r="CA990" s="356">
        <f t="shared" si="404"/>
        <v>0</v>
      </c>
      <c r="CB990" s="356">
        <f t="shared" si="405"/>
        <v>255433.60000000001</v>
      </c>
      <c r="CC990" s="311">
        <f t="shared" si="406"/>
        <v>262782.5</v>
      </c>
      <c r="CD990" s="356">
        <f t="shared" si="399"/>
        <v>0</v>
      </c>
      <c r="CE990" s="356">
        <f t="shared" si="399"/>
        <v>0</v>
      </c>
      <c r="CF990" s="356">
        <f t="shared" si="399"/>
        <v>0</v>
      </c>
      <c r="CG990" s="356">
        <f t="shared" si="399"/>
        <v>262782.5</v>
      </c>
      <c r="CH990" s="311">
        <f t="shared" si="407"/>
        <v>262782.5</v>
      </c>
      <c r="CI990" s="356">
        <f t="shared" si="400"/>
        <v>0</v>
      </c>
      <c r="CJ990" s="356">
        <f t="shared" si="400"/>
        <v>0</v>
      </c>
      <c r="CK990" s="356">
        <f t="shared" si="400"/>
        <v>0</v>
      </c>
      <c r="CL990" s="356">
        <f t="shared" si="400"/>
        <v>262782.5</v>
      </c>
      <c r="CM990" s="311" t="s">
        <v>91</v>
      </c>
      <c r="CN990" s="19" t="str">
        <f t="shared" si="393"/>
        <v>4020000010505нормативный</v>
      </c>
      <c r="CO990" s="103"/>
      <c r="CP990" s="103"/>
      <c r="CQ990" s="104"/>
      <c r="CR990" s="104"/>
      <c r="CS990" s="104"/>
      <c r="CT990" s="104"/>
      <c r="CU990" s="104"/>
      <c r="CV990" s="104"/>
      <c r="CW990" s="104"/>
      <c r="CX990" s="104"/>
      <c r="CY990" s="211"/>
      <c r="CZ990" s="211"/>
      <c r="DA990" s="211"/>
      <c r="DB990" s="211"/>
      <c r="DC990" s="211"/>
      <c r="DD990" s="211"/>
      <c r="DE990" s="211"/>
      <c r="DF990" s="211"/>
      <c r="DG990" s="211"/>
      <c r="DH990" s="211"/>
    </row>
    <row r="991" spans="1:112" s="105" customFormat="1" ht="32.1" customHeight="1">
      <c r="A991" s="56" t="s">
        <v>1221</v>
      </c>
      <c r="B991" s="57" t="s">
        <v>1222</v>
      </c>
      <c r="C991" s="67">
        <v>402000001</v>
      </c>
      <c r="D991" s="58" t="s">
        <v>67</v>
      </c>
      <c r="E991" s="59" t="s">
        <v>1224</v>
      </c>
      <c r="F991" s="60"/>
      <c r="G991" s="60"/>
      <c r="H991" s="61">
        <v>3</v>
      </c>
      <c r="I991" s="68"/>
      <c r="J991" s="61">
        <v>17</v>
      </c>
      <c r="K991" s="61">
        <v>1</v>
      </c>
      <c r="L991" s="61">
        <v>3</v>
      </c>
      <c r="M991" s="62"/>
      <c r="N991" s="62"/>
      <c r="O991" s="62"/>
      <c r="P991" s="63" t="s">
        <v>134</v>
      </c>
      <c r="Q991" s="64" t="s">
        <v>1225</v>
      </c>
      <c r="R991" s="62"/>
      <c r="S991" s="62"/>
      <c r="T991" s="62">
        <v>3</v>
      </c>
      <c r="U991" s="62"/>
      <c r="V991" s="62">
        <v>12</v>
      </c>
      <c r="W991" s="62">
        <v>1</v>
      </c>
      <c r="X991" s="61">
        <v>3</v>
      </c>
      <c r="Y991" s="61"/>
      <c r="Z991" s="61"/>
      <c r="AA991" s="61"/>
      <c r="AB991" s="63" t="s">
        <v>142</v>
      </c>
      <c r="AC991" s="64" t="s">
        <v>3159</v>
      </c>
      <c r="AD991" s="63"/>
      <c r="AE991" s="63"/>
      <c r="AF991" s="63"/>
      <c r="AG991" s="63"/>
      <c r="AH991" s="63"/>
      <c r="AI991" s="63"/>
      <c r="AJ991" s="63"/>
      <c r="AK991" s="63"/>
      <c r="AL991" s="63"/>
      <c r="AM991" s="63" t="s">
        <v>3160</v>
      </c>
      <c r="AN991" s="63" t="s">
        <v>1859</v>
      </c>
      <c r="AO991" s="76" t="s">
        <v>205</v>
      </c>
      <c r="AP991" s="76" t="s">
        <v>205</v>
      </c>
      <c r="AQ991" s="76" t="s">
        <v>1381</v>
      </c>
      <c r="AR991" s="70" t="s">
        <v>76</v>
      </c>
      <c r="AS991" s="197">
        <v>244</v>
      </c>
      <c r="AT991" s="40">
        <f t="shared" si="391"/>
        <v>5554531.3300000001</v>
      </c>
      <c r="AU991" s="40">
        <f t="shared" si="391"/>
        <v>5429262.6500000004</v>
      </c>
      <c r="AV991" s="37">
        <v>0</v>
      </c>
      <c r="AW991" s="37">
        <v>0</v>
      </c>
      <c r="AX991" s="37">
        <v>0</v>
      </c>
      <c r="AY991" s="37">
        <v>0</v>
      </c>
      <c r="AZ991" s="37">
        <v>0</v>
      </c>
      <c r="BA991" s="37">
        <v>0</v>
      </c>
      <c r="BB991" s="37">
        <f>5569200.13-14668.8</f>
        <v>5554531.3300000001</v>
      </c>
      <c r="BC991" s="37">
        <f>5443931.45-14668.8</f>
        <v>5429262.6500000004</v>
      </c>
      <c r="BD991" s="37">
        <f t="shared" si="395"/>
        <v>4382832.8</v>
      </c>
      <c r="BE991" s="37">
        <v>0</v>
      </c>
      <c r="BF991" s="37">
        <v>0</v>
      </c>
      <c r="BG991" s="37">
        <v>0</v>
      </c>
      <c r="BH991" s="37">
        <v>4382832.8</v>
      </c>
      <c r="BI991" s="37">
        <f t="shared" si="396"/>
        <v>4408913.3600000003</v>
      </c>
      <c r="BJ991" s="37">
        <v>0</v>
      </c>
      <c r="BK991" s="37">
        <v>0</v>
      </c>
      <c r="BL991" s="37">
        <v>0</v>
      </c>
      <c r="BM991" s="37">
        <v>4408913.3600000003</v>
      </c>
      <c r="BN991" s="37">
        <f t="shared" si="397"/>
        <v>4410437.08</v>
      </c>
      <c r="BO991" s="37">
        <v>0</v>
      </c>
      <c r="BP991" s="37">
        <v>0</v>
      </c>
      <c r="BQ991" s="37">
        <v>0</v>
      </c>
      <c r="BR991" s="37">
        <v>4410437.08</v>
      </c>
      <c r="BS991" s="37">
        <f t="shared" si="409"/>
        <v>4410437.08</v>
      </c>
      <c r="BT991" s="37">
        <v>0</v>
      </c>
      <c r="BU991" s="37">
        <v>0</v>
      </c>
      <c r="BV991" s="37">
        <v>0</v>
      </c>
      <c r="BW991" s="37">
        <v>4410437.08</v>
      </c>
      <c r="BX991" s="356">
        <f t="shared" si="401"/>
        <v>5429262.6500000004</v>
      </c>
      <c r="BY991" s="356">
        <f t="shared" si="402"/>
        <v>0</v>
      </c>
      <c r="BZ991" s="356">
        <f t="shared" si="403"/>
        <v>0</v>
      </c>
      <c r="CA991" s="356">
        <f t="shared" si="404"/>
        <v>0</v>
      </c>
      <c r="CB991" s="356">
        <f t="shared" si="405"/>
        <v>5429262.6500000004</v>
      </c>
      <c r="CC991" s="311">
        <f t="shared" si="406"/>
        <v>4946626.3999999994</v>
      </c>
      <c r="CD991" s="356">
        <f t="shared" si="399"/>
        <v>0</v>
      </c>
      <c r="CE991" s="356">
        <f t="shared" si="399"/>
        <v>0</v>
      </c>
      <c r="CF991" s="356">
        <f t="shared" si="399"/>
        <v>0</v>
      </c>
      <c r="CG991" s="356">
        <f>BH991+563793.6</f>
        <v>4946626.3999999994</v>
      </c>
      <c r="CH991" s="311">
        <f t="shared" si="407"/>
        <v>4408913.3600000003</v>
      </c>
      <c r="CI991" s="356">
        <f t="shared" si="400"/>
        <v>0</v>
      </c>
      <c r="CJ991" s="356">
        <f t="shared" si="400"/>
        <v>0</v>
      </c>
      <c r="CK991" s="356">
        <f t="shared" si="400"/>
        <v>0</v>
      </c>
      <c r="CL991" s="356">
        <f t="shared" si="400"/>
        <v>4408913.3600000003</v>
      </c>
      <c r="CM991" s="509" t="s">
        <v>92</v>
      </c>
      <c r="CN991" s="19" t="str">
        <f t="shared" si="393"/>
        <v>4020000010505плановый</v>
      </c>
      <c r="CO991" s="103"/>
      <c r="CP991" s="103"/>
      <c r="CQ991" s="104"/>
      <c r="CR991" s="104"/>
      <c r="CS991" s="104"/>
      <c r="CT991" s="104"/>
      <c r="CU991" s="104"/>
      <c r="CV991" s="104"/>
      <c r="CW991" s="104"/>
      <c r="CX991" s="104"/>
      <c r="CY991" s="211"/>
      <c r="CZ991" s="211"/>
      <c r="DA991" s="211"/>
      <c r="DB991" s="211"/>
      <c r="DC991" s="211"/>
      <c r="DD991" s="211"/>
      <c r="DE991" s="211"/>
      <c r="DF991" s="211"/>
      <c r="DG991" s="211"/>
      <c r="DH991" s="211"/>
    </row>
    <row r="992" spans="1:112" s="105" customFormat="1" ht="32.1" customHeight="1">
      <c r="A992" s="56" t="s">
        <v>1221</v>
      </c>
      <c r="B992" s="57" t="s">
        <v>1222</v>
      </c>
      <c r="C992" s="67">
        <v>402000025</v>
      </c>
      <c r="D992" s="198" t="s">
        <v>128</v>
      </c>
      <c r="E992" s="59" t="s">
        <v>185</v>
      </c>
      <c r="F992" s="60"/>
      <c r="G992" s="60"/>
      <c r="H992" s="61">
        <v>1</v>
      </c>
      <c r="I992" s="68"/>
      <c r="J992" s="61">
        <v>2</v>
      </c>
      <c r="K992" s="61"/>
      <c r="L992" s="61">
        <v>2</v>
      </c>
      <c r="M992" s="62"/>
      <c r="N992" s="62">
        <v>3</v>
      </c>
      <c r="O992" s="62"/>
      <c r="P992" s="63" t="s">
        <v>186</v>
      </c>
      <c r="Q992" s="64" t="s">
        <v>1225</v>
      </c>
      <c r="R992" s="62"/>
      <c r="S992" s="62"/>
      <c r="T992" s="62">
        <v>3</v>
      </c>
      <c r="U992" s="62"/>
      <c r="V992" s="62">
        <v>12</v>
      </c>
      <c r="W992" s="62">
        <v>1</v>
      </c>
      <c r="X992" s="61" t="s">
        <v>63</v>
      </c>
      <c r="Y992" s="61"/>
      <c r="Z992" s="61"/>
      <c r="AA992" s="61"/>
      <c r="AB992" s="63" t="s">
        <v>142</v>
      </c>
      <c r="AC992" s="64" t="s">
        <v>3159</v>
      </c>
      <c r="AD992" s="63"/>
      <c r="AE992" s="63"/>
      <c r="AF992" s="63"/>
      <c r="AG992" s="63"/>
      <c r="AH992" s="63"/>
      <c r="AI992" s="63"/>
      <c r="AJ992" s="63"/>
      <c r="AK992" s="63"/>
      <c r="AL992" s="63"/>
      <c r="AM992" s="63" t="s">
        <v>3160</v>
      </c>
      <c r="AN992" s="63" t="s">
        <v>1859</v>
      </c>
      <c r="AO992" s="76" t="s">
        <v>205</v>
      </c>
      <c r="AP992" s="76" t="s">
        <v>205</v>
      </c>
      <c r="AQ992" s="76" t="s">
        <v>1381</v>
      </c>
      <c r="AR992" s="70" t="s">
        <v>76</v>
      </c>
      <c r="AS992" s="197">
        <v>244</v>
      </c>
      <c r="AT992" s="40">
        <f t="shared" si="391"/>
        <v>14668.8</v>
      </c>
      <c r="AU992" s="40">
        <f t="shared" si="391"/>
        <v>14668.8</v>
      </c>
      <c r="AV992" s="37">
        <v>0</v>
      </c>
      <c r="AW992" s="37">
        <v>0</v>
      </c>
      <c r="AX992" s="37">
        <v>0</v>
      </c>
      <c r="AY992" s="37">
        <v>0</v>
      </c>
      <c r="AZ992" s="37">
        <v>0</v>
      </c>
      <c r="BA992" s="37">
        <v>0</v>
      </c>
      <c r="BB992" s="37">
        <v>14668.8</v>
      </c>
      <c r="BC992" s="37">
        <v>14668.8</v>
      </c>
      <c r="BD992" s="37">
        <f t="shared" si="395"/>
        <v>0</v>
      </c>
      <c r="BE992" s="37">
        <v>0</v>
      </c>
      <c r="BF992" s="37">
        <v>0</v>
      </c>
      <c r="BG992" s="37">
        <v>0</v>
      </c>
      <c r="BH992" s="37">
        <v>0</v>
      </c>
      <c r="BI992" s="37">
        <f t="shared" si="396"/>
        <v>0</v>
      </c>
      <c r="BJ992" s="37">
        <v>0</v>
      </c>
      <c r="BK992" s="37">
        <v>0</v>
      </c>
      <c r="BL992" s="37">
        <v>0</v>
      </c>
      <c r="BM992" s="37">
        <v>0</v>
      </c>
      <c r="BN992" s="37">
        <f t="shared" si="397"/>
        <v>0</v>
      </c>
      <c r="BO992" s="37">
        <v>0</v>
      </c>
      <c r="BP992" s="37">
        <v>0</v>
      </c>
      <c r="BQ992" s="37">
        <v>0</v>
      </c>
      <c r="BR992" s="37">
        <v>0</v>
      </c>
      <c r="BS992" s="37">
        <f t="shared" si="409"/>
        <v>0</v>
      </c>
      <c r="BT992" s="37">
        <v>0</v>
      </c>
      <c r="BU992" s="37">
        <v>0</v>
      </c>
      <c r="BV992" s="37">
        <v>0</v>
      </c>
      <c r="BW992" s="37">
        <v>0</v>
      </c>
      <c r="BX992" s="356">
        <f t="shared" si="401"/>
        <v>14668.8</v>
      </c>
      <c r="BY992" s="356">
        <f t="shared" si="402"/>
        <v>0</v>
      </c>
      <c r="BZ992" s="356">
        <f t="shared" si="403"/>
        <v>0</v>
      </c>
      <c r="CA992" s="356">
        <f t="shared" si="404"/>
        <v>0</v>
      </c>
      <c r="CB992" s="356">
        <f t="shared" si="405"/>
        <v>14668.8</v>
      </c>
      <c r="CC992" s="311">
        <f t="shared" si="406"/>
        <v>0</v>
      </c>
      <c r="CD992" s="356">
        <f t="shared" si="399"/>
        <v>0</v>
      </c>
      <c r="CE992" s="356">
        <f t="shared" si="399"/>
        <v>0</v>
      </c>
      <c r="CF992" s="356">
        <f t="shared" si="399"/>
        <v>0</v>
      </c>
      <c r="CG992" s="356">
        <f t="shared" si="399"/>
        <v>0</v>
      </c>
      <c r="CH992" s="311">
        <f t="shared" si="407"/>
        <v>0</v>
      </c>
      <c r="CI992" s="356">
        <f t="shared" si="400"/>
        <v>0</v>
      </c>
      <c r="CJ992" s="356">
        <f t="shared" si="400"/>
        <v>0</v>
      </c>
      <c r="CK992" s="356">
        <f t="shared" si="400"/>
        <v>0</v>
      </c>
      <c r="CL992" s="356">
        <f t="shared" si="400"/>
        <v>0</v>
      </c>
      <c r="CM992" s="311" t="s">
        <v>91</v>
      </c>
      <c r="CN992" s="19" t="str">
        <f t="shared" si="393"/>
        <v>4020000250505нормативный</v>
      </c>
      <c r="CO992" s="103"/>
      <c r="CP992" s="103"/>
      <c r="CQ992" s="104"/>
      <c r="CR992" s="104"/>
      <c r="CS992" s="104"/>
      <c r="CT992" s="104"/>
      <c r="CU992" s="104"/>
      <c r="CV992" s="104"/>
      <c r="CW992" s="104"/>
      <c r="CX992" s="104"/>
      <c r="CY992" s="211"/>
      <c r="CZ992" s="211"/>
      <c r="DA992" s="211"/>
      <c r="DB992" s="211"/>
      <c r="DC992" s="211"/>
      <c r="DD992" s="211"/>
      <c r="DE992" s="211"/>
      <c r="DF992" s="211"/>
      <c r="DG992" s="211"/>
      <c r="DH992" s="211"/>
    </row>
    <row r="993" spans="1:112" s="105" customFormat="1" ht="32.1" customHeight="1">
      <c r="A993" s="56" t="s">
        <v>1221</v>
      </c>
      <c r="B993" s="57" t="s">
        <v>1222</v>
      </c>
      <c r="C993" s="67">
        <v>402000001</v>
      </c>
      <c r="D993" s="58" t="s">
        <v>67</v>
      </c>
      <c r="E993" s="59" t="s">
        <v>1224</v>
      </c>
      <c r="F993" s="60"/>
      <c r="G993" s="60"/>
      <c r="H993" s="61">
        <v>3</v>
      </c>
      <c r="I993" s="68"/>
      <c r="J993" s="61">
        <v>17</v>
      </c>
      <c r="K993" s="61">
        <v>1</v>
      </c>
      <c r="L993" s="61">
        <v>3</v>
      </c>
      <c r="M993" s="62"/>
      <c r="N993" s="62"/>
      <c r="O993" s="62"/>
      <c r="P993" s="63" t="s">
        <v>134</v>
      </c>
      <c r="Q993" s="64" t="s">
        <v>1225</v>
      </c>
      <c r="R993" s="62"/>
      <c r="S993" s="62"/>
      <c r="T993" s="62">
        <v>3</v>
      </c>
      <c r="U993" s="62"/>
      <c r="V993" s="62">
        <v>12</v>
      </c>
      <c r="W993" s="62">
        <v>1</v>
      </c>
      <c r="X993" s="61">
        <v>3</v>
      </c>
      <c r="Y993" s="61"/>
      <c r="Z993" s="61"/>
      <c r="AA993" s="61"/>
      <c r="AB993" s="63" t="s">
        <v>142</v>
      </c>
      <c r="AC993" s="64" t="s">
        <v>3159</v>
      </c>
      <c r="AD993" s="63"/>
      <c r="AE993" s="63"/>
      <c r="AF993" s="63"/>
      <c r="AG993" s="63"/>
      <c r="AH993" s="63"/>
      <c r="AI993" s="63"/>
      <c r="AJ993" s="63"/>
      <c r="AK993" s="63"/>
      <c r="AL993" s="63"/>
      <c r="AM993" s="63" t="s">
        <v>3160</v>
      </c>
      <c r="AN993" s="63" t="s">
        <v>1859</v>
      </c>
      <c r="AO993" s="76" t="s">
        <v>205</v>
      </c>
      <c r="AP993" s="76" t="s">
        <v>205</v>
      </c>
      <c r="AQ993" s="76" t="s">
        <v>1381</v>
      </c>
      <c r="AR993" s="70" t="s">
        <v>76</v>
      </c>
      <c r="AS993" s="197" t="s">
        <v>118</v>
      </c>
      <c r="AT993" s="40">
        <f t="shared" si="391"/>
        <v>804634.64</v>
      </c>
      <c r="AU993" s="40">
        <f t="shared" si="391"/>
        <v>725211.83</v>
      </c>
      <c r="AV993" s="37">
        <v>0</v>
      </c>
      <c r="AW993" s="37">
        <v>0</v>
      </c>
      <c r="AX993" s="37">
        <v>0</v>
      </c>
      <c r="AY993" s="37">
        <v>0</v>
      </c>
      <c r="AZ993" s="37">
        <v>0</v>
      </c>
      <c r="BA993" s="37">
        <v>0</v>
      </c>
      <c r="BB993" s="37">
        <v>804634.64</v>
      </c>
      <c r="BC993" s="37">
        <v>725211.83</v>
      </c>
      <c r="BD993" s="37">
        <f t="shared" si="395"/>
        <v>1113137.2</v>
      </c>
      <c r="BE993" s="37">
        <v>0</v>
      </c>
      <c r="BF993" s="37">
        <v>0</v>
      </c>
      <c r="BG993" s="37">
        <v>0</v>
      </c>
      <c r="BH993" s="37">
        <v>1113137.2</v>
      </c>
      <c r="BI993" s="37">
        <f t="shared" si="396"/>
        <v>1083906.6399999999</v>
      </c>
      <c r="BJ993" s="37">
        <v>0</v>
      </c>
      <c r="BK993" s="37">
        <v>0</v>
      </c>
      <c r="BL993" s="37">
        <v>0</v>
      </c>
      <c r="BM993" s="37">
        <v>1083906.6399999999</v>
      </c>
      <c r="BN993" s="37">
        <f t="shared" si="397"/>
        <v>1127262.92</v>
      </c>
      <c r="BO993" s="37">
        <v>0</v>
      </c>
      <c r="BP993" s="37">
        <v>0</v>
      </c>
      <c r="BQ993" s="37">
        <v>0</v>
      </c>
      <c r="BR993" s="37">
        <v>1127262.92</v>
      </c>
      <c r="BS993" s="37">
        <v>1127262.92</v>
      </c>
      <c r="BT993" s="37">
        <v>0</v>
      </c>
      <c r="BU993" s="37">
        <v>0</v>
      </c>
      <c r="BV993" s="37">
        <v>0</v>
      </c>
      <c r="BW993" s="37">
        <v>1127262.92</v>
      </c>
      <c r="BX993" s="356">
        <f t="shared" si="401"/>
        <v>725211.83</v>
      </c>
      <c r="BY993" s="356">
        <f t="shared" si="402"/>
        <v>0</v>
      </c>
      <c r="BZ993" s="356">
        <f t="shared" si="403"/>
        <v>0</v>
      </c>
      <c r="CA993" s="356">
        <f t="shared" si="404"/>
        <v>0</v>
      </c>
      <c r="CB993" s="356">
        <f t="shared" si="405"/>
        <v>725211.83</v>
      </c>
      <c r="CC993" s="311">
        <f t="shared" si="406"/>
        <v>1113137.2</v>
      </c>
      <c r="CD993" s="356">
        <f t="shared" si="399"/>
        <v>0</v>
      </c>
      <c r="CE993" s="356">
        <f t="shared" si="399"/>
        <v>0</v>
      </c>
      <c r="CF993" s="356">
        <f t="shared" si="399"/>
        <v>0</v>
      </c>
      <c r="CG993" s="356">
        <f t="shared" si="399"/>
        <v>1113137.2</v>
      </c>
      <c r="CH993" s="311">
        <f t="shared" si="407"/>
        <v>1083906.6399999999</v>
      </c>
      <c r="CI993" s="356">
        <f t="shared" si="400"/>
        <v>0</v>
      </c>
      <c r="CJ993" s="356">
        <f t="shared" si="400"/>
        <v>0</v>
      </c>
      <c r="CK993" s="356">
        <f t="shared" si="400"/>
        <v>0</v>
      </c>
      <c r="CL993" s="356">
        <f t="shared" si="400"/>
        <v>1083906.6399999999</v>
      </c>
      <c r="CM993" s="311" t="s">
        <v>1257</v>
      </c>
      <c r="CN993" s="19" t="str">
        <f t="shared" si="393"/>
        <v>4020000010505индексации</v>
      </c>
      <c r="CO993" s="103"/>
      <c r="CP993" s="103"/>
      <c r="CQ993" s="104"/>
      <c r="CR993" s="104"/>
      <c r="CS993" s="104"/>
      <c r="CT993" s="104"/>
      <c r="CU993" s="104"/>
      <c r="CV993" s="104"/>
      <c r="CW993" s="104"/>
      <c r="CX993" s="104"/>
      <c r="CY993" s="211"/>
      <c r="CZ993" s="211"/>
      <c r="DA993" s="211"/>
      <c r="DB993" s="211"/>
      <c r="DC993" s="211"/>
      <c r="DD993" s="211"/>
      <c r="DE993" s="211"/>
      <c r="DF993" s="211"/>
      <c r="DG993" s="211"/>
      <c r="DH993" s="211"/>
    </row>
    <row r="994" spans="1:112" s="105" customFormat="1" ht="32.1" customHeight="1">
      <c r="A994" s="56" t="s">
        <v>1221</v>
      </c>
      <c r="B994" s="57" t="s">
        <v>1222</v>
      </c>
      <c r="C994" s="67">
        <v>402000001</v>
      </c>
      <c r="D994" s="58" t="s">
        <v>67</v>
      </c>
      <c r="E994" s="59" t="s">
        <v>1224</v>
      </c>
      <c r="F994" s="60"/>
      <c r="G994" s="60"/>
      <c r="H994" s="61">
        <v>3</v>
      </c>
      <c r="I994" s="68"/>
      <c r="J994" s="61">
        <v>17</v>
      </c>
      <c r="K994" s="61" t="s">
        <v>64</v>
      </c>
      <c r="L994" s="61">
        <v>9</v>
      </c>
      <c r="M994" s="62"/>
      <c r="N994" s="62"/>
      <c r="O994" s="62"/>
      <c r="P994" s="63" t="s">
        <v>134</v>
      </c>
      <c r="Q994" s="64" t="s">
        <v>1384</v>
      </c>
      <c r="R994" s="62"/>
      <c r="S994" s="62"/>
      <c r="T994" s="62">
        <v>3</v>
      </c>
      <c r="U994" s="62"/>
      <c r="V994" s="62">
        <v>9</v>
      </c>
      <c r="W994" s="62">
        <v>1</v>
      </c>
      <c r="X994" s="61"/>
      <c r="Y994" s="61"/>
      <c r="Z994" s="61"/>
      <c r="AA994" s="61"/>
      <c r="AB994" s="63" t="s">
        <v>142</v>
      </c>
      <c r="AC994" s="64" t="s">
        <v>3108</v>
      </c>
      <c r="AD994" s="63"/>
      <c r="AE994" s="63"/>
      <c r="AF994" s="63"/>
      <c r="AG994" s="63"/>
      <c r="AH994" s="63"/>
      <c r="AI994" s="63"/>
      <c r="AJ994" s="63"/>
      <c r="AK994" s="63"/>
      <c r="AL994" s="63"/>
      <c r="AM994" s="63" t="s">
        <v>3116</v>
      </c>
      <c r="AN994" s="63" t="s">
        <v>3040</v>
      </c>
      <c r="AO994" s="76" t="s">
        <v>205</v>
      </c>
      <c r="AP994" s="76" t="s">
        <v>205</v>
      </c>
      <c r="AQ994" s="76" t="s">
        <v>1381</v>
      </c>
      <c r="AR994" s="70" t="s">
        <v>76</v>
      </c>
      <c r="AS994" s="197" t="s">
        <v>191</v>
      </c>
      <c r="AT994" s="40">
        <f t="shared" si="391"/>
        <v>150000</v>
      </c>
      <c r="AU994" s="40">
        <f t="shared" si="391"/>
        <v>150000</v>
      </c>
      <c r="AV994" s="37">
        <v>0</v>
      </c>
      <c r="AW994" s="37">
        <v>0</v>
      </c>
      <c r="AX994" s="37">
        <v>0</v>
      </c>
      <c r="AY994" s="37">
        <v>0</v>
      </c>
      <c r="AZ994" s="37">
        <v>0</v>
      </c>
      <c r="BA994" s="37">
        <v>0</v>
      </c>
      <c r="BB994" s="37">
        <v>150000</v>
      </c>
      <c r="BC994" s="37">
        <v>150000</v>
      </c>
      <c r="BD994" s="37">
        <f t="shared" si="395"/>
        <v>0</v>
      </c>
      <c r="BE994" s="37">
        <v>0</v>
      </c>
      <c r="BF994" s="37">
        <v>0</v>
      </c>
      <c r="BG994" s="37">
        <v>0</v>
      </c>
      <c r="BH994" s="37">
        <v>0</v>
      </c>
      <c r="BI994" s="37">
        <f t="shared" si="396"/>
        <v>0</v>
      </c>
      <c r="BJ994" s="37">
        <v>0</v>
      </c>
      <c r="BK994" s="37">
        <v>0</v>
      </c>
      <c r="BL994" s="37">
        <v>0</v>
      </c>
      <c r="BM994" s="37">
        <v>0</v>
      </c>
      <c r="BN994" s="37">
        <f t="shared" si="397"/>
        <v>0</v>
      </c>
      <c r="BO994" s="37">
        <v>0</v>
      </c>
      <c r="BP994" s="37">
        <v>0</v>
      </c>
      <c r="BQ994" s="37">
        <v>0</v>
      </c>
      <c r="BR994" s="37">
        <v>0</v>
      </c>
      <c r="BS994" s="37">
        <f t="shared" si="409"/>
        <v>0</v>
      </c>
      <c r="BT994" s="37">
        <v>0</v>
      </c>
      <c r="BU994" s="37">
        <v>0</v>
      </c>
      <c r="BV994" s="37">
        <v>0</v>
      </c>
      <c r="BW994" s="37">
        <v>0</v>
      </c>
      <c r="BX994" s="356">
        <f t="shared" si="401"/>
        <v>150000</v>
      </c>
      <c r="BY994" s="356">
        <f t="shared" si="402"/>
        <v>0</v>
      </c>
      <c r="BZ994" s="356">
        <f t="shared" si="403"/>
        <v>0</v>
      </c>
      <c r="CA994" s="356">
        <f t="shared" si="404"/>
        <v>0</v>
      </c>
      <c r="CB994" s="356">
        <f t="shared" si="405"/>
        <v>150000</v>
      </c>
      <c r="CC994" s="311">
        <f t="shared" si="406"/>
        <v>0</v>
      </c>
      <c r="CD994" s="356">
        <f t="shared" si="399"/>
        <v>0</v>
      </c>
      <c r="CE994" s="356">
        <f t="shared" si="399"/>
        <v>0</v>
      </c>
      <c r="CF994" s="356">
        <f t="shared" si="399"/>
        <v>0</v>
      </c>
      <c r="CG994" s="356">
        <f t="shared" si="399"/>
        <v>0</v>
      </c>
      <c r="CH994" s="311">
        <f t="shared" si="407"/>
        <v>0</v>
      </c>
      <c r="CI994" s="356">
        <f t="shared" si="400"/>
        <v>0</v>
      </c>
      <c r="CJ994" s="356">
        <f t="shared" si="400"/>
        <v>0</v>
      </c>
      <c r="CK994" s="356">
        <f t="shared" si="400"/>
        <v>0</v>
      </c>
      <c r="CL994" s="356">
        <f t="shared" si="400"/>
        <v>0</v>
      </c>
      <c r="CM994" s="311" t="s">
        <v>91</v>
      </c>
      <c r="CN994" s="19" t="str">
        <f t="shared" si="393"/>
        <v>4020000010505нормативный</v>
      </c>
      <c r="CO994" s="103"/>
      <c r="CP994" s="103"/>
      <c r="CQ994" s="104"/>
      <c r="CR994" s="104"/>
      <c r="CS994" s="104"/>
      <c r="CT994" s="104"/>
      <c r="CU994" s="104"/>
      <c r="CV994" s="104"/>
      <c r="CW994" s="104"/>
      <c r="CX994" s="104"/>
      <c r="CY994" s="211"/>
      <c r="CZ994" s="211"/>
      <c r="DA994" s="211"/>
      <c r="DB994" s="211"/>
      <c r="DC994" s="211"/>
      <c r="DD994" s="211"/>
      <c r="DE994" s="211"/>
      <c r="DF994" s="211"/>
      <c r="DG994" s="211"/>
      <c r="DH994" s="211"/>
    </row>
    <row r="995" spans="1:112" s="105" customFormat="1" ht="32.1" customHeight="1">
      <c r="A995" s="56" t="s">
        <v>1221</v>
      </c>
      <c r="B995" s="57" t="s">
        <v>1222</v>
      </c>
      <c r="C995" s="67">
        <v>402000001</v>
      </c>
      <c r="D995" s="58" t="s">
        <v>67</v>
      </c>
      <c r="E995" s="59" t="s">
        <v>1224</v>
      </c>
      <c r="F995" s="60"/>
      <c r="G995" s="60"/>
      <c r="H995" s="61">
        <v>3</v>
      </c>
      <c r="I995" s="68"/>
      <c r="J995" s="61">
        <v>17</v>
      </c>
      <c r="K995" s="61">
        <v>1</v>
      </c>
      <c r="L995" s="61">
        <v>3</v>
      </c>
      <c r="M995" s="62"/>
      <c r="N995" s="62"/>
      <c r="O995" s="62"/>
      <c r="P995" s="63" t="s">
        <v>134</v>
      </c>
      <c r="Q995" s="64" t="s">
        <v>1303</v>
      </c>
      <c r="R995" s="62"/>
      <c r="S995" s="62"/>
      <c r="T995" s="62">
        <v>3</v>
      </c>
      <c r="U995" s="62"/>
      <c r="V995" s="62">
        <v>12</v>
      </c>
      <c r="W995" s="62">
        <v>1</v>
      </c>
      <c r="X995" s="61">
        <v>3</v>
      </c>
      <c r="Y995" s="61"/>
      <c r="Z995" s="61"/>
      <c r="AA995" s="61"/>
      <c r="AB995" s="63" t="s">
        <v>142</v>
      </c>
      <c r="AC995" s="64" t="s">
        <v>3159</v>
      </c>
      <c r="AD995" s="63"/>
      <c r="AE995" s="63"/>
      <c r="AF995" s="63"/>
      <c r="AG995" s="63"/>
      <c r="AH995" s="63"/>
      <c r="AI995" s="63"/>
      <c r="AJ995" s="63"/>
      <c r="AK995" s="63"/>
      <c r="AL995" s="63"/>
      <c r="AM995" s="63" t="s">
        <v>3161</v>
      </c>
      <c r="AN995" s="63" t="s">
        <v>1859</v>
      </c>
      <c r="AO995" s="76" t="s">
        <v>205</v>
      </c>
      <c r="AP995" s="76" t="s">
        <v>205</v>
      </c>
      <c r="AQ995" s="76" t="s">
        <v>1381</v>
      </c>
      <c r="AR995" s="70" t="s">
        <v>76</v>
      </c>
      <c r="AS995" s="197">
        <v>851</v>
      </c>
      <c r="AT995" s="40">
        <f t="shared" si="391"/>
        <v>0</v>
      </c>
      <c r="AU995" s="40">
        <f t="shared" si="391"/>
        <v>0</v>
      </c>
      <c r="AV995" s="37">
        <v>0</v>
      </c>
      <c r="AW995" s="37">
        <v>0</v>
      </c>
      <c r="AX995" s="37">
        <v>0</v>
      </c>
      <c r="AY995" s="37">
        <v>0</v>
      </c>
      <c r="AZ995" s="37">
        <v>0</v>
      </c>
      <c r="BA995" s="37">
        <v>0</v>
      </c>
      <c r="BB995" s="37"/>
      <c r="BC995" s="37">
        <v>0</v>
      </c>
      <c r="BD995" s="37">
        <f t="shared" si="395"/>
        <v>69000</v>
      </c>
      <c r="BE995" s="37">
        <v>0</v>
      </c>
      <c r="BF995" s="37">
        <v>0</v>
      </c>
      <c r="BG995" s="37">
        <v>0</v>
      </c>
      <c r="BH995" s="37">
        <v>69000</v>
      </c>
      <c r="BI995" s="37">
        <f t="shared" si="396"/>
        <v>69000</v>
      </c>
      <c r="BJ995" s="37">
        <v>0</v>
      </c>
      <c r="BK995" s="37">
        <v>0</v>
      </c>
      <c r="BL995" s="37">
        <v>0</v>
      </c>
      <c r="BM995" s="37">
        <v>69000</v>
      </c>
      <c r="BN995" s="37">
        <f t="shared" si="397"/>
        <v>69000</v>
      </c>
      <c r="BO995" s="37">
        <v>0</v>
      </c>
      <c r="BP995" s="37">
        <v>0</v>
      </c>
      <c r="BQ995" s="37">
        <v>0</v>
      </c>
      <c r="BR995" s="37">
        <v>69000</v>
      </c>
      <c r="BS995" s="37">
        <f t="shared" si="409"/>
        <v>69000</v>
      </c>
      <c r="BT995" s="37">
        <v>0</v>
      </c>
      <c r="BU995" s="37">
        <v>0</v>
      </c>
      <c r="BV995" s="37">
        <v>0</v>
      </c>
      <c r="BW995" s="37">
        <v>69000</v>
      </c>
      <c r="BX995" s="356">
        <f t="shared" si="401"/>
        <v>0</v>
      </c>
      <c r="BY995" s="356">
        <f t="shared" si="402"/>
        <v>0</v>
      </c>
      <c r="BZ995" s="356">
        <f t="shared" si="403"/>
        <v>0</v>
      </c>
      <c r="CA995" s="356">
        <f t="shared" si="404"/>
        <v>0</v>
      </c>
      <c r="CB995" s="356">
        <f t="shared" si="405"/>
        <v>0</v>
      </c>
      <c r="CC995" s="311">
        <f t="shared" si="406"/>
        <v>69000</v>
      </c>
      <c r="CD995" s="356">
        <f t="shared" si="399"/>
        <v>0</v>
      </c>
      <c r="CE995" s="356">
        <f t="shared" si="399"/>
        <v>0</v>
      </c>
      <c r="CF995" s="356">
        <f t="shared" si="399"/>
        <v>0</v>
      </c>
      <c r="CG995" s="356">
        <f t="shared" si="399"/>
        <v>69000</v>
      </c>
      <c r="CH995" s="311">
        <f t="shared" si="407"/>
        <v>69000</v>
      </c>
      <c r="CI995" s="356">
        <f t="shared" si="400"/>
        <v>0</v>
      </c>
      <c r="CJ995" s="356">
        <f t="shared" si="400"/>
        <v>0</v>
      </c>
      <c r="CK995" s="356">
        <f t="shared" si="400"/>
        <v>0</v>
      </c>
      <c r="CL995" s="356">
        <f t="shared" si="400"/>
        <v>69000</v>
      </c>
      <c r="CM995" s="311" t="s">
        <v>91</v>
      </c>
      <c r="CN995" s="19" t="str">
        <f t="shared" si="393"/>
        <v>4020000010505нормативный</v>
      </c>
      <c r="CO995" s="103"/>
      <c r="CP995" s="103"/>
      <c r="CQ995" s="104"/>
      <c r="CR995" s="104"/>
      <c r="CS995" s="104"/>
      <c r="CT995" s="104"/>
      <c r="CU995" s="104"/>
      <c r="CV995" s="104"/>
      <c r="CW995" s="104"/>
      <c r="CX995" s="104"/>
      <c r="CY995" s="211"/>
      <c r="CZ995" s="211"/>
      <c r="DA995" s="211"/>
      <c r="DB995" s="211"/>
      <c r="DC995" s="211"/>
      <c r="DD995" s="211"/>
      <c r="DE995" s="211"/>
      <c r="DF995" s="211"/>
      <c r="DG995" s="211"/>
      <c r="DH995" s="211"/>
    </row>
    <row r="996" spans="1:112" s="105" customFormat="1" ht="32.1" customHeight="1">
      <c r="A996" s="56" t="s">
        <v>1221</v>
      </c>
      <c r="B996" s="57" t="s">
        <v>1222</v>
      </c>
      <c r="C996" s="67">
        <v>402000001</v>
      </c>
      <c r="D996" s="58" t="s">
        <v>67</v>
      </c>
      <c r="E996" s="59" t="s">
        <v>1224</v>
      </c>
      <c r="F996" s="60"/>
      <c r="G996" s="60"/>
      <c r="H996" s="61">
        <v>3</v>
      </c>
      <c r="I996" s="68"/>
      <c r="J996" s="61">
        <v>17</v>
      </c>
      <c r="K996" s="61">
        <v>1</v>
      </c>
      <c r="L996" s="61">
        <v>3</v>
      </c>
      <c r="M996" s="62"/>
      <c r="N996" s="62"/>
      <c r="O996" s="62"/>
      <c r="P996" s="63" t="s">
        <v>134</v>
      </c>
      <c r="Q996" s="64" t="s">
        <v>1303</v>
      </c>
      <c r="R996" s="62"/>
      <c r="S996" s="62"/>
      <c r="T996" s="62">
        <v>3</v>
      </c>
      <c r="U996" s="62"/>
      <c r="V996" s="62">
        <v>12</v>
      </c>
      <c r="W996" s="62">
        <v>1</v>
      </c>
      <c r="X996" s="61">
        <v>3</v>
      </c>
      <c r="Y996" s="61"/>
      <c r="Z996" s="61"/>
      <c r="AA996" s="61"/>
      <c r="AB996" s="63" t="s">
        <v>142</v>
      </c>
      <c r="AC996" s="64" t="s">
        <v>3159</v>
      </c>
      <c r="AD996" s="63"/>
      <c r="AE996" s="63"/>
      <c r="AF996" s="63"/>
      <c r="AG996" s="63"/>
      <c r="AH996" s="63"/>
      <c r="AI996" s="63"/>
      <c r="AJ996" s="63"/>
      <c r="AK996" s="63"/>
      <c r="AL996" s="63"/>
      <c r="AM996" s="63" t="s">
        <v>3161</v>
      </c>
      <c r="AN996" s="63" t="s">
        <v>1859</v>
      </c>
      <c r="AO996" s="76" t="s">
        <v>205</v>
      </c>
      <c r="AP996" s="76" t="s">
        <v>205</v>
      </c>
      <c r="AQ996" s="76" t="s">
        <v>1381</v>
      </c>
      <c r="AR996" s="70" t="s">
        <v>76</v>
      </c>
      <c r="AS996" s="197">
        <v>852</v>
      </c>
      <c r="AT996" s="40">
        <f t="shared" si="391"/>
        <v>39994.800000000003</v>
      </c>
      <c r="AU996" s="40">
        <f t="shared" si="391"/>
        <v>36948</v>
      </c>
      <c r="AV996" s="37">
        <v>0</v>
      </c>
      <c r="AW996" s="37">
        <v>0</v>
      </c>
      <c r="AX996" s="37">
        <v>0</v>
      </c>
      <c r="AY996" s="37">
        <v>0</v>
      </c>
      <c r="AZ996" s="37">
        <v>0</v>
      </c>
      <c r="BA996" s="37">
        <v>0</v>
      </c>
      <c r="BB996" s="37">
        <v>39994.800000000003</v>
      </c>
      <c r="BC996" s="37">
        <v>36948</v>
      </c>
      <c r="BD996" s="37">
        <f t="shared" si="395"/>
        <v>39994.800000000003</v>
      </c>
      <c r="BE996" s="37">
        <v>0</v>
      </c>
      <c r="BF996" s="37">
        <v>0</v>
      </c>
      <c r="BG996" s="37">
        <v>0</v>
      </c>
      <c r="BH996" s="37">
        <v>39994.800000000003</v>
      </c>
      <c r="BI996" s="37">
        <f t="shared" si="396"/>
        <v>40000</v>
      </c>
      <c r="BJ996" s="37">
        <v>0</v>
      </c>
      <c r="BK996" s="37">
        <v>0</v>
      </c>
      <c r="BL996" s="37">
        <v>0</v>
      </c>
      <c r="BM996" s="37">
        <v>40000</v>
      </c>
      <c r="BN996" s="37">
        <f t="shared" si="397"/>
        <v>40000</v>
      </c>
      <c r="BO996" s="37">
        <v>0</v>
      </c>
      <c r="BP996" s="37">
        <v>0</v>
      </c>
      <c r="BQ996" s="37">
        <v>0</v>
      </c>
      <c r="BR996" s="37">
        <v>40000</v>
      </c>
      <c r="BS996" s="37">
        <f t="shared" si="409"/>
        <v>40000</v>
      </c>
      <c r="BT996" s="37">
        <v>0</v>
      </c>
      <c r="BU996" s="37">
        <v>0</v>
      </c>
      <c r="BV996" s="37">
        <v>0</v>
      </c>
      <c r="BW996" s="37">
        <v>40000</v>
      </c>
      <c r="BX996" s="356">
        <f t="shared" si="401"/>
        <v>36948</v>
      </c>
      <c r="BY996" s="356">
        <f t="shared" si="402"/>
        <v>0</v>
      </c>
      <c r="BZ996" s="356">
        <f t="shared" si="403"/>
        <v>0</v>
      </c>
      <c r="CA996" s="356">
        <f t="shared" si="404"/>
        <v>0</v>
      </c>
      <c r="CB996" s="356">
        <f t="shared" si="405"/>
        <v>36948</v>
      </c>
      <c r="CC996" s="311">
        <f t="shared" si="406"/>
        <v>39994.800000000003</v>
      </c>
      <c r="CD996" s="356">
        <f t="shared" si="399"/>
        <v>0</v>
      </c>
      <c r="CE996" s="356">
        <f t="shared" si="399"/>
        <v>0</v>
      </c>
      <c r="CF996" s="356">
        <f t="shared" si="399"/>
        <v>0</v>
      </c>
      <c r="CG996" s="356">
        <f t="shared" si="399"/>
        <v>39994.800000000003</v>
      </c>
      <c r="CH996" s="311">
        <f t="shared" si="407"/>
        <v>40000</v>
      </c>
      <c r="CI996" s="356">
        <f t="shared" si="400"/>
        <v>0</v>
      </c>
      <c r="CJ996" s="356">
        <f t="shared" si="400"/>
        <v>0</v>
      </c>
      <c r="CK996" s="356">
        <f t="shared" si="400"/>
        <v>0</v>
      </c>
      <c r="CL996" s="356">
        <f t="shared" si="400"/>
        <v>40000</v>
      </c>
      <c r="CM996" s="311" t="s">
        <v>91</v>
      </c>
      <c r="CN996" s="19" t="str">
        <f t="shared" si="393"/>
        <v>4020000010505нормативный</v>
      </c>
      <c r="CO996" s="103"/>
      <c r="CP996" s="103"/>
      <c r="CQ996" s="104"/>
      <c r="CR996" s="104"/>
      <c r="CS996" s="104"/>
      <c r="CT996" s="104"/>
      <c r="CU996" s="104"/>
      <c r="CV996" s="104"/>
      <c r="CW996" s="104"/>
      <c r="CX996" s="104"/>
      <c r="CY996" s="211"/>
      <c r="CZ996" s="211"/>
      <c r="DA996" s="211"/>
      <c r="DB996" s="211"/>
      <c r="DC996" s="211"/>
      <c r="DD996" s="211"/>
      <c r="DE996" s="211"/>
      <c r="DF996" s="211"/>
      <c r="DG996" s="211"/>
      <c r="DH996" s="211"/>
    </row>
    <row r="997" spans="1:112" s="105" customFormat="1" ht="32.1" customHeight="1">
      <c r="A997" s="56" t="s">
        <v>1221</v>
      </c>
      <c r="B997" s="57" t="s">
        <v>1222</v>
      </c>
      <c r="C997" s="67">
        <v>402000001</v>
      </c>
      <c r="D997" s="58" t="s">
        <v>67</v>
      </c>
      <c r="E997" s="59" t="s">
        <v>1224</v>
      </c>
      <c r="F997" s="60"/>
      <c r="G997" s="60"/>
      <c r="H997" s="61">
        <v>3</v>
      </c>
      <c r="I997" s="68"/>
      <c r="J997" s="61">
        <v>17</v>
      </c>
      <c r="K997" s="61" t="s">
        <v>64</v>
      </c>
      <c r="L997" s="61">
        <v>9</v>
      </c>
      <c r="M997" s="62"/>
      <c r="N997" s="62"/>
      <c r="O997" s="62"/>
      <c r="P997" s="63" t="s">
        <v>134</v>
      </c>
      <c r="Q997" s="64" t="s">
        <v>1303</v>
      </c>
      <c r="R997" s="62"/>
      <c r="S997" s="62"/>
      <c r="T997" s="62">
        <v>3</v>
      </c>
      <c r="U997" s="62"/>
      <c r="V997" s="62">
        <v>9</v>
      </c>
      <c r="W997" s="62">
        <v>1</v>
      </c>
      <c r="X997" s="61"/>
      <c r="Y997" s="61"/>
      <c r="Z997" s="61"/>
      <c r="AA997" s="61"/>
      <c r="AB997" s="63" t="s">
        <v>142</v>
      </c>
      <c r="AC997" s="64" t="s">
        <v>3108</v>
      </c>
      <c r="AD997" s="63"/>
      <c r="AE997" s="63"/>
      <c r="AF997" s="63"/>
      <c r="AG997" s="63"/>
      <c r="AH997" s="63"/>
      <c r="AI997" s="63"/>
      <c r="AJ997" s="63"/>
      <c r="AK997" s="63"/>
      <c r="AL997" s="63"/>
      <c r="AM997" s="63" t="s">
        <v>3156</v>
      </c>
      <c r="AN997" s="63" t="s">
        <v>3040</v>
      </c>
      <c r="AO997" s="76" t="s">
        <v>205</v>
      </c>
      <c r="AP997" s="76" t="s">
        <v>205</v>
      </c>
      <c r="AQ997" s="76" t="s">
        <v>1381</v>
      </c>
      <c r="AR997" s="70" t="s">
        <v>76</v>
      </c>
      <c r="AS997" s="197" t="s">
        <v>125</v>
      </c>
      <c r="AT997" s="40">
        <f t="shared" si="391"/>
        <v>5.2</v>
      </c>
      <c r="AU997" s="40">
        <f t="shared" si="391"/>
        <v>0</v>
      </c>
      <c r="AV997" s="37">
        <v>0</v>
      </c>
      <c r="AW997" s="37">
        <v>0</v>
      </c>
      <c r="AX997" s="37">
        <v>0</v>
      </c>
      <c r="AY997" s="37">
        <v>0</v>
      </c>
      <c r="AZ997" s="37">
        <v>0</v>
      </c>
      <c r="BA997" s="37">
        <v>0</v>
      </c>
      <c r="BB997" s="37">
        <v>5.2</v>
      </c>
      <c r="BC997" s="37">
        <v>0</v>
      </c>
      <c r="BD997" s="37">
        <f t="shared" si="395"/>
        <v>5.2</v>
      </c>
      <c r="BE997" s="37">
        <v>0</v>
      </c>
      <c r="BF997" s="37">
        <v>0</v>
      </c>
      <c r="BG997" s="37">
        <v>0</v>
      </c>
      <c r="BH997" s="37">
        <v>5.2</v>
      </c>
      <c r="BI997" s="37">
        <f t="shared" ref="BI997" si="410">SUM(BJ997:BM997)</f>
        <v>0</v>
      </c>
      <c r="BJ997" s="37">
        <v>0</v>
      </c>
      <c r="BK997" s="37">
        <v>0</v>
      </c>
      <c r="BL997" s="37">
        <v>0</v>
      </c>
      <c r="BM997" s="37"/>
      <c r="BN997" s="37">
        <f t="shared" ref="BN997" si="411">SUM(BO997:BR997)</f>
        <v>0</v>
      </c>
      <c r="BO997" s="37">
        <v>0</v>
      </c>
      <c r="BP997" s="37">
        <v>0</v>
      </c>
      <c r="BQ997" s="37">
        <v>0</v>
      </c>
      <c r="BR997" s="37"/>
      <c r="BS997" s="37">
        <f t="shared" si="409"/>
        <v>0</v>
      </c>
      <c r="BT997" s="37">
        <v>0</v>
      </c>
      <c r="BU997" s="37">
        <v>0</v>
      </c>
      <c r="BV997" s="37">
        <v>0</v>
      </c>
      <c r="BW997" s="37"/>
      <c r="BX997" s="356">
        <f t="shared" si="401"/>
        <v>0</v>
      </c>
      <c r="BY997" s="356">
        <f t="shared" si="402"/>
        <v>0</v>
      </c>
      <c r="BZ997" s="356">
        <f t="shared" si="403"/>
        <v>0</v>
      </c>
      <c r="CA997" s="356">
        <f t="shared" si="404"/>
        <v>0</v>
      </c>
      <c r="CB997" s="356">
        <f t="shared" si="405"/>
        <v>0</v>
      </c>
      <c r="CC997" s="311">
        <f t="shared" si="406"/>
        <v>5.2</v>
      </c>
      <c r="CD997" s="356">
        <f t="shared" si="399"/>
        <v>0</v>
      </c>
      <c r="CE997" s="356">
        <f t="shared" si="399"/>
        <v>0</v>
      </c>
      <c r="CF997" s="356">
        <f t="shared" si="399"/>
        <v>0</v>
      </c>
      <c r="CG997" s="356">
        <f t="shared" si="399"/>
        <v>5.2</v>
      </c>
      <c r="CH997" s="311">
        <f t="shared" si="407"/>
        <v>0</v>
      </c>
      <c r="CI997" s="356">
        <f t="shared" si="400"/>
        <v>0</v>
      </c>
      <c r="CJ997" s="356">
        <f t="shared" si="400"/>
        <v>0</v>
      </c>
      <c r="CK997" s="356">
        <f t="shared" si="400"/>
        <v>0</v>
      </c>
      <c r="CL997" s="356">
        <f t="shared" si="400"/>
        <v>0</v>
      </c>
      <c r="CM997" s="509" t="s">
        <v>92</v>
      </c>
      <c r="CN997" s="19" t="str">
        <f t="shared" si="393"/>
        <v>4020000010505плановый</v>
      </c>
      <c r="CO997" s="103"/>
      <c r="CP997" s="103"/>
      <c r="CQ997" s="104"/>
      <c r="CR997" s="104"/>
      <c r="CS997" s="104"/>
      <c r="CT997" s="104"/>
      <c r="CU997" s="104"/>
      <c r="CV997" s="104"/>
      <c r="CW997" s="104"/>
      <c r="CX997" s="104"/>
      <c r="CY997" s="211"/>
      <c r="CZ997" s="211"/>
      <c r="DA997" s="211"/>
      <c r="DB997" s="211"/>
      <c r="DC997" s="211"/>
      <c r="DD997" s="211"/>
      <c r="DE997" s="211"/>
      <c r="DF997" s="211"/>
      <c r="DG997" s="211"/>
      <c r="DH997" s="211"/>
    </row>
    <row r="998" spans="1:112" s="105" customFormat="1" ht="32.1" customHeight="1">
      <c r="A998" s="56" t="s">
        <v>1221</v>
      </c>
      <c r="B998" s="57" t="s">
        <v>1222</v>
      </c>
      <c r="C998" s="67">
        <v>402000001</v>
      </c>
      <c r="D998" s="58" t="s">
        <v>67</v>
      </c>
      <c r="E998" s="59" t="s">
        <v>3162</v>
      </c>
      <c r="F998" s="60"/>
      <c r="G998" s="60"/>
      <c r="H998" s="61" t="s">
        <v>379</v>
      </c>
      <c r="I998" s="68"/>
      <c r="J998" s="61" t="s">
        <v>380</v>
      </c>
      <c r="K998" s="61" t="s">
        <v>1004</v>
      </c>
      <c r="L998" s="61" t="s">
        <v>381</v>
      </c>
      <c r="M998" s="62"/>
      <c r="N998" s="62"/>
      <c r="O998" s="62"/>
      <c r="P998" s="63" t="s">
        <v>1386</v>
      </c>
      <c r="Q998" s="64" t="s">
        <v>1387</v>
      </c>
      <c r="R998" s="62"/>
      <c r="S998" s="62"/>
      <c r="T998" s="62" t="s">
        <v>381</v>
      </c>
      <c r="U998" s="62"/>
      <c r="V998" s="61" t="s">
        <v>1388</v>
      </c>
      <c r="W998" s="62" t="s">
        <v>383</v>
      </c>
      <c r="X998" s="61" t="s">
        <v>381</v>
      </c>
      <c r="Y998" s="61"/>
      <c r="Z998" s="61"/>
      <c r="AA998" s="61"/>
      <c r="AB998" s="63" t="s">
        <v>1389</v>
      </c>
      <c r="AC998" s="64" t="s">
        <v>3163</v>
      </c>
      <c r="AD998" s="63"/>
      <c r="AE998" s="63"/>
      <c r="AF998" s="63"/>
      <c r="AG998" s="63"/>
      <c r="AH998" s="63"/>
      <c r="AI998" s="63"/>
      <c r="AJ998" s="63" t="s">
        <v>3164</v>
      </c>
      <c r="AK998" s="63"/>
      <c r="AL998" s="63"/>
      <c r="AM998" s="63"/>
      <c r="AN998" s="63" t="s">
        <v>3165</v>
      </c>
      <c r="AO998" s="76" t="s">
        <v>205</v>
      </c>
      <c r="AP998" s="76" t="s">
        <v>205</v>
      </c>
      <c r="AQ998" s="76" t="s">
        <v>1390</v>
      </c>
      <c r="AR998" s="70" t="s">
        <v>116</v>
      </c>
      <c r="AS998" s="197">
        <v>129</v>
      </c>
      <c r="AT998" s="40">
        <f t="shared" si="391"/>
        <v>12351448.970000001</v>
      </c>
      <c r="AU998" s="40">
        <f t="shared" si="391"/>
        <v>12351394.619999999</v>
      </c>
      <c r="AV998" s="37">
        <v>0</v>
      </c>
      <c r="AW998" s="37">
        <v>0</v>
      </c>
      <c r="AX998" s="37">
        <v>0</v>
      </c>
      <c r="AY998" s="37">
        <v>0</v>
      </c>
      <c r="AZ998" s="37">
        <v>0</v>
      </c>
      <c r="BA998" s="37">
        <v>0</v>
      </c>
      <c r="BB998" s="37">
        <v>12351448.970000001</v>
      </c>
      <c r="BC998" s="37">
        <v>12351394.619999999</v>
      </c>
      <c r="BD998" s="37">
        <f t="shared" si="395"/>
        <v>12460957</v>
      </c>
      <c r="BE998" s="37">
        <v>0</v>
      </c>
      <c r="BF998" s="37">
        <v>0</v>
      </c>
      <c r="BG998" s="37">
        <v>0</v>
      </c>
      <c r="BH998" s="37">
        <v>12460957</v>
      </c>
      <c r="BI998" s="37">
        <f t="shared" si="396"/>
        <v>13578637</v>
      </c>
      <c r="BJ998" s="37">
        <v>0</v>
      </c>
      <c r="BK998" s="37">
        <v>0</v>
      </c>
      <c r="BL998" s="37">
        <v>0</v>
      </c>
      <c r="BM998" s="37">
        <v>13578637</v>
      </c>
      <c r="BN998" s="37">
        <f t="shared" si="397"/>
        <v>13578637</v>
      </c>
      <c r="BO998" s="37">
        <v>0</v>
      </c>
      <c r="BP998" s="37">
        <v>0</v>
      </c>
      <c r="BQ998" s="37">
        <v>0</v>
      </c>
      <c r="BR998" s="37">
        <v>13578637</v>
      </c>
      <c r="BS998" s="37">
        <f t="shared" si="409"/>
        <v>13578637</v>
      </c>
      <c r="BT998" s="37">
        <v>0</v>
      </c>
      <c r="BU998" s="37">
        <v>0</v>
      </c>
      <c r="BV998" s="37">
        <v>0</v>
      </c>
      <c r="BW998" s="37">
        <v>13578637</v>
      </c>
      <c r="BX998" s="356">
        <f t="shared" si="401"/>
        <v>12351394.619999999</v>
      </c>
      <c r="BY998" s="356">
        <f t="shared" si="402"/>
        <v>0</v>
      </c>
      <c r="BZ998" s="356">
        <f t="shared" si="403"/>
        <v>0</v>
      </c>
      <c r="CA998" s="356">
        <f t="shared" si="404"/>
        <v>0</v>
      </c>
      <c r="CB998" s="356">
        <f t="shared" si="405"/>
        <v>12351394.619999999</v>
      </c>
      <c r="CC998" s="311">
        <f t="shared" si="406"/>
        <v>12460957</v>
      </c>
      <c r="CD998" s="356">
        <f t="shared" si="399"/>
        <v>0</v>
      </c>
      <c r="CE998" s="356">
        <f t="shared" si="399"/>
        <v>0</v>
      </c>
      <c r="CF998" s="356">
        <f t="shared" si="399"/>
        <v>0</v>
      </c>
      <c r="CG998" s="356">
        <f t="shared" si="399"/>
        <v>12460957</v>
      </c>
      <c r="CH998" s="311">
        <f t="shared" si="407"/>
        <v>13578637</v>
      </c>
      <c r="CI998" s="356">
        <f t="shared" si="400"/>
        <v>0</v>
      </c>
      <c r="CJ998" s="356">
        <f t="shared" si="400"/>
        <v>0</v>
      </c>
      <c r="CK998" s="356">
        <f t="shared" si="400"/>
        <v>0</v>
      </c>
      <c r="CL998" s="356">
        <f t="shared" si="400"/>
        <v>13578637</v>
      </c>
      <c r="CM998" s="311" t="s">
        <v>91</v>
      </c>
      <c r="CN998" s="19" t="str">
        <f t="shared" si="393"/>
        <v>4020000010505нормативный</v>
      </c>
      <c r="CO998" s="103"/>
      <c r="CP998" s="103"/>
      <c r="CQ998" s="104"/>
      <c r="CR998" s="104"/>
      <c r="CS998" s="104"/>
      <c r="CT998" s="104"/>
      <c r="CU998" s="104"/>
      <c r="CV998" s="104"/>
      <c r="CW998" s="104"/>
      <c r="CX998" s="104"/>
      <c r="CY998" s="211"/>
      <c r="CZ998" s="211"/>
      <c r="DA998" s="211"/>
      <c r="DB998" s="211"/>
      <c r="DC998" s="211"/>
      <c r="DD998" s="211"/>
      <c r="DE998" s="211"/>
      <c r="DF998" s="211"/>
      <c r="DG998" s="211"/>
      <c r="DH998" s="211"/>
    </row>
    <row r="999" spans="1:112" s="105" customFormat="1" ht="32.1" customHeight="1">
      <c r="A999" s="56" t="s">
        <v>1221</v>
      </c>
      <c r="B999" s="57" t="s">
        <v>1222</v>
      </c>
      <c r="C999" s="67">
        <v>402000002</v>
      </c>
      <c r="D999" s="58" t="s">
        <v>69</v>
      </c>
      <c r="E999" s="59" t="s">
        <v>3166</v>
      </c>
      <c r="F999" s="60"/>
      <c r="G999" s="60"/>
      <c r="H999" s="61" t="s">
        <v>379</v>
      </c>
      <c r="I999" s="68"/>
      <c r="J999" s="61" t="s">
        <v>380</v>
      </c>
      <c r="K999" s="61" t="s">
        <v>1004</v>
      </c>
      <c r="L999" s="61" t="s">
        <v>381</v>
      </c>
      <c r="M999" s="62"/>
      <c r="N999" s="62"/>
      <c r="O999" s="62"/>
      <c r="P999" s="63" t="s">
        <v>1386</v>
      </c>
      <c r="Q999" s="64" t="s">
        <v>3167</v>
      </c>
      <c r="R999" s="62"/>
      <c r="S999" s="62"/>
      <c r="T999" s="62" t="s">
        <v>381</v>
      </c>
      <c r="U999" s="62"/>
      <c r="V999" s="61" t="s">
        <v>1391</v>
      </c>
      <c r="W999" s="62" t="s">
        <v>383</v>
      </c>
      <c r="X999" s="61" t="s">
        <v>381</v>
      </c>
      <c r="Y999" s="61"/>
      <c r="Z999" s="61"/>
      <c r="AA999" s="61"/>
      <c r="AB999" s="63" t="s">
        <v>1389</v>
      </c>
      <c r="AC999" s="64" t="s">
        <v>3168</v>
      </c>
      <c r="AD999" s="63"/>
      <c r="AE999" s="63"/>
      <c r="AF999" s="63"/>
      <c r="AG999" s="63"/>
      <c r="AH999" s="63"/>
      <c r="AI999" s="63"/>
      <c r="AJ999" s="63" t="s">
        <v>3169</v>
      </c>
      <c r="AK999" s="63"/>
      <c r="AL999" s="63"/>
      <c r="AM999" s="63"/>
      <c r="AN999" s="63" t="s">
        <v>3170</v>
      </c>
      <c r="AO999" s="76" t="s">
        <v>205</v>
      </c>
      <c r="AP999" s="76" t="s">
        <v>205</v>
      </c>
      <c r="AQ999" s="76" t="s">
        <v>1390</v>
      </c>
      <c r="AR999" s="70" t="s">
        <v>116</v>
      </c>
      <c r="AS999" s="197">
        <v>121</v>
      </c>
      <c r="AT999" s="40">
        <f t="shared" si="391"/>
        <v>41623129.560000002</v>
      </c>
      <c r="AU999" s="40">
        <f t="shared" si="391"/>
        <v>41623129.560000002</v>
      </c>
      <c r="AV999" s="37">
        <v>0</v>
      </c>
      <c r="AW999" s="37">
        <v>0</v>
      </c>
      <c r="AX999" s="37">
        <v>0</v>
      </c>
      <c r="AY999" s="37">
        <v>0</v>
      </c>
      <c r="AZ999" s="37">
        <v>0</v>
      </c>
      <c r="BA999" s="37">
        <v>0</v>
      </c>
      <c r="BB999" s="37">
        <v>41623129.560000002</v>
      </c>
      <c r="BC999" s="37">
        <v>41623129.560000002</v>
      </c>
      <c r="BD999" s="37">
        <f t="shared" si="395"/>
        <v>44962373</v>
      </c>
      <c r="BE999" s="37">
        <v>0</v>
      </c>
      <c r="BF999" s="37">
        <v>0</v>
      </c>
      <c r="BG999" s="37">
        <v>0</v>
      </c>
      <c r="BH999" s="37">
        <v>44962373</v>
      </c>
      <c r="BI999" s="37">
        <f t="shared" si="396"/>
        <v>44962373</v>
      </c>
      <c r="BJ999" s="37">
        <v>0</v>
      </c>
      <c r="BK999" s="37">
        <v>0</v>
      </c>
      <c r="BL999" s="37">
        <v>0</v>
      </c>
      <c r="BM999" s="37">
        <v>44962373</v>
      </c>
      <c r="BN999" s="37">
        <f t="shared" si="397"/>
        <v>44962373</v>
      </c>
      <c r="BO999" s="37">
        <v>0</v>
      </c>
      <c r="BP999" s="37">
        <v>0</v>
      </c>
      <c r="BQ999" s="37">
        <v>0</v>
      </c>
      <c r="BR999" s="37">
        <v>44962373</v>
      </c>
      <c r="BS999" s="37">
        <f t="shared" si="409"/>
        <v>44962373</v>
      </c>
      <c r="BT999" s="37">
        <v>0</v>
      </c>
      <c r="BU999" s="37">
        <v>0</v>
      </c>
      <c r="BV999" s="37">
        <v>0</v>
      </c>
      <c r="BW999" s="37">
        <v>44962373</v>
      </c>
      <c r="BX999" s="356">
        <f t="shared" si="401"/>
        <v>41623129.560000002</v>
      </c>
      <c r="BY999" s="356">
        <f t="shared" si="402"/>
        <v>0</v>
      </c>
      <c r="BZ999" s="356">
        <f t="shared" si="403"/>
        <v>0</v>
      </c>
      <c r="CA999" s="356">
        <f t="shared" si="404"/>
        <v>0</v>
      </c>
      <c r="CB999" s="356">
        <f t="shared" si="405"/>
        <v>41623129.560000002</v>
      </c>
      <c r="CC999" s="311">
        <f t="shared" si="406"/>
        <v>44962373</v>
      </c>
      <c r="CD999" s="356">
        <f t="shared" si="399"/>
        <v>0</v>
      </c>
      <c r="CE999" s="356">
        <f t="shared" si="399"/>
        <v>0</v>
      </c>
      <c r="CF999" s="356">
        <f t="shared" si="399"/>
        <v>0</v>
      </c>
      <c r="CG999" s="356">
        <f t="shared" si="399"/>
        <v>44962373</v>
      </c>
      <c r="CH999" s="311">
        <f t="shared" si="407"/>
        <v>44962373</v>
      </c>
      <c r="CI999" s="356">
        <f t="shared" si="400"/>
        <v>0</v>
      </c>
      <c r="CJ999" s="356">
        <f t="shared" si="400"/>
        <v>0</v>
      </c>
      <c r="CK999" s="356">
        <f t="shared" si="400"/>
        <v>0</v>
      </c>
      <c r="CL999" s="356">
        <f t="shared" si="400"/>
        <v>44962373</v>
      </c>
      <c r="CM999" s="311" t="s">
        <v>91</v>
      </c>
      <c r="CN999" s="19" t="str">
        <f t="shared" si="393"/>
        <v>4020000020505нормативный</v>
      </c>
      <c r="CO999" s="103"/>
      <c r="CP999" s="103"/>
      <c r="CQ999" s="104"/>
      <c r="CR999" s="104">
        <f t="shared" si="377"/>
        <v>0</v>
      </c>
      <c r="CS999" s="104">
        <f t="shared" si="378"/>
        <v>0</v>
      </c>
      <c r="CT999" s="104">
        <f t="shared" si="379"/>
        <v>0</v>
      </c>
      <c r="CU999" s="104">
        <f t="shared" si="380"/>
        <v>0</v>
      </c>
      <c r="CV999" s="104">
        <f t="shared" si="381"/>
        <v>0</v>
      </c>
      <c r="CW999" s="104">
        <f t="shared" si="382"/>
        <v>0</v>
      </c>
      <c r="CX999" s="104"/>
      <c r="CY999" s="211">
        <f t="shared" si="341"/>
        <v>0</v>
      </c>
      <c r="CZ999" s="211">
        <f t="shared" si="342"/>
        <v>0</v>
      </c>
      <c r="DA999" s="211">
        <f t="shared" si="343"/>
        <v>0</v>
      </c>
      <c r="DB999" s="211">
        <f t="shared" si="344"/>
        <v>0</v>
      </c>
      <c r="DC999" s="211">
        <f t="shared" si="345"/>
        <v>0</v>
      </c>
      <c r="DD999" s="211">
        <f t="shared" si="346"/>
        <v>0</v>
      </c>
      <c r="DE999" s="211">
        <f t="shared" si="347"/>
        <v>0</v>
      </c>
      <c r="DF999" s="211">
        <f t="shared" si="348"/>
        <v>0</v>
      </c>
      <c r="DG999" s="211">
        <f t="shared" si="349"/>
        <v>0</v>
      </c>
      <c r="DH999" s="211">
        <f t="shared" si="350"/>
        <v>0</v>
      </c>
    </row>
    <row r="1000" spans="1:112" s="105" customFormat="1" ht="32.1" customHeight="1">
      <c r="A1000" s="56" t="s">
        <v>1221</v>
      </c>
      <c r="B1000" s="57" t="s">
        <v>1222</v>
      </c>
      <c r="C1000" s="67">
        <v>404020001</v>
      </c>
      <c r="D1000" s="58" t="s">
        <v>371</v>
      </c>
      <c r="E1000" s="59" t="s">
        <v>3171</v>
      </c>
      <c r="F1000" s="60"/>
      <c r="G1000" s="60"/>
      <c r="H1000" s="61" t="s">
        <v>3172</v>
      </c>
      <c r="I1000" s="68"/>
      <c r="J1000" s="61" t="s">
        <v>3173</v>
      </c>
      <c r="K1000" s="61" t="s">
        <v>383</v>
      </c>
      <c r="L1000" s="61" t="s">
        <v>381</v>
      </c>
      <c r="M1000" s="62"/>
      <c r="N1000" s="62"/>
      <c r="O1000" s="62"/>
      <c r="P1000" s="63" t="s">
        <v>1386</v>
      </c>
      <c r="Q1000" s="64" t="s">
        <v>3167</v>
      </c>
      <c r="R1000" s="62"/>
      <c r="S1000" s="62"/>
      <c r="T1000" s="62" t="s">
        <v>381</v>
      </c>
      <c r="U1000" s="62"/>
      <c r="V1000" s="61" t="s">
        <v>3174</v>
      </c>
      <c r="W1000" s="61" t="s">
        <v>3175</v>
      </c>
      <c r="X1000" s="61" t="s">
        <v>381</v>
      </c>
      <c r="Y1000" s="61"/>
      <c r="Z1000" s="61"/>
      <c r="AA1000" s="61"/>
      <c r="AB1000" s="63" t="s">
        <v>1389</v>
      </c>
      <c r="AC1000" s="64" t="s">
        <v>3176</v>
      </c>
      <c r="AD1000" s="63"/>
      <c r="AE1000" s="63"/>
      <c r="AF1000" s="63"/>
      <c r="AG1000" s="63"/>
      <c r="AH1000" s="63"/>
      <c r="AI1000" s="63"/>
      <c r="AJ1000" s="66" t="s">
        <v>64</v>
      </c>
      <c r="AK1000" s="63"/>
      <c r="AL1000" s="63"/>
      <c r="AM1000" s="63"/>
      <c r="AN1000" s="63" t="s">
        <v>2083</v>
      </c>
      <c r="AO1000" s="76" t="s">
        <v>71</v>
      </c>
      <c r="AP1000" s="76" t="s">
        <v>72</v>
      </c>
      <c r="AQ1000" s="76" t="s">
        <v>260</v>
      </c>
      <c r="AR1000" s="70" t="s">
        <v>2044</v>
      </c>
      <c r="AS1000" s="197" t="s">
        <v>87</v>
      </c>
      <c r="AT1000" s="40">
        <f>AV1000+AX1000+AZ1000+BB1000</f>
        <v>640402.30000000005</v>
      </c>
      <c r="AU1000" s="40">
        <f>AW1000+AY1000+BA1000+BC1000</f>
        <v>640402.30000000005</v>
      </c>
      <c r="AV1000" s="37">
        <v>640402.30000000005</v>
      </c>
      <c r="AW1000" s="37">
        <v>640402.30000000005</v>
      </c>
      <c r="AX1000" s="37">
        <v>0</v>
      </c>
      <c r="AY1000" s="37">
        <v>0</v>
      </c>
      <c r="AZ1000" s="37">
        <v>0</v>
      </c>
      <c r="BA1000" s="37">
        <v>0</v>
      </c>
      <c r="BB1000" s="37">
        <v>0</v>
      </c>
      <c r="BC1000" s="37">
        <v>0</v>
      </c>
      <c r="BD1000" s="37">
        <f>SUM(BE1000:BH1000)</f>
        <v>0</v>
      </c>
      <c r="BE1000" s="37"/>
      <c r="BF1000" s="37">
        <v>0</v>
      </c>
      <c r="BG1000" s="37">
        <v>0</v>
      </c>
      <c r="BH1000" s="37">
        <v>0</v>
      </c>
      <c r="BI1000" s="37">
        <f>SUM(BJ1000:BM1000)</f>
        <v>0</v>
      </c>
      <c r="BJ1000" s="37">
        <v>0</v>
      </c>
      <c r="BK1000" s="37">
        <v>0</v>
      </c>
      <c r="BL1000" s="37">
        <v>0</v>
      </c>
      <c r="BM1000" s="37">
        <v>0</v>
      </c>
      <c r="BN1000" s="37">
        <f>SUM(BO1000:BR1000)</f>
        <v>0</v>
      </c>
      <c r="BO1000" s="37">
        <v>0</v>
      </c>
      <c r="BP1000" s="37">
        <v>0</v>
      </c>
      <c r="BQ1000" s="37">
        <v>0</v>
      </c>
      <c r="BR1000" s="37">
        <v>0</v>
      </c>
      <c r="BS1000" s="37">
        <f>SUM(BT1000:BW1000)</f>
        <v>0</v>
      </c>
      <c r="BT1000" s="37">
        <v>0</v>
      </c>
      <c r="BU1000" s="37">
        <v>0</v>
      </c>
      <c r="BV1000" s="37">
        <v>0</v>
      </c>
      <c r="BW1000" s="37">
        <v>0</v>
      </c>
      <c r="BX1000" s="356">
        <f t="shared" si="401"/>
        <v>640402.30000000005</v>
      </c>
      <c r="BY1000" s="356">
        <f t="shared" si="402"/>
        <v>640402.30000000005</v>
      </c>
      <c r="BZ1000" s="356">
        <f t="shared" si="403"/>
        <v>0</v>
      </c>
      <c r="CA1000" s="356">
        <f t="shared" si="404"/>
        <v>0</v>
      </c>
      <c r="CB1000" s="356">
        <f t="shared" si="405"/>
        <v>0</v>
      </c>
      <c r="CC1000" s="311">
        <f t="shared" si="406"/>
        <v>0</v>
      </c>
      <c r="CD1000" s="356">
        <f t="shared" si="399"/>
        <v>0</v>
      </c>
      <c r="CE1000" s="356">
        <f t="shared" si="399"/>
        <v>0</v>
      </c>
      <c r="CF1000" s="356">
        <f t="shared" si="399"/>
        <v>0</v>
      </c>
      <c r="CG1000" s="356">
        <f t="shared" si="399"/>
        <v>0</v>
      </c>
      <c r="CH1000" s="311">
        <f t="shared" si="407"/>
        <v>0</v>
      </c>
      <c r="CI1000" s="356">
        <f t="shared" si="400"/>
        <v>0</v>
      </c>
      <c r="CJ1000" s="356">
        <f t="shared" si="400"/>
        <v>0</v>
      </c>
      <c r="CK1000" s="356">
        <f t="shared" si="400"/>
        <v>0</v>
      </c>
      <c r="CL1000" s="356">
        <f t="shared" si="400"/>
        <v>0</v>
      </c>
      <c r="CM1000" s="382" t="s">
        <v>91</v>
      </c>
      <c r="CN1000" s="19" t="str">
        <f t="shared" si="393"/>
        <v>4040200010113нормативный</v>
      </c>
      <c r="CO1000" s="103"/>
      <c r="CP1000" s="103"/>
      <c r="CQ1000" s="104"/>
      <c r="CR1000" s="104">
        <f t="shared" si="377"/>
        <v>0</v>
      </c>
      <c r="CS1000" s="104">
        <f t="shared" si="378"/>
        <v>0</v>
      </c>
      <c r="CT1000" s="104">
        <f t="shared" si="379"/>
        <v>0</v>
      </c>
      <c r="CU1000" s="104">
        <f t="shared" si="380"/>
        <v>0</v>
      </c>
      <c r="CV1000" s="104">
        <f t="shared" si="381"/>
        <v>0</v>
      </c>
      <c r="CW1000" s="104">
        <f t="shared" si="382"/>
        <v>0</v>
      </c>
      <c r="CX1000" s="104"/>
      <c r="CY1000" s="211">
        <f t="shared" si="341"/>
        <v>0</v>
      </c>
      <c r="CZ1000" s="211">
        <f t="shared" si="342"/>
        <v>0</v>
      </c>
      <c r="DA1000" s="211">
        <f t="shared" si="343"/>
        <v>0</v>
      </c>
      <c r="DB1000" s="211">
        <f t="shared" si="344"/>
        <v>0</v>
      </c>
      <c r="DC1000" s="211">
        <f t="shared" si="345"/>
        <v>0</v>
      </c>
      <c r="DD1000" s="211">
        <f t="shared" si="346"/>
        <v>0</v>
      </c>
      <c r="DE1000" s="211">
        <f t="shared" si="347"/>
        <v>0</v>
      </c>
      <c r="DF1000" s="211">
        <f t="shared" si="348"/>
        <v>0</v>
      </c>
      <c r="DG1000" s="211">
        <f t="shared" si="349"/>
        <v>0</v>
      </c>
      <c r="DH1000" s="211">
        <f t="shared" si="350"/>
        <v>0</v>
      </c>
    </row>
    <row r="1001" spans="1:112" s="105" customFormat="1" ht="32.1" customHeight="1">
      <c r="A1001" s="56" t="s">
        <v>1221</v>
      </c>
      <c r="B1001" s="57" t="s">
        <v>1222</v>
      </c>
      <c r="C1001" s="67">
        <v>404020002</v>
      </c>
      <c r="D1001" s="58" t="s">
        <v>1851</v>
      </c>
      <c r="E1001" s="59" t="s">
        <v>3171</v>
      </c>
      <c r="F1001" s="60"/>
      <c r="G1001" s="60"/>
      <c r="H1001" s="61" t="s">
        <v>3172</v>
      </c>
      <c r="I1001" s="68"/>
      <c r="J1001" s="61" t="s">
        <v>3173</v>
      </c>
      <c r="K1001" s="61" t="s">
        <v>383</v>
      </c>
      <c r="L1001" s="61" t="s">
        <v>381</v>
      </c>
      <c r="M1001" s="62"/>
      <c r="N1001" s="62"/>
      <c r="O1001" s="62"/>
      <c r="P1001" s="63" t="s">
        <v>1386</v>
      </c>
      <c r="Q1001" s="64" t="s">
        <v>3167</v>
      </c>
      <c r="R1001" s="62"/>
      <c r="S1001" s="62"/>
      <c r="T1001" s="62" t="s">
        <v>381</v>
      </c>
      <c r="U1001" s="62"/>
      <c r="V1001" s="61" t="s">
        <v>3174</v>
      </c>
      <c r="W1001" s="61" t="s">
        <v>3175</v>
      </c>
      <c r="X1001" s="61" t="s">
        <v>381</v>
      </c>
      <c r="Y1001" s="61"/>
      <c r="Z1001" s="61"/>
      <c r="AA1001" s="61"/>
      <c r="AB1001" s="63" t="s">
        <v>1389</v>
      </c>
      <c r="AC1001" s="64" t="s">
        <v>3176</v>
      </c>
      <c r="AD1001" s="63"/>
      <c r="AE1001" s="63"/>
      <c r="AF1001" s="63"/>
      <c r="AG1001" s="63"/>
      <c r="AH1001" s="63"/>
      <c r="AI1001" s="63"/>
      <c r="AJ1001" s="66" t="s">
        <v>64</v>
      </c>
      <c r="AK1001" s="63"/>
      <c r="AL1001" s="63"/>
      <c r="AM1001" s="63"/>
      <c r="AN1001" s="63" t="s">
        <v>2083</v>
      </c>
      <c r="AO1001" s="76" t="s">
        <v>71</v>
      </c>
      <c r="AP1001" s="76" t="s">
        <v>72</v>
      </c>
      <c r="AQ1001" s="76" t="s">
        <v>260</v>
      </c>
      <c r="AR1001" s="70" t="s">
        <v>2044</v>
      </c>
      <c r="AS1001" s="197" t="s">
        <v>79</v>
      </c>
      <c r="AT1001" s="40">
        <f>AV1001+AX1001+AZ1001+BB1001</f>
        <v>193401.5</v>
      </c>
      <c r="AU1001" s="40">
        <f>AW1001+AY1001+BA1001+BC1001</f>
        <v>193401.5</v>
      </c>
      <c r="AV1001" s="37">
        <v>193401.5</v>
      </c>
      <c r="AW1001" s="37">
        <v>193401.5</v>
      </c>
      <c r="AX1001" s="37">
        <v>0</v>
      </c>
      <c r="AY1001" s="37">
        <v>0</v>
      </c>
      <c r="AZ1001" s="37">
        <v>0</v>
      </c>
      <c r="BA1001" s="37">
        <v>0</v>
      </c>
      <c r="BB1001" s="37">
        <v>0</v>
      </c>
      <c r="BC1001" s="37">
        <v>0</v>
      </c>
      <c r="BD1001" s="37">
        <f>SUM(BE1001:BH1001)</f>
        <v>0</v>
      </c>
      <c r="BE1001" s="37"/>
      <c r="BF1001" s="37">
        <v>0</v>
      </c>
      <c r="BG1001" s="37">
        <v>0</v>
      </c>
      <c r="BH1001" s="37">
        <v>0</v>
      </c>
      <c r="BI1001" s="37">
        <f>SUM(BJ1001:BM1001)</f>
        <v>0</v>
      </c>
      <c r="BJ1001" s="37">
        <v>0</v>
      </c>
      <c r="BK1001" s="37">
        <v>0</v>
      </c>
      <c r="BL1001" s="37">
        <v>0</v>
      </c>
      <c r="BM1001" s="37">
        <v>0</v>
      </c>
      <c r="BN1001" s="37">
        <f>SUM(BO1001:BR1001)</f>
        <v>0</v>
      </c>
      <c r="BO1001" s="37">
        <v>0</v>
      </c>
      <c r="BP1001" s="37">
        <v>0</v>
      </c>
      <c r="BQ1001" s="37">
        <v>0</v>
      </c>
      <c r="BR1001" s="37">
        <v>0</v>
      </c>
      <c r="BS1001" s="37">
        <f>SUM(BT1001:BW1001)</f>
        <v>0</v>
      </c>
      <c r="BT1001" s="37">
        <v>0</v>
      </c>
      <c r="BU1001" s="37">
        <v>0</v>
      </c>
      <c r="BV1001" s="37">
        <v>0</v>
      </c>
      <c r="BW1001" s="37">
        <v>0</v>
      </c>
      <c r="BX1001" s="356">
        <f t="shared" si="401"/>
        <v>193401.5</v>
      </c>
      <c r="BY1001" s="356">
        <f t="shared" si="402"/>
        <v>193401.5</v>
      </c>
      <c r="BZ1001" s="356">
        <f t="shared" si="403"/>
        <v>0</v>
      </c>
      <c r="CA1001" s="356">
        <f t="shared" si="404"/>
        <v>0</v>
      </c>
      <c r="CB1001" s="356">
        <f t="shared" si="405"/>
        <v>0</v>
      </c>
      <c r="CC1001" s="311">
        <f t="shared" si="406"/>
        <v>0</v>
      </c>
      <c r="CD1001" s="356">
        <f t="shared" si="399"/>
        <v>0</v>
      </c>
      <c r="CE1001" s="356">
        <f t="shared" si="399"/>
        <v>0</v>
      </c>
      <c r="CF1001" s="356">
        <f t="shared" si="399"/>
        <v>0</v>
      </c>
      <c r="CG1001" s="356">
        <f t="shared" si="399"/>
        <v>0</v>
      </c>
      <c r="CH1001" s="311">
        <f t="shared" si="407"/>
        <v>0</v>
      </c>
      <c r="CI1001" s="356">
        <f t="shared" si="400"/>
        <v>0</v>
      </c>
      <c r="CJ1001" s="356">
        <f t="shared" si="400"/>
        <v>0</v>
      </c>
      <c r="CK1001" s="356">
        <f t="shared" si="400"/>
        <v>0</v>
      </c>
      <c r="CL1001" s="356">
        <f t="shared" si="400"/>
        <v>0</v>
      </c>
      <c r="CM1001" s="405" t="s">
        <v>91</v>
      </c>
      <c r="CN1001" s="19" t="str">
        <f t="shared" si="393"/>
        <v>4040200020113нормативный</v>
      </c>
      <c r="CO1001" s="103"/>
      <c r="CP1001" s="103"/>
      <c r="CQ1001" s="104"/>
      <c r="CR1001" s="104">
        <f t="shared" si="377"/>
        <v>0</v>
      </c>
      <c r="CS1001" s="104">
        <f t="shared" si="378"/>
        <v>0</v>
      </c>
      <c r="CT1001" s="104">
        <f t="shared" si="379"/>
        <v>0</v>
      </c>
      <c r="CU1001" s="104">
        <f t="shared" si="380"/>
        <v>0</v>
      </c>
      <c r="CV1001" s="104">
        <f t="shared" si="381"/>
        <v>0</v>
      </c>
      <c r="CW1001" s="104">
        <f t="shared" si="382"/>
        <v>0</v>
      </c>
      <c r="CX1001" s="104"/>
      <c r="CY1001" s="211">
        <f t="shared" si="341"/>
        <v>0</v>
      </c>
      <c r="CZ1001" s="211">
        <f t="shared" si="342"/>
        <v>0</v>
      </c>
      <c r="DA1001" s="211">
        <f t="shared" si="343"/>
        <v>0</v>
      </c>
      <c r="DB1001" s="211">
        <f t="shared" si="344"/>
        <v>0</v>
      </c>
      <c r="DC1001" s="211">
        <f t="shared" si="345"/>
        <v>0</v>
      </c>
      <c r="DD1001" s="211">
        <f t="shared" si="346"/>
        <v>0</v>
      </c>
      <c r="DE1001" s="211">
        <f t="shared" si="347"/>
        <v>0</v>
      </c>
      <c r="DF1001" s="211">
        <f t="shared" si="348"/>
        <v>0</v>
      </c>
      <c r="DG1001" s="211">
        <f t="shared" si="349"/>
        <v>0</v>
      </c>
      <c r="DH1001" s="211">
        <f t="shared" si="350"/>
        <v>0</v>
      </c>
    </row>
    <row r="1002" spans="1:112" s="105" customFormat="1" ht="32.1" customHeight="1">
      <c r="A1002" s="56" t="s">
        <v>1221</v>
      </c>
      <c r="B1002" s="57" t="s">
        <v>1222</v>
      </c>
      <c r="C1002" s="67">
        <v>402000002</v>
      </c>
      <c r="D1002" s="58" t="s">
        <v>69</v>
      </c>
      <c r="E1002" s="59" t="s">
        <v>3177</v>
      </c>
      <c r="F1002" s="85"/>
      <c r="G1002" s="85"/>
      <c r="H1002" s="86" t="s">
        <v>3178</v>
      </c>
      <c r="I1002" s="337"/>
      <c r="J1002" s="86" t="s">
        <v>3179</v>
      </c>
      <c r="K1002" s="86" t="s">
        <v>3180</v>
      </c>
      <c r="L1002" s="86" t="s">
        <v>3181</v>
      </c>
      <c r="M1002" s="232"/>
      <c r="N1002" s="232"/>
      <c r="O1002" s="232"/>
      <c r="P1002" s="64" t="s">
        <v>3182</v>
      </c>
      <c r="Q1002" s="64" t="s">
        <v>3183</v>
      </c>
      <c r="R1002" s="232"/>
      <c r="S1002" s="232"/>
      <c r="T1002" s="86" t="s">
        <v>3105</v>
      </c>
      <c r="U1002" s="232"/>
      <c r="V1002" s="86" t="s">
        <v>3184</v>
      </c>
      <c r="W1002" s="86" t="s">
        <v>1538</v>
      </c>
      <c r="X1002" s="86" t="s">
        <v>3105</v>
      </c>
      <c r="Y1002" s="86"/>
      <c r="Z1002" s="86"/>
      <c r="AA1002" s="86"/>
      <c r="AB1002" s="64" t="s">
        <v>3185</v>
      </c>
      <c r="AC1002" s="353" t="s">
        <v>3186</v>
      </c>
      <c r="AD1002" s="64"/>
      <c r="AE1002" s="64"/>
      <c r="AF1002" s="64"/>
      <c r="AG1002" s="64"/>
      <c r="AH1002" s="64"/>
      <c r="AI1002" s="64"/>
      <c r="AJ1002" s="245" t="s">
        <v>3187</v>
      </c>
      <c r="AK1002" s="64"/>
      <c r="AL1002" s="64"/>
      <c r="AM1002" s="64"/>
      <c r="AN1002" s="64" t="s">
        <v>3188</v>
      </c>
      <c r="AO1002" s="197" t="s">
        <v>205</v>
      </c>
      <c r="AP1002" s="197" t="s">
        <v>205</v>
      </c>
      <c r="AQ1002" s="197" t="s">
        <v>1393</v>
      </c>
      <c r="AR1002" s="70" t="s">
        <v>126</v>
      </c>
      <c r="AS1002" s="197" t="s">
        <v>87</v>
      </c>
      <c r="AT1002" s="40">
        <f t="shared" si="391"/>
        <v>2027927.35</v>
      </c>
      <c r="AU1002" s="40">
        <f t="shared" si="391"/>
        <v>2027927.35</v>
      </c>
      <c r="AV1002" s="37">
        <v>0</v>
      </c>
      <c r="AW1002" s="37">
        <v>0</v>
      </c>
      <c r="AX1002" s="40">
        <v>2027927.35</v>
      </c>
      <c r="AY1002" s="40">
        <v>2027927.35</v>
      </c>
      <c r="AZ1002" s="40">
        <v>0</v>
      </c>
      <c r="BA1002" s="37">
        <v>0</v>
      </c>
      <c r="BB1002" s="37">
        <v>0</v>
      </c>
      <c r="BC1002" s="37">
        <v>0</v>
      </c>
      <c r="BD1002" s="37">
        <f t="shared" si="395"/>
        <v>0</v>
      </c>
      <c r="BE1002" s="40">
        <v>0</v>
      </c>
      <c r="BF1002" s="40"/>
      <c r="BG1002" s="37">
        <v>0</v>
      </c>
      <c r="BH1002" s="37">
        <v>0</v>
      </c>
      <c r="BI1002" s="37">
        <f t="shared" si="396"/>
        <v>0</v>
      </c>
      <c r="BJ1002" s="37">
        <v>0</v>
      </c>
      <c r="BK1002" s="37">
        <v>0</v>
      </c>
      <c r="BL1002" s="37">
        <v>0</v>
      </c>
      <c r="BM1002" s="37">
        <v>0</v>
      </c>
      <c r="BN1002" s="37">
        <f t="shared" si="397"/>
        <v>0</v>
      </c>
      <c r="BO1002" s="37">
        <v>0</v>
      </c>
      <c r="BP1002" s="37">
        <v>0</v>
      </c>
      <c r="BQ1002" s="37">
        <v>0</v>
      </c>
      <c r="BR1002" s="37">
        <v>0</v>
      </c>
      <c r="BS1002" s="37">
        <f t="shared" si="409"/>
        <v>0</v>
      </c>
      <c r="BT1002" s="37">
        <v>0</v>
      </c>
      <c r="BU1002" s="37">
        <v>0</v>
      </c>
      <c r="BV1002" s="37">
        <v>0</v>
      </c>
      <c r="BW1002" s="37">
        <v>0</v>
      </c>
      <c r="BX1002" s="356">
        <f t="shared" si="401"/>
        <v>2027927.35</v>
      </c>
      <c r="BY1002" s="356">
        <f t="shared" si="402"/>
        <v>0</v>
      </c>
      <c r="BZ1002" s="356">
        <f t="shared" si="403"/>
        <v>2027927.35</v>
      </c>
      <c r="CA1002" s="356">
        <f t="shared" si="404"/>
        <v>0</v>
      </c>
      <c r="CB1002" s="356">
        <f t="shared" si="405"/>
        <v>0</v>
      </c>
      <c r="CC1002" s="311">
        <f t="shared" si="406"/>
        <v>0</v>
      </c>
      <c r="CD1002" s="356">
        <f t="shared" si="399"/>
        <v>0</v>
      </c>
      <c r="CE1002" s="356">
        <f t="shared" si="399"/>
        <v>0</v>
      </c>
      <c r="CF1002" s="356">
        <f t="shared" si="399"/>
        <v>0</v>
      </c>
      <c r="CG1002" s="356">
        <f t="shared" si="399"/>
        <v>0</v>
      </c>
      <c r="CH1002" s="311">
        <f t="shared" si="407"/>
        <v>0</v>
      </c>
      <c r="CI1002" s="356">
        <f t="shared" si="400"/>
        <v>0</v>
      </c>
      <c r="CJ1002" s="356">
        <f t="shared" si="400"/>
        <v>0</v>
      </c>
      <c r="CK1002" s="356">
        <f t="shared" si="400"/>
        <v>0</v>
      </c>
      <c r="CL1002" s="356">
        <f t="shared" si="400"/>
        <v>0</v>
      </c>
      <c r="CM1002" s="311" t="s">
        <v>91</v>
      </c>
      <c r="CN1002" s="19" t="str">
        <f t="shared" si="393"/>
        <v>4020000020505нормативный</v>
      </c>
      <c r="CO1002" s="103"/>
      <c r="CP1002" s="103"/>
      <c r="CQ1002" s="104"/>
      <c r="CR1002" s="104">
        <f t="shared" si="377"/>
        <v>0</v>
      </c>
      <c r="CS1002" s="104">
        <f t="shared" si="378"/>
        <v>0</v>
      </c>
      <c r="CT1002" s="104">
        <f t="shared" si="379"/>
        <v>0</v>
      </c>
      <c r="CU1002" s="104">
        <f t="shared" si="380"/>
        <v>0</v>
      </c>
      <c r="CV1002" s="104">
        <f t="shared" si="381"/>
        <v>0</v>
      </c>
      <c r="CW1002" s="104">
        <f t="shared" si="382"/>
        <v>0</v>
      </c>
      <c r="CX1002" s="104"/>
      <c r="CY1002" s="211">
        <f t="shared" si="341"/>
        <v>0</v>
      </c>
      <c r="CZ1002" s="211">
        <f t="shared" si="342"/>
        <v>0</v>
      </c>
      <c r="DA1002" s="211">
        <f t="shared" si="343"/>
        <v>0</v>
      </c>
      <c r="DB1002" s="211">
        <f t="shared" si="344"/>
        <v>0</v>
      </c>
      <c r="DC1002" s="211">
        <f t="shared" si="345"/>
        <v>0</v>
      </c>
      <c r="DD1002" s="211">
        <f t="shared" si="346"/>
        <v>0</v>
      </c>
      <c r="DE1002" s="211">
        <f t="shared" si="347"/>
        <v>0</v>
      </c>
      <c r="DF1002" s="211">
        <f t="shared" si="348"/>
        <v>0</v>
      </c>
      <c r="DG1002" s="211">
        <f t="shared" si="349"/>
        <v>0</v>
      </c>
      <c r="DH1002" s="211">
        <f t="shared" si="350"/>
        <v>0</v>
      </c>
    </row>
    <row r="1003" spans="1:112" s="105" customFormat="1" ht="32.1" customHeight="1">
      <c r="A1003" s="56" t="s">
        <v>1221</v>
      </c>
      <c r="B1003" s="57" t="s">
        <v>1222</v>
      </c>
      <c r="C1003" s="67">
        <v>402000001</v>
      </c>
      <c r="D1003" s="58" t="s">
        <v>67</v>
      </c>
      <c r="E1003" s="59" t="s">
        <v>3177</v>
      </c>
      <c r="F1003" s="85"/>
      <c r="G1003" s="85"/>
      <c r="H1003" s="86" t="s">
        <v>3178</v>
      </c>
      <c r="I1003" s="337"/>
      <c r="J1003" s="86" t="s">
        <v>3179</v>
      </c>
      <c r="K1003" s="86" t="s">
        <v>3180</v>
      </c>
      <c r="L1003" s="86" t="s">
        <v>3181</v>
      </c>
      <c r="M1003" s="232"/>
      <c r="N1003" s="232"/>
      <c r="O1003" s="232"/>
      <c r="P1003" s="64" t="s">
        <v>3182</v>
      </c>
      <c r="Q1003" s="64" t="s">
        <v>3183</v>
      </c>
      <c r="R1003" s="232"/>
      <c r="S1003" s="232"/>
      <c r="T1003" s="86" t="s">
        <v>3105</v>
      </c>
      <c r="U1003" s="232"/>
      <c r="V1003" s="86" t="s">
        <v>3184</v>
      </c>
      <c r="W1003" s="86" t="s">
        <v>1538</v>
      </c>
      <c r="X1003" s="86" t="s">
        <v>3105</v>
      </c>
      <c r="Y1003" s="86"/>
      <c r="Z1003" s="86"/>
      <c r="AA1003" s="86"/>
      <c r="AB1003" s="64" t="s">
        <v>3185</v>
      </c>
      <c r="AC1003" s="353" t="s">
        <v>3186</v>
      </c>
      <c r="AD1003" s="64"/>
      <c r="AE1003" s="64"/>
      <c r="AF1003" s="64"/>
      <c r="AG1003" s="64"/>
      <c r="AH1003" s="64"/>
      <c r="AI1003" s="64"/>
      <c r="AJ1003" s="245" t="s">
        <v>3187</v>
      </c>
      <c r="AK1003" s="64"/>
      <c r="AL1003" s="64"/>
      <c r="AM1003" s="64"/>
      <c r="AN1003" s="64" t="s">
        <v>3188</v>
      </c>
      <c r="AO1003" s="197" t="s">
        <v>205</v>
      </c>
      <c r="AP1003" s="197" t="s">
        <v>205</v>
      </c>
      <c r="AQ1003" s="197" t="s">
        <v>1393</v>
      </c>
      <c r="AR1003" s="70" t="s">
        <v>126</v>
      </c>
      <c r="AS1003" s="197" t="s">
        <v>79</v>
      </c>
      <c r="AT1003" s="40">
        <f t="shared" si="391"/>
        <v>612434.06000000006</v>
      </c>
      <c r="AU1003" s="40">
        <f t="shared" si="391"/>
        <v>612434.06000000006</v>
      </c>
      <c r="AV1003" s="37">
        <v>0</v>
      </c>
      <c r="AW1003" s="37">
        <v>0</v>
      </c>
      <c r="AX1003" s="40">
        <v>612434.06000000006</v>
      </c>
      <c r="AY1003" s="40">
        <v>612434.06000000006</v>
      </c>
      <c r="AZ1003" s="40">
        <v>0</v>
      </c>
      <c r="BA1003" s="37">
        <v>0</v>
      </c>
      <c r="BB1003" s="37">
        <v>0</v>
      </c>
      <c r="BC1003" s="37">
        <v>0</v>
      </c>
      <c r="BD1003" s="37">
        <f t="shared" si="395"/>
        <v>0</v>
      </c>
      <c r="BE1003" s="40">
        <v>0</v>
      </c>
      <c r="BF1003" s="40"/>
      <c r="BG1003" s="40">
        <v>0</v>
      </c>
      <c r="BH1003" s="40">
        <v>0</v>
      </c>
      <c r="BI1003" s="37">
        <f t="shared" si="396"/>
        <v>0</v>
      </c>
      <c r="BJ1003" s="40">
        <v>0</v>
      </c>
      <c r="BK1003" s="40">
        <v>0</v>
      </c>
      <c r="BL1003" s="40">
        <v>0</v>
      </c>
      <c r="BM1003" s="40">
        <v>0</v>
      </c>
      <c r="BN1003" s="37">
        <f t="shared" si="397"/>
        <v>0</v>
      </c>
      <c r="BO1003" s="40">
        <v>0</v>
      </c>
      <c r="BP1003" s="40">
        <v>0</v>
      </c>
      <c r="BQ1003" s="40">
        <v>0</v>
      </c>
      <c r="BR1003" s="40">
        <v>0</v>
      </c>
      <c r="BS1003" s="37">
        <f t="shared" si="409"/>
        <v>0</v>
      </c>
      <c r="BT1003" s="37">
        <v>0</v>
      </c>
      <c r="BU1003" s="37">
        <v>0</v>
      </c>
      <c r="BV1003" s="37">
        <v>0</v>
      </c>
      <c r="BW1003" s="37">
        <v>0</v>
      </c>
      <c r="BX1003" s="356">
        <f t="shared" si="401"/>
        <v>612434.06000000006</v>
      </c>
      <c r="BY1003" s="356">
        <f t="shared" si="402"/>
        <v>0</v>
      </c>
      <c r="BZ1003" s="356">
        <f t="shared" si="403"/>
        <v>612434.06000000006</v>
      </c>
      <c r="CA1003" s="356">
        <f t="shared" si="404"/>
        <v>0</v>
      </c>
      <c r="CB1003" s="356">
        <f t="shared" si="405"/>
        <v>0</v>
      </c>
      <c r="CC1003" s="311">
        <f t="shared" si="406"/>
        <v>0</v>
      </c>
      <c r="CD1003" s="356">
        <f t="shared" si="399"/>
        <v>0</v>
      </c>
      <c r="CE1003" s="356">
        <f t="shared" si="399"/>
        <v>0</v>
      </c>
      <c r="CF1003" s="356">
        <f t="shared" si="399"/>
        <v>0</v>
      </c>
      <c r="CG1003" s="356">
        <f t="shared" si="399"/>
        <v>0</v>
      </c>
      <c r="CH1003" s="311">
        <f t="shared" si="407"/>
        <v>0</v>
      </c>
      <c r="CI1003" s="356">
        <f t="shared" si="400"/>
        <v>0</v>
      </c>
      <c r="CJ1003" s="356">
        <f t="shared" si="400"/>
        <v>0</v>
      </c>
      <c r="CK1003" s="356">
        <f t="shared" si="400"/>
        <v>0</v>
      </c>
      <c r="CL1003" s="356">
        <f t="shared" si="400"/>
        <v>0</v>
      </c>
      <c r="CM1003" s="311" t="s">
        <v>91</v>
      </c>
      <c r="CN1003" s="19" t="str">
        <f t="shared" si="393"/>
        <v>4020000010505нормативный</v>
      </c>
      <c r="CO1003" s="103"/>
      <c r="CP1003" s="103"/>
      <c r="CQ1003" s="104"/>
      <c r="CR1003" s="104">
        <f t="shared" si="377"/>
        <v>0</v>
      </c>
      <c r="CS1003" s="104">
        <f t="shared" si="378"/>
        <v>0</v>
      </c>
      <c r="CT1003" s="104">
        <f t="shared" si="379"/>
        <v>0</v>
      </c>
      <c r="CU1003" s="104">
        <f t="shared" si="380"/>
        <v>0</v>
      </c>
      <c r="CV1003" s="104">
        <f t="shared" si="381"/>
        <v>0</v>
      </c>
      <c r="CW1003" s="104">
        <f t="shared" si="382"/>
        <v>0</v>
      </c>
      <c r="CX1003" s="104"/>
      <c r="CY1003" s="211">
        <f t="shared" si="341"/>
        <v>0</v>
      </c>
      <c r="CZ1003" s="211">
        <f t="shared" si="342"/>
        <v>0</v>
      </c>
      <c r="DA1003" s="211">
        <f t="shared" si="343"/>
        <v>0</v>
      </c>
      <c r="DB1003" s="211">
        <f t="shared" si="344"/>
        <v>0</v>
      </c>
      <c r="DC1003" s="211">
        <f t="shared" si="345"/>
        <v>0</v>
      </c>
      <c r="DD1003" s="211">
        <f t="shared" si="346"/>
        <v>0</v>
      </c>
      <c r="DE1003" s="211">
        <f t="shared" si="347"/>
        <v>0</v>
      </c>
      <c r="DF1003" s="211">
        <f t="shared" si="348"/>
        <v>0</v>
      </c>
      <c r="DG1003" s="211">
        <f t="shared" si="349"/>
        <v>0</v>
      </c>
      <c r="DH1003" s="211">
        <f t="shared" si="350"/>
        <v>0</v>
      </c>
    </row>
    <row r="1004" spans="1:112" s="105" customFormat="1" ht="32.1" customHeight="1">
      <c r="A1004" s="56" t="s">
        <v>1221</v>
      </c>
      <c r="B1004" s="57" t="s">
        <v>1222</v>
      </c>
      <c r="C1004" s="67">
        <v>401000006</v>
      </c>
      <c r="D1004" s="198" t="s">
        <v>1002</v>
      </c>
      <c r="E1004" s="59" t="s">
        <v>1224</v>
      </c>
      <c r="F1004" s="60"/>
      <c r="G1004" s="60"/>
      <c r="H1004" s="61">
        <v>3</v>
      </c>
      <c r="I1004" s="68"/>
      <c r="J1004" s="61">
        <v>17</v>
      </c>
      <c r="K1004" s="61">
        <v>1</v>
      </c>
      <c r="L1004" s="61" t="s">
        <v>1394</v>
      </c>
      <c r="M1004" s="62"/>
      <c r="N1004" s="62"/>
      <c r="O1004" s="62"/>
      <c r="P1004" s="63" t="s">
        <v>134</v>
      </c>
      <c r="Q1004" s="64" t="s">
        <v>3189</v>
      </c>
      <c r="R1004" s="61" t="s">
        <v>1395</v>
      </c>
      <c r="S1004" s="62"/>
      <c r="T1004" s="62" t="s">
        <v>381</v>
      </c>
      <c r="U1004" s="62"/>
      <c r="V1004" s="62" t="s">
        <v>501</v>
      </c>
      <c r="W1004" s="62" t="s">
        <v>383</v>
      </c>
      <c r="X1004" s="61"/>
      <c r="Y1004" s="61" t="s">
        <v>1396</v>
      </c>
      <c r="Z1004" s="61"/>
      <c r="AA1004" s="61"/>
      <c r="AB1004" s="63" t="s">
        <v>3190</v>
      </c>
      <c r="AC1004" s="64" t="s">
        <v>3078</v>
      </c>
      <c r="AD1004" s="63"/>
      <c r="AE1004" s="63"/>
      <c r="AF1004" s="63"/>
      <c r="AG1004" s="63"/>
      <c r="AH1004" s="63"/>
      <c r="AI1004" s="63"/>
      <c r="AJ1004" s="63"/>
      <c r="AK1004" s="63"/>
      <c r="AL1004" s="63"/>
      <c r="AM1004" s="63" t="s">
        <v>3191</v>
      </c>
      <c r="AN1004" s="63" t="s">
        <v>3040</v>
      </c>
      <c r="AO1004" s="76" t="s">
        <v>137</v>
      </c>
      <c r="AP1004" s="76" t="s">
        <v>1007</v>
      </c>
      <c r="AQ1004" s="76" t="s">
        <v>1397</v>
      </c>
      <c r="AR1004" s="70" t="s">
        <v>1398</v>
      </c>
      <c r="AS1004" s="197">
        <v>244</v>
      </c>
      <c r="AT1004" s="40">
        <f t="shared" si="391"/>
        <v>102068431.02000001</v>
      </c>
      <c r="AU1004" s="40">
        <f t="shared" si="391"/>
        <v>102046101.14999999</v>
      </c>
      <c r="AV1004" s="37">
        <v>101966362.59</v>
      </c>
      <c r="AW1004" s="37">
        <v>101944055.05</v>
      </c>
      <c r="AX1004" s="37">
        <v>0</v>
      </c>
      <c r="AY1004" s="37">
        <v>0</v>
      </c>
      <c r="AZ1004" s="37">
        <v>0</v>
      </c>
      <c r="BA1004" s="37">
        <v>0</v>
      </c>
      <c r="BB1004" s="37">
        <v>102068.43</v>
      </c>
      <c r="BC1004" s="37">
        <v>102046.1</v>
      </c>
      <c r="BD1004" s="37">
        <f t="shared" si="395"/>
        <v>61946846.850000001</v>
      </c>
      <c r="BE1004" s="37">
        <v>61884900</v>
      </c>
      <c r="BF1004" s="37">
        <v>0</v>
      </c>
      <c r="BG1004" s="37">
        <v>0</v>
      </c>
      <c r="BH1004" s="37">
        <v>61946.85</v>
      </c>
      <c r="BI1004" s="37">
        <f t="shared" si="396"/>
        <v>0</v>
      </c>
      <c r="BJ1004" s="37">
        <v>0</v>
      </c>
      <c r="BK1004" s="37">
        <v>0</v>
      </c>
      <c r="BL1004" s="37">
        <v>0</v>
      </c>
      <c r="BM1004" s="37">
        <v>0</v>
      </c>
      <c r="BN1004" s="37">
        <f t="shared" si="397"/>
        <v>0</v>
      </c>
      <c r="BO1004" s="37">
        <f>122573970-122573970</f>
        <v>0</v>
      </c>
      <c r="BP1004" s="37">
        <v>0</v>
      </c>
      <c r="BQ1004" s="37">
        <v>0</v>
      </c>
      <c r="BR1004" s="37">
        <f>122696.67-122696.67</f>
        <v>0</v>
      </c>
      <c r="BS1004" s="37">
        <f t="shared" si="409"/>
        <v>0</v>
      </c>
      <c r="BT1004" s="37">
        <f>122573970-122573970</f>
        <v>0</v>
      </c>
      <c r="BU1004" s="37">
        <v>0</v>
      </c>
      <c r="BV1004" s="37">
        <v>0</v>
      </c>
      <c r="BW1004" s="37">
        <f>122696.67-122696.67</f>
        <v>0</v>
      </c>
      <c r="BX1004" s="356">
        <f t="shared" si="401"/>
        <v>102046101.14999999</v>
      </c>
      <c r="BY1004" s="356">
        <f t="shared" si="402"/>
        <v>101944055.05</v>
      </c>
      <c r="BZ1004" s="356">
        <f t="shared" si="403"/>
        <v>0</v>
      </c>
      <c r="CA1004" s="356">
        <f t="shared" si="404"/>
        <v>0</v>
      </c>
      <c r="CB1004" s="356">
        <f t="shared" si="405"/>
        <v>102046.1</v>
      </c>
      <c r="CC1004" s="311">
        <f t="shared" si="406"/>
        <v>61946846.850000001</v>
      </c>
      <c r="CD1004" s="356">
        <f t="shared" si="399"/>
        <v>61884900</v>
      </c>
      <c r="CE1004" s="356">
        <f t="shared" si="399"/>
        <v>0</v>
      </c>
      <c r="CF1004" s="356">
        <f t="shared" si="399"/>
        <v>0</v>
      </c>
      <c r="CG1004" s="356">
        <f t="shared" si="399"/>
        <v>61946.85</v>
      </c>
      <c r="CH1004" s="311">
        <f t="shared" si="407"/>
        <v>0</v>
      </c>
      <c r="CI1004" s="356">
        <f t="shared" si="400"/>
        <v>0</v>
      </c>
      <c r="CJ1004" s="356">
        <f t="shared" si="400"/>
        <v>0</v>
      </c>
      <c r="CK1004" s="356">
        <f t="shared" si="400"/>
        <v>0</v>
      </c>
      <c r="CL1004" s="356">
        <f t="shared" si="400"/>
        <v>0</v>
      </c>
      <c r="CM1004" s="509" t="s">
        <v>92</v>
      </c>
      <c r="CN1004" s="19" t="str">
        <f t="shared" si="393"/>
        <v>4010000060409плановый</v>
      </c>
      <c r="CO1004" s="103"/>
      <c r="CP1004" s="103"/>
      <c r="CQ1004" s="104"/>
      <c r="CR1004" s="104">
        <f t="shared" si="377"/>
        <v>7.1595422923564911E-9</v>
      </c>
      <c r="CS1004" s="104">
        <f t="shared" si="378"/>
        <v>-5.9662852436304092E-9</v>
      </c>
      <c r="CT1004" s="104">
        <f t="shared" si="379"/>
        <v>1.4915713109076023E-9</v>
      </c>
      <c r="CU1004" s="104">
        <f t="shared" si="380"/>
        <v>0</v>
      </c>
      <c r="CV1004" s="104">
        <f t="shared" si="381"/>
        <v>0</v>
      </c>
      <c r="CW1004" s="104">
        <f t="shared" si="382"/>
        <v>0</v>
      </c>
      <c r="CX1004" s="104"/>
      <c r="CY1004" s="211">
        <f t="shared" si="341"/>
        <v>0</v>
      </c>
      <c r="CZ1004" s="211">
        <f t="shared" si="342"/>
        <v>0</v>
      </c>
      <c r="DA1004" s="211">
        <f t="shared" si="343"/>
        <v>0</v>
      </c>
      <c r="DB1004" s="211">
        <f t="shared" si="344"/>
        <v>0</v>
      </c>
      <c r="DC1004" s="211">
        <f t="shared" si="345"/>
        <v>0</v>
      </c>
      <c r="DD1004" s="211">
        <f t="shared" si="346"/>
        <v>0</v>
      </c>
      <c r="DE1004" s="211">
        <f t="shared" si="347"/>
        <v>0</v>
      </c>
      <c r="DF1004" s="211">
        <f t="shared" si="348"/>
        <v>0</v>
      </c>
      <c r="DG1004" s="211">
        <f t="shared" si="349"/>
        <v>0</v>
      </c>
      <c r="DH1004" s="211">
        <f t="shared" si="350"/>
        <v>0</v>
      </c>
    </row>
    <row r="1005" spans="1:112" s="105" customFormat="1" ht="32.1" customHeight="1">
      <c r="A1005" s="56" t="s">
        <v>1221</v>
      </c>
      <c r="B1005" s="57" t="s">
        <v>1222</v>
      </c>
      <c r="C1005" s="362">
        <v>404020160</v>
      </c>
      <c r="D1005" s="362" t="s">
        <v>3192</v>
      </c>
      <c r="E1005" s="59" t="s">
        <v>1224</v>
      </c>
      <c r="F1005" s="60"/>
      <c r="G1005" s="60"/>
      <c r="H1005" s="61">
        <v>3</v>
      </c>
      <c r="I1005" s="68"/>
      <c r="J1005" s="61" t="s">
        <v>369</v>
      </c>
      <c r="K1005" s="61">
        <v>1</v>
      </c>
      <c r="L1005" s="61">
        <v>25</v>
      </c>
      <c r="M1005" s="62"/>
      <c r="N1005" s="62"/>
      <c r="O1005" s="62"/>
      <c r="P1005" s="63" t="s">
        <v>134</v>
      </c>
      <c r="Q1005" s="64" t="s">
        <v>1225</v>
      </c>
      <c r="R1005" s="62"/>
      <c r="S1005" s="62"/>
      <c r="T1005" s="62" t="s">
        <v>66</v>
      </c>
      <c r="U1005" s="62"/>
      <c r="V1005" s="62" t="s">
        <v>189</v>
      </c>
      <c r="W1005" s="62" t="s">
        <v>64</v>
      </c>
      <c r="X1005" s="61"/>
      <c r="Y1005" s="61"/>
      <c r="Z1005" s="61"/>
      <c r="AA1005" s="61"/>
      <c r="AB1005" s="63" t="s">
        <v>142</v>
      </c>
      <c r="AC1005" s="64" t="s">
        <v>3084</v>
      </c>
      <c r="AD1005" s="63"/>
      <c r="AE1005" s="63"/>
      <c r="AF1005" s="63"/>
      <c r="AG1005" s="63"/>
      <c r="AH1005" s="63"/>
      <c r="AI1005" s="63"/>
      <c r="AJ1005" s="63"/>
      <c r="AK1005" s="63"/>
      <c r="AL1005" s="63"/>
      <c r="AM1005" s="63" t="s">
        <v>3193</v>
      </c>
      <c r="AN1005" s="63" t="s">
        <v>3040</v>
      </c>
      <c r="AO1005" s="76" t="s">
        <v>303</v>
      </c>
      <c r="AP1005" s="76" t="s">
        <v>377</v>
      </c>
      <c r="AQ1005" s="76" t="s">
        <v>531</v>
      </c>
      <c r="AR1005" s="239" t="s">
        <v>532</v>
      </c>
      <c r="AS1005" s="199" t="s">
        <v>73</v>
      </c>
      <c r="AT1005" s="40">
        <f t="shared" si="391"/>
        <v>35000</v>
      </c>
      <c r="AU1005" s="40">
        <f t="shared" si="391"/>
        <v>35000</v>
      </c>
      <c r="AV1005" s="37">
        <v>0</v>
      </c>
      <c r="AW1005" s="37">
        <v>0</v>
      </c>
      <c r="AX1005" s="99">
        <v>0</v>
      </c>
      <c r="AY1005" s="99">
        <v>0</v>
      </c>
      <c r="AZ1005" s="37">
        <v>0</v>
      </c>
      <c r="BA1005" s="37">
        <v>0</v>
      </c>
      <c r="BB1005" s="37">
        <v>35000</v>
      </c>
      <c r="BC1005" s="37">
        <v>35000</v>
      </c>
      <c r="BD1005" s="37">
        <f t="shared" ref="BD1005" si="412">SUM(BE1005:BH1005)</f>
        <v>0</v>
      </c>
      <c r="BE1005" s="37">
        <v>0</v>
      </c>
      <c r="BF1005" s="37">
        <v>0</v>
      </c>
      <c r="BG1005" s="37">
        <v>0</v>
      </c>
      <c r="BH1005" s="37">
        <v>0</v>
      </c>
      <c r="BI1005" s="37">
        <v>0</v>
      </c>
      <c r="BJ1005" s="37">
        <v>0</v>
      </c>
      <c r="BK1005" s="37">
        <v>0</v>
      </c>
      <c r="BL1005" s="37">
        <v>0</v>
      </c>
      <c r="BM1005" s="37">
        <v>0</v>
      </c>
      <c r="BN1005" s="37">
        <f t="shared" si="397"/>
        <v>0</v>
      </c>
      <c r="BO1005" s="37">
        <v>0</v>
      </c>
      <c r="BP1005" s="37">
        <v>0</v>
      </c>
      <c r="BQ1005" s="37">
        <v>0</v>
      </c>
      <c r="BR1005" s="37">
        <v>0</v>
      </c>
      <c r="BS1005" s="37">
        <f t="shared" si="409"/>
        <v>0</v>
      </c>
      <c r="BT1005" s="37">
        <v>0</v>
      </c>
      <c r="BU1005" s="37">
        <v>0</v>
      </c>
      <c r="BV1005" s="37">
        <v>0</v>
      </c>
      <c r="BW1005" s="37">
        <v>0</v>
      </c>
      <c r="BX1005" s="356">
        <f t="shared" si="401"/>
        <v>35000</v>
      </c>
      <c r="BY1005" s="356">
        <f t="shared" si="402"/>
        <v>0</v>
      </c>
      <c r="BZ1005" s="356">
        <f t="shared" si="403"/>
        <v>0</v>
      </c>
      <c r="CA1005" s="356">
        <f t="shared" si="404"/>
        <v>0</v>
      </c>
      <c r="CB1005" s="356">
        <f t="shared" si="405"/>
        <v>35000</v>
      </c>
      <c r="CC1005" s="311">
        <f t="shared" si="406"/>
        <v>0</v>
      </c>
      <c r="CD1005" s="356">
        <f t="shared" si="399"/>
        <v>0</v>
      </c>
      <c r="CE1005" s="356">
        <f t="shared" si="399"/>
        <v>0</v>
      </c>
      <c r="CF1005" s="356">
        <f t="shared" si="399"/>
        <v>0</v>
      </c>
      <c r="CG1005" s="356">
        <f t="shared" si="399"/>
        <v>0</v>
      </c>
      <c r="CH1005" s="311">
        <f t="shared" si="407"/>
        <v>0</v>
      </c>
      <c r="CI1005" s="356">
        <f t="shared" si="400"/>
        <v>0</v>
      </c>
      <c r="CJ1005" s="356">
        <f t="shared" si="400"/>
        <v>0</v>
      </c>
      <c r="CK1005" s="356">
        <f t="shared" si="400"/>
        <v>0</v>
      </c>
      <c r="CL1005" s="356">
        <f t="shared" si="400"/>
        <v>0</v>
      </c>
      <c r="CM1005" s="509" t="s">
        <v>92</v>
      </c>
      <c r="CN1005" s="19" t="str">
        <f t="shared" si="393"/>
        <v>4040201601006плановый</v>
      </c>
      <c r="CO1005" s="103"/>
      <c r="CP1005" s="103"/>
      <c r="CQ1005" s="104"/>
      <c r="CR1005" s="104">
        <f t="shared" si="377"/>
        <v>0</v>
      </c>
      <c r="CS1005" s="104">
        <f t="shared" si="378"/>
        <v>0</v>
      </c>
      <c r="CT1005" s="104">
        <f t="shared" si="379"/>
        <v>0</v>
      </c>
      <c r="CU1005" s="104">
        <f t="shared" si="380"/>
        <v>0</v>
      </c>
      <c r="CV1005" s="104">
        <f t="shared" si="381"/>
        <v>0</v>
      </c>
      <c r="CW1005" s="104">
        <f t="shared" si="382"/>
        <v>0</v>
      </c>
      <c r="CX1005" s="104"/>
      <c r="CY1005" s="211">
        <f t="shared" si="341"/>
        <v>0</v>
      </c>
      <c r="CZ1005" s="211">
        <f t="shared" si="342"/>
        <v>0</v>
      </c>
      <c r="DA1005" s="211">
        <f t="shared" si="343"/>
        <v>0</v>
      </c>
      <c r="DB1005" s="211">
        <f t="shared" si="344"/>
        <v>0</v>
      </c>
      <c r="DC1005" s="211">
        <f t="shared" si="345"/>
        <v>0</v>
      </c>
      <c r="DD1005" s="211">
        <f t="shared" si="346"/>
        <v>0</v>
      </c>
      <c r="DE1005" s="211">
        <f t="shared" si="347"/>
        <v>0</v>
      </c>
      <c r="DF1005" s="211">
        <f t="shared" si="348"/>
        <v>0</v>
      </c>
      <c r="DG1005" s="211">
        <f t="shared" si="349"/>
        <v>0</v>
      </c>
      <c r="DH1005" s="211">
        <f t="shared" si="350"/>
        <v>0</v>
      </c>
    </row>
    <row r="1006" spans="1:112" s="105" customFormat="1" ht="32.1" customHeight="1">
      <c r="A1006" s="94" t="s">
        <v>1221</v>
      </c>
      <c r="B1006" s="95" t="s">
        <v>1222</v>
      </c>
      <c r="C1006" s="202">
        <v>404020083</v>
      </c>
      <c r="D1006" s="198" t="s">
        <v>1399</v>
      </c>
      <c r="E1006" s="78" t="s">
        <v>1224</v>
      </c>
      <c r="F1006" s="96"/>
      <c r="G1006" s="96"/>
      <c r="H1006" s="97">
        <v>4</v>
      </c>
      <c r="I1006" s="98"/>
      <c r="J1006" s="97">
        <v>19</v>
      </c>
      <c r="K1006" s="97" t="s">
        <v>1400</v>
      </c>
      <c r="L1006" s="97"/>
      <c r="M1006" s="89"/>
      <c r="N1006" s="89"/>
      <c r="O1006" s="89"/>
      <c r="P1006" s="79" t="s">
        <v>134</v>
      </c>
      <c r="Q1006" s="80" t="s">
        <v>1401</v>
      </c>
      <c r="R1006" s="89"/>
      <c r="S1006" s="89"/>
      <c r="T1006" s="89"/>
      <c r="U1006" s="89"/>
      <c r="V1006" s="97" t="s">
        <v>1402</v>
      </c>
      <c r="W1006" s="89" t="s">
        <v>1403</v>
      </c>
      <c r="X1006" s="97"/>
      <c r="Y1006" s="97"/>
      <c r="Z1006" s="97"/>
      <c r="AA1006" s="97"/>
      <c r="AB1006" s="79" t="s">
        <v>1404</v>
      </c>
      <c r="AC1006" s="80" t="s">
        <v>3194</v>
      </c>
      <c r="AD1006" s="79"/>
      <c r="AE1006" s="79"/>
      <c r="AF1006" s="79"/>
      <c r="AG1006" s="79"/>
      <c r="AH1006" s="79"/>
      <c r="AI1006" s="79"/>
      <c r="AJ1006" s="79"/>
      <c r="AK1006" s="79"/>
      <c r="AL1006" s="79"/>
      <c r="AM1006" s="79" t="s">
        <v>3195</v>
      </c>
      <c r="AN1006" s="79" t="s">
        <v>3040</v>
      </c>
      <c r="AO1006" s="73" t="s">
        <v>205</v>
      </c>
      <c r="AP1006" s="73" t="s">
        <v>74</v>
      </c>
      <c r="AQ1006" s="73" t="s">
        <v>1405</v>
      </c>
      <c r="AR1006" s="239" t="s">
        <v>1406</v>
      </c>
      <c r="AS1006" s="199">
        <v>244</v>
      </c>
      <c r="AT1006" s="40">
        <f t="shared" si="391"/>
        <v>9574755</v>
      </c>
      <c r="AU1006" s="40">
        <f t="shared" si="391"/>
        <v>9560154.3399999999</v>
      </c>
      <c r="AV1006" s="37">
        <v>0</v>
      </c>
      <c r="AW1006" s="37">
        <v>0</v>
      </c>
      <c r="AX1006" s="99">
        <v>9574755</v>
      </c>
      <c r="AY1006" s="99">
        <v>9560154.3399999999</v>
      </c>
      <c r="AZ1006" s="37">
        <v>0</v>
      </c>
      <c r="BA1006" s="37">
        <v>0</v>
      </c>
      <c r="BB1006" s="37">
        <v>0</v>
      </c>
      <c r="BC1006" s="37">
        <v>0</v>
      </c>
      <c r="BD1006" s="37">
        <f t="shared" si="395"/>
        <v>1793670.77</v>
      </c>
      <c r="BE1006" s="37">
        <v>0</v>
      </c>
      <c r="BF1006" s="37">
        <v>1793670.77</v>
      </c>
      <c r="BG1006" s="37">
        <v>0</v>
      </c>
      <c r="BH1006" s="37">
        <v>0</v>
      </c>
      <c r="BI1006" s="37">
        <f t="shared" si="396"/>
        <v>1793670.77</v>
      </c>
      <c r="BJ1006" s="37">
        <v>0</v>
      </c>
      <c r="BK1006" s="37">
        <v>1793670.77</v>
      </c>
      <c r="BL1006" s="37">
        <v>0</v>
      </c>
      <c r="BM1006" s="37">
        <v>0</v>
      </c>
      <c r="BN1006" s="37">
        <f t="shared" si="397"/>
        <v>1793670.77</v>
      </c>
      <c r="BO1006" s="37">
        <v>0</v>
      </c>
      <c r="BP1006" s="37">
        <v>1793670.77</v>
      </c>
      <c r="BQ1006" s="37">
        <v>0</v>
      </c>
      <c r="BR1006" s="37">
        <v>0</v>
      </c>
      <c r="BS1006" s="37">
        <f t="shared" ref="BS1006" si="413">SUM(BT1006:BW1006)</f>
        <v>1793670.77</v>
      </c>
      <c r="BT1006" s="37">
        <v>0</v>
      </c>
      <c r="BU1006" s="37">
        <v>1793670.77</v>
      </c>
      <c r="BV1006" s="37">
        <v>0</v>
      </c>
      <c r="BW1006" s="37">
        <v>0</v>
      </c>
      <c r="BX1006" s="356">
        <f t="shared" si="401"/>
        <v>9560154.3399999999</v>
      </c>
      <c r="BY1006" s="356">
        <f t="shared" si="402"/>
        <v>0</v>
      </c>
      <c r="BZ1006" s="356">
        <f t="shared" si="403"/>
        <v>9560154.3399999999</v>
      </c>
      <c r="CA1006" s="356">
        <f t="shared" si="404"/>
        <v>0</v>
      </c>
      <c r="CB1006" s="356">
        <f t="shared" si="405"/>
        <v>0</v>
      </c>
      <c r="CC1006" s="311">
        <f t="shared" si="406"/>
        <v>1793670.77</v>
      </c>
      <c r="CD1006" s="356">
        <f t="shared" si="399"/>
        <v>0</v>
      </c>
      <c r="CE1006" s="356">
        <f t="shared" si="399"/>
        <v>1793670.77</v>
      </c>
      <c r="CF1006" s="356">
        <f t="shared" si="399"/>
        <v>0</v>
      </c>
      <c r="CG1006" s="356">
        <f t="shared" si="399"/>
        <v>0</v>
      </c>
      <c r="CH1006" s="311">
        <f t="shared" si="407"/>
        <v>1793670.77</v>
      </c>
      <c r="CI1006" s="356">
        <f t="shared" si="400"/>
        <v>0</v>
      </c>
      <c r="CJ1006" s="356">
        <f t="shared" si="400"/>
        <v>1793670.77</v>
      </c>
      <c r="CK1006" s="356">
        <f t="shared" si="400"/>
        <v>0</v>
      </c>
      <c r="CL1006" s="356">
        <f t="shared" si="400"/>
        <v>0</v>
      </c>
      <c r="CM1006" s="509" t="s">
        <v>92</v>
      </c>
      <c r="CN1006" s="19" t="str">
        <f t="shared" si="393"/>
        <v>4040200830503плановый</v>
      </c>
      <c r="CO1006" s="103"/>
      <c r="CP1006" s="103"/>
      <c r="CQ1006" s="104"/>
      <c r="CR1006" s="104">
        <f t="shared" si="377"/>
        <v>0</v>
      </c>
      <c r="CS1006" s="104">
        <f t="shared" si="378"/>
        <v>0</v>
      </c>
      <c r="CT1006" s="104">
        <f t="shared" si="379"/>
        <v>0</v>
      </c>
      <c r="CU1006" s="104">
        <f t="shared" si="380"/>
        <v>0</v>
      </c>
      <c r="CV1006" s="104">
        <f t="shared" si="381"/>
        <v>0</v>
      </c>
      <c r="CW1006" s="104">
        <f t="shared" si="382"/>
        <v>0</v>
      </c>
      <c r="CX1006" s="104"/>
      <c r="CY1006" s="211">
        <f t="shared" si="341"/>
        <v>0</v>
      </c>
      <c r="CZ1006" s="211">
        <f t="shared" si="342"/>
        <v>0</v>
      </c>
      <c r="DA1006" s="211">
        <f t="shared" si="343"/>
        <v>0</v>
      </c>
      <c r="DB1006" s="211">
        <f t="shared" si="344"/>
        <v>0</v>
      </c>
      <c r="DC1006" s="211">
        <f t="shared" si="345"/>
        <v>0</v>
      </c>
      <c r="DD1006" s="211">
        <f t="shared" si="346"/>
        <v>0</v>
      </c>
      <c r="DE1006" s="211">
        <f t="shared" si="347"/>
        <v>0</v>
      </c>
      <c r="DF1006" s="211">
        <f t="shared" si="348"/>
        <v>0</v>
      </c>
      <c r="DG1006" s="211">
        <f t="shared" si="349"/>
        <v>0</v>
      </c>
      <c r="DH1006" s="211">
        <f t="shared" si="350"/>
        <v>0</v>
      </c>
    </row>
    <row r="1007" spans="1:112" s="105" customFormat="1" ht="32.1" customHeight="1" thickBot="1">
      <c r="A1007" s="94" t="s">
        <v>1221</v>
      </c>
      <c r="B1007" s="95" t="s">
        <v>1222</v>
      </c>
      <c r="C1007" s="202">
        <v>404020083</v>
      </c>
      <c r="D1007" s="198" t="s">
        <v>1399</v>
      </c>
      <c r="E1007" s="78" t="s">
        <v>1224</v>
      </c>
      <c r="F1007" s="96"/>
      <c r="G1007" s="96"/>
      <c r="H1007" s="97">
        <v>4</v>
      </c>
      <c r="I1007" s="98"/>
      <c r="J1007" s="97">
        <v>19</v>
      </c>
      <c r="K1007" s="97" t="s">
        <v>1400</v>
      </c>
      <c r="L1007" s="97"/>
      <c r="M1007" s="89"/>
      <c r="N1007" s="89">
        <v>2</v>
      </c>
      <c r="O1007" s="89"/>
      <c r="P1007" s="79" t="s">
        <v>134</v>
      </c>
      <c r="Q1007" s="80" t="s">
        <v>1401</v>
      </c>
      <c r="R1007" s="89"/>
      <c r="S1007" s="89"/>
      <c r="T1007" s="89"/>
      <c r="U1007" s="89"/>
      <c r="V1007" s="97" t="s">
        <v>3196</v>
      </c>
      <c r="W1007" s="97" t="s">
        <v>3197</v>
      </c>
      <c r="X1007" s="97" t="s">
        <v>316</v>
      </c>
      <c r="Y1007" s="97"/>
      <c r="Z1007" s="97"/>
      <c r="AA1007" s="97"/>
      <c r="AB1007" s="79" t="s">
        <v>1404</v>
      </c>
      <c r="AC1007" s="80" t="s">
        <v>3198</v>
      </c>
      <c r="AD1007" s="79"/>
      <c r="AE1007" s="79"/>
      <c r="AF1007" s="79"/>
      <c r="AG1007" s="79"/>
      <c r="AH1007" s="79"/>
      <c r="AI1007" s="79"/>
      <c r="AJ1007" s="79" t="s">
        <v>1538</v>
      </c>
      <c r="AK1007" s="79"/>
      <c r="AL1007" s="79"/>
      <c r="AM1007" s="79" t="s">
        <v>3199</v>
      </c>
      <c r="AN1007" s="79" t="s">
        <v>3200</v>
      </c>
      <c r="AO1007" s="73" t="s">
        <v>205</v>
      </c>
      <c r="AP1007" s="73" t="s">
        <v>74</v>
      </c>
      <c r="AQ1007" s="73" t="s">
        <v>3201</v>
      </c>
      <c r="AR1007" s="239" t="s">
        <v>3202</v>
      </c>
      <c r="AS1007" s="199">
        <v>244</v>
      </c>
      <c r="AT1007" s="40">
        <f t="shared" ref="AT1007:AU1007" si="414">AV1007+AX1007+AZ1007+BB1007</f>
        <v>0</v>
      </c>
      <c r="AU1007" s="40">
        <f t="shared" si="414"/>
        <v>0</v>
      </c>
      <c r="AV1007" s="37">
        <v>0</v>
      </c>
      <c r="AW1007" s="37">
        <v>0</v>
      </c>
      <c r="AX1007" s="99">
        <v>0</v>
      </c>
      <c r="AY1007" s="99">
        <v>0</v>
      </c>
      <c r="AZ1007" s="37">
        <v>0</v>
      </c>
      <c r="BA1007" s="37">
        <v>0</v>
      </c>
      <c r="BB1007" s="37">
        <v>0</v>
      </c>
      <c r="BC1007" s="37">
        <v>0</v>
      </c>
      <c r="BD1007" s="37">
        <f t="shared" si="395"/>
        <v>3000000</v>
      </c>
      <c r="BE1007" s="37">
        <v>0</v>
      </c>
      <c r="BF1007" s="37">
        <v>0</v>
      </c>
      <c r="BG1007" s="37">
        <v>0</v>
      </c>
      <c r="BH1007" s="37">
        <v>3000000</v>
      </c>
      <c r="BI1007" s="37">
        <f t="shared" ref="BI1007" si="415">SUM(BJ1007:BM1007)</f>
        <v>0</v>
      </c>
      <c r="BJ1007" s="37">
        <v>0</v>
      </c>
      <c r="BK1007" s="37">
        <v>0</v>
      </c>
      <c r="BL1007" s="37">
        <v>0</v>
      </c>
      <c r="BM1007" s="37">
        <v>0</v>
      </c>
      <c r="BN1007" s="37">
        <f t="shared" ref="BN1007" si="416">SUM(BO1007:BR1007)</f>
        <v>0</v>
      </c>
      <c r="BO1007" s="37">
        <v>0</v>
      </c>
      <c r="BP1007" s="37">
        <v>0</v>
      </c>
      <c r="BQ1007" s="37">
        <v>0</v>
      </c>
      <c r="BR1007" s="37">
        <v>0</v>
      </c>
      <c r="BS1007" s="37">
        <f t="shared" ref="BS1007" si="417">SUM(BT1007:BW1007)</f>
        <v>0</v>
      </c>
      <c r="BT1007" s="37">
        <v>0</v>
      </c>
      <c r="BU1007" s="37">
        <v>0</v>
      </c>
      <c r="BV1007" s="37">
        <v>0</v>
      </c>
      <c r="BW1007" s="37">
        <v>0</v>
      </c>
      <c r="BX1007" s="359">
        <f t="shared" si="401"/>
        <v>0</v>
      </c>
      <c r="BY1007" s="359">
        <f t="shared" si="402"/>
        <v>0</v>
      </c>
      <c r="BZ1007" s="359">
        <f t="shared" si="403"/>
        <v>0</v>
      </c>
      <c r="CA1007" s="359">
        <f t="shared" si="404"/>
        <v>0</v>
      </c>
      <c r="CB1007" s="359">
        <f t="shared" si="405"/>
        <v>0</v>
      </c>
      <c r="CC1007" s="360">
        <f t="shared" si="406"/>
        <v>3000000</v>
      </c>
      <c r="CD1007" s="359">
        <f t="shared" si="399"/>
        <v>0</v>
      </c>
      <c r="CE1007" s="359">
        <f t="shared" si="399"/>
        <v>0</v>
      </c>
      <c r="CF1007" s="359">
        <f t="shared" si="399"/>
        <v>0</v>
      </c>
      <c r="CG1007" s="359">
        <f t="shared" si="399"/>
        <v>3000000</v>
      </c>
      <c r="CH1007" s="360">
        <f t="shared" si="407"/>
        <v>0</v>
      </c>
      <c r="CI1007" s="359">
        <f t="shared" si="400"/>
        <v>0</v>
      </c>
      <c r="CJ1007" s="359">
        <f t="shared" si="400"/>
        <v>0</v>
      </c>
      <c r="CK1007" s="359">
        <f t="shared" si="400"/>
        <v>0</v>
      </c>
      <c r="CL1007" s="359">
        <f t="shared" si="400"/>
        <v>0</v>
      </c>
      <c r="CM1007" s="509" t="s">
        <v>92</v>
      </c>
      <c r="CN1007" s="19" t="str">
        <f t="shared" si="393"/>
        <v>4040200830503плановый</v>
      </c>
      <c r="CO1007" s="103"/>
      <c r="CP1007" s="103"/>
      <c r="CQ1007" s="104"/>
      <c r="CR1007" s="104">
        <f t="shared" si="377"/>
        <v>0</v>
      </c>
      <c r="CS1007" s="104">
        <f t="shared" si="378"/>
        <v>0</v>
      </c>
      <c r="CT1007" s="104">
        <f t="shared" si="379"/>
        <v>0</v>
      </c>
      <c r="CU1007" s="104">
        <f t="shared" si="380"/>
        <v>0</v>
      </c>
      <c r="CV1007" s="104">
        <f t="shared" si="381"/>
        <v>0</v>
      </c>
      <c r="CW1007" s="104">
        <f t="shared" si="382"/>
        <v>0</v>
      </c>
      <c r="CX1007" s="104"/>
      <c r="CY1007" s="211">
        <f t="shared" si="341"/>
        <v>0</v>
      </c>
      <c r="CZ1007" s="211">
        <f t="shared" si="342"/>
        <v>0</v>
      </c>
      <c r="DA1007" s="211">
        <f t="shared" si="343"/>
        <v>0</v>
      </c>
      <c r="DB1007" s="211">
        <f t="shared" si="344"/>
        <v>0</v>
      </c>
      <c r="DC1007" s="211">
        <f t="shared" si="345"/>
        <v>0</v>
      </c>
      <c r="DD1007" s="211">
        <f t="shared" si="346"/>
        <v>0</v>
      </c>
      <c r="DE1007" s="211">
        <f t="shared" si="347"/>
        <v>0</v>
      </c>
      <c r="DF1007" s="211">
        <f t="shared" si="348"/>
        <v>0</v>
      </c>
      <c r="DG1007" s="211">
        <f t="shared" si="349"/>
        <v>0</v>
      </c>
      <c r="DH1007" s="211">
        <f t="shared" si="350"/>
        <v>0</v>
      </c>
    </row>
    <row r="1008" spans="1:112" s="105" customFormat="1" ht="32.1" customHeight="1" thickBot="1">
      <c r="A1008" s="640" t="s">
        <v>3203</v>
      </c>
      <c r="B1008" s="641"/>
      <c r="C1008" s="641"/>
      <c r="D1008" s="641"/>
      <c r="E1008" s="641"/>
      <c r="F1008" s="641"/>
      <c r="G1008" s="641"/>
      <c r="H1008" s="641"/>
      <c r="I1008" s="641"/>
      <c r="J1008" s="641"/>
      <c r="K1008" s="641"/>
      <c r="L1008" s="641"/>
      <c r="M1008" s="641"/>
      <c r="N1008" s="641"/>
      <c r="O1008" s="641"/>
      <c r="P1008" s="641"/>
      <c r="Q1008" s="641"/>
      <c r="R1008" s="641"/>
      <c r="S1008" s="641"/>
      <c r="T1008" s="641"/>
      <c r="U1008" s="641"/>
      <c r="V1008" s="641"/>
      <c r="W1008" s="641"/>
      <c r="X1008" s="641"/>
      <c r="Y1008" s="641"/>
      <c r="Z1008" s="641"/>
      <c r="AA1008" s="641"/>
      <c r="AB1008" s="641"/>
      <c r="AC1008" s="641"/>
      <c r="AD1008" s="641"/>
      <c r="AE1008" s="641"/>
      <c r="AF1008" s="641"/>
      <c r="AG1008" s="642"/>
      <c r="AH1008" s="363"/>
      <c r="AI1008" s="363"/>
      <c r="AJ1008" s="363"/>
      <c r="AK1008" s="363"/>
      <c r="AL1008" s="363"/>
      <c r="AM1008" s="363"/>
      <c r="AN1008" s="363"/>
      <c r="AO1008" s="363"/>
      <c r="AP1008" s="363"/>
      <c r="AQ1008" s="363"/>
      <c r="AR1008" s="363"/>
      <c r="AS1008" s="363"/>
      <c r="AT1008" s="354">
        <f t="shared" ref="AT1008:BC1008" si="418">SUM(AT922:AT1006)</f>
        <v>2074329803.0499995</v>
      </c>
      <c r="AU1008" s="354">
        <f t="shared" si="418"/>
        <v>1961958975.5799997</v>
      </c>
      <c r="AV1008" s="354">
        <f t="shared" si="418"/>
        <v>490681464.83000004</v>
      </c>
      <c r="AW1008" s="354">
        <f t="shared" si="418"/>
        <v>490659149.38000005</v>
      </c>
      <c r="AX1008" s="354">
        <f t="shared" si="418"/>
        <v>706836050.25</v>
      </c>
      <c r="AY1008" s="354">
        <f t="shared" si="418"/>
        <v>648492115.48000014</v>
      </c>
      <c r="AZ1008" s="354">
        <f t="shared" si="418"/>
        <v>0</v>
      </c>
      <c r="BA1008" s="354">
        <f t="shared" si="418"/>
        <v>0</v>
      </c>
      <c r="BB1008" s="354">
        <f t="shared" si="418"/>
        <v>876812287.96999991</v>
      </c>
      <c r="BC1008" s="354">
        <f t="shared" si="418"/>
        <v>822807710.71999991</v>
      </c>
      <c r="BD1008" s="354">
        <f>SUM(BD922:BD1007)</f>
        <v>2077266717.0799994</v>
      </c>
      <c r="BE1008" s="354">
        <f t="shared" ref="BE1008:CL1008" si="419">SUM(BE922:BE1007)</f>
        <v>244573757.09</v>
      </c>
      <c r="BF1008" s="354">
        <f t="shared" si="419"/>
        <v>1149050353.22</v>
      </c>
      <c r="BG1008" s="354">
        <f t="shared" si="419"/>
        <v>0</v>
      </c>
      <c r="BH1008" s="354">
        <f t="shared" si="419"/>
        <v>683642606.76999998</v>
      </c>
      <c r="BI1008" s="354">
        <f t="shared" si="419"/>
        <v>538575754.10000002</v>
      </c>
      <c r="BJ1008" s="354">
        <f t="shared" si="419"/>
        <v>0</v>
      </c>
      <c r="BK1008" s="354">
        <f t="shared" si="419"/>
        <v>35320720.770000003</v>
      </c>
      <c r="BL1008" s="354">
        <f t="shared" si="419"/>
        <v>0</v>
      </c>
      <c r="BM1008" s="354">
        <f t="shared" si="419"/>
        <v>503255033.32999998</v>
      </c>
      <c r="BN1008" s="354">
        <f t="shared" si="419"/>
        <v>534827624.09999996</v>
      </c>
      <c r="BO1008" s="354">
        <f t="shared" si="419"/>
        <v>0</v>
      </c>
      <c r="BP1008" s="354">
        <f t="shared" si="419"/>
        <v>35320720.770000003</v>
      </c>
      <c r="BQ1008" s="354">
        <f t="shared" si="419"/>
        <v>0</v>
      </c>
      <c r="BR1008" s="354">
        <f t="shared" si="419"/>
        <v>499506903.32999998</v>
      </c>
      <c r="BS1008" s="354">
        <f t="shared" si="419"/>
        <v>534827624.09999996</v>
      </c>
      <c r="BT1008" s="354">
        <f t="shared" si="419"/>
        <v>0</v>
      </c>
      <c r="BU1008" s="354">
        <f t="shared" si="419"/>
        <v>35320720.770000003</v>
      </c>
      <c r="BV1008" s="354">
        <f t="shared" si="419"/>
        <v>0</v>
      </c>
      <c r="BW1008" s="354">
        <f t="shared" si="419"/>
        <v>499506903.32999998</v>
      </c>
      <c r="BX1008" s="354">
        <f t="shared" si="419"/>
        <v>1961958975.5799997</v>
      </c>
      <c r="BY1008" s="355">
        <f t="shared" si="419"/>
        <v>490659149.38000005</v>
      </c>
      <c r="BZ1008" s="355">
        <f t="shared" si="419"/>
        <v>648492115.48000014</v>
      </c>
      <c r="CA1008" s="355">
        <f t="shared" si="419"/>
        <v>0</v>
      </c>
      <c r="CB1008" s="355">
        <f t="shared" si="419"/>
        <v>822807710.71999991</v>
      </c>
      <c r="CC1008" s="355">
        <f t="shared" si="419"/>
        <v>2798589592.2599993</v>
      </c>
      <c r="CD1008" s="355">
        <f t="shared" si="419"/>
        <v>244573757.09</v>
      </c>
      <c r="CE1008" s="355">
        <f t="shared" si="419"/>
        <v>1149050353.22</v>
      </c>
      <c r="CF1008" s="355">
        <f t="shared" si="419"/>
        <v>0</v>
      </c>
      <c r="CG1008" s="355">
        <f t="shared" si="419"/>
        <v>1404965481.95</v>
      </c>
      <c r="CH1008" s="355">
        <f t="shared" si="419"/>
        <v>538575754.10000002</v>
      </c>
      <c r="CI1008" s="355">
        <f t="shared" si="419"/>
        <v>0</v>
      </c>
      <c r="CJ1008" s="355">
        <f t="shared" si="419"/>
        <v>35320720.770000003</v>
      </c>
      <c r="CK1008" s="355">
        <f t="shared" si="419"/>
        <v>0</v>
      </c>
      <c r="CL1008" s="355">
        <f t="shared" si="419"/>
        <v>503255033.32999998</v>
      </c>
      <c r="CM1008" s="361"/>
      <c r="CN1008" s="19" t="str">
        <f t="shared" si="393"/>
        <v/>
      </c>
      <c r="CO1008" s="103"/>
      <c r="CP1008" s="103"/>
      <c r="CQ1008" s="104"/>
      <c r="CR1008" s="104">
        <f t="shared" si="377"/>
        <v>0</v>
      </c>
      <c r="CS1008" s="104">
        <f t="shared" si="378"/>
        <v>0</v>
      </c>
      <c r="CT1008" s="104">
        <f t="shared" si="379"/>
        <v>0</v>
      </c>
      <c r="CU1008" s="104">
        <f t="shared" si="380"/>
        <v>0</v>
      </c>
      <c r="CV1008" s="104">
        <f t="shared" si="381"/>
        <v>0</v>
      </c>
      <c r="CW1008" s="104">
        <f t="shared" si="382"/>
        <v>0</v>
      </c>
      <c r="CX1008" s="104"/>
      <c r="CY1008" s="211">
        <f t="shared" si="341"/>
        <v>721322875.17999983</v>
      </c>
      <c r="CZ1008" s="211">
        <f t="shared" si="342"/>
        <v>0</v>
      </c>
      <c r="DA1008" s="211">
        <f t="shared" si="343"/>
        <v>0</v>
      </c>
      <c r="DB1008" s="211">
        <f t="shared" si="344"/>
        <v>0</v>
      </c>
      <c r="DC1008" s="211">
        <f t="shared" si="345"/>
        <v>721322875.18000007</v>
      </c>
      <c r="DD1008" s="211">
        <f t="shared" si="346"/>
        <v>0</v>
      </c>
      <c r="DE1008" s="211">
        <f t="shared" si="347"/>
        <v>0</v>
      </c>
      <c r="DF1008" s="211">
        <f t="shared" si="348"/>
        <v>0</v>
      </c>
      <c r="DG1008" s="211">
        <f t="shared" si="349"/>
        <v>0</v>
      </c>
      <c r="DH1008" s="211">
        <f t="shared" si="350"/>
        <v>0</v>
      </c>
    </row>
    <row r="1009" spans="1:112" s="105" customFormat="1" ht="32.1" customHeight="1">
      <c r="A1009" s="288">
        <v>621</v>
      </c>
      <c r="B1009" s="289" t="s">
        <v>1407</v>
      </c>
      <c r="C1009" s="202">
        <v>401000003</v>
      </c>
      <c r="D1009" s="58" t="s">
        <v>411</v>
      </c>
      <c r="E1009" s="290" t="s">
        <v>329</v>
      </c>
      <c r="F1009" s="291"/>
      <c r="G1009" s="291"/>
      <c r="H1009" s="292">
        <v>3</v>
      </c>
      <c r="I1009" s="291"/>
      <c r="J1009" s="292">
        <v>16</v>
      </c>
      <c r="K1009" s="292">
        <v>1</v>
      </c>
      <c r="L1009" s="292">
        <v>3</v>
      </c>
      <c r="M1009" s="293"/>
      <c r="N1009" s="293"/>
      <c r="O1009" s="293"/>
      <c r="P1009" s="294" t="s">
        <v>134</v>
      </c>
      <c r="Q1009" s="294" t="s">
        <v>275</v>
      </c>
      <c r="R1009" s="292"/>
      <c r="S1009" s="292"/>
      <c r="T1009" s="292" t="s">
        <v>66</v>
      </c>
      <c r="U1009" s="292"/>
      <c r="V1009" s="292" t="s">
        <v>189</v>
      </c>
      <c r="W1009" s="292" t="s">
        <v>64</v>
      </c>
      <c r="X1009" s="292"/>
      <c r="Y1009" s="292"/>
      <c r="Z1009" s="292"/>
      <c r="AA1009" s="292" t="s">
        <v>1408</v>
      </c>
      <c r="AB1009" s="294" t="s">
        <v>1409</v>
      </c>
      <c r="AC1009" s="294" t="s">
        <v>3204</v>
      </c>
      <c r="AD1009" s="319"/>
      <c r="AE1009" s="319"/>
      <c r="AF1009" s="319"/>
      <c r="AG1009" s="319"/>
      <c r="AH1009" s="319"/>
      <c r="AI1009" s="319"/>
      <c r="AJ1009" s="319"/>
      <c r="AK1009" s="319"/>
      <c r="AL1009" s="319"/>
      <c r="AM1009" s="364" t="s">
        <v>3205</v>
      </c>
      <c r="AN1009" s="294" t="s">
        <v>3206</v>
      </c>
      <c r="AO1009" s="182" t="s">
        <v>137</v>
      </c>
      <c r="AP1009" s="182" t="s">
        <v>65</v>
      </c>
      <c r="AQ1009" s="182" t="s">
        <v>1410</v>
      </c>
      <c r="AR1009" s="70" t="s">
        <v>1411</v>
      </c>
      <c r="AS1009" s="182">
        <v>244</v>
      </c>
      <c r="AT1009" s="287">
        <v>488794.84</v>
      </c>
      <c r="AU1009" s="287">
        <v>488794.84</v>
      </c>
      <c r="AV1009" s="421">
        <v>0</v>
      </c>
      <c r="AW1009" s="422">
        <v>0</v>
      </c>
      <c r="AX1009" s="287">
        <v>0</v>
      </c>
      <c r="AY1009" s="287">
        <v>0</v>
      </c>
      <c r="AZ1009" s="287">
        <v>0</v>
      </c>
      <c r="BA1009" s="287">
        <v>0</v>
      </c>
      <c r="BB1009" s="287">
        <v>488794.84</v>
      </c>
      <c r="BC1009" s="287">
        <v>488794.84</v>
      </c>
      <c r="BD1009" s="423">
        <v>100000</v>
      </c>
      <c r="BE1009" s="423">
        <v>0</v>
      </c>
      <c r="BF1009" s="423">
        <v>0</v>
      </c>
      <c r="BG1009" s="423">
        <v>0</v>
      </c>
      <c r="BH1009" s="423">
        <v>100000</v>
      </c>
      <c r="BI1009" s="423">
        <v>100000</v>
      </c>
      <c r="BJ1009" s="423">
        <v>0</v>
      </c>
      <c r="BK1009" s="423">
        <v>0</v>
      </c>
      <c r="BL1009" s="423">
        <v>0</v>
      </c>
      <c r="BM1009" s="423">
        <v>100000</v>
      </c>
      <c r="BN1009" s="423">
        <v>100000</v>
      </c>
      <c r="BO1009" s="424">
        <v>0</v>
      </c>
      <c r="BP1009" s="424">
        <v>0</v>
      </c>
      <c r="BQ1009" s="424">
        <v>0</v>
      </c>
      <c r="BR1009" s="423">
        <v>100000</v>
      </c>
      <c r="BS1009" s="423">
        <v>100000</v>
      </c>
      <c r="BT1009" s="424">
        <v>0</v>
      </c>
      <c r="BU1009" s="424">
        <v>0</v>
      </c>
      <c r="BV1009" s="424">
        <v>0</v>
      </c>
      <c r="BW1009" s="423">
        <v>100000</v>
      </c>
      <c r="BX1009" s="287">
        <v>488794.84</v>
      </c>
      <c r="BY1009" s="421">
        <v>0</v>
      </c>
      <c r="BZ1009" s="287">
        <v>0</v>
      </c>
      <c r="CA1009" s="287">
        <v>0</v>
      </c>
      <c r="CB1009" s="287">
        <v>488794.84</v>
      </c>
      <c r="CC1009" s="423">
        <v>100000</v>
      </c>
      <c r="CD1009" s="423">
        <v>0</v>
      </c>
      <c r="CE1009" s="423">
        <v>0</v>
      </c>
      <c r="CF1009" s="423">
        <v>0</v>
      </c>
      <c r="CG1009" s="423">
        <v>100000</v>
      </c>
      <c r="CH1009" s="423">
        <v>100000</v>
      </c>
      <c r="CI1009" s="423">
        <v>0</v>
      </c>
      <c r="CJ1009" s="423">
        <v>0</v>
      </c>
      <c r="CK1009" s="423">
        <v>0</v>
      </c>
      <c r="CL1009" s="423">
        <v>100000</v>
      </c>
      <c r="CM1009" s="311" t="s">
        <v>91</v>
      </c>
      <c r="CN1009" s="19" t="str">
        <f t="shared" si="393"/>
        <v>4010000030412нормативный</v>
      </c>
      <c r="CO1009" s="103"/>
      <c r="CP1009" s="103"/>
      <c r="CQ1009" s="104"/>
      <c r="CR1009" s="104">
        <f t="shared" si="377"/>
        <v>0</v>
      </c>
      <c r="CS1009" s="104">
        <f t="shared" si="378"/>
        <v>0</v>
      </c>
      <c r="CT1009" s="104">
        <f t="shared" si="379"/>
        <v>0</v>
      </c>
      <c r="CU1009" s="104">
        <f t="shared" si="380"/>
        <v>0</v>
      </c>
      <c r="CV1009" s="104">
        <f t="shared" si="381"/>
        <v>0</v>
      </c>
      <c r="CW1009" s="104">
        <f t="shared" si="382"/>
        <v>0</v>
      </c>
      <c r="CX1009" s="104"/>
      <c r="CY1009" s="211">
        <f t="shared" si="341"/>
        <v>0</v>
      </c>
      <c r="CZ1009" s="211">
        <f t="shared" si="342"/>
        <v>0</v>
      </c>
      <c r="DA1009" s="211">
        <f t="shared" si="343"/>
        <v>0</v>
      </c>
      <c r="DB1009" s="211">
        <f t="shared" si="344"/>
        <v>0</v>
      </c>
      <c r="DC1009" s="211">
        <f t="shared" si="345"/>
        <v>0</v>
      </c>
      <c r="DD1009" s="211">
        <f t="shared" si="346"/>
        <v>0</v>
      </c>
      <c r="DE1009" s="211">
        <f t="shared" si="347"/>
        <v>0</v>
      </c>
      <c r="DF1009" s="211">
        <f t="shared" si="348"/>
        <v>0</v>
      </c>
      <c r="DG1009" s="211">
        <f t="shared" si="349"/>
        <v>0</v>
      </c>
      <c r="DH1009" s="211">
        <f t="shared" si="350"/>
        <v>0</v>
      </c>
    </row>
    <row r="1010" spans="1:112" s="105" customFormat="1" ht="32.1" customHeight="1">
      <c r="A1010" s="288">
        <v>621</v>
      </c>
      <c r="B1010" s="289" t="s">
        <v>1407</v>
      </c>
      <c r="C1010" s="202">
        <v>401000007</v>
      </c>
      <c r="D1010" s="58" t="s">
        <v>288</v>
      </c>
      <c r="E1010" s="290" t="s">
        <v>1445</v>
      </c>
      <c r="F1010" s="291"/>
      <c r="G1010" s="291"/>
      <c r="H1010" s="292">
        <v>3</v>
      </c>
      <c r="I1010" s="291"/>
      <c r="J1010" s="292">
        <v>16</v>
      </c>
      <c r="K1010" s="292">
        <v>1</v>
      </c>
      <c r="L1010" s="292">
        <v>6</v>
      </c>
      <c r="M1010" s="293"/>
      <c r="N1010" s="293"/>
      <c r="O1010" s="293"/>
      <c r="P1010" s="294" t="s">
        <v>1413</v>
      </c>
      <c r="Q1010" s="294" t="s">
        <v>1414</v>
      </c>
      <c r="R1010" s="292"/>
      <c r="S1010" s="292"/>
      <c r="T1010" s="292" t="s">
        <v>66</v>
      </c>
      <c r="U1010" s="292"/>
      <c r="V1010" s="292" t="s">
        <v>189</v>
      </c>
      <c r="W1010" s="292">
        <v>1</v>
      </c>
      <c r="X1010" s="292"/>
      <c r="Y1010" s="292"/>
      <c r="Z1010" s="292"/>
      <c r="AA1010" s="292"/>
      <c r="AB1010" s="294" t="s">
        <v>1409</v>
      </c>
      <c r="AC1010" s="294" t="s">
        <v>3207</v>
      </c>
      <c r="AD1010" s="319"/>
      <c r="AE1010" s="319"/>
      <c r="AF1010" s="319"/>
      <c r="AG1010" s="319"/>
      <c r="AH1010" s="319"/>
      <c r="AI1010" s="319"/>
      <c r="AJ1010" s="319"/>
      <c r="AK1010" s="319"/>
      <c r="AL1010" s="319"/>
      <c r="AM1010" s="364" t="s">
        <v>3208</v>
      </c>
      <c r="AN1010" s="294" t="s">
        <v>3209</v>
      </c>
      <c r="AO1010" s="182" t="s">
        <v>205</v>
      </c>
      <c r="AP1010" s="182" t="s">
        <v>71</v>
      </c>
      <c r="AQ1010" s="182">
        <v>8420020200</v>
      </c>
      <c r="AR1010" s="70" t="s">
        <v>1282</v>
      </c>
      <c r="AS1010" s="182">
        <v>244</v>
      </c>
      <c r="AT1010" s="287">
        <v>3990000</v>
      </c>
      <c r="AU1010" s="287">
        <v>3990000</v>
      </c>
      <c r="AV1010" s="287">
        <v>0</v>
      </c>
      <c r="AW1010" s="425">
        <v>0</v>
      </c>
      <c r="AX1010" s="287">
        <v>0</v>
      </c>
      <c r="AY1010" s="287">
        <v>0</v>
      </c>
      <c r="AZ1010" s="287">
        <v>0</v>
      </c>
      <c r="BA1010" s="287">
        <v>0</v>
      </c>
      <c r="BB1010" s="287">
        <v>3990000</v>
      </c>
      <c r="BC1010" s="287">
        <v>3990000</v>
      </c>
      <c r="BD1010" s="426">
        <v>4193000</v>
      </c>
      <c r="BE1010" s="426">
        <v>0</v>
      </c>
      <c r="BF1010" s="426">
        <v>0</v>
      </c>
      <c r="BG1010" s="426">
        <v>0</v>
      </c>
      <c r="BH1010" s="426">
        <v>4193000</v>
      </c>
      <c r="BI1010" s="426">
        <v>0</v>
      </c>
      <c r="BJ1010" s="426">
        <v>0</v>
      </c>
      <c r="BK1010" s="426">
        <v>0</v>
      </c>
      <c r="BL1010" s="426">
        <v>0</v>
      </c>
      <c r="BM1010" s="426">
        <v>0</v>
      </c>
      <c r="BN1010" s="424">
        <v>0</v>
      </c>
      <c r="BO1010" s="424">
        <v>0</v>
      </c>
      <c r="BP1010" s="424">
        <v>0</v>
      </c>
      <c r="BQ1010" s="424">
        <v>0</v>
      </c>
      <c r="BR1010" s="424">
        <v>0</v>
      </c>
      <c r="BS1010" s="424">
        <v>0</v>
      </c>
      <c r="BT1010" s="424">
        <v>0</v>
      </c>
      <c r="BU1010" s="424">
        <v>0</v>
      </c>
      <c r="BV1010" s="424">
        <v>0</v>
      </c>
      <c r="BW1010" s="424">
        <v>0</v>
      </c>
      <c r="BX1010" s="287">
        <v>3990000</v>
      </c>
      <c r="BY1010" s="287">
        <v>0</v>
      </c>
      <c r="BZ1010" s="287">
        <v>0</v>
      </c>
      <c r="CA1010" s="287">
        <v>0</v>
      </c>
      <c r="CB1010" s="287">
        <v>3990000</v>
      </c>
      <c r="CC1010" s="426">
        <v>4193000</v>
      </c>
      <c r="CD1010" s="426">
        <v>0</v>
      </c>
      <c r="CE1010" s="426">
        <v>0</v>
      </c>
      <c r="CF1010" s="426">
        <v>0</v>
      </c>
      <c r="CG1010" s="426">
        <v>4193000</v>
      </c>
      <c r="CH1010" s="426">
        <v>0</v>
      </c>
      <c r="CI1010" s="426">
        <v>0</v>
      </c>
      <c r="CJ1010" s="426">
        <v>0</v>
      </c>
      <c r="CK1010" s="426">
        <v>0</v>
      </c>
      <c r="CL1010" s="426">
        <v>0</v>
      </c>
      <c r="CM1010" s="311" t="s">
        <v>91</v>
      </c>
      <c r="CN1010" s="19" t="str">
        <f t="shared" si="393"/>
        <v>4010000070501нормативный</v>
      </c>
      <c r="CO1010" s="103"/>
      <c r="CP1010" s="103"/>
      <c r="CQ1010" s="104"/>
      <c r="CR1010" s="104">
        <f t="shared" si="377"/>
        <v>0</v>
      </c>
      <c r="CS1010" s="104">
        <f t="shared" si="378"/>
        <v>0</v>
      </c>
      <c r="CT1010" s="104">
        <f t="shared" si="379"/>
        <v>0</v>
      </c>
      <c r="CU1010" s="104">
        <f t="shared" si="380"/>
        <v>0</v>
      </c>
      <c r="CV1010" s="104">
        <f t="shared" si="381"/>
        <v>0</v>
      </c>
      <c r="CW1010" s="104">
        <f t="shared" si="382"/>
        <v>0</v>
      </c>
      <c r="CX1010" s="104"/>
      <c r="CY1010" s="211">
        <f t="shared" si="341"/>
        <v>0</v>
      </c>
      <c r="CZ1010" s="211">
        <f t="shared" si="342"/>
        <v>0</v>
      </c>
      <c r="DA1010" s="211">
        <f t="shared" si="343"/>
        <v>0</v>
      </c>
      <c r="DB1010" s="211">
        <f t="shared" si="344"/>
        <v>0</v>
      </c>
      <c r="DC1010" s="211">
        <f t="shared" si="345"/>
        <v>0</v>
      </c>
      <c r="DD1010" s="211">
        <f t="shared" si="346"/>
        <v>0</v>
      </c>
      <c r="DE1010" s="211">
        <f t="shared" si="347"/>
        <v>0</v>
      </c>
      <c r="DF1010" s="211">
        <f t="shared" si="348"/>
        <v>0</v>
      </c>
      <c r="DG1010" s="211">
        <f t="shared" si="349"/>
        <v>0</v>
      </c>
      <c r="DH1010" s="211">
        <f t="shared" si="350"/>
        <v>0</v>
      </c>
    </row>
    <row r="1011" spans="1:112" s="105" customFormat="1" ht="32.1" customHeight="1">
      <c r="A1011" s="288">
        <v>621</v>
      </c>
      <c r="B1011" s="289" t="s">
        <v>1407</v>
      </c>
      <c r="C1011" s="202">
        <v>401000022</v>
      </c>
      <c r="D1011" s="58" t="s">
        <v>1415</v>
      </c>
      <c r="E1011" s="290" t="s">
        <v>1445</v>
      </c>
      <c r="F1011" s="291"/>
      <c r="G1011" s="291"/>
      <c r="H1011" s="292">
        <v>3</v>
      </c>
      <c r="I1011" s="291"/>
      <c r="J1011" s="292">
        <v>16</v>
      </c>
      <c r="K1011" s="292">
        <v>1</v>
      </c>
      <c r="L1011" s="292">
        <v>13</v>
      </c>
      <c r="M1011" s="293"/>
      <c r="N1011" s="293"/>
      <c r="O1011" s="293"/>
      <c r="P1011" s="294" t="s">
        <v>1413</v>
      </c>
      <c r="Q1011" s="294" t="s">
        <v>3210</v>
      </c>
      <c r="R1011" s="292"/>
      <c r="S1011" s="292"/>
      <c r="T1011" s="292">
        <v>3</v>
      </c>
      <c r="U1011" s="292"/>
      <c r="V1011" s="292">
        <v>9</v>
      </c>
      <c r="W1011" s="292">
        <v>1</v>
      </c>
      <c r="X1011" s="292"/>
      <c r="Y1011" s="292"/>
      <c r="Z1011" s="292"/>
      <c r="AA1011" s="292"/>
      <c r="AB1011" s="294" t="s">
        <v>1519</v>
      </c>
      <c r="AC1011" s="294" t="s">
        <v>3204</v>
      </c>
      <c r="AD1011" s="319"/>
      <c r="AE1011" s="319"/>
      <c r="AF1011" s="319"/>
      <c r="AG1011" s="319"/>
      <c r="AH1011" s="319"/>
      <c r="AI1011" s="319"/>
      <c r="AJ1011" s="319"/>
      <c r="AK1011" s="319"/>
      <c r="AL1011" s="319"/>
      <c r="AM1011" s="364" t="s">
        <v>3211</v>
      </c>
      <c r="AN1011" s="294" t="s">
        <v>3212</v>
      </c>
      <c r="AO1011" s="182" t="s">
        <v>219</v>
      </c>
      <c r="AP1011" s="182" t="s">
        <v>90</v>
      </c>
      <c r="AQ1011" s="182" t="s">
        <v>1417</v>
      </c>
      <c r="AR1011" s="70" t="s">
        <v>1418</v>
      </c>
      <c r="AS1011" s="182">
        <v>414</v>
      </c>
      <c r="AT1011" s="287">
        <v>3327572.6</v>
      </c>
      <c r="AU1011" s="287">
        <v>2086883</v>
      </c>
      <c r="AV1011" s="287">
        <v>0</v>
      </c>
      <c r="AW1011" s="425">
        <v>0</v>
      </c>
      <c r="AX1011" s="287">
        <v>0</v>
      </c>
      <c r="AY1011" s="287">
        <v>0</v>
      </c>
      <c r="AZ1011" s="287">
        <v>0</v>
      </c>
      <c r="BA1011" s="287">
        <v>0</v>
      </c>
      <c r="BB1011" s="287">
        <v>3327572.6</v>
      </c>
      <c r="BC1011" s="287">
        <v>2086883</v>
      </c>
      <c r="BD1011" s="426">
        <v>1200000</v>
      </c>
      <c r="BE1011" s="426">
        <v>0</v>
      </c>
      <c r="BF1011" s="426">
        <v>0</v>
      </c>
      <c r="BG1011" s="426">
        <v>0</v>
      </c>
      <c r="BH1011" s="426">
        <v>1200000</v>
      </c>
      <c r="BI1011" s="426">
        <v>0</v>
      </c>
      <c r="BJ1011" s="426">
        <v>0</v>
      </c>
      <c r="BK1011" s="426">
        <v>0</v>
      </c>
      <c r="BL1011" s="426">
        <v>0</v>
      </c>
      <c r="BM1011" s="426">
        <v>0</v>
      </c>
      <c r="BN1011" s="424">
        <v>0</v>
      </c>
      <c r="BO1011" s="424">
        <v>0</v>
      </c>
      <c r="BP1011" s="424">
        <v>0</v>
      </c>
      <c r="BQ1011" s="424">
        <v>0</v>
      </c>
      <c r="BR1011" s="424">
        <v>0</v>
      </c>
      <c r="BS1011" s="424">
        <v>0</v>
      </c>
      <c r="BT1011" s="424">
        <v>0</v>
      </c>
      <c r="BU1011" s="424">
        <v>0</v>
      </c>
      <c r="BV1011" s="424">
        <v>0</v>
      </c>
      <c r="BW1011" s="424">
        <v>0</v>
      </c>
      <c r="BX1011" s="287">
        <v>2086883</v>
      </c>
      <c r="BY1011" s="287">
        <v>0</v>
      </c>
      <c r="BZ1011" s="287">
        <v>0</v>
      </c>
      <c r="CA1011" s="287">
        <v>0</v>
      </c>
      <c r="CB1011" s="287">
        <v>2086883</v>
      </c>
      <c r="CC1011" s="426">
        <v>1200000</v>
      </c>
      <c r="CD1011" s="426">
        <v>0</v>
      </c>
      <c r="CE1011" s="426">
        <v>0</v>
      </c>
      <c r="CF1011" s="426">
        <v>0</v>
      </c>
      <c r="CG1011" s="426">
        <v>1200000</v>
      </c>
      <c r="CH1011" s="426">
        <v>0</v>
      </c>
      <c r="CI1011" s="426">
        <v>0</v>
      </c>
      <c r="CJ1011" s="426">
        <v>0</v>
      </c>
      <c r="CK1011" s="426">
        <v>0</v>
      </c>
      <c r="CL1011" s="426">
        <v>0</v>
      </c>
      <c r="CM1011" s="509" t="s">
        <v>92</v>
      </c>
      <c r="CN1011" s="19" t="str">
        <f t="shared" si="393"/>
        <v>4010000220702плановый</v>
      </c>
      <c r="CO1011" s="103"/>
      <c r="CP1011" s="103"/>
      <c r="CQ1011" s="104"/>
      <c r="CR1011" s="104">
        <f t="shared" si="377"/>
        <v>0</v>
      </c>
      <c r="CS1011" s="104">
        <f t="shared" si="378"/>
        <v>0</v>
      </c>
      <c r="CT1011" s="104">
        <f t="shared" si="379"/>
        <v>0</v>
      </c>
      <c r="CU1011" s="104">
        <f t="shared" si="380"/>
        <v>0</v>
      </c>
      <c r="CV1011" s="104">
        <f t="shared" si="381"/>
        <v>0</v>
      </c>
      <c r="CW1011" s="104">
        <f t="shared" si="382"/>
        <v>0</v>
      </c>
      <c r="CX1011" s="104"/>
      <c r="CY1011" s="211">
        <f t="shared" si="341"/>
        <v>0</v>
      </c>
      <c r="CZ1011" s="211">
        <f t="shared" si="342"/>
        <v>0</v>
      </c>
      <c r="DA1011" s="211">
        <f t="shared" si="343"/>
        <v>0</v>
      </c>
      <c r="DB1011" s="211">
        <f t="shared" si="344"/>
        <v>0</v>
      </c>
      <c r="DC1011" s="211">
        <f t="shared" si="345"/>
        <v>0</v>
      </c>
      <c r="DD1011" s="211">
        <f t="shared" si="346"/>
        <v>0</v>
      </c>
      <c r="DE1011" s="211">
        <f t="shared" si="347"/>
        <v>0</v>
      </c>
      <c r="DF1011" s="211">
        <f t="shared" si="348"/>
        <v>0</v>
      </c>
      <c r="DG1011" s="211">
        <f t="shared" si="349"/>
        <v>0</v>
      </c>
      <c r="DH1011" s="211">
        <f t="shared" si="350"/>
        <v>0</v>
      </c>
    </row>
    <row r="1012" spans="1:112" s="105" customFormat="1" ht="32.1" customHeight="1">
      <c r="A1012" s="288">
        <v>621</v>
      </c>
      <c r="B1012" s="289" t="s">
        <v>1407</v>
      </c>
      <c r="C1012" s="202">
        <v>401000022</v>
      </c>
      <c r="D1012" s="58" t="s">
        <v>1415</v>
      </c>
      <c r="E1012" s="290" t="s">
        <v>329</v>
      </c>
      <c r="F1012" s="291"/>
      <c r="G1012" s="291"/>
      <c r="H1012" s="292">
        <v>3</v>
      </c>
      <c r="I1012" s="291"/>
      <c r="J1012" s="292">
        <v>16</v>
      </c>
      <c r="K1012" s="292">
        <v>1</v>
      </c>
      <c r="L1012" s="292">
        <v>13</v>
      </c>
      <c r="M1012" s="293"/>
      <c r="N1012" s="293"/>
      <c r="O1012" s="293"/>
      <c r="P1012" s="294" t="s">
        <v>1413</v>
      </c>
      <c r="Q1012" s="294" t="s">
        <v>1420</v>
      </c>
      <c r="R1012" s="292"/>
      <c r="S1012" s="292"/>
      <c r="T1012" s="292" t="s">
        <v>66</v>
      </c>
      <c r="U1012" s="292"/>
      <c r="V1012" s="292" t="s">
        <v>189</v>
      </c>
      <c r="W1012" s="292">
        <v>1</v>
      </c>
      <c r="X1012" s="292"/>
      <c r="Y1012" s="292"/>
      <c r="Z1012" s="292"/>
      <c r="AA1012" s="292"/>
      <c r="AB1012" s="294" t="s">
        <v>1416</v>
      </c>
      <c r="AC1012" s="294" t="s">
        <v>3204</v>
      </c>
      <c r="AD1012" s="319"/>
      <c r="AE1012" s="319"/>
      <c r="AF1012" s="319"/>
      <c r="AG1012" s="319"/>
      <c r="AH1012" s="319"/>
      <c r="AI1012" s="319"/>
      <c r="AJ1012" s="319"/>
      <c r="AK1012" s="319"/>
      <c r="AL1012" s="319"/>
      <c r="AM1012" s="364" t="s">
        <v>3211</v>
      </c>
      <c r="AN1012" s="294" t="s">
        <v>3212</v>
      </c>
      <c r="AO1012" s="182" t="s">
        <v>219</v>
      </c>
      <c r="AP1012" s="182" t="s">
        <v>90</v>
      </c>
      <c r="AQ1012" s="182" t="s">
        <v>1421</v>
      </c>
      <c r="AR1012" s="70" t="s">
        <v>1418</v>
      </c>
      <c r="AS1012" s="182">
        <v>414</v>
      </c>
      <c r="AT1012" s="287">
        <v>0</v>
      </c>
      <c r="AU1012" s="287">
        <v>0</v>
      </c>
      <c r="AV1012" s="287">
        <v>0</v>
      </c>
      <c r="AW1012" s="425">
        <v>0</v>
      </c>
      <c r="AX1012" s="287">
        <v>0</v>
      </c>
      <c r="AY1012" s="287">
        <v>0</v>
      </c>
      <c r="AZ1012" s="287">
        <v>0</v>
      </c>
      <c r="BA1012" s="287">
        <v>0</v>
      </c>
      <c r="BB1012" s="287">
        <v>0</v>
      </c>
      <c r="BC1012" s="287">
        <v>0</v>
      </c>
      <c r="BD1012" s="426">
        <v>607996031.04999995</v>
      </c>
      <c r="BE1012" s="426">
        <v>577596229.5</v>
      </c>
      <c r="BF1012" s="426">
        <v>24319841.239999998</v>
      </c>
      <c r="BG1012" s="426">
        <v>0</v>
      </c>
      <c r="BH1012" s="426">
        <v>6079960.3099999996</v>
      </c>
      <c r="BI1012" s="426">
        <v>372081368.42000002</v>
      </c>
      <c r="BJ1012" s="426">
        <v>353477300</v>
      </c>
      <c r="BK1012" s="426">
        <v>14883254.74</v>
      </c>
      <c r="BL1012" s="426">
        <v>0</v>
      </c>
      <c r="BM1012" s="426">
        <v>3720813.68</v>
      </c>
      <c r="BN1012" s="424">
        <v>0</v>
      </c>
      <c r="BO1012" s="424">
        <v>0</v>
      </c>
      <c r="BP1012" s="424">
        <v>0</v>
      </c>
      <c r="BQ1012" s="424">
        <v>0</v>
      </c>
      <c r="BR1012" s="424">
        <v>0</v>
      </c>
      <c r="BS1012" s="424">
        <v>0</v>
      </c>
      <c r="BT1012" s="424">
        <v>0</v>
      </c>
      <c r="BU1012" s="424">
        <v>0</v>
      </c>
      <c r="BV1012" s="424">
        <v>0</v>
      </c>
      <c r="BW1012" s="424">
        <v>0</v>
      </c>
      <c r="BX1012" s="287">
        <v>0</v>
      </c>
      <c r="BY1012" s="287">
        <v>0</v>
      </c>
      <c r="BZ1012" s="287">
        <v>0</v>
      </c>
      <c r="CA1012" s="287">
        <v>0</v>
      </c>
      <c r="CB1012" s="287">
        <v>0</v>
      </c>
      <c r="CC1012" s="426">
        <v>607996031.04999995</v>
      </c>
      <c r="CD1012" s="426">
        <v>577596229.5</v>
      </c>
      <c r="CE1012" s="426">
        <v>24319841.239999998</v>
      </c>
      <c r="CF1012" s="426">
        <v>0</v>
      </c>
      <c r="CG1012" s="426">
        <v>6079960.3099999996</v>
      </c>
      <c r="CH1012" s="426">
        <v>372081368.42000002</v>
      </c>
      <c r="CI1012" s="426">
        <v>353477300</v>
      </c>
      <c r="CJ1012" s="426">
        <v>14883254.74</v>
      </c>
      <c r="CK1012" s="426">
        <v>0</v>
      </c>
      <c r="CL1012" s="426">
        <v>3720813.68</v>
      </c>
      <c r="CM1012" s="509" t="s">
        <v>92</v>
      </c>
      <c r="CN1012" s="19" t="str">
        <f t="shared" si="393"/>
        <v>4010000220702плановый</v>
      </c>
      <c r="CO1012" s="103"/>
      <c r="CP1012" s="103"/>
      <c r="CQ1012" s="104"/>
      <c r="CR1012" s="104">
        <f t="shared" si="377"/>
        <v>0</v>
      </c>
      <c r="CS1012" s="104">
        <f t="shared" si="378"/>
        <v>0</v>
      </c>
      <c r="CT1012" s="104">
        <f t="shared" si="379"/>
        <v>-4.5634806156158447E-8</v>
      </c>
      <c r="CU1012" s="104">
        <f t="shared" si="380"/>
        <v>1.6298145055770874E-8</v>
      </c>
      <c r="CV1012" s="104">
        <f t="shared" si="381"/>
        <v>0</v>
      </c>
      <c r="CW1012" s="104">
        <f t="shared" si="382"/>
        <v>0</v>
      </c>
      <c r="CX1012" s="104"/>
      <c r="CY1012" s="211">
        <f t="shared" si="341"/>
        <v>0</v>
      </c>
      <c r="CZ1012" s="211">
        <f t="shared" si="342"/>
        <v>0</v>
      </c>
      <c r="DA1012" s="211">
        <f t="shared" si="343"/>
        <v>0</v>
      </c>
      <c r="DB1012" s="211">
        <f t="shared" si="344"/>
        <v>0</v>
      </c>
      <c r="DC1012" s="211">
        <f t="shared" si="345"/>
        <v>0</v>
      </c>
      <c r="DD1012" s="211">
        <f t="shared" si="346"/>
        <v>0</v>
      </c>
      <c r="DE1012" s="211">
        <f t="shared" si="347"/>
        <v>0</v>
      </c>
      <c r="DF1012" s="211">
        <f t="shared" si="348"/>
        <v>0</v>
      </c>
      <c r="DG1012" s="211">
        <f t="shared" si="349"/>
        <v>0</v>
      </c>
      <c r="DH1012" s="211">
        <f t="shared" si="350"/>
        <v>0</v>
      </c>
    </row>
    <row r="1013" spans="1:112" s="105" customFormat="1" ht="32.1" customHeight="1">
      <c r="A1013" s="288" t="s">
        <v>472</v>
      </c>
      <c r="B1013" s="289" t="s">
        <v>1407</v>
      </c>
      <c r="C1013" s="202">
        <v>401000023</v>
      </c>
      <c r="D1013" s="58" t="s">
        <v>1415</v>
      </c>
      <c r="E1013" s="290" t="s">
        <v>329</v>
      </c>
      <c r="F1013" s="291"/>
      <c r="G1013" s="291"/>
      <c r="H1013" s="292">
        <v>3</v>
      </c>
      <c r="I1013" s="291"/>
      <c r="J1013" s="292">
        <v>16</v>
      </c>
      <c r="K1013" s="292">
        <v>1</v>
      </c>
      <c r="L1013" s="292">
        <v>17</v>
      </c>
      <c r="M1013" s="293"/>
      <c r="N1013" s="293"/>
      <c r="O1013" s="293"/>
      <c r="P1013" s="294" t="s">
        <v>1413</v>
      </c>
      <c r="Q1013" s="294" t="s">
        <v>275</v>
      </c>
      <c r="R1013" s="292"/>
      <c r="S1013" s="292"/>
      <c r="T1013" s="292" t="s">
        <v>66</v>
      </c>
      <c r="U1013" s="292"/>
      <c r="V1013" s="292" t="s">
        <v>189</v>
      </c>
      <c r="W1013" s="292">
        <v>1</v>
      </c>
      <c r="X1013" s="292"/>
      <c r="Y1013" s="292"/>
      <c r="Z1013" s="292"/>
      <c r="AA1013" s="292"/>
      <c r="AB1013" s="294" t="s">
        <v>1423</v>
      </c>
      <c r="AC1013" s="294" t="s">
        <v>3204</v>
      </c>
      <c r="AD1013" s="319"/>
      <c r="AE1013" s="319"/>
      <c r="AF1013" s="319"/>
      <c r="AG1013" s="319"/>
      <c r="AH1013" s="319"/>
      <c r="AI1013" s="319"/>
      <c r="AJ1013" s="319"/>
      <c r="AK1013" s="319"/>
      <c r="AL1013" s="319"/>
      <c r="AM1013" s="364" t="s">
        <v>3213</v>
      </c>
      <c r="AN1013" s="294" t="s">
        <v>3206</v>
      </c>
      <c r="AO1013" s="182" t="s">
        <v>214</v>
      </c>
      <c r="AP1013" s="182" t="s">
        <v>71</v>
      </c>
      <c r="AQ1013" s="182" t="s">
        <v>215</v>
      </c>
      <c r="AR1013" s="70" t="s">
        <v>216</v>
      </c>
      <c r="AS1013" s="182" t="s">
        <v>73</v>
      </c>
      <c r="AT1013" s="287">
        <v>0</v>
      </c>
      <c r="AU1013" s="287">
        <v>0</v>
      </c>
      <c r="AV1013" s="287">
        <v>0</v>
      </c>
      <c r="AW1013" s="425">
        <v>0</v>
      </c>
      <c r="AX1013" s="287">
        <v>0</v>
      </c>
      <c r="AY1013" s="287">
        <v>0</v>
      </c>
      <c r="AZ1013" s="287">
        <v>0</v>
      </c>
      <c r="BA1013" s="287">
        <v>0</v>
      </c>
      <c r="BB1013" s="287">
        <v>0</v>
      </c>
      <c r="BC1013" s="287">
        <v>0</v>
      </c>
      <c r="BD1013" s="287">
        <v>0</v>
      </c>
      <c r="BE1013" s="287">
        <v>0</v>
      </c>
      <c r="BF1013" s="287">
        <v>0</v>
      </c>
      <c r="BG1013" s="287">
        <v>0</v>
      </c>
      <c r="BH1013" s="287">
        <v>0</v>
      </c>
      <c r="BI1013" s="287">
        <v>0</v>
      </c>
      <c r="BJ1013" s="287">
        <v>0</v>
      </c>
      <c r="BK1013" s="287">
        <v>0</v>
      </c>
      <c r="BL1013" s="287">
        <v>0</v>
      </c>
      <c r="BM1013" s="287">
        <v>0</v>
      </c>
      <c r="BN1013" s="287">
        <v>0</v>
      </c>
      <c r="BO1013" s="287">
        <v>0</v>
      </c>
      <c r="BP1013" s="287">
        <v>0</v>
      </c>
      <c r="BQ1013" s="287">
        <v>0</v>
      </c>
      <c r="BR1013" s="287">
        <v>0</v>
      </c>
      <c r="BS1013" s="424">
        <v>3410000</v>
      </c>
      <c r="BT1013" s="424">
        <v>0</v>
      </c>
      <c r="BU1013" s="424">
        <v>0</v>
      </c>
      <c r="BV1013" s="424">
        <v>0</v>
      </c>
      <c r="BW1013" s="424">
        <v>3410000</v>
      </c>
      <c r="BX1013" s="287">
        <v>0</v>
      </c>
      <c r="BY1013" s="287">
        <v>0</v>
      </c>
      <c r="BZ1013" s="287">
        <v>0</v>
      </c>
      <c r="CA1013" s="287">
        <v>0</v>
      </c>
      <c r="CB1013" s="287">
        <v>0</v>
      </c>
      <c r="CC1013" s="287">
        <v>0</v>
      </c>
      <c r="CD1013" s="287">
        <v>0</v>
      </c>
      <c r="CE1013" s="287">
        <v>0</v>
      </c>
      <c r="CF1013" s="287">
        <v>0</v>
      </c>
      <c r="CG1013" s="287">
        <v>0</v>
      </c>
      <c r="CH1013" s="287">
        <v>0</v>
      </c>
      <c r="CI1013" s="287">
        <v>0</v>
      </c>
      <c r="CJ1013" s="287">
        <v>0</v>
      </c>
      <c r="CK1013" s="287">
        <v>0</v>
      </c>
      <c r="CL1013" s="287">
        <v>0</v>
      </c>
      <c r="CM1013" s="509" t="s">
        <v>92</v>
      </c>
      <c r="CN1013" s="19" t="str">
        <f t="shared" si="393"/>
        <v>4010000230801плановый</v>
      </c>
      <c r="CO1013" s="103"/>
      <c r="CP1013" s="103"/>
      <c r="CQ1013" s="104"/>
      <c r="CR1013" s="104">
        <f t="shared" si="377"/>
        <v>0</v>
      </c>
      <c r="CS1013" s="104">
        <f t="shared" si="378"/>
        <v>0</v>
      </c>
      <c r="CT1013" s="104">
        <f t="shared" si="379"/>
        <v>0</v>
      </c>
      <c r="CU1013" s="104">
        <f t="shared" si="380"/>
        <v>0</v>
      </c>
      <c r="CV1013" s="104">
        <f t="shared" si="381"/>
        <v>0</v>
      </c>
      <c r="CW1013" s="104">
        <f t="shared" si="382"/>
        <v>0</v>
      </c>
      <c r="CX1013" s="104"/>
      <c r="CY1013" s="211">
        <f t="shared" si="341"/>
        <v>0</v>
      </c>
      <c r="CZ1013" s="211">
        <f t="shared" si="342"/>
        <v>0</v>
      </c>
      <c r="DA1013" s="211">
        <f t="shared" si="343"/>
        <v>0</v>
      </c>
      <c r="DB1013" s="211">
        <f t="shared" si="344"/>
        <v>0</v>
      </c>
      <c r="DC1013" s="211">
        <f t="shared" si="345"/>
        <v>0</v>
      </c>
      <c r="DD1013" s="211">
        <f t="shared" si="346"/>
        <v>0</v>
      </c>
      <c r="DE1013" s="211">
        <f t="shared" si="347"/>
        <v>0</v>
      </c>
      <c r="DF1013" s="211">
        <f t="shared" si="348"/>
        <v>0</v>
      </c>
      <c r="DG1013" s="211">
        <f t="shared" si="349"/>
        <v>0</v>
      </c>
      <c r="DH1013" s="211">
        <f t="shared" si="350"/>
        <v>0</v>
      </c>
    </row>
    <row r="1014" spans="1:112" s="105" customFormat="1" ht="32.1" customHeight="1">
      <c r="A1014" s="288">
        <v>621</v>
      </c>
      <c r="B1014" s="289" t="s">
        <v>1407</v>
      </c>
      <c r="C1014" s="202">
        <v>401000030</v>
      </c>
      <c r="D1014" s="58" t="s">
        <v>1422</v>
      </c>
      <c r="E1014" s="290" t="s">
        <v>1445</v>
      </c>
      <c r="F1014" s="291"/>
      <c r="G1014" s="291"/>
      <c r="H1014" s="292">
        <v>3</v>
      </c>
      <c r="I1014" s="291"/>
      <c r="J1014" s="292">
        <v>16</v>
      </c>
      <c r="K1014" s="292">
        <v>1</v>
      </c>
      <c r="L1014" s="292">
        <v>17</v>
      </c>
      <c r="M1014" s="293"/>
      <c r="N1014" s="293"/>
      <c r="O1014" s="293"/>
      <c r="P1014" s="294" t="s">
        <v>1413</v>
      </c>
      <c r="Q1014" s="294" t="s">
        <v>275</v>
      </c>
      <c r="R1014" s="292"/>
      <c r="S1014" s="292"/>
      <c r="T1014" s="292" t="s">
        <v>66</v>
      </c>
      <c r="U1014" s="292"/>
      <c r="V1014" s="292" t="s">
        <v>189</v>
      </c>
      <c r="W1014" s="292">
        <v>1</v>
      </c>
      <c r="X1014" s="292"/>
      <c r="Y1014" s="292"/>
      <c r="Z1014" s="292"/>
      <c r="AA1014" s="292"/>
      <c r="AB1014" s="294" t="s">
        <v>1423</v>
      </c>
      <c r="AC1014" s="294" t="s">
        <v>3204</v>
      </c>
      <c r="AD1014" s="319"/>
      <c r="AE1014" s="319"/>
      <c r="AF1014" s="319"/>
      <c r="AG1014" s="319"/>
      <c r="AH1014" s="319"/>
      <c r="AI1014" s="319"/>
      <c r="AJ1014" s="319"/>
      <c r="AK1014" s="319"/>
      <c r="AL1014" s="319"/>
      <c r="AM1014" s="364" t="s">
        <v>3213</v>
      </c>
      <c r="AN1014" s="294" t="s">
        <v>3206</v>
      </c>
      <c r="AO1014" s="182" t="s">
        <v>214</v>
      </c>
      <c r="AP1014" s="182" t="s">
        <v>71</v>
      </c>
      <c r="AQ1014" s="182" t="s">
        <v>215</v>
      </c>
      <c r="AR1014" s="70" t="s">
        <v>216</v>
      </c>
      <c r="AS1014" s="182" t="s">
        <v>73</v>
      </c>
      <c r="AT1014" s="287">
        <v>2495000</v>
      </c>
      <c r="AU1014" s="287">
        <v>2435000</v>
      </c>
      <c r="AV1014" s="287">
        <v>0</v>
      </c>
      <c r="AW1014" s="425">
        <v>0</v>
      </c>
      <c r="AX1014" s="287">
        <v>0</v>
      </c>
      <c r="AY1014" s="287">
        <v>0</v>
      </c>
      <c r="AZ1014" s="287">
        <v>0</v>
      </c>
      <c r="BA1014" s="287">
        <v>0</v>
      </c>
      <c r="BB1014" s="287">
        <v>2495000</v>
      </c>
      <c r="BC1014" s="287">
        <v>2435000</v>
      </c>
      <c r="BD1014" s="426">
        <v>3410000</v>
      </c>
      <c r="BE1014" s="426">
        <v>0</v>
      </c>
      <c r="BF1014" s="426">
        <v>0</v>
      </c>
      <c r="BG1014" s="426">
        <v>0</v>
      </c>
      <c r="BH1014" s="426">
        <v>3410000</v>
      </c>
      <c r="BI1014" s="426">
        <v>3409998</v>
      </c>
      <c r="BJ1014" s="426">
        <v>0</v>
      </c>
      <c r="BK1014" s="426">
        <v>0</v>
      </c>
      <c r="BL1014" s="426">
        <v>0</v>
      </c>
      <c r="BM1014" s="426">
        <v>3409998</v>
      </c>
      <c r="BN1014" s="424">
        <v>3410000</v>
      </c>
      <c r="BO1014" s="424">
        <v>0</v>
      </c>
      <c r="BP1014" s="424">
        <v>0</v>
      </c>
      <c r="BQ1014" s="424">
        <v>0</v>
      </c>
      <c r="BR1014" s="424">
        <v>3410000</v>
      </c>
      <c r="BS1014" s="424"/>
      <c r="BT1014" s="424">
        <v>0</v>
      </c>
      <c r="BU1014" s="424">
        <v>0</v>
      </c>
      <c r="BV1014" s="424">
        <v>0</v>
      </c>
      <c r="BW1014" s="424"/>
      <c r="BX1014" s="287">
        <v>2435000</v>
      </c>
      <c r="BY1014" s="287">
        <v>0</v>
      </c>
      <c r="BZ1014" s="287">
        <v>0</v>
      </c>
      <c r="CA1014" s="287">
        <v>0</v>
      </c>
      <c r="CB1014" s="287">
        <v>2435000</v>
      </c>
      <c r="CC1014" s="426">
        <v>3410000</v>
      </c>
      <c r="CD1014" s="426">
        <v>0</v>
      </c>
      <c r="CE1014" s="426">
        <v>0</v>
      </c>
      <c r="CF1014" s="426">
        <v>0</v>
      </c>
      <c r="CG1014" s="426">
        <v>3410000</v>
      </c>
      <c r="CH1014" s="426">
        <v>3409998</v>
      </c>
      <c r="CI1014" s="426">
        <v>0</v>
      </c>
      <c r="CJ1014" s="426">
        <v>0</v>
      </c>
      <c r="CK1014" s="426">
        <v>0</v>
      </c>
      <c r="CL1014" s="426">
        <v>3409998</v>
      </c>
      <c r="CM1014" s="509" t="s">
        <v>92</v>
      </c>
      <c r="CN1014" s="19" t="str">
        <f t="shared" si="393"/>
        <v>4010000300801плановый</v>
      </c>
      <c r="CO1014" s="103"/>
      <c r="CP1014" s="103"/>
      <c r="CQ1014" s="104"/>
      <c r="CR1014" s="104">
        <f t="shared" si="377"/>
        <v>0</v>
      </c>
      <c r="CS1014" s="104">
        <f t="shared" si="378"/>
        <v>0</v>
      </c>
      <c r="CT1014" s="104">
        <f t="shared" si="379"/>
        <v>0</v>
      </c>
      <c r="CU1014" s="104">
        <f t="shared" si="380"/>
        <v>0</v>
      </c>
      <c r="CV1014" s="104">
        <f t="shared" si="381"/>
        <v>0</v>
      </c>
      <c r="CW1014" s="104">
        <f t="shared" si="382"/>
        <v>0</v>
      </c>
      <c r="CX1014" s="104"/>
      <c r="CY1014" s="211">
        <f t="shared" si="341"/>
        <v>0</v>
      </c>
      <c r="CZ1014" s="211">
        <f t="shared" si="342"/>
        <v>0</v>
      </c>
      <c r="DA1014" s="211">
        <f t="shared" si="343"/>
        <v>0</v>
      </c>
      <c r="DB1014" s="211">
        <f t="shared" si="344"/>
        <v>0</v>
      </c>
      <c r="DC1014" s="211">
        <f t="shared" si="345"/>
        <v>0</v>
      </c>
      <c r="DD1014" s="211">
        <f t="shared" si="346"/>
        <v>0</v>
      </c>
      <c r="DE1014" s="211">
        <f t="shared" si="347"/>
        <v>0</v>
      </c>
      <c r="DF1014" s="211">
        <f t="shared" si="348"/>
        <v>0</v>
      </c>
      <c r="DG1014" s="211">
        <f t="shared" si="349"/>
        <v>0</v>
      </c>
      <c r="DH1014" s="211">
        <f t="shared" si="350"/>
        <v>0</v>
      </c>
    </row>
    <row r="1015" spans="1:112" s="105" customFormat="1" ht="32.1" customHeight="1">
      <c r="A1015" s="288">
        <v>621</v>
      </c>
      <c r="B1015" s="289" t="s">
        <v>1407</v>
      </c>
      <c r="C1015" s="202">
        <v>401000035</v>
      </c>
      <c r="D1015" s="58" t="s">
        <v>1424</v>
      </c>
      <c r="E1015" s="290" t="s">
        <v>329</v>
      </c>
      <c r="F1015" s="291"/>
      <c r="G1015" s="291"/>
      <c r="H1015" s="292">
        <v>3</v>
      </c>
      <c r="I1015" s="291"/>
      <c r="J1015" s="292">
        <v>16</v>
      </c>
      <c r="K1015" s="292">
        <v>1</v>
      </c>
      <c r="L1015" s="292">
        <v>20</v>
      </c>
      <c r="M1015" s="293"/>
      <c r="N1015" s="293"/>
      <c r="O1015" s="293"/>
      <c r="P1015" s="294" t="s">
        <v>1413</v>
      </c>
      <c r="Q1015" s="294" t="s">
        <v>275</v>
      </c>
      <c r="R1015" s="292"/>
      <c r="S1015" s="292"/>
      <c r="T1015" s="292" t="s">
        <v>66</v>
      </c>
      <c r="U1015" s="292"/>
      <c r="V1015" s="292" t="s">
        <v>189</v>
      </c>
      <c r="W1015" s="292">
        <v>1</v>
      </c>
      <c r="X1015" s="292"/>
      <c r="Y1015" s="292"/>
      <c r="Z1015" s="292"/>
      <c r="AA1015" s="292"/>
      <c r="AB1015" s="294" t="s">
        <v>1423</v>
      </c>
      <c r="AC1015" s="294" t="s">
        <v>3204</v>
      </c>
      <c r="AD1015" s="319"/>
      <c r="AE1015" s="319"/>
      <c r="AF1015" s="319"/>
      <c r="AG1015" s="319"/>
      <c r="AH1015" s="319"/>
      <c r="AI1015" s="319"/>
      <c r="AJ1015" s="319"/>
      <c r="AK1015" s="319"/>
      <c r="AL1015" s="319"/>
      <c r="AM1015" s="364" t="s">
        <v>3214</v>
      </c>
      <c r="AN1015" s="294" t="s">
        <v>3206</v>
      </c>
      <c r="AO1015" s="182" t="s">
        <v>205</v>
      </c>
      <c r="AP1015" s="182" t="s">
        <v>74</v>
      </c>
      <c r="AQ1015" s="182" t="s">
        <v>556</v>
      </c>
      <c r="AR1015" s="70" t="s">
        <v>557</v>
      </c>
      <c r="AS1015" s="182" t="s">
        <v>73</v>
      </c>
      <c r="AT1015" s="287">
        <v>0</v>
      </c>
      <c r="AU1015" s="287">
        <v>0</v>
      </c>
      <c r="AV1015" s="287">
        <v>0</v>
      </c>
      <c r="AW1015" s="425">
        <v>0</v>
      </c>
      <c r="AX1015" s="287">
        <v>0</v>
      </c>
      <c r="AY1015" s="287">
        <v>0</v>
      </c>
      <c r="AZ1015" s="287">
        <v>0</v>
      </c>
      <c r="BA1015" s="287">
        <v>0</v>
      </c>
      <c r="BB1015" s="287">
        <v>0</v>
      </c>
      <c r="BC1015" s="287">
        <v>0</v>
      </c>
      <c r="BD1015" s="426">
        <v>5944518.1399999997</v>
      </c>
      <c r="BE1015" s="426">
        <v>0</v>
      </c>
      <c r="BF1015" s="426">
        <v>0</v>
      </c>
      <c r="BG1015" s="426">
        <v>0</v>
      </c>
      <c r="BH1015" s="426">
        <v>5944518.1399999997</v>
      </c>
      <c r="BI1015" s="426">
        <v>0</v>
      </c>
      <c r="BJ1015" s="426">
        <v>0</v>
      </c>
      <c r="BK1015" s="426">
        <v>0</v>
      </c>
      <c r="BL1015" s="426">
        <v>0</v>
      </c>
      <c r="BM1015" s="426">
        <v>0</v>
      </c>
      <c r="BN1015" s="424">
        <v>0</v>
      </c>
      <c r="BO1015" s="424">
        <v>0</v>
      </c>
      <c r="BP1015" s="424">
        <v>0</v>
      </c>
      <c r="BQ1015" s="424">
        <v>0</v>
      </c>
      <c r="BR1015" s="424">
        <v>0</v>
      </c>
      <c r="BS1015" s="424">
        <v>0</v>
      </c>
      <c r="BT1015" s="424">
        <v>0</v>
      </c>
      <c r="BU1015" s="424">
        <v>0</v>
      </c>
      <c r="BV1015" s="424">
        <v>0</v>
      </c>
      <c r="BW1015" s="424">
        <v>0</v>
      </c>
      <c r="BX1015" s="287">
        <v>0</v>
      </c>
      <c r="BY1015" s="287">
        <v>0</v>
      </c>
      <c r="BZ1015" s="287">
        <v>0</v>
      </c>
      <c r="CA1015" s="287">
        <v>0</v>
      </c>
      <c r="CB1015" s="287">
        <v>0</v>
      </c>
      <c r="CC1015" s="426">
        <v>5944518.1399999997</v>
      </c>
      <c r="CD1015" s="426">
        <v>0</v>
      </c>
      <c r="CE1015" s="426">
        <v>0</v>
      </c>
      <c r="CF1015" s="426">
        <v>0</v>
      </c>
      <c r="CG1015" s="426">
        <v>5944518.1399999997</v>
      </c>
      <c r="CH1015" s="426">
        <v>0</v>
      </c>
      <c r="CI1015" s="426">
        <v>0</v>
      </c>
      <c r="CJ1015" s="426">
        <v>0</v>
      </c>
      <c r="CK1015" s="426">
        <v>0</v>
      </c>
      <c r="CL1015" s="426">
        <v>0</v>
      </c>
      <c r="CM1015" s="509" t="s">
        <v>92</v>
      </c>
      <c r="CN1015" s="19" t="str">
        <f t="shared" si="393"/>
        <v>4010000350503плановый</v>
      </c>
      <c r="CO1015" s="103"/>
      <c r="CP1015" s="103"/>
      <c r="CQ1015" s="104"/>
      <c r="CR1015" s="104">
        <f t="shared" si="377"/>
        <v>0</v>
      </c>
      <c r="CS1015" s="104">
        <f t="shared" si="378"/>
        <v>0</v>
      </c>
      <c r="CT1015" s="104">
        <f t="shared" si="379"/>
        <v>0</v>
      </c>
      <c r="CU1015" s="104">
        <f t="shared" si="380"/>
        <v>0</v>
      </c>
      <c r="CV1015" s="104">
        <f t="shared" si="381"/>
        <v>0</v>
      </c>
      <c r="CW1015" s="104">
        <f t="shared" si="382"/>
        <v>0</v>
      </c>
      <c r="CX1015" s="104"/>
      <c r="CY1015" s="211">
        <f t="shared" si="341"/>
        <v>0</v>
      </c>
      <c r="CZ1015" s="211">
        <f t="shared" si="342"/>
        <v>0</v>
      </c>
      <c r="DA1015" s="211">
        <f t="shared" si="343"/>
        <v>0</v>
      </c>
      <c r="DB1015" s="211">
        <f t="shared" si="344"/>
        <v>0</v>
      </c>
      <c r="DC1015" s="211">
        <f t="shared" si="345"/>
        <v>0</v>
      </c>
      <c r="DD1015" s="211">
        <f t="shared" si="346"/>
        <v>0</v>
      </c>
      <c r="DE1015" s="211">
        <f t="shared" si="347"/>
        <v>0</v>
      </c>
      <c r="DF1015" s="211">
        <f t="shared" si="348"/>
        <v>0</v>
      </c>
      <c r="DG1015" s="211">
        <f t="shared" si="349"/>
        <v>0</v>
      </c>
      <c r="DH1015" s="211">
        <f t="shared" si="350"/>
        <v>0</v>
      </c>
    </row>
    <row r="1016" spans="1:112" s="105" customFormat="1" ht="32.1" customHeight="1">
      <c r="A1016" s="288">
        <v>621</v>
      </c>
      <c r="B1016" s="289" t="s">
        <v>1407</v>
      </c>
      <c r="C1016" s="202">
        <v>401000035</v>
      </c>
      <c r="D1016" s="58" t="s">
        <v>1424</v>
      </c>
      <c r="E1016" s="290" t="s">
        <v>329</v>
      </c>
      <c r="F1016" s="291"/>
      <c r="G1016" s="291"/>
      <c r="H1016" s="292">
        <v>3</v>
      </c>
      <c r="I1016" s="291"/>
      <c r="J1016" s="292">
        <v>16</v>
      </c>
      <c r="K1016" s="292">
        <v>1</v>
      </c>
      <c r="L1016" s="292">
        <v>20</v>
      </c>
      <c r="M1016" s="293"/>
      <c r="N1016" s="293"/>
      <c r="O1016" s="293"/>
      <c r="P1016" s="294" t="s">
        <v>1413</v>
      </c>
      <c r="Q1016" s="294" t="s">
        <v>275</v>
      </c>
      <c r="R1016" s="292"/>
      <c r="S1016" s="292"/>
      <c r="T1016" s="292" t="s">
        <v>66</v>
      </c>
      <c r="U1016" s="292"/>
      <c r="V1016" s="292" t="s">
        <v>189</v>
      </c>
      <c r="W1016" s="292">
        <v>1</v>
      </c>
      <c r="X1016" s="292"/>
      <c r="Y1016" s="292"/>
      <c r="Z1016" s="292"/>
      <c r="AA1016" s="292"/>
      <c r="AB1016" s="294" t="s">
        <v>1423</v>
      </c>
      <c r="AC1016" s="294" t="s">
        <v>3204</v>
      </c>
      <c r="AD1016" s="319"/>
      <c r="AE1016" s="319"/>
      <c r="AF1016" s="319"/>
      <c r="AG1016" s="319"/>
      <c r="AH1016" s="319"/>
      <c r="AI1016" s="319"/>
      <c r="AJ1016" s="319"/>
      <c r="AK1016" s="319"/>
      <c r="AL1016" s="319"/>
      <c r="AM1016" s="364" t="s">
        <v>3214</v>
      </c>
      <c r="AN1016" s="294" t="s">
        <v>3206</v>
      </c>
      <c r="AO1016" s="182" t="s">
        <v>205</v>
      </c>
      <c r="AP1016" s="182" t="s">
        <v>74</v>
      </c>
      <c r="AQ1016" s="182" t="s">
        <v>556</v>
      </c>
      <c r="AR1016" s="70" t="s">
        <v>557</v>
      </c>
      <c r="AS1016" s="182" t="s">
        <v>285</v>
      </c>
      <c r="AT1016" s="287">
        <v>0</v>
      </c>
      <c r="AU1016" s="287">
        <v>0</v>
      </c>
      <c r="AV1016" s="287">
        <v>0</v>
      </c>
      <c r="AW1016" s="425">
        <v>0</v>
      </c>
      <c r="AX1016" s="287">
        <v>0</v>
      </c>
      <c r="AY1016" s="287">
        <v>0</v>
      </c>
      <c r="AZ1016" s="287">
        <v>0</v>
      </c>
      <c r="BA1016" s="287">
        <v>0</v>
      </c>
      <c r="BB1016" s="287">
        <v>0</v>
      </c>
      <c r="BC1016" s="287">
        <v>0</v>
      </c>
      <c r="BD1016" s="426">
        <v>0</v>
      </c>
      <c r="BE1016" s="426">
        <v>0</v>
      </c>
      <c r="BF1016" s="426">
        <v>0</v>
      </c>
      <c r="BG1016" s="426">
        <v>0</v>
      </c>
      <c r="BH1016" s="426">
        <v>0</v>
      </c>
      <c r="BI1016" s="426">
        <v>0</v>
      </c>
      <c r="BJ1016" s="426">
        <v>0</v>
      </c>
      <c r="BK1016" s="426">
        <v>0</v>
      </c>
      <c r="BL1016" s="426">
        <v>0</v>
      </c>
      <c r="BM1016" s="426">
        <v>0</v>
      </c>
      <c r="BN1016" s="424">
        <v>0</v>
      </c>
      <c r="BO1016" s="424">
        <v>0</v>
      </c>
      <c r="BP1016" s="424">
        <v>0</v>
      </c>
      <c r="BQ1016" s="424">
        <v>0</v>
      </c>
      <c r="BR1016" s="424">
        <v>0</v>
      </c>
      <c r="BS1016" s="424">
        <v>0</v>
      </c>
      <c r="BT1016" s="424">
        <v>0</v>
      </c>
      <c r="BU1016" s="424">
        <v>0</v>
      </c>
      <c r="BV1016" s="424">
        <v>0</v>
      </c>
      <c r="BW1016" s="424">
        <v>0</v>
      </c>
      <c r="BX1016" s="287">
        <v>0</v>
      </c>
      <c r="BY1016" s="287">
        <v>0</v>
      </c>
      <c r="BZ1016" s="287">
        <v>0</v>
      </c>
      <c r="CA1016" s="287">
        <v>0</v>
      </c>
      <c r="CB1016" s="287">
        <v>0</v>
      </c>
      <c r="CC1016" s="426">
        <v>0</v>
      </c>
      <c r="CD1016" s="426">
        <v>0</v>
      </c>
      <c r="CE1016" s="426">
        <v>0</v>
      </c>
      <c r="CF1016" s="426">
        <v>0</v>
      </c>
      <c r="CG1016" s="426">
        <v>0</v>
      </c>
      <c r="CH1016" s="426">
        <v>0</v>
      </c>
      <c r="CI1016" s="426">
        <v>0</v>
      </c>
      <c r="CJ1016" s="426">
        <v>0</v>
      </c>
      <c r="CK1016" s="426">
        <v>0</v>
      </c>
      <c r="CL1016" s="426">
        <v>0</v>
      </c>
      <c r="CM1016" s="509" t="s">
        <v>92</v>
      </c>
      <c r="CN1016" s="19" t="str">
        <f t="shared" si="393"/>
        <v>4010000350503плановый</v>
      </c>
      <c r="CO1016" s="103"/>
      <c r="CP1016" s="103"/>
      <c r="CQ1016" s="104"/>
      <c r="CR1016" s="104">
        <f t="shared" si="377"/>
        <v>0</v>
      </c>
      <c r="CS1016" s="104">
        <f t="shared" si="378"/>
        <v>0</v>
      </c>
      <c r="CT1016" s="104">
        <f t="shared" si="379"/>
        <v>0</v>
      </c>
      <c r="CU1016" s="104">
        <f t="shared" si="380"/>
        <v>0</v>
      </c>
      <c r="CV1016" s="104">
        <f t="shared" si="381"/>
        <v>0</v>
      </c>
      <c r="CW1016" s="104">
        <f t="shared" si="382"/>
        <v>0</v>
      </c>
      <c r="CX1016" s="104"/>
      <c r="CY1016" s="211">
        <f t="shared" si="341"/>
        <v>0</v>
      </c>
      <c r="CZ1016" s="211">
        <f t="shared" si="342"/>
        <v>0</v>
      </c>
      <c r="DA1016" s="211">
        <f t="shared" si="343"/>
        <v>0</v>
      </c>
      <c r="DB1016" s="211">
        <f t="shared" si="344"/>
        <v>0</v>
      </c>
      <c r="DC1016" s="211">
        <f t="shared" si="345"/>
        <v>0</v>
      </c>
      <c r="DD1016" s="211">
        <f t="shared" si="346"/>
        <v>0</v>
      </c>
      <c r="DE1016" s="211">
        <f t="shared" si="347"/>
        <v>0</v>
      </c>
      <c r="DF1016" s="211">
        <f t="shared" si="348"/>
        <v>0</v>
      </c>
      <c r="DG1016" s="211">
        <f t="shared" si="349"/>
        <v>0</v>
      </c>
      <c r="DH1016" s="211">
        <f t="shared" si="350"/>
        <v>0</v>
      </c>
    </row>
    <row r="1017" spans="1:112" s="105" customFormat="1" ht="32.1" customHeight="1">
      <c r="A1017" s="288">
        <v>621</v>
      </c>
      <c r="B1017" s="289" t="s">
        <v>1407</v>
      </c>
      <c r="C1017" s="202">
        <v>401000043</v>
      </c>
      <c r="D1017" s="58" t="s">
        <v>1425</v>
      </c>
      <c r="E1017" s="290" t="s">
        <v>1445</v>
      </c>
      <c r="F1017" s="291"/>
      <c r="G1017" s="291"/>
      <c r="H1017" s="292" t="s">
        <v>3215</v>
      </c>
      <c r="I1017" s="291"/>
      <c r="J1017" s="292" t="s">
        <v>1426</v>
      </c>
      <c r="K1017" s="292">
        <v>1</v>
      </c>
      <c r="L1017" s="292">
        <v>9</v>
      </c>
      <c r="M1017" s="293"/>
      <c r="N1017" s="293"/>
      <c r="O1017" s="293"/>
      <c r="P1017" s="294" t="s">
        <v>1413</v>
      </c>
      <c r="Q1017" s="294" t="s">
        <v>1427</v>
      </c>
      <c r="R1017" s="292"/>
      <c r="S1017" s="292"/>
      <c r="T1017" s="292" t="s">
        <v>66</v>
      </c>
      <c r="U1017" s="292"/>
      <c r="V1017" s="292" t="s">
        <v>189</v>
      </c>
      <c r="W1017" s="292">
        <v>1</v>
      </c>
      <c r="X1017" s="292"/>
      <c r="Y1017" s="292"/>
      <c r="Z1017" s="292"/>
      <c r="AA1017" s="292"/>
      <c r="AB1017" s="294" t="s">
        <v>1423</v>
      </c>
      <c r="AC1017" s="294" t="s">
        <v>3204</v>
      </c>
      <c r="AD1017" s="319"/>
      <c r="AE1017" s="319"/>
      <c r="AF1017" s="319"/>
      <c r="AG1017" s="319"/>
      <c r="AH1017" s="319"/>
      <c r="AI1017" s="319"/>
      <c r="AJ1017" s="319"/>
      <c r="AK1017" s="319"/>
      <c r="AL1017" s="319"/>
      <c r="AM1017" s="364" t="s">
        <v>3205</v>
      </c>
      <c r="AN1017" s="294" t="s">
        <v>3206</v>
      </c>
      <c r="AO1017" s="182" t="s">
        <v>71</v>
      </c>
      <c r="AP1017" s="182" t="s">
        <v>72</v>
      </c>
      <c r="AQ1017" s="182" t="s">
        <v>1428</v>
      </c>
      <c r="AR1017" s="70" t="s">
        <v>1429</v>
      </c>
      <c r="AS1017" s="182">
        <v>244</v>
      </c>
      <c r="AT1017" s="287">
        <v>80000</v>
      </c>
      <c r="AU1017" s="287">
        <v>60000</v>
      </c>
      <c r="AV1017" s="287">
        <v>0</v>
      </c>
      <c r="AW1017" s="425">
        <v>0</v>
      </c>
      <c r="AX1017" s="287">
        <v>0</v>
      </c>
      <c r="AY1017" s="287">
        <v>0</v>
      </c>
      <c r="AZ1017" s="287">
        <v>0</v>
      </c>
      <c r="BA1017" s="287">
        <v>0</v>
      </c>
      <c r="BB1017" s="287">
        <v>80000</v>
      </c>
      <c r="BC1017" s="287">
        <v>60000</v>
      </c>
      <c r="BD1017" s="426">
        <v>200000</v>
      </c>
      <c r="BE1017" s="426">
        <v>0</v>
      </c>
      <c r="BF1017" s="426">
        <v>0</v>
      </c>
      <c r="BG1017" s="426">
        <v>0</v>
      </c>
      <c r="BH1017" s="426">
        <v>200000</v>
      </c>
      <c r="BI1017" s="426">
        <v>200000</v>
      </c>
      <c r="BJ1017" s="426">
        <v>0</v>
      </c>
      <c r="BK1017" s="426">
        <v>0</v>
      </c>
      <c r="BL1017" s="426">
        <v>0</v>
      </c>
      <c r="BM1017" s="426">
        <v>200000</v>
      </c>
      <c r="BN1017" s="426">
        <v>200000</v>
      </c>
      <c r="BO1017" s="424">
        <v>0</v>
      </c>
      <c r="BP1017" s="424">
        <v>0</v>
      </c>
      <c r="BQ1017" s="424">
        <v>0</v>
      </c>
      <c r="BR1017" s="426">
        <v>200000</v>
      </c>
      <c r="BS1017" s="426">
        <v>200000</v>
      </c>
      <c r="BT1017" s="424">
        <v>0</v>
      </c>
      <c r="BU1017" s="424">
        <v>0</v>
      </c>
      <c r="BV1017" s="424">
        <v>0</v>
      </c>
      <c r="BW1017" s="426">
        <v>200000</v>
      </c>
      <c r="BX1017" s="287">
        <v>60000</v>
      </c>
      <c r="BY1017" s="287">
        <v>0</v>
      </c>
      <c r="BZ1017" s="287">
        <v>0</v>
      </c>
      <c r="CA1017" s="287">
        <v>0</v>
      </c>
      <c r="CB1017" s="287">
        <v>60000</v>
      </c>
      <c r="CC1017" s="426">
        <v>200000</v>
      </c>
      <c r="CD1017" s="426">
        <v>0</v>
      </c>
      <c r="CE1017" s="426">
        <v>0</v>
      </c>
      <c r="CF1017" s="426">
        <v>0</v>
      </c>
      <c r="CG1017" s="426">
        <v>200000</v>
      </c>
      <c r="CH1017" s="426">
        <v>200000</v>
      </c>
      <c r="CI1017" s="426">
        <v>0</v>
      </c>
      <c r="CJ1017" s="426">
        <v>0</v>
      </c>
      <c r="CK1017" s="426">
        <v>0</v>
      </c>
      <c r="CL1017" s="426">
        <v>200000</v>
      </c>
      <c r="CM1017" s="427" t="s">
        <v>91</v>
      </c>
      <c r="CN1017" s="19" t="str">
        <f t="shared" si="393"/>
        <v>4010000430113нормативный</v>
      </c>
      <c r="CO1017" s="103"/>
      <c r="CP1017" s="103"/>
      <c r="CQ1017" s="104"/>
      <c r="CR1017" s="104">
        <f t="shared" si="377"/>
        <v>0</v>
      </c>
      <c r="CS1017" s="104">
        <f t="shared" si="378"/>
        <v>0</v>
      </c>
      <c r="CT1017" s="104">
        <f t="shared" si="379"/>
        <v>0</v>
      </c>
      <c r="CU1017" s="104">
        <f t="shared" si="380"/>
        <v>0</v>
      </c>
      <c r="CV1017" s="104">
        <f t="shared" si="381"/>
        <v>0</v>
      </c>
      <c r="CW1017" s="104">
        <f t="shared" si="382"/>
        <v>0</v>
      </c>
      <c r="CX1017" s="104"/>
      <c r="CY1017" s="211">
        <f t="shared" si="341"/>
        <v>0</v>
      </c>
      <c r="CZ1017" s="211">
        <f t="shared" si="342"/>
        <v>0</v>
      </c>
      <c r="DA1017" s="211">
        <f t="shared" si="343"/>
        <v>0</v>
      </c>
      <c r="DB1017" s="211">
        <f t="shared" si="344"/>
        <v>0</v>
      </c>
      <c r="DC1017" s="211">
        <f t="shared" si="345"/>
        <v>0</v>
      </c>
      <c r="DD1017" s="211">
        <f t="shared" si="346"/>
        <v>0</v>
      </c>
      <c r="DE1017" s="211">
        <f t="shared" si="347"/>
        <v>0</v>
      </c>
      <c r="DF1017" s="211">
        <f t="shared" si="348"/>
        <v>0</v>
      </c>
      <c r="DG1017" s="211">
        <f t="shared" si="349"/>
        <v>0</v>
      </c>
      <c r="DH1017" s="211">
        <f t="shared" si="350"/>
        <v>0</v>
      </c>
    </row>
    <row r="1018" spans="1:112" s="105" customFormat="1" ht="32.1" customHeight="1">
      <c r="A1018" s="288">
        <v>621</v>
      </c>
      <c r="B1018" s="289" t="s">
        <v>1407</v>
      </c>
      <c r="C1018" s="202">
        <v>401000043</v>
      </c>
      <c r="D1018" s="58" t="s">
        <v>1430</v>
      </c>
      <c r="E1018" s="290" t="s">
        <v>1445</v>
      </c>
      <c r="F1018" s="291"/>
      <c r="G1018" s="291"/>
      <c r="H1018" s="292" t="s">
        <v>3215</v>
      </c>
      <c r="I1018" s="291"/>
      <c r="J1018" s="292" t="s">
        <v>1426</v>
      </c>
      <c r="K1018" s="292">
        <v>1</v>
      </c>
      <c r="L1018" s="292">
        <v>9</v>
      </c>
      <c r="M1018" s="293"/>
      <c r="N1018" s="293"/>
      <c r="O1018" s="293"/>
      <c r="P1018" s="294" t="s">
        <v>1413</v>
      </c>
      <c r="Q1018" s="294" t="s">
        <v>1427</v>
      </c>
      <c r="R1018" s="292"/>
      <c r="S1018" s="292"/>
      <c r="T1018" s="292" t="s">
        <v>66</v>
      </c>
      <c r="U1018" s="292"/>
      <c r="V1018" s="292" t="s">
        <v>189</v>
      </c>
      <c r="W1018" s="292">
        <v>1</v>
      </c>
      <c r="X1018" s="292"/>
      <c r="Y1018" s="292"/>
      <c r="Z1018" s="292"/>
      <c r="AA1018" s="292"/>
      <c r="AB1018" s="294" t="s">
        <v>1423</v>
      </c>
      <c r="AC1018" s="294" t="s">
        <v>3204</v>
      </c>
      <c r="AD1018" s="319"/>
      <c r="AE1018" s="319"/>
      <c r="AF1018" s="319"/>
      <c r="AG1018" s="319"/>
      <c r="AH1018" s="319"/>
      <c r="AI1018" s="319"/>
      <c r="AJ1018" s="319"/>
      <c r="AK1018" s="319"/>
      <c r="AL1018" s="319"/>
      <c r="AM1018" s="364" t="s">
        <v>3205</v>
      </c>
      <c r="AN1018" s="294" t="s">
        <v>3206</v>
      </c>
      <c r="AO1018" s="182" t="s">
        <v>71</v>
      </c>
      <c r="AP1018" s="182" t="s">
        <v>72</v>
      </c>
      <c r="AQ1018" s="182">
        <v>8420020740</v>
      </c>
      <c r="AR1018" s="70" t="s">
        <v>1429</v>
      </c>
      <c r="AS1018" s="182">
        <v>831</v>
      </c>
      <c r="AT1018" s="287">
        <v>219550</v>
      </c>
      <c r="AU1018" s="287">
        <v>0</v>
      </c>
      <c r="AV1018" s="287">
        <v>0</v>
      </c>
      <c r="AW1018" s="425">
        <v>0</v>
      </c>
      <c r="AX1018" s="287">
        <v>0</v>
      </c>
      <c r="AY1018" s="287">
        <v>0</v>
      </c>
      <c r="AZ1018" s="287">
        <v>0</v>
      </c>
      <c r="BA1018" s="287">
        <v>0</v>
      </c>
      <c r="BB1018" s="287">
        <v>219550</v>
      </c>
      <c r="BC1018" s="287">
        <v>0</v>
      </c>
      <c r="BD1018" s="426">
        <v>350000</v>
      </c>
      <c r="BE1018" s="426">
        <v>0</v>
      </c>
      <c r="BF1018" s="426">
        <v>0</v>
      </c>
      <c r="BG1018" s="426">
        <v>0</v>
      </c>
      <c r="BH1018" s="426">
        <v>350000</v>
      </c>
      <c r="BI1018" s="426">
        <v>350000</v>
      </c>
      <c r="BJ1018" s="426">
        <v>0</v>
      </c>
      <c r="BK1018" s="426">
        <v>0</v>
      </c>
      <c r="BL1018" s="426">
        <v>0</v>
      </c>
      <c r="BM1018" s="426">
        <v>350000</v>
      </c>
      <c r="BN1018" s="426">
        <v>350000</v>
      </c>
      <c r="BO1018" s="424">
        <v>0</v>
      </c>
      <c r="BP1018" s="424">
        <v>0</v>
      </c>
      <c r="BQ1018" s="424">
        <v>0</v>
      </c>
      <c r="BR1018" s="426">
        <v>350000</v>
      </c>
      <c r="BS1018" s="426">
        <v>350000</v>
      </c>
      <c r="BT1018" s="424">
        <v>0</v>
      </c>
      <c r="BU1018" s="424">
        <v>0</v>
      </c>
      <c r="BV1018" s="424">
        <v>0</v>
      </c>
      <c r="BW1018" s="426">
        <v>350000</v>
      </c>
      <c r="BX1018" s="287">
        <v>0</v>
      </c>
      <c r="BY1018" s="287">
        <v>0</v>
      </c>
      <c r="BZ1018" s="287">
        <v>0</v>
      </c>
      <c r="CA1018" s="287">
        <v>0</v>
      </c>
      <c r="CB1018" s="287">
        <v>0</v>
      </c>
      <c r="CC1018" s="426">
        <v>350000</v>
      </c>
      <c r="CD1018" s="426">
        <v>0</v>
      </c>
      <c r="CE1018" s="426">
        <v>0</v>
      </c>
      <c r="CF1018" s="426">
        <v>0</v>
      </c>
      <c r="CG1018" s="426">
        <v>350000</v>
      </c>
      <c r="CH1018" s="426">
        <v>350000</v>
      </c>
      <c r="CI1018" s="426">
        <v>0</v>
      </c>
      <c r="CJ1018" s="426">
        <v>0</v>
      </c>
      <c r="CK1018" s="426">
        <v>0</v>
      </c>
      <c r="CL1018" s="426">
        <v>350000</v>
      </c>
      <c r="CM1018" s="427" t="s">
        <v>91</v>
      </c>
      <c r="CN1018" s="19" t="str">
        <f t="shared" si="393"/>
        <v>4010000430113нормативный</v>
      </c>
      <c r="CO1018" s="103"/>
      <c r="CP1018" s="103"/>
      <c r="CQ1018" s="104"/>
      <c r="CR1018" s="104">
        <f t="shared" si="377"/>
        <v>0</v>
      </c>
      <c r="CS1018" s="104">
        <f t="shared" si="378"/>
        <v>0</v>
      </c>
      <c r="CT1018" s="104">
        <f t="shared" si="379"/>
        <v>0</v>
      </c>
      <c r="CU1018" s="104">
        <f t="shared" si="380"/>
        <v>0</v>
      </c>
      <c r="CV1018" s="104">
        <f t="shared" si="381"/>
        <v>0</v>
      </c>
      <c r="CW1018" s="104">
        <f t="shared" si="382"/>
        <v>0</v>
      </c>
      <c r="CX1018" s="104"/>
      <c r="CY1018" s="211">
        <f t="shared" si="341"/>
        <v>0</v>
      </c>
      <c r="CZ1018" s="211">
        <f t="shared" si="342"/>
        <v>0</v>
      </c>
      <c r="DA1018" s="211">
        <f t="shared" si="343"/>
        <v>0</v>
      </c>
      <c r="DB1018" s="211">
        <f t="shared" si="344"/>
        <v>0</v>
      </c>
      <c r="DC1018" s="211">
        <f t="shared" si="345"/>
        <v>0</v>
      </c>
      <c r="DD1018" s="211">
        <f t="shared" si="346"/>
        <v>0</v>
      </c>
      <c r="DE1018" s="211">
        <f t="shared" si="347"/>
        <v>0</v>
      </c>
      <c r="DF1018" s="211">
        <f t="shared" si="348"/>
        <v>0</v>
      </c>
      <c r="DG1018" s="211">
        <f t="shared" si="349"/>
        <v>0</v>
      </c>
      <c r="DH1018" s="211">
        <f t="shared" si="350"/>
        <v>0</v>
      </c>
    </row>
    <row r="1019" spans="1:112" s="110" customFormat="1" ht="32.1" customHeight="1">
      <c r="A1019" s="288" t="s">
        <v>472</v>
      </c>
      <c r="B1019" s="289" t="s">
        <v>1407</v>
      </c>
      <c r="C1019" s="202">
        <v>401000044</v>
      </c>
      <c r="D1019" s="58" t="s">
        <v>1430</v>
      </c>
      <c r="E1019" s="290"/>
      <c r="F1019" s="291"/>
      <c r="G1019" s="291"/>
      <c r="H1019" s="292"/>
      <c r="I1019" s="291"/>
      <c r="J1019" s="292"/>
      <c r="K1019" s="292"/>
      <c r="L1019" s="292"/>
      <c r="M1019" s="293"/>
      <c r="N1019" s="293"/>
      <c r="O1019" s="293"/>
      <c r="P1019" s="294"/>
      <c r="Q1019" s="294"/>
      <c r="R1019" s="292"/>
      <c r="S1019" s="292"/>
      <c r="T1019" s="292"/>
      <c r="U1019" s="292"/>
      <c r="V1019" s="292"/>
      <c r="W1019" s="292"/>
      <c r="X1019" s="292"/>
      <c r="Y1019" s="292"/>
      <c r="Z1019" s="292"/>
      <c r="AA1019" s="292"/>
      <c r="AB1019" s="294"/>
      <c r="AC1019" s="294" t="s">
        <v>3216</v>
      </c>
      <c r="AD1019" s="319"/>
      <c r="AE1019" s="319"/>
      <c r="AF1019" s="319"/>
      <c r="AG1019" s="319"/>
      <c r="AH1019" s="319"/>
      <c r="AI1019" s="319"/>
      <c r="AJ1019" s="319"/>
      <c r="AK1019" s="319"/>
      <c r="AL1019" s="319"/>
      <c r="AM1019" s="364"/>
      <c r="AN1019" s="294"/>
      <c r="AO1019" s="182" t="s">
        <v>137</v>
      </c>
      <c r="AP1019" s="182" t="s">
        <v>65</v>
      </c>
      <c r="AQ1019" s="182" t="s">
        <v>3217</v>
      </c>
      <c r="AR1019" s="70" t="s">
        <v>3311</v>
      </c>
      <c r="AS1019" s="182">
        <v>244</v>
      </c>
      <c r="AT1019" s="287">
        <v>0</v>
      </c>
      <c r="AU1019" s="287">
        <v>0</v>
      </c>
      <c r="AV1019" s="287">
        <v>0</v>
      </c>
      <c r="AW1019" s="425">
        <v>0</v>
      </c>
      <c r="AX1019" s="287">
        <v>0</v>
      </c>
      <c r="AY1019" s="287">
        <v>0</v>
      </c>
      <c r="AZ1019" s="287">
        <v>0</v>
      </c>
      <c r="BA1019" s="287">
        <v>0</v>
      </c>
      <c r="BB1019" s="287">
        <v>0</v>
      </c>
      <c r="BC1019" s="287">
        <v>0</v>
      </c>
      <c r="BD1019" s="287">
        <v>0</v>
      </c>
      <c r="BE1019" s="287">
        <v>0</v>
      </c>
      <c r="BF1019" s="287">
        <v>0</v>
      </c>
      <c r="BG1019" s="287">
        <v>0</v>
      </c>
      <c r="BH1019" s="287">
        <v>0</v>
      </c>
      <c r="BI1019" s="287">
        <v>0</v>
      </c>
      <c r="BJ1019" s="287">
        <v>0</v>
      </c>
      <c r="BK1019" s="287">
        <v>0</v>
      </c>
      <c r="BL1019" s="287">
        <v>0</v>
      </c>
      <c r="BM1019" s="287">
        <v>0</v>
      </c>
      <c r="BN1019" s="287">
        <v>0</v>
      </c>
      <c r="BO1019" s="287">
        <v>0</v>
      </c>
      <c r="BP1019" s="287">
        <v>0</v>
      </c>
      <c r="BQ1019" s="287">
        <v>0</v>
      </c>
      <c r="BR1019" s="287">
        <v>0</v>
      </c>
      <c r="BS1019" s="287">
        <v>1140950</v>
      </c>
      <c r="BT1019" s="287">
        <v>0</v>
      </c>
      <c r="BU1019" s="287">
        <v>0</v>
      </c>
      <c r="BV1019" s="287">
        <v>0</v>
      </c>
      <c r="BW1019" s="287">
        <v>1140950</v>
      </c>
      <c r="BX1019" s="287">
        <v>0</v>
      </c>
      <c r="BY1019" s="287">
        <v>0</v>
      </c>
      <c r="BZ1019" s="287">
        <v>0</v>
      </c>
      <c r="CA1019" s="287">
        <v>0</v>
      </c>
      <c r="CB1019" s="287">
        <v>0</v>
      </c>
      <c r="CC1019" s="287">
        <v>0</v>
      </c>
      <c r="CD1019" s="287">
        <v>0</v>
      </c>
      <c r="CE1019" s="287">
        <v>0</v>
      </c>
      <c r="CF1019" s="287">
        <v>0</v>
      </c>
      <c r="CG1019" s="287">
        <v>0</v>
      </c>
      <c r="CH1019" s="287">
        <v>0</v>
      </c>
      <c r="CI1019" s="287">
        <v>0</v>
      </c>
      <c r="CJ1019" s="287">
        <v>0</v>
      </c>
      <c r="CK1019" s="287">
        <v>0</v>
      </c>
      <c r="CL1019" s="287">
        <v>0</v>
      </c>
      <c r="CM1019" s="509" t="s">
        <v>92</v>
      </c>
      <c r="CN1019" s="19" t="str">
        <f t="shared" si="393"/>
        <v>4010000440412плановый</v>
      </c>
      <c r="CO1019" s="116"/>
      <c r="CP1019" s="116"/>
      <c r="CQ1019" s="117"/>
      <c r="CR1019" s="104">
        <f t="shared" si="377"/>
        <v>0</v>
      </c>
      <c r="CS1019" s="104">
        <f t="shared" si="378"/>
        <v>0</v>
      </c>
      <c r="CT1019" s="104">
        <f t="shared" si="379"/>
        <v>0</v>
      </c>
      <c r="CU1019" s="104">
        <f t="shared" si="380"/>
        <v>0</v>
      </c>
      <c r="CV1019" s="104">
        <f t="shared" si="381"/>
        <v>0</v>
      </c>
      <c r="CW1019" s="104">
        <f t="shared" si="382"/>
        <v>0</v>
      </c>
      <c r="CX1019" s="117"/>
      <c r="CY1019" s="211">
        <f t="shared" si="341"/>
        <v>0</v>
      </c>
      <c r="CZ1019" s="211">
        <f t="shared" si="342"/>
        <v>0</v>
      </c>
      <c r="DA1019" s="211">
        <f t="shared" si="343"/>
        <v>0</v>
      </c>
      <c r="DB1019" s="211">
        <f t="shared" si="344"/>
        <v>0</v>
      </c>
      <c r="DC1019" s="211">
        <f t="shared" si="345"/>
        <v>0</v>
      </c>
      <c r="DD1019" s="211">
        <f t="shared" si="346"/>
        <v>0</v>
      </c>
      <c r="DE1019" s="211">
        <f t="shared" si="347"/>
        <v>0</v>
      </c>
      <c r="DF1019" s="211">
        <f t="shared" si="348"/>
        <v>0</v>
      </c>
      <c r="DG1019" s="211">
        <f t="shared" si="349"/>
        <v>0</v>
      </c>
      <c r="DH1019" s="211">
        <f t="shared" si="350"/>
        <v>0</v>
      </c>
    </row>
    <row r="1020" spans="1:112" s="105" customFormat="1" ht="32.1" customHeight="1">
      <c r="A1020" s="288" t="s">
        <v>472</v>
      </c>
      <c r="B1020" s="289" t="s">
        <v>1407</v>
      </c>
      <c r="C1020" s="202">
        <v>401000044</v>
      </c>
      <c r="D1020" s="58" t="s">
        <v>1430</v>
      </c>
      <c r="E1020" s="290" t="s">
        <v>1445</v>
      </c>
      <c r="F1020" s="291"/>
      <c r="G1020" s="291"/>
      <c r="H1020" s="292"/>
      <c r="I1020" s="291"/>
      <c r="J1020" s="292"/>
      <c r="K1020" s="292"/>
      <c r="L1020" s="292"/>
      <c r="M1020" s="293"/>
      <c r="N1020" s="293"/>
      <c r="O1020" s="293"/>
      <c r="P1020" s="294"/>
      <c r="Q1020" s="294"/>
      <c r="R1020" s="292"/>
      <c r="S1020" s="292"/>
      <c r="T1020" s="292"/>
      <c r="U1020" s="292"/>
      <c r="V1020" s="292"/>
      <c r="W1020" s="292"/>
      <c r="X1020" s="292"/>
      <c r="Y1020" s="292"/>
      <c r="Z1020" s="292"/>
      <c r="AA1020" s="292"/>
      <c r="AB1020" s="294"/>
      <c r="AC1020" s="294" t="s">
        <v>3218</v>
      </c>
      <c r="AD1020" s="319"/>
      <c r="AE1020" s="319"/>
      <c r="AF1020" s="319"/>
      <c r="AG1020" s="319"/>
      <c r="AH1020" s="319"/>
      <c r="AI1020" s="319"/>
      <c r="AJ1020" s="319"/>
      <c r="AK1020" s="319"/>
      <c r="AL1020" s="319"/>
      <c r="AM1020" s="364" t="s">
        <v>3219</v>
      </c>
      <c r="AN1020" s="294" t="s">
        <v>3206</v>
      </c>
      <c r="AO1020" s="182" t="s">
        <v>137</v>
      </c>
      <c r="AP1020" s="182" t="s">
        <v>65</v>
      </c>
      <c r="AQ1020" s="182" t="s">
        <v>1431</v>
      </c>
      <c r="AR1020" s="70" t="s">
        <v>1429</v>
      </c>
      <c r="AS1020" s="182" t="s">
        <v>73</v>
      </c>
      <c r="AT1020" s="287">
        <v>0</v>
      </c>
      <c r="AU1020" s="287">
        <v>0</v>
      </c>
      <c r="AV1020" s="287">
        <v>0</v>
      </c>
      <c r="AW1020" s="425">
        <v>0</v>
      </c>
      <c r="AX1020" s="287">
        <v>0</v>
      </c>
      <c r="AY1020" s="287">
        <v>0</v>
      </c>
      <c r="AZ1020" s="287">
        <v>0</v>
      </c>
      <c r="BA1020" s="287">
        <v>0</v>
      </c>
      <c r="BB1020" s="287">
        <v>0</v>
      </c>
      <c r="BC1020" s="287">
        <v>0</v>
      </c>
      <c r="BD1020" s="287">
        <v>0</v>
      </c>
      <c r="BE1020" s="287">
        <v>0</v>
      </c>
      <c r="BF1020" s="287">
        <v>0</v>
      </c>
      <c r="BG1020" s="287">
        <v>0</v>
      </c>
      <c r="BH1020" s="287">
        <v>0</v>
      </c>
      <c r="BI1020" s="287">
        <v>0</v>
      </c>
      <c r="BJ1020" s="287">
        <v>0</v>
      </c>
      <c r="BK1020" s="287">
        <v>0</v>
      </c>
      <c r="BL1020" s="287">
        <v>0</v>
      </c>
      <c r="BM1020" s="287">
        <v>0</v>
      </c>
      <c r="BN1020" s="287">
        <v>0</v>
      </c>
      <c r="BO1020" s="424">
        <v>0</v>
      </c>
      <c r="BP1020" s="424">
        <v>0</v>
      </c>
      <c r="BQ1020" s="424">
        <v>0</v>
      </c>
      <c r="BR1020" s="424">
        <v>0</v>
      </c>
      <c r="BS1020" s="424">
        <v>8347350</v>
      </c>
      <c r="BT1020" s="424">
        <v>0</v>
      </c>
      <c r="BU1020" s="424">
        <v>0</v>
      </c>
      <c r="BV1020" s="424">
        <v>0</v>
      </c>
      <c r="BW1020" s="424">
        <v>8347350</v>
      </c>
      <c r="BX1020" s="287">
        <v>0</v>
      </c>
      <c r="BY1020" s="287">
        <v>0</v>
      </c>
      <c r="BZ1020" s="287">
        <v>0</v>
      </c>
      <c r="CA1020" s="287">
        <v>0</v>
      </c>
      <c r="CB1020" s="287">
        <v>0</v>
      </c>
      <c r="CC1020" s="287">
        <v>0</v>
      </c>
      <c r="CD1020" s="287">
        <v>0</v>
      </c>
      <c r="CE1020" s="287">
        <v>0</v>
      </c>
      <c r="CF1020" s="287">
        <v>0</v>
      </c>
      <c r="CG1020" s="287">
        <v>0</v>
      </c>
      <c r="CH1020" s="287">
        <v>0</v>
      </c>
      <c r="CI1020" s="287">
        <v>0</v>
      </c>
      <c r="CJ1020" s="287">
        <v>0</v>
      </c>
      <c r="CK1020" s="287">
        <v>0</v>
      </c>
      <c r="CL1020" s="287">
        <v>0</v>
      </c>
      <c r="CM1020" s="509" t="s">
        <v>92</v>
      </c>
      <c r="CN1020" s="19" t="str">
        <f t="shared" si="393"/>
        <v>4010000440412плановый</v>
      </c>
      <c r="CO1020" s="103"/>
      <c r="CP1020" s="103"/>
      <c r="CQ1020" s="104"/>
      <c r="CR1020" s="104">
        <f t="shared" si="377"/>
        <v>0</v>
      </c>
      <c r="CS1020" s="104">
        <f t="shared" si="378"/>
        <v>0</v>
      </c>
      <c r="CT1020" s="104">
        <f t="shared" si="379"/>
        <v>0</v>
      </c>
      <c r="CU1020" s="104">
        <f t="shared" si="380"/>
        <v>0</v>
      </c>
      <c r="CV1020" s="104">
        <f t="shared" si="381"/>
        <v>0</v>
      </c>
      <c r="CW1020" s="104">
        <f t="shared" si="382"/>
        <v>0</v>
      </c>
      <c r="CX1020" s="104"/>
      <c r="CY1020" s="211">
        <f t="shared" si="341"/>
        <v>0</v>
      </c>
      <c r="CZ1020" s="211">
        <f t="shared" si="342"/>
        <v>0</v>
      </c>
      <c r="DA1020" s="211">
        <f t="shared" si="343"/>
        <v>0</v>
      </c>
      <c r="DB1020" s="211">
        <f t="shared" si="344"/>
        <v>0</v>
      </c>
      <c r="DC1020" s="211">
        <f t="shared" si="345"/>
        <v>0</v>
      </c>
      <c r="DD1020" s="211">
        <f t="shared" si="346"/>
        <v>0</v>
      </c>
      <c r="DE1020" s="211">
        <f t="shared" si="347"/>
        <v>0</v>
      </c>
      <c r="DF1020" s="211">
        <f t="shared" si="348"/>
        <v>0</v>
      </c>
      <c r="DG1020" s="211">
        <f t="shared" si="349"/>
        <v>0</v>
      </c>
      <c r="DH1020" s="211">
        <f t="shared" si="350"/>
        <v>0</v>
      </c>
    </row>
    <row r="1021" spans="1:112" s="105" customFormat="1" ht="32.1" customHeight="1">
      <c r="A1021" s="288">
        <v>621</v>
      </c>
      <c r="B1021" s="289" t="s">
        <v>1407</v>
      </c>
      <c r="C1021" s="202">
        <v>401000043</v>
      </c>
      <c r="D1021" s="58" t="s">
        <v>1425</v>
      </c>
      <c r="E1021" s="290" t="s">
        <v>1445</v>
      </c>
      <c r="F1021" s="291"/>
      <c r="G1021" s="291"/>
      <c r="H1021" s="292">
        <v>3</v>
      </c>
      <c r="I1021" s="291"/>
      <c r="J1021" s="292">
        <v>16</v>
      </c>
      <c r="K1021" s="292">
        <v>1</v>
      </c>
      <c r="L1021" s="292">
        <v>26</v>
      </c>
      <c r="M1021" s="293"/>
      <c r="N1021" s="293"/>
      <c r="O1021" s="293"/>
      <c r="P1021" s="294" t="s">
        <v>1413</v>
      </c>
      <c r="Q1021" s="294" t="s">
        <v>1427</v>
      </c>
      <c r="R1021" s="292"/>
      <c r="S1021" s="292"/>
      <c r="T1021" s="292" t="s">
        <v>66</v>
      </c>
      <c r="U1021" s="292"/>
      <c r="V1021" s="292" t="s">
        <v>189</v>
      </c>
      <c r="W1021" s="292">
        <v>1</v>
      </c>
      <c r="X1021" s="292"/>
      <c r="Y1021" s="292"/>
      <c r="Z1021" s="292"/>
      <c r="AA1021" s="292"/>
      <c r="AB1021" s="294" t="s">
        <v>1423</v>
      </c>
      <c r="AC1021" s="294" t="s">
        <v>3220</v>
      </c>
      <c r="AD1021" s="319"/>
      <c r="AE1021" s="319"/>
      <c r="AF1021" s="319"/>
      <c r="AG1021" s="319"/>
      <c r="AH1021" s="319"/>
      <c r="AI1021" s="319"/>
      <c r="AJ1021" s="319"/>
      <c r="AK1021" s="319"/>
      <c r="AL1021" s="319"/>
      <c r="AM1021" s="364" t="s">
        <v>3221</v>
      </c>
      <c r="AN1021" s="294" t="s">
        <v>3222</v>
      </c>
      <c r="AO1021" s="182" t="s">
        <v>137</v>
      </c>
      <c r="AP1021" s="182" t="s">
        <v>65</v>
      </c>
      <c r="AQ1021" s="182" t="s">
        <v>1431</v>
      </c>
      <c r="AR1021" s="70" t="s">
        <v>1432</v>
      </c>
      <c r="AS1021" s="182">
        <v>244</v>
      </c>
      <c r="AT1021" s="287">
        <v>2499567</v>
      </c>
      <c r="AU1021" s="287">
        <v>2499567</v>
      </c>
      <c r="AV1021" s="287">
        <v>0</v>
      </c>
      <c r="AW1021" s="425">
        <v>0</v>
      </c>
      <c r="AX1021" s="287">
        <v>0</v>
      </c>
      <c r="AY1021" s="287">
        <v>0</v>
      </c>
      <c r="AZ1021" s="287">
        <v>0</v>
      </c>
      <c r="BA1021" s="287">
        <v>0</v>
      </c>
      <c r="BB1021" s="287">
        <v>2499567</v>
      </c>
      <c r="BC1021" s="287">
        <v>2499567</v>
      </c>
      <c r="BD1021" s="426">
        <v>7282142.3300000001</v>
      </c>
      <c r="BE1021" s="426">
        <v>0</v>
      </c>
      <c r="BF1021" s="426">
        <v>0</v>
      </c>
      <c r="BG1021" s="426">
        <v>0</v>
      </c>
      <c r="BH1021" s="426">
        <v>7282142.3300000001</v>
      </c>
      <c r="BI1021" s="426">
        <v>7105790</v>
      </c>
      <c r="BJ1021" s="426">
        <v>0</v>
      </c>
      <c r="BK1021" s="426">
        <v>0</v>
      </c>
      <c r="BL1021" s="426">
        <v>0</v>
      </c>
      <c r="BM1021" s="426">
        <v>7105790</v>
      </c>
      <c r="BN1021" s="424">
        <v>7860150</v>
      </c>
      <c r="BO1021" s="424">
        <v>0</v>
      </c>
      <c r="BP1021" s="424">
        <v>0</v>
      </c>
      <c r="BQ1021" s="424">
        <v>0</v>
      </c>
      <c r="BR1021" s="424">
        <v>7860150</v>
      </c>
      <c r="BS1021" s="424"/>
      <c r="BT1021" s="424">
        <v>0</v>
      </c>
      <c r="BU1021" s="424">
        <v>0</v>
      </c>
      <c r="BV1021" s="424">
        <v>0</v>
      </c>
      <c r="BW1021" s="424"/>
      <c r="BX1021" s="287">
        <v>2499567</v>
      </c>
      <c r="BY1021" s="287">
        <v>0</v>
      </c>
      <c r="BZ1021" s="287">
        <v>0</v>
      </c>
      <c r="CA1021" s="287">
        <v>0</v>
      </c>
      <c r="CB1021" s="287">
        <v>2499567</v>
      </c>
      <c r="CC1021" s="426">
        <v>7282142.3300000001</v>
      </c>
      <c r="CD1021" s="426">
        <v>0</v>
      </c>
      <c r="CE1021" s="426">
        <v>0</v>
      </c>
      <c r="CF1021" s="426">
        <v>0</v>
      </c>
      <c r="CG1021" s="426">
        <v>7282142.3300000001</v>
      </c>
      <c r="CH1021" s="426">
        <v>7105790</v>
      </c>
      <c r="CI1021" s="426">
        <v>0</v>
      </c>
      <c r="CJ1021" s="426">
        <v>0</v>
      </c>
      <c r="CK1021" s="426">
        <v>0</v>
      </c>
      <c r="CL1021" s="426">
        <v>7105790</v>
      </c>
      <c r="CM1021" s="509" t="s">
        <v>92</v>
      </c>
      <c r="CN1021" s="19" t="str">
        <f t="shared" si="393"/>
        <v>4010000430412плановый</v>
      </c>
      <c r="CO1021" s="103"/>
      <c r="CP1021" s="103"/>
      <c r="CQ1021" s="104"/>
      <c r="CR1021" s="104">
        <f t="shared" si="377"/>
        <v>0</v>
      </c>
      <c r="CS1021" s="104">
        <f t="shared" si="378"/>
        <v>0</v>
      </c>
      <c r="CT1021" s="104">
        <f t="shared" si="379"/>
        <v>0</v>
      </c>
      <c r="CU1021" s="104">
        <f t="shared" si="380"/>
        <v>0</v>
      </c>
      <c r="CV1021" s="104">
        <f t="shared" si="381"/>
        <v>0</v>
      </c>
      <c r="CW1021" s="104">
        <f t="shared" si="382"/>
        <v>0</v>
      </c>
      <c r="CX1021" s="104"/>
      <c r="CY1021" s="211">
        <f t="shared" si="341"/>
        <v>0</v>
      </c>
      <c r="CZ1021" s="211">
        <f t="shared" si="342"/>
        <v>0</v>
      </c>
      <c r="DA1021" s="211">
        <f t="shared" si="343"/>
        <v>0</v>
      </c>
      <c r="DB1021" s="211">
        <f t="shared" si="344"/>
        <v>0</v>
      </c>
      <c r="DC1021" s="211">
        <f t="shared" si="345"/>
        <v>0</v>
      </c>
      <c r="DD1021" s="211">
        <f t="shared" si="346"/>
        <v>0</v>
      </c>
      <c r="DE1021" s="211">
        <f t="shared" si="347"/>
        <v>0</v>
      </c>
      <c r="DF1021" s="211">
        <f t="shared" si="348"/>
        <v>0</v>
      </c>
      <c r="DG1021" s="211">
        <f t="shared" si="349"/>
        <v>0</v>
      </c>
      <c r="DH1021" s="211">
        <f t="shared" si="350"/>
        <v>0</v>
      </c>
    </row>
    <row r="1022" spans="1:112" s="105" customFormat="1" ht="32.1" customHeight="1">
      <c r="A1022" s="288">
        <v>621</v>
      </c>
      <c r="B1022" s="289" t="s">
        <v>1407</v>
      </c>
      <c r="C1022" s="202">
        <v>401000043</v>
      </c>
      <c r="D1022" s="58" t="s">
        <v>1425</v>
      </c>
      <c r="E1022" s="290" t="s">
        <v>1445</v>
      </c>
      <c r="F1022" s="291"/>
      <c r="G1022" s="291"/>
      <c r="H1022" s="292">
        <v>3</v>
      </c>
      <c r="I1022" s="291"/>
      <c r="J1022" s="292">
        <v>16</v>
      </c>
      <c r="K1022" s="292">
        <v>1</v>
      </c>
      <c r="L1022" s="292">
        <v>26</v>
      </c>
      <c r="M1022" s="293"/>
      <c r="N1022" s="293"/>
      <c r="O1022" s="293"/>
      <c r="P1022" s="294" t="s">
        <v>1413</v>
      </c>
      <c r="Q1022" s="294" t="s">
        <v>1427</v>
      </c>
      <c r="R1022" s="292"/>
      <c r="S1022" s="292"/>
      <c r="T1022" s="292" t="s">
        <v>66</v>
      </c>
      <c r="U1022" s="292"/>
      <c r="V1022" s="292" t="s">
        <v>189</v>
      </c>
      <c r="W1022" s="292">
        <v>1</v>
      </c>
      <c r="X1022" s="292"/>
      <c r="Y1022" s="292"/>
      <c r="Z1022" s="292"/>
      <c r="AA1022" s="292"/>
      <c r="AB1022" s="294" t="s">
        <v>1423</v>
      </c>
      <c r="AC1022" s="294" t="s">
        <v>3220</v>
      </c>
      <c r="AD1022" s="319"/>
      <c r="AE1022" s="319"/>
      <c r="AF1022" s="319"/>
      <c r="AG1022" s="319"/>
      <c r="AH1022" s="319"/>
      <c r="AI1022" s="319"/>
      <c r="AJ1022" s="319"/>
      <c r="AK1022" s="319"/>
      <c r="AL1022" s="319"/>
      <c r="AM1022" s="364" t="s">
        <v>3221</v>
      </c>
      <c r="AN1022" s="294" t="s">
        <v>3222</v>
      </c>
      <c r="AO1022" s="182" t="s">
        <v>137</v>
      </c>
      <c r="AP1022" s="182" t="s">
        <v>65</v>
      </c>
      <c r="AQ1022" s="182" t="s">
        <v>3217</v>
      </c>
      <c r="AR1022" s="70" t="s">
        <v>3311</v>
      </c>
      <c r="AS1022" s="182">
        <v>244</v>
      </c>
      <c r="AT1022" s="287">
        <v>0</v>
      </c>
      <c r="AU1022" s="287">
        <v>0</v>
      </c>
      <c r="AV1022" s="287">
        <v>0</v>
      </c>
      <c r="AW1022" s="425">
        <v>0</v>
      </c>
      <c r="AX1022" s="287">
        <v>0</v>
      </c>
      <c r="AY1022" s="287">
        <v>0</v>
      </c>
      <c r="AZ1022" s="287">
        <v>0</v>
      </c>
      <c r="BA1022" s="287">
        <v>0</v>
      </c>
      <c r="BB1022" s="287">
        <v>0</v>
      </c>
      <c r="BC1022" s="287">
        <v>0</v>
      </c>
      <c r="BD1022" s="426">
        <v>2742880</v>
      </c>
      <c r="BE1022" s="426">
        <v>0</v>
      </c>
      <c r="BF1022" s="426">
        <v>0</v>
      </c>
      <c r="BG1022" s="426">
        <v>0</v>
      </c>
      <c r="BH1022" s="426">
        <v>2742880</v>
      </c>
      <c r="BI1022" s="426">
        <v>2382510</v>
      </c>
      <c r="BJ1022" s="426">
        <v>0</v>
      </c>
      <c r="BK1022" s="426">
        <v>0</v>
      </c>
      <c r="BL1022" s="426">
        <v>0</v>
      </c>
      <c r="BM1022" s="426">
        <v>2382510</v>
      </c>
      <c r="BN1022" s="424">
        <v>1628150</v>
      </c>
      <c r="BO1022" s="424">
        <v>0</v>
      </c>
      <c r="BP1022" s="424">
        <v>0</v>
      </c>
      <c r="BQ1022" s="424">
        <v>0</v>
      </c>
      <c r="BR1022" s="424">
        <v>1628150</v>
      </c>
      <c r="BS1022" s="424"/>
      <c r="BT1022" s="424">
        <v>0</v>
      </c>
      <c r="BU1022" s="424">
        <v>0</v>
      </c>
      <c r="BV1022" s="424">
        <v>0</v>
      </c>
      <c r="BW1022" s="424"/>
      <c r="BX1022" s="287">
        <v>0</v>
      </c>
      <c r="BY1022" s="287">
        <v>0</v>
      </c>
      <c r="BZ1022" s="287">
        <v>0</v>
      </c>
      <c r="CA1022" s="287">
        <v>0</v>
      </c>
      <c r="CB1022" s="287">
        <v>0</v>
      </c>
      <c r="CC1022" s="426">
        <v>2742880</v>
      </c>
      <c r="CD1022" s="426">
        <v>0</v>
      </c>
      <c r="CE1022" s="426">
        <v>0</v>
      </c>
      <c r="CF1022" s="426">
        <v>0</v>
      </c>
      <c r="CG1022" s="426">
        <v>2742880</v>
      </c>
      <c r="CH1022" s="426">
        <v>2382510</v>
      </c>
      <c r="CI1022" s="426">
        <v>0</v>
      </c>
      <c r="CJ1022" s="426">
        <v>0</v>
      </c>
      <c r="CK1022" s="426">
        <v>0</v>
      </c>
      <c r="CL1022" s="426">
        <v>2382510</v>
      </c>
      <c r="CM1022" s="509" t="s">
        <v>92</v>
      </c>
      <c r="CN1022" s="19" t="str">
        <f t="shared" si="393"/>
        <v>4010000430412плановый</v>
      </c>
      <c r="CO1022" s="103"/>
      <c r="CP1022" s="103"/>
      <c r="CQ1022" s="104"/>
      <c r="CR1022" s="104">
        <f t="shared" si="377"/>
        <v>0</v>
      </c>
      <c r="CS1022" s="104">
        <f t="shared" si="378"/>
        <v>0</v>
      </c>
      <c r="CT1022" s="104">
        <f t="shared" si="379"/>
        <v>0</v>
      </c>
      <c r="CU1022" s="104">
        <f t="shared" si="380"/>
        <v>0</v>
      </c>
      <c r="CV1022" s="104">
        <f t="shared" si="381"/>
        <v>0</v>
      </c>
      <c r="CW1022" s="104">
        <f t="shared" si="382"/>
        <v>0</v>
      </c>
      <c r="CX1022" s="104"/>
      <c r="CY1022" s="211">
        <f t="shared" si="341"/>
        <v>0</v>
      </c>
      <c r="CZ1022" s="211">
        <f t="shared" si="342"/>
        <v>0</v>
      </c>
      <c r="DA1022" s="211">
        <f t="shared" si="343"/>
        <v>0</v>
      </c>
      <c r="DB1022" s="211">
        <f t="shared" si="344"/>
        <v>0</v>
      </c>
      <c r="DC1022" s="211">
        <f t="shared" si="345"/>
        <v>0</v>
      </c>
      <c r="DD1022" s="211">
        <f t="shared" si="346"/>
        <v>0</v>
      </c>
      <c r="DE1022" s="211">
        <f t="shared" si="347"/>
        <v>0</v>
      </c>
      <c r="DF1022" s="211">
        <f t="shared" si="348"/>
        <v>0</v>
      </c>
      <c r="DG1022" s="211">
        <f t="shared" si="349"/>
        <v>0</v>
      </c>
      <c r="DH1022" s="211">
        <f t="shared" si="350"/>
        <v>0</v>
      </c>
    </row>
    <row r="1023" spans="1:112" s="105" customFormat="1" ht="32.1" customHeight="1">
      <c r="A1023" s="288">
        <v>621</v>
      </c>
      <c r="B1023" s="289" t="s">
        <v>1407</v>
      </c>
      <c r="C1023" s="202">
        <v>401000043</v>
      </c>
      <c r="D1023" s="58" t="s">
        <v>1425</v>
      </c>
      <c r="E1023" s="290" t="s">
        <v>1445</v>
      </c>
      <c r="F1023" s="291"/>
      <c r="G1023" s="291"/>
      <c r="H1023" s="292">
        <v>3</v>
      </c>
      <c r="I1023" s="291"/>
      <c r="J1023" s="292">
        <v>16</v>
      </c>
      <c r="K1023" s="292">
        <v>1</v>
      </c>
      <c r="L1023" s="292">
        <v>26</v>
      </c>
      <c r="M1023" s="293"/>
      <c r="N1023" s="293"/>
      <c r="O1023" s="293"/>
      <c r="P1023" s="294" t="s">
        <v>1413</v>
      </c>
      <c r="Q1023" s="294" t="s">
        <v>275</v>
      </c>
      <c r="R1023" s="292"/>
      <c r="S1023" s="292"/>
      <c r="T1023" s="292" t="s">
        <v>66</v>
      </c>
      <c r="U1023" s="292"/>
      <c r="V1023" s="292" t="s">
        <v>189</v>
      </c>
      <c r="W1023" s="292">
        <v>1</v>
      </c>
      <c r="X1023" s="292"/>
      <c r="Y1023" s="292"/>
      <c r="Z1023" s="292"/>
      <c r="AA1023" s="292"/>
      <c r="AB1023" s="294" t="s">
        <v>1423</v>
      </c>
      <c r="AC1023" s="294" t="s">
        <v>3223</v>
      </c>
      <c r="AD1023" s="319"/>
      <c r="AE1023" s="319"/>
      <c r="AF1023" s="319"/>
      <c r="AG1023" s="319"/>
      <c r="AH1023" s="319"/>
      <c r="AI1023" s="319"/>
      <c r="AJ1023" s="319"/>
      <c r="AK1023" s="319"/>
      <c r="AL1023" s="319"/>
      <c r="AM1023" s="364" t="s">
        <v>3224</v>
      </c>
      <c r="AN1023" s="294" t="s">
        <v>3225</v>
      </c>
      <c r="AO1023" s="182" t="s">
        <v>137</v>
      </c>
      <c r="AP1023" s="182" t="s">
        <v>65</v>
      </c>
      <c r="AQ1023" s="182" t="s">
        <v>1433</v>
      </c>
      <c r="AR1023" s="70" t="s">
        <v>1434</v>
      </c>
      <c r="AS1023" s="182">
        <v>244</v>
      </c>
      <c r="AT1023" s="287">
        <v>0</v>
      </c>
      <c r="AU1023" s="287">
        <v>0</v>
      </c>
      <c r="AV1023" s="287">
        <v>0</v>
      </c>
      <c r="AW1023" s="425">
        <v>0</v>
      </c>
      <c r="AX1023" s="287">
        <v>0</v>
      </c>
      <c r="AY1023" s="287">
        <v>0</v>
      </c>
      <c r="AZ1023" s="287">
        <v>0</v>
      </c>
      <c r="BA1023" s="287">
        <v>0</v>
      </c>
      <c r="BB1023" s="287">
        <v>0</v>
      </c>
      <c r="BC1023" s="287">
        <v>0</v>
      </c>
      <c r="BD1023" s="426">
        <v>0</v>
      </c>
      <c r="BE1023" s="426">
        <v>0</v>
      </c>
      <c r="BF1023" s="426">
        <v>0</v>
      </c>
      <c r="BG1023" s="426">
        <v>0</v>
      </c>
      <c r="BH1023" s="426">
        <v>0</v>
      </c>
      <c r="BI1023" s="426">
        <v>0</v>
      </c>
      <c r="BJ1023" s="426">
        <v>0</v>
      </c>
      <c r="BK1023" s="426">
        <v>0</v>
      </c>
      <c r="BL1023" s="426">
        <v>0</v>
      </c>
      <c r="BM1023" s="426">
        <v>0</v>
      </c>
      <c r="BN1023" s="424">
        <v>0</v>
      </c>
      <c r="BO1023" s="424">
        <v>0</v>
      </c>
      <c r="BP1023" s="424">
        <v>0</v>
      </c>
      <c r="BQ1023" s="424">
        <v>0</v>
      </c>
      <c r="BR1023" s="424">
        <v>0</v>
      </c>
      <c r="BS1023" s="424">
        <v>0</v>
      </c>
      <c r="BT1023" s="424">
        <v>0</v>
      </c>
      <c r="BU1023" s="424">
        <v>0</v>
      </c>
      <c r="BV1023" s="424">
        <v>0</v>
      </c>
      <c r="BW1023" s="424">
        <v>0</v>
      </c>
      <c r="BX1023" s="287">
        <v>0</v>
      </c>
      <c r="BY1023" s="287">
        <v>0</v>
      </c>
      <c r="BZ1023" s="287">
        <v>0</v>
      </c>
      <c r="CA1023" s="287">
        <v>0</v>
      </c>
      <c r="CB1023" s="287">
        <v>0</v>
      </c>
      <c r="CC1023" s="426">
        <v>0</v>
      </c>
      <c r="CD1023" s="426">
        <v>0</v>
      </c>
      <c r="CE1023" s="426">
        <v>0</v>
      </c>
      <c r="CF1023" s="426">
        <v>0</v>
      </c>
      <c r="CG1023" s="426">
        <v>0</v>
      </c>
      <c r="CH1023" s="426">
        <v>0</v>
      </c>
      <c r="CI1023" s="426">
        <v>0</v>
      </c>
      <c r="CJ1023" s="426">
        <v>0</v>
      </c>
      <c r="CK1023" s="426">
        <v>0</v>
      </c>
      <c r="CL1023" s="426">
        <v>0</v>
      </c>
      <c r="CM1023" s="509" t="s">
        <v>92</v>
      </c>
      <c r="CN1023" s="19" t="str">
        <f t="shared" si="393"/>
        <v>4010000430412плановый</v>
      </c>
      <c r="CO1023" s="103"/>
      <c r="CP1023" s="103"/>
      <c r="CQ1023" s="104"/>
      <c r="CR1023" s="104">
        <f t="shared" si="377"/>
        <v>0</v>
      </c>
      <c r="CS1023" s="104">
        <f t="shared" si="378"/>
        <v>0</v>
      </c>
      <c r="CT1023" s="104">
        <f t="shared" si="379"/>
        <v>0</v>
      </c>
      <c r="CU1023" s="104">
        <f t="shared" si="380"/>
        <v>0</v>
      </c>
      <c r="CV1023" s="104">
        <f t="shared" si="381"/>
        <v>0</v>
      </c>
      <c r="CW1023" s="104">
        <f t="shared" si="382"/>
        <v>0</v>
      </c>
      <c r="CX1023" s="104"/>
      <c r="CY1023" s="211">
        <f t="shared" si="341"/>
        <v>0</v>
      </c>
      <c r="CZ1023" s="211">
        <f t="shared" si="342"/>
        <v>0</v>
      </c>
      <c r="DA1023" s="211">
        <f t="shared" si="343"/>
        <v>0</v>
      </c>
      <c r="DB1023" s="211">
        <f t="shared" si="344"/>
        <v>0</v>
      </c>
      <c r="DC1023" s="211">
        <f t="shared" si="345"/>
        <v>0</v>
      </c>
      <c r="DD1023" s="211">
        <f t="shared" si="346"/>
        <v>0</v>
      </c>
      <c r="DE1023" s="211">
        <f t="shared" si="347"/>
        <v>0</v>
      </c>
      <c r="DF1023" s="211">
        <f t="shared" si="348"/>
        <v>0</v>
      </c>
      <c r="DG1023" s="211">
        <f t="shared" si="349"/>
        <v>0</v>
      </c>
      <c r="DH1023" s="211">
        <f t="shared" si="350"/>
        <v>0</v>
      </c>
    </row>
    <row r="1024" spans="1:112" s="105" customFormat="1" ht="32.1" customHeight="1">
      <c r="A1024" s="288">
        <v>621</v>
      </c>
      <c r="B1024" s="289" t="s">
        <v>1407</v>
      </c>
      <c r="C1024" s="202">
        <v>401000044</v>
      </c>
      <c r="D1024" s="58" t="s">
        <v>1435</v>
      </c>
      <c r="E1024" s="290" t="s">
        <v>3226</v>
      </c>
      <c r="F1024" s="291"/>
      <c r="G1024" s="291"/>
      <c r="H1024" s="292">
        <v>3</v>
      </c>
      <c r="I1024" s="291"/>
      <c r="J1024" s="292">
        <v>16</v>
      </c>
      <c r="K1024" s="292">
        <v>1</v>
      </c>
      <c r="L1024" s="292" t="s">
        <v>1436</v>
      </c>
      <c r="M1024" s="293"/>
      <c r="N1024" s="293"/>
      <c r="O1024" s="293"/>
      <c r="P1024" s="294" t="s">
        <v>1413</v>
      </c>
      <c r="Q1024" s="294" t="s">
        <v>275</v>
      </c>
      <c r="R1024" s="292"/>
      <c r="S1024" s="292"/>
      <c r="T1024" s="292" t="s">
        <v>66</v>
      </c>
      <c r="U1024" s="292"/>
      <c r="V1024" s="292">
        <v>9</v>
      </c>
      <c r="W1024" s="292">
        <v>1</v>
      </c>
      <c r="X1024" s="292"/>
      <c r="Y1024" s="292"/>
      <c r="Z1024" s="292"/>
      <c r="AA1024" s="292"/>
      <c r="AB1024" s="294" t="s">
        <v>1423</v>
      </c>
      <c r="AC1024" s="294" t="s">
        <v>3227</v>
      </c>
      <c r="AD1024" s="319"/>
      <c r="AE1024" s="319"/>
      <c r="AF1024" s="319"/>
      <c r="AG1024" s="319"/>
      <c r="AH1024" s="319"/>
      <c r="AI1024" s="319"/>
      <c r="AJ1024" s="319"/>
      <c r="AK1024" s="319"/>
      <c r="AL1024" s="319"/>
      <c r="AM1024" s="364" t="s">
        <v>3228</v>
      </c>
      <c r="AN1024" s="294" t="s">
        <v>3229</v>
      </c>
      <c r="AO1024" s="182" t="s">
        <v>71</v>
      </c>
      <c r="AP1024" s="182" t="s">
        <v>72</v>
      </c>
      <c r="AQ1024" s="182" t="s">
        <v>1437</v>
      </c>
      <c r="AR1024" s="70" t="s">
        <v>1438</v>
      </c>
      <c r="AS1024" s="182">
        <v>244</v>
      </c>
      <c r="AT1024" s="287">
        <v>1510000</v>
      </c>
      <c r="AU1024" s="287">
        <v>1510000</v>
      </c>
      <c r="AV1024" s="287">
        <v>0</v>
      </c>
      <c r="AW1024" s="425">
        <v>0</v>
      </c>
      <c r="AX1024" s="287">
        <v>0</v>
      </c>
      <c r="AY1024" s="287">
        <v>0</v>
      </c>
      <c r="AZ1024" s="287">
        <v>0</v>
      </c>
      <c r="BA1024" s="287">
        <v>0</v>
      </c>
      <c r="BB1024" s="287">
        <v>1510000</v>
      </c>
      <c r="BC1024" s="287">
        <v>1510000</v>
      </c>
      <c r="BD1024" s="426">
        <v>3500000</v>
      </c>
      <c r="BE1024" s="426">
        <v>0</v>
      </c>
      <c r="BF1024" s="426">
        <v>0</v>
      </c>
      <c r="BG1024" s="426">
        <v>0</v>
      </c>
      <c r="BH1024" s="426">
        <v>3500000</v>
      </c>
      <c r="BI1024" s="426">
        <v>3500000</v>
      </c>
      <c r="BJ1024" s="426">
        <v>0</v>
      </c>
      <c r="BK1024" s="426">
        <v>0</v>
      </c>
      <c r="BL1024" s="426">
        <v>0</v>
      </c>
      <c r="BM1024" s="426">
        <v>3500000</v>
      </c>
      <c r="BN1024" s="426">
        <v>3500000</v>
      </c>
      <c r="BO1024" s="424">
        <v>0</v>
      </c>
      <c r="BP1024" s="424">
        <v>0</v>
      </c>
      <c r="BQ1024" s="424">
        <v>0</v>
      </c>
      <c r="BR1024" s="426">
        <v>3500000</v>
      </c>
      <c r="BS1024" s="426">
        <v>3500000</v>
      </c>
      <c r="BT1024" s="424">
        <v>0</v>
      </c>
      <c r="BU1024" s="424">
        <v>0</v>
      </c>
      <c r="BV1024" s="424">
        <v>0</v>
      </c>
      <c r="BW1024" s="426">
        <v>3500000</v>
      </c>
      <c r="BX1024" s="287">
        <v>1510000</v>
      </c>
      <c r="BY1024" s="287">
        <v>0</v>
      </c>
      <c r="BZ1024" s="287">
        <v>0</v>
      </c>
      <c r="CA1024" s="287">
        <v>0</v>
      </c>
      <c r="CB1024" s="287">
        <v>1510000</v>
      </c>
      <c r="CC1024" s="426">
        <v>3500000</v>
      </c>
      <c r="CD1024" s="426">
        <v>0</v>
      </c>
      <c r="CE1024" s="426">
        <v>0</v>
      </c>
      <c r="CF1024" s="426">
        <v>0</v>
      </c>
      <c r="CG1024" s="426">
        <v>3500000</v>
      </c>
      <c r="CH1024" s="426">
        <v>3500000</v>
      </c>
      <c r="CI1024" s="426">
        <v>0</v>
      </c>
      <c r="CJ1024" s="426">
        <v>0</v>
      </c>
      <c r="CK1024" s="426">
        <v>0</v>
      </c>
      <c r="CL1024" s="426">
        <v>3500000</v>
      </c>
      <c r="CM1024" s="427" t="s">
        <v>92</v>
      </c>
      <c r="CN1024" s="19" t="str">
        <f t="shared" si="393"/>
        <v>4010000440113плановый</v>
      </c>
      <c r="CO1024" s="103"/>
      <c r="CP1024" s="103"/>
      <c r="CQ1024" s="104"/>
      <c r="CR1024" s="104">
        <f t="shared" si="377"/>
        <v>0</v>
      </c>
      <c r="CS1024" s="104">
        <f t="shared" si="378"/>
        <v>0</v>
      </c>
      <c r="CT1024" s="104">
        <f t="shared" si="379"/>
        <v>0</v>
      </c>
      <c r="CU1024" s="104">
        <f t="shared" si="380"/>
        <v>0</v>
      </c>
      <c r="CV1024" s="104">
        <f t="shared" si="381"/>
        <v>0</v>
      </c>
      <c r="CW1024" s="104">
        <f t="shared" si="382"/>
        <v>0</v>
      </c>
      <c r="CX1024" s="104"/>
      <c r="CY1024" s="211">
        <f t="shared" si="341"/>
        <v>0</v>
      </c>
      <c r="CZ1024" s="211">
        <f t="shared" si="342"/>
        <v>0</v>
      </c>
      <c r="DA1024" s="211">
        <f t="shared" si="343"/>
        <v>0</v>
      </c>
      <c r="DB1024" s="211">
        <f t="shared" si="344"/>
        <v>0</v>
      </c>
      <c r="DC1024" s="211">
        <f t="shared" si="345"/>
        <v>0</v>
      </c>
      <c r="DD1024" s="211">
        <f t="shared" si="346"/>
        <v>0</v>
      </c>
      <c r="DE1024" s="211">
        <f t="shared" si="347"/>
        <v>0</v>
      </c>
      <c r="DF1024" s="211">
        <f t="shared" si="348"/>
        <v>0</v>
      </c>
      <c r="DG1024" s="211">
        <f t="shared" si="349"/>
        <v>0</v>
      </c>
      <c r="DH1024" s="211">
        <f t="shared" si="350"/>
        <v>0</v>
      </c>
    </row>
    <row r="1025" spans="1:112" s="105" customFormat="1" ht="32.1" customHeight="1">
      <c r="A1025" s="288">
        <v>621</v>
      </c>
      <c r="B1025" s="289" t="s">
        <v>1407</v>
      </c>
      <c r="C1025" s="202">
        <v>402000001</v>
      </c>
      <c r="D1025" s="58" t="s">
        <v>67</v>
      </c>
      <c r="E1025" s="290" t="s">
        <v>3230</v>
      </c>
      <c r="F1025" s="291"/>
      <c r="G1025" s="291"/>
      <c r="H1025" s="292">
        <v>6</v>
      </c>
      <c r="I1025" s="291"/>
      <c r="J1025" s="292">
        <v>23</v>
      </c>
      <c r="K1025" s="292">
        <v>3</v>
      </c>
      <c r="L1025" s="292"/>
      <c r="M1025" s="293"/>
      <c r="N1025" s="293"/>
      <c r="O1025" s="293"/>
      <c r="P1025" s="294" t="s">
        <v>1439</v>
      </c>
      <c r="Q1025" s="294" t="s">
        <v>3231</v>
      </c>
      <c r="R1025" s="292"/>
      <c r="S1025" s="292"/>
      <c r="T1025" s="292"/>
      <c r="U1025" s="292"/>
      <c r="V1025" s="292">
        <v>11</v>
      </c>
      <c r="W1025" s="292">
        <v>1</v>
      </c>
      <c r="X1025" s="292" t="s">
        <v>106</v>
      </c>
      <c r="Y1025" s="292"/>
      <c r="Z1025" s="292"/>
      <c r="AA1025" s="292"/>
      <c r="AB1025" s="294" t="s">
        <v>1440</v>
      </c>
      <c r="AC1025" s="294" t="s">
        <v>2246</v>
      </c>
      <c r="AD1025" s="319"/>
      <c r="AE1025" s="319"/>
      <c r="AF1025" s="319"/>
      <c r="AG1025" s="319"/>
      <c r="AH1025" s="319"/>
      <c r="AI1025" s="319"/>
      <c r="AJ1025" s="319"/>
      <c r="AK1025" s="319"/>
      <c r="AL1025" s="319"/>
      <c r="AM1025" s="364" t="s">
        <v>2425</v>
      </c>
      <c r="AN1025" s="294" t="s">
        <v>3232</v>
      </c>
      <c r="AO1025" s="182" t="s">
        <v>71</v>
      </c>
      <c r="AP1025" s="182" t="s">
        <v>72</v>
      </c>
      <c r="AQ1025" s="182" t="s">
        <v>1441</v>
      </c>
      <c r="AR1025" s="70" t="s">
        <v>76</v>
      </c>
      <c r="AS1025" s="182">
        <v>122</v>
      </c>
      <c r="AT1025" s="287">
        <f>AV1025+AX1025+AZ1025+BB1025</f>
        <v>787223.33</v>
      </c>
      <c r="AU1025" s="287">
        <f>AW1025+AY1025+BA1025+BC1025</f>
        <v>787223.33</v>
      </c>
      <c r="AV1025" s="287">
        <v>0</v>
      </c>
      <c r="AW1025" s="425">
        <v>0</v>
      </c>
      <c r="AX1025" s="287">
        <v>0</v>
      </c>
      <c r="AY1025" s="287">
        <v>0</v>
      </c>
      <c r="AZ1025" s="287">
        <v>0</v>
      </c>
      <c r="BA1025" s="287">
        <v>0</v>
      </c>
      <c r="BB1025" s="287">
        <f>795803.33-8580</f>
        <v>787223.33</v>
      </c>
      <c r="BC1025" s="287">
        <f>795803.33-8580</f>
        <v>787223.33</v>
      </c>
      <c r="BD1025" s="426">
        <v>751560</v>
      </c>
      <c r="BE1025" s="426">
        <v>0</v>
      </c>
      <c r="BF1025" s="426">
        <v>0</v>
      </c>
      <c r="BG1025" s="426">
        <v>0</v>
      </c>
      <c r="BH1025" s="426">
        <v>751560</v>
      </c>
      <c r="BI1025" s="426">
        <v>743050</v>
      </c>
      <c r="BJ1025" s="426">
        <v>0</v>
      </c>
      <c r="BK1025" s="426">
        <v>0</v>
      </c>
      <c r="BL1025" s="426">
        <v>0</v>
      </c>
      <c r="BM1025" s="426">
        <v>743050</v>
      </c>
      <c r="BN1025" s="426">
        <v>743050</v>
      </c>
      <c r="BO1025" s="424">
        <v>0</v>
      </c>
      <c r="BP1025" s="424">
        <v>0</v>
      </c>
      <c r="BQ1025" s="424">
        <v>0</v>
      </c>
      <c r="BR1025" s="426">
        <v>743050</v>
      </c>
      <c r="BS1025" s="426">
        <v>743050</v>
      </c>
      <c r="BT1025" s="424">
        <v>0</v>
      </c>
      <c r="BU1025" s="424">
        <v>0</v>
      </c>
      <c r="BV1025" s="424">
        <v>0</v>
      </c>
      <c r="BW1025" s="426">
        <v>743050</v>
      </c>
      <c r="BX1025" s="287">
        <f t="shared" ref="BX1025" si="420">BY1025+BZ1025+CA1025+CB1025</f>
        <v>787223.33</v>
      </c>
      <c r="BY1025" s="287">
        <v>0</v>
      </c>
      <c r="BZ1025" s="287">
        <v>0</v>
      </c>
      <c r="CA1025" s="287">
        <v>0</v>
      </c>
      <c r="CB1025" s="287">
        <f>795803.33-8580</f>
        <v>787223.33</v>
      </c>
      <c r="CC1025" s="426">
        <v>751560</v>
      </c>
      <c r="CD1025" s="426">
        <v>0</v>
      </c>
      <c r="CE1025" s="426">
        <v>0</v>
      </c>
      <c r="CF1025" s="426">
        <v>0</v>
      </c>
      <c r="CG1025" s="426">
        <v>751560</v>
      </c>
      <c r="CH1025" s="426">
        <v>743050</v>
      </c>
      <c r="CI1025" s="426">
        <v>0</v>
      </c>
      <c r="CJ1025" s="426">
        <v>0</v>
      </c>
      <c r="CK1025" s="426">
        <v>0</v>
      </c>
      <c r="CL1025" s="426">
        <v>743050</v>
      </c>
      <c r="CM1025" s="438" t="s">
        <v>91</v>
      </c>
      <c r="CN1025" s="19" t="str">
        <f t="shared" si="393"/>
        <v>4020000010113нормативный</v>
      </c>
      <c r="CO1025" s="103"/>
      <c r="CP1025" s="103"/>
      <c r="CQ1025" s="104"/>
      <c r="CR1025" s="104">
        <f t="shared" si="377"/>
        <v>0</v>
      </c>
      <c r="CS1025" s="104">
        <f t="shared" si="378"/>
        <v>0</v>
      </c>
      <c r="CT1025" s="104">
        <f t="shared" si="379"/>
        <v>0</v>
      </c>
      <c r="CU1025" s="104">
        <f t="shared" si="380"/>
        <v>0</v>
      </c>
      <c r="CV1025" s="104">
        <f t="shared" si="381"/>
        <v>0</v>
      </c>
      <c r="CW1025" s="104">
        <f t="shared" si="382"/>
        <v>0</v>
      </c>
      <c r="CX1025" s="104"/>
      <c r="CY1025" s="211">
        <f t="shared" si="341"/>
        <v>0</v>
      </c>
      <c r="CZ1025" s="211">
        <f t="shared" si="342"/>
        <v>0</v>
      </c>
      <c r="DA1025" s="211">
        <f t="shared" si="343"/>
        <v>0</v>
      </c>
      <c r="DB1025" s="211">
        <f t="shared" si="344"/>
        <v>0</v>
      </c>
      <c r="DC1025" s="211">
        <f t="shared" si="345"/>
        <v>0</v>
      </c>
      <c r="DD1025" s="211">
        <f t="shared" si="346"/>
        <v>0</v>
      </c>
      <c r="DE1025" s="211">
        <f t="shared" si="347"/>
        <v>0</v>
      </c>
      <c r="DF1025" s="211">
        <f t="shared" si="348"/>
        <v>0</v>
      </c>
      <c r="DG1025" s="211">
        <f t="shared" si="349"/>
        <v>0</v>
      </c>
      <c r="DH1025" s="211">
        <f t="shared" si="350"/>
        <v>0</v>
      </c>
    </row>
    <row r="1026" spans="1:112" s="105" customFormat="1" ht="32.1" customHeight="1">
      <c r="A1026" s="288" t="s">
        <v>472</v>
      </c>
      <c r="B1026" s="289" t="s">
        <v>1407</v>
      </c>
      <c r="C1026" s="202">
        <v>402000025</v>
      </c>
      <c r="D1026" s="397" t="s">
        <v>128</v>
      </c>
      <c r="E1026" s="290" t="s">
        <v>3230</v>
      </c>
      <c r="F1026" s="291"/>
      <c r="G1026" s="291"/>
      <c r="H1026" s="292">
        <v>6</v>
      </c>
      <c r="I1026" s="291"/>
      <c r="J1026" s="292">
        <v>22</v>
      </c>
      <c r="K1026" s="292">
        <v>1</v>
      </c>
      <c r="L1026" s="292"/>
      <c r="M1026" s="293"/>
      <c r="N1026" s="293"/>
      <c r="O1026" s="293"/>
      <c r="P1026" s="294" t="s">
        <v>1439</v>
      </c>
      <c r="Q1026" s="294" t="s">
        <v>3231</v>
      </c>
      <c r="R1026" s="292"/>
      <c r="S1026" s="292"/>
      <c r="T1026" s="292"/>
      <c r="U1026" s="292"/>
      <c r="V1026" s="292" t="s">
        <v>156</v>
      </c>
      <c r="W1026" s="292"/>
      <c r="X1026" s="292"/>
      <c r="Y1026" s="292"/>
      <c r="Z1026" s="292"/>
      <c r="AA1026" s="292"/>
      <c r="AB1026" s="294" t="s">
        <v>1440</v>
      </c>
      <c r="AC1026" s="294" t="s">
        <v>3512</v>
      </c>
      <c r="AD1026" s="319"/>
      <c r="AE1026" s="319"/>
      <c r="AF1026" s="319"/>
      <c r="AG1026" s="319"/>
      <c r="AH1026" s="319"/>
      <c r="AI1026" s="319"/>
      <c r="AJ1026" s="364" t="s">
        <v>3513</v>
      </c>
      <c r="AK1026" s="319"/>
      <c r="AL1026" s="319"/>
      <c r="AM1026" s="364"/>
      <c r="AN1026" s="294" t="s">
        <v>3514</v>
      </c>
      <c r="AO1026" s="182" t="s">
        <v>71</v>
      </c>
      <c r="AP1026" s="182" t="s">
        <v>72</v>
      </c>
      <c r="AQ1026" s="182" t="s">
        <v>1441</v>
      </c>
      <c r="AR1026" s="70" t="s">
        <v>76</v>
      </c>
      <c r="AS1026" s="182" t="s">
        <v>77</v>
      </c>
      <c r="AT1026" s="287">
        <f>AV1026+AX1026+AZ1026+BB1026</f>
        <v>8580</v>
      </c>
      <c r="AU1026" s="287">
        <f>AW1026+AY1026+BA1026+BC1026</f>
        <v>8580</v>
      </c>
      <c r="AV1026" s="287">
        <v>0</v>
      </c>
      <c r="AW1026" s="425">
        <v>0</v>
      </c>
      <c r="AX1026" s="287">
        <v>0</v>
      </c>
      <c r="AY1026" s="287">
        <v>0</v>
      </c>
      <c r="AZ1026" s="287">
        <v>0</v>
      </c>
      <c r="BA1026" s="287">
        <v>0</v>
      </c>
      <c r="BB1026" s="287">
        <v>8580</v>
      </c>
      <c r="BC1026" s="287">
        <v>8580</v>
      </c>
      <c r="BD1026" s="426">
        <v>0</v>
      </c>
      <c r="BE1026" s="426">
        <v>0</v>
      </c>
      <c r="BF1026" s="426">
        <v>0</v>
      </c>
      <c r="BG1026" s="426">
        <v>0</v>
      </c>
      <c r="BH1026" s="426">
        <v>0</v>
      </c>
      <c r="BI1026" s="426">
        <v>0</v>
      </c>
      <c r="BJ1026" s="426">
        <v>0</v>
      </c>
      <c r="BK1026" s="426">
        <v>0</v>
      </c>
      <c r="BL1026" s="426">
        <v>0</v>
      </c>
      <c r="BM1026" s="426">
        <v>0</v>
      </c>
      <c r="BN1026" s="426">
        <v>0</v>
      </c>
      <c r="BO1026" s="426">
        <v>0</v>
      </c>
      <c r="BP1026" s="426">
        <v>0</v>
      </c>
      <c r="BQ1026" s="426">
        <v>0</v>
      </c>
      <c r="BR1026" s="426">
        <v>0</v>
      </c>
      <c r="BS1026" s="426">
        <v>0</v>
      </c>
      <c r="BT1026" s="426">
        <v>0</v>
      </c>
      <c r="BU1026" s="426">
        <v>0</v>
      </c>
      <c r="BV1026" s="426">
        <v>0</v>
      </c>
      <c r="BW1026" s="426">
        <v>0</v>
      </c>
      <c r="BX1026" s="426">
        <f>BY1026+BZ1026+CA1026+CB1026</f>
        <v>8580</v>
      </c>
      <c r="BY1026" s="426">
        <v>0</v>
      </c>
      <c r="BZ1026" s="426">
        <v>0</v>
      </c>
      <c r="CA1026" s="426">
        <v>0</v>
      </c>
      <c r="CB1026" s="426">
        <v>8580</v>
      </c>
      <c r="CC1026" s="426">
        <v>0</v>
      </c>
      <c r="CD1026" s="426">
        <v>0</v>
      </c>
      <c r="CE1026" s="426">
        <v>0</v>
      </c>
      <c r="CF1026" s="426">
        <v>0</v>
      </c>
      <c r="CG1026" s="426">
        <v>0</v>
      </c>
      <c r="CH1026" s="426">
        <v>0</v>
      </c>
      <c r="CI1026" s="426">
        <v>0</v>
      </c>
      <c r="CJ1026" s="426">
        <v>0</v>
      </c>
      <c r="CK1026" s="426">
        <v>0</v>
      </c>
      <c r="CL1026" s="426">
        <v>0</v>
      </c>
      <c r="CM1026" s="438" t="s">
        <v>91</v>
      </c>
      <c r="CN1026" s="19" t="str">
        <f t="shared" ref="CN1026" si="421">CONCATENATE(C1026,AO1026,AP1026,CM1026)</f>
        <v>4020000250113нормативный</v>
      </c>
      <c r="CO1026" s="103"/>
      <c r="CP1026" s="103"/>
      <c r="CQ1026" s="104"/>
      <c r="CR1026" s="104"/>
      <c r="CS1026" s="104"/>
      <c r="CT1026" s="104"/>
      <c r="CU1026" s="104"/>
      <c r="CV1026" s="104"/>
      <c r="CW1026" s="104"/>
      <c r="CX1026" s="104"/>
      <c r="CY1026" s="211"/>
      <c r="CZ1026" s="211"/>
      <c r="DA1026" s="211"/>
      <c r="DB1026" s="211"/>
      <c r="DC1026" s="211"/>
      <c r="DD1026" s="211"/>
      <c r="DE1026" s="211"/>
      <c r="DF1026" s="211"/>
      <c r="DG1026" s="211"/>
      <c r="DH1026" s="211"/>
    </row>
    <row r="1027" spans="1:112" s="105" customFormat="1" ht="32.1" customHeight="1">
      <c r="A1027" s="288" t="s">
        <v>472</v>
      </c>
      <c r="B1027" s="289" t="s">
        <v>1407</v>
      </c>
      <c r="C1027" s="202">
        <v>402000001</v>
      </c>
      <c r="D1027" s="58" t="s">
        <v>67</v>
      </c>
      <c r="E1027" s="290" t="s">
        <v>3230</v>
      </c>
      <c r="F1027" s="291"/>
      <c r="G1027" s="291"/>
      <c r="H1027" s="292">
        <v>6</v>
      </c>
      <c r="I1027" s="291"/>
      <c r="J1027" s="292">
        <v>23</v>
      </c>
      <c r="K1027" s="292">
        <v>3</v>
      </c>
      <c r="L1027" s="292"/>
      <c r="M1027" s="293"/>
      <c r="N1027" s="293"/>
      <c r="O1027" s="293"/>
      <c r="P1027" s="294" t="s">
        <v>1439</v>
      </c>
      <c r="Q1027" s="294" t="s">
        <v>423</v>
      </c>
      <c r="R1027" s="292"/>
      <c r="S1027" s="292"/>
      <c r="T1027" s="292"/>
      <c r="U1027" s="292"/>
      <c r="V1027" s="292">
        <v>11</v>
      </c>
      <c r="W1027" s="292">
        <v>1</v>
      </c>
      <c r="X1027" s="292" t="s">
        <v>106</v>
      </c>
      <c r="Y1027" s="292"/>
      <c r="Z1027" s="292"/>
      <c r="AA1027" s="292"/>
      <c r="AB1027" s="294" t="s">
        <v>1442</v>
      </c>
      <c r="AC1027" s="294" t="s">
        <v>2246</v>
      </c>
      <c r="AD1027" s="319"/>
      <c r="AE1027" s="319"/>
      <c r="AF1027" s="319"/>
      <c r="AG1027" s="319"/>
      <c r="AH1027" s="319"/>
      <c r="AI1027" s="319"/>
      <c r="AJ1027" s="319"/>
      <c r="AK1027" s="319"/>
      <c r="AL1027" s="319"/>
      <c r="AM1027" s="364" t="s">
        <v>2425</v>
      </c>
      <c r="AN1027" s="294" t="s">
        <v>3232</v>
      </c>
      <c r="AO1027" s="182" t="s">
        <v>71</v>
      </c>
      <c r="AP1027" s="182" t="s">
        <v>72</v>
      </c>
      <c r="AQ1027" s="182" t="s">
        <v>1441</v>
      </c>
      <c r="AR1027" s="70" t="s">
        <v>76</v>
      </c>
      <c r="AS1027" s="182">
        <v>129</v>
      </c>
      <c r="AT1027" s="287">
        <v>223743.95</v>
      </c>
      <c r="AU1027" s="287">
        <v>223743.95</v>
      </c>
      <c r="AV1027" s="287">
        <v>0</v>
      </c>
      <c r="AW1027" s="425">
        <v>0</v>
      </c>
      <c r="AX1027" s="287">
        <v>0</v>
      </c>
      <c r="AY1027" s="287">
        <v>0</v>
      </c>
      <c r="AZ1027" s="287">
        <v>0</v>
      </c>
      <c r="BA1027" s="287">
        <v>0</v>
      </c>
      <c r="BB1027" s="287">
        <v>223743.95</v>
      </c>
      <c r="BC1027" s="287">
        <v>223743.95</v>
      </c>
      <c r="BD1027" s="426">
        <v>225518</v>
      </c>
      <c r="BE1027" s="426">
        <v>0</v>
      </c>
      <c r="BF1027" s="426">
        <v>0</v>
      </c>
      <c r="BG1027" s="426">
        <v>0</v>
      </c>
      <c r="BH1027" s="426">
        <v>225518</v>
      </c>
      <c r="BI1027" s="426">
        <v>222950</v>
      </c>
      <c r="BJ1027" s="426">
        <v>0</v>
      </c>
      <c r="BK1027" s="426">
        <v>0</v>
      </c>
      <c r="BL1027" s="426">
        <v>0</v>
      </c>
      <c r="BM1027" s="426">
        <v>222950</v>
      </c>
      <c r="BN1027" s="426">
        <v>222950</v>
      </c>
      <c r="BO1027" s="424">
        <v>0</v>
      </c>
      <c r="BP1027" s="424">
        <v>0</v>
      </c>
      <c r="BQ1027" s="424">
        <v>0</v>
      </c>
      <c r="BR1027" s="426">
        <v>222950</v>
      </c>
      <c r="BS1027" s="426">
        <v>222950</v>
      </c>
      <c r="BT1027" s="424">
        <v>0</v>
      </c>
      <c r="BU1027" s="424">
        <v>0</v>
      </c>
      <c r="BV1027" s="424">
        <v>0</v>
      </c>
      <c r="BW1027" s="426">
        <v>222950</v>
      </c>
      <c r="BX1027" s="287">
        <v>223743.95</v>
      </c>
      <c r="BY1027" s="287">
        <v>0</v>
      </c>
      <c r="BZ1027" s="287">
        <v>0</v>
      </c>
      <c r="CA1027" s="287">
        <v>0</v>
      </c>
      <c r="CB1027" s="287">
        <v>223743.95</v>
      </c>
      <c r="CC1027" s="426">
        <v>225518</v>
      </c>
      <c r="CD1027" s="426">
        <v>0</v>
      </c>
      <c r="CE1027" s="426">
        <v>0</v>
      </c>
      <c r="CF1027" s="426">
        <v>0</v>
      </c>
      <c r="CG1027" s="426">
        <v>225518</v>
      </c>
      <c r="CH1027" s="426">
        <v>222950</v>
      </c>
      <c r="CI1027" s="426">
        <v>0</v>
      </c>
      <c r="CJ1027" s="426">
        <v>0</v>
      </c>
      <c r="CK1027" s="426">
        <v>0</v>
      </c>
      <c r="CL1027" s="426">
        <v>222950</v>
      </c>
      <c r="CM1027" s="438" t="s">
        <v>91</v>
      </c>
      <c r="CN1027" s="19" t="str">
        <f t="shared" si="393"/>
        <v>4020000010113нормативный</v>
      </c>
      <c r="CO1027" s="103"/>
      <c r="CP1027" s="103"/>
      <c r="CQ1027" s="104"/>
      <c r="CR1027" s="104">
        <f t="shared" si="377"/>
        <v>0</v>
      </c>
      <c r="CS1027" s="104">
        <f t="shared" si="378"/>
        <v>0</v>
      </c>
      <c r="CT1027" s="104">
        <f t="shared" si="379"/>
        <v>0</v>
      </c>
      <c r="CU1027" s="104">
        <f t="shared" si="380"/>
        <v>0</v>
      </c>
      <c r="CV1027" s="104">
        <f t="shared" si="381"/>
        <v>0</v>
      </c>
      <c r="CW1027" s="104">
        <f t="shared" si="382"/>
        <v>0</v>
      </c>
      <c r="CX1027" s="104"/>
      <c r="CY1027" s="211">
        <f t="shared" si="341"/>
        <v>0</v>
      </c>
      <c r="CZ1027" s="211">
        <f t="shared" si="342"/>
        <v>0</v>
      </c>
      <c r="DA1027" s="211">
        <f t="shared" si="343"/>
        <v>0</v>
      </c>
      <c r="DB1027" s="211">
        <f t="shared" si="344"/>
        <v>0</v>
      </c>
      <c r="DC1027" s="211">
        <f t="shared" si="345"/>
        <v>0</v>
      </c>
      <c r="DD1027" s="211">
        <f t="shared" si="346"/>
        <v>0</v>
      </c>
      <c r="DE1027" s="211">
        <f t="shared" si="347"/>
        <v>0</v>
      </c>
      <c r="DF1027" s="211">
        <f t="shared" si="348"/>
        <v>0</v>
      </c>
      <c r="DG1027" s="211">
        <f t="shared" si="349"/>
        <v>0</v>
      </c>
      <c r="DH1027" s="211">
        <f t="shared" si="350"/>
        <v>0</v>
      </c>
    </row>
    <row r="1028" spans="1:112" s="105" customFormat="1" ht="32.1" customHeight="1">
      <c r="A1028" s="288" t="s">
        <v>472</v>
      </c>
      <c r="B1028" s="289" t="s">
        <v>1407</v>
      </c>
      <c r="C1028" s="202">
        <v>402000001</v>
      </c>
      <c r="D1028" s="58" t="s">
        <v>67</v>
      </c>
      <c r="E1028" s="290" t="s">
        <v>329</v>
      </c>
      <c r="F1028" s="291"/>
      <c r="G1028" s="291"/>
      <c r="H1028" s="292">
        <v>3</v>
      </c>
      <c r="I1028" s="291"/>
      <c r="J1028" s="292">
        <v>17</v>
      </c>
      <c r="K1028" s="292">
        <v>1</v>
      </c>
      <c r="L1028" s="292">
        <v>3</v>
      </c>
      <c r="M1028" s="293"/>
      <c r="N1028" s="293"/>
      <c r="O1028" s="293"/>
      <c r="P1028" s="294" t="s">
        <v>1413</v>
      </c>
      <c r="Q1028" s="294" t="s">
        <v>1427</v>
      </c>
      <c r="R1028" s="292"/>
      <c r="S1028" s="292"/>
      <c r="T1028" s="292">
        <v>3</v>
      </c>
      <c r="U1028" s="292"/>
      <c r="V1028" s="292">
        <v>12</v>
      </c>
      <c r="W1028" s="292">
        <v>1</v>
      </c>
      <c r="X1028" s="292">
        <v>3</v>
      </c>
      <c r="Y1028" s="292"/>
      <c r="Z1028" s="292"/>
      <c r="AA1028" s="292"/>
      <c r="AB1028" s="294" t="s">
        <v>1423</v>
      </c>
      <c r="AC1028" s="294" t="s">
        <v>3233</v>
      </c>
      <c r="AD1028" s="319"/>
      <c r="AE1028" s="319"/>
      <c r="AF1028" s="319"/>
      <c r="AG1028" s="319"/>
      <c r="AH1028" s="319"/>
      <c r="AI1028" s="319"/>
      <c r="AJ1028" s="319"/>
      <c r="AK1028" s="319"/>
      <c r="AL1028" s="319"/>
      <c r="AM1028" s="364" t="s">
        <v>3234</v>
      </c>
      <c r="AN1028" s="294" t="s">
        <v>3235</v>
      </c>
      <c r="AO1028" s="182" t="s">
        <v>71</v>
      </c>
      <c r="AP1028" s="182" t="s">
        <v>72</v>
      </c>
      <c r="AQ1028" s="182" t="s">
        <v>1441</v>
      </c>
      <c r="AR1028" s="70" t="s">
        <v>76</v>
      </c>
      <c r="AS1028" s="182" t="s">
        <v>280</v>
      </c>
      <c r="AT1028" s="287">
        <v>1183433.7</v>
      </c>
      <c r="AU1028" s="287">
        <v>1183433.7</v>
      </c>
      <c r="AV1028" s="287">
        <v>0</v>
      </c>
      <c r="AW1028" s="425">
        <v>0</v>
      </c>
      <c r="AX1028" s="287">
        <v>0</v>
      </c>
      <c r="AY1028" s="287">
        <v>0</v>
      </c>
      <c r="AZ1028" s="287">
        <v>0</v>
      </c>
      <c r="BA1028" s="287">
        <v>0</v>
      </c>
      <c r="BB1028" s="287">
        <v>1183433.7</v>
      </c>
      <c r="BC1028" s="287">
        <v>1183433.7</v>
      </c>
      <c r="BD1028" s="426">
        <v>0</v>
      </c>
      <c r="BE1028" s="426">
        <v>0</v>
      </c>
      <c r="BF1028" s="426">
        <v>0</v>
      </c>
      <c r="BG1028" s="426">
        <v>0</v>
      </c>
      <c r="BH1028" s="426">
        <v>0</v>
      </c>
      <c r="BI1028" s="426">
        <v>0</v>
      </c>
      <c r="BJ1028" s="426">
        <v>0</v>
      </c>
      <c r="BK1028" s="426">
        <v>0</v>
      </c>
      <c r="BL1028" s="426">
        <v>0</v>
      </c>
      <c r="BM1028" s="426">
        <v>0</v>
      </c>
      <c r="BN1028" s="424">
        <v>0</v>
      </c>
      <c r="BO1028" s="424">
        <v>0</v>
      </c>
      <c r="BP1028" s="424">
        <v>0</v>
      </c>
      <c r="BQ1028" s="424">
        <v>0</v>
      </c>
      <c r="BR1028" s="424">
        <v>0</v>
      </c>
      <c r="BS1028" s="424">
        <v>0</v>
      </c>
      <c r="BT1028" s="424">
        <v>0</v>
      </c>
      <c r="BU1028" s="424">
        <v>0</v>
      </c>
      <c r="BV1028" s="424">
        <v>0</v>
      </c>
      <c r="BW1028" s="424">
        <v>0</v>
      </c>
      <c r="BX1028" s="287">
        <v>1183433.7</v>
      </c>
      <c r="BY1028" s="287">
        <v>0</v>
      </c>
      <c r="BZ1028" s="287">
        <v>0</v>
      </c>
      <c r="CA1028" s="287">
        <v>0</v>
      </c>
      <c r="CB1028" s="287">
        <v>1183433.7</v>
      </c>
      <c r="CC1028" s="426">
        <v>0</v>
      </c>
      <c r="CD1028" s="426">
        <v>0</v>
      </c>
      <c r="CE1028" s="426">
        <v>0</v>
      </c>
      <c r="CF1028" s="426">
        <v>0</v>
      </c>
      <c r="CG1028" s="426">
        <v>0</v>
      </c>
      <c r="CH1028" s="426">
        <v>0</v>
      </c>
      <c r="CI1028" s="426">
        <v>0</v>
      </c>
      <c r="CJ1028" s="426">
        <v>0</v>
      </c>
      <c r="CK1028" s="426">
        <v>0</v>
      </c>
      <c r="CL1028" s="426">
        <v>0</v>
      </c>
      <c r="CM1028" s="438" t="s">
        <v>91</v>
      </c>
      <c r="CN1028" s="19" t="str">
        <f t="shared" si="393"/>
        <v>4020000010113нормативный</v>
      </c>
      <c r="CO1028" s="103"/>
      <c r="CP1028" s="103"/>
      <c r="CQ1028" s="104"/>
      <c r="CR1028" s="104">
        <f t="shared" si="377"/>
        <v>0</v>
      </c>
      <c r="CS1028" s="104">
        <f t="shared" si="378"/>
        <v>0</v>
      </c>
      <c r="CT1028" s="104">
        <f t="shared" si="379"/>
        <v>0</v>
      </c>
      <c r="CU1028" s="104">
        <f t="shared" si="380"/>
        <v>0</v>
      </c>
      <c r="CV1028" s="104">
        <f t="shared" si="381"/>
        <v>0</v>
      </c>
      <c r="CW1028" s="104">
        <f t="shared" si="382"/>
        <v>0</v>
      </c>
      <c r="CX1028" s="104"/>
      <c r="CY1028" s="211">
        <f t="shared" si="341"/>
        <v>0</v>
      </c>
      <c r="CZ1028" s="211">
        <f t="shared" si="342"/>
        <v>0</v>
      </c>
      <c r="DA1028" s="211">
        <f t="shared" si="343"/>
        <v>0</v>
      </c>
      <c r="DB1028" s="211">
        <f t="shared" si="344"/>
        <v>0</v>
      </c>
      <c r="DC1028" s="211">
        <f t="shared" si="345"/>
        <v>0</v>
      </c>
      <c r="DD1028" s="211">
        <f t="shared" si="346"/>
        <v>0</v>
      </c>
      <c r="DE1028" s="211">
        <f t="shared" si="347"/>
        <v>0</v>
      </c>
      <c r="DF1028" s="211">
        <f t="shared" si="348"/>
        <v>0</v>
      </c>
      <c r="DG1028" s="211">
        <f t="shared" si="349"/>
        <v>0</v>
      </c>
      <c r="DH1028" s="211">
        <f t="shared" si="350"/>
        <v>0</v>
      </c>
    </row>
    <row r="1029" spans="1:112" s="105" customFormat="1" ht="32.1" customHeight="1">
      <c r="A1029" s="288" t="s">
        <v>472</v>
      </c>
      <c r="B1029" s="289" t="s">
        <v>1407</v>
      </c>
      <c r="C1029" s="202">
        <v>402000001</v>
      </c>
      <c r="D1029" s="58" t="s">
        <v>67</v>
      </c>
      <c r="E1029" s="290" t="s">
        <v>329</v>
      </c>
      <c r="F1029" s="291"/>
      <c r="G1029" s="291"/>
      <c r="H1029" s="292">
        <v>3</v>
      </c>
      <c r="I1029" s="291"/>
      <c r="J1029" s="292">
        <v>17</v>
      </c>
      <c r="K1029" s="292">
        <v>1</v>
      </c>
      <c r="L1029" s="292">
        <v>3</v>
      </c>
      <c r="M1029" s="293"/>
      <c r="N1029" s="293"/>
      <c r="O1029" s="293"/>
      <c r="P1029" s="294" t="s">
        <v>1413</v>
      </c>
      <c r="Q1029" s="294" t="s">
        <v>1427</v>
      </c>
      <c r="R1029" s="292"/>
      <c r="S1029" s="292"/>
      <c r="T1029" s="292">
        <v>3</v>
      </c>
      <c r="U1029" s="292"/>
      <c r="V1029" s="292">
        <v>12</v>
      </c>
      <c r="W1029" s="292">
        <v>1</v>
      </c>
      <c r="X1029" s="292">
        <v>3</v>
      </c>
      <c r="Y1029" s="292"/>
      <c r="Z1029" s="292"/>
      <c r="AA1029" s="292"/>
      <c r="AB1029" s="294" t="s">
        <v>1423</v>
      </c>
      <c r="AC1029" s="294" t="s">
        <v>3233</v>
      </c>
      <c r="AD1029" s="319"/>
      <c r="AE1029" s="319"/>
      <c r="AF1029" s="319"/>
      <c r="AG1029" s="319"/>
      <c r="AH1029" s="319"/>
      <c r="AI1029" s="319"/>
      <c r="AJ1029" s="319"/>
      <c r="AK1029" s="319"/>
      <c r="AL1029" s="319"/>
      <c r="AM1029" s="364" t="s">
        <v>3234</v>
      </c>
      <c r="AN1029" s="294" t="s">
        <v>3235</v>
      </c>
      <c r="AO1029" s="182" t="s">
        <v>71</v>
      </c>
      <c r="AP1029" s="182" t="s">
        <v>72</v>
      </c>
      <c r="AQ1029" s="182" t="s">
        <v>1441</v>
      </c>
      <c r="AR1029" s="70" t="s">
        <v>76</v>
      </c>
      <c r="AS1029" s="182">
        <v>244</v>
      </c>
      <c r="AT1029" s="287">
        <v>3844353.62</v>
      </c>
      <c r="AU1029" s="287">
        <v>3741182.05</v>
      </c>
      <c r="AV1029" s="287">
        <v>0</v>
      </c>
      <c r="AW1029" s="425">
        <v>0</v>
      </c>
      <c r="AX1029" s="287">
        <v>0</v>
      </c>
      <c r="AY1029" s="287">
        <v>0</v>
      </c>
      <c r="AZ1029" s="287">
        <v>0</v>
      </c>
      <c r="BA1029" s="287">
        <v>0</v>
      </c>
      <c r="BB1029" s="287">
        <v>3844353.62</v>
      </c>
      <c r="BC1029" s="287">
        <v>3741182.05</v>
      </c>
      <c r="BD1029" s="426">
        <v>2420793.0499999998</v>
      </c>
      <c r="BE1029" s="426">
        <v>0</v>
      </c>
      <c r="BF1029" s="426">
        <v>0</v>
      </c>
      <c r="BG1029" s="426">
        <v>0</v>
      </c>
      <c r="BH1029" s="426">
        <v>2420793.0499999998</v>
      </c>
      <c r="BI1029" s="426">
        <v>2420786.77</v>
      </c>
      <c r="BJ1029" s="426">
        <v>0</v>
      </c>
      <c r="BK1029" s="426">
        <v>0</v>
      </c>
      <c r="BL1029" s="426">
        <v>0</v>
      </c>
      <c r="BM1029" s="426">
        <v>2420786.77</v>
      </c>
      <c r="BN1029" s="424">
        <v>2420790</v>
      </c>
      <c r="BO1029" s="424">
        <v>0</v>
      </c>
      <c r="BP1029" s="424">
        <v>0</v>
      </c>
      <c r="BQ1029" s="424">
        <v>0</v>
      </c>
      <c r="BR1029" s="424">
        <v>2420790</v>
      </c>
      <c r="BS1029" s="424">
        <v>2420790</v>
      </c>
      <c r="BT1029" s="424">
        <v>0</v>
      </c>
      <c r="BU1029" s="424">
        <v>0</v>
      </c>
      <c r="BV1029" s="424">
        <v>0</v>
      </c>
      <c r="BW1029" s="424">
        <v>2420790</v>
      </c>
      <c r="BX1029" s="287">
        <v>3741182.05</v>
      </c>
      <c r="BY1029" s="287">
        <v>0</v>
      </c>
      <c r="BZ1029" s="287">
        <v>0</v>
      </c>
      <c r="CA1029" s="287">
        <v>0</v>
      </c>
      <c r="CB1029" s="287">
        <v>3741182.05</v>
      </c>
      <c r="CC1029" s="426">
        <v>2420793.0499999998</v>
      </c>
      <c r="CD1029" s="426">
        <v>0</v>
      </c>
      <c r="CE1029" s="426">
        <v>0</v>
      </c>
      <c r="CF1029" s="426">
        <v>0</v>
      </c>
      <c r="CG1029" s="426">
        <v>2420793.0499999998</v>
      </c>
      <c r="CH1029" s="426">
        <v>2420786.77</v>
      </c>
      <c r="CI1029" s="426">
        <v>0</v>
      </c>
      <c r="CJ1029" s="426">
        <v>0</v>
      </c>
      <c r="CK1029" s="426">
        <v>0</v>
      </c>
      <c r="CL1029" s="426">
        <v>2420786.77</v>
      </c>
      <c r="CM1029" s="438" t="s">
        <v>91</v>
      </c>
      <c r="CN1029" s="19" t="str">
        <f t="shared" si="393"/>
        <v>4020000010113нормативный</v>
      </c>
      <c r="CO1029" s="103"/>
      <c r="CP1029" s="103"/>
      <c r="CQ1029" s="104"/>
      <c r="CR1029" s="104">
        <f t="shared" si="377"/>
        <v>0</v>
      </c>
      <c r="CS1029" s="104">
        <f t="shared" si="378"/>
        <v>0</v>
      </c>
      <c r="CT1029" s="104">
        <f t="shared" si="379"/>
        <v>0</v>
      </c>
      <c r="CU1029" s="104">
        <f t="shared" si="380"/>
        <v>0</v>
      </c>
      <c r="CV1029" s="104">
        <f t="shared" si="381"/>
        <v>0</v>
      </c>
      <c r="CW1029" s="104">
        <f t="shared" si="382"/>
        <v>0</v>
      </c>
      <c r="CX1029" s="104"/>
      <c r="CY1029" s="211">
        <f t="shared" si="341"/>
        <v>0</v>
      </c>
      <c r="CZ1029" s="211">
        <f t="shared" si="342"/>
        <v>0</v>
      </c>
      <c r="DA1029" s="211">
        <f t="shared" si="343"/>
        <v>0</v>
      </c>
      <c r="DB1029" s="211">
        <f t="shared" si="344"/>
        <v>0</v>
      </c>
      <c r="DC1029" s="211">
        <f t="shared" si="345"/>
        <v>0</v>
      </c>
      <c r="DD1029" s="211">
        <f t="shared" si="346"/>
        <v>0</v>
      </c>
      <c r="DE1029" s="211">
        <f t="shared" si="347"/>
        <v>0</v>
      </c>
      <c r="DF1029" s="211">
        <f t="shared" si="348"/>
        <v>0</v>
      </c>
      <c r="DG1029" s="211">
        <f t="shared" si="349"/>
        <v>0</v>
      </c>
      <c r="DH1029" s="211">
        <f t="shared" si="350"/>
        <v>0</v>
      </c>
    </row>
    <row r="1030" spans="1:112" s="105" customFormat="1" ht="32.1" customHeight="1">
      <c r="A1030" s="288" t="s">
        <v>472</v>
      </c>
      <c r="B1030" s="289" t="s">
        <v>1407</v>
      </c>
      <c r="C1030" s="202">
        <v>402000001</v>
      </c>
      <c r="D1030" s="58" t="s">
        <v>67</v>
      </c>
      <c r="E1030" s="290" t="s">
        <v>3236</v>
      </c>
      <c r="F1030" s="291"/>
      <c r="G1030" s="291"/>
      <c r="H1030" s="292">
        <v>3</v>
      </c>
      <c r="I1030" s="291"/>
      <c r="J1030" s="292">
        <v>17</v>
      </c>
      <c r="K1030" s="292">
        <v>1</v>
      </c>
      <c r="L1030" s="292">
        <v>3</v>
      </c>
      <c r="M1030" s="293"/>
      <c r="N1030" s="293"/>
      <c r="O1030" s="293"/>
      <c r="P1030" s="294" t="s">
        <v>1413</v>
      </c>
      <c r="Q1030" s="294" t="s">
        <v>1427</v>
      </c>
      <c r="R1030" s="292"/>
      <c r="S1030" s="292"/>
      <c r="T1030" s="292">
        <v>3</v>
      </c>
      <c r="U1030" s="292"/>
      <c r="V1030" s="292">
        <v>12</v>
      </c>
      <c r="W1030" s="292">
        <v>1</v>
      </c>
      <c r="X1030" s="292">
        <v>3</v>
      </c>
      <c r="Y1030" s="292"/>
      <c r="Z1030" s="292"/>
      <c r="AA1030" s="292"/>
      <c r="AB1030" s="294" t="s">
        <v>1423</v>
      </c>
      <c r="AC1030" s="294" t="s">
        <v>3233</v>
      </c>
      <c r="AD1030" s="319"/>
      <c r="AE1030" s="319"/>
      <c r="AF1030" s="319"/>
      <c r="AG1030" s="319"/>
      <c r="AH1030" s="319"/>
      <c r="AI1030" s="319"/>
      <c r="AJ1030" s="319"/>
      <c r="AK1030" s="319"/>
      <c r="AL1030" s="319"/>
      <c r="AM1030" s="364" t="s">
        <v>3234</v>
      </c>
      <c r="AN1030" s="294" t="s">
        <v>3235</v>
      </c>
      <c r="AO1030" s="182" t="s">
        <v>71</v>
      </c>
      <c r="AP1030" s="182" t="s">
        <v>72</v>
      </c>
      <c r="AQ1030" s="182" t="s">
        <v>1441</v>
      </c>
      <c r="AR1030" s="70" t="s">
        <v>76</v>
      </c>
      <c r="AS1030" s="182" t="s">
        <v>73</v>
      </c>
      <c r="AT1030" s="287">
        <v>0</v>
      </c>
      <c r="AU1030" s="287">
        <v>0</v>
      </c>
      <c r="AV1030" s="287">
        <v>0</v>
      </c>
      <c r="AW1030" s="425">
        <v>0</v>
      </c>
      <c r="AX1030" s="287">
        <v>0</v>
      </c>
      <c r="AY1030" s="287">
        <v>0</v>
      </c>
      <c r="AZ1030" s="287">
        <v>0</v>
      </c>
      <c r="BA1030" s="287">
        <v>0</v>
      </c>
      <c r="BB1030" s="287">
        <v>0</v>
      </c>
      <c r="BC1030" s="287">
        <v>0</v>
      </c>
      <c r="BD1030" s="426">
        <v>0</v>
      </c>
      <c r="BE1030" s="426">
        <v>0</v>
      </c>
      <c r="BF1030" s="426">
        <v>0</v>
      </c>
      <c r="BG1030" s="426">
        <v>0</v>
      </c>
      <c r="BH1030" s="426">
        <v>0</v>
      </c>
      <c r="BI1030" s="426">
        <v>0</v>
      </c>
      <c r="BJ1030" s="426">
        <v>0</v>
      </c>
      <c r="BK1030" s="426">
        <v>0</v>
      </c>
      <c r="BL1030" s="426">
        <v>0</v>
      </c>
      <c r="BM1030" s="426">
        <v>0</v>
      </c>
      <c r="BN1030" s="424">
        <v>0</v>
      </c>
      <c r="BO1030" s="424">
        <v>0</v>
      </c>
      <c r="BP1030" s="424">
        <v>0</v>
      </c>
      <c r="BQ1030" s="424">
        <v>0</v>
      </c>
      <c r="BR1030" s="424">
        <v>0</v>
      </c>
      <c r="BS1030" s="424">
        <v>0</v>
      </c>
      <c r="BT1030" s="424">
        <v>0</v>
      </c>
      <c r="BU1030" s="424">
        <v>0</v>
      </c>
      <c r="BV1030" s="424">
        <v>0</v>
      </c>
      <c r="BW1030" s="424">
        <v>0</v>
      </c>
      <c r="BX1030" s="287">
        <v>0</v>
      </c>
      <c r="BY1030" s="287">
        <v>0</v>
      </c>
      <c r="BZ1030" s="287">
        <v>0</v>
      </c>
      <c r="CA1030" s="287">
        <v>0</v>
      </c>
      <c r="CB1030" s="287">
        <v>0</v>
      </c>
      <c r="CC1030" s="426">
        <v>0</v>
      </c>
      <c r="CD1030" s="426">
        <v>0</v>
      </c>
      <c r="CE1030" s="426">
        <v>0</v>
      </c>
      <c r="CF1030" s="426">
        <v>0</v>
      </c>
      <c r="CG1030" s="426">
        <v>0</v>
      </c>
      <c r="CH1030" s="426">
        <v>0</v>
      </c>
      <c r="CI1030" s="426">
        <v>0</v>
      </c>
      <c r="CJ1030" s="426">
        <v>0</v>
      </c>
      <c r="CK1030" s="426">
        <v>0</v>
      </c>
      <c r="CL1030" s="426">
        <v>0</v>
      </c>
      <c r="CM1030" s="438" t="s">
        <v>91</v>
      </c>
      <c r="CN1030" s="19" t="str">
        <f t="shared" si="393"/>
        <v>4020000010113нормативный</v>
      </c>
      <c r="CO1030" s="103"/>
      <c r="CP1030" s="103"/>
      <c r="CQ1030" s="104"/>
      <c r="CR1030" s="104">
        <f t="shared" si="377"/>
        <v>0</v>
      </c>
      <c r="CS1030" s="104">
        <f t="shared" si="378"/>
        <v>0</v>
      </c>
      <c r="CT1030" s="104">
        <f t="shared" si="379"/>
        <v>0</v>
      </c>
      <c r="CU1030" s="104">
        <f t="shared" si="380"/>
        <v>0</v>
      </c>
      <c r="CV1030" s="104">
        <f t="shared" si="381"/>
        <v>0</v>
      </c>
      <c r="CW1030" s="104">
        <f t="shared" si="382"/>
        <v>0</v>
      </c>
      <c r="CX1030" s="104"/>
      <c r="CY1030" s="211">
        <f t="shared" si="341"/>
        <v>0</v>
      </c>
      <c r="CZ1030" s="211">
        <f t="shared" si="342"/>
        <v>0</v>
      </c>
      <c r="DA1030" s="211">
        <f t="shared" si="343"/>
        <v>0</v>
      </c>
      <c r="DB1030" s="211">
        <f t="shared" si="344"/>
        <v>0</v>
      </c>
      <c r="DC1030" s="211">
        <f t="shared" si="345"/>
        <v>0</v>
      </c>
      <c r="DD1030" s="211">
        <f t="shared" si="346"/>
        <v>0</v>
      </c>
      <c r="DE1030" s="211">
        <f t="shared" si="347"/>
        <v>0</v>
      </c>
      <c r="DF1030" s="211">
        <f t="shared" si="348"/>
        <v>0</v>
      </c>
      <c r="DG1030" s="211">
        <f t="shared" si="349"/>
        <v>0</v>
      </c>
      <c r="DH1030" s="211">
        <f t="shared" si="350"/>
        <v>0</v>
      </c>
    </row>
    <row r="1031" spans="1:112" s="105" customFormat="1" ht="32.1" customHeight="1">
      <c r="A1031" s="288" t="s">
        <v>472</v>
      </c>
      <c r="B1031" s="289" t="s">
        <v>1407</v>
      </c>
      <c r="C1031" s="202">
        <v>402000001</v>
      </c>
      <c r="D1031" s="58" t="s">
        <v>67</v>
      </c>
      <c r="E1031" s="290" t="s">
        <v>329</v>
      </c>
      <c r="F1031" s="291"/>
      <c r="G1031" s="291"/>
      <c r="H1031" s="292">
        <v>3</v>
      </c>
      <c r="I1031" s="291"/>
      <c r="J1031" s="292">
        <v>17</v>
      </c>
      <c r="K1031" s="292">
        <v>1</v>
      </c>
      <c r="L1031" s="292">
        <v>3</v>
      </c>
      <c r="M1031" s="293"/>
      <c r="N1031" s="293"/>
      <c r="O1031" s="293"/>
      <c r="P1031" s="294" t="s">
        <v>1413</v>
      </c>
      <c r="Q1031" s="294" t="s">
        <v>1412</v>
      </c>
      <c r="R1031" s="292"/>
      <c r="S1031" s="292"/>
      <c r="T1031" s="292">
        <v>3</v>
      </c>
      <c r="U1031" s="292"/>
      <c r="V1031" s="292">
        <v>12</v>
      </c>
      <c r="W1031" s="292">
        <v>1</v>
      </c>
      <c r="X1031" s="292">
        <v>3</v>
      </c>
      <c r="Y1031" s="292"/>
      <c r="Z1031" s="292"/>
      <c r="AA1031" s="292"/>
      <c r="AB1031" s="294" t="s">
        <v>1423</v>
      </c>
      <c r="AC1031" s="294" t="s">
        <v>3233</v>
      </c>
      <c r="AD1031" s="319"/>
      <c r="AE1031" s="319"/>
      <c r="AF1031" s="319"/>
      <c r="AG1031" s="319"/>
      <c r="AH1031" s="319"/>
      <c r="AI1031" s="319"/>
      <c r="AJ1031" s="319"/>
      <c r="AK1031" s="319"/>
      <c r="AL1031" s="319"/>
      <c r="AM1031" s="364" t="s">
        <v>3234</v>
      </c>
      <c r="AN1031" s="294" t="s">
        <v>3235</v>
      </c>
      <c r="AO1031" s="182" t="s">
        <v>71</v>
      </c>
      <c r="AP1031" s="182" t="s">
        <v>72</v>
      </c>
      <c r="AQ1031" s="182" t="s">
        <v>1441</v>
      </c>
      <c r="AR1031" s="70" t="s">
        <v>76</v>
      </c>
      <c r="AS1031" s="182" t="s">
        <v>118</v>
      </c>
      <c r="AT1031" s="287">
        <v>434810</v>
      </c>
      <c r="AU1031" s="287">
        <v>434810</v>
      </c>
      <c r="AV1031" s="287">
        <v>0</v>
      </c>
      <c r="AW1031" s="425">
        <v>0</v>
      </c>
      <c r="AX1031" s="287">
        <v>0</v>
      </c>
      <c r="AY1031" s="287">
        <v>0</v>
      </c>
      <c r="AZ1031" s="287">
        <v>0</v>
      </c>
      <c r="BA1031" s="287">
        <v>0</v>
      </c>
      <c r="BB1031" s="287">
        <v>434810</v>
      </c>
      <c r="BC1031" s="287">
        <v>434810</v>
      </c>
      <c r="BD1031" s="426">
        <v>448840</v>
      </c>
      <c r="BE1031" s="426">
        <v>0</v>
      </c>
      <c r="BF1031" s="426">
        <v>0</v>
      </c>
      <c r="BG1031" s="426">
        <v>0</v>
      </c>
      <c r="BH1031" s="426">
        <v>448840</v>
      </c>
      <c r="BI1031" s="426">
        <v>466790</v>
      </c>
      <c r="BJ1031" s="426">
        <v>0</v>
      </c>
      <c r="BK1031" s="426">
        <v>0</v>
      </c>
      <c r="BL1031" s="426">
        <v>0</v>
      </c>
      <c r="BM1031" s="426">
        <v>466790</v>
      </c>
      <c r="BN1031" s="424">
        <v>485460</v>
      </c>
      <c r="BO1031" s="424">
        <v>0</v>
      </c>
      <c r="BP1031" s="424">
        <v>0</v>
      </c>
      <c r="BQ1031" s="424">
        <v>0</v>
      </c>
      <c r="BR1031" s="424">
        <v>485460</v>
      </c>
      <c r="BS1031" s="424">
        <v>485460</v>
      </c>
      <c r="BT1031" s="424">
        <v>0</v>
      </c>
      <c r="BU1031" s="424">
        <v>0</v>
      </c>
      <c r="BV1031" s="424">
        <v>0</v>
      </c>
      <c r="BW1031" s="424">
        <v>485460</v>
      </c>
      <c r="BX1031" s="287">
        <v>434810</v>
      </c>
      <c r="BY1031" s="287">
        <v>0</v>
      </c>
      <c r="BZ1031" s="287">
        <v>0</v>
      </c>
      <c r="CA1031" s="287">
        <v>0</v>
      </c>
      <c r="CB1031" s="287">
        <v>434810</v>
      </c>
      <c r="CC1031" s="426">
        <v>448840</v>
      </c>
      <c r="CD1031" s="426">
        <v>0</v>
      </c>
      <c r="CE1031" s="426">
        <v>0</v>
      </c>
      <c r="CF1031" s="426">
        <v>0</v>
      </c>
      <c r="CG1031" s="426">
        <v>448840</v>
      </c>
      <c r="CH1031" s="426">
        <v>466790</v>
      </c>
      <c r="CI1031" s="426">
        <v>0</v>
      </c>
      <c r="CJ1031" s="426">
        <v>0</v>
      </c>
      <c r="CK1031" s="426">
        <v>0</v>
      </c>
      <c r="CL1031" s="426">
        <v>466790</v>
      </c>
      <c r="CM1031" s="311" t="s">
        <v>1257</v>
      </c>
      <c r="CN1031" s="19" t="str">
        <f t="shared" si="393"/>
        <v>4020000010113индексации</v>
      </c>
      <c r="CO1031" s="103"/>
      <c r="CP1031" s="103"/>
      <c r="CQ1031" s="104"/>
      <c r="CR1031" s="104">
        <f t="shared" si="377"/>
        <v>0</v>
      </c>
      <c r="CS1031" s="104">
        <f t="shared" si="378"/>
        <v>0</v>
      </c>
      <c r="CT1031" s="104">
        <f t="shared" si="379"/>
        <v>0</v>
      </c>
      <c r="CU1031" s="104">
        <f t="shared" si="380"/>
        <v>0</v>
      </c>
      <c r="CV1031" s="104">
        <f t="shared" si="381"/>
        <v>0</v>
      </c>
      <c r="CW1031" s="104">
        <f t="shared" si="382"/>
        <v>0</v>
      </c>
      <c r="CX1031" s="104"/>
      <c r="CY1031" s="211">
        <f t="shared" si="341"/>
        <v>0</v>
      </c>
      <c r="CZ1031" s="211">
        <f t="shared" si="342"/>
        <v>0</v>
      </c>
      <c r="DA1031" s="211">
        <f t="shared" si="343"/>
        <v>0</v>
      </c>
      <c r="DB1031" s="211">
        <f t="shared" si="344"/>
        <v>0</v>
      </c>
      <c r="DC1031" s="211">
        <f t="shared" si="345"/>
        <v>0</v>
      </c>
      <c r="DD1031" s="211">
        <f t="shared" si="346"/>
        <v>0</v>
      </c>
      <c r="DE1031" s="211">
        <f t="shared" si="347"/>
        <v>0</v>
      </c>
      <c r="DF1031" s="211">
        <f t="shared" si="348"/>
        <v>0</v>
      </c>
      <c r="DG1031" s="211">
        <f t="shared" si="349"/>
        <v>0</v>
      </c>
      <c r="DH1031" s="211">
        <f t="shared" si="350"/>
        <v>0</v>
      </c>
    </row>
    <row r="1032" spans="1:112" s="105" customFormat="1" ht="32.1" customHeight="1">
      <c r="A1032" s="288" t="s">
        <v>472</v>
      </c>
      <c r="B1032" s="289" t="s">
        <v>1407</v>
      </c>
      <c r="C1032" s="202">
        <v>402000008</v>
      </c>
      <c r="D1032" s="58" t="s">
        <v>1443</v>
      </c>
      <c r="E1032" s="290" t="s">
        <v>329</v>
      </c>
      <c r="F1032" s="291"/>
      <c r="G1032" s="291"/>
      <c r="H1032" s="292">
        <v>3</v>
      </c>
      <c r="I1032" s="291"/>
      <c r="J1032" s="292">
        <v>17</v>
      </c>
      <c r="K1032" s="292">
        <v>1</v>
      </c>
      <c r="L1032" s="292">
        <v>3</v>
      </c>
      <c r="M1032" s="293"/>
      <c r="N1032" s="293"/>
      <c r="O1032" s="293"/>
      <c r="P1032" s="294" t="s">
        <v>1413</v>
      </c>
      <c r="Q1032" s="294" t="s">
        <v>1412</v>
      </c>
      <c r="R1032" s="292"/>
      <c r="S1032" s="292"/>
      <c r="T1032" s="292">
        <v>3</v>
      </c>
      <c r="U1032" s="292"/>
      <c r="V1032" s="292">
        <v>12</v>
      </c>
      <c r="W1032" s="292">
        <v>1</v>
      </c>
      <c r="X1032" s="292">
        <v>3</v>
      </c>
      <c r="Y1032" s="292"/>
      <c r="Z1032" s="292"/>
      <c r="AA1032" s="292"/>
      <c r="AB1032" s="294" t="s">
        <v>1423</v>
      </c>
      <c r="AC1032" s="294" t="s">
        <v>3237</v>
      </c>
      <c r="AD1032" s="319"/>
      <c r="AE1032" s="319"/>
      <c r="AF1032" s="319"/>
      <c r="AG1032" s="319"/>
      <c r="AH1032" s="319"/>
      <c r="AI1032" s="319"/>
      <c r="AJ1032" s="233" t="s">
        <v>893</v>
      </c>
      <c r="AK1032" s="319"/>
      <c r="AL1032" s="319"/>
      <c r="AM1032" s="364"/>
      <c r="AN1032" s="294" t="s">
        <v>3238</v>
      </c>
      <c r="AO1032" s="182" t="s">
        <v>71</v>
      </c>
      <c r="AP1032" s="182" t="s">
        <v>72</v>
      </c>
      <c r="AQ1032" s="182" t="s">
        <v>1444</v>
      </c>
      <c r="AR1032" s="70" t="s">
        <v>174</v>
      </c>
      <c r="AS1032" s="182" t="s">
        <v>175</v>
      </c>
      <c r="AT1032" s="287">
        <f t="shared" ref="AT1032:AU1032" si="422">AV1032+AX1032+AZ1032+BB1032</f>
        <v>13628377.52</v>
      </c>
      <c r="AU1032" s="287">
        <f t="shared" si="422"/>
        <v>13628377.52</v>
      </c>
      <c r="AV1032" s="287">
        <v>0</v>
      </c>
      <c r="AW1032" s="425">
        <v>0</v>
      </c>
      <c r="AX1032" s="287">
        <v>0</v>
      </c>
      <c r="AY1032" s="287">
        <v>0</v>
      </c>
      <c r="AZ1032" s="287">
        <v>0</v>
      </c>
      <c r="BA1032" s="287">
        <v>0</v>
      </c>
      <c r="BB1032" s="287">
        <f>14120256.36-491878.84</f>
        <v>13628377.52</v>
      </c>
      <c r="BC1032" s="287">
        <f>13956974.11-328596.59</f>
        <v>13628377.52</v>
      </c>
      <c r="BD1032" s="426">
        <v>14645461</v>
      </c>
      <c r="BE1032" s="426">
        <v>0</v>
      </c>
      <c r="BF1032" s="426">
        <v>0</v>
      </c>
      <c r="BG1032" s="426">
        <v>0</v>
      </c>
      <c r="BH1032" s="426">
        <v>14645461</v>
      </c>
      <c r="BI1032" s="426">
        <v>14645461</v>
      </c>
      <c r="BJ1032" s="426">
        <v>0</v>
      </c>
      <c r="BK1032" s="426">
        <v>0</v>
      </c>
      <c r="BL1032" s="426">
        <v>0</v>
      </c>
      <c r="BM1032" s="426">
        <v>14645461</v>
      </c>
      <c r="BN1032" s="426">
        <v>14645461</v>
      </c>
      <c r="BO1032" s="424">
        <v>0</v>
      </c>
      <c r="BP1032" s="424">
        <v>0</v>
      </c>
      <c r="BQ1032" s="424">
        <v>0</v>
      </c>
      <c r="BR1032" s="426">
        <v>14645461</v>
      </c>
      <c r="BS1032" s="426">
        <v>14645461</v>
      </c>
      <c r="BT1032" s="424">
        <v>0</v>
      </c>
      <c r="BU1032" s="424">
        <v>0</v>
      </c>
      <c r="BV1032" s="424">
        <v>0</v>
      </c>
      <c r="BW1032" s="426">
        <v>14645461</v>
      </c>
      <c r="BX1032" s="287">
        <f t="shared" ref="BX1032" si="423">BY1032+BZ1032+CA1032+CB1032</f>
        <v>13628377.52</v>
      </c>
      <c r="BY1032" s="287">
        <v>0</v>
      </c>
      <c r="BZ1032" s="287">
        <v>0</v>
      </c>
      <c r="CA1032" s="287">
        <v>0</v>
      </c>
      <c r="CB1032" s="287">
        <f>13956974.11-328596.59</f>
        <v>13628377.52</v>
      </c>
      <c r="CC1032" s="426">
        <v>14645461</v>
      </c>
      <c r="CD1032" s="426">
        <v>0</v>
      </c>
      <c r="CE1032" s="426">
        <v>0</v>
      </c>
      <c r="CF1032" s="426">
        <v>0</v>
      </c>
      <c r="CG1032" s="426">
        <v>14645461</v>
      </c>
      <c r="CH1032" s="426">
        <v>14645461</v>
      </c>
      <c r="CI1032" s="426">
        <v>0</v>
      </c>
      <c r="CJ1032" s="426">
        <v>0</v>
      </c>
      <c r="CK1032" s="426">
        <v>0</v>
      </c>
      <c r="CL1032" s="426">
        <v>14645461</v>
      </c>
      <c r="CM1032" s="427" t="s">
        <v>91</v>
      </c>
      <c r="CN1032" s="19" t="str">
        <f t="shared" si="393"/>
        <v>4020000080113нормативный</v>
      </c>
      <c r="CO1032" s="103"/>
      <c r="CP1032" s="103"/>
      <c r="CQ1032" s="104"/>
      <c r="CR1032" s="104">
        <f t="shared" si="377"/>
        <v>0</v>
      </c>
      <c r="CS1032" s="104">
        <f t="shared" si="378"/>
        <v>0</v>
      </c>
      <c r="CT1032" s="104">
        <f t="shared" si="379"/>
        <v>0</v>
      </c>
      <c r="CU1032" s="104">
        <f t="shared" si="380"/>
        <v>0</v>
      </c>
      <c r="CV1032" s="104">
        <f t="shared" si="381"/>
        <v>0</v>
      </c>
      <c r="CW1032" s="104">
        <f t="shared" si="382"/>
        <v>0</v>
      </c>
      <c r="CX1032" s="104"/>
      <c r="CY1032" s="211">
        <f t="shared" ref="CY1032:CY1096" si="424">CC1032-BD1032</f>
        <v>0</v>
      </c>
      <c r="CZ1032" s="211">
        <f t="shared" ref="CZ1032:CZ1096" si="425">CD1032-BE1032</f>
        <v>0</v>
      </c>
      <c r="DA1032" s="211">
        <f t="shared" ref="DA1032:DA1096" si="426">CE1032-BF1032</f>
        <v>0</v>
      </c>
      <c r="DB1032" s="211">
        <f t="shared" ref="DB1032:DB1096" si="427">CF1032-BG1032</f>
        <v>0</v>
      </c>
      <c r="DC1032" s="211">
        <f t="shared" ref="DC1032:DC1096" si="428">CG1032-BH1032</f>
        <v>0</v>
      </c>
      <c r="DD1032" s="211">
        <f t="shared" ref="DD1032:DD1096" si="429">CH1032-BI1032</f>
        <v>0</v>
      </c>
      <c r="DE1032" s="211">
        <f t="shared" ref="DE1032:DE1096" si="430">CI1032-BJ1032</f>
        <v>0</v>
      </c>
      <c r="DF1032" s="211">
        <f t="shared" ref="DF1032:DF1096" si="431">CJ1032-BK1032</f>
        <v>0</v>
      </c>
      <c r="DG1032" s="211">
        <f t="shared" ref="DG1032:DG1096" si="432">CK1032-BL1032</f>
        <v>0</v>
      </c>
      <c r="DH1032" s="211">
        <f t="shared" ref="DH1032:DH1096" si="433">CL1032-BM1032</f>
        <v>0</v>
      </c>
    </row>
    <row r="1033" spans="1:112" s="105" customFormat="1" ht="32.1" customHeight="1">
      <c r="A1033" s="288" t="s">
        <v>472</v>
      </c>
      <c r="B1033" s="289" t="s">
        <v>1407</v>
      </c>
      <c r="C1033" s="202">
        <v>402000025</v>
      </c>
      <c r="D1033" s="397" t="s">
        <v>128</v>
      </c>
      <c r="E1033" s="290" t="s">
        <v>329</v>
      </c>
      <c r="F1033" s="291"/>
      <c r="G1033" s="291"/>
      <c r="H1033" s="292">
        <v>3</v>
      </c>
      <c r="I1033" s="291"/>
      <c r="J1033" s="292">
        <v>17</v>
      </c>
      <c r="K1033" s="292">
        <v>1</v>
      </c>
      <c r="L1033" s="292">
        <v>3</v>
      </c>
      <c r="M1033" s="293"/>
      <c r="N1033" s="293"/>
      <c r="O1033" s="293"/>
      <c r="P1033" s="294" t="s">
        <v>1413</v>
      </c>
      <c r="Q1033" s="294" t="s">
        <v>1412</v>
      </c>
      <c r="R1033" s="292"/>
      <c r="S1033" s="292"/>
      <c r="T1033" s="292">
        <v>3</v>
      </c>
      <c r="U1033" s="292"/>
      <c r="V1033" s="292">
        <v>12</v>
      </c>
      <c r="W1033" s="292">
        <v>1</v>
      </c>
      <c r="X1033" s="292">
        <v>3</v>
      </c>
      <c r="Y1033" s="292"/>
      <c r="Z1033" s="292"/>
      <c r="AA1033" s="292"/>
      <c r="AB1033" s="294" t="s">
        <v>1423</v>
      </c>
      <c r="AC1033" s="294" t="s">
        <v>3237</v>
      </c>
      <c r="AD1033" s="319"/>
      <c r="AE1033" s="319"/>
      <c r="AF1033" s="319"/>
      <c r="AG1033" s="319"/>
      <c r="AH1033" s="319"/>
      <c r="AI1033" s="319"/>
      <c r="AJ1033" s="233" t="s">
        <v>893</v>
      </c>
      <c r="AK1033" s="319"/>
      <c r="AL1033" s="319"/>
      <c r="AM1033" s="364"/>
      <c r="AN1033" s="294" t="s">
        <v>3238</v>
      </c>
      <c r="AO1033" s="182" t="s">
        <v>71</v>
      </c>
      <c r="AP1033" s="182" t="s">
        <v>72</v>
      </c>
      <c r="AQ1033" s="182" t="s">
        <v>1444</v>
      </c>
      <c r="AR1033" s="70" t="s">
        <v>174</v>
      </c>
      <c r="AS1033" s="182" t="s">
        <v>175</v>
      </c>
      <c r="AT1033" s="287">
        <f>AV1033+AX1033+AZ1033+BB1033</f>
        <v>491878.84</v>
      </c>
      <c r="AU1033" s="287">
        <f>AW1033+AY1033+BA1033+BC1033</f>
        <v>328596.59000000003</v>
      </c>
      <c r="AV1033" s="287">
        <v>0</v>
      </c>
      <c r="AW1033" s="425">
        <v>0</v>
      </c>
      <c r="AX1033" s="287">
        <v>0</v>
      </c>
      <c r="AY1033" s="287">
        <v>0</v>
      </c>
      <c r="AZ1033" s="287">
        <v>0</v>
      </c>
      <c r="BA1033" s="287">
        <v>0</v>
      </c>
      <c r="BB1033" s="287">
        <v>491878.84</v>
      </c>
      <c r="BC1033" s="287">
        <v>328596.59000000003</v>
      </c>
      <c r="BD1033" s="426">
        <f>BE1033+BF1033+BG1033+BH1033</f>
        <v>0</v>
      </c>
      <c r="BE1033" s="426">
        <v>0</v>
      </c>
      <c r="BF1033" s="426">
        <v>0</v>
      </c>
      <c r="BG1033" s="426">
        <v>0</v>
      </c>
      <c r="BH1033" s="426">
        <v>0</v>
      </c>
      <c r="BI1033" s="426">
        <f>BJ1033+BK1033+BL1033+BM1033</f>
        <v>0</v>
      </c>
      <c r="BJ1033" s="426">
        <v>0</v>
      </c>
      <c r="BK1033" s="426">
        <v>0</v>
      </c>
      <c r="BL1033" s="426">
        <v>0</v>
      </c>
      <c r="BM1033" s="426">
        <v>0</v>
      </c>
      <c r="BN1033" s="426">
        <f>BO1033+BP1033+BQ1033+BR1033</f>
        <v>0</v>
      </c>
      <c r="BO1033" s="424">
        <v>0</v>
      </c>
      <c r="BP1033" s="424">
        <v>0</v>
      </c>
      <c r="BQ1033" s="424">
        <v>0</v>
      </c>
      <c r="BR1033" s="426">
        <v>0</v>
      </c>
      <c r="BS1033" s="426">
        <f>BT1033+BU1033+BV1033+BW1033</f>
        <v>0</v>
      </c>
      <c r="BT1033" s="426">
        <v>0</v>
      </c>
      <c r="BU1033" s="426">
        <v>0</v>
      </c>
      <c r="BV1033" s="426">
        <v>0</v>
      </c>
      <c r="BW1033" s="426">
        <v>0</v>
      </c>
      <c r="BX1033" s="287">
        <f>BY1033+BZ1033+CA1033+CB1033</f>
        <v>328596.59000000003</v>
      </c>
      <c r="BY1033" s="287">
        <v>0</v>
      </c>
      <c r="BZ1033" s="287">
        <v>0</v>
      </c>
      <c r="CA1033" s="287">
        <v>0</v>
      </c>
      <c r="CB1033" s="287">
        <f>BC1033</f>
        <v>328596.59000000003</v>
      </c>
      <c r="CC1033" s="426">
        <v>0</v>
      </c>
      <c r="CD1033" s="426">
        <v>0</v>
      </c>
      <c r="CE1033" s="426">
        <v>0</v>
      </c>
      <c r="CF1033" s="426">
        <v>0</v>
      </c>
      <c r="CG1033" s="426">
        <v>0</v>
      </c>
      <c r="CH1033" s="426">
        <v>0</v>
      </c>
      <c r="CI1033" s="426">
        <v>0</v>
      </c>
      <c r="CJ1033" s="426">
        <v>0</v>
      </c>
      <c r="CK1033" s="426">
        <v>0</v>
      </c>
      <c r="CL1033" s="426">
        <v>0</v>
      </c>
      <c r="CM1033" s="427" t="s">
        <v>91</v>
      </c>
      <c r="CN1033" s="19" t="str">
        <f t="shared" ref="CN1033" si="434">CONCATENATE(C1033,AO1033,AP1033,CM1033)</f>
        <v>4020000250113нормативный</v>
      </c>
      <c r="CO1033" s="103"/>
      <c r="CP1033" s="103"/>
      <c r="CQ1033" s="104"/>
      <c r="CR1033" s="104"/>
      <c r="CS1033" s="104"/>
      <c r="CT1033" s="104"/>
      <c r="CU1033" s="104"/>
      <c r="CV1033" s="104"/>
      <c r="CW1033" s="104"/>
      <c r="CX1033" s="104"/>
      <c r="CY1033" s="211"/>
      <c r="CZ1033" s="211"/>
      <c r="DA1033" s="211"/>
      <c r="DB1033" s="211"/>
      <c r="DC1033" s="211"/>
      <c r="DD1033" s="211"/>
      <c r="DE1033" s="211"/>
      <c r="DF1033" s="211"/>
      <c r="DG1033" s="211"/>
      <c r="DH1033" s="211"/>
    </row>
    <row r="1034" spans="1:112" s="105" customFormat="1" ht="32.1" customHeight="1">
      <c r="A1034" s="288" t="s">
        <v>472</v>
      </c>
      <c r="B1034" s="289" t="s">
        <v>1407</v>
      </c>
      <c r="C1034" s="202">
        <v>402000008</v>
      </c>
      <c r="D1034" s="58" t="s">
        <v>1443</v>
      </c>
      <c r="E1034" s="290" t="s">
        <v>1445</v>
      </c>
      <c r="F1034" s="291"/>
      <c r="G1034" s="291"/>
      <c r="H1034" s="292">
        <v>3</v>
      </c>
      <c r="I1034" s="291"/>
      <c r="J1034" s="292">
        <v>17</v>
      </c>
      <c r="K1034" s="292">
        <v>1</v>
      </c>
      <c r="L1034" s="292">
        <v>3</v>
      </c>
      <c r="M1034" s="293"/>
      <c r="N1034" s="293"/>
      <c r="O1034" s="293"/>
      <c r="P1034" s="294" t="s">
        <v>1413</v>
      </c>
      <c r="Q1034" s="294" t="s">
        <v>1427</v>
      </c>
      <c r="R1034" s="292"/>
      <c r="S1034" s="292"/>
      <c r="T1034" s="292">
        <v>3</v>
      </c>
      <c r="U1034" s="292"/>
      <c r="V1034" s="292">
        <v>12</v>
      </c>
      <c r="W1034" s="292">
        <v>1</v>
      </c>
      <c r="X1034" s="292">
        <v>3</v>
      </c>
      <c r="Y1034" s="292"/>
      <c r="Z1034" s="292"/>
      <c r="AA1034" s="292"/>
      <c r="AB1034" s="294" t="s">
        <v>1423</v>
      </c>
      <c r="AC1034" s="294" t="s">
        <v>3237</v>
      </c>
      <c r="AD1034" s="319"/>
      <c r="AE1034" s="319"/>
      <c r="AF1034" s="319"/>
      <c r="AG1034" s="319"/>
      <c r="AH1034" s="319"/>
      <c r="AI1034" s="319"/>
      <c r="AJ1034" s="233" t="s">
        <v>893</v>
      </c>
      <c r="AK1034" s="319"/>
      <c r="AL1034" s="319"/>
      <c r="AM1034" s="364"/>
      <c r="AN1034" s="294" t="s">
        <v>3238</v>
      </c>
      <c r="AO1034" s="182" t="s">
        <v>71</v>
      </c>
      <c r="AP1034" s="182" t="s">
        <v>72</v>
      </c>
      <c r="AQ1034" s="182" t="s">
        <v>1444</v>
      </c>
      <c r="AR1034" s="70" t="s">
        <v>174</v>
      </c>
      <c r="AS1034" s="182" t="s">
        <v>183</v>
      </c>
      <c r="AT1034" s="287">
        <v>1166082.04</v>
      </c>
      <c r="AU1034" s="287">
        <v>1046527.9</v>
      </c>
      <c r="AV1034" s="287">
        <v>0</v>
      </c>
      <c r="AW1034" s="425">
        <v>0</v>
      </c>
      <c r="AX1034" s="287">
        <v>0</v>
      </c>
      <c r="AY1034" s="287">
        <v>0</v>
      </c>
      <c r="AZ1034" s="287">
        <v>0</v>
      </c>
      <c r="BA1034" s="287">
        <v>0</v>
      </c>
      <c r="BB1034" s="287">
        <v>1166082.04</v>
      </c>
      <c r="BC1034" s="287">
        <v>1046527.9</v>
      </c>
      <c r="BD1034" s="426">
        <v>0</v>
      </c>
      <c r="BE1034" s="426">
        <v>0</v>
      </c>
      <c r="BF1034" s="426">
        <v>0</v>
      </c>
      <c r="BG1034" s="426">
        <v>0</v>
      </c>
      <c r="BH1034" s="426">
        <v>0</v>
      </c>
      <c r="BI1034" s="426">
        <v>0</v>
      </c>
      <c r="BJ1034" s="426">
        <v>0</v>
      </c>
      <c r="BK1034" s="426">
        <v>0</v>
      </c>
      <c r="BL1034" s="426">
        <v>0</v>
      </c>
      <c r="BM1034" s="426">
        <v>0</v>
      </c>
      <c r="BN1034" s="424">
        <v>0</v>
      </c>
      <c r="BO1034" s="424">
        <v>0</v>
      </c>
      <c r="BP1034" s="424">
        <v>0</v>
      </c>
      <c r="BQ1034" s="424">
        <v>0</v>
      </c>
      <c r="BR1034" s="424">
        <v>0</v>
      </c>
      <c r="BS1034" s="424">
        <v>0</v>
      </c>
      <c r="BT1034" s="424">
        <v>0</v>
      </c>
      <c r="BU1034" s="424">
        <v>0</v>
      </c>
      <c r="BV1034" s="424">
        <v>0</v>
      </c>
      <c r="BW1034" s="424">
        <v>0</v>
      </c>
      <c r="BX1034" s="287">
        <v>1046527.9</v>
      </c>
      <c r="BY1034" s="287">
        <v>0</v>
      </c>
      <c r="BZ1034" s="287">
        <v>0</v>
      </c>
      <c r="CA1034" s="287">
        <v>0</v>
      </c>
      <c r="CB1034" s="287">
        <v>1046527.9</v>
      </c>
      <c r="CC1034" s="426">
        <v>0</v>
      </c>
      <c r="CD1034" s="426">
        <v>0</v>
      </c>
      <c r="CE1034" s="426">
        <v>0</v>
      </c>
      <c r="CF1034" s="426">
        <v>0</v>
      </c>
      <c r="CG1034" s="426">
        <v>0</v>
      </c>
      <c r="CH1034" s="426">
        <v>0</v>
      </c>
      <c r="CI1034" s="426">
        <v>0</v>
      </c>
      <c r="CJ1034" s="426">
        <v>0</v>
      </c>
      <c r="CK1034" s="426">
        <v>0</v>
      </c>
      <c r="CL1034" s="426">
        <v>0</v>
      </c>
      <c r="CM1034" s="427" t="s">
        <v>91</v>
      </c>
      <c r="CN1034" s="19" t="str">
        <f t="shared" si="393"/>
        <v>4020000080113нормативный</v>
      </c>
      <c r="CO1034" s="103"/>
      <c r="CP1034" s="103"/>
      <c r="CQ1034" s="104"/>
      <c r="CR1034" s="104">
        <f t="shared" si="377"/>
        <v>0</v>
      </c>
      <c r="CS1034" s="104">
        <f t="shared" si="378"/>
        <v>0</v>
      </c>
      <c r="CT1034" s="104">
        <f t="shared" si="379"/>
        <v>0</v>
      </c>
      <c r="CU1034" s="104">
        <f t="shared" si="380"/>
        <v>0</v>
      </c>
      <c r="CV1034" s="104">
        <f t="shared" si="381"/>
        <v>0</v>
      </c>
      <c r="CW1034" s="104">
        <f t="shared" si="382"/>
        <v>0</v>
      </c>
      <c r="CX1034" s="104"/>
      <c r="CY1034" s="211">
        <f t="shared" si="424"/>
        <v>0</v>
      </c>
      <c r="CZ1034" s="211">
        <f t="shared" si="425"/>
        <v>0</v>
      </c>
      <c r="DA1034" s="211">
        <f t="shared" si="426"/>
        <v>0</v>
      </c>
      <c r="DB1034" s="211">
        <f t="shared" si="427"/>
        <v>0</v>
      </c>
      <c r="DC1034" s="211">
        <f t="shared" si="428"/>
        <v>0</v>
      </c>
      <c r="DD1034" s="211">
        <f t="shared" si="429"/>
        <v>0</v>
      </c>
      <c r="DE1034" s="211">
        <f t="shared" si="430"/>
        <v>0</v>
      </c>
      <c r="DF1034" s="211">
        <f t="shared" si="431"/>
        <v>0</v>
      </c>
      <c r="DG1034" s="211">
        <f t="shared" si="432"/>
        <v>0</v>
      </c>
      <c r="DH1034" s="211">
        <f t="shared" si="433"/>
        <v>0</v>
      </c>
    </row>
    <row r="1035" spans="1:112" s="105" customFormat="1" ht="32.1" customHeight="1">
      <c r="A1035" s="288" t="s">
        <v>472</v>
      </c>
      <c r="B1035" s="289" t="s">
        <v>1407</v>
      </c>
      <c r="C1035" s="202">
        <v>402000008</v>
      </c>
      <c r="D1035" s="58" t="s">
        <v>1443</v>
      </c>
      <c r="E1035" s="290" t="s">
        <v>329</v>
      </c>
      <c r="F1035" s="291"/>
      <c r="G1035" s="291"/>
      <c r="H1035" s="292">
        <v>3</v>
      </c>
      <c r="I1035" s="291"/>
      <c r="J1035" s="292">
        <v>17</v>
      </c>
      <c r="K1035" s="292">
        <v>1</v>
      </c>
      <c r="L1035" s="292">
        <v>3</v>
      </c>
      <c r="M1035" s="293"/>
      <c r="N1035" s="293"/>
      <c r="O1035" s="293"/>
      <c r="P1035" s="294" t="s">
        <v>1413</v>
      </c>
      <c r="Q1035" s="294" t="s">
        <v>1427</v>
      </c>
      <c r="R1035" s="292"/>
      <c r="S1035" s="292"/>
      <c r="T1035" s="292">
        <v>3</v>
      </c>
      <c r="U1035" s="292"/>
      <c r="V1035" s="292">
        <v>12</v>
      </c>
      <c r="W1035" s="292">
        <v>1</v>
      </c>
      <c r="X1035" s="292">
        <v>3</v>
      </c>
      <c r="Y1035" s="292"/>
      <c r="Z1035" s="292"/>
      <c r="AA1035" s="292"/>
      <c r="AB1035" s="294" t="s">
        <v>1423</v>
      </c>
      <c r="AC1035" s="294" t="s">
        <v>3237</v>
      </c>
      <c r="AD1035" s="319"/>
      <c r="AE1035" s="319"/>
      <c r="AF1035" s="319"/>
      <c r="AG1035" s="319"/>
      <c r="AH1035" s="319"/>
      <c r="AI1035" s="319"/>
      <c r="AJ1035" s="233" t="s">
        <v>893</v>
      </c>
      <c r="AK1035" s="319"/>
      <c r="AL1035" s="319"/>
      <c r="AM1035" s="364"/>
      <c r="AN1035" s="294" t="s">
        <v>3238</v>
      </c>
      <c r="AO1035" s="182" t="s">
        <v>71</v>
      </c>
      <c r="AP1035" s="182" t="s">
        <v>72</v>
      </c>
      <c r="AQ1035" s="182" t="s">
        <v>1444</v>
      </c>
      <c r="AR1035" s="70" t="s">
        <v>174</v>
      </c>
      <c r="AS1035" s="182" t="s">
        <v>179</v>
      </c>
      <c r="AT1035" s="287">
        <v>4475977.76</v>
      </c>
      <c r="AU1035" s="287">
        <v>4377907.0999999996</v>
      </c>
      <c r="AV1035" s="287">
        <v>0</v>
      </c>
      <c r="AW1035" s="425">
        <v>0</v>
      </c>
      <c r="AX1035" s="287">
        <v>0</v>
      </c>
      <c r="AY1035" s="287">
        <v>0</v>
      </c>
      <c r="AZ1035" s="287">
        <v>0</v>
      </c>
      <c r="BA1035" s="287">
        <v>0</v>
      </c>
      <c r="BB1035" s="287">
        <v>4475977.76</v>
      </c>
      <c r="BC1035" s="287">
        <v>4377907.0999999996</v>
      </c>
      <c r="BD1035" s="426">
        <v>4056792.48</v>
      </c>
      <c r="BE1035" s="426"/>
      <c r="BF1035" s="426">
        <v>0</v>
      </c>
      <c r="BG1035" s="426">
        <v>0</v>
      </c>
      <c r="BH1035" s="426">
        <v>4056792.48</v>
      </c>
      <c r="BI1035" s="426">
        <v>4422929</v>
      </c>
      <c r="BJ1035" s="426">
        <v>0</v>
      </c>
      <c r="BK1035" s="426">
        <v>0</v>
      </c>
      <c r="BL1035" s="426">
        <v>0</v>
      </c>
      <c r="BM1035" s="426">
        <v>4422929</v>
      </c>
      <c r="BN1035" s="426">
        <v>4422929</v>
      </c>
      <c r="BO1035" s="424">
        <v>0</v>
      </c>
      <c r="BP1035" s="424">
        <v>0</v>
      </c>
      <c r="BQ1035" s="424">
        <v>0</v>
      </c>
      <c r="BR1035" s="426">
        <v>4422929</v>
      </c>
      <c r="BS1035" s="426">
        <v>4422929</v>
      </c>
      <c r="BT1035" s="424">
        <v>0</v>
      </c>
      <c r="BU1035" s="424">
        <v>0</v>
      </c>
      <c r="BV1035" s="424">
        <v>0</v>
      </c>
      <c r="BW1035" s="426">
        <v>4422929</v>
      </c>
      <c r="BX1035" s="287">
        <v>4377907.0999999996</v>
      </c>
      <c r="BY1035" s="287">
        <v>0</v>
      </c>
      <c r="BZ1035" s="287">
        <v>0</v>
      </c>
      <c r="CA1035" s="287">
        <v>0</v>
      </c>
      <c r="CB1035" s="287">
        <v>4377907.0999999996</v>
      </c>
      <c r="CC1035" s="426">
        <v>4056792.48</v>
      </c>
      <c r="CD1035" s="426"/>
      <c r="CE1035" s="426">
        <v>0</v>
      </c>
      <c r="CF1035" s="426">
        <v>0</v>
      </c>
      <c r="CG1035" s="426">
        <v>4056792.48</v>
      </c>
      <c r="CH1035" s="426">
        <v>4422929</v>
      </c>
      <c r="CI1035" s="426">
        <v>0</v>
      </c>
      <c r="CJ1035" s="426">
        <v>0</v>
      </c>
      <c r="CK1035" s="426">
        <v>0</v>
      </c>
      <c r="CL1035" s="426">
        <v>4422929</v>
      </c>
      <c r="CM1035" s="427" t="s">
        <v>91</v>
      </c>
      <c r="CN1035" s="19" t="str">
        <f t="shared" si="393"/>
        <v>4020000080113нормативный</v>
      </c>
      <c r="CO1035" s="103"/>
      <c r="CP1035" s="103"/>
      <c r="CQ1035" s="104"/>
      <c r="CR1035" s="104">
        <f t="shared" si="377"/>
        <v>0</v>
      </c>
      <c r="CS1035" s="104">
        <f t="shared" si="378"/>
        <v>0</v>
      </c>
      <c r="CT1035" s="104">
        <f t="shared" si="379"/>
        <v>0</v>
      </c>
      <c r="CU1035" s="104">
        <f t="shared" si="380"/>
        <v>0</v>
      </c>
      <c r="CV1035" s="104">
        <f t="shared" si="381"/>
        <v>0</v>
      </c>
      <c r="CW1035" s="104">
        <f t="shared" si="382"/>
        <v>0</v>
      </c>
      <c r="CX1035" s="104"/>
      <c r="CY1035" s="211">
        <f t="shared" si="424"/>
        <v>0</v>
      </c>
      <c r="CZ1035" s="211">
        <f t="shared" si="425"/>
        <v>0</v>
      </c>
      <c r="DA1035" s="211">
        <f t="shared" si="426"/>
        <v>0</v>
      </c>
      <c r="DB1035" s="211">
        <f t="shared" si="427"/>
        <v>0</v>
      </c>
      <c r="DC1035" s="211">
        <f t="shared" si="428"/>
        <v>0</v>
      </c>
      <c r="DD1035" s="211">
        <f t="shared" si="429"/>
        <v>0</v>
      </c>
      <c r="DE1035" s="211">
        <f t="shared" si="430"/>
        <v>0</v>
      </c>
      <c r="DF1035" s="211">
        <f t="shared" si="431"/>
        <v>0</v>
      </c>
      <c r="DG1035" s="211">
        <f t="shared" si="432"/>
        <v>0</v>
      </c>
      <c r="DH1035" s="211">
        <f t="shared" si="433"/>
        <v>0</v>
      </c>
    </row>
    <row r="1036" spans="1:112" s="105" customFormat="1" ht="32.1" customHeight="1">
      <c r="A1036" s="288" t="s">
        <v>472</v>
      </c>
      <c r="B1036" s="289" t="s">
        <v>1407</v>
      </c>
      <c r="C1036" s="202">
        <v>402000008</v>
      </c>
      <c r="D1036" s="58" t="s">
        <v>1443</v>
      </c>
      <c r="E1036" s="290" t="s">
        <v>329</v>
      </c>
      <c r="F1036" s="291"/>
      <c r="G1036" s="291"/>
      <c r="H1036" s="292">
        <v>3</v>
      </c>
      <c r="I1036" s="291"/>
      <c r="J1036" s="292">
        <v>17</v>
      </c>
      <c r="K1036" s="292">
        <v>1</v>
      </c>
      <c r="L1036" s="292">
        <v>3</v>
      </c>
      <c r="M1036" s="293"/>
      <c r="N1036" s="293"/>
      <c r="O1036" s="293"/>
      <c r="P1036" s="294" t="s">
        <v>1413</v>
      </c>
      <c r="Q1036" s="294" t="s">
        <v>1427</v>
      </c>
      <c r="R1036" s="292"/>
      <c r="S1036" s="292"/>
      <c r="T1036" s="292">
        <v>3</v>
      </c>
      <c r="U1036" s="292"/>
      <c r="V1036" s="292">
        <v>12</v>
      </c>
      <c r="W1036" s="292">
        <v>1</v>
      </c>
      <c r="X1036" s="292">
        <v>3</v>
      </c>
      <c r="Y1036" s="292"/>
      <c r="Z1036" s="292"/>
      <c r="AA1036" s="292"/>
      <c r="AB1036" s="294" t="s">
        <v>1423</v>
      </c>
      <c r="AC1036" s="294" t="s">
        <v>3237</v>
      </c>
      <c r="AD1036" s="319"/>
      <c r="AE1036" s="319"/>
      <c r="AF1036" s="319"/>
      <c r="AG1036" s="319"/>
      <c r="AH1036" s="319"/>
      <c r="AI1036" s="319"/>
      <c r="AJ1036" s="233" t="s">
        <v>893</v>
      </c>
      <c r="AK1036" s="319"/>
      <c r="AL1036" s="319"/>
      <c r="AM1036" s="364"/>
      <c r="AN1036" s="294" t="s">
        <v>3238</v>
      </c>
      <c r="AO1036" s="182" t="s">
        <v>71</v>
      </c>
      <c r="AP1036" s="182" t="s">
        <v>72</v>
      </c>
      <c r="AQ1036" s="182" t="s">
        <v>1444</v>
      </c>
      <c r="AR1036" s="70" t="s">
        <v>174</v>
      </c>
      <c r="AS1036" s="182" t="s">
        <v>191</v>
      </c>
      <c r="AT1036" s="287">
        <v>0</v>
      </c>
      <c r="AU1036" s="287">
        <v>0</v>
      </c>
      <c r="AV1036" s="287">
        <v>0</v>
      </c>
      <c r="AW1036" s="425">
        <v>0</v>
      </c>
      <c r="AX1036" s="287">
        <v>0</v>
      </c>
      <c r="AY1036" s="287">
        <v>0</v>
      </c>
      <c r="AZ1036" s="287">
        <v>0</v>
      </c>
      <c r="BA1036" s="287">
        <v>0</v>
      </c>
      <c r="BB1036" s="287">
        <v>0</v>
      </c>
      <c r="BC1036" s="287">
        <v>0</v>
      </c>
      <c r="BD1036" s="426">
        <v>0</v>
      </c>
      <c r="BE1036" s="426">
        <v>0</v>
      </c>
      <c r="BF1036" s="426">
        <v>0</v>
      </c>
      <c r="BG1036" s="426">
        <v>0</v>
      </c>
      <c r="BH1036" s="426">
        <v>0</v>
      </c>
      <c r="BI1036" s="426">
        <v>0</v>
      </c>
      <c r="BJ1036" s="426">
        <v>0</v>
      </c>
      <c r="BK1036" s="426">
        <v>0</v>
      </c>
      <c r="BL1036" s="426">
        <v>0</v>
      </c>
      <c r="BM1036" s="426">
        <v>0</v>
      </c>
      <c r="BN1036" s="424">
        <v>0</v>
      </c>
      <c r="BO1036" s="424">
        <v>0</v>
      </c>
      <c r="BP1036" s="424">
        <v>0</v>
      </c>
      <c r="BQ1036" s="424">
        <v>0</v>
      </c>
      <c r="BR1036" s="424">
        <v>0</v>
      </c>
      <c r="BS1036" s="424">
        <v>0</v>
      </c>
      <c r="BT1036" s="424">
        <v>0</v>
      </c>
      <c r="BU1036" s="424">
        <v>0</v>
      </c>
      <c r="BV1036" s="424">
        <v>0</v>
      </c>
      <c r="BW1036" s="424">
        <v>0</v>
      </c>
      <c r="BX1036" s="287">
        <v>0</v>
      </c>
      <c r="BY1036" s="287">
        <v>0</v>
      </c>
      <c r="BZ1036" s="287">
        <v>0</v>
      </c>
      <c r="CA1036" s="287">
        <v>0</v>
      </c>
      <c r="CB1036" s="287">
        <v>0</v>
      </c>
      <c r="CC1036" s="426">
        <v>0</v>
      </c>
      <c r="CD1036" s="426">
        <v>0</v>
      </c>
      <c r="CE1036" s="426">
        <v>0</v>
      </c>
      <c r="CF1036" s="426">
        <v>0</v>
      </c>
      <c r="CG1036" s="426">
        <v>0</v>
      </c>
      <c r="CH1036" s="426">
        <v>0</v>
      </c>
      <c r="CI1036" s="426">
        <v>0</v>
      </c>
      <c r="CJ1036" s="426">
        <v>0</v>
      </c>
      <c r="CK1036" s="426">
        <v>0</v>
      </c>
      <c r="CL1036" s="426">
        <v>0</v>
      </c>
      <c r="CM1036" s="427" t="s">
        <v>91</v>
      </c>
      <c r="CN1036" s="19" t="str">
        <f t="shared" si="393"/>
        <v>4020000080113нормативный</v>
      </c>
      <c r="CO1036" s="103"/>
      <c r="CP1036" s="103"/>
      <c r="CQ1036" s="104"/>
      <c r="CR1036" s="104">
        <f t="shared" si="377"/>
        <v>0</v>
      </c>
      <c r="CS1036" s="104">
        <f t="shared" si="378"/>
        <v>0</v>
      </c>
      <c r="CT1036" s="104">
        <f t="shared" si="379"/>
        <v>0</v>
      </c>
      <c r="CU1036" s="104">
        <f t="shared" si="380"/>
        <v>0</v>
      </c>
      <c r="CV1036" s="104">
        <f t="shared" si="381"/>
        <v>0</v>
      </c>
      <c r="CW1036" s="104">
        <f t="shared" si="382"/>
        <v>0</v>
      </c>
      <c r="CX1036" s="104"/>
      <c r="CY1036" s="211">
        <f t="shared" si="424"/>
        <v>0</v>
      </c>
      <c r="CZ1036" s="211">
        <f t="shared" si="425"/>
        <v>0</v>
      </c>
      <c r="DA1036" s="211">
        <f t="shared" si="426"/>
        <v>0</v>
      </c>
      <c r="DB1036" s="211">
        <f t="shared" si="427"/>
        <v>0</v>
      </c>
      <c r="DC1036" s="211">
        <f t="shared" si="428"/>
        <v>0</v>
      </c>
      <c r="DD1036" s="211">
        <f t="shared" si="429"/>
        <v>0</v>
      </c>
      <c r="DE1036" s="211">
        <f t="shared" si="430"/>
        <v>0</v>
      </c>
      <c r="DF1036" s="211">
        <f t="shared" si="431"/>
        <v>0</v>
      </c>
      <c r="DG1036" s="211">
        <f t="shared" si="432"/>
        <v>0</v>
      </c>
      <c r="DH1036" s="211">
        <f t="shared" si="433"/>
        <v>0</v>
      </c>
    </row>
    <row r="1037" spans="1:112" s="105" customFormat="1" ht="32.1" customHeight="1">
      <c r="A1037" s="288" t="s">
        <v>472</v>
      </c>
      <c r="B1037" s="289" t="s">
        <v>1407</v>
      </c>
      <c r="C1037" s="202">
        <v>402000008</v>
      </c>
      <c r="D1037" s="58" t="s">
        <v>1443</v>
      </c>
      <c r="E1037" s="290" t="s">
        <v>329</v>
      </c>
      <c r="F1037" s="291"/>
      <c r="G1037" s="291"/>
      <c r="H1037" s="292">
        <v>3</v>
      </c>
      <c r="I1037" s="291"/>
      <c r="J1037" s="292">
        <v>17</v>
      </c>
      <c r="K1037" s="292">
        <v>1</v>
      </c>
      <c r="L1037" s="292">
        <v>3</v>
      </c>
      <c r="M1037" s="293"/>
      <c r="N1037" s="293"/>
      <c r="O1037" s="293"/>
      <c r="P1037" s="294" t="s">
        <v>1413</v>
      </c>
      <c r="Q1037" s="294" t="s">
        <v>1427</v>
      </c>
      <c r="R1037" s="292"/>
      <c r="S1037" s="292"/>
      <c r="T1037" s="292">
        <v>3</v>
      </c>
      <c r="U1037" s="292"/>
      <c r="V1037" s="292">
        <v>12</v>
      </c>
      <c r="W1037" s="292">
        <v>1</v>
      </c>
      <c r="X1037" s="292">
        <v>3</v>
      </c>
      <c r="Y1037" s="292"/>
      <c r="Z1037" s="292"/>
      <c r="AA1037" s="292"/>
      <c r="AB1037" s="294" t="s">
        <v>1423</v>
      </c>
      <c r="AC1037" s="294" t="s">
        <v>3237</v>
      </c>
      <c r="AD1037" s="319"/>
      <c r="AE1037" s="319"/>
      <c r="AF1037" s="319"/>
      <c r="AG1037" s="319"/>
      <c r="AH1037" s="319"/>
      <c r="AI1037" s="319"/>
      <c r="AJ1037" s="233" t="s">
        <v>893</v>
      </c>
      <c r="AK1037" s="319"/>
      <c r="AL1037" s="319"/>
      <c r="AM1037" s="364"/>
      <c r="AN1037" s="294" t="s">
        <v>3238</v>
      </c>
      <c r="AO1037" s="182" t="s">
        <v>71</v>
      </c>
      <c r="AP1037" s="182" t="s">
        <v>72</v>
      </c>
      <c r="AQ1037" s="182" t="s">
        <v>1444</v>
      </c>
      <c r="AR1037" s="70" t="s">
        <v>174</v>
      </c>
      <c r="AS1037" s="182" t="s">
        <v>125</v>
      </c>
      <c r="AT1037" s="287">
        <v>142955</v>
      </c>
      <c r="AU1037" s="287">
        <v>142955</v>
      </c>
      <c r="AV1037" s="287">
        <v>0</v>
      </c>
      <c r="AW1037" s="425">
        <v>0</v>
      </c>
      <c r="AX1037" s="287">
        <v>0</v>
      </c>
      <c r="AY1037" s="287">
        <v>0</v>
      </c>
      <c r="AZ1037" s="287">
        <v>0</v>
      </c>
      <c r="BA1037" s="287">
        <v>0</v>
      </c>
      <c r="BB1037" s="287">
        <v>142955</v>
      </c>
      <c r="BC1037" s="287">
        <v>142955</v>
      </c>
      <c r="BD1037" s="426">
        <v>94955</v>
      </c>
      <c r="BE1037" s="426">
        <v>0</v>
      </c>
      <c r="BF1037" s="426">
        <v>0</v>
      </c>
      <c r="BG1037" s="426">
        <v>0</v>
      </c>
      <c r="BH1037" s="426">
        <v>94955</v>
      </c>
      <c r="BI1037" s="426">
        <v>94955</v>
      </c>
      <c r="BJ1037" s="426">
        <v>0</v>
      </c>
      <c r="BK1037" s="426">
        <v>0</v>
      </c>
      <c r="BL1037" s="426">
        <v>0</v>
      </c>
      <c r="BM1037" s="426">
        <v>94955</v>
      </c>
      <c r="BN1037" s="426">
        <v>94955</v>
      </c>
      <c r="BO1037" s="424">
        <v>0</v>
      </c>
      <c r="BP1037" s="424">
        <v>0</v>
      </c>
      <c r="BQ1037" s="424">
        <v>0</v>
      </c>
      <c r="BR1037" s="426">
        <v>94955</v>
      </c>
      <c r="BS1037" s="426">
        <v>94955</v>
      </c>
      <c r="BT1037" s="424">
        <v>0</v>
      </c>
      <c r="BU1037" s="424">
        <v>0</v>
      </c>
      <c r="BV1037" s="424">
        <v>0</v>
      </c>
      <c r="BW1037" s="426">
        <v>94955</v>
      </c>
      <c r="BX1037" s="287">
        <v>142955</v>
      </c>
      <c r="BY1037" s="287">
        <v>0</v>
      </c>
      <c r="BZ1037" s="287">
        <v>0</v>
      </c>
      <c r="CA1037" s="287">
        <v>0</v>
      </c>
      <c r="CB1037" s="287">
        <v>142955</v>
      </c>
      <c r="CC1037" s="426">
        <v>94955</v>
      </c>
      <c r="CD1037" s="426">
        <v>0</v>
      </c>
      <c r="CE1037" s="426">
        <v>0</v>
      </c>
      <c r="CF1037" s="426">
        <v>0</v>
      </c>
      <c r="CG1037" s="426">
        <v>94955</v>
      </c>
      <c r="CH1037" s="426">
        <v>94955</v>
      </c>
      <c r="CI1037" s="426">
        <v>0</v>
      </c>
      <c r="CJ1037" s="426">
        <v>0</v>
      </c>
      <c r="CK1037" s="426">
        <v>0</v>
      </c>
      <c r="CL1037" s="426">
        <v>94955</v>
      </c>
      <c r="CM1037" s="427" t="s">
        <v>91</v>
      </c>
      <c r="CN1037" s="19" t="str">
        <f t="shared" si="393"/>
        <v>4020000080113нормативный</v>
      </c>
      <c r="CO1037" s="103"/>
      <c r="CP1037" s="103"/>
      <c r="CQ1037" s="104"/>
      <c r="CR1037" s="104">
        <f t="shared" si="377"/>
        <v>0</v>
      </c>
      <c r="CS1037" s="104">
        <f t="shared" si="378"/>
        <v>0</v>
      </c>
      <c r="CT1037" s="104">
        <f t="shared" si="379"/>
        <v>0</v>
      </c>
      <c r="CU1037" s="104">
        <f t="shared" si="380"/>
        <v>0</v>
      </c>
      <c r="CV1037" s="104">
        <f t="shared" si="381"/>
        <v>0</v>
      </c>
      <c r="CW1037" s="104">
        <f t="shared" si="382"/>
        <v>0</v>
      </c>
      <c r="CX1037" s="104"/>
      <c r="CY1037" s="211">
        <f t="shared" si="424"/>
        <v>0</v>
      </c>
      <c r="CZ1037" s="211">
        <f t="shared" si="425"/>
        <v>0</v>
      </c>
      <c r="DA1037" s="211">
        <f t="shared" si="426"/>
        <v>0</v>
      </c>
      <c r="DB1037" s="211">
        <f t="shared" si="427"/>
        <v>0</v>
      </c>
      <c r="DC1037" s="211">
        <f t="shared" si="428"/>
        <v>0</v>
      </c>
      <c r="DD1037" s="211">
        <f t="shared" si="429"/>
        <v>0</v>
      </c>
      <c r="DE1037" s="211">
        <f t="shared" si="430"/>
        <v>0</v>
      </c>
      <c r="DF1037" s="211">
        <f t="shared" si="431"/>
        <v>0</v>
      </c>
      <c r="DG1037" s="211">
        <f t="shared" si="432"/>
        <v>0</v>
      </c>
      <c r="DH1037" s="211">
        <f t="shared" si="433"/>
        <v>0</v>
      </c>
    </row>
    <row r="1038" spans="1:112" s="105" customFormat="1" ht="32.1" customHeight="1">
      <c r="A1038" s="288" t="s">
        <v>472</v>
      </c>
      <c r="B1038" s="289" t="s">
        <v>1407</v>
      </c>
      <c r="C1038" s="202">
        <v>402000008</v>
      </c>
      <c r="D1038" s="58" t="s">
        <v>1443</v>
      </c>
      <c r="E1038" s="290" t="s">
        <v>1445</v>
      </c>
      <c r="F1038" s="291"/>
      <c r="G1038" s="291"/>
      <c r="H1038" s="292">
        <v>3</v>
      </c>
      <c r="I1038" s="291"/>
      <c r="J1038" s="292">
        <v>17</v>
      </c>
      <c r="K1038" s="292">
        <v>1</v>
      </c>
      <c r="L1038" s="292">
        <v>3</v>
      </c>
      <c r="M1038" s="293"/>
      <c r="N1038" s="293"/>
      <c r="O1038" s="293"/>
      <c r="P1038" s="294" t="s">
        <v>1413</v>
      </c>
      <c r="Q1038" s="294" t="s">
        <v>1412</v>
      </c>
      <c r="R1038" s="292"/>
      <c r="S1038" s="292"/>
      <c r="T1038" s="292">
        <v>3</v>
      </c>
      <c r="U1038" s="292"/>
      <c r="V1038" s="292">
        <v>12</v>
      </c>
      <c r="W1038" s="292">
        <v>1</v>
      </c>
      <c r="X1038" s="292">
        <v>3</v>
      </c>
      <c r="Y1038" s="292"/>
      <c r="Z1038" s="292"/>
      <c r="AA1038" s="292"/>
      <c r="AB1038" s="294" t="s">
        <v>1423</v>
      </c>
      <c r="AC1038" s="294" t="s">
        <v>3237</v>
      </c>
      <c r="AD1038" s="319"/>
      <c r="AE1038" s="319"/>
      <c r="AF1038" s="319"/>
      <c r="AG1038" s="319"/>
      <c r="AH1038" s="319"/>
      <c r="AI1038" s="319"/>
      <c r="AJ1038" s="233" t="s">
        <v>3239</v>
      </c>
      <c r="AK1038" s="319"/>
      <c r="AL1038" s="319"/>
      <c r="AM1038" s="364"/>
      <c r="AN1038" s="294" t="s">
        <v>3240</v>
      </c>
      <c r="AO1038" s="182" t="s">
        <v>71</v>
      </c>
      <c r="AP1038" s="182" t="s">
        <v>72</v>
      </c>
      <c r="AQ1038" s="182" t="s">
        <v>1444</v>
      </c>
      <c r="AR1038" s="70" t="s">
        <v>174</v>
      </c>
      <c r="AS1038" s="182" t="s">
        <v>81</v>
      </c>
      <c r="AT1038" s="287">
        <v>4236</v>
      </c>
      <c r="AU1038" s="287">
        <v>4236</v>
      </c>
      <c r="AV1038" s="287">
        <v>0</v>
      </c>
      <c r="AW1038" s="425">
        <v>0</v>
      </c>
      <c r="AX1038" s="287">
        <v>0</v>
      </c>
      <c r="AY1038" s="287">
        <v>0</v>
      </c>
      <c r="AZ1038" s="287">
        <v>0</v>
      </c>
      <c r="BA1038" s="287">
        <v>0</v>
      </c>
      <c r="BB1038" s="287">
        <v>4236</v>
      </c>
      <c r="BC1038" s="287">
        <v>4236</v>
      </c>
      <c r="BD1038" s="426">
        <v>4236</v>
      </c>
      <c r="BE1038" s="426">
        <v>0</v>
      </c>
      <c r="BF1038" s="426">
        <v>0</v>
      </c>
      <c r="BG1038" s="426">
        <v>0</v>
      </c>
      <c r="BH1038" s="426">
        <v>4236</v>
      </c>
      <c r="BI1038" s="426">
        <v>4236</v>
      </c>
      <c r="BJ1038" s="426">
        <v>0</v>
      </c>
      <c r="BK1038" s="426">
        <v>0</v>
      </c>
      <c r="BL1038" s="426">
        <v>0</v>
      </c>
      <c r="BM1038" s="426">
        <v>4236</v>
      </c>
      <c r="BN1038" s="426">
        <v>4236</v>
      </c>
      <c r="BO1038" s="424">
        <v>0</v>
      </c>
      <c r="BP1038" s="424">
        <v>0</v>
      </c>
      <c r="BQ1038" s="424">
        <v>0</v>
      </c>
      <c r="BR1038" s="426">
        <v>4236</v>
      </c>
      <c r="BS1038" s="426">
        <v>4236</v>
      </c>
      <c r="BT1038" s="424">
        <v>0</v>
      </c>
      <c r="BU1038" s="424">
        <v>0</v>
      </c>
      <c r="BV1038" s="424">
        <v>0</v>
      </c>
      <c r="BW1038" s="426">
        <v>4236</v>
      </c>
      <c r="BX1038" s="287">
        <v>4236</v>
      </c>
      <c r="BY1038" s="287">
        <v>0</v>
      </c>
      <c r="BZ1038" s="287">
        <v>0</v>
      </c>
      <c r="CA1038" s="287">
        <v>0</v>
      </c>
      <c r="CB1038" s="287">
        <v>4236</v>
      </c>
      <c r="CC1038" s="426">
        <v>4236</v>
      </c>
      <c r="CD1038" s="426">
        <v>0</v>
      </c>
      <c r="CE1038" s="426">
        <v>0</v>
      </c>
      <c r="CF1038" s="426">
        <v>0</v>
      </c>
      <c r="CG1038" s="426">
        <v>4236</v>
      </c>
      <c r="CH1038" s="426">
        <v>4236</v>
      </c>
      <c r="CI1038" s="426">
        <v>0</v>
      </c>
      <c r="CJ1038" s="426">
        <v>0</v>
      </c>
      <c r="CK1038" s="426">
        <v>0</v>
      </c>
      <c r="CL1038" s="426">
        <v>4236</v>
      </c>
      <c r="CM1038" s="427" t="s">
        <v>91</v>
      </c>
      <c r="CN1038" s="19" t="str">
        <f t="shared" si="393"/>
        <v>4020000080113нормативный</v>
      </c>
      <c r="CO1038" s="103"/>
      <c r="CP1038" s="103"/>
      <c r="CQ1038" s="104"/>
      <c r="CR1038" s="104">
        <f t="shared" si="377"/>
        <v>0</v>
      </c>
      <c r="CS1038" s="104">
        <f t="shared" si="378"/>
        <v>0</v>
      </c>
      <c r="CT1038" s="104">
        <f t="shared" si="379"/>
        <v>0</v>
      </c>
      <c r="CU1038" s="104">
        <f t="shared" si="380"/>
        <v>0</v>
      </c>
      <c r="CV1038" s="104">
        <f t="shared" si="381"/>
        <v>0</v>
      </c>
      <c r="CW1038" s="104">
        <f t="shared" si="382"/>
        <v>0</v>
      </c>
      <c r="CX1038" s="104"/>
      <c r="CY1038" s="211">
        <f t="shared" si="424"/>
        <v>0</v>
      </c>
      <c r="CZ1038" s="211">
        <f t="shared" si="425"/>
        <v>0</v>
      </c>
      <c r="DA1038" s="211">
        <f t="shared" si="426"/>
        <v>0</v>
      </c>
      <c r="DB1038" s="211">
        <f t="shared" si="427"/>
        <v>0</v>
      </c>
      <c r="DC1038" s="211">
        <f t="shared" si="428"/>
        <v>0</v>
      </c>
      <c r="DD1038" s="211">
        <f t="shared" si="429"/>
        <v>0</v>
      </c>
      <c r="DE1038" s="211">
        <f t="shared" si="430"/>
        <v>0</v>
      </c>
      <c r="DF1038" s="211">
        <f t="shared" si="431"/>
        <v>0</v>
      </c>
      <c r="DG1038" s="211">
        <f t="shared" si="432"/>
        <v>0</v>
      </c>
      <c r="DH1038" s="211">
        <f t="shared" si="433"/>
        <v>0</v>
      </c>
    </row>
    <row r="1039" spans="1:112" s="122" customFormat="1" ht="32.1" customHeight="1">
      <c r="A1039" s="288" t="s">
        <v>472</v>
      </c>
      <c r="B1039" s="289" t="s">
        <v>1407</v>
      </c>
      <c r="C1039" s="202">
        <v>402000008</v>
      </c>
      <c r="D1039" s="58" t="s">
        <v>1443</v>
      </c>
      <c r="E1039" s="290" t="s">
        <v>1445</v>
      </c>
      <c r="F1039" s="291"/>
      <c r="G1039" s="291"/>
      <c r="H1039" s="292">
        <v>3</v>
      </c>
      <c r="I1039" s="291"/>
      <c r="J1039" s="292">
        <v>17</v>
      </c>
      <c r="K1039" s="292">
        <v>1</v>
      </c>
      <c r="L1039" s="292">
        <v>3</v>
      </c>
      <c r="M1039" s="293"/>
      <c r="N1039" s="293"/>
      <c r="O1039" s="293"/>
      <c r="P1039" s="294" t="s">
        <v>1413</v>
      </c>
      <c r="Q1039" s="294" t="s">
        <v>1412</v>
      </c>
      <c r="R1039" s="292"/>
      <c r="S1039" s="292"/>
      <c r="T1039" s="292">
        <v>3</v>
      </c>
      <c r="U1039" s="292"/>
      <c r="V1039" s="292">
        <v>12</v>
      </c>
      <c r="W1039" s="292">
        <v>1</v>
      </c>
      <c r="X1039" s="292">
        <v>3</v>
      </c>
      <c r="Y1039" s="292"/>
      <c r="Z1039" s="292"/>
      <c r="AA1039" s="292"/>
      <c r="AB1039" s="294" t="s">
        <v>1423</v>
      </c>
      <c r="AC1039" s="294" t="s">
        <v>3237</v>
      </c>
      <c r="AD1039" s="319"/>
      <c r="AE1039" s="319"/>
      <c r="AF1039" s="319"/>
      <c r="AG1039" s="319"/>
      <c r="AH1039" s="319"/>
      <c r="AI1039" s="319"/>
      <c r="AJ1039" s="233" t="s">
        <v>893</v>
      </c>
      <c r="AK1039" s="319"/>
      <c r="AL1039" s="319"/>
      <c r="AM1039" s="364"/>
      <c r="AN1039" s="294" t="s">
        <v>3240</v>
      </c>
      <c r="AO1039" s="182" t="s">
        <v>71</v>
      </c>
      <c r="AP1039" s="182" t="s">
        <v>72</v>
      </c>
      <c r="AQ1039" s="182" t="s">
        <v>1444</v>
      </c>
      <c r="AR1039" s="70" t="s">
        <v>174</v>
      </c>
      <c r="AS1039" s="182" t="s">
        <v>73</v>
      </c>
      <c r="AT1039" s="287">
        <v>2773844.95</v>
      </c>
      <c r="AU1039" s="287">
        <v>2773793.86</v>
      </c>
      <c r="AV1039" s="287">
        <v>0</v>
      </c>
      <c r="AW1039" s="425">
        <v>0</v>
      </c>
      <c r="AX1039" s="287">
        <v>0</v>
      </c>
      <c r="AY1039" s="287">
        <v>0</v>
      </c>
      <c r="AZ1039" s="287">
        <v>0</v>
      </c>
      <c r="BA1039" s="287">
        <v>0</v>
      </c>
      <c r="BB1039" s="287">
        <v>2773844.95</v>
      </c>
      <c r="BC1039" s="287">
        <v>2773793.86</v>
      </c>
      <c r="BD1039" s="426">
        <v>2538450</v>
      </c>
      <c r="BE1039" s="426">
        <v>0</v>
      </c>
      <c r="BF1039" s="426">
        <v>0</v>
      </c>
      <c r="BG1039" s="426">
        <v>0</v>
      </c>
      <c r="BH1039" s="426">
        <v>2538450</v>
      </c>
      <c r="BI1039" s="426">
        <v>2538450</v>
      </c>
      <c r="BJ1039" s="426">
        <v>0</v>
      </c>
      <c r="BK1039" s="426">
        <v>0</v>
      </c>
      <c r="BL1039" s="426">
        <v>0</v>
      </c>
      <c r="BM1039" s="426">
        <v>2538450</v>
      </c>
      <c r="BN1039" s="426">
        <v>2538450</v>
      </c>
      <c r="BO1039" s="424">
        <v>0</v>
      </c>
      <c r="BP1039" s="424">
        <v>0</v>
      </c>
      <c r="BQ1039" s="424">
        <v>0</v>
      </c>
      <c r="BR1039" s="426">
        <v>2538450</v>
      </c>
      <c r="BS1039" s="426">
        <v>2538450</v>
      </c>
      <c r="BT1039" s="424">
        <v>0</v>
      </c>
      <c r="BU1039" s="424">
        <v>0</v>
      </c>
      <c r="BV1039" s="424">
        <v>0</v>
      </c>
      <c r="BW1039" s="426">
        <v>2538450</v>
      </c>
      <c r="BX1039" s="287">
        <v>2773793.86</v>
      </c>
      <c r="BY1039" s="287">
        <v>0</v>
      </c>
      <c r="BZ1039" s="287">
        <v>0</v>
      </c>
      <c r="CA1039" s="287">
        <v>0</v>
      </c>
      <c r="CB1039" s="287">
        <v>2773793.86</v>
      </c>
      <c r="CC1039" s="426">
        <v>2538450</v>
      </c>
      <c r="CD1039" s="426">
        <v>0</v>
      </c>
      <c r="CE1039" s="426">
        <v>0</v>
      </c>
      <c r="CF1039" s="426">
        <v>0</v>
      </c>
      <c r="CG1039" s="426">
        <v>2538450</v>
      </c>
      <c r="CH1039" s="426">
        <v>2538450</v>
      </c>
      <c r="CI1039" s="426">
        <v>0</v>
      </c>
      <c r="CJ1039" s="426">
        <v>0</v>
      </c>
      <c r="CK1039" s="426">
        <v>0</v>
      </c>
      <c r="CL1039" s="426">
        <v>2538450</v>
      </c>
      <c r="CM1039" s="427" t="s">
        <v>91</v>
      </c>
      <c r="CN1039" s="19" t="str">
        <f t="shared" si="393"/>
        <v>4020000080113нормативный</v>
      </c>
      <c r="CO1039" s="129"/>
      <c r="CP1039" s="129"/>
      <c r="CQ1039" s="130"/>
      <c r="CR1039" s="104">
        <f t="shared" si="377"/>
        <v>0</v>
      </c>
      <c r="CS1039" s="104">
        <f t="shared" si="378"/>
        <v>0</v>
      </c>
      <c r="CT1039" s="104">
        <f t="shared" si="379"/>
        <v>0</v>
      </c>
      <c r="CU1039" s="104">
        <f t="shared" si="380"/>
        <v>0</v>
      </c>
      <c r="CV1039" s="104">
        <f t="shared" si="381"/>
        <v>0</v>
      </c>
      <c r="CW1039" s="104">
        <f t="shared" si="382"/>
        <v>0</v>
      </c>
      <c r="CX1039" s="130"/>
      <c r="CY1039" s="211">
        <f t="shared" si="424"/>
        <v>0</v>
      </c>
      <c r="CZ1039" s="211">
        <f t="shared" si="425"/>
        <v>0</v>
      </c>
      <c r="DA1039" s="211">
        <f t="shared" si="426"/>
        <v>0</v>
      </c>
      <c r="DB1039" s="211">
        <f t="shared" si="427"/>
        <v>0</v>
      </c>
      <c r="DC1039" s="211">
        <f t="shared" si="428"/>
        <v>0</v>
      </c>
      <c r="DD1039" s="211">
        <f t="shared" si="429"/>
        <v>0</v>
      </c>
      <c r="DE1039" s="211">
        <f t="shared" si="430"/>
        <v>0</v>
      </c>
      <c r="DF1039" s="211">
        <f t="shared" si="431"/>
        <v>0</v>
      </c>
      <c r="DG1039" s="211">
        <f t="shared" si="432"/>
        <v>0</v>
      </c>
      <c r="DH1039" s="211">
        <f t="shared" si="433"/>
        <v>0</v>
      </c>
    </row>
    <row r="1040" spans="1:112" ht="32.1" customHeight="1">
      <c r="A1040" s="288" t="s">
        <v>472</v>
      </c>
      <c r="B1040" s="289" t="s">
        <v>1407</v>
      </c>
      <c r="C1040" s="202">
        <v>402000008</v>
      </c>
      <c r="D1040" s="58" t="s">
        <v>1443</v>
      </c>
      <c r="E1040" s="290" t="s">
        <v>1445</v>
      </c>
      <c r="F1040" s="291"/>
      <c r="G1040" s="291"/>
      <c r="H1040" s="292">
        <v>3</v>
      </c>
      <c r="I1040" s="291"/>
      <c r="J1040" s="292">
        <v>17</v>
      </c>
      <c r="K1040" s="292">
        <v>1</v>
      </c>
      <c r="L1040" s="292">
        <v>3</v>
      </c>
      <c r="M1040" s="293"/>
      <c r="N1040" s="293"/>
      <c r="O1040" s="293"/>
      <c r="P1040" s="294" t="s">
        <v>1413</v>
      </c>
      <c r="Q1040" s="294" t="s">
        <v>1412</v>
      </c>
      <c r="R1040" s="292"/>
      <c r="S1040" s="292"/>
      <c r="T1040" s="292">
        <v>3</v>
      </c>
      <c r="U1040" s="292"/>
      <c r="V1040" s="292">
        <v>12</v>
      </c>
      <c r="W1040" s="292">
        <v>1</v>
      </c>
      <c r="X1040" s="292">
        <v>3</v>
      </c>
      <c r="Y1040" s="292"/>
      <c r="Z1040" s="292"/>
      <c r="AA1040" s="292"/>
      <c r="AB1040" s="294" t="s">
        <v>1423</v>
      </c>
      <c r="AC1040" s="294" t="s">
        <v>3237</v>
      </c>
      <c r="AD1040" s="319"/>
      <c r="AE1040" s="319"/>
      <c r="AF1040" s="319"/>
      <c r="AG1040" s="319"/>
      <c r="AH1040" s="319"/>
      <c r="AI1040" s="319"/>
      <c r="AJ1040" s="233" t="s">
        <v>893</v>
      </c>
      <c r="AK1040" s="319"/>
      <c r="AL1040" s="319"/>
      <c r="AM1040" s="364"/>
      <c r="AN1040" s="294" t="s">
        <v>3240</v>
      </c>
      <c r="AO1040" s="182" t="s">
        <v>71</v>
      </c>
      <c r="AP1040" s="182" t="s">
        <v>72</v>
      </c>
      <c r="AQ1040" s="182" t="s">
        <v>1444</v>
      </c>
      <c r="AR1040" s="70" t="s">
        <v>174</v>
      </c>
      <c r="AS1040" s="182" t="s">
        <v>118</v>
      </c>
      <c r="AT1040" s="287">
        <v>310000</v>
      </c>
      <c r="AU1040" s="287">
        <v>292197.53000000003</v>
      </c>
      <c r="AV1040" s="287">
        <v>0</v>
      </c>
      <c r="AW1040" s="425">
        <v>0</v>
      </c>
      <c r="AX1040" s="287">
        <v>0</v>
      </c>
      <c r="AY1040" s="287">
        <v>0</v>
      </c>
      <c r="AZ1040" s="287">
        <v>0</v>
      </c>
      <c r="BA1040" s="287">
        <v>0</v>
      </c>
      <c r="BB1040" s="287">
        <v>310000</v>
      </c>
      <c r="BC1040" s="287">
        <v>292197.53000000003</v>
      </c>
      <c r="BD1040" s="426">
        <v>310000</v>
      </c>
      <c r="BE1040" s="426">
        <v>0</v>
      </c>
      <c r="BF1040" s="426">
        <v>0</v>
      </c>
      <c r="BG1040" s="426">
        <v>0</v>
      </c>
      <c r="BH1040" s="426">
        <v>310000</v>
      </c>
      <c r="BI1040" s="426">
        <v>324310</v>
      </c>
      <c r="BJ1040" s="426">
        <v>0</v>
      </c>
      <c r="BK1040" s="426">
        <v>0</v>
      </c>
      <c r="BL1040" s="426">
        <v>0</v>
      </c>
      <c r="BM1040" s="426">
        <v>324310</v>
      </c>
      <c r="BN1040" s="424">
        <v>339190</v>
      </c>
      <c r="BO1040" s="424">
        <v>0</v>
      </c>
      <c r="BP1040" s="424">
        <v>0</v>
      </c>
      <c r="BQ1040" s="424">
        <v>0</v>
      </c>
      <c r="BR1040" s="424">
        <v>339190</v>
      </c>
      <c r="BS1040" s="424">
        <v>339190</v>
      </c>
      <c r="BT1040" s="424">
        <v>0</v>
      </c>
      <c r="BU1040" s="424">
        <v>0</v>
      </c>
      <c r="BV1040" s="424">
        <v>0</v>
      </c>
      <c r="BW1040" s="424">
        <v>339190</v>
      </c>
      <c r="BX1040" s="287">
        <v>292197.53000000003</v>
      </c>
      <c r="BY1040" s="287">
        <v>0</v>
      </c>
      <c r="BZ1040" s="287">
        <v>0</v>
      </c>
      <c r="CA1040" s="287">
        <v>0</v>
      </c>
      <c r="CB1040" s="287">
        <v>292197.53000000003</v>
      </c>
      <c r="CC1040" s="426">
        <v>310000</v>
      </c>
      <c r="CD1040" s="426">
        <v>0</v>
      </c>
      <c r="CE1040" s="426">
        <v>0</v>
      </c>
      <c r="CF1040" s="426">
        <v>0</v>
      </c>
      <c r="CG1040" s="426">
        <v>310000</v>
      </c>
      <c r="CH1040" s="426">
        <v>324310</v>
      </c>
      <c r="CI1040" s="426">
        <v>0</v>
      </c>
      <c r="CJ1040" s="426">
        <v>0</v>
      </c>
      <c r="CK1040" s="426">
        <v>0</v>
      </c>
      <c r="CL1040" s="426">
        <v>324310</v>
      </c>
      <c r="CM1040" s="311" t="s">
        <v>1257</v>
      </c>
      <c r="CN1040" s="19" t="str">
        <f t="shared" si="393"/>
        <v>4020000080113индексации</v>
      </c>
      <c r="CR1040" s="104">
        <f t="shared" si="377"/>
        <v>0</v>
      </c>
      <c r="CS1040" s="104">
        <f t="shared" si="378"/>
        <v>0</v>
      </c>
      <c r="CT1040" s="104">
        <f t="shared" si="379"/>
        <v>0</v>
      </c>
      <c r="CU1040" s="104">
        <f t="shared" si="380"/>
        <v>0</v>
      </c>
      <c r="CV1040" s="104">
        <f t="shared" si="381"/>
        <v>0</v>
      </c>
      <c r="CW1040" s="104">
        <f t="shared" si="382"/>
        <v>0</v>
      </c>
      <c r="CY1040" s="211">
        <f t="shared" si="424"/>
        <v>0</v>
      </c>
      <c r="CZ1040" s="211">
        <f t="shared" si="425"/>
        <v>0</v>
      </c>
      <c r="DA1040" s="211">
        <f t="shared" si="426"/>
        <v>0</v>
      </c>
      <c r="DB1040" s="211">
        <f t="shared" si="427"/>
        <v>0</v>
      </c>
      <c r="DC1040" s="211">
        <f t="shared" si="428"/>
        <v>0</v>
      </c>
      <c r="DD1040" s="211">
        <f t="shared" si="429"/>
        <v>0</v>
      </c>
      <c r="DE1040" s="211">
        <f t="shared" si="430"/>
        <v>0</v>
      </c>
      <c r="DF1040" s="211">
        <f t="shared" si="431"/>
        <v>0</v>
      </c>
      <c r="DG1040" s="211">
        <f t="shared" si="432"/>
        <v>0</v>
      </c>
      <c r="DH1040" s="211">
        <f t="shared" si="433"/>
        <v>0</v>
      </c>
    </row>
    <row r="1041" spans="1:112" ht="32.1" customHeight="1">
      <c r="A1041" s="288">
        <v>621</v>
      </c>
      <c r="B1041" s="289" t="s">
        <v>1407</v>
      </c>
      <c r="C1041" s="202">
        <v>401000007</v>
      </c>
      <c r="D1041" s="58" t="s">
        <v>288</v>
      </c>
      <c r="E1041" s="290" t="s">
        <v>1445</v>
      </c>
      <c r="F1041" s="291"/>
      <c r="G1041" s="291"/>
      <c r="H1041" s="292">
        <v>3</v>
      </c>
      <c r="I1041" s="291"/>
      <c r="J1041" s="292">
        <v>16</v>
      </c>
      <c r="K1041" s="292">
        <v>1</v>
      </c>
      <c r="L1041" s="292">
        <v>6</v>
      </c>
      <c r="M1041" s="293"/>
      <c r="N1041" s="293"/>
      <c r="O1041" s="293"/>
      <c r="P1041" s="294" t="s">
        <v>1413</v>
      </c>
      <c r="Q1041" s="294" t="s">
        <v>1427</v>
      </c>
      <c r="R1041" s="292"/>
      <c r="S1041" s="292"/>
      <c r="T1041" s="292" t="s">
        <v>66</v>
      </c>
      <c r="U1041" s="292"/>
      <c r="V1041" s="292">
        <v>9</v>
      </c>
      <c r="W1041" s="292">
        <v>1</v>
      </c>
      <c r="X1041" s="292"/>
      <c r="Y1041" s="292"/>
      <c r="Z1041" s="292"/>
      <c r="AA1041" s="292"/>
      <c r="AB1041" s="294" t="s">
        <v>1423</v>
      </c>
      <c r="AC1041" s="294" t="s">
        <v>3241</v>
      </c>
      <c r="AD1041" s="319"/>
      <c r="AE1041" s="319"/>
      <c r="AF1041" s="319"/>
      <c r="AG1041" s="319"/>
      <c r="AH1041" s="319"/>
      <c r="AI1041" s="319"/>
      <c r="AJ1041" s="319"/>
      <c r="AK1041" s="319"/>
      <c r="AL1041" s="319"/>
      <c r="AM1041" s="364" t="s">
        <v>3242</v>
      </c>
      <c r="AN1041" s="294" t="s">
        <v>2681</v>
      </c>
      <c r="AO1041" s="182" t="s">
        <v>71</v>
      </c>
      <c r="AP1041" s="182" t="s">
        <v>72</v>
      </c>
      <c r="AQ1041" s="182" t="s">
        <v>290</v>
      </c>
      <c r="AR1041" s="70" t="s">
        <v>291</v>
      </c>
      <c r="AS1041" s="182">
        <v>244</v>
      </c>
      <c r="AT1041" s="287">
        <v>36240</v>
      </c>
      <c r="AU1041" s="287">
        <v>34630.44</v>
      </c>
      <c r="AV1041" s="287">
        <v>0</v>
      </c>
      <c r="AW1041" s="425">
        <v>0</v>
      </c>
      <c r="AX1041" s="287">
        <v>0</v>
      </c>
      <c r="AY1041" s="287">
        <v>0</v>
      </c>
      <c r="AZ1041" s="287">
        <v>0</v>
      </c>
      <c r="BA1041" s="287">
        <v>0</v>
      </c>
      <c r="BB1041" s="287">
        <v>36240</v>
      </c>
      <c r="BC1041" s="287">
        <v>34630.44</v>
      </c>
      <c r="BD1041" s="426">
        <v>36240</v>
      </c>
      <c r="BE1041" s="426">
        <v>0</v>
      </c>
      <c r="BF1041" s="426">
        <v>0</v>
      </c>
      <c r="BG1041" s="426">
        <v>0</v>
      </c>
      <c r="BH1041" s="426">
        <v>36240</v>
      </c>
      <c r="BI1041" s="426">
        <v>36240</v>
      </c>
      <c r="BJ1041" s="426">
        <v>0</v>
      </c>
      <c r="BK1041" s="426">
        <v>0</v>
      </c>
      <c r="BL1041" s="426">
        <v>0</v>
      </c>
      <c r="BM1041" s="426">
        <v>36240</v>
      </c>
      <c r="BN1041" s="426">
        <v>36240</v>
      </c>
      <c r="BO1041" s="426">
        <v>0</v>
      </c>
      <c r="BP1041" s="426">
        <v>0</v>
      </c>
      <c r="BQ1041" s="426">
        <v>0</v>
      </c>
      <c r="BR1041" s="426">
        <v>36240</v>
      </c>
      <c r="BS1041" s="426">
        <v>36240</v>
      </c>
      <c r="BT1041" s="426">
        <v>0</v>
      </c>
      <c r="BU1041" s="426">
        <v>0</v>
      </c>
      <c r="BV1041" s="426">
        <v>0</v>
      </c>
      <c r="BW1041" s="426">
        <v>36240</v>
      </c>
      <c r="BX1041" s="287">
        <v>34630.44</v>
      </c>
      <c r="BY1041" s="287">
        <v>0</v>
      </c>
      <c r="BZ1041" s="287">
        <v>0</v>
      </c>
      <c r="CA1041" s="287">
        <v>0</v>
      </c>
      <c r="CB1041" s="287">
        <v>34630.44</v>
      </c>
      <c r="CC1041" s="426">
        <v>36240</v>
      </c>
      <c r="CD1041" s="426">
        <v>0</v>
      </c>
      <c r="CE1041" s="426">
        <v>0</v>
      </c>
      <c r="CF1041" s="426">
        <v>0</v>
      </c>
      <c r="CG1041" s="426">
        <v>36240</v>
      </c>
      <c r="CH1041" s="426">
        <v>36240</v>
      </c>
      <c r="CI1041" s="426">
        <v>0</v>
      </c>
      <c r="CJ1041" s="426">
        <v>0</v>
      </c>
      <c r="CK1041" s="426">
        <v>0</v>
      </c>
      <c r="CL1041" s="426">
        <v>36240</v>
      </c>
      <c r="CM1041" s="509" t="s">
        <v>92</v>
      </c>
      <c r="CN1041" s="19" t="str">
        <f t="shared" si="393"/>
        <v>4010000070113плановый</v>
      </c>
      <c r="CR1041" s="104">
        <f t="shared" si="377"/>
        <v>0</v>
      </c>
      <c r="CS1041" s="104">
        <f t="shared" si="378"/>
        <v>0</v>
      </c>
      <c r="CT1041" s="104">
        <f t="shared" si="379"/>
        <v>0</v>
      </c>
      <c r="CU1041" s="104">
        <f t="shared" si="380"/>
        <v>0</v>
      </c>
      <c r="CV1041" s="104">
        <f t="shared" si="381"/>
        <v>0</v>
      </c>
      <c r="CW1041" s="104">
        <f t="shared" si="382"/>
        <v>0</v>
      </c>
      <c r="CY1041" s="211">
        <f t="shared" si="424"/>
        <v>0</v>
      </c>
      <c r="CZ1041" s="211">
        <f t="shared" si="425"/>
        <v>0</v>
      </c>
      <c r="DA1041" s="211">
        <f t="shared" si="426"/>
        <v>0</v>
      </c>
      <c r="DB1041" s="211">
        <f t="shared" si="427"/>
        <v>0</v>
      </c>
      <c r="DC1041" s="211">
        <f t="shared" si="428"/>
        <v>0</v>
      </c>
      <c r="DD1041" s="211">
        <f t="shared" si="429"/>
        <v>0</v>
      </c>
      <c r="DE1041" s="211">
        <f t="shared" si="430"/>
        <v>0</v>
      </c>
      <c r="DF1041" s="211">
        <f t="shared" si="431"/>
        <v>0</v>
      </c>
      <c r="DG1041" s="211">
        <f t="shared" si="432"/>
        <v>0</v>
      </c>
      <c r="DH1041" s="211">
        <f t="shared" si="433"/>
        <v>0</v>
      </c>
    </row>
    <row r="1042" spans="1:112" ht="32.1" customHeight="1">
      <c r="A1042" s="288" t="s">
        <v>472</v>
      </c>
      <c r="B1042" s="289" t="s">
        <v>1407</v>
      </c>
      <c r="C1042" s="202">
        <v>402000001</v>
      </c>
      <c r="D1042" s="58" t="s">
        <v>67</v>
      </c>
      <c r="E1042" s="290" t="s">
        <v>1445</v>
      </c>
      <c r="F1042" s="291"/>
      <c r="G1042" s="291"/>
      <c r="H1042" s="292">
        <v>3</v>
      </c>
      <c r="I1042" s="291"/>
      <c r="J1042" s="292">
        <v>17</v>
      </c>
      <c r="K1042" s="292">
        <v>1</v>
      </c>
      <c r="L1042" s="292">
        <v>3</v>
      </c>
      <c r="M1042" s="293"/>
      <c r="N1042" s="293"/>
      <c r="O1042" s="293"/>
      <c r="P1042" s="294" t="s">
        <v>1413</v>
      </c>
      <c r="Q1042" s="294" t="s">
        <v>1427</v>
      </c>
      <c r="R1042" s="292"/>
      <c r="S1042" s="292"/>
      <c r="T1042" s="292" t="s">
        <v>66</v>
      </c>
      <c r="U1042" s="292"/>
      <c r="V1042" s="292">
        <v>12</v>
      </c>
      <c r="W1042" s="292">
        <v>1</v>
      </c>
      <c r="X1042" s="292">
        <v>3</v>
      </c>
      <c r="Y1042" s="292"/>
      <c r="Z1042" s="292"/>
      <c r="AA1042" s="292"/>
      <c r="AB1042" s="294" t="s">
        <v>1423</v>
      </c>
      <c r="AC1042" s="294" t="s">
        <v>3243</v>
      </c>
      <c r="AD1042" s="319"/>
      <c r="AE1042" s="319"/>
      <c r="AF1042" s="319"/>
      <c r="AG1042" s="319"/>
      <c r="AH1042" s="319"/>
      <c r="AI1042" s="319"/>
      <c r="AJ1042" s="319"/>
      <c r="AK1042" s="319"/>
      <c r="AL1042" s="319"/>
      <c r="AM1042" s="364" t="s">
        <v>3244</v>
      </c>
      <c r="AN1042" s="294" t="s">
        <v>1859</v>
      </c>
      <c r="AO1042" s="182" t="s">
        <v>71</v>
      </c>
      <c r="AP1042" s="182" t="s">
        <v>72</v>
      </c>
      <c r="AQ1042" s="182" t="s">
        <v>1441</v>
      </c>
      <c r="AR1042" s="70" t="s">
        <v>76</v>
      </c>
      <c r="AS1042" s="182">
        <v>851</v>
      </c>
      <c r="AT1042" s="287">
        <v>144250</v>
      </c>
      <c r="AU1042" s="287">
        <v>144250</v>
      </c>
      <c r="AV1042" s="287">
        <v>0</v>
      </c>
      <c r="AW1042" s="425">
        <v>0</v>
      </c>
      <c r="AX1042" s="287">
        <v>0</v>
      </c>
      <c r="AY1042" s="287">
        <v>0</v>
      </c>
      <c r="AZ1042" s="287">
        <v>0</v>
      </c>
      <c r="BA1042" s="287">
        <v>0</v>
      </c>
      <c r="BB1042" s="287">
        <v>144250</v>
      </c>
      <c r="BC1042" s="287">
        <v>144250</v>
      </c>
      <c r="BD1042" s="426">
        <v>180000</v>
      </c>
      <c r="BE1042" s="426">
        <v>0</v>
      </c>
      <c r="BF1042" s="426">
        <v>0</v>
      </c>
      <c r="BG1042" s="426">
        <v>0</v>
      </c>
      <c r="BH1042" s="426">
        <v>180000</v>
      </c>
      <c r="BI1042" s="426">
        <v>180000</v>
      </c>
      <c r="BJ1042" s="426">
        <v>0</v>
      </c>
      <c r="BK1042" s="426">
        <v>0</v>
      </c>
      <c r="BL1042" s="426">
        <v>0</v>
      </c>
      <c r="BM1042" s="426">
        <v>180000</v>
      </c>
      <c r="BN1042" s="426">
        <v>180000</v>
      </c>
      <c r="BO1042" s="424">
        <v>0</v>
      </c>
      <c r="BP1042" s="424">
        <v>0</v>
      </c>
      <c r="BQ1042" s="424">
        <v>0</v>
      </c>
      <c r="BR1042" s="426">
        <v>180000</v>
      </c>
      <c r="BS1042" s="426">
        <v>180000</v>
      </c>
      <c r="BT1042" s="424">
        <v>0</v>
      </c>
      <c r="BU1042" s="424">
        <v>0</v>
      </c>
      <c r="BV1042" s="424">
        <v>0</v>
      </c>
      <c r="BW1042" s="426">
        <v>180000</v>
      </c>
      <c r="BX1042" s="287">
        <v>144250</v>
      </c>
      <c r="BY1042" s="287">
        <v>0</v>
      </c>
      <c r="BZ1042" s="287">
        <v>0</v>
      </c>
      <c r="CA1042" s="287">
        <v>0</v>
      </c>
      <c r="CB1042" s="287">
        <v>144250</v>
      </c>
      <c r="CC1042" s="426">
        <v>180000</v>
      </c>
      <c r="CD1042" s="426">
        <v>0</v>
      </c>
      <c r="CE1042" s="426">
        <v>0</v>
      </c>
      <c r="CF1042" s="426">
        <v>0</v>
      </c>
      <c r="CG1042" s="426">
        <v>180000</v>
      </c>
      <c r="CH1042" s="426">
        <v>180000</v>
      </c>
      <c r="CI1042" s="426">
        <v>0</v>
      </c>
      <c r="CJ1042" s="426">
        <v>0</v>
      </c>
      <c r="CK1042" s="426">
        <v>0</v>
      </c>
      <c r="CL1042" s="426">
        <v>180000</v>
      </c>
      <c r="CM1042" s="509" t="s">
        <v>92</v>
      </c>
      <c r="CN1042" s="19" t="str">
        <f t="shared" si="393"/>
        <v>4020000010113плановый</v>
      </c>
      <c r="CR1042" s="104">
        <f t="shared" si="377"/>
        <v>0</v>
      </c>
      <c r="CS1042" s="104">
        <f t="shared" si="378"/>
        <v>0</v>
      </c>
      <c r="CT1042" s="104">
        <f t="shared" si="379"/>
        <v>0</v>
      </c>
      <c r="CU1042" s="104">
        <f t="shared" si="380"/>
        <v>0</v>
      </c>
      <c r="CV1042" s="104">
        <f t="shared" si="381"/>
        <v>0</v>
      </c>
      <c r="CW1042" s="104">
        <f t="shared" si="382"/>
        <v>0</v>
      </c>
      <c r="CY1042" s="211">
        <f t="shared" si="424"/>
        <v>0</v>
      </c>
      <c r="CZ1042" s="211">
        <f t="shared" si="425"/>
        <v>0</v>
      </c>
      <c r="DA1042" s="211">
        <f t="shared" si="426"/>
        <v>0</v>
      </c>
      <c r="DB1042" s="211">
        <f t="shared" si="427"/>
        <v>0</v>
      </c>
      <c r="DC1042" s="211">
        <f t="shared" si="428"/>
        <v>0</v>
      </c>
      <c r="DD1042" s="211">
        <f t="shared" si="429"/>
        <v>0</v>
      </c>
      <c r="DE1042" s="211">
        <f t="shared" si="430"/>
        <v>0</v>
      </c>
      <c r="DF1042" s="211">
        <f t="shared" si="431"/>
        <v>0</v>
      </c>
      <c r="DG1042" s="211">
        <f t="shared" si="432"/>
        <v>0</v>
      </c>
      <c r="DH1042" s="211">
        <f t="shared" si="433"/>
        <v>0</v>
      </c>
    </row>
    <row r="1043" spans="1:112" ht="32.1" customHeight="1">
      <c r="A1043" s="288">
        <v>621</v>
      </c>
      <c r="B1043" s="289" t="s">
        <v>1407</v>
      </c>
      <c r="C1043" s="202">
        <v>402000001</v>
      </c>
      <c r="D1043" s="58" t="s">
        <v>67</v>
      </c>
      <c r="E1043" s="290" t="s">
        <v>329</v>
      </c>
      <c r="F1043" s="291"/>
      <c r="G1043" s="291"/>
      <c r="H1043" s="292">
        <v>3</v>
      </c>
      <c r="I1043" s="291"/>
      <c r="J1043" s="292">
        <v>17</v>
      </c>
      <c r="K1043" s="292">
        <v>1</v>
      </c>
      <c r="L1043" s="292">
        <v>3</v>
      </c>
      <c r="M1043" s="293"/>
      <c r="N1043" s="293"/>
      <c r="O1043" s="293"/>
      <c r="P1043" s="294" t="s">
        <v>1413</v>
      </c>
      <c r="Q1043" s="294" t="s">
        <v>1427</v>
      </c>
      <c r="R1043" s="292"/>
      <c r="S1043" s="292"/>
      <c r="T1043" s="292" t="s">
        <v>66</v>
      </c>
      <c r="U1043" s="292"/>
      <c r="V1043" s="292" t="s">
        <v>189</v>
      </c>
      <c r="W1043" s="292">
        <v>1</v>
      </c>
      <c r="X1043" s="292"/>
      <c r="Y1043" s="292"/>
      <c r="Z1043" s="292"/>
      <c r="AA1043" s="292"/>
      <c r="AB1043" s="294" t="s">
        <v>1423</v>
      </c>
      <c r="AC1043" s="294" t="s">
        <v>3243</v>
      </c>
      <c r="AD1043" s="319"/>
      <c r="AE1043" s="319"/>
      <c r="AF1043" s="319"/>
      <c r="AG1043" s="319"/>
      <c r="AH1043" s="319"/>
      <c r="AI1043" s="319"/>
      <c r="AJ1043" s="319"/>
      <c r="AK1043" s="319"/>
      <c r="AL1043" s="319"/>
      <c r="AM1043" s="364" t="s">
        <v>3244</v>
      </c>
      <c r="AN1043" s="294" t="s">
        <v>1859</v>
      </c>
      <c r="AO1043" s="182" t="s">
        <v>71</v>
      </c>
      <c r="AP1043" s="182" t="s">
        <v>72</v>
      </c>
      <c r="AQ1043" s="182" t="s">
        <v>1441</v>
      </c>
      <c r="AR1043" s="70" t="s">
        <v>76</v>
      </c>
      <c r="AS1043" s="182">
        <v>852</v>
      </c>
      <c r="AT1043" s="287">
        <v>11701.26</v>
      </c>
      <c r="AU1043" s="287">
        <v>11701.26</v>
      </c>
      <c r="AV1043" s="287">
        <v>0</v>
      </c>
      <c r="AW1043" s="425">
        <v>0</v>
      </c>
      <c r="AX1043" s="287">
        <v>0</v>
      </c>
      <c r="AY1043" s="287">
        <v>0</v>
      </c>
      <c r="AZ1043" s="287">
        <v>0</v>
      </c>
      <c r="BA1043" s="287">
        <v>0</v>
      </c>
      <c r="BB1043" s="287">
        <v>11701.26</v>
      </c>
      <c r="BC1043" s="287">
        <v>11701.26</v>
      </c>
      <c r="BD1043" s="426">
        <v>10800</v>
      </c>
      <c r="BE1043" s="426">
        <v>0</v>
      </c>
      <c r="BF1043" s="426">
        <v>0</v>
      </c>
      <c r="BG1043" s="426">
        <v>0</v>
      </c>
      <c r="BH1043" s="426">
        <v>10800</v>
      </c>
      <c r="BI1043" s="426">
        <v>10800</v>
      </c>
      <c r="BJ1043" s="426">
        <v>0</v>
      </c>
      <c r="BK1043" s="426">
        <v>0</v>
      </c>
      <c r="BL1043" s="426">
        <v>0</v>
      </c>
      <c r="BM1043" s="426">
        <v>10800</v>
      </c>
      <c r="BN1043" s="426">
        <v>10800</v>
      </c>
      <c r="BO1043" s="424">
        <v>0</v>
      </c>
      <c r="BP1043" s="424">
        <v>0</v>
      </c>
      <c r="BQ1043" s="424">
        <v>0</v>
      </c>
      <c r="BR1043" s="426">
        <v>10800</v>
      </c>
      <c r="BS1043" s="426">
        <v>10800</v>
      </c>
      <c r="BT1043" s="424">
        <v>0</v>
      </c>
      <c r="BU1043" s="424">
        <v>0</v>
      </c>
      <c r="BV1043" s="424">
        <v>0</v>
      </c>
      <c r="BW1043" s="426">
        <v>10800</v>
      </c>
      <c r="BX1043" s="287">
        <v>11701.26</v>
      </c>
      <c r="BY1043" s="287">
        <v>0</v>
      </c>
      <c r="BZ1043" s="287">
        <v>0</v>
      </c>
      <c r="CA1043" s="287">
        <v>0</v>
      </c>
      <c r="CB1043" s="287">
        <v>11701.26</v>
      </c>
      <c r="CC1043" s="426">
        <v>10800</v>
      </c>
      <c r="CD1043" s="426">
        <v>0</v>
      </c>
      <c r="CE1043" s="426">
        <v>0</v>
      </c>
      <c r="CF1043" s="426">
        <v>0</v>
      </c>
      <c r="CG1043" s="426">
        <v>10800</v>
      </c>
      <c r="CH1043" s="426">
        <v>10800</v>
      </c>
      <c r="CI1043" s="426">
        <v>0</v>
      </c>
      <c r="CJ1043" s="426">
        <v>0</v>
      </c>
      <c r="CK1043" s="426">
        <v>0</v>
      </c>
      <c r="CL1043" s="426">
        <v>10800</v>
      </c>
      <c r="CM1043" s="509" t="s">
        <v>92</v>
      </c>
      <c r="CN1043" s="19" t="str">
        <f t="shared" ref="CN1043:CN1106" si="435">CONCATENATE(C1043,AO1043,AP1043,CM1043)</f>
        <v>4020000010113плановый</v>
      </c>
      <c r="CR1043" s="104">
        <f t="shared" si="377"/>
        <v>0</v>
      </c>
      <c r="CS1043" s="104">
        <f t="shared" si="378"/>
        <v>0</v>
      </c>
      <c r="CT1043" s="104">
        <f t="shared" si="379"/>
        <v>0</v>
      </c>
      <c r="CU1043" s="104">
        <f t="shared" si="380"/>
        <v>0</v>
      </c>
      <c r="CV1043" s="104">
        <f t="shared" si="381"/>
        <v>0</v>
      </c>
      <c r="CW1043" s="104">
        <f t="shared" si="382"/>
        <v>0</v>
      </c>
      <c r="CY1043" s="211">
        <f t="shared" si="424"/>
        <v>0</v>
      </c>
      <c r="CZ1043" s="211">
        <f t="shared" si="425"/>
        <v>0</v>
      </c>
      <c r="DA1043" s="211">
        <f t="shared" si="426"/>
        <v>0</v>
      </c>
      <c r="DB1043" s="211">
        <f t="shared" si="427"/>
        <v>0</v>
      </c>
      <c r="DC1043" s="211">
        <f t="shared" si="428"/>
        <v>0</v>
      </c>
      <c r="DD1043" s="211">
        <f t="shared" si="429"/>
        <v>0</v>
      </c>
      <c r="DE1043" s="211">
        <f t="shared" si="430"/>
        <v>0</v>
      </c>
      <c r="DF1043" s="211">
        <f t="shared" si="431"/>
        <v>0</v>
      </c>
      <c r="DG1043" s="211">
        <f t="shared" si="432"/>
        <v>0</v>
      </c>
      <c r="DH1043" s="211">
        <f t="shared" si="433"/>
        <v>0</v>
      </c>
    </row>
    <row r="1044" spans="1:112" ht="32.1" customHeight="1">
      <c r="A1044" s="288">
        <v>621</v>
      </c>
      <c r="B1044" s="289" t="s">
        <v>1407</v>
      </c>
      <c r="C1044" s="202">
        <v>402000001</v>
      </c>
      <c r="D1044" s="58" t="s">
        <v>67</v>
      </c>
      <c r="E1044" s="290" t="s">
        <v>1446</v>
      </c>
      <c r="F1044" s="291"/>
      <c r="G1044" s="291"/>
      <c r="H1044" s="292">
        <v>3</v>
      </c>
      <c r="I1044" s="291"/>
      <c r="J1044" s="292">
        <v>17</v>
      </c>
      <c r="K1044" s="292">
        <v>1</v>
      </c>
      <c r="L1044" s="292">
        <v>3</v>
      </c>
      <c r="M1044" s="293"/>
      <c r="N1044" s="293"/>
      <c r="O1044" s="293"/>
      <c r="P1044" s="294" t="s">
        <v>1413</v>
      </c>
      <c r="Q1044" s="294" t="s">
        <v>1447</v>
      </c>
      <c r="R1044" s="292"/>
      <c r="S1044" s="292"/>
      <c r="T1044" s="292" t="s">
        <v>66</v>
      </c>
      <c r="U1044" s="292"/>
      <c r="V1044" s="292" t="s">
        <v>189</v>
      </c>
      <c r="W1044" s="292">
        <v>1</v>
      </c>
      <c r="X1044" s="292"/>
      <c r="Y1044" s="292"/>
      <c r="Z1044" s="292"/>
      <c r="AA1044" s="292"/>
      <c r="AB1044" s="294" t="s">
        <v>1423</v>
      </c>
      <c r="AC1044" s="294" t="s">
        <v>3243</v>
      </c>
      <c r="AD1044" s="319"/>
      <c r="AE1044" s="319"/>
      <c r="AF1044" s="319"/>
      <c r="AG1044" s="319"/>
      <c r="AH1044" s="319"/>
      <c r="AI1044" s="319"/>
      <c r="AJ1044" s="319"/>
      <c r="AK1044" s="319"/>
      <c r="AL1044" s="319"/>
      <c r="AM1044" s="364" t="s">
        <v>3244</v>
      </c>
      <c r="AN1044" s="294" t="s">
        <v>1859</v>
      </c>
      <c r="AO1044" s="182" t="s">
        <v>71</v>
      </c>
      <c r="AP1044" s="182" t="s">
        <v>72</v>
      </c>
      <c r="AQ1044" s="182" t="s">
        <v>1441</v>
      </c>
      <c r="AR1044" s="70" t="s">
        <v>76</v>
      </c>
      <c r="AS1044" s="182">
        <v>853</v>
      </c>
      <c r="AT1044" s="287">
        <v>98.74</v>
      </c>
      <c r="AU1044" s="287">
        <v>98.74</v>
      </c>
      <c r="AV1044" s="287">
        <v>0</v>
      </c>
      <c r="AW1044" s="425">
        <v>0</v>
      </c>
      <c r="AX1044" s="287">
        <v>0</v>
      </c>
      <c r="AY1044" s="287">
        <v>0</v>
      </c>
      <c r="AZ1044" s="287">
        <v>0</v>
      </c>
      <c r="BA1044" s="287">
        <v>0</v>
      </c>
      <c r="BB1044" s="287">
        <v>98.74</v>
      </c>
      <c r="BC1044" s="287">
        <v>98.74</v>
      </c>
      <c r="BD1044" s="426">
        <v>1000</v>
      </c>
      <c r="BE1044" s="426">
        <v>0</v>
      </c>
      <c r="BF1044" s="426">
        <v>0</v>
      </c>
      <c r="BG1044" s="426">
        <v>0</v>
      </c>
      <c r="BH1044" s="426">
        <v>1000</v>
      </c>
      <c r="BI1044" s="426">
        <v>1000</v>
      </c>
      <c r="BJ1044" s="426">
        <v>0</v>
      </c>
      <c r="BK1044" s="426">
        <v>0</v>
      </c>
      <c r="BL1044" s="426">
        <v>0</v>
      </c>
      <c r="BM1044" s="426">
        <v>1000</v>
      </c>
      <c r="BN1044" s="426">
        <v>1000</v>
      </c>
      <c r="BO1044" s="424">
        <v>0</v>
      </c>
      <c r="BP1044" s="424">
        <v>0</v>
      </c>
      <c r="BQ1044" s="424">
        <v>0</v>
      </c>
      <c r="BR1044" s="426">
        <v>1000</v>
      </c>
      <c r="BS1044" s="426">
        <v>1000</v>
      </c>
      <c r="BT1044" s="424">
        <v>0</v>
      </c>
      <c r="BU1044" s="424">
        <v>0</v>
      </c>
      <c r="BV1044" s="424">
        <v>0</v>
      </c>
      <c r="BW1044" s="426">
        <v>1000</v>
      </c>
      <c r="BX1044" s="287">
        <v>98.74</v>
      </c>
      <c r="BY1044" s="287">
        <v>0</v>
      </c>
      <c r="BZ1044" s="287">
        <v>0</v>
      </c>
      <c r="CA1044" s="287">
        <v>0</v>
      </c>
      <c r="CB1044" s="287">
        <v>98.74</v>
      </c>
      <c r="CC1044" s="426">
        <v>1000</v>
      </c>
      <c r="CD1044" s="426">
        <v>0</v>
      </c>
      <c r="CE1044" s="426">
        <v>0</v>
      </c>
      <c r="CF1044" s="426">
        <v>0</v>
      </c>
      <c r="CG1044" s="426">
        <v>1000</v>
      </c>
      <c r="CH1044" s="426">
        <v>1000</v>
      </c>
      <c r="CI1044" s="426">
        <v>0</v>
      </c>
      <c r="CJ1044" s="426">
        <v>0</v>
      </c>
      <c r="CK1044" s="426">
        <v>0</v>
      </c>
      <c r="CL1044" s="426">
        <v>1000</v>
      </c>
      <c r="CM1044" s="509" t="s">
        <v>92</v>
      </c>
      <c r="CN1044" s="19" t="str">
        <f t="shared" si="435"/>
        <v>4020000010113плановый</v>
      </c>
      <c r="CR1044" s="104">
        <f t="shared" si="377"/>
        <v>0</v>
      </c>
      <c r="CS1044" s="104">
        <f t="shared" si="378"/>
        <v>0</v>
      </c>
      <c r="CT1044" s="104">
        <f t="shared" si="379"/>
        <v>0</v>
      </c>
      <c r="CU1044" s="104">
        <f t="shared" si="380"/>
        <v>0</v>
      </c>
      <c r="CV1044" s="104">
        <f t="shared" si="381"/>
        <v>0</v>
      </c>
      <c r="CW1044" s="104">
        <f t="shared" si="382"/>
        <v>0</v>
      </c>
      <c r="CY1044" s="211">
        <f t="shared" si="424"/>
        <v>0</v>
      </c>
      <c r="CZ1044" s="211">
        <f t="shared" si="425"/>
        <v>0</v>
      </c>
      <c r="DA1044" s="211">
        <f t="shared" si="426"/>
        <v>0</v>
      </c>
      <c r="DB1044" s="211">
        <f t="shared" si="427"/>
        <v>0</v>
      </c>
      <c r="DC1044" s="211">
        <f t="shared" si="428"/>
        <v>0</v>
      </c>
      <c r="DD1044" s="211">
        <f t="shared" si="429"/>
        <v>0</v>
      </c>
      <c r="DE1044" s="211">
        <f t="shared" si="430"/>
        <v>0</v>
      </c>
      <c r="DF1044" s="211">
        <f t="shared" si="431"/>
        <v>0</v>
      </c>
      <c r="DG1044" s="211">
        <f t="shared" si="432"/>
        <v>0</v>
      </c>
      <c r="DH1044" s="211">
        <f t="shared" si="433"/>
        <v>0</v>
      </c>
    </row>
    <row r="1045" spans="1:112" ht="32.1" customHeight="1">
      <c r="A1045" s="288">
        <v>621</v>
      </c>
      <c r="B1045" s="289" t="s">
        <v>1407</v>
      </c>
      <c r="C1045" s="202">
        <v>402000001</v>
      </c>
      <c r="D1045" s="58" t="s">
        <v>67</v>
      </c>
      <c r="E1045" s="290" t="s">
        <v>3245</v>
      </c>
      <c r="F1045" s="291"/>
      <c r="G1045" s="291"/>
      <c r="H1045" s="292" t="s">
        <v>972</v>
      </c>
      <c r="I1045" s="291"/>
      <c r="J1045" s="292" t="s">
        <v>3246</v>
      </c>
      <c r="K1045" s="292" t="s">
        <v>3247</v>
      </c>
      <c r="L1045" s="292" t="s">
        <v>300</v>
      </c>
      <c r="M1045" s="293"/>
      <c r="N1045" s="293"/>
      <c r="O1045" s="293"/>
      <c r="P1045" s="294" t="s">
        <v>1449</v>
      </c>
      <c r="Q1045" s="294" t="s">
        <v>1450</v>
      </c>
      <c r="R1045" s="292"/>
      <c r="S1045" s="292"/>
      <c r="T1045" s="292" t="s">
        <v>381</v>
      </c>
      <c r="U1045" s="292"/>
      <c r="V1045" s="292" t="s">
        <v>3248</v>
      </c>
      <c r="W1045" s="292" t="s">
        <v>1004</v>
      </c>
      <c r="X1045" s="292" t="s">
        <v>3249</v>
      </c>
      <c r="Y1045" s="292"/>
      <c r="Z1045" s="292"/>
      <c r="AA1045" s="292"/>
      <c r="AB1045" s="294" t="s">
        <v>1451</v>
      </c>
      <c r="AC1045" s="294" t="s">
        <v>2246</v>
      </c>
      <c r="AD1045" s="319"/>
      <c r="AE1045" s="319"/>
      <c r="AF1045" s="319"/>
      <c r="AG1045" s="319"/>
      <c r="AH1045" s="319"/>
      <c r="AI1045" s="319"/>
      <c r="AJ1045" s="319"/>
      <c r="AK1045" s="319"/>
      <c r="AL1045" s="319"/>
      <c r="AM1045" s="364" t="s">
        <v>2425</v>
      </c>
      <c r="AN1045" s="294" t="s">
        <v>1871</v>
      </c>
      <c r="AO1045" s="182" t="s">
        <v>71</v>
      </c>
      <c r="AP1045" s="182" t="s">
        <v>72</v>
      </c>
      <c r="AQ1045" s="182" t="s">
        <v>1452</v>
      </c>
      <c r="AR1045" s="70" t="s">
        <v>116</v>
      </c>
      <c r="AS1045" s="182">
        <v>129</v>
      </c>
      <c r="AT1045" s="287">
        <f>AV1045+AX1045+AZ1045+BB1045</f>
        <v>12745879.919999998</v>
      </c>
      <c r="AU1045" s="287">
        <f>AW1045+AY1045+BA1045+BC1045</f>
        <v>12735605.819999998</v>
      </c>
      <c r="AV1045" s="287">
        <v>0</v>
      </c>
      <c r="AW1045" s="425">
        <v>0</v>
      </c>
      <c r="AX1045" s="287">
        <v>0</v>
      </c>
      <c r="AY1045" s="287">
        <v>0</v>
      </c>
      <c r="AZ1045" s="287">
        <v>0</v>
      </c>
      <c r="BA1045" s="287">
        <v>0</v>
      </c>
      <c r="BB1045" s="287">
        <f>12750624.1-1805.96-2938.22</f>
        <v>12745879.919999998</v>
      </c>
      <c r="BC1045" s="287">
        <f>12740350-1805.96-2938.22</f>
        <v>12735605.819999998</v>
      </c>
      <c r="BD1045" s="426">
        <v>13451921</v>
      </c>
      <c r="BE1045" s="426">
        <v>0</v>
      </c>
      <c r="BF1045" s="426">
        <v>0</v>
      </c>
      <c r="BG1045" s="426">
        <v>0</v>
      </c>
      <c r="BH1045" s="426">
        <v>13451921</v>
      </c>
      <c r="BI1045" s="426">
        <v>14099391</v>
      </c>
      <c r="BJ1045" s="426">
        <v>0</v>
      </c>
      <c r="BK1045" s="426">
        <v>0</v>
      </c>
      <c r="BL1045" s="426">
        <v>0</v>
      </c>
      <c r="BM1045" s="426">
        <v>14099391</v>
      </c>
      <c r="BN1045" s="426">
        <v>14099391</v>
      </c>
      <c r="BO1045" s="424">
        <v>0</v>
      </c>
      <c r="BP1045" s="424">
        <v>0</v>
      </c>
      <c r="BQ1045" s="424">
        <v>0</v>
      </c>
      <c r="BR1045" s="426">
        <v>14099391</v>
      </c>
      <c r="BS1045" s="426">
        <v>14099391</v>
      </c>
      <c r="BT1045" s="424">
        <v>0</v>
      </c>
      <c r="BU1045" s="424">
        <v>0</v>
      </c>
      <c r="BV1045" s="424">
        <v>0</v>
      </c>
      <c r="BW1045" s="426">
        <v>14099391</v>
      </c>
      <c r="BX1045" s="287">
        <f t="shared" ref="BX1045" si="436">BY1045+BZ1045+CA1045+CB1045</f>
        <v>12735605.819999998</v>
      </c>
      <c r="BY1045" s="287">
        <v>0</v>
      </c>
      <c r="BZ1045" s="287">
        <v>0</v>
      </c>
      <c r="CA1045" s="287">
        <v>0</v>
      </c>
      <c r="CB1045" s="287">
        <f>12740350-1805.96-2938.22</f>
        <v>12735605.819999998</v>
      </c>
      <c r="CC1045" s="426">
        <v>13451921</v>
      </c>
      <c r="CD1045" s="426">
        <v>0</v>
      </c>
      <c r="CE1045" s="426">
        <v>0</v>
      </c>
      <c r="CF1045" s="426">
        <v>0</v>
      </c>
      <c r="CG1045" s="426">
        <v>13451921</v>
      </c>
      <c r="CH1045" s="426">
        <v>14099391</v>
      </c>
      <c r="CI1045" s="426">
        <v>0</v>
      </c>
      <c r="CJ1045" s="426">
        <v>0</v>
      </c>
      <c r="CK1045" s="426">
        <v>0</v>
      </c>
      <c r="CL1045" s="426">
        <v>14099391</v>
      </c>
      <c r="CM1045" s="509" t="s">
        <v>92</v>
      </c>
      <c r="CN1045" s="19" t="str">
        <f t="shared" si="435"/>
        <v>4020000010113плановый</v>
      </c>
      <c r="CR1045" s="104">
        <f t="shared" si="377"/>
        <v>0</v>
      </c>
      <c r="CS1045" s="104">
        <f t="shared" si="378"/>
        <v>0</v>
      </c>
      <c r="CT1045" s="104">
        <f t="shared" si="379"/>
        <v>0</v>
      </c>
      <c r="CU1045" s="104">
        <f t="shared" si="380"/>
        <v>0</v>
      </c>
      <c r="CV1045" s="104">
        <f t="shared" si="381"/>
        <v>0</v>
      </c>
      <c r="CW1045" s="104">
        <f t="shared" si="382"/>
        <v>0</v>
      </c>
      <c r="CY1045" s="211">
        <f t="shared" si="424"/>
        <v>0</v>
      </c>
      <c r="CZ1045" s="211">
        <f t="shared" si="425"/>
        <v>0</v>
      </c>
      <c r="DA1045" s="211">
        <f t="shared" si="426"/>
        <v>0</v>
      </c>
      <c r="DB1045" s="211">
        <f t="shared" si="427"/>
        <v>0</v>
      </c>
      <c r="DC1045" s="211">
        <f t="shared" si="428"/>
        <v>0</v>
      </c>
      <c r="DD1045" s="211">
        <f t="shared" si="429"/>
        <v>0</v>
      </c>
      <c r="DE1045" s="211">
        <f t="shared" si="430"/>
        <v>0</v>
      </c>
      <c r="DF1045" s="211">
        <f t="shared" si="431"/>
        <v>0</v>
      </c>
      <c r="DG1045" s="211">
        <f t="shared" si="432"/>
        <v>0</v>
      </c>
      <c r="DH1045" s="211">
        <f t="shared" si="433"/>
        <v>0</v>
      </c>
    </row>
    <row r="1046" spans="1:112" ht="32.1" customHeight="1">
      <c r="A1046" s="288" t="s">
        <v>472</v>
      </c>
      <c r="B1046" s="289" t="s">
        <v>1407</v>
      </c>
      <c r="C1046" s="202">
        <v>402000025</v>
      </c>
      <c r="D1046" s="397" t="s">
        <v>128</v>
      </c>
      <c r="E1046" s="290" t="s">
        <v>3230</v>
      </c>
      <c r="F1046" s="291"/>
      <c r="G1046" s="291"/>
      <c r="H1046" s="292">
        <v>6</v>
      </c>
      <c r="I1046" s="291"/>
      <c r="J1046" s="292">
        <v>22</v>
      </c>
      <c r="K1046" s="292">
        <v>1</v>
      </c>
      <c r="L1046" s="292"/>
      <c r="M1046" s="293"/>
      <c r="N1046" s="293"/>
      <c r="O1046" s="293"/>
      <c r="P1046" s="294" t="s">
        <v>1439</v>
      </c>
      <c r="Q1046" s="294" t="s">
        <v>3231</v>
      </c>
      <c r="R1046" s="292"/>
      <c r="S1046" s="292"/>
      <c r="T1046" s="292"/>
      <c r="U1046" s="292"/>
      <c r="V1046" s="292" t="s">
        <v>156</v>
      </c>
      <c r="W1046" s="292"/>
      <c r="X1046" s="292"/>
      <c r="Y1046" s="292"/>
      <c r="Z1046" s="292"/>
      <c r="AA1046" s="292"/>
      <c r="AB1046" s="294" t="s">
        <v>1440</v>
      </c>
      <c r="AC1046" s="294" t="s">
        <v>3512</v>
      </c>
      <c r="AD1046" s="319"/>
      <c r="AE1046" s="319"/>
      <c r="AF1046" s="319"/>
      <c r="AG1046" s="319"/>
      <c r="AH1046" s="319"/>
      <c r="AI1046" s="319"/>
      <c r="AJ1046" s="364" t="s">
        <v>3513</v>
      </c>
      <c r="AK1046" s="319"/>
      <c r="AL1046" s="319"/>
      <c r="AM1046" s="364"/>
      <c r="AN1046" s="294" t="s">
        <v>3514</v>
      </c>
      <c r="AO1046" s="182" t="s">
        <v>71</v>
      </c>
      <c r="AP1046" s="182" t="s">
        <v>72</v>
      </c>
      <c r="AQ1046" s="182" t="s">
        <v>1452</v>
      </c>
      <c r="AR1046" s="70" t="s">
        <v>116</v>
      </c>
      <c r="AS1046" s="182">
        <v>129</v>
      </c>
      <c r="AT1046" s="287">
        <f>AV1046+AX1046+AZ1046+BB1046</f>
        <v>4744.18</v>
      </c>
      <c r="AU1046" s="287">
        <f>AW1046+AY1046+BA1046+BC1046</f>
        <v>4744.18</v>
      </c>
      <c r="AV1046" s="287">
        <v>0</v>
      </c>
      <c r="AW1046" s="287">
        <v>0</v>
      </c>
      <c r="AX1046" s="287">
        <v>0</v>
      </c>
      <c r="AY1046" s="287">
        <v>0</v>
      </c>
      <c r="AZ1046" s="287">
        <v>0</v>
      </c>
      <c r="BA1046" s="287">
        <v>0</v>
      </c>
      <c r="BB1046" s="287">
        <f>1805.96+2938.22</f>
        <v>4744.18</v>
      </c>
      <c r="BC1046" s="287">
        <f>1805.96+2938.22</f>
        <v>4744.18</v>
      </c>
      <c r="BD1046" s="426">
        <v>0</v>
      </c>
      <c r="BE1046" s="426">
        <v>0</v>
      </c>
      <c r="BF1046" s="426">
        <v>0</v>
      </c>
      <c r="BG1046" s="426">
        <v>0</v>
      </c>
      <c r="BH1046" s="426">
        <v>0</v>
      </c>
      <c r="BI1046" s="426">
        <v>0</v>
      </c>
      <c r="BJ1046" s="426">
        <v>0</v>
      </c>
      <c r="BK1046" s="426">
        <v>0</v>
      </c>
      <c r="BL1046" s="426">
        <v>0</v>
      </c>
      <c r="BM1046" s="426">
        <v>0</v>
      </c>
      <c r="BN1046" s="426">
        <v>0</v>
      </c>
      <c r="BO1046" s="426">
        <v>0</v>
      </c>
      <c r="BP1046" s="426">
        <v>0</v>
      </c>
      <c r="BQ1046" s="426">
        <v>0</v>
      </c>
      <c r="BR1046" s="426">
        <v>0</v>
      </c>
      <c r="BS1046" s="426">
        <v>0</v>
      </c>
      <c r="BT1046" s="426">
        <v>0</v>
      </c>
      <c r="BU1046" s="426">
        <v>0</v>
      </c>
      <c r="BV1046" s="426">
        <v>0</v>
      </c>
      <c r="BW1046" s="426">
        <v>0</v>
      </c>
      <c r="BX1046" s="426">
        <f>BY1046+BZ1046+CA1046+CB1046</f>
        <v>4744.18</v>
      </c>
      <c r="BY1046" s="426">
        <v>0</v>
      </c>
      <c r="BZ1046" s="426">
        <v>0</v>
      </c>
      <c r="CA1046" s="426">
        <v>0</v>
      </c>
      <c r="CB1046" s="426">
        <v>4744.18</v>
      </c>
      <c r="CC1046" s="426">
        <v>0</v>
      </c>
      <c r="CD1046" s="426">
        <v>0</v>
      </c>
      <c r="CE1046" s="426">
        <v>0</v>
      </c>
      <c r="CF1046" s="426">
        <v>0</v>
      </c>
      <c r="CG1046" s="426">
        <v>0</v>
      </c>
      <c r="CH1046" s="426">
        <v>0</v>
      </c>
      <c r="CI1046" s="426">
        <v>0</v>
      </c>
      <c r="CJ1046" s="426">
        <v>0</v>
      </c>
      <c r="CK1046" s="426">
        <v>0</v>
      </c>
      <c r="CL1046" s="426">
        <v>0</v>
      </c>
      <c r="CM1046" s="382" t="s">
        <v>91</v>
      </c>
      <c r="CN1046" s="19" t="str">
        <f t="shared" si="435"/>
        <v>4020000250113нормативный</v>
      </c>
      <c r="CR1046" s="104"/>
      <c r="CS1046" s="104"/>
      <c r="CT1046" s="104"/>
      <c r="CU1046" s="104"/>
      <c r="CV1046" s="104"/>
      <c r="CW1046" s="104"/>
      <c r="CY1046" s="211"/>
      <c r="CZ1046" s="211"/>
      <c r="DA1046" s="211"/>
      <c r="DB1046" s="211"/>
      <c r="DC1046" s="211"/>
      <c r="DD1046" s="211"/>
      <c r="DE1046" s="211"/>
      <c r="DF1046" s="211"/>
      <c r="DG1046" s="211"/>
      <c r="DH1046" s="211"/>
    </row>
    <row r="1047" spans="1:112" ht="32.1" customHeight="1">
      <c r="A1047" s="288">
        <v>621</v>
      </c>
      <c r="B1047" s="289" t="s">
        <v>1407</v>
      </c>
      <c r="C1047" s="202">
        <v>402000001</v>
      </c>
      <c r="D1047" s="58" t="s">
        <v>67</v>
      </c>
      <c r="E1047" s="290" t="s">
        <v>1453</v>
      </c>
      <c r="F1047" s="291"/>
      <c r="G1047" s="291"/>
      <c r="H1047" s="292">
        <v>7</v>
      </c>
      <c r="I1047" s="291"/>
      <c r="J1047" s="292">
        <v>26</v>
      </c>
      <c r="K1047" s="292"/>
      <c r="L1047" s="292"/>
      <c r="M1047" s="293"/>
      <c r="N1047" s="293"/>
      <c r="O1047" s="293"/>
      <c r="P1047" s="294" t="s">
        <v>1454</v>
      </c>
      <c r="Q1047" s="294" t="s">
        <v>423</v>
      </c>
      <c r="R1047" s="292"/>
      <c r="S1047" s="292"/>
      <c r="T1047" s="292"/>
      <c r="U1047" s="292"/>
      <c r="V1047" s="292">
        <v>13</v>
      </c>
      <c r="W1047" s="292" t="s">
        <v>1455</v>
      </c>
      <c r="X1047" s="292"/>
      <c r="Y1047" s="292"/>
      <c r="Z1047" s="292"/>
      <c r="AA1047" s="292"/>
      <c r="AB1047" s="294" t="s">
        <v>1456</v>
      </c>
      <c r="AC1047" s="294" t="s">
        <v>3250</v>
      </c>
      <c r="AD1047" s="319"/>
      <c r="AE1047" s="319"/>
      <c r="AF1047" s="319"/>
      <c r="AG1047" s="319"/>
      <c r="AH1047" s="319"/>
      <c r="AI1047" s="319"/>
      <c r="AJ1047" s="319"/>
      <c r="AK1047" s="319"/>
      <c r="AL1047" s="319"/>
      <c r="AM1047" s="364" t="s">
        <v>3251</v>
      </c>
      <c r="AN1047" s="294" t="s">
        <v>3115</v>
      </c>
      <c r="AO1047" s="182" t="s">
        <v>71</v>
      </c>
      <c r="AP1047" s="182" t="s">
        <v>72</v>
      </c>
      <c r="AQ1047" s="182" t="s">
        <v>1457</v>
      </c>
      <c r="AR1047" s="70" t="s">
        <v>109</v>
      </c>
      <c r="AS1047" s="182" t="s">
        <v>79</v>
      </c>
      <c r="AT1047" s="287">
        <v>40585.78</v>
      </c>
      <c r="AU1047" s="287">
        <v>40585.78</v>
      </c>
      <c r="AV1047" s="287">
        <v>0</v>
      </c>
      <c r="AW1047" s="425">
        <v>0</v>
      </c>
      <c r="AX1047" s="287">
        <v>0</v>
      </c>
      <c r="AY1047" s="287">
        <v>0</v>
      </c>
      <c r="AZ1047" s="287">
        <v>0</v>
      </c>
      <c r="BA1047" s="287">
        <v>0</v>
      </c>
      <c r="BB1047" s="287">
        <v>40585.78</v>
      </c>
      <c r="BC1047" s="287">
        <v>40585.78</v>
      </c>
      <c r="BD1047" s="426">
        <v>0</v>
      </c>
      <c r="BE1047" s="426">
        <v>0</v>
      </c>
      <c r="BF1047" s="426">
        <v>0</v>
      </c>
      <c r="BG1047" s="426">
        <v>0</v>
      </c>
      <c r="BH1047" s="426">
        <v>0</v>
      </c>
      <c r="BI1047" s="426">
        <v>0</v>
      </c>
      <c r="BJ1047" s="426">
        <v>0</v>
      </c>
      <c r="BK1047" s="426">
        <v>0</v>
      </c>
      <c r="BL1047" s="426">
        <v>0</v>
      </c>
      <c r="BM1047" s="426">
        <v>0</v>
      </c>
      <c r="BN1047" s="424">
        <v>0</v>
      </c>
      <c r="BO1047" s="424">
        <v>0</v>
      </c>
      <c r="BP1047" s="424">
        <v>0</v>
      </c>
      <c r="BQ1047" s="424">
        <v>0</v>
      </c>
      <c r="BR1047" s="424">
        <v>0</v>
      </c>
      <c r="BS1047" s="424">
        <v>0</v>
      </c>
      <c r="BT1047" s="424">
        <v>0</v>
      </c>
      <c r="BU1047" s="424">
        <v>0</v>
      </c>
      <c r="BV1047" s="424">
        <v>0</v>
      </c>
      <c r="BW1047" s="424">
        <v>0</v>
      </c>
      <c r="BX1047" s="287">
        <v>40585.78</v>
      </c>
      <c r="BY1047" s="287">
        <v>0</v>
      </c>
      <c r="BZ1047" s="287">
        <v>0</v>
      </c>
      <c r="CA1047" s="287">
        <v>0</v>
      </c>
      <c r="CB1047" s="287">
        <v>40585.78</v>
      </c>
      <c r="CC1047" s="426">
        <v>0</v>
      </c>
      <c r="CD1047" s="426">
        <v>0</v>
      </c>
      <c r="CE1047" s="426">
        <v>0</v>
      </c>
      <c r="CF1047" s="426">
        <v>0</v>
      </c>
      <c r="CG1047" s="426">
        <v>0</v>
      </c>
      <c r="CH1047" s="426">
        <v>0</v>
      </c>
      <c r="CI1047" s="426">
        <v>0</v>
      </c>
      <c r="CJ1047" s="426">
        <v>0</v>
      </c>
      <c r="CK1047" s="426">
        <v>0</v>
      </c>
      <c r="CL1047" s="426">
        <v>0</v>
      </c>
      <c r="CM1047" s="509" t="s">
        <v>92</v>
      </c>
      <c r="CN1047" s="19" t="str">
        <f t="shared" si="435"/>
        <v>4020000010113плановый</v>
      </c>
      <c r="CR1047" s="104">
        <f t="shared" si="377"/>
        <v>0</v>
      </c>
      <c r="CS1047" s="104">
        <f t="shared" si="378"/>
        <v>0</v>
      </c>
      <c r="CT1047" s="104">
        <f t="shared" si="379"/>
        <v>0</v>
      </c>
      <c r="CU1047" s="104">
        <f t="shared" si="380"/>
        <v>0</v>
      </c>
      <c r="CV1047" s="104">
        <f t="shared" si="381"/>
        <v>0</v>
      </c>
      <c r="CW1047" s="104">
        <f t="shared" si="382"/>
        <v>0</v>
      </c>
      <c r="CY1047" s="211">
        <f t="shared" si="424"/>
        <v>0</v>
      </c>
      <c r="CZ1047" s="211">
        <f t="shared" si="425"/>
        <v>0</v>
      </c>
      <c r="DA1047" s="211">
        <f t="shared" si="426"/>
        <v>0</v>
      </c>
      <c r="DB1047" s="211">
        <f t="shared" si="427"/>
        <v>0</v>
      </c>
      <c r="DC1047" s="211">
        <f t="shared" si="428"/>
        <v>0</v>
      </c>
      <c r="DD1047" s="211">
        <f t="shared" si="429"/>
        <v>0</v>
      </c>
      <c r="DE1047" s="211">
        <f t="shared" si="430"/>
        <v>0</v>
      </c>
      <c r="DF1047" s="211">
        <f t="shared" si="431"/>
        <v>0</v>
      </c>
      <c r="DG1047" s="211">
        <f t="shared" si="432"/>
        <v>0</v>
      </c>
      <c r="DH1047" s="211">
        <f t="shared" si="433"/>
        <v>0</v>
      </c>
    </row>
    <row r="1048" spans="1:112" ht="32.1" customHeight="1">
      <c r="A1048" s="288">
        <v>621</v>
      </c>
      <c r="B1048" s="289" t="s">
        <v>1407</v>
      </c>
      <c r="C1048" s="202">
        <v>402000001</v>
      </c>
      <c r="D1048" s="58" t="s">
        <v>67</v>
      </c>
      <c r="E1048" s="290" t="s">
        <v>329</v>
      </c>
      <c r="F1048" s="291"/>
      <c r="G1048" s="291"/>
      <c r="H1048" s="292" t="s">
        <v>3252</v>
      </c>
      <c r="I1048" s="291"/>
      <c r="J1048" s="292" t="s">
        <v>1458</v>
      </c>
      <c r="K1048" s="292">
        <v>1</v>
      </c>
      <c r="L1048" s="292">
        <v>9</v>
      </c>
      <c r="M1048" s="293"/>
      <c r="N1048" s="293"/>
      <c r="O1048" s="293"/>
      <c r="P1048" s="294" t="s">
        <v>1459</v>
      </c>
      <c r="Q1048" s="294" t="s">
        <v>1427</v>
      </c>
      <c r="R1048" s="292"/>
      <c r="S1048" s="292"/>
      <c r="T1048" s="292" t="s">
        <v>66</v>
      </c>
      <c r="U1048" s="292"/>
      <c r="V1048" s="292" t="s">
        <v>189</v>
      </c>
      <c r="W1048" s="292">
        <v>1</v>
      </c>
      <c r="X1048" s="292"/>
      <c r="Y1048" s="292"/>
      <c r="Z1048" s="292"/>
      <c r="AA1048" s="292"/>
      <c r="AB1048" s="294" t="s">
        <v>1460</v>
      </c>
      <c r="AC1048" s="294" t="s">
        <v>3204</v>
      </c>
      <c r="AD1048" s="319"/>
      <c r="AE1048" s="319"/>
      <c r="AF1048" s="319"/>
      <c r="AG1048" s="319"/>
      <c r="AH1048" s="319"/>
      <c r="AI1048" s="319"/>
      <c r="AJ1048" s="319"/>
      <c r="AK1048" s="319"/>
      <c r="AL1048" s="319"/>
      <c r="AM1048" s="364" t="s">
        <v>3253</v>
      </c>
      <c r="AN1048" s="294" t="s">
        <v>1863</v>
      </c>
      <c r="AO1048" s="182" t="s">
        <v>71</v>
      </c>
      <c r="AP1048" s="182" t="s">
        <v>72</v>
      </c>
      <c r="AQ1048" s="182" t="s">
        <v>1461</v>
      </c>
      <c r="AR1048" s="70" t="s">
        <v>190</v>
      </c>
      <c r="AS1048" s="182">
        <v>831</v>
      </c>
      <c r="AT1048" s="287">
        <v>160900</v>
      </c>
      <c r="AU1048" s="287">
        <v>120450</v>
      </c>
      <c r="AV1048" s="287">
        <v>0</v>
      </c>
      <c r="AW1048" s="425">
        <v>0</v>
      </c>
      <c r="AX1048" s="287">
        <v>0</v>
      </c>
      <c r="AY1048" s="287">
        <v>0</v>
      </c>
      <c r="AZ1048" s="287">
        <v>0</v>
      </c>
      <c r="BA1048" s="287">
        <v>0</v>
      </c>
      <c r="BB1048" s="287">
        <v>160900</v>
      </c>
      <c r="BC1048" s="287">
        <v>120450</v>
      </c>
      <c r="BD1048" s="426">
        <v>50000</v>
      </c>
      <c r="BE1048" s="426">
        <v>0</v>
      </c>
      <c r="BF1048" s="426">
        <v>0</v>
      </c>
      <c r="BG1048" s="426">
        <v>0</v>
      </c>
      <c r="BH1048" s="426">
        <v>50000</v>
      </c>
      <c r="BI1048" s="426">
        <v>50000</v>
      </c>
      <c r="BJ1048" s="426">
        <v>0</v>
      </c>
      <c r="BK1048" s="426">
        <v>0</v>
      </c>
      <c r="BL1048" s="426">
        <v>0</v>
      </c>
      <c r="BM1048" s="426">
        <v>50000</v>
      </c>
      <c r="BN1048" s="426">
        <v>50000</v>
      </c>
      <c r="BO1048" s="424">
        <v>0</v>
      </c>
      <c r="BP1048" s="424">
        <v>0</v>
      </c>
      <c r="BQ1048" s="424">
        <v>0</v>
      </c>
      <c r="BR1048" s="426">
        <v>50000</v>
      </c>
      <c r="BS1048" s="426">
        <v>50000</v>
      </c>
      <c r="BT1048" s="424">
        <v>0</v>
      </c>
      <c r="BU1048" s="424">
        <v>0</v>
      </c>
      <c r="BV1048" s="424">
        <v>0</v>
      </c>
      <c r="BW1048" s="426">
        <v>50000</v>
      </c>
      <c r="BX1048" s="287">
        <v>120450</v>
      </c>
      <c r="BY1048" s="287">
        <v>0</v>
      </c>
      <c r="BZ1048" s="287">
        <v>0</v>
      </c>
      <c r="CA1048" s="287">
        <v>0</v>
      </c>
      <c r="CB1048" s="287">
        <v>120450</v>
      </c>
      <c r="CC1048" s="426">
        <v>50000</v>
      </c>
      <c r="CD1048" s="426">
        <v>0</v>
      </c>
      <c r="CE1048" s="426">
        <v>0</v>
      </c>
      <c r="CF1048" s="426">
        <v>0</v>
      </c>
      <c r="CG1048" s="426">
        <v>50000</v>
      </c>
      <c r="CH1048" s="426">
        <v>50000</v>
      </c>
      <c r="CI1048" s="426">
        <v>0</v>
      </c>
      <c r="CJ1048" s="426">
        <v>0</v>
      </c>
      <c r="CK1048" s="426">
        <v>0</v>
      </c>
      <c r="CL1048" s="426">
        <v>50000</v>
      </c>
      <c r="CM1048" s="509" t="s">
        <v>92</v>
      </c>
      <c r="CN1048" s="19" t="str">
        <f t="shared" si="435"/>
        <v>4020000010113плановый</v>
      </c>
      <c r="CR1048" s="104">
        <f t="shared" si="377"/>
        <v>0</v>
      </c>
      <c r="CS1048" s="104">
        <f t="shared" si="378"/>
        <v>0</v>
      </c>
      <c r="CT1048" s="104">
        <f t="shared" si="379"/>
        <v>0</v>
      </c>
      <c r="CU1048" s="104">
        <f t="shared" si="380"/>
        <v>0</v>
      </c>
      <c r="CV1048" s="104">
        <f t="shared" si="381"/>
        <v>0</v>
      </c>
      <c r="CW1048" s="104">
        <f t="shared" si="382"/>
        <v>0</v>
      </c>
      <c r="CY1048" s="211">
        <f t="shared" si="424"/>
        <v>0</v>
      </c>
      <c r="CZ1048" s="211">
        <f t="shared" si="425"/>
        <v>0</v>
      </c>
      <c r="DA1048" s="211">
        <f t="shared" si="426"/>
        <v>0</v>
      </c>
      <c r="DB1048" s="211">
        <f t="shared" si="427"/>
        <v>0</v>
      </c>
      <c r="DC1048" s="211">
        <f t="shared" si="428"/>
        <v>0</v>
      </c>
      <c r="DD1048" s="211">
        <f t="shared" si="429"/>
        <v>0</v>
      </c>
      <c r="DE1048" s="211">
        <f t="shared" si="430"/>
        <v>0</v>
      </c>
      <c r="DF1048" s="211">
        <f t="shared" si="431"/>
        <v>0</v>
      </c>
      <c r="DG1048" s="211">
        <f t="shared" si="432"/>
        <v>0</v>
      </c>
      <c r="DH1048" s="211">
        <f t="shared" si="433"/>
        <v>0</v>
      </c>
    </row>
    <row r="1049" spans="1:112" ht="32.1" customHeight="1">
      <c r="A1049" s="288" t="s">
        <v>472</v>
      </c>
      <c r="B1049" s="289" t="s">
        <v>1407</v>
      </c>
      <c r="C1049" s="202">
        <v>402000001</v>
      </c>
      <c r="D1049" s="58" t="s">
        <v>67</v>
      </c>
      <c r="E1049" s="290" t="s">
        <v>329</v>
      </c>
      <c r="F1049" s="291"/>
      <c r="G1049" s="291"/>
      <c r="H1049" s="292">
        <v>3</v>
      </c>
      <c r="I1049" s="291"/>
      <c r="J1049" s="292">
        <v>17</v>
      </c>
      <c r="K1049" s="292">
        <v>1</v>
      </c>
      <c r="L1049" s="292">
        <v>3</v>
      </c>
      <c r="M1049" s="293"/>
      <c r="N1049" s="293"/>
      <c r="O1049" s="293"/>
      <c r="P1049" s="294" t="s">
        <v>1459</v>
      </c>
      <c r="Q1049" s="294" t="s">
        <v>1427</v>
      </c>
      <c r="R1049" s="292"/>
      <c r="S1049" s="292"/>
      <c r="T1049" s="292">
        <v>3</v>
      </c>
      <c r="U1049" s="292"/>
      <c r="V1049" s="292">
        <v>12</v>
      </c>
      <c r="W1049" s="292">
        <v>1</v>
      </c>
      <c r="X1049" s="292">
        <v>3</v>
      </c>
      <c r="Y1049" s="292"/>
      <c r="Z1049" s="292"/>
      <c r="AA1049" s="292"/>
      <c r="AB1049" s="294" t="s">
        <v>1460</v>
      </c>
      <c r="AC1049" s="294" t="s">
        <v>2972</v>
      </c>
      <c r="AD1049" s="319"/>
      <c r="AE1049" s="319"/>
      <c r="AF1049" s="319"/>
      <c r="AG1049" s="319"/>
      <c r="AH1049" s="319"/>
      <c r="AI1049" s="319"/>
      <c r="AJ1049" s="233" t="s">
        <v>64</v>
      </c>
      <c r="AK1049" s="319"/>
      <c r="AL1049" s="319"/>
      <c r="AM1049" s="364" t="s">
        <v>3254</v>
      </c>
      <c r="AN1049" s="294" t="s">
        <v>3255</v>
      </c>
      <c r="AO1049" s="182" t="s">
        <v>71</v>
      </c>
      <c r="AP1049" s="182" t="s">
        <v>72</v>
      </c>
      <c r="AQ1049" s="182" t="s">
        <v>3256</v>
      </c>
      <c r="AR1049" s="70" t="s">
        <v>1957</v>
      </c>
      <c r="AS1049" s="182" t="s">
        <v>87</v>
      </c>
      <c r="AT1049" s="287">
        <v>14968</v>
      </c>
      <c r="AU1049" s="287">
        <v>14968</v>
      </c>
      <c r="AV1049" s="287">
        <v>0</v>
      </c>
      <c r="AW1049" s="425">
        <v>0</v>
      </c>
      <c r="AX1049" s="287">
        <v>14968</v>
      </c>
      <c r="AY1049" s="287">
        <v>14968</v>
      </c>
      <c r="AZ1049" s="287">
        <v>0</v>
      </c>
      <c r="BA1049" s="287">
        <v>0</v>
      </c>
      <c r="BB1049" s="287">
        <v>0</v>
      </c>
      <c r="BC1049" s="287">
        <v>0</v>
      </c>
      <c r="BD1049" s="426">
        <v>0</v>
      </c>
      <c r="BE1049" s="426">
        <v>0</v>
      </c>
      <c r="BF1049" s="426">
        <v>0</v>
      </c>
      <c r="BG1049" s="426">
        <v>0</v>
      </c>
      <c r="BH1049" s="426">
        <v>0</v>
      </c>
      <c r="BI1049" s="426">
        <v>0</v>
      </c>
      <c r="BJ1049" s="426">
        <v>0</v>
      </c>
      <c r="BK1049" s="426">
        <v>0</v>
      </c>
      <c r="BL1049" s="426">
        <v>0</v>
      </c>
      <c r="BM1049" s="426">
        <v>0</v>
      </c>
      <c r="BN1049" s="424">
        <v>0</v>
      </c>
      <c r="BO1049" s="424">
        <v>0</v>
      </c>
      <c r="BP1049" s="424">
        <v>0</v>
      </c>
      <c r="BQ1049" s="424">
        <v>0</v>
      </c>
      <c r="BR1049" s="424">
        <v>0</v>
      </c>
      <c r="BS1049" s="424">
        <v>0</v>
      </c>
      <c r="BT1049" s="424">
        <v>0</v>
      </c>
      <c r="BU1049" s="424">
        <v>0</v>
      </c>
      <c r="BV1049" s="424">
        <v>0</v>
      </c>
      <c r="BW1049" s="424">
        <v>0</v>
      </c>
      <c r="BX1049" s="287">
        <v>14968</v>
      </c>
      <c r="BY1049" s="287">
        <v>0</v>
      </c>
      <c r="BZ1049" s="287">
        <v>14968</v>
      </c>
      <c r="CA1049" s="287">
        <v>0</v>
      </c>
      <c r="CB1049" s="287">
        <v>0</v>
      </c>
      <c r="CC1049" s="426">
        <v>0</v>
      </c>
      <c r="CD1049" s="426">
        <v>0</v>
      </c>
      <c r="CE1049" s="426">
        <v>0</v>
      </c>
      <c r="CF1049" s="426">
        <v>0</v>
      </c>
      <c r="CG1049" s="426">
        <v>0</v>
      </c>
      <c r="CH1049" s="426">
        <v>0</v>
      </c>
      <c r="CI1049" s="426">
        <v>0</v>
      </c>
      <c r="CJ1049" s="426">
        <v>0</v>
      </c>
      <c r="CK1049" s="426">
        <v>0</v>
      </c>
      <c r="CL1049" s="426">
        <v>0</v>
      </c>
      <c r="CM1049" s="509" t="s">
        <v>92</v>
      </c>
      <c r="CN1049" s="19" t="str">
        <f t="shared" si="435"/>
        <v>4020000010113плановый</v>
      </c>
      <c r="CR1049" s="104">
        <f t="shared" si="377"/>
        <v>0</v>
      </c>
      <c r="CS1049" s="104">
        <f t="shared" si="378"/>
        <v>0</v>
      </c>
      <c r="CT1049" s="104">
        <f t="shared" si="379"/>
        <v>0</v>
      </c>
      <c r="CU1049" s="104">
        <f t="shared" si="380"/>
        <v>0</v>
      </c>
      <c r="CV1049" s="104">
        <f t="shared" si="381"/>
        <v>0</v>
      </c>
      <c r="CW1049" s="104">
        <f t="shared" si="382"/>
        <v>0</v>
      </c>
      <c r="CY1049" s="211">
        <f t="shared" si="424"/>
        <v>0</v>
      </c>
      <c r="CZ1049" s="211">
        <f t="shared" si="425"/>
        <v>0</v>
      </c>
      <c r="DA1049" s="211">
        <f t="shared" si="426"/>
        <v>0</v>
      </c>
      <c r="DB1049" s="211">
        <f t="shared" si="427"/>
        <v>0</v>
      </c>
      <c r="DC1049" s="211">
        <f t="shared" si="428"/>
        <v>0</v>
      </c>
      <c r="DD1049" s="211">
        <f t="shared" si="429"/>
        <v>0</v>
      </c>
      <c r="DE1049" s="211">
        <f t="shared" si="430"/>
        <v>0</v>
      </c>
      <c r="DF1049" s="211">
        <f t="shared" si="431"/>
        <v>0</v>
      </c>
      <c r="DG1049" s="211">
        <f t="shared" si="432"/>
        <v>0</v>
      </c>
      <c r="DH1049" s="211">
        <f t="shared" si="433"/>
        <v>0</v>
      </c>
    </row>
    <row r="1050" spans="1:112" ht="32.1" customHeight="1">
      <c r="A1050" s="288" t="s">
        <v>472</v>
      </c>
      <c r="B1050" s="289" t="s">
        <v>1407</v>
      </c>
      <c r="C1050" s="202">
        <v>402000001</v>
      </c>
      <c r="D1050" s="58" t="s">
        <v>67</v>
      </c>
      <c r="E1050" s="290" t="s">
        <v>329</v>
      </c>
      <c r="F1050" s="291"/>
      <c r="G1050" s="291"/>
      <c r="H1050" s="292">
        <v>3</v>
      </c>
      <c r="I1050" s="291"/>
      <c r="J1050" s="292">
        <v>17</v>
      </c>
      <c r="K1050" s="292">
        <v>1</v>
      </c>
      <c r="L1050" s="292">
        <v>3</v>
      </c>
      <c r="M1050" s="293"/>
      <c r="N1050" s="293"/>
      <c r="O1050" s="293"/>
      <c r="P1050" s="294" t="s">
        <v>1459</v>
      </c>
      <c r="Q1050" s="294" t="s">
        <v>1427</v>
      </c>
      <c r="R1050" s="292"/>
      <c r="S1050" s="292"/>
      <c r="T1050" s="292">
        <v>3</v>
      </c>
      <c r="U1050" s="292"/>
      <c r="V1050" s="292">
        <v>12</v>
      </c>
      <c r="W1050" s="292">
        <v>1</v>
      </c>
      <c r="X1050" s="292">
        <v>3</v>
      </c>
      <c r="Y1050" s="292"/>
      <c r="Z1050" s="292"/>
      <c r="AA1050" s="292"/>
      <c r="AB1050" s="294" t="s">
        <v>1460</v>
      </c>
      <c r="AC1050" s="294" t="s">
        <v>2972</v>
      </c>
      <c r="AD1050" s="319"/>
      <c r="AE1050" s="319"/>
      <c r="AF1050" s="319"/>
      <c r="AG1050" s="319"/>
      <c r="AH1050" s="319"/>
      <c r="AI1050" s="319"/>
      <c r="AJ1050" s="233" t="s">
        <v>64</v>
      </c>
      <c r="AK1050" s="319"/>
      <c r="AL1050" s="319"/>
      <c r="AM1050" s="364"/>
      <c r="AN1050" s="294" t="s">
        <v>3255</v>
      </c>
      <c r="AO1050" s="182" t="s">
        <v>71</v>
      </c>
      <c r="AP1050" s="182" t="s">
        <v>72</v>
      </c>
      <c r="AQ1050" s="182" t="s">
        <v>3256</v>
      </c>
      <c r="AR1050" s="70" t="s">
        <v>1957</v>
      </c>
      <c r="AS1050" s="182" t="s">
        <v>79</v>
      </c>
      <c r="AT1050" s="287">
        <v>4520.33</v>
      </c>
      <c r="AU1050" s="287">
        <v>4520.33</v>
      </c>
      <c r="AV1050" s="287">
        <v>0</v>
      </c>
      <c r="AW1050" s="425">
        <v>0</v>
      </c>
      <c r="AX1050" s="287">
        <v>4520.33</v>
      </c>
      <c r="AY1050" s="287">
        <v>4520.33</v>
      </c>
      <c r="AZ1050" s="287">
        <v>0</v>
      </c>
      <c r="BA1050" s="287">
        <v>0</v>
      </c>
      <c r="BB1050" s="287">
        <v>0</v>
      </c>
      <c r="BC1050" s="287">
        <v>0</v>
      </c>
      <c r="BD1050" s="421">
        <v>0</v>
      </c>
      <c r="BE1050" s="421">
        <v>0</v>
      </c>
      <c r="BF1050" s="421">
        <v>0</v>
      </c>
      <c r="BG1050" s="421">
        <v>0</v>
      </c>
      <c r="BH1050" s="421">
        <v>0</v>
      </c>
      <c r="BI1050" s="421">
        <v>0</v>
      </c>
      <c r="BJ1050" s="421">
        <v>0</v>
      </c>
      <c r="BK1050" s="421">
        <v>0</v>
      </c>
      <c r="BL1050" s="421">
        <v>0</v>
      </c>
      <c r="BM1050" s="421">
        <v>0</v>
      </c>
      <c r="BN1050" s="424">
        <v>0</v>
      </c>
      <c r="BO1050" s="424">
        <v>0</v>
      </c>
      <c r="BP1050" s="424">
        <v>0</v>
      </c>
      <c r="BQ1050" s="424">
        <v>0</v>
      </c>
      <c r="BR1050" s="424">
        <v>0</v>
      </c>
      <c r="BS1050" s="424">
        <v>0</v>
      </c>
      <c r="BT1050" s="424">
        <v>0</v>
      </c>
      <c r="BU1050" s="424">
        <v>0</v>
      </c>
      <c r="BV1050" s="424">
        <v>0</v>
      </c>
      <c r="BW1050" s="424">
        <v>0</v>
      </c>
      <c r="BX1050" s="287">
        <v>4520.33</v>
      </c>
      <c r="BY1050" s="287">
        <v>0</v>
      </c>
      <c r="BZ1050" s="287">
        <v>4520.33</v>
      </c>
      <c r="CA1050" s="287">
        <v>0</v>
      </c>
      <c r="CB1050" s="287">
        <v>0</v>
      </c>
      <c r="CC1050" s="421">
        <v>0</v>
      </c>
      <c r="CD1050" s="421">
        <v>0</v>
      </c>
      <c r="CE1050" s="421">
        <v>0</v>
      </c>
      <c r="CF1050" s="421">
        <v>0</v>
      </c>
      <c r="CG1050" s="421">
        <v>0</v>
      </c>
      <c r="CH1050" s="421">
        <v>0</v>
      </c>
      <c r="CI1050" s="421">
        <v>0</v>
      </c>
      <c r="CJ1050" s="421">
        <v>0</v>
      </c>
      <c r="CK1050" s="421">
        <v>0</v>
      </c>
      <c r="CL1050" s="421">
        <v>0</v>
      </c>
      <c r="CM1050" s="509" t="s">
        <v>92</v>
      </c>
      <c r="CN1050" s="19" t="str">
        <f t="shared" si="435"/>
        <v>4020000010113плановый</v>
      </c>
      <c r="CR1050" s="104">
        <f t="shared" si="377"/>
        <v>0</v>
      </c>
      <c r="CS1050" s="104">
        <f t="shared" si="378"/>
        <v>0</v>
      </c>
      <c r="CT1050" s="104">
        <f t="shared" si="379"/>
        <v>0</v>
      </c>
      <c r="CU1050" s="104">
        <f t="shared" si="380"/>
        <v>0</v>
      </c>
      <c r="CV1050" s="104">
        <f t="shared" si="381"/>
        <v>0</v>
      </c>
      <c r="CW1050" s="104">
        <f t="shared" si="382"/>
        <v>0</v>
      </c>
      <c r="CY1050" s="211">
        <f t="shared" si="424"/>
        <v>0</v>
      </c>
      <c r="CZ1050" s="211">
        <f t="shared" si="425"/>
        <v>0</v>
      </c>
      <c r="DA1050" s="211">
        <f t="shared" si="426"/>
        <v>0</v>
      </c>
      <c r="DB1050" s="211">
        <f t="shared" si="427"/>
        <v>0</v>
      </c>
      <c r="DC1050" s="211">
        <f t="shared" si="428"/>
        <v>0</v>
      </c>
      <c r="DD1050" s="211">
        <f t="shared" si="429"/>
        <v>0</v>
      </c>
      <c r="DE1050" s="211">
        <f t="shared" si="430"/>
        <v>0</v>
      </c>
      <c r="DF1050" s="211">
        <f t="shared" si="431"/>
        <v>0</v>
      </c>
      <c r="DG1050" s="211">
        <f t="shared" si="432"/>
        <v>0</v>
      </c>
      <c r="DH1050" s="211">
        <f t="shared" si="433"/>
        <v>0</v>
      </c>
    </row>
    <row r="1051" spans="1:112" ht="32.1" customHeight="1">
      <c r="A1051" s="288">
        <v>621</v>
      </c>
      <c r="B1051" s="289" t="s">
        <v>1407</v>
      </c>
      <c r="C1051" s="202">
        <v>402000001</v>
      </c>
      <c r="D1051" s="58" t="s">
        <v>67</v>
      </c>
      <c r="E1051" s="290" t="s">
        <v>1462</v>
      </c>
      <c r="F1051" s="291"/>
      <c r="G1051" s="291"/>
      <c r="H1051" s="292">
        <v>7</v>
      </c>
      <c r="I1051" s="291"/>
      <c r="J1051" s="292">
        <v>26</v>
      </c>
      <c r="K1051" s="292"/>
      <c r="L1051" s="292"/>
      <c r="M1051" s="293"/>
      <c r="N1051" s="293"/>
      <c r="O1051" s="293"/>
      <c r="P1051" s="294" t="s">
        <v>1463</v>
      </c>
      <c r="Q1051" s="294" t="s">
        <v>423</v>
      </c>
      <c r="R1051" s="292"/>
      <c r="S1051" s="292"/>
      <c r="T1051" s="292"/>
      <c r="U1051" s="292"/>
      <c r="V1051" s="292">
        <v>13</v>
      </c>
      <c r="W1051" s="292" t="s">
        <v>1464</v>
      </c>
      <c r="X1051" s="292"/>
      <c r="Y1051" s="292"/>
      <c r="Z1051" s="292"/>
      <c r="AA1051" s="292"/>
      <c r="AB1051" s="294" t="s">
        <v>166</v>
      </c>
      <c r="AC1051" s="294" t="s">
        <v>3257</v>
      </c>
      <c r="AD1051" s="319"/>
      <c r="AE1051" s="319"/>
      <c r="AF1051" s="319"/>
      <c r="AG1051" s="319"/>
      <c r="AH1051" s="319"/>
      <c r="AI1051" s="319"/>
      <c r="AJ1051" s="319"/>
      <c r="AK1051" s="319"/>
      <c r="AL1051" s="319"/>
      <c r="AM1051" s="364" t="s">
        <v>3251</v>
      </c>
      <c r="AN1051" s="294" t="s">
        <v>3258</v>
      </c>
      <c r="AO1051" s="182" t="s">
        <v>71</v>
      </c>
      <c r="AP1051" s="182" t="s">
        <v>72</v>
      </c>
      <c r="AQ1051" s="182" t="s">
        <v>1457</v>
      </c>
      <c r="AR1051" s="70" t="s">
        <v>109</v>
      </c>
      <c r="AS1051" s="182" t="s">
        <v>87</v>
      </c>
      <c r="AT1051" s="287">
        <v>134390</v>
      </c>
      <c r="AU1051" s="287">
        <v>134390</v>
      </c>
      <c r="AV1051" s="287">
        <v>0</v>
      </c>
      <c r="AW1051" s="425">
        <v>0</v>
      </c>
      <c r="AX1051" s="287">
        <v>0</v>
      </c>
      <c r="AY1051" s="287">
        <v>0</v>
      </c>
      <c r="AZ1051" s="287">
        <v>0</v>
      </c>
      <c r="BA1051" s="287">
        <v>0</v>
      </c>
      <c r="BB1051" s="287">
        <v>134390</v>
      </c>
      <c r="BC1051" s="287">
        <v>134390</v>
      </c>
      <c r="BD1051" s="426">
        <v>0</v>
      </c>
      <c r="BE1051" s="426">
        <v>0</v>
      </c>
      <c r="BF1051" s="426">
        <v>0</v>
      </c>
      <c r="BG1051" s="426">
        <v>0</v>
      </c>
      <c r="BH1051" s="426">
        <v>0</v>
      </c>
      <c r="BI1051" s="426">
        <v>0</v>
      </c>
      <c r="BJ1051" s="426">
        <v>0</v>
      </c>
      <c r="BK1051" s="426">
        <v>0</v>
      </c>
      <c r="BL1051" s="426">
        <v>0</v>
      </c>
      <c r="BM1051" s="426">
        <v>0</v>
      </c>
      <c r="BN1051" s="424">
        <v>0</v>
      </c>
      <c r="BO1051" s="424">
        <v>0</v>
      </c>
      <c r="BP1051" s="424">
        <v>0</v>
      </c>
      <c r="BQ1051" s="424">
        <v>0</v>
      </c>
      <c r="BR1051" s="424">
        <v>0</v>
      </c>
      <c r="BS1051" s="424">
        <v>0</v>
      </c>
      <c r="BT1051" s="424">
        <v>0</v>
      </c>
      <c r="BU1051" s="424">
        <v>0</v>
      </c>
      <c r="BV1051" s="424">
        <v>0</v>
      </c>
      <c r="BW1051" s="424">
        <v>0</v>
      </c>
      <c r="BX1051" s="287">
        <v>134390</v>
      </c>
      <c r="BY1051" s="287">
        <v>0</v>
      </c>
      <c r="BZ1051" s="287">
        <v>0</v>
      </c>
      <c r="CA1051" s="287">
        <v>0</v>
      </c>
      <c r="CB1051" s="287">
        <v>134390</v>
      </c>
      <c r="CC1051" s="426">
        <v>0</v>
      </c>
      <c r="CD1051" s="426">
        <v>0</v>
      </c>
      <c r="CE1051" s="426">
        <v>0</v>
      </c>
      <c r="CF1051" s="426">
        <v>0</v>
      </c>
      <c r="CG1051" s="426">
        <v>0</v>
      </c>
      <c r="CH1051" s="426">
        <v>0</v>
      </c>
      <c r="CI1051" s="426">
        <v>0</v>
      </c>
      <c r="CJ1051" s="426">
        <v>0</v>
      </c>
      <c r="CK1051" s="426">
        <v>0</v>
      </c>
      <c r="CL1051" s="426">
        <v>0</v>
      </c>
      <c r="CM1051" s="509" t="s">
        <v>92</v>
      </c>
      <c r="CN1051" s="19" t="str">
        <f t="shared" si="435"/>
        <v>4020000010113плановый</v>
      </c>
      <c r="CR1051" s="104">
        <f t="shared" si="377"/>
        <v>0</v>
      </c>
      <c r="CS1051" s="104">
        <f t="shared" si="378"/>
        <v>0</v>
      </c>
      <c r="CT1051" s="104">
        <f t="shared" si="379"/>
        <v>0</v>
      </c>
      <c r="CU1051" s="104">
        <f t="shared" si="380"/>
        <v>0</v>
      </c>
      <c r="CV1051" s="104">
        <f t="shared" si="381"/>
        <v>0</v>
      </c>
      <c r="CW1051" s="104">
        <f t="shared" si="382"/>
        <v>0</v>
      </c>
      <c r="CY1051" s="211">
        <f t="shared" si="424"/>
        <v>0</v>
      </c>
      <c r="CZ1051" s="211">
        <f t="shared" si="425"/>
        <v>0</v>
      </c>
      <c r="DA1051" s="211">
        <f t="shared" si="426"/>
        <v>0</v>
      </c>
      <c r="DB1051" s="211">
        <f t="shared" si="427"/>
        <v>0</v>
      </c>
      <c r="DC1051" s="211">
        <f t="shared" si="428"/>
        <v>0</v>
      </c>
      <c r="DD1051" s="211">
        <f t="shared" si="429"/>
        <v>0</v>
      </c>
      <c r="DE1051" s="211">
        <f t="shared" si="430"/>
        <v>0</v>
      </c>
      <c r="DF1051" s="211">
        <f t="shared" si="431"/>
        <v>0</v>
      </c>
      <c r="DG1051" s="211">
        <f t="shared" si="432"/>
        <v>0</v>
      </c>
      <c r="DH1051" s="211">
        <f t="shared" si="433"/>
        <v>0</v>
      </c>
    </row>
    <row r="1052" spans="1:112" ht="32.1" customHeight="1">
      <c r="A1052" s="288">
        <v>621</v>
      </c>
      <c r="B1052" s="289" t="s">
        <v>1407</v>
      </c>
      <c r="C1052" s="202">
        <v>402000002</v>
      </c>
      <c r="D1052" s="58" t="s">
        <v>69</v>
      </c>
      <c r="E1052" s="290" t="s">
        <v>3259</v>
      </c>
      <c r="F1052" s="291"/>
      <c r="G1052" s="291"/>
      <c r="H1052" s="292" t="s">
        <v>972</v>
      </c>
      <c r="I1052" s="291"/>
      <c r="J1052" s="292" t="s">
        <v>1465</v>
      </c>
      <c r="K1052" s="292" t="s">
        <v>1448</v>
      </c>
      <c r="L1052" s="292" t="s">
        <v>300</v>
      </c>
      <c r="M1052" s="293"/>
      <c r="N1052" s="293"/>
      <c r="O1052" s="293"/>
      <c r="P1052" s="294" t="s">
        <v>1466</v>
      </c>
      <c r="Q1052" s="294" t="s">
        <v>1467</v>
      </c>
      <c r="R1052" s="292"/>
      <c r="S1052" s="292"/>
      <c r="T1052" s="292" t="s">
        <v>300</v>
      </c>
      <c r="U1052" s="292"/>
      <c r="V1052" s="292" t="s">
        <v>3260</v>
      </c>
      <c r="W1052" s="292" t="s">
        <v>383</v>
      </c>
      <c r="X1052" s="292" t="s">
        <v>381</v>
      </c>
      <c r="Y1052" s="292"/>
      <c r="Z1052" s="292"/>
      <c r="AA1052" s="292"/>
      <c r="AB1052" s="294" t="s">
        <v>1468</v>
      </c>
      <c r="AC1052" s="294" t="s">
        <v>3261</v>
      </c>
      <c r="AD1052" s="319"/>
      <c r="AE1052" s="319"/>
      <c r="AF1052" s="319"/>
      <c r="AG1052" s="319"/>
      <c r="AH1052" s="319"/>
      <c r="AI1052" s="319"/>
      <c r="AJ1052" s="364" t="s">
        <v>3262</v>
      </c>
      <c r="AK1052" s="364"/>
      <c r="AL1052" s="364"/>
      <c r="AM1052" s="364"/>
      <c r="AN1052" s="294" t="s">
        <v>3263</v>
      </c>
      <c r="AO1052" s="182" t="s">
        <v>71</v>
      </c>
      <c r="AP1052" s="182" t="s">
        <v>72</v>
      </c>
      <c r="AQ1052" s="182" t="s">
        <v>1452</v>
      </c>
      <c r="AR1052" s="70" t="s">
        <v>116</v>
      </c>
      <c r="AS1052" s="182">
        <v>121</v>
      </c>
      <c r="AT1052" s="287">
        <f>AV1052+AX1052+AZ1052+BB1052</f>
        <v>42790643.270000003</v>
      </c>
      <c r="AU1052" s="287">
        <f>AW1052+AY1052+BA1052+BC1052</f>
        <v>42790643.270000003</v>
      </c>
      <c r="AV1052" s="287">
        <v>0</v>
      </c>
      <c r="AW1052" s="425">
        <v>0</v>
      </c>
      <c r="AX1052" s="287">
        <v>0</v>
      </c>
      <c r="AY1052" s="287">
        <v>0</v>
      </c>
      <c r="AZ1052" s="287">
        <v>0</v>
      </c>
      <c r="BA1052" s="287">
        <v>0</v>
      </c>
      <c r="BB1052" s="287">
        <f>42800372.49-9729.22</f>
        <v>42790643.270000003</v>
      </c>
      <c r="BC1052" s="287">
        <f>42800372.49-9729.22</f>
        <v>42790643.270000003</v>
      </c>
      <c r="BD1052" s="426">
        <v>48371990.68</v>
      </c>
      <c r="BE1052" s="426">
        <v>0</v>
      </c>
      <c r="BF1052" s="426">
        <v>0</v>
      </c>
      <c r="BG1052" s="426">
        <v>0</v>
      </c>
      <c r="BH1052" s="426">
        <v>48371990.68</v>
      </c>
      <c r="BI1052" s="426">
        <v>46686729</v>
      </c>
      <c r="BJ1052" s="426">
        <v>0</v>
      </c>
      <c r="BK1052" s="426">
        <v>0</v>
      </c>
      <c r="BL1052" s="426">
        <v>0</v>
      </c>
      <c r="BM1052" s="426">
        <v>46686729</v>
      </c>
      <c r="BN1052" s="426">
        <v>46686729</v>
      </c>
      <c r="BO1052" s="424">
        <v>0</v>
      </c>
      <c r="BP1052" s="424">
        <v>0</v>
      </c>
      <c r="BQ1052" s="424">
        <v>0</v>
      </c>
      <c r="BR1052" s="426">
        <v>46686729</v>
      </c>
      <c r="BS1052" s="426">
        <v>46686729</v>
      </c>
      <c r="BT1052" s="424">
        <v>0</v>
      </c>
      <c r="BU1052" s="424">
        <v>0</v>
      </c>
      <c r="BV1052" s="424">
        <v>0</v>
      </c>
      <c r="BW1052" s="426">
        <v>46686729</v>
      </c>
      <c r="BX1052" s="287">
        <f t="shared" ref="BX1052" si="437">BY1052+BZ1052+CA1052+CB1052</f>
        <v>42790643.270000003</v>
      </c>
      <c r="BY1052" s="287">
        <v>0</v>
      </c>
      <c r="BZ1052" s="287">
        <v>0</v>
      </c>
      <c r="CA1052" s="287">
        <v>0</v>
      </c>
      <c r="CB1052" s="287">
        <f>42800372.49-9729.22</f>
        <v>42790643.270000003</v>
      </c>
      <c r="CC1052" s="426">
        <v>48371990.68</v>
      </c>
      <c r="CD1052" s="426">
        <v>0</v>
      </c>
      <c r="CE1052" s="426">
        <v>0</v>
      </c>
      <c r="CF1052" s="426">
        <v>0</v>
      </c>
      <c r="CG1052" s="426">
        <v>48371990.68</v>
      </c>
      <c r="CH1052" s="426">
        <v>46686729</v>
      </c>
      <c r="CI1052" s="426">
        <v>0</v>
      </c>
      <c r="CJ1052" s="426">
        <v>0</v>
      </c>
      <c r="CK1052" s="426">
        <v>0</v>
      </c>
      <c r="CL1052" s="426">
        <v>46686729</v>
      </c>
      <c r="CM1052" s="509" t="s">
        <v>92</v>
      </c>
      <c r="CN1052" s="19" t="str">
        <f t="shared" si="435"/>
        <v>4020000020113плановый</v>
      </c>
      <c r="CR1052" s="104">
        <f t="shared" si="377"/>
        <v>0</v>
      </c>
      <c r="CS1052" s="104">
        <f t="shared" si="378"/>
        <v>0</v>
      </c>
      <c r="CT1052" s="104">
        <f t="shared" si="379"/>
        <v>0</v>
      </c>
      <c r="CU1052" s="104">
        <f t="shared" si="380"/>
        <v>0</v>
      </c>
      <c r="CV1052" s="104">
        <f t="shared" si="381"/>
        <v>0</v>
      </c>
      <c r="CW1052" s="104">
        <f t="shared" si="382"/>
        <v>0</v>
      </c>
      <c r="CY1052" s="211">
        <f t="shared" si="424"/>
        <v>0</v>
      </c>
      <c r="CZ1052" s="211">
        <f t="shared" si="425"/>
        <v>0</v>
      </c>
      <c r="DA1052" s="211">
        <f t="shared" si="426"/>
        <v>0</v>
      </c>
      <c r="DB1052" s="211">
        <f t="shared" si="427"/>
        <v>0</v>
      </c>
      <c r="DC1052" s="211">
        <f t="shared" si="428"/>
        <v>0</v>
      </c>
      <c r="DD1052" s="211">
        <f t="shared" si="429"/>
        <v>0</v>
      </c>
      <c r="DE1052" s="211">
        <f t="shared" si="430"/>
        <v>0</v>
      </c>
      <c r="DF1052" s="211">
        <f t="shared" si="431"/>
        <v>0</v>
      </c>
      <c r="DG1052" s="211">
        <f t="shared" si="432"/>
        <v>0</v>
      </c>
      <c r="DH1052" s="211">
        <f t="shared" si="433"/>
        <v>0</v>
      </c>
    </row>
    <row r="1053" spans="1:112" ht="32.1" customHeight="1">
      <c r="A1053" s="288" t="s">
        <v>472</v>
      </c>
      <c r="B1053" s="289" t="s">
        <v>1407</v>
      </c>
      <c r="C1053" s="202">
        <v>402000025</v>
      </c>
      <c r="D1053" s="397" t="s">
        <v>128</v>
      </c>
      <c r="E1053" s="290" t="s">
        <v>3230</v>
      </c>
      <c r="F1053" s="291"/>
      <c r="G1053" s="291"/>
      <c r="H1053" s="292">
        <v>6</v>
      </c>
      <c r="I1053" s="291"/>
      <c r="J1053" s="292">
        <v>22</v>
      </c>
      <c r="K1053" s="292">
        <v>1</v>
      </c>
      <c r="L1053" s="292"/>
      <c r="M1053" s="293"/>
      <c r="N1053" s="293"/>
      <c r="O1053" s="293"/>
      <c r="P1053" s="294" t="s">
        <v>1439</v>
      </c>
      <c r="Q1053" s="294" t="s">
        <v>3231</v>
      </c>
      <c r="R1053" s="292"/>
      <c r="S1053" s="292"/>
      <c r="T1053" s="292"/>
      <c r="U1053" s="292"/>
      <c r="V1053" s="292" t="s">
        <v>156</v>
      </c>
      <c r="W1053" s="292"/>
      <c r="X1053" s="292"/>
      <c r="Y1053" s="292"/>
      <c r="Z1053" s="292"/>
      <c r="AA1053" s="292"/>
      <c r="AB1053" s="294" t="s">
        <v>1440</v>
      </c>
      <c r="AC1053" s="294" t="s">
        <v>3512</v>
      </c>
      <c r="AD1053" s="319"/>
      <c r="AE1053" s="319"/>
      <c r="AF1053" s="319"/>
      <c r="AG1053" s="319"/>
      <c r="AH1053" s="319"/>
      <c r="AI1053" s="319"/>
      <c r="AJ1053" s="364" t="s">
        <v>3513</v>
      </c>
      <c r="AK1053" s="319"/>
      <c r="AL1053" s="319"/>
      <c r="AM1053" s="364"/>
      <c r="AN1053" s="294" t="s">
        <v>3514</v>
      </c>
      <c r="AO1053" s="182" t="s">
        <v>71</v>
      </c>
      <c r="AP1053" s="182" t="s">
        <v>72</v>
      </c>
      <c r="AQ1053" s="182" t="s">
        <v>1452</v>
      </c>
      <c r="AR1053" s="70" t="s">
        <v>116</v>
      </c>
      <c r="AS1053" s="182">
        <v>121</v>
      </c>
      <c r="AT1053" s="287">
        <f>AV1053+AX1053+AZ1053+BB1053</f>
        <v>9729.2199999999993</v>
      </c>
      <c r="AU1053" s="287">
        <f>AW1053+AY1053+BA1053+BC1053</f>
        <v>9729.2199999999993</v>
      </c>
      <c r="AV1053" s="287">
        <v>0</v>
      </c>
      <c r="AW1053" s="287">
        <v>0</v>
      </c>
      <c r="AX1053" s="287">
        <v>0</v>
      </c>
      <c r="AY1053" s="287">
        <v>0</v>
      </c>
      <c r="AZ1053" s="287">
        <v>0</v>
      </c>
      <c r="BA1053" s="287">
        <v>0</v>
      </c>
      <c r="BB1053" s="287">
        <v>9729.2199999999993</v>
      </c>
      <c r="BC1053" s="287">
        <v>9729.2199999999993</v>
      </c>
      <c r="BD1053" s="426">
        <v>0</v>
      </c>
      <c r="BE1053" s="426">
        <v>0</v>
      </c>
      <c r="BF1053" s="426">
        <v>0</v>
      </c>
      <c r="BG1053" s="426">
        <v>0</v>
      </c>
      <c r="BH1053" s="426">
        <v>0</v>
      </c>
      <c r="BI1053" s="426">
        <v>0</v>
      </c>
      <c r="BJ1053" s="426">
        <v>0</v>
      </c>
      <c r="BK1053" s="426">
        <v>0</v>
      </c>
      <c r="BL1053" s="426">
        <v>0</v>
      </c>
      <c r="BM1053" s="426">
        <v>0</v>
      </c>
      <c r="BN1053" s="426">
        <v>0</v>
      </c>
      <c r="BO1053" s="426">
        <v>0</v>
      </c>
      <c r="BP1053" s="426">
        <v>0</v>
      </c>
      <c r="BQ1053" s="426">
        <v>0</v>
      </c>
      <c r="BR1053" s="426">
        <v>0</v>
      </c>
      <c r="BS1053" s="426">
        <v>0</v>
      </c>
      <c r="BT1053" s="426">
        <v>0</v>
      </c>
      <c r="BU1053" s="426">
        <v>0</v>
      </c>
      <c r="BV1053" s="426">
        <v>0</v>
      </c>
      <c r="BW1053" s="426">
        <v>0</v>
      </c>
      <c r="BX1053" s="426">
        <f>BY1053+BZ1053+CA1053+CB1053</f>
        <v>9729.2199999999993</v>
      </c>
      <c r="BY1053" s="426">
        <v>0</v>
      </c>
      <c r="BZ1053" s="426">
        <v>0</v>
      </c>
      <c r="CA1053" s="426">
        <v>0</v>
      </c>
      <c r="CB1053" s="426">
        <v>9729.2199999999993</v>
      </c>
      <c r="CC1053" s="426">
        <v>0</v>
      </c>
      <c r="CD1053" s="426">
        <v>0</v>
      </c>
      <c r="CE1053" s="426">
        <v>0</v>
      </c>
      <c r="CF1053" s="426">
        <v>0</v>
      </c>
      <c r="CG1053" s="426">
        <v>0</v>
      </c>
      <c r="CH1053" s="426">
        <v>0</v>
      </c>
      <c r="CI1053" s="426">
        <v>0</v>
      </c>
      <c r="CJ1053" s="426">
        <v>0</v>
      </c>
      <c r="CK1053" s="426">
        <v>0</v>
      </c>
      <c r="CL1053" s="426">
        <v>0</v>
      </c>
      <c r="CM1053" s="382" t="s">
        <v>91</v>
      </c>
      <c r="CN1053" s="19" t="str">
        <f t="shared" ref="CN1053" si="438">CONCATENATE(C1053,AO1053,AP1053,CM1053)</f>
        <v>4020000250113нормативный</v>
      </c>
      <c r="CR1053" s="104"/>
      <c r="CS1053" s="104"/>
      <c r="CT1053" s="104"/>
      <c r="CU1053" s="104"/>
      <c r="CV1053" s="104"/>
      <c r="CW1053" s="104"/>
      <c r="CY1053" s="211"/>
      <c r="CZ1053" s="211"/>
      <c r="DA1053" s="211"/>
      <c r="DB1053" s="211"/>
      <c r="DC1053" s="211"/>
      <c r="DD1053" s="211"/>
      <c r="DE1053" s="211"/>
      <c r="DF1053" s="211"/>
      <c r="DG1053" s="211"/>
      <c r="DH1053" s="211"/>
    </row>
    <row r="1054" spans="1:112" ht="32.1" customHeight="1">
      <c r="A1054" s="288">
        <v>621</v>
      </c>
      <c r="B1054" s="289" t="s">
        <v>1407</v>
      </c>
      <c r="C1054" s="202">
        <v>401000006</v>
      </c>
      <c r="D1054" s="58" t="s">
        <v>1471</v>
      </c>
      <c r="E1054" s="290" t="s">
        <v>329</v>
      </c>
      <c r="F1054" s="291"/>
      <c r="G1054" s="291"/>
      <c r="H1054" s="292">
        <v>3</v>
      </c>
      <c r="I1054" s="291"/>
      <c r="J1054" s="292">
        <v>16</v>
      </c>
      <c r="K1054" s="292">
        <v>1</v>
      </c>
      <c r="L1054" s="292">
        <v>20</v>
      </c>
      <c r="M1054" s="293"/>
      <c r="N1054" s="293"/>
      <c r="O1054" s="293"/>
      <c r="P1054" s="294" t="s">
        <v>134</v>
      </c>
      <c r="Q1054" s="294" t="s">
        <v>1427</v>
      </c>
      <c r="R1054" s="292"/>
      <c r="S1054" s="292"/>
      <c r="T1054" s="292">
        <v>3</v>
      </c>
      <c r="U1054" s="292"/>
      <c r="V1054" s="292">
        <v>9</v>
      </c>
      <c r="W1054" s="292">
        <v>1</v>
      </c>
      <c r="X1054" s="292"/>
      <c r="Y1054" s="292"/>
      <c r="Z1054" s="292"/>
      <c r="AA1054" s="292"/>
      <c r="AB1054" s="294" t="s">
        <v>1469</v>
      </c>
      <c r="AC1054" s="294" t="s">
        <v>3204</v>
      </c>
      <c r="AD1054" s="319"/>
      <c r="AE1054" s="319"/>
      <c r="AF1054" s="319"/>
      <c r="AG1054" s="319"/>
      <c r="AH1054" s="319"/>
      <c r="AI1054" s="319"/>
      <c r="AJ1054" s="319"/>
      <c r="AK1054" s="319"/>
      <c r="AL1054" s="319"/>
      <c r="AM1054" s="364" t="s">
        <v>3214</v>
      </c>
      <c r="AN1054" s="294" t="s">
        <v>3206</v>
      </c>
      <c r="AO1054" s="182" t="s">
        <v>137</v>
      </c>
      <c r="AP1054" s="182" t="s">
        <v>1007</v>
      </c>
      <c r="AQ1054" s="182" t="s">
        <v>1269</v>
      </c>
      <c r="AR1054" s="70" t="s">
        <v>1270</v>
      </c>
      <c r="AS1054" s="182" t="s">
        <v>285</v>
      </c>
      <c r="AT1054" s="287">
        <v>0</v>
      </c>
      <c r="AU1054" s="287">
        <v>0</v>
      </c>
      <c r="AV1054" s="287">
        <v>0</v>
      </c>
      <c r="AW1054" s="425">
        <v>0</v>
      </c>
      <c r="AX1054" s="287">
        <v>0</v>
      </c>
      <c r="AY1054" s="287">
        <v>0</v>
      </c>
      <c r="AZ1054" s="287">
        <v>0</v>
      </c>
      <c r="BA1054" s="287">
        <v>0</v>
      </c>
      <c r="BB1054" s="287">
        <v>0</v>
      </c>
      <c r="BC1054" s="287">
        <v>0</v>
      </c>
      <c r="BD1054" s="426">
        <v>0</v>
      </c>
      <c r="BE1054" s="426">
        <v>0</v>
      </c>
      <c r="BF1054" s="426">
        <v>0</v>
      </c>
      <c r="BG1054" s="426">
        <v>0</v>
      </c>
      <c r="BH1054" s="426">
        <v>0</v>
      </c>
      <c r="BI1054" s="426">
        <v>0</v>
      </c>
      <c r="BJ1054" s="426">
        <v>0</v>
      </c>
      <c r="BK1054" s="426">
        <v>0</v>
      </c>
      <c r="BL1054" s="426">
        <v>0</v>
      </c>
      <c r="BM1054" s="426">
        <v>0</v>
      </c>
      <c r="BN1054" s="424">
        <v>0</v>
      </c>
      <c r="BO1054" s="424">
        <v>0</v>
      </c>
      <c r="BP1054" s="424">
        <v>0</v>
      </c>
      <c r="BQ1054" s="424">
        <v>0</v>
      </c>
      <c r="BR1054" s="424">
        <v>0</v>
      </c>
      <c r="BS1054" s="424">
        <v>0</v>
      </c>
      <c r="BT1054" s="424">
        <v>0</v>
      </c>
      <c r="BU1054" s="424">
        <v>0</v>
      </c>
      <c r="BV1054" s="424">
        <v>0</v>
      </c>
      <c r="BW1054" s="424">
        <v>0</v>
      </c>
      <c r="BX1054" s="287">
        <v>0</v>
      </c>
      <c r="BY1054" s="287">
        <v>0</v>
      </c>
      <c r="BZ1054" s="287">
        <v>0</v>
      </c>
      <c r="CA1054" s="287">
        <v>0</v>
      </c>
      <c r="CB1054" s="287">
        <v>0</v>
      </c>
      <c r="CC1054" s="426">
        <v>0</v>
      </c>
      <c r="CD1054" s="426">
        <v>0</v>
      </c>
      <c r="CE1054" s="426">
        <v>0</v>
      </c>
      <c r="CF1054" s="426">
        <v>0</v>
      </c>
      <c r="CG1054" s="426">
        <v>0</v>
      </c>
      <c r="CH1054" s="426">
        <v>0</v>
      </c>
      <c r="CI1054" s="426">
        <v>0</v>
      </c>
      <c r="CJ1054" s="426">
        <v>0</v>
      </c>
      <c r="CK1054" s="426">
        <v>0</v>
      </c>
      <c r="CL1054" s="426">
        <v>0</v>
      </c>
      <c r="CM1054" s="509" t="s">
        <v>92</v>
      </c>
      <c r="CN1054" s="19" t="str">
        <f t="shared" si="435"/>
        <v>4010000060409плановый</v>
      </c>
      <c r="CR1054" s="104">
        <f t="shared" si="377"/>
        <v>0</v>
      </c>
      <c r="CS1054" s="104">
        <f t="shared" si="378"/>
        <v>0</v>
      </c>
      <c r="CT1054" s="104">
        <f t="shared" si="379"/>
        <v>0</v>
      </c>
      <c r="CU1054" s="104">
        <f t="shared" si="380"/>
        <v>0</v>
      </c>
      <c r="CV1054" s="104">
        <f t="shared" si="381"/>
        <v>0</v>
      </c>
      <c r="CW1054" s="104">
        <f t="shared" si="382"/>
        <v>0</v>
      </c>
      <c r="CY1054" s="211">
        <f t="shared" si="424"/>
        <v>0</v>
      </c>
      <c r="CZ1054" s="211">
        <f t="shared" si="425"/>
        <v>0</v>
      </c>
      <c r="DA1054" s="211">
        <f t="shared" si="426"/>
        <v>0</v>
      </c>
      <c r="DB1054" s="211">
        <f t="shared" si="427"/>
        <v>0</v>
      </c>
      <c r="DC1054" s="211">
        <f t="shared" si="428"/>
        <v>0</v>
      </c>
      <c r="DD1054" s="211">
        <f t="shared" si="429"/>
        <v>0</v>
      </c>
      <c r="DE1054" s="211">
        <f t="shared" si="430"/>
        <v>0</v>
      </c>
      <c r="DF1054" s="211">
        <f t="shared" si="431"/>
        <v>0</v>
      </c>
      <c r="DG1054" s="211">
        <f t="shared" si="432"/>
        <v>0</v>
      </c>
      <c r="DH1054" s="211">
        <f t="shared" si="433"/>
        <v>0</v>
      </c>
    </row>
    <row r="1055" spans="1:112" ht="32.1" customHeight="1">
      <c r="A1055" s="288">
        <v>621</v>
      </c>
      <c r="B1055" s="289" t="s">
        <v>1407</v>
      </c>
      <c r="C1055" s="202">
        <v>401000035</v>
      </c>
      <c r="D1055" s="58" t="s">
        <v>1023</v>
      </c>
      <c r="E1055" s="290" t="s">
        <v>1445</v>
      </c>
      <c r="F1055" s="291"/>
      <c r="G1055" s="291"/>
      <c r="H1055" s="292">
        <v>3</v>
      </c>
      <c r="I1055" s="291"/>
      <c r="J1055" s="292">
        <v>16</v>
      </c>
      <c r="K1055" s="292">
        <v>1</v>
      </c>
      <c r="L1055" s="292">
        <v>20</v>
      </c>
      <c r="M1055" s="293"/>
      <c r="N1055" s="293"/>
      <c r="O1055" s="293"/>
      <c r="P1055" s="294" t="s">
        <v>134</v>
      </c>
      <c r="Q1055" s="294" t="s">
        <v>1427</v>
      </c>
      <c r="R1055" s="292"/>
      <c r="S1055" s="292"/>
      <c r="T1055" s="292">
        <v>3</v>
      </c>
      <c r="U1055" s="292"/>
      <c r="V1055" s="292">
        <v>9</v>
      </c>
      <c r="W1055" s="292">
        <v>1</v>
      </c>
      <c r="X1055" s="292"/>
      <c r="Y1055" s="292"/>
      <c r="Z1055" s="292"/>
      <c r="AA1055" s="292"/>
      <c r="AB1055" s="294" t="s">
        <v>1469</v>
      </c>
      <c r="AC1055" s="294" t="s">
        <v>3204</v>
      </c>
      <c r="AD1055" s="319"/>
      <c r="AE1055" s="319"/>
      <c r="AF1055" s="319"/>
      <c r="AG1055" s="319"/>
      <c r="AH1055" s="319"/>
      <c r="AI1055" s="319"/>
      <c r="AJ1055" s="319"/>
      <c r="AK1055" s="319"/>
      <c r="AL1055" s="319"/>
      <c r="AM1055" s="364" t="s">
        <v>3214</v>
      </c>
      <c r="AN1055" s="294" t="s">
        <v>3206</v>
      </c>
      <c r="AO1055" s="182" t="s">
        <v>205</v>
      </c>
      <c r="AP1055" s="182" t="s">
        <v>74</v>
      </c>
      <c r="AQ1055" s="182" t="s">
        <v>1472</v>
      </c>
      <c r="AR1055" s="70" t="s">
        <v>557</v>
      </c>
      <c r="AS1055" s="182" t="s">
        <v>73</v>
      </c>
      <c r="AT1055" s="287">
        <v>0</v>
      </c>
      <c r="AU1055" s="287">
        <v>0</v>
      </c>
      <c r="AV1055" s="287">
        <v>0</v>
      </c>
      <c r="AW1055" s="425">
        <v>0</v>
      </c>
      <c r="AX1055" s="287">
        <v>0</v>
      </c>
      <c r="AY1055" s="287">
        <v>0</v>
      </c>
      <c r="AZ1055" s="287">
        <v>0</v>
      </c>
      <c r="BA1055" s="287">
        <v>0</v>
      </c>
      <c r="BB1055" s="287">
        <v>0</v>
      </c>
      <c r="BC1055" s="287">
        <v>0</v>
      </c>
      <c r="BD1055" s="426">
        <v>1051743.97</v>
      </c>
      <c r="BE1055" s="426">
        <v>0</v>
      </c>
      <c r="BF1055" s="426">
        <v>0</v>
      </c>
      <c r="BG1055" s="426">
        <v>0</v>
      </c>
      <c r="BH1055" s="426">
        <v>1051743.97</v>
      </c>
      <c r="BI1055" s="426">
        <v>0</v>
      </c>
      <c r="BJ1055" s="426">
        <v>0</v>
      </c>
      <c r="BK1055" s="426">
        <v>0</v>
      </c>
      <c r="BL1055" s="426">
        <v>0</v>
      </c>
      <c r="BM1055" s="426">
        <v>0</v>
      </c>
      <c r="BN1055" s="424">
        <v>0</v>
      </c>
      <c r="BO1055" s="424">
        <v>0</v>
      </c>
      <c r="BP1055" s="424">
        <v>0</v>
      </c>
      <c r="BQ1055" s="424">
        <v>0</v>
      </c>
      <c r="BR1055" s="424">
        <v>0</v>
      </c>
      <c r="BS1055" s="424">
        <v>0</v>
      </c>
      <c r="BT1055" s="424">
        <v>0</v>
      </c>
      <c r="BU1055" s="424">
        <v>0</v>
      </c>
      <c r="BV1055" s="424">
        <v>0</v>
      </c>
      <c r="BW1055" s="424">
        <v>0</v>
      </c>
      <c r="BX1055" s="287">
        <v>0</v>
      </c>
      <c r="BY1055" s="287">
        <v>0</v>
      </c>
      <c r="BZ1055" s="287">
        <v>0</v>
      </c>
      <c r="CA1055" s="287">
        <v>0</v>
      </c>
      <c r="CB1055" s="287">
        <v>0</v>
      </c>
      <c r="CC1055" s="426">
        <v>1051743.97</v>
      </c>
      <c r="CD1055" s="426">
        <v>0</v>
      </c>
      <c r="CE1055" s="426">
        <v>0</v>
      </c>
      <c r="CF1055" s="426">
        <v>0</v>
      </c>
      <c r="CG1055" s="426">
        <v>1051743.97</v>
      </c>
      <c r="CH1055" s="426">
        <v>0</v>
      </c>
      <c r="CI1055" s="426">
        <v>0</v>
      </c>
      <c r="CJ1055" s="426">
        <v>0</v>
      </c>
      <c r="CK1055" s="426">
        <v>0</v>
      </c>
      <c r="CL1055" s="426">
        <v>0</v>
      </c>
      <c r="CM1055" s="427" t="s">
        <v>92</v>
      </c>
      <c r="CN1055" s="19" t="str">
        <f t="shared" si="435"/>
        <v>4010000350503плановый</v>
      </c>
      <c r="CR1055" s="104">
        <f t="shared" si="377"/>
        <v>0</v>
      </c>
      <c r="CS1055" s="104">
        <f t="shared" si="378"/>
        <v>0</v>
      </c>
      <c r="CT1055" s="104">
        <f t="shared" si="379"/>
        <v>0</v>
      </c>
      <c r="CU1055" s="104">
        <f t="shared" si="380"/>
        <v>0</v>
      </c>
      <c r="CV1055" s="104">
        <f t="shared" si="381"/>
        <v>0</v>
      </c>
      <c r="CW1055" s="104">
        <f t="shared" si="382"/>
        <v>0</v>
      </c>
      <c r="CY1055" s="211">
        <f t="shared" si="424"/>
        <v>0</v>
      </c>
      <c r="CZ1055" s="211">
        <f t="shared" si="425"/>
        <v>0</v>
      </c>
      <c r="DA1055" s="211">
        <f t="shared" si="426"/>
        <v>0</v>
      </c>
      <c r="DB1055" s="211">
        <f t="shared" si="427"/>
        <v>0</v>
      </c>
      <c r="DC1055" s="211">
        <f t="shared" si="428"/>
        <v>0</v>
      </c>
      <c r="DD1055" s="211">
        <f t="shared" si="429"/>
        <v>0</v>
      </c>
      <c r="DE1055" s="211">
        <f t="shared" si="430"/>
        <v>0</v>
      </c>
      <c r="DF1055" s="211">
        <f t="shared" si="431"/>
        <v>0</v>
      </c>
      <c r="DG1055" s="211">
        <f t="shared" si="432"/>
        <v>0</v>
      </c>
      <c r="DH1055" s="211">
        <f t="shared" si="433"/>
        <v>0</v>
      </c>
    </row>
    <row r="1056" spans="1:112" ht="32.1" customHeight="1">
      <c r="A1056" s="288">
        <v>621</v>
      </c>
      <c r="B1056" s="289" t="s">
        <v>1407</v>
      </c>
      <c r="C1056" s="202">
        <v>401000044</v>
      </c>
      <c r="D1056" s="58" t="s">
        <v>1473</v>
      </c>
      <c r="E1056" s="290" t="s">
        <v>329</v>
      </c>
      <c r="F1056" s="291"/>
      <c r="G1056" s="291"/>
      <c r="H1056" s="292">
        <v>3</v>
      </c>
      <c r="I1056" s="291"/>
      <c r="J1056" s="292">
        <v>16</v>
      </c>
      <c r="K1056" s="292">
        <v>1</v>
      </c>
      <c r="L1056" s="292" t="s">
        <v>1436</v>
      </c>
      <c r="M1056" s="293"/>
      <c r="N1056" s="293"/>
      <c r="O1056" s="293"/>
      <c r="P1056" s="294" t="s">
        <v>134</v>
      </c>
      <c r="Q1056" s="294" t="s">
        <v>1427</v>
      </c>
      <c r="R1056" s="292"/>
      <c r="S1056" s="292"/>
      <c r="T1056" s="292">
        <v>3</v>
      </c>
      <c r="U1056" s="292"/>
      <c r="V1056" s="292">
        <v>9</v>
      </c>
      <c r="W1056" s="292">
        <v>1</v>
      </c>
      <c r="X1056" s="292"/>
      <c r="Y1056" s="292"/>
      <c r="Z1056" s="292"/>
      <c r="AA1056" s="292"/>
      <c r="AB1056" s="294" t="s">
        <v>1423</v>
      </c>
      <c r="AC1056" s="294" t="s">
        <v>3227</v>
      </c>
      <c r="AD1056" s="319"/>
      <c r="AE1056" s="319"/>
      <c r="AF1056" s="319"/>
      <c r="AG1056" s="319"/>
      <c r="AH1056" s="319"/>
      <c r="AI1056" s="319"/>
      <c r="AJ1056" s="319"/>
      <c r="AK1056" s="319"/>
      <c r="AL1056" s="319"/>
      <c r="AM1056" s="364" t="s">
        <v>3264</v>
      </c>
      <c r="AN1056" s="294" t="s">
        <v>3265</v>
      </c>
      <c r="AO1056" s="182" t="s">
        <v>71</v>
      </c>
      <c r="AP1056" s="182" t="s">
        <v>72</v>
      </c>
      <c r="AQ1056" s="182" t="s">
        <v>1474</v>
      </c>
      <c r="AR1056" s="70" t="s">
        <v>1475</v>
      </c>
      <c r="AS1056" s="182" t="s">
        <v>73</v>
      </c>
      <c r="AT1056" s="287">
        <v>0</v>
      </c>
      <c r="AU1056" s="287">
        <v>0</v>
      </c>
      <c r="AV1056" s="287">
        <v>0</v>
      </c>
      <c r="AW1056" s="425">
        <v>0</v>
      </c>
      <c r="AX1056" s="287">
        <v>0</v>
      </c>
      <c r="AY1056" s="287">
        <v>0</v>
      </c>
      <c r="AZ1056" s="287">
        <v>0</v>
      </c>
      <c r="BA1056" s="287">
        <v>0</v>
      </c>
      <c r="BB1056" s="287">
        <v>0</v>
      </c>
      <c r="BC1056" s="287">
        <v>0</v>
      </c>
      <c r="BD1056" s="426">
        <v>0</v>
      </c>
      <c r="BE1056" s="426">
        <v>0</v>
      </c>
      <c r="BF1056" s="426">
        <v>0</v>
      </c>
      <c r="BG1056" s="426">
        <v>0</v>
      </c>
      <c r="BH1056" s="426">
        <v>0</v>
      </c>
      <c r="BI1056" s="426">
        <v>0</v>
      </c>
      <c r="BJ1056" s="426">
        <v>0</v>
      </c>
      <c r="BK1056" s="426">
        <v>0</v>
      </c>
      <c r="BL1056" s="426">
        <v>0</v>
      </c>
      <c r="BM1056" s="426">
        <v>0</v>
      </c>
      <c r="BN1056" s="424">
        <v>0</v>
      </c>
      <c r="BO1056" s="424">
        <v>0</v>
      </c>
      <c r="BP1056" s="424">
        <v>0</v>
      </c>
      <c r="BQ1056" s="424">
        <v>0</v>
      </c>
      <c r="BR1056" s="424">
        <v>0</v>
      </c>
      <c r="BS1056" s="424">
        <v>0</v>
      </c>
      <c r="BT1056" s="424">
        <v>0</v>
      </c>
      <c r="BU1056" s="424">
        <v>0</v>
      </c>
      <c r="BV1056" s="424">
        <v>0</v>
      </c>
      <c r="BW1056" s="424">
        <v>0</v>
      </c>
      <c r="BX1056" s="287">
        <v>0</v>
      </c>
      <c r="BY1056" s="287">
        <v>0</v>
      </c>
      <c r="BZ1056" s="287">
        <v>0</v>
      </c>
      <c r="CA1056" s="287">
        <v>0</v>
      </c>
      <c r="CB1056" s="287">
        <v>0</v>
      </c>
      <c r="CC1056" s="426">
        <v>0</v>
      </c>
      <c r="CD1056" s="426">
        <v>0</v>
      </c>
      <c r="CE1056" s="426">
        <v>0</v>
      </c>
      <c r="CF1056" s="426">
        <v>0</v>
      </c>
      <c r="CG1056" s="426">
        <v>0</v>
      </c>
      <c r="CH1056" s="426">
        <v>0</v>
      </c>
      <c r="CI1056" s="426">
        <v>0</v>
      </c>
      <c r="CJ1056" s="426">
        <v>0</v>
      </c>
      <c r="CK1056" s="426">
        <v>0</v>
      </c>
      <c r="CL1056" s="426">
        <v>0</v>
      </c>
      <c r="CM1056" s="427" t="s">
        <v>92</v>
      </c>
      <c r="CN1056" s="19" t="str">
        <f t="shared" si="435"/>
        <v>4010000440113плановый</v>
      </c>
      <c r="CR1056" s="104">
        <f t="shared" si="377"/>
        <v>0</v>
      </c>
      <c r="CS1056" s="104">
        <f t="shared" si="378"/>
        <v>0</v>
      </c>
      <c r="CT1056" s="104">
        <f t="shared" si="379"/>
        <v>0</v>
      </c>
      <c r="CU1056" s="104">
        <f t="shared" si="380"/>
        <v>0</v>
      </c>
      <c r="CV1056" s="104">
        <f t="shared" si="381"/>
        <v>0</v>
      </c>
      <c r="CW1056" s="104">
        <f t="shared" si="382"/>
        <v>0</v>
      </c>
      <c r="CY1056" s="211">
        <f t="shared" si="424"/>
        <v>0</v>
      </c>
      <c r="CZ1056" s="211">
        <f t="shared" si="425"/>
        <v>0</v>
      </c>
      <c r="DA1056" s="211">
        <f t="shared" si="426"/>
        <v>0</v>
      </c>
      <c r="DB1056" s="211">
        <f t="shared" si="427"/>
        <v>0</v>
      </c>
      <c r="DC1056" s="211">
        <f t="shared" si="428"/>
        <v>0</v>
      </c>
      <c r="DD1056" s="211">
        <f t="shared" si="429"/>
        <v>0</v>
      </c>
      <c r="DE1056" s="211">
        <f t="shared" si="430"/>
        <v>0</v>
      </c>
      <c r="DF1056" s="211">
        <f t="shared" si="431"/>
        <v>0</v>
      </c>
      <c r="DG1056" s="211">
        <f t="shared" si="432"/>
        <v>0</v>
      </c>
      <c r="DH1056" s="211">
        <f t="shared" si="433"/>
        <v>0</v>
      </c>
    </row>
    <row r="1057" spans="1:112" ht="32.1" customHeight="1">
      <c r="A1057" s="288">
        <v>621</v>
      </c>
      <c r="B1057" s="289" t="s">
        <v>1407</v>
      </c>
      <c r="C1057" s="202">
        <v>401000035</v>
      </c>
      <c r="D1057" s="58" t="s">
        <v>1023</v>
      </c>
      <c r="E1057" s="290" t="s">
        <v>1476</v>
      </c>
      <c r="F1057" s="291"/>
      <c r="G1057" s="291"/>
      <c r="H1057" s="292">
        <v>3</v>
      </c>
      <c r="I1057" s="291"/>
      <c r="J1057" s="292">
        <v>16</v>
      </c>
      <c r="K1057" s="292">
        <v>1</v>
      </c>
      <c r="L1057" s="292">
        <v>20</v>
      </c>
      <c r="M1057" s="293"/>
      <c r="N1057" s="293"/>
      <c r="O1057" s="293"/>
      <c r="P1057" s="294" t="s">
        <v>1477</v>
      </c>
      <c r="Q1057" s="294" t="s">
        <v>1478</v>
      </c>
      <c r="R1057" s="292"/>
      <c r="S1057" s="292"/>
      <c r="T1057" s="292" t="s">
        <v>381</v>
      </c>
      <c r="U1057" s="292"/>
      <c r="V1057" s="292" t="s">
        <v>3266</v>
      </c>
      <c r="W1057" s="292" t="s">
        <v>3267</v>
      </c>
      <c r="X1057" s="292"/>
      <c r="Y1057" s="292"/>
      <c r="Z1057" s="292"/>
      <c r="AA1057" s="292"/>
      <c r="AB1057" s="294" t="s">
        <v>1479</v>
      </c>
      <c r="AC1057" s="294" t="s">
        <v>3204</v>
      </c>
      <c r="AD1057" s="319"/>
      <c r="AE1057" s="319"/>
      <c r="AF1057" s="319"/>
      <c r="AG1057" s="319"/>
      <c r="AH1057" s="319"/>
      <c r="AI1057" s="319"/>
      <c r="AJ1057" s="319"/>
      <c r="AK1057" s="319"/>
      <c r="AL1057" s="319"/>
      <c r="AM1057" s="364" t="s">
        <v>3214</v>
      </c>
      <c r="AN1057" s="294" t="s">
        <v>3206</v>
      </c>
      <c r="AO1057" s="182" t="s">
        <v>205</v>
      </c>
      <c r="AP1057" s="182" t="s">
        <v>74</v>
      </c>
      <c r="AQ1057" s="182" t="s">
        <v>1480</v>
      </c>
      <c r="AR1057" s="70" t="s">
        <v>1481</v>
      </c>
      <c r="AS1057" s="182" t="s">
        <v>73</v>
      </c>
      <c r="AT1057" s="287">
        <v>0</v>
      </c>
      <c r="AU1057" s="287">
        <v>0</v>
      </c>
      <c r="AV1057" s="287">
        <v>0</v>
      </c>
      <c r="AW1057" s="425">
        <v>0</v>
      </c>
      <c r="AX1057" s="287">
        <v>0</v>
      </c>
      <c r="AY1057" s="287">
        <v>0</v>
      </c>
      <c r="AZ1057" s="287">
        <v>0</v>
      </c>
      <c r="BA1057" s="287">
        <v>0</v>
      </c>
      <c r="BB1057" s="287">
        <v>0</v>
      </c>
      <c r="BC1057" s="287">
        <v>0</v>
      </c>
      <c r="BD1057" s="287">
        <v>9829107.0700000003</v>
      </c>
      <c r="BE1057" s="287">
        <v>0</v>
      </c>
      <c r="BF1057" s="287">
        <v>9337651.7200000007</v>
      </c>
      <c r="BG1057" s="287">
        <v>0</v>
      </c>
      <c r="BH1057" s="287">
        <v>491455.35</v>
      </c>
      <c r="BI1057" s="287">
        <v>0</v>
      </c>
      <c r="BJ1057" s="287">
        <v>0</v>
      </c>
      <c r="BK1057" s="287">
        <v>0</v>
      </c>
      <c r="BL1057" s="287">
        <v>0</v>
      </c>
      <c r="BM1057" s="287">
        <v>0</v>
      </c>
      <c r="BN1057" s="424">
        <v>0</v>
      </c>
      <c r="BO1057" s="424">
        <v>0</v>
      </c>
      <c r="BP1057" s="424">
        <v>0</v>
      </c>
      <c r="BQ1057" s="424">
        <v>0</v>
      </c>
      <c r="BR1057" s="424">
        <v>0</v>
      </c>
      <c r="BS1057" s="424">
        <v>0</v>
      </c>
      <c r="BT1057" s="424">
        <v>0</v>
      </c>
      <c r="BU1057" s="424">
        <v>0</v>
      </c>
      <c r="BV1057" s="424">
        <v>0</v>
      </c>
      <c r="BW1057" s="424">
        <v>0</v>
      </c>
      <c r="BX1057" s="287">
        <v>0</v>
      </c>
      <c r="BY1057" s="287">
        <v>0</v>
      </c>
      <c r="BZ1057" s="287">
        <v>0</v>
      </c>
      <c r="CA1057" s="287">
        <v>0</v>
      </c>
      <c r="CB1057" s="287">
        <v>0</v>
      </c>
      <c r="CC1057" s="287">
        <v>9829107.0700000003</v>
      </c>
      <c r="CD1057" s="287">
        <v>0</v>
      </c>
      <c r="CE1057" s="287">
        <v>9337651.7200000007</v>
      </c>
      <c r="CF1057" s="287">
        <v>0</v>
      </c>
      <c r="CG1057" s="287">
        <v>491455.35</v>
      </c>
      <c r="CH1057" s="287">
        <v>0</v>
      </c>
      <c r="CI1057" s="287">
        <v>0</v>
      </c>
      <c r="CJ1057" s="287">
        <v>0</v>
      </c>
      <c r="CK1057" s="287">
        <v>0</v>
      </c>
      <c r="CL1057" s="287">
        <v>0</v>
      </c>
      <c r="CM1057" s="509" t="s">
        <v>92</v>
      </c>
      <c r="CN1057" s="19" t="str">
        <f t="shared" si="435"/>
        <v>4010000350503плановый</v>
      </c>
      <c r="CR1057" s="104">
        <f t="shared" si="377"/>
        <v>0</v>
      </c>
      <c r="CS1057" s="104">
        <f t="shared" si="378"/>
        <v>0</v>
      </c>
      <c r="CT1057" s="104">
        <f t="shared" si="379"/>
        <v>0</v>
      </c>
      <c r="CU1057" s="104">
        <f t="shared" si="380"/>
        <v>0</v>
      </c>
      <c r="CV1057" s="104">
        <f t="shared" si="381"/>
        <v>0</v>
      </c>
      <c r="CW1057" s="104">
        <f t="shared" si="382"/>
        <v>0</v>
      </c>
      <c r="CY1057" s="211">
        <f t="shared" si="424"/>
        <v>0</v>
      </c>
      <c r="CZ1057" s="211">
        <f t="shared" si="425"/>
        <v>0</v>
      </c>
      <c r="DA1057" s="211">
        <f t="shared" si="426"/>
        <v>0</v>
      </c>
      <c r="DB1057" s="211">
        <f t="shared" si="427"/>
        <v>0</v>
      </c>
      <c r="DC1057" s="211">
        <f t="shared" si="428"/>
        <v>0</v>
      </c>
      <c r="DD1057" s="211">
        <f t="shared" si="429"/>
        <v>0</v>
      </c>
      <c r="DE1057" s="211">
        <f t="shared" si="430"/>
        <v>0</v>
      </c>
      <c r="DF1057" s="211">
        <f t="shared" si="431"/>
        <v>0</v>
      </c>
      <c r="DG1057" s="211">
        <f t="shared" si="432"/>
        <v>0</v>
      </c>
      <c r="DH1057" s="211">
        <f t="shared" si="433"/>
        <v>0</v>
      </c>
    </row>
    <row r="1058" spans="1:112" ht="32.1" customHeight="1">
      <c r="A1058" s="288">
        <v>621</v>
      </c>
      <c r="B1058" s="289" t="s">
        <v>1407</v>
      </c>
      <c r="C1058" s="202">
        <v>401000021</v>
      </c>
      <c r="D1058" s="58" t="s">
        <v>1419</v>
      </c>
      <c r="E1058" s="290" t="s">
        <v>1445</v>
      </c>
      <c r="F1058" s="291"/>
      <c r="G1058" s="291"/>
      <c r="H1058" s="292">
        <v>3</v>
      </c>
      <c r="I1058" s="291"/>
      <c r="J1058" s="292">
        <v>16</v>
      </c>
      <c r="K1058" s="292">
        <v>1</v>
      </c>
      <c r="L1058" s="292">
        <v>13</v>
      </c>
      <c r="M1058" s="293"/>
      <c r="N1058" s="293"/>
      <c r="O1058" s="293"/>
      <c r="P1058" s="294" t="s">
        <v>1477</v>
      </c>
      <c r="Q1058" s="294" t="s">
        <v>3268</v>
      </c>
      <c r="R1058" s="292" t="s">
        <v>1483</v>
      </c>
      <c r="S1058" s="292"/>
      <c r="T1058" s="292" t="s">
        <v>381</v>
      </c>
      <c r="U1058" s="292"/>
      <c r="V1058" s="292" t="s">
        <v>501</v>
      </c>
      <c r="W1058" s="292" t="s">
        <v>383</v>
      </c>
      <c r="X1058" s="292" t="s">
        <v>1484</v>
      </c>
      <c r="Y1058" s="292"/>
      <c r="Z1058" s="292"/>
      <c r="AA1058" s="292"/>
      <c r="AB1058" s="294" t="s">
        <v>3269</v>
      </c>
      <c r="AC1058" s="294" t="s">
        <v>3204</v>
      </c>
      <c r="AD1058" s="319"/>
      <c r="AE1058" s="319"/>
      <c r="AF1058" s="319"/>
      <c r="AG1058" s="319"/>
      <c r="AH1058" s="319"/>
      <c r="AI1058" s="319"/>
      <c r="AJ1058" s="319"/>
      <c r="AK1058" s="319"/>
      <c r="AL1058" s="319"/>
      <c r="AM1058" s="364" t="s">
        <v>3270</v>
      </c>
      <c r="AN1058" s="294" t="s">
        <v>3206</v>
      </c>
      <c r="AO1058" s="182" t="s">
        <v>219</v>
      </c>
      <c r="AP1058" s="182" t="s">
        <v>71</v>
      </c>
      <c r="AQ1058" s="182" t="s">
        <v>1485</v>
      </c>
      <c r="AR1058" s="70" t="s">
        <v>1486</v>
      </c>
      <c r="AS1058" s="182" t="s">
        <v>285</v>
      </c>
      <c r="AT1058" s="287">
        <v>0</v>
      </c>
      <c r="AU1058" s="287">
        <v>0</v>
      </c>
      <c r="AV1058" s="287">
        <v>0</v>
      </c>
      <c r="AW1058" s="425">
        <v>0</v>
      </c>
      <c r="AX1058" s="287">
        <v>0</v>
      </c>
      <c r="AY1058" s="287">
        <v>0</v>
      </c>
      <c r="AZ1058" s="287">
        <v>0</v>
      </c>
      <c r="BA1058" s="287">
        <v>0</v>
      </c>
      <c r="BB1058" s="287">
        <v>0</v>
      </c>
      <c r="BC1058" s="287">
        <v>0</v>
      </c>
      <c r="BD1058" s="201">
        <v>0</v>
      </c>
      <c r="BE1058" s="201">
        <v>0</v>
      </c>
      <c r="BF1058" s="201">
        <v>0</v>
      </c>
      <c r="BG1058" s="201">
        <v>0</v>
      </c>
      <c r="BH1058" s="201">
        <v>0</v>
      </c>
      <c r="BI1058" s="201">
        <v>0</v>
      </c>
      <c r="BJ1058" s="201">
        <v>0</v>
      </c>
      <c r="BK1058" s="201">
        <v>0</v>
      </c>
      <c r="BL1058" s="201">
        <v>0</v>
      </c>
      <c r="BM1058" s="201">
        <v>0</v>
      </c>
      <c r="BN1058" s="424">
        <v>0</v>
      </c>
      <c r="BO1058" s="424">
        <v>0</v>
      </c>
      <c r="BP1058" s="424">
        <v>0</v>
      </c>
      <c r="BQ1058" s="424">
        <v>0</v>
      </c>
      <c r="BR1058" s="424">
        <v>0</v>
      </c>
      <c r="BS1058" s="424">
        <v>0</v>
      </c>
      <c r="BT1058" s="424">
        <v>0</v>
      </c>
      <c r="BU1058" s="424">
        <v>0</v>
      </c>
      <c r="BV1058" s="424">
        <v>0</v>
      </c>
      <c r="BW1058" s="424">
        <v>0</v>
      </c>
      <c r="BX1058" s="287">
        <v>0</v>
      </c>
      <c r="BY1058" s="287">
        <v>0</v>
      </c>
      <c r="BZ1058" s="287">
        <v>0</v>
      </c>
      <c r="CA1058" s="287">
        <v>0</v>
      </c>
      <c r="CB1058" s="287">
        <v>0</v>
      </c>
      <c r="CC1058" s="201">
        <v>0</v>
      </c>
      <c r="CD1058" s="201">
        <v>0</v>
      </c>
      <c r="CE1058" s="201">
        <v>0</v>
      </c>
      <c r="CF1058" s="201">
        <v>0</v>
      </c>
      <c r="CG1058" s="201">
        <v>0</v>
      </c>
      <c r="CH1058" s="201">
        <v>0</v>
      </c>
      <c r="CI1058" s="201">
        <v>0</v>
      </c>
      <c r="CJ1058" s="201">
        <v>0</v>
      </c>
      <c r="CK1058" s="201">
        <v>0</v>
      </c>
      <c r="CL1058" s="201">
        <v>0</v>
      </c>
      <c r="CM1058" s="509" t="s">
        <v>92</v>
      </c>
      <c r="CN1058" s="19" t="str">
        <f t="shared" si="435"/>
        <v>4010000210701плановый</v>
      </c>
      <c r="CR1058" s="104">
        <f t="shared" si="377"/>
        <v>0</v>
      </c>
      <c r="CS1058" s="104">
        <f t="shared" si="378"/>
        <v>0</v>
      </c>
      <c r="CT1058" s="104">
        <f t="shared" si="379"/>
        <v>0</v>
      </c>
      <c r="CU1058" s="104">
        <f t="shared" si="380"/>
        <v>0</v>
      </c>
      <c r="CV1058" s="104">
        <f t="shared" si="381"/>
        <v>0</v>
      </c>
      <c r="CW1058" s="104">
        <f t="shared" si="382"/>
        <v>0</v>
      </c>
      <c r="CY1058" s="211">
        <f t="shared" si="424"/>
        <v>0</v>
      </c>
      <c r="CZ1058" s="211">
        <f t="shared" si="425"/>
        <v>0</v>
      </c>
      <c r="DA1058" s="211">
        <f t="shared" si="426"/>
        <v>0</v>
      </c>
      <c r="DB1058" s="211">
        <f t="shared" si="427"/>
        <v>0</v>
      </c>
      <c r="DC1058" s="211">
        <f t="shared" si="428"/>
        <v>0</v>
      </c>
      <c r="DD1058" s="211">
        <f t="shared" si="429"/>
        <v>0</v>
      </c>
      <c r="DE1058" s="211">
        <f t="shared" si="430"/>
        <v>0</v>
      </c>
      <c r="DF1058" s="211">
        <f t="shared" si="431"/>
        <v>0</v>
      </c>
      <c r="DG1058" s="211">
        <f t="shared" si="432"/>
        <v>0</v>
      </c>
      <c r="DH1058" s="211">
        <f t="shared" si="433"/>
        <v>0</v>
      </c>
    </row>
    <row r="1059" spans="1:112" ht="32.1" customHeight="1">
      <c r="A1059" s="288" t="s">
        <v>472</v>
      </c>
      <c r="B1059" s="289" t="s">
        <v>1407</v>
      </c>
      <c r="C1059" s="202">
        <v>401000021</v>
      </c>
      <c r="D1059" s="58" t="s">
        <v>1419</v>
      </c>
      <c r="E1059" s="290" t="s">
        <v>1445</v>
      </c>
      <c r="F1059" s="291"/>
      <c r="G1059" s="291"/>
      <c r="H1059" s="292">
        <v>3</v>
      </c>
      <c r="I1059" s="291"/>
      <c r="J1059" s="292">
        <v>16</v>
      </c>
      <c r="K1059" s="292">
        <v>1</v>
      </c>
      <c r="L1059" s="292">
        <v>13</v>
      </c>
      <c r="M1059" s="293"/>
      <c r="N1059" s="293"/>
      <c r="O1059" s="293"/>
      <c r="P1059" s="294" t="s">
        <v>1477</v>
      </c>
      <c r="Q1059" s="294" t="s">
        <v>3271</v>
      </c>
      <c r="R1059" s="292" t="s">
        <v>1482</v>
      </c>
      <c r="S1059" s="292"/>
      <c r="T1059" s="292" t="s">
        <v>381</v>
      </c>
      <c r="U1059" s="292"/>
      <c r="V1059" s="292" t="s">
        <v>501</v>
      </c>
      <c r="W1059" s="292" t="s">
        <v>383</v>
      </c>
      <c r="X1059" s="292" t="s">
        <v>1484</v>
      </c>
      <c r="Y1059" s="292"/>
      <c r="Z1059" s="292"/>
      <c r="AA1059" s="292"/>
      <c r="AB1059" s="294" t="s">
        <v>3272</v>
      </c>
      <c r="AC1059" s="294" t="s">
        <v>3204</v>
      </c>
      <c r="AD1059" s="319"/>
      <c r="AE1059" s="319"/>
      <c r="AF1059" s="319"/>
      <c r="AG1059" s="319"/>
      <c r="AH1059" s="319"/>
      <c r="AI1059" s="319"/>
      <c r="AJ1059" s="319"/>
      <c r="AK1059" s="319"/>
      <c r="AL1059" s="319"/>
      <c r="AM1059" s="364" t="s">
        <v>3270</v>
      </c>
      <c r="AN1059" s="294" t="s">
        <v>3206</v>
      </c>
      <c r="AO1059" s="182" t="s">
        <v>219</v>
      </c>
      <c r="AP1059" s="182" t="s">
        <v>71</v>
      </c>
      <c r="AQ1059" s="182" t="s">
        <v>1487</v>
      </c>
      <c r="AR1059" s="70" t="s">
        <v>1488</v>
      </c>
      <c r="AS1059" s="182" t="s">
        <v>285</v>
      </c>
      <c r="AT1059" s="287">
        <v>23070709.990000002</v>
      </c>
      <c r="AU1059" s="287">
        <v>23070709.990000002</v>
      </c>
      <c r="AV1059" s="287">
        <v>21469599.98</v>
      </c>
      <c r="AW1059" s="425">
        <v>21469599.98</v>
      </c>
      <c r="AX1059" s="287">
        <v>1370402.91</v>
      </c>
      <c r="AY1059" s="287">
        <v>1370402.91</v>
      </c>
      <c r="AZ1059" s="287">
        <v>0</v>
      </c>
      <c r="BA1059" s="287">
        <v>0</v>
      </c>
      <c r="BB1059" s="287">
        <v>230707.1</v>
      </c>
      <c r="BC1059" s="287">
        <v>230707.1</v>
      </c>
      <c r="BD1059" s="423">
        <v>0</v>
      </c>
      <c r="BE1059" s="423">
        <v>0</v>
      </c>
      <c r="BF1059" s="423">
        <v>0</v>
      </c>
      <c r="BG1059" s="423">
        <v>0</v>
      </c>
      <c r="BH1059" s="423">
        <v>0</v>
      </c>
      <c r="BI1059" s="423">
        <v>0</v>
      </c>
      <c r="BJ1059" s="423">
        <v>0</v>
      </c>
      <c r="BK1059" s="423">
        <v>0</v>
      </c>
      <c r="BL1059" s="423">
        <v>0</v>
      </c>
      <c r="BM1059" s="423">
        <v>0</v>
      </c>
      <c r="BN1059" s="424">
        <v>0</v>
      </c>
      <c r="BO1059" s="424">
        <v>0</v>
      </c>
      <c r="BP1059" s="424">
        <v>0</v>
      </c>
      <c r="BQ1059" s="424">
        <v>0</v>
      </c>
      <c r="BR1059" s="424">
        <v>0</v>
      </c>
      <c r="BS1059" s="424">
        <v>0</v>
      </c>
      <c r="BT1059" s="424">
        <v>0</v>
      </c>
      <c r="BU1059" s="424">
        <v>0</v>
      </c>
      <c r="BV1059" s="424">
        <v>0</v>
      </c>
      <c r="BW1059" s="424">
        <v>0</v>
      </c>
      <c r="BX1059" s="287">
        <v>23070709.990000002</v>
      </c>
      <c r="BY1059" s="287">
        <v>21469599.98</v>
      </c>
      <c r="BZ1059" s="287">
        <v>1370402.91</v>
      </c>
      <c r="CA1059" s="287">
        <v>0</v>
      </c>
      <c r="CB1059" s="287">
        <v>230707.1</v>
      </c>
      <c r="CC1059" s="423">
        <v>0</v>
      </c>
      <c r="CD1059" s="423">
        <v>0</v>
      </c>
      <c r="CE1059" s="423">
        <v>0</v>
      </c>
      <c r="CF1059" s="423">
        <v>0</v>
      </c>
      <c r="CG1059" s="423">
        <v>0</v>
      </c>
      <c r="CH1059" s="423">
        <v>0</v>
      </c>
      <c r="CI1059" s="423">
        <v>0</v>
      </c>
      <c r="CJ1059" s="423">
        <v>0</v>
      </c>
      <c r="CK1059" s="423">
        <v>0</v>
      </c>
      <c r="CL1059" s="423">
        <v>0</v>
      </c>
      <c r="CM1059" s="509" t="s">
        <v>92</v>
      </c>
      <c r="CN1059" s="19" t="str">
        <f t="shared" si="435"/>
        <v>4010000210701плановый</v>
      </c>
      <c r="CR1059" s="104">
        <f t="shared" si="377"/>
        <v>1.7171259969472885E-9</v>
      </c>
      <c r="CS1059" s="104">
        <f t="shared" si="378"/>
        <v>1.7171259969472885E-9</v>
      </c>
      <c r="CT1059" s="104">
        <f t="shared" si="379"/>
        <v>0</v>
      </c>
      <c r="CU1059" s="104">
        <f t="shared" si="380"/>
        <v>0</v>
      </c>
      <c r="CV1059" s="104">
        <f t="shared" si="381"/>
        <v>0</v>
      </c>
      <c r="CW1059" s="104">
        <f t="shared" si="382"/>
        <v>0</v>
      </c>
      <c r="CY1059" s="211">
        <f t="shared" si="424"/>
        <v>0</v>
      </c>
      <c r="CZ1059" s="211">
        <f t="shared" si="425"/>
        <v>0</v>
      </c>
      <c r="DA1059" s="211">
        <f t="shared" si="426"/>
        <v>0</v>
      </c>
      <c r="DB1059" s="211">
        <f t="shared" si="427"/>
        <v>0</v>
      </c>
      <c r="DC1059" s="211">
        <f t="shared" si="428"/>
        <v>0</v>
      </c>
      <c r="DD1059" s="211">
        <f t="shared" si="429"/>
        <v>0</v>
      </c>
      <c r="DE1059" s="211">
        <f t="shared" si="430"/>
        <v>0</v>
      </c>
      <c r="DF1059" s="211">
        <f t="shared" si="431"/>
        <v>0</v>
      </c>
      <c r="DG1059" s="211">
        <f t="shared" si="432"/>
        <v>0</v>
      </c>
      <c r="DH1059" s="211">
        <f t="shared" si="433"/>
        <v>0</v>
      </c>
    </row>
    <row r="1060" spans="1:112" ht="32.1" customHeight="1">
      <c r="A1060" s="288" t="s">
        <v>472</v>
      </c>
      <c r="B1060" s="289" t="s">
        <v>1407</v>
      </c>
      <c r="C1060" s="202">
        <v>401000021</v>
      </c>
      <c r="D1060" s="58" t="s">
        <v>1419</v>
      </c>
      <c r="E1060" s="290" t="s">
        <v>1489</v>
      </c>
      <c r="F1060" s="291"/>
      <c r="G1060" s="291"/>
      <c r="H1060" s="292">
        <v>3</v>
      </c>
      <c r="I1060" s="291"/>
      <c r="J1060" s="292">
        <v>16</v>
      </c>
      <c r="K1060" s="292">
        <v>1</v>
      </c>
      <c r="L1060" s="292">
        <v>13</v>
      </c>
      <c r="M1060" s="293"/>
      <c r="N1060" s="293"/>
      <c r="O1060" s="293"/>
      <c r="P1060" s="294" t="s">
        <v>1477</v>
      </c>
      <c r="Q1060" s="294" t="s">
        <v>1490</v>
      </c>
      <c r="R1060" s="292"/>
      <c r="S1060" s="292"/>
      <c r="T1060" s="292">
        <v>3</v>
      </c>
      <c r="U1060" s="292"/>
      <c r="V1060" s="292">
        <v>9</v>
      </c>
      <c r="W1060" s="292">
        <v>1</v>
      </c>
      <c r="X1060" s="292"/>
      <c r="Y1060" s="292"/>
      <c r="Z1060" s="292"/>
      <c r="AA1060" s="292"/>
      <c r="AB1060" s="294" t="s">
        <v>1491</v>
      </c>
      <c r="AC1060" s="294" t="s">
        <v>3204</v>
      </c>
      <c r="AD1060" s="319"/>
      <c r="AE1060" s="319"/>
      <c r="AF1060" s="319"/>
      <c r="AG1060" s="319"/>
      <c r="AH1060" s="319"/>
      <c r="AI1060" s="319"/>
      <c r="AJ1060" s="319"/>
      <c r="AK1060" s="319"/>
      <c r="AL1060" s="319"/>
      <c r="AM1060" s="364" t="s">
        <v>3270</v>
      </c>
      <c r="AN1060" s="294" t="s">
        <v>3206</v>
      </c>
      <c r="AO1060" s="182" t="s">
        <v>219</v>
      </c>
      <c r="AP1060" s="182" t="s">
        <v>71</v>
      </c>
      <c r="AQ1060" s="182" t="s">
        <v>1417</v>
      </c>
      <c r="AR1060" s="70" t="s">
        <v>1418</v>
      </c>
      <c r="AS1060" s="182" t="s">
        <v>285</v>
      </c>
      <c r="AT1060" s="287">
        <v>0</v>
      </c>
      <c r="AU1060" s="287">
        <v>0</v>
      </c>
      <c r="AV1060" s="287">
        <v>0</v>
      </c>
      <c r="AW1060" s="425">
        <v>0</v>
      </c>
      <c r="AX1060" s="287">
        <v>0</v>
      </c>
      <c r="AY1060" s="287">
        <v>0</v>
      </c>
      <c r="AZ1060" s="287">
        <v>0</v>
      </c>
      <c r="BA1060" s="287">
        <v>0</v>
      </c>
      <c r="BB1060" s="287">
        <v>0</v>
      </c>
      <c r="BC1060" s="287">
        <v>0</v>
      </c>
      <c r="BD1060" s="426">
        <v>8599003.6799999997</v>
      </c>
      <c r="BE1060" s="426">
        <v>0</v>
      </c>
      <c r="BF1060" s="426">
        <v>0</v>
      </c>
      <c r="BG1060" s="426">
        <v>0</v>
      </c>
      <c r="BH1060" s="426">
        <v>8599003.6799999997</v>
      </c>
      <c r="BI1060" s="426">
        <v>0</v>
      </c>
      <c r="BJ1060" s="426">
        <v>0</v>
      </c>
      <c r="BK1060" s="426">
        <v>0</v>
      </c>
      <c r="BL1060" s="426">
        <v>0</v>
      </c>
      <c r="BM1060" s="426">
        <v>0</v>
      </c>
      <c r="BN1060" s="424">
        <v>0</v>
      </c>
      <c r="BO1060" s="424">
        <v>0</v>
      </c>
      <c r="BP1060" s="424">
        <v>0</v>
      </c>
      <c r="BQ1060" s="424">
        <v>0</v>
      </c>
      <c r="BR1060" s="424">
        <v>0</v>
      </c>
      <c r="BS1060" s="424">
        <v>0</v>
      </c>
      <c r="BT1060" s="424">
        <v>0</v>
      </c>
      <c r="BU1060" s="424">
        <v>0</v>
      </c>
      <c r="BV1060" s="424">
        <v>0</v>
      </c>
      <c r="BW1060" s="424">
        <v>0</v>
      </c>
      <c r="BX1060" s="287">
        <v>0</v>
      </c>
      <c r="BY1060" s="287">
        <v>0</v>
      </c>
      <c r="BZ1060" s="287">
        <v>0</v>
      </c>
      <c r="CA1060" s="287">
        <v>0</v>
      </c>
      <c r="CB1060" s="287">
        <v>0</v>
      </c>
      <c r="CC1060" s="426">
        <v>8599003.6799999997</v>
      </c>
      <c r="CD1060" s="426">
        <v>0</v>
      </c>
      <c r="CE1060" s="426">
        <v>0</v>
      </c>
      <c r="CF1060" s="426">
        <v>0</v>
      </c>
      <c r="CG1060" s="426">
        <v>8599003.6799999997</v>
      </c>
      <c r="CH1060" s="426">
        <v>0</v>
      </c>
      <c r="CI1060" s="426">
        <v>0</v>
      </c>
      <c r="CJ1060" s="426">
        <v>0</v>
      </c>
      <c r="CK1060" s="426">
        <v>0</v>
      </c>
      <c r="CL1060" s="426">
        <v>0</v>
      </c>
      <c r="CM1060" s="509" t="s">
        <v>92</v>
      </c>
      <c r="CN1060" s="19" t="str">
        <f t="shared" si="435"/>
        <v>4010000210701плановый</v>
      </c>
      <c r="CR1060" s="104">
        <f t="shared" si="377"/>
        <v>0</v>
      </c>
      <c r="CS1060" s="104">
        <f t="shared" si="378"/>
        <v>0</v>
      </c>
      <c r="CT1060" s="104">
        <f t="shared" si="379"/>
        <v>0</v>
      </c>
      <c r="CU1060" s="104">
        <f t="shared" si="380"/>
        <v>0</v>
      </c>
      <c r="CV1060" s="104">
        <f t="shared" si="381"/>
        <v>0</v>
      </c>
      <c r="CW1060" s="104">
        <f t="shared" si="382"/>
        <v>0</v>
      </c>
      <c r="CY1060" s="211">
        <f t="shared" si="424"/>
        <v>0</v>
      </c>
      <c r="CZ1060" s="211">
        <f t="shared" si="425"/>
        <v>0</v>
      </c>
      <c r="DA1060" s="211">
        <f t="shared" si="426"/>
        <v>0</v>
      </c>
      <c r="DB1060" s="211">
        <f t="shared" si="427"/>
        <v>0</v>
      </c>
      <c r="DC1060" s="211">
        <f t="shared" si="428"/>
        <v>0</v>
      </c>
      <c r="DD1060" s="211">
        <f t="shared" si="429"/>
        <v>0</v>
      </c>
      <c r="DE1060" s="211">
        <f t="shared" si="430"/>
        <v>0</v>
      </c>
      <c r="DF1060" s="211">
        <f t="shared" si="431"/>
        <v>0</v>
      </c>
      <c r="DG1060" s="211">
        <f t="shared" si="432"/>
        <v>0</v>
      </c>
      <c r="DH1060" s="211">
        <f t="shared" si="433"/>
        <v>0</v>
      </c>
    </row>
    <row r="1061" spans="1:112" ht="32.1" customHeight="1">
      <c r="A1061" s="288" t="s">
        <v>472</v>
      </c>
      <c r="B1061" s="289" t="s">
        <v>1407</v>
      </c>
      <c r="C1061" s="202">
        <v>401000021</v>
      </c>
      <c r="D1061" s="58" t="s">
        <v>1419</v>
      </c>
      <c r="E1061" s="290" t="s">
        <v>329</v>
      </c>
      <c r="F1061" s="291"/>
      <c r="G1061" s="291"/>
      <c r="H1061" s="292">
        <v>3</v>
      </c>
      <c r="I1061" s="291"/>
      <c r="J1061" s="292">
        <v>16</v>
      </c>
      <c r="K1061" s="292">
        <v>1</v>
      </c>
      <c r="L1061" s="292">
        <v>13</v>
      </c>
      <c r="M1061" s="293"/>
      <c r="N1061" s="293"/>
      <c r="O1061" s="293"/>
      <c r="P1061" s="294" t="s">
        <v>1477</v>
      </c>
      <c r="Q1061" s="294" t="s">
        <v>1492</v>
      </c>
      <c r="R1061" s="292"/>
      <c r="S1061" s="292"/>
      <c r="T1061" s="292">
        <v>3</v>
      </c>
      <c r="U1061" s="292"/>
      <c r="V1061" s="292">
        <v>9</v>
      </c>
      <c r="W1061" s="292">
        <v>1</v>
      </c>
      <c r="X1061" s="292"/>
      <c r="Y1061" s="292"/>
      <c r="Z1061" s="292"/>
      <c r="AA1061" s="292"/>
      <c r="AB1061" s="294" t="s">
        <v>1491</v>
      </c>
      <c r="AC1061" s="294" t="s">
        <v>3204</v>
      </c>
      <c r="AD1061" s="319"/>
      <c r="AE1061" s="319"/>
      <c r="AF1061" s="319"/>
      <c r="AG1061" s="319"/>
      <c r="AH1061" s="319"/>
      <c r="AI1061" s="319"/>
      <c r="AJ1061" s="319"/>
      <c r="AK1061" s="319"/>
      <c r="AL1061" s="319"/>
      <c r="AM1061" s="364" t="s">
        <v>3270</v>
      </c>
      <c r="AN1061" s="294" t="s">
        <v>3206</v>
      </c>
      <c r="AO1061" s="182" t="s">
        <v>219</v>
      </c>
      <c r="AP1061" s="182" t="s">
        <v>71</v>
      </c>
      <c r="AQ1061" s="182" t="s">
        <v>1417</v>
      </c>
      <c r="AR1061" s="70" t="s">
        <v>1418</v>
      </c>
      <c r="AS1061" s="182" t="s">
        <v>285</v>
      </c>
      <c r="AT1061" s="287">
        <v>0</v>
      </c>
      <c r="AU1061" s="287">
        <v>0</v>
      </c>
      <c r="AV1061" s="287">
        <v>0</v>
      </c>
      <c r="AW1061" s="425">
        <v>0</v>
      </c>
      <c r="AX1061" s="287">
        <v>0</v>
      </c>
      <c r="AY1061" s="287">
        <v>0</v>
      </c>
      <c r="AZ1061" s="287">
        <v>0</v>
      </c>
      <c r="BA1061" s="287">
        <v>0</v>
      </c>
      <c r="BB1061" s="287">
        <v>0</v>
      </c>
      <c r="BC1061" s="287">
        <v>0</v>
      </c>
      <c r="BD1061" s="426">
        <v>0</v>
      </c>
      <c r="BE1061" s="426">
        <v>0</v>
      </c>
      <c r="BF1061" s="426">
        <v>0</v>
      </c>
      <c r="BG1061" s="426">
        <v>0</v>
      </c>
      <c r="BH1061" s="426">
        <v>0</v>
      </c>
      <c r="BI1061" s="426">
        <v>0</v>
      </c>
      <c r="BJ1061" s="426">
        <v>0</v>
      </c>
      <c r="BK1061" s="426">
        <v>0</v>
      </c>
      <c r="BL1061" s="426">
        <v>0</v>
      </c>
      <c r="BM1061" s="426">
        <v>0</v>
      </c>
      <c r="BN1061" s="424">
        <v>0</v>
      </c>
      <c r="BO1061" s="424">
        <v>0</v>
      </c>
      <c r="BP1061" s="424">
        <v>0</v>
      </c>
      <c r="BQ1061" s="424">
        <v>0</v>
      </c>
      <c r="BR1061" s="424">
        <v>0</v>
      </c>
      <c r="BS1061" s="424">
        <v>0</v>
      </c>
      <c r="BT1061" s="424">
        <v>0</v>
      </c>
      <c r="BU1061" s="424">
        <v>0</v>
      </c>
      <c r="BV1061" s="424">
        <v>0</v>
      </c>
      <c r="BW1061" s="424">
        <v>0</v>
      </c>
      <c r="BX1061" s="287">
        <v>0</v>
      </c>
      <c r="BY1061" s="287">
        <v>0</v>
      </c>
      <c r="BZ1061" s="287">
        <v>0</v>
      </c>
      <c r="CA1061" s="287">
        <v>0</v>
      </c>
      <c r="CB1061" s="287">
        <v>0</v>
      </c>
      <c r="CC1061" s="426">
        <v>0</v>
      </c>
      <c r="CD1061" s="426">
        <v>0</v>
      </c>
      <c r="CE1061" s="426">
        <v>0</v>
      </c>
      <c r="CF1061" s="426">
        <v>0</v>
      </c>
      <c r="CG1061" s="426">
        <v>0</v>
      </c>
      <c r="CH1061" s="426">
        <v>0</v>
      </c>
      <c r="CI1061" s="426">
        <v>0</v>
      </c>
      <c r="CJ1061" s="426">
        <v>0</v>
      </c>
      <c r="CK1061" s="426">
        <v>0</v>
      </c>
      <c r="CL1061" s="426">
        <v>0</v>
      </c>
      <c r="CM1061" s="509" t="s">
        <v>92</v>
      </c>
      <c r="CN1061" s="19" t="str">
        <f t="shared" si="435"/>
        <v>4010000210701плановый</v>
      </c>
      <c r="CR1061" s="104">
        <f t="shared" si="377"/>
        <v>0</v>
      </c>
      <c r="CS1061" s="104">
        <f t="shared" si="378"/>
        <v>0</v>
      </c>
      <c r="CT1061" s="104">
        <f t="shared" si="379"/>
        <v>0</v>
      </c>
      <c r="CU1061" s="104">
        <f t="shared" si="380"/>
        <v>0</v>
      </c>
      <c r="CV1061" s="104">
        <f t="shared" si="381"/>
        <v>0</v>
      </c>
      <c r="CW1061" s="104">
        <f t="shared" si="382"/>
        <v>0</v>
      </c>
      <c r="CY1061" s="211">
        <f t="shared" si="424"/>
        <v>0</v>
      </c>
      <c r="CZ1061" s="211">
        <f t="shared" si="425"/>
        <v>0</v>
      </c>
      <c r="DA1061" s="211">
        <f t="shared" si="426"/>
        <v>0</v>
      </c>
      <c r="DB1061" s="211">
        <f t="shared" si="427"/>
        <v>0</v>
      </c>
      <c r="DC1061" s="211">
        <f t="shared" si="428"/>
        <v>0</v>
      </c>
      <c r="DD1061" s="211">
        <f t="shared" si="429"/>
        <v>0</v>
      </c>
      <c r="DE1061" s="211">
        <f t="shared" si="430"/>
        <v>0</v>
      </c>
      <c r="DF1061" s="211">
        <f t="shared" si="431"/>
        <v>0</v>
      </c>
      <c r="DG1061" s="211">
        <f t="shared" si="432"/>
        <v>0</v>
      </c>
      <c r="DH1061" s="211">
        <f t="shared" si="433"/>
        <v>0</v>
      </c>
    </row>
    <row r="1062" spans="1:112" ht="32.1" customHeight="1">
      <c r="A1062" s="288" t="s">
        <v>472</v>
      </c>
      <c r="B1062" s="289" t="s">
        <v>1407</v>
      </c>
      <c r="C1062" s="202">
        <v>401000022</v>
      </c>
      <c r="D1062" s="58" t="s">
        <v>1415</v>
      </c>
      <c r="E1062" s="290" t="s">
        <v>329</v>
      </c>
      <c r="F1062" s="291"/>
      <c r="G1062" s="291"/>
      <c r="H1062" s="292">
        <v>3</v>
      </c>
      <c r="I1062" s="291"/>
      <c r="J1062" s="292">
        <v>16</v>
      </c>
      <c r="K1062" s="292">
        <v>1</v>
      </c>
      <c r="L1062" s="292">
        <v>13</v>
      </c>
      <c r="M1062" s="293"/>
      <c r="N1062" s="293"/>
      <c r="O1062" s="293"/>
      <c r="P1062" s="294" t="s">
        <v>1477</v>
      </c>
      <c r="Q1062" s="294" t="s">
        <v>1490</v>
      </c>
      <c r="R1062" s="292"/>
      <c r="S1062" s="292"/>
      <c r="T1062" s="292">
        <v>3</v>
      </c>
      <c r="U1062" s="292"/>
      <c r="V1062" s="292">
        <v>9</v>
      </c>
      <c r="W1062" s="292">
        <v>1</v>
      </c>
      <c r="X1062" s="292"/>
      <c r="Y1062" s="292"/>
      <c r="Z1062" s="292"/>
      <c r="AA1062" s="292"/>
      <c r="AB1062" s="294" t="s">
        <v>1491</v>
      </c>
      <c r="AC1062" s="294" t="s">
        <v>3204</v>
      </c>
      <c r="AD1062" s="319"/>
      <c r="AE1062" s="319"/>
      <c r="AF1062" s="319"/>
      <c r="AG1062" s="319"/>
      <c r="AH1062" s="319"/>
      <c r="AI1062" s="319"/>
      <c r="AJ1062" s="319"/>
      <c r="AK1062" s="319"/>
      <c r="AL1062" s="319"/>
      <c r="AM1062" s="364" t="s">
        <v>3270</v>
      </c>
      <c r="AN1062" s="294" t="s">
        <v>3206</v>
      </c>
      <c r="AO1062" s="182" t="s">
        <v>219</v>
      </c>
      <c r="AP1062" s="182" t="s">
        <v>90</v>
      </c>
      <c r="AQ1062" s="182" t="s">
        <v>1417</v>
      </c>
      <c r="AR1062" s="70" t="s">
        <v>1418</v>
      </c>
      <c r="AS1062" s="182" t="s">
        <v>285</v>
      </c>
      <c r="AT1062" s="287">
        <v>0</v>
      </c>
      <c r="AU1062" s="287">
        <v>0</v>
      </c>
      <c r="AV1062" s="287">
        <v>0</v>
      </c>
      <c r="AW1062" s="425">
        <v>0</v>
      </c>
      <c r="AX1062" s="287">
        <v>0</v>
      </c>
      <c r="AY1062" s="287">
        <v>0</v>
      </c>
      <c r="AZ1062" s="287">
        <v>0</v>
      </c>
      <c r="BA1062" s="287">
        <v>0</v>
      </c>
      <c r="BB1062" s="287">
        <v>0</v>
      </c>
      <c r="BC1062" s="287">
        <v>0</v>
      </c>
      <c r="BD1062" s="426">
        <v>0</v>
      </c>
      <c r="BE1062" s="426">
        <v>0</v>
      </c>
      <c r="BF1062" s="426">
        <v>0</v>
      </c>
      <c r="BG1062" s="426">
        <v>0</v>
      </c>
      <c r="BH1062" s="426">
        <v>0</v>
      </c>
      <c r="BI1062" s="426">
        <v>0</v>
      </c>
      <c r="BJ1062" s="426">
        <v>0</v>
      </c>
      <c r="BK1062" s="426">
        <v>0</v>
      </c>
      <c r="BL1062" s="426">
        <v>0</v>
      </c>
      <c r="BM1062" s="426">
        <v>0</v>
      </c>
      <c r="BN1062" s="424">
        <v>0</v>
      </c>
      <c r="BO1062" s="424">
        <v>0</v>
      </c>
      <c r="BP1062" s="424">
        <v>0</v>
      </c>
      <c r="BQ1062" s="424">
        <v>0</v>
      </c>
      <c r="BR1062" s="424">
        <v>0</v>
      </c>
      <c r="BS1062" s="424">
        <v>0</v>
      </c>
      <c r="BT1062" s="424">
        <v>0</v>
      </c>
      <c r="BU1062" s="424">
        <v>0</v>
      </c>
      <c r="BV1062" s="424">
        <v>0</v>
      </c>
      <c r="BW1062" s="424">
        <v>0</v>
      </c>
      <c r="BX1062" s="287">
        <v>0</v>
      </c>
      <c r="BY1062" s="287">
        <v>0</v>
      </c>
      <c r="BZ1062" s="287">
        <v>0</v>
      </c>
      <c r="CA1062" s="287">
        <v>0</v>
      </c>
      <c r="CB1062" s="287">
        <v>0</v>
      </c>
      <c r="CC1062" s="426">
        <v>0</v>
      </c>
      <c r="CD1062" s="426">
        <v>0</v>
      </c>
      <c r="CE1062" s="426">
        <v>0</v>
      </c>
      <c r="CF1062" s="426">
        <v>0</v>
      </c>
      <c r="CG1062" s="426">
        <v>0</v>
      </c>
      <c r="CH1062" s="426">
        <v>0</v>
      </c>
      <c r="CI1062" s="426">
        <v>0</v>
      </c>
      <c r="CJ1062" s="426">
        <v>0</v>
      </c>
      <c r="CK1062" s="426">
        <v>0</v>
      </c>
      <c r="CL1062" s="426">
        <v>0</v>
      </c>
      <c r="CM1062" s="509" t="s">
        <v>92</v>
      </c>
      <c r="CN1062" s="19" t="str">
        <f t="shared" si="435"/>
        <v>4010000220702плановый</v>
      </c>
      <c r="CR1062" s="104">
        <f t="shared" ref="CR1062:CR1125" si="439">AT1062-AV1062-AX1062-AZ1062-BB1062</f>
        <v>0</v>
      </c>
      <c r="CS1062" s="104">
        <f t="shared" ref="CS1062:CS1125" si="440">AU1062-AW1062-AY1062-BA1062-BC1062</f>
        <v>0</v>
      </c>
      <c r="CT1062" s="104">
        <f t="shared" ref="CT1062:CT1125" si="441">BD1062-BE1062-BF1062-BG1062-BH1062</f>
        <v>0</v>
      </c>
      <c r="CU1062" s="104">
        <f t="shared" ref="CU1062:CU1125" si="442">BI1062-BJ1062-BK1062-BL1062-BM1062</f>
        <v>0</v>
      </c>
      <c r="CV1062" s="104">
        <f t="shared" ref="CV1062:CV1125" si="443">BN1062-BO1062-BP1062-BQ1062-BR1062</f>
        <v>0</v>
      </c>
      <c r="CW1062" s="104">
        <f t="shared" ref="CW1062:CW1125" si="444">BS1062-BT1062-BU1062-BV1062-BW1062</f>
        <v>0</v>
      </c>
      <c r="CY1062" s="211">
        <f t="shared" si="424"/>
        <v>0</v>
      </c>
      <c r="CZ1062" s="211">
        <f t="shared" si="425"/>
        <v>0</v>
      </c>
      <c r="DA1062" s="211">
        <f t="shared" si="426"/>
        <v>0</v>
      </c>
      <c r="DB1062" s="211">
        <f t="shared" si="427"/>
        <v>0</v>
      </c>
      <c r="DC1062" s="211">
        <f t="shared" si="428"/>
        <v>0</v>
      </c>
      <c r="DD1062" s="211">
        <f t="shared" si="429"/>
        <v>0</v>
      </c>
      <c r="DE1062" s="211">
        <f t="shared" si="430"/>
        <v>0</v>
      </c>
      <c r="DF1062" s="211">
        <f t="shared" si="431"/>
        <v>0</v>
      </c>
      <c r="DG1062" s="211">
        <f t="shared" si="432"/>
        <v>0</v>
      </c>
      <c r="DH1062" s="211">
        <f t="shared" si="433"/>
        <v>0</v>
      </c>
    </row>
    <row r="1063" spans="1:112" ht="32.1" customHeight="1">
      <c r="A1063" s="288">
        <v>621</v>
      </c>
      <c r="B1063" s="289" t="s">
        <v>1407</v>
      </c>
      <c r="C1063" s="202">
        <v>401000021</v>
      </c>
      <c r="D1063" s="58" t="s">
        <v>1419</v>
      </c>
      <c r="E1063" s="290" t="s">
        <v>329</v>
      </c>
      <c r="F1063" s="291"/>
      <c r="G1063" s="291"/>
      <c r="H1063" s="292">
        <v>3</v>
      </c>
      <c r="I1063" s="291"/>
      <c r="J1063" s="292">
        <v>16</v>
      </c>
      <c r="K1063" s="292">
        <v>1</v>
      </c>
      <c r="L1063" s="292">
        <v>13</v>
      </c>
      <c r="M1063" s="293"/>
      <c r="N1063" s="293"/>
      <c r="O1063" s="293"/>
      <c r="P1063" s="294" t="s">
        <v>1477</v>
      </c>
      <c r="Q1063" s="294" t="s">
        <v>1490</v>
      </c>
      <c r="R1063" s="292"/>
      <c r="S1063" s="292"/>
      <c r="T1063" s="292">
        <v>3</v>
      </c>
      <c r="U1063" s="292"/>
      <c r="V1063" s="292">
        <v>9</v>
      </c>
      <c r="W1063" s="292">
        <v>1</v>
      </c>
      <c r="X1063" s="292"/>
      <c r="Y1063" s="292"/>
      <c r="Z1063" s="292"/>
      <c r="AA1063" s="292"/>
      <c r="AB1063" s="294" t="s">
        <v>1491</v>
      </c>
      <c r="AC1063" s="294" t="s">
        <v>3204</v>
      </c>
      <c r="AD1063" s="319"/>
      <c r="AE1063" s="319"/>
      <c r="AF1063" s="319"/>
      <c r="AG1063" s="319"/>
      <c r="AH1063" s="319"/>
      <c r="AI1063" s="319"/>
      <c r="AJ1063" s="319"/>
      <c r="AK1063" s="319"/>
      <c r="AL1063" s="319"/>
      <c r="AM1063" s="364" t="s">
        <v>3270</v>
      </c>
      <c r="AN1063" s="294" t="s">
        <v>3206</v>
      </c>
      <c r="AO1063" s="182" t="s">
        <v>219</v>
      </c>
      <c r="AP1063" s="182" t="s">
        <v>71</v>
      </c>
      <c r="AQ1063" s="182" t="s">
        <v>1493</v>
      </c>
      <c r="AR1063" s="70" t="s">
        <v>3312</v>
      </c>
      <c r="AS1063" s="182" t="s">
        <v>285</v>
      </c>
      <c r="AT1063" s="287">
        <v>22124562.52</v>
      </c>
      <c r="AU1063" s="287">
        <v>22124562.52</v>
      </c>
      <c r="AV1063" s="287">
        <v>0</v>
      </c>
      <c r="AW1063" s="250"/>
      <c r="AX1063" s="287">
        <v>21903316.899999999</v>
      </c>
      <c r="AY1063" s="287">
        <v>21903316.899999999</v>
      </c>
      <c r="AZ1063" s="287">
        <v>0</v>
      </c>
      <c r="BA1063" s="287">
        <v>0</v>
      </c>
      <c r="BB1063" s="287">
        <v>221245.62</v>
      </c>
      <c r="BC1063" s="287">
        <v>221245.62</v>
      </c>
      <c r="BD1063" s="426">
        <v>0</v>
      </c>
      <c r="BE1063" s="426">
        <v>0</v>
      </c>
      <c r="BF1063" s="426">
        <v>0</v>
      </c>
      <c r="BG1063" s="426">
        <v>0</v>
      </c>
      <c r="BH1063" s="426">
        <v>0</v>
      </c>
      <c r="BI1063" s="426">
        <v>0</v>
      </c>
      <c r="BJ1063" s="426">
        <v>0</v>
      </c>
      <c r="BK1063" s="426">
        <v>0</v>
      </c>
      <c r="BL1063" s="426">
        <v>0</v>
      </c>
      <c r="BM1063" s="426">
        <v>0</v>
      </c>
      <c r="BN1063" s="424">
        <v>0</v>
      </c>
      <c r="BO1063" s="424">
        <v>0</v>
      </c>
      <c r="BP1063" s="424">
        <v>0</v>
      </c>
      <c r="BQ1063" s="424">
        <v>0</v>
      </c>
      <c r="BR1063" s="424">
        <v>0</v>
      </c>
      <c r="BS1063" s="424">
        <v>0</v>
      </c>
      <c r="BT1063" s="424">
        <v>0</v>
      </c>
      <c r="BU1063" s="424">
        <v>0</v>
      </c>
      <c r="BV1063" s="424">
        <v>0</v>
      </c>
      <c r="BW1063" s="424">
        <v>0</v>
      </c>
      <c r="BX1063" s="287">
        <v>22124562.52</v>
      </c>
      <c r="BY1063" s="250"/>
      <c r="BZ1063" s="287">
        <v>21903316.899999999</v>
      </c>
      <c r="CA1063" s="287">
        <v>0</v>
      </c>
      <c r="CB1063" s="287">
        <v>221245.62</v>
      </c>
      <c r="CC1063" s="426">
        <v>0</v>
      </c>
      <c r="CD1063" s="426">
        <v>0</v>
      </c>
      <c r="CE1063" s="426">
        <v>0</v>
      </c>
      <c r="CF1063" s="426">
        <v>0</v>
      </c>
      <c r="CG1063" s="426">
        <v>0</v>
      </c>
      <c r="CH1063" s="426">
        <v>0</v>
      </c>
      <c r="CI1063" s="426">
        <v>0</v>
      </c>
      <c r="CJ1063" s="426">
        <v>0</v>
      </c>
      <c r="CK1063" s="426">
        <v>0</v>
      </c>
      <c r="CL1063" s="426">
        <v>0</v>
      </c>
      <c r="CM1063" s="509" t="s">
        <v>92</v>
      </c>
      <c r="CN1063" s="19" t="str">
        <f t="shared" si="435"/>
        <v>4010000210701плановый</v>
      </c>
      <c r="CR1063" s="104">
        <f t="shared" si="439"/>
        <v>1.0477378964424133E-9</v>
      </c>
      <c r="CS1063" s="104">
        <f t="shared" si="440"/>
        <v>1.0477378964424133E-9</v>
      </c>
      <c r="CT1063" s="104">
        <f t="shared" si="441"/>
        <v>0</v>
      </c>
      <c r="CU1063" s="104">
        <f t="shared" si="442"/>
        <v>0</v>
      </c>
      <c r="CV1063" s="104">
        <f t="shared" si="443"/>
        <v>0</v>
      </c>
      <c r="CW1063" s="104">
        <f t="shared" si="444"/>
        <v>0</v>
      </c>
      <c r="CY1063" s="211">
        <f t="shared" si="424"/>
        <v>0</v>
      </c>
      <c r="CZ1063" s="211">
        <f t="shared" si="425"/>
        <v>0</v>
      </c>
      <c r="DA1063" s="211">
        <f t="shared" si="426"/>
        <v>0</v>
      </c>
      <c r="DB1063" s="211">
        <f t="shared" si="427"/>
        <v>0</v>
      </c>
      <c r="DC1063" s="211">
        <f t="shared" si="428"/>
        <v>0</v>
      </c>
      <c r="DD1063" s="211">
        <f t="shared" si="429"/>
        <v>0</v>
      </c>
      <c r="DE1063" s="211">
        <f t="shared" si="430"/>
        <v>0</v>
      </c>
      <c r="DF1063" s="211">
        <f t="shared" si="431"/>
        <v>0</v>
      </c>
      <c r="DG1063" s="211">
        <f t="shared" si="432"/>
        <v>0</v>
      </c>
      <c r="DH1063" s="211">
        <f t="shared" si="433"/>
        <v>0</v>
      </c>
    </row>
    <row r="1064" spans="1:112" ht="32.1" customHeight="1">
      <c r="A1064" s="288" t="s">
        <v>472</v>
      </c>
      <c r="B1064" s="289" t="s">
        <v>1407</v>
      </c>
      <c r="C1064" s="202">
        <v>401000043</v>
      </c>
      <c r="D1064" s="58" t="s">
        <v>1425</v>
      </c>
      <c r="E1064" s="290" t="s">
        <v>329</v>
      </c>
      <c r="F1064" s="291"/>
      <c r="G1064" s="291"/>
      <c r="H1064" s="292">
        <v>3</v>
      </c>
      <c r="I1064" s="291"/>
      <c r="J1064" s="292">
        <v>16</v>
      </c>
      <c r="K1064" s="292">
        <v>1</v>
      </c>
      <c r="L1064" s="292">
        <v>26</v>
      </c>
      <c r="M1064" s="293"/>
      <c r="N1064" s="293"/>
      <c r="O1064" s="293"/>
      <c r="P1064" s="294" t="s">
        <v>1477</v>
      </c>
      <c r="Q1064" s="294" t="s">
        <v>1490</v>
      </c>
      <c r="R1064" s="292"/>
      <c r="S1064" s="292"/>
      <c r="T1064" s="292">
        <v>3</v>
      </c>
      <c r="U1064" s="292"/>
      <c r="V1064" s="292">
        <v>9</v>
      </c>
      <c r="W1064" s="292">
        <v>1</v>
      </c>
      <c r="X1064" s="292"/>
      <c r="Y1064" s="292"/>
      <c r="Z1064" s="292"/>
      <c r="AA1064" s="292"/>
      <c r="AB1064" s="294" t="s">
        <v>1494</v>
      </c>
      <c r="AC1064" s="294" t="s">
        <v>3273</v>
      </c>
      <c r="AD1064" s="319"/>
      <c r="AE1064" s="319"/>
      <c r="AF1064" s="319"/>
      <c r="AG1064" s="319"/>
      <c r="AH1064" s="319"/>
      <c r="AI1064" s="319"/>
      <c r="AJ1064" s="319"/>
      <c r="AK1064" s="319"/>
      <c r="AL1064" s="319"/>
      <c r="AM1064" s="364" t="s">
        <v>3221</v>
      </c>
      <c r="AN1064" s="294" t="s">
        <v>3222</v>
      </c>
      <c r="AO1064" s="182" t="s">
        <v>137</v>
      </c>
      <c r="AP1064" s="182" t="s">
        <v>65</v>
      </c>
      <c r="AQ1064" s="182" t="s">
        <v>1495</v>
      </c>
      <c r="AR1064" s="70" t="s">
        <v>1432</v>
      </c>
      <c r="AS1064" s="182" t="s">
        <v>73</v>
      </c>
      <c r="AT1064" s="287">
        <v>0</v>
      </c>
      <c r="AU1064" s="287">
        <v>0</v>
      </c>
      <c r="AV1064" s="287">
        <v>0</v>
      </c>
      <c r="AW1064" s="425">
        <v>0</v>
      </c>
      <c r="AX1064" s="287">
        <v>0</v>
      </c>
      <c r="AY1064" s="287">
        <v>0</v>
      </c>
      <c r="AZ1064" s="287">
        <v>0</v>
      </c>
      <c r="BA1064" s="287">
        <v>0</v>
      </c>
      <c r="BB1064" s="287">
        <v>0</v>
      </c>
      <c r="BC1064" s="287">
        <v>0</v>
      </c>
      <c r="BD1064" s="426">
        <v>0</v>
      </c>
      <c r="BE1064" s="426">
        <v>0</v>
      </c>
      <c r="BF1064" s="426">
        <v>0</v>
      </c>
      <c r="BG1064" s="426">
        <v>0</v>
      </c>
      <c r="BH1064" s="426">
        <v>0</v>
      </c>
      <c r="BI1064" s="426">
        <v>0</v>
      </c>
      <c r="BJ1064" s="426">
        <v>0</v>
      </c>
      <c r="BK1064" s="426">
        <v>0</v>
      </c>
      <c r="BL1064" s="426">
        <v>0</v>
      </c>
      <c r="BM1064" s="426">
        <v>0</v>
      </c>
      <c r="BN1064" s="424">
        <v>0</v>
      </c>
      <c r="BO1064" s="424">
        <v>0</v>
      </c>
      <c r="BP1064" s="424">
        <v>0</v>
      </c>
      <c r="BQ1064" s="424">
        <v>0</v>
      </c>
      <c r="BR1064" s="424">
        <v>0</v>
      </c>
      <c r="BS1064" s="424">
        <v>0</v>
      </c>
      <c r="BT1064" s="424">
        <v>0</v>
      </c>
      <c r="BU1064" s="424">
        <v>0</v>
      </c>
      <c r="BV1064" s="424">
        <v>0</v>
      </c>
      <c r="BW1064" s="424">
        <v>0</v>
      </c>
      <c r="BX1064" s="287">
        <v>0</v>
      </c>
      <c r="BY1064" s="287">
        <v>0</v>
      </c>
      <c r="BZ1064" s="287">
        <v>0</v>
      </c>
      <c r="CA1064" s="287">
        <v>0</v>
      </c>
      <c r="CB1064" s="287">
        <v>0</v>
      </c>
      <c r="CC1064" s="426">
        <v>0</v>
      </c>
      <c r="CD1064" s="426">
        <v>0</v>
      </c>
      <c r="CE1064" s="426">
        <v>0</v>
      </c>
      <c r="CF1064" s="426">
        <v>0</v>
      </c>
      <c r="CG1064" s="426">
        <v>0</v>
      </c>
      <c r="CH1064" s="426">
        <v>0</v>
      </c>
      <c r="CI1064" s="426">
        <v>0</v>
      </c>
      <c r="CJ1064" s="426">
        <v>0</v>
      </c>
      <c r="CK1064" s="426">
        <v>0</v>
      </c>
      <c r="CL1064" s="426">
        <v>0</v>
      </c>
      <c r="CM1064" s="427" t="s">
        <v>91</v>
      </c>
      <c r="CN1064" s="19" t="str">
        <f t="shared" si="435"/>
        <v>4010000430412нормативный</v>
      </c>
      <c r="CR1064" s="104">
        <f t="shared" si="439"/>
        <v>0</v>
      </c>
      <c r="CS1064" s="104">
        <f t="shared" si="440"/>
        <v>0</v>
      </c>
      <c r="CT1064" s="104">
        <f t="shared" si="441"/>
        <v>0</v>
      </c>
      <c r="CU1064" s="104">
        <f t="shared" si="442"/>
        <v>0</v>
      </c>
      <c r="CV1064" s="104">
        <f t="shared" si="443"/>
        <v>0</v>
      </c>
      <c r="CW1064" s="104">
        <f t="shared" si="444"/>
        <v>0</v>
      </c>
      <c r="CY1064" s="211">
        <f t="shared" si="424"/>
        <v>0</v>
      </c>
      <c r="CZ1064" s="211">
        <f t="shared" si="425"/>
        <v>0</v>
      </c>
      <c r="DA1064" s="211">
        <f t="shared" si="426"/>
        <v>0</v>
      </c>
      <c r="DB1064" s="211">
        <f t="shared" si="427"/>
        <v>0</v>
      </c>
      <c r="DC1064" s="211">
        <f t="shared" si="428"/>
        <v>0</v>
      </c>
      <c r="DD1064" s="211">
        <f t="shared" si="429"/>
        <v>0</v>
      </c>
      <c r="DE1064" s="211">
        <f t="shared" si="430"/>
        <v>0</v>
      </c>
      <c r="DF1064" s="211">
        <f t="shared" si="431"/>
        <v>0</v>
      </c>
      <c r="DG1064" s="211">
        <f t="shared" si="432"/>
        <v>0</v>
      </c>
      <c r="DH1064" s="211">
        <f t="shared" si="433"/>
        <v>0</v>
      </c>
    </row>
    <row r="1065" spans="1:112" ht="32.1" customHeight="1">
      <c r="A1065" s="288" t="s">
        <v>472</v>
      </c>
      <c r="B1065" s="289" t="s">
        <v>1407</v>
      </c>
      <c r="C1065" s="202">
        <v>401000022</v>
      </c>
      <c r="D1065" s="58" t="s">
        <v>1415</v>
      </c>
      <c r="E1065" s="290" t="s">
        <v>1445</v>
      </c>
      <c r="F1065" s="291"/>
      <c r="G1065" s="291"/>
      <c r="H1065" s="292">
        <v>3</v>
      </c>
      <c r="I1065" s="291"/>
      <c r="J1065" s="292">
        <v>16</v>
      </c>
      <c r="K1065" s="292">
        <v>1</v>
      </c>
      <c r="L1065" s="292">
        <v>13</v>
      </c>
      <c r="M1065" s="293"/>
      <c r="N1065" s="293"/>
      <c r="O1065" s="293"/>
      <c r="P1065" s="294" t="s">
        <v>1477</v>
      </c>
      <c r="Q1065" s="294" t="s">
        <v>3274</v>
      </c>
      <c r="R1065" s="292" t="s">
        <v>1496</v>
      </c>
      <c r="S1065" s="292"/>
      <c r="T1065" s="292" t="s">
        <v>381</v>
      </c>
      <c r="U1065" s="292"/>
      <c r="V1065" s="292" t="s">
        <v>501</v>
      </c>
      <c r="W1065" s="292" t="s">
        <v>383</v>
      </c>
      <c r="X1065" s="292" t="s">
        <v>1497</v>
      </c>
      <c r="Y1065" s="292"/>
      <c r="Z1065" s="292"/>
      <c r="AA1065" s="292"/>
      <c r="AB1065" s="294" t="s">
        <v>1498</v>
      </c>
      <c r="AC1065" s="294" t="s">
        <v>3204</v>
      </c>
      <c r="AD1065" s="319"/>
      <c r="AE1065" s="319"/>
      <c r="AF1065" s="319"/>
      <c r="AG1065" s="319"/>
      <c r="AH1065" s="319"/>
      <c r="AI1065" s="319"/>
      <c r="AJ1065" s="319"/>
      <c r="AK1065" s="319"/>
      <c r="AL1065" s="319"/>
      <c r="AM1065" s="364" t="s">
        <v>3270</v>
      </c>
      <c r="AN1065" s="294" t="s">
        <v>3206</v>
      </c>
      <c r="AO1065" s="182" t="s">
        <v>219</v>
      </c>
      <c r="AP1065" s="182" t="s">
        <v>90</v>
      </c>
      <c r="AQ1065" s="182" t="s">
        <v>1499</v>
      </c>
      <c r="AR1065" s="70" t="s">
        <v>1500</v>
      </c>
      <c r="AS1065" s="182" t="s">
        <v>285</v>
      </c>
      <c r="AT1065" s="287">
        <v>0</v>
      </c>
      <c r="AU1065" s="287">
        <v>0</v>
      </c>
      <c r="AV1065" s="287">
        <v>0</v>
      </c>
      <c r="AW1065" s="425">
        <v>0</v>
      </c>
      <c r="AX1065" s="287">
        <v>0</v>
      </c>
      <c r="AY1065" s="287">
        <v>0</v>
      </c>
      <c r="AZ1065" s="287">
        <v>0</v>
      </c>
      <c r="BA1065" s="287">
        <v>0</v>
      </c>
      <c r="BB1065" s="287">
        <v>0</v>
      </c>
      <c r="BC1065" s="287">
        <v>0</v>
      </c>
      <c r="BD1065" s="426">
        <v>0</v>
      </c>
      <c r="BE1065" s="426">
        <v>0</v>
      </c>
      <c r="BF1065" s="426">
        <v>0</v>
      </c>
      <c r="BG1065" s="426">
        <v>0</v>
      </c>
      <c r="BH1065" s="426">
        <v>0</v>
      </c>
      <c r="BI1065" s="426">
        <v>0</v>
      </c>
      <c r="BJ1065" s="426">
        <v>0</v>
      </c>
      <c r="BK1065" s="426">
        <v>0</v>
      </c>
      <c r="BL1065" s="426">
        <v>0</v>
      </c>
      <c r="BM1065" s="426">
        <v>0</v>
      </c>
      <c r="BN1065" s="424">
        <v>0</v>
      </c>
      <c r="BO1065" s="424">
        <v>0</v>
      </c>
      <c r="BP1065" s="424">
        <v>0</v>
      </c>
      <c r="BQ1065" s="424">
        <v>0</v>
      </c>
      <c r="BR1065" s="424">
        <v>0</v>
      </c>
      <c r="BS1065" s="424">
        <v>0</v>
      </c>
      <c r="BT1065" s="424">
        <v>0</v>
      </c>
      <c r="BU1065" s="424">
        <v>0</v>
      </c>
      <c r="BV1065" s="424">
        <v>0</v>
      </c>
      <c r="BW1065" s="424">
        <v>0</v>
      </c>
      <c r="BX1065" s="287">
        <v>0</v>
      </c>
      <c r="BY1065" s="287">
        <v>0</v>
      </c>
      <c r="BZ1065" s="287">
        <v>0</v>
      </c>
      <c r="CA1065" s="287">
        <v>0</v>
      </c>
      <c r="CB1065" s="287">
        <v>0</v>
      </c>
      <c r="CC1065" s="426">
        <v>0</v>
      </c>
      <c r="CD1065" s="426">
        <v>0</v>
      </c>
      <c r="CE1065" s="426">
        <v>0</v>
      </c>
      <c r="CF1065" s="426">
        <v>0</v>
      </c>
      <c r="CG1065" s="426">
        <v>0</v>
      </c>
      <c r="CH1065" s="426">
        <v>0</v>
      </c>
      <c r="CI1065" s="426">
        <v>0</v>
      </c>
      <c r="CJ1065" s="426">
        <v>0</v>
      </c>
      <c r="CK1065" s="426">
        <v>0</v>
      </c>
      <c r="CL1065" s="426">
        <v>0</v>
      </c>
      <c r="CM1065" s="509" t="s">
        <v>92</v>
      </c>
      <c r="CN1065" s="19" t="str">
        <f t="shared" si="435"/>
        <v>4010000220702плановый</v>
      </c>
      <c r="CR1065" s="104">
        <f t="shared" si="439"/>
        <v>0</v>
      </c>
      <c r="CS1065" s="104">
        <f t="shared" si="440"/>
        <v>0</v>
      </c>
      <c r="CT1065" s="104">
        <f t="shared" si="441"/>
        <v>0</v>
      </c>
      <c r="CU1065" s="104">
        <f t="shared" si="442"/>
        <v>0</v>
      </c>
      <c r="CV1065" s="104">
        <f t="shared" si="443"/>
        <v>0</v>
      </c>
      <c r="CW1065" s="104">
        <f t="shared" si="444"/>
        <v>0</v>
      </c>
      <c r="CY1065" s="211">
        <f t="shared" si="424"/>
        <v>0</v>
      </c>
      <c r="CZ1065" s="211">
        <f t="shared" si="425"/>
        <v>0</v>
      </c>
      <c r="DA1065" s="211">
        <f t="shared" si="426"/>
        <v>0</v>
      </c>
      <c r="DB1065" s="211">
        <f t="shared" si="427"/>
        <v>0</v>
      </c>
      <c r="DC1065" s="211">
        <f t="shared" si="428"/>
        <v>0</v>
      </c>
      <c r="DD1065" s="211">
        <f t="shared" si="429"/>
        <v>0</v>
      </c>
      <c r="DE1065" s="211">
        <f t="shared" si="430"/>
        <v>0</v>
      </c>
      <c r="DF1065" s="211">
        <f t="shared" si="431"/>
        <v>0</v>
      </c>
      <c r="DG1065" s="211">
        <f t="shared" si="432"/>
        <v>0</v>
      </c>
      <c r="DH1065" s="211">
        <f t="shared" si="433"/>
        <v>0</v>
      </c>
    </row>
    <row r="1066" spans="1:112" ht="32.1" customHeight="1">
      <c r="A1066" s="288" t="s">
        <v>472</v>
      </c>
      <c r="B1066" s="289" t="s">
        <v>1407</v>
      </c>
      <c r="C1066" s="202">
        <v>401000021</v>
      </c>
      <c r="D1066" s="58" t="s">
        <v>1419</v>
      </c>
      <c r="E1066" s="290" t="s">
        <v>329</v>
      </c>
      <c r="F1066" s="291"/>
      <c r="G1066" s="291"/>
      <c r="H1066" s="292">
        <v>3</v>
      </c>
      <c r="I1066" s="291"/>
      <c r="J1066" s="292">
        <v>16</v>
      </c>
      <c r="K1066" s="292">
        <v>1</v>
      </c>
      <c r="L1066" s="292">
        <v>13</v>
      </c>
      <c r="M1066" s="293"/>
      <c r="N1066" s="293"/>
      <c r="O1066" s="293"/>
      <c r="P1066" s="294" t="s">
        <v>154</v>
      </c>
      <c r="Q1066" s="294" t="s">
        <v>1501</v>
      </c>
      <c r="R1066" s="292"/>
      <c r="S1066" s="292"/>
      <c r="T1066" s="292">
        <v>3</v>
      </c>
      <c r="U1066" s="292"/>
      <c r="V1066" s="292">
        <v>9</v>
      </c>
      <c r="W1066" s="292">
        <v>1</v>
      </c>
      <c r="X1066" s="292"/>
      <c r="Y1066" s="292"/>
      <c r="Z1066" s="292"/>
      <c r="AA1066" s="292"/>
      <c r="AB1066" s="294" t="s">
        <v>1502</v>
      </c>
      <c r="AC1066" s="294" t="s">
        <v>3275</v>
      </c>
      <c r="AD1066" s="319"/>
      <c r="AE1066" s="319"/>
      <c r="AF1066" s="319"/>
      <c r="AG1066" s="319"/>
      <c r="AH1066" s="319"/>
      <c r="AI1066" s="319"/>
      <c r="AJ1066" s="319"/>
      <c r="AK1066" s="319"/>
      <c r="AL1066" s="319"/>
      <c r="AM1066" s="364" t="s">
        <v>3270</v>
      </c>
      <c r="AN1066" s="294" t="s">
        <v>3206</v>
      </c>
      <c r="AO1066" s="182" t="s">
        <v>219</v>
      </c>
      <c r="AP1066" s="182" t="s">
        <v>71</v>
      </c>
      <c r="AQ1066" s="182" t="s">
        <v>1503</v>
      </c>
      <c r="AR1066" s="70" t="s">
        <v>3313</v>
      </c>
      <c r="AS1066" s="182" t="s">
        <v>285</v>
      </c>
      <c r="AT1066" s="287">
        <v>0</v>
      </c>
      <c r="AU1066" s="287">
        <v>0</v>
      </c>
      <c r="AV1066" s="287">
        <v>0</v>
      </c>
      <c r="AW1066" s="425">
        <v>0</v>
      </c>
      <c r="AX1066" s="287">
        <v>0</v>
      </c>
      <c r="AY1066" s="287">
        <v>0</v>
      </c>
      <c r="AZ1066" s="287">
        <v>0</v>
      </c>
      <c r="BA1066" s="287">
        <v>0</v>
      </c>
      <c r="BB1066" s="287">
        <v>0</v>
      </c>
      <c r="BC1066" s="287">
        <v>0</v>
      </c>
      <c r="BD1066" s="287">
        <v>0</v>
      </c>
      <c r="BE1066" s="287">
        <v>0</v>
      </c>
      <c r="BF1066" s="287">
        <v>0</v>
      </c>
      <c r="BG1066" s="287">
        <v>0</v>
      </c>
      <c r="BH1066" s="287">
        <v>0</v>
      </c>
      <c r="BI1066" s="287">
        <v>0</v>
      </c>
      <c r="BJ1066" s="287">
        <v>0</v>
      </c>
      <c r="BK1066" s="287">
        <v>0</v>
      </c>
      <c r="BL1066" s="287">
        <v>0</v>
      </c>
      <c r="BM1066" s="287">
        <v>0</v>
      </c>
      <c r="BN1066" s="287">
        <v>0</v>
      </c>
      <c r="BO1066" s="287">
        <v>0</v>
      </c>
      <c r="BP1066" s="287">
        <v>0</v>
      </c>
      <c r="BQ1066" s="287">
        <v>0</v>
      </c>
      <c r="BR1066" s="287">
        <v>0</v>
      </c>
      <c r="BS1066" s="287">
        <v>1000000</v>
      </c>
      <c r="BT1066" s="287">
        <v>0</v>
      </c>
      <c r="BU1066" s="287">
        <v>0</v>
      </c>
      <c r="BV1066" s="287">
        <v>0</v>
      </c>
      <c r="BW1066" s="287">
        <v>1000000</v>
      </c>
      <c r="BX1066" s="287">
        <v>0</v>
      </c>
      <c r="BY1066" s="287">
        <v>0</v>
      </c>
      <c r="BZ1066" s="287">
        <v>0</v>
      </c>
      <c r="CA1066" s="287">
        <v>0</v>
      </c>
      <c r="CB1066" s="287">
        <v>0</v>
      </c>
      <c r="CC1066" s="287">
        <v>0</v>
      </c>
      <c r="CD1066" s="287">
        <v>0</v>
      </c>
      <c r="CE1066" s="287">
        <v>0</v>
      </c>
      <c r="CF1066" s="287">
        <v>0</v>
      </c>
      <c r="CG1066" s="287">
        <v>0</v>
      </c>
      <c r="CH1066" s="287">
        <v>0</v>
      </c>
      <c r="CI1066" s="287">
        <v>0</v>
      </c>
      <c r="CJ1066" s="287">
        <v>0</v>
      </c>
      <c r="CK1066" s="287">
        <v>0</v>
      </c>
      <c r="CL1066" s="287">
        <v>0</v>
      </c>
      <c r="CM1066" s="509" t="s">
        <v>92</v>
      </c>
      <c r="CN1066" s="19" t="str">
        <f t="shared" si="435"/>
        <v>4010000210701плановый</v>
      </c>
      <c r="CR1066" s="104">
        <f t="shared" si="439"/>
        <v>0</v>
      </c>
      <c r="CS1066" s="104">
        <f t="shared" si="440"/>
        <v>0</v>
      </c>
      <c r="CT1066" s="104">
        <f t="shared" si="441"/>
        <v>0</v>
      </c>
      <c r="CU1066" s="104">
        <f t="shared" si="442"/>
        <v>0</v>
      </c>
      <c r="CV1066" s="104">
        <f t="shared" si="443"/>
        <v>0</v>
      </c>
      <c r="CW1066" s="104">
        <f t="shared" si="444"/>
        <v>0</v>
      </c>
      <c r="CY1066" s="211">
        <f t="shared" si="424"/>
        <v>0</v>
      </c>
      <c r="CZ1066" s="211">
        <f t="shared" si="425"/>
        <v>0</v>
      </c>
      <c r="DA1066" s="211">
        <f t="shared" si="426"/>
        <v>0</v>
      </c>
      <c r="DB1066" s="211">
        <f t="shared" si="427"/>
        <v>0</v>
      </c>
      <c r="DC1066" s="211">
        <f t="shared" si="428"/>
        <v>0</v>
      </c>
      <c r="DD1066" s="211">
        <f t="shared" si="429"/>
        <v>0</v>
      </c>
      <c r="DE1066" s="211">
        <f t="shared" si="430"/>
        <v>0</v>
      </c>
      <c r="DF1066" s="211">
        <f t="shared" si="431"/>
        <v>0</v>
      </c>
      <c r="DG1066" s="211">
        <f t="shared" si="432"/>
        <v>0</v>
      </c>
      <c r="DH1066" s="211">
        <f t="shared" si="433"/>
        <v>0</v>
      </c>
    </row>
    <row r="1067" spans="1:112" ht="32.1" customHeight="1">
      <c r="A1067" s="288" t="s">
        <v>472</v>
      </c>
      <c r="B1067" s="289" t="s">
        <v>1407</v>
      </c>
      <c r="C1067" s="202">
        <v>401000021</v>
      </c>
      <c r="D1067" s="58" t="s">
        <v>1419</v>
      </c>
      <c r="E1067" s="290" t="s">
        <v>329</v>
      </c>
      <c r="F1067" s="291"/>
      <c r="G1067" s="291"/>
      <c r="H1067" s="292">
        <v>3</v>
      </c>
      <c r="I1067" s="291"/>
      <c r="J1067" s="292">
        <v>16</v>
      </c>
      <c r="K1067" s="292">
        <v>1</v>
      </c>
      <c r="L1067" s="292">
        <v>13</v>
      </c>
      <c r="M1067" s="293"/>
      <c r="N1067" s="293"/>
      <c r="O1067" s="293"/>
      <c r="P1067" s="294" t="s">
        <v>154</v>
      </c>
      <c r="Q1067" s="294" t="s">
        <v>1501</v>
      </c>
      <c r="R1067" s="292"/>
      <c r="S1067" s="292"/>
      <c r="T1067" s="292">
        <v>3</v>
      </c>
      <c r="U1067" s="292"/>
      <c r="V1067" s="292">
        <v>9</v>
      </c>
      <c r="W1067" s="292">
        <v>1</v>
      </c>
      <c r="X1067" s="292"/>
      <c r="Y1067" s="292"/>
      <c r="Z1067" s="292"/>
      <c r="AA1067" s="292"/>
      <c r="AB1067" s="294" t="s">
        <v>1502</v>
      </c>
      <c r="AC1067" s="294" t="s">
        <v>3204</v>
      </c>
      <c r="AD1067" s="319"/>
      <c r="AE1067" s="319"/>
      <c r="AF1067" s="319"/>
      <c r="AG1067" s="319"/>
      <c r="AH1067" s="319"/>
      <c r="AI1067" s="319"/>
      <c r="AJ1067" s="319"/>
      <c r="AK1067" s="319"/>
      <c r="AL1067" s="319"/>
      <c r="AM1067" s="364" t="s">
        <v>3270</v>
      </c>
      <c r="AN1067" s="294" t="s">
        <v>3206</v>
      </c>
      <c r="AO1067" s="182" t="s">
        <v>219</v>
      </c>
      <c r="AP1067" s="182" t="s">
        <v>71</v>
      </c>
      <c r="AQ1067" s="182" t="s">
        <v>1503</v>
      </c>
      <c r="AR1067" s="70" t="s">
        <v>3313</v>
      </c>
      <c r="AS1067" s="182" t="s">
        <v>285</v>
      </c>
      <c r="AT1067" s="287">
        <v>95259847.469999999</v>
      </c>
      <c r="AU1067" s="287">
        <v>95259847.460000008</v>
      </c>
      <c r="AV1067" s="287">
        <v>90496855.099999994</v>
      </c>
      <c r="AW1067" s="425">
        <v>90496855.090000004</v>
      </c>
      <c r="AX1067" s="287">
        <v>3810393.9</v>
      </c>
      <c r="AY1067" s="287">
        <v>3810393.9</v>
      </c>
      <c r="AZ1067" s="287">
        <v>0</v>
      </c>
      <c r="BA1067" s="287">
        <v>0</v>
      </c>
      <c r="BB1067" s="287">
        <v>952598.47</v>
      </c>
      <c r="BC1067" s="287">
        <v>952598.47</v>
      </c>
      <c r="BD1067" s="426">
        <v>138468631.58000001</v>
      </c>
      <c r="BE1067" s="426">
        <v>131545200</v>
      </c>
      <c r="BF1067" s="426">
        <v>5538745.2599999998</v>
      </c>
      <c r="BG1067" s="426">
        <v>0</v>
      </c>
      <c r="BH1067" s="426">
        <v>1384686.32</v>
      </c>
      <c r="BI1067" s="426">
        <v>0</v>
      </c>
      <c r="BJ1067" s="426">
        <v>0</v>
      </c>
      <c r="BK1067" s="426">
        <v>0</v>
      </c>
      <c r="BL1067" s="426">
        <v>0</v>
      </c>
      <c r="BM1067" s="426">
        <v>0</v>
      </c>
      <c r="BN1067" s="424">
        <v>0</v>
      </c>
      <c r="BO1067" s="424">
        <v>0</v>
      </c>
      <c r="BP1067" s="424">
        <v>0</v>
      </c>
      <c r="BQ1067" s="424">
        <v>0</v>
      </c>
      <c r="BR1067" s="424">
        <v>0</v>
      </c>
      <c r="BS1067" s="424">
        <v>0</v>
      </c>
      <c r="BT1067" s="424">
        <v>0</v>
      </c>
      <c r="BU1067" s="424">
        <v>0</v>
      </c>
      <c r="BV1067" s="424">
        <v>0</v>
      </c>
      <c r="BW1067" s="424">
        <v>0</v>
      </c>
      <c r="BX1067" s="287">
        <v>95259847.460000008</v>
      </c>
      <c r="BY1067" s="287">
        <v>90496855.090000004</v>
      </c>
      <c r="BZ1067" s="287">
        <v>3810393.9</v>
      </c>
      <c r="CA1067" s="287">
        <v>0</v>
      </c>
      <c r="CB1067" s="287">
        <v>952598.47</v>
      </c>
      <c r="CC1067" s="426">
        <v>138468631.58000001</v>
      </c>
      <c r="CD1067" s="426">
        <v>131545200</v>
      </c>
      <c r="CE1067" s="426">
        <v>5538745.2599999998</v>
      </c>
      <c r="CF1067" s="426">
        <v>0</v>
      </c>
      <c r="CG1067" s="426">
        <v>1384686.32</v>
      </c>
      <c r="CH1067" s="426">
        <v>0</v>
      </c>
      <c r="CI1067" s="426">
        <v>0</v>
      </c>
      <c r="CJ1067" s="426">
        <v>0</v>
      </c>
      <c r="CK1067" s="426">
        <v>0</v>
      </c>
      <c r="CL1067" s="426">
        <v>0</v>
      </c>
      <c r="CM1067" s="509" t="s">
        <v>92</v>
      </c>
      <c r="CN1067" s="19" t="str">
        <f t="shared" si="435"/>
        <v>4010000210701плановый</v>
      </c>
      <c r="CR1067" s="104">
        <f t="shared" si="439"/>
        <v>4.8894435167312622E-9</v>
      </c>
      <c r="CS1067" s="104">
        <f t="shared" si="440"/>
        <v>4.8894435167312622E-9</v>
      </c>
      <c r="CT1067" s="104">
        <f t="shared" si="441"/>
        <v>1.3271346688270569E-8</v>
      </c>
      <c r="CU1067" s="104">
        <f t="shared" si="442"/>
        <v>0</v>
      </c>
      <c r="CV1067" s="104">
        <f t="shared" si="443"/>
        <v>0</v>
      </c>
      <c r="CW1067" s="104">
        <f t="shared" si="444"/>
        <v>0</v>
      </c>
      <c r="CY1067" s="211">
        <f t="shared" si="424"/>
        <v>0</v>
      </c>
      <c r="CZ1067" s="211">
        <f t="shared" si="425"/>
        <v>0</v>
      </c>
      <c r="DA1067" s="211">
        <f t="shared" si="426"/>
        <v>0</v>
      </c>
      <c r="DB1067" s="211">
        <f t="shared" si="427"/>
        <v>0</v>
      </c>
      <c r="DC1067" s="211">
        <f t="shared" si="428"/>
        <v>0</v>
      </c>
      <c r="DD1067" s="211">
        <f t="shared" si="429"/>
        <v>0</v>
      </c>
      <c r="DE1067" s="211">
        <f t="shared" si="430"/>
        <v>0</v>
      </c>
      <c r="DF1067" s="211">
        <f t="shared" si="431"/>
        <v>0</v>
      </c>
      <c r="DG1067" s="211">
        <f t="shared" si="432"/>
        <v>0</v>
      </c>
      <c r="DH1067" s="211">
        <f t="shared" si="433"/>
        <v>0</v>
      </c>
    </row>
    <row r="1068" spans="1:112" ht="32.1" customHeight="1">
      <c r="A1068" s="288" t="s">
        <v>472</v>
      </c>
      <c r="B1068" s="289" t="s">
        <v>1407</v>
      </c>
      <c r="C1068" s="202">
        <v>401000022</v>
      </c>
      <c r="D1068" s="58" t="s">
        <v>1415</v>
      </c>
      <c r="E1068" s="290" t="s">
        <v>329</v>
      </c>
      <c r="F1068" s="291"/>
      <c r="G1068" s="291"/>
      <c r="H1068" s="292">
        <v>3</v>
      </c>
      <c r="I1068" s="291"/>
      <c r="J1068" s="292">
        <v>16</v>
      </c>
      <c r="K1068" s="292">
        <v>1</v>
      </c>
      <c r="L1068" s="292">
        <v>13</v>
      </c>
      <c r="M1068" s="293"/>
      <c r="N1068" s="293"/>
      <c r="O1068" s="293"/>
      <c r="P1068" s="294" t="s">
        <v>1477</v>
      </c>
      <c r="Q1068" s="294" t="s">
        <v>3276</v>
      </c>
      <c r="R1068" s="292" t="s">
        <v>1482</v>
      </c>
      <c r="S1068" s="292"/>
      <c r="T1068" s="292" t="s">
        <v>381</v>
      </c>
      <c r="U1068" s="292"/>
      <c r="V1068" s="292" t="s">
        <v>501</v>
      </c>
      <c r="W1068" s="292" t="s">
        <v>383</v>
      </c>
      <c r="X1068" s="292" t="s">
        <v>1504</v>
      </c>
      <c r="Y1068" s="292"/>
      <c r="Z1068" s="292"/>
      <c r="AA1068" s="292"/>
      <c r="AB1068" s="294" t="s">
        <v>1505</v>
      </c>
      <c r="AC1068" s="294" t="s">
        <v>3204</v>
      </c>
      <c r="AD1068" s="319"/>
      <c r="AE1068" s="319"/>
      <c r="AF1068" s="319"/>
      <c r="AG1068" s="319"/>
      <c r="AH1068" s="319"/>
      <c r="AI1068" s="319"/>
      <c r="AJ1068" s="319"/>
      <c r="AK1068" s="319"/>
      <c r="AL1068" s="319"/>
      <c r="AM1068" s="364" t="s">
        <v>3270</v>
      </c>
      <c r="AN1068" s="294" t="s">
        <v>3206</v>
      </c>
      <c r="AO1068" s="182" t="s">
        <v>219</v>
      </c>
      <c r="AP1068" s="182" t="s">
        <v>90</v>
      </c>
      <c r="AQ1068" s="182" t="s">
        <v>1506</v>
      </c>
      <c r="AR1068" s="70" t="s">
        <v>1507</v>
      </c>
      <c r="AS1068" s="182" t="s">
        <v>285</v>
      </c>
      <c r="AT1068" s="287">
        <v>1187114215.7900002</v>
      </c>
      <c r="AU1068" s="287">
        <v>1049923803.98</v>
      </c>
      <c r="AV1068" s="287">
        <v>485230066.68000001</v>
      </c>
      <c r="AW1068" s="425">
        <v>429153817.41000003</v>
      </c>
      <c r="AX1068" s="287">
        <v>690013006.95000005</v>
      </c>
      <c r="AY1068" s="287">
        <v>610270748.52999997</v>
      </c>
      <c r="AZ1068" s="287">
        <v>0</v>
      </c>
      <c r="BA1068" s="287">
        <v>0</v>
      </c>
      <c r="BB1068" s="287">
        <v>11871142.16</v>
      </c>
      <c r="BC1068" s="287">
        <v>10499238.039999999</v>
      </c>
      <c r="BD1068" s="426">
        <v>0</v>
      </c>
      <c r="BE1068" s="426">
        <v>0</v>
      </c>
      <c r="BF1068" s="426">
        <v>0</v>
      </c>
      <c r="BG1068" s="426">
        <v>0</v>
      </c>
      <c r="BH1068" s="426">
        <v>0</v>
      </c>
      <c r="BI1068" s="426">
        <v>0</v>
      </c>
      <c r="BJ1068" s="426">
        <v>0</v>
      </c>
      <c r="BK1068" s="426">
        <v>0</v>
      </c>
      <c r="BL1068" s="426">
        <v>0</v>
      </c>
      <c r="BM1068" s="426">
        <v>0</v>
      </c>
      <c r="BN1068" s="424">
        <v>0</v>
      </c>
      <c r="BO1068" s="424">
        <v>0</v>
      </c>
      <c r="BP1068" s="424">
        <v>0</v>
      </c>
      <c r="BQ1068" s="424">
        <v>0</v>
      </c>
      <c r="BR1068" s="424">
        <v>0</v>
      </c>
      <c r="BS1068" s="424">
        <v>0</v>
      </c>
      <c r="BT1068" s="424">
        <v>0</v>
      </c>
      <c r="BU1068" s="424">
        <v>0</v>
      </c>
      <c r="BV1068" s="424">
        <v>0</v>
      </c>
      <c r="BW1068" s="424">
        <v>0</v>
      </c>
      <c r="BX1068" s="287">
        <v>1049923803.98</v>
      </c>
      <c r="BY1068" s="287">
        <v>429153817.41000003</v>
      </c>
      <c r="BZ1068" s="287">
        <v>610270748.52999997</v>
      </c>
      <c r="CA1068" s="287">
        <v>0</v>
      </c>
      <c r="CB1068" s="287">
        <v>10499238.039999999</v>
      </c>
      <c r="CC1068" s="426">
        <v>0</v>
      </c>
      <c r="CD1068" s="426">
        <v>0</v>
      </c>
      <c r="CE1068" s="426">
        <v>0</v>
      </c>
      <c r="CF1068" s="426">
        <v>0</v>
      </c>
      <c r="CG1068" s="426">
        <v>0</v>
      </c>
      <c r="CH1068" s="426">
        <v>0</v>
      </c>
      <c r="CI1068" s="426">
        <v>0</v>
      </c>
      <c r="CJ1068" s="426">
        <v>0</v>
      </c>
      <c r="CK1068" s="426">
        <v>0</v>
      </c>
      <c r="CL1068" s="426">
        <v>0</v>
      </c>
      <c r="CM1068" s="509" t="s">
        <v>92</v>
      </c>
      <c r="CN1068" s="19" t="str">
        <f t="shared" si="435"/>
        <v>4010000220702плановый</v>
      </c>
      <c r="CR1068" s="104">
        <f t="shared" si="439"/>
        <v>8.5681676864624023E-8</v>
      </c>
      <c r="CS1068" s="104">
        <f t="shared" si="440"/>
        <v>-3.7252902984619141E-8</v>
      </c>
      <c r="CT1068" s="104">
        <f t="shared" si="441"/>
        <v>0</v>
      </c>
      <c r="CU1068" s="104">
        <f t="shared" si="442"/>
        <v>0</v>
      </c>
      <c r="CV1068" s="104">
        <f t="shared" si="443"/>
        <v>0</v>
      </c>
      <c r="CW1068" s="104">
        <f t="shared" si="444"/>
        <v>0</v>
      </c>
      <c r="CY1068" s="211">
        <f t="shared" si="424"/>
        <v>0</v>
      </c>
      <c r="CZ1068" s="211">
        <f t="shared" si="425"/>
        <v>0</v>
      </c>
      <c r="DA1068" s="211">
        <f t="shared" si="426"/>
        <v>0</v>
      </c>
      <c r="DB1068" s="211">
        <f t="shared" si="427"/>
        <v>0</v>
      </c>
      <c r="DC1068" s="211">
        <f t="shared" si="428"/>
        <v>0</v>
      </c>
      <c r="DD1068" s="211">
        <f t="shared" si="429"/>
        <v>0</v>
      </c>
      <c r="DE1068" s="211">
        <f t="shared" si="430"/>
        <v>0</v>
      </c>
      <c r="DF1068" s="211">
        <f t="shared" si="431"/>
        <v>0</v>
      </c>
      <c r="DG1068" s="211">
        <f t="shared" si="432"/>
        <v>0</v>
      </c>
      <c r="DH1068" s="211">
        <f t="shared" si="433"/>
        <v>0</v>
      </c>
    </row>
    <row r="1069" spans="1:112" ht="32.1" customHeight="1">
      <c r="A1069" s="288" t="s">
        <v>472</v>
      </c>
      <c r="B1069" s="289" t="s">
        <v>1407</v>
      </c>
      <c r="C1069" s="202">
        <v>401000022</v>
      </c>
      <c r="D1069" s="58" t="s">
        <v>1415</v>
      </c>
      <c r="E1069" s="290" t="s">
        <v>1445</v>
      </c>
      <c r="F1069" s="291"/>
      <c r="G1069" s="291"/>
      <c r="H1069" s="292">
        <v>3</v>
      </c>
      <c r="I1069" s="291"/>
      <c r="J1069" s="292">
        <v>16</v>
      </c>
      <c r="K1069" s="292">
        <v>1</v>
      </c>
      <c r="L1069" s="292">
        <v>13</v>
      </c>
      <c r="M1069" s="293"/>
      <c r="N1069" s="293"/>
      <c r="O1069" s="293"/>
      <c r="P1069" s="294" t="s">
        <v>1477</v>
      </c>
      <c r="Q1069" s="294" t="s">
        <v>3277</v>
      </c>
      <c r="R1069" s="292" t="s">
        <v>1482</v>
      </c>
      <c r="S1069" s="292"/>
      <c r="T1069" s="292" t="s">
        <v>381</v>
      </c>
      <c r="U1069" s="292"/>
      <c r="V1069" s="292" t="s">
        <v>501</v>
      </c>
      <c r="W1069" s="292" t="s">
        <v>383</v>
      </c>
      <c r="X1069" s="292" t="s">
        <v>1504</v>
      </c>
      <c r="Y1069" s="292"/>
      <c r="Z1069" s="292"/>
      <c r="AA1069" s="292"/>
      <c r="AB1069" s="294" t="s">
        <v>1508</v>
      </c>
      <c r="AC1069" s="294" t="s">
        <v>3204</v>
      </c>
      <c r="AD1069" s="319"/>
      <c r="AE1069" s="319"/>
      <c r="AF1069" s="319"/>
      <c r="AG1069" s="319"/>
      <c r="AH1069" s="319"/>
      <c r="AI1069" s="319"/>
      <c r="AJ1069" s="319"/>
      <c r="AK1069" s="319"/>
      <c r="AL1069" s="319"/>
      <c r="AM1069" s="364" t="s">
        <v>3270</v>
      </c>
      <c r="AN1069" s="294" t="s">
        <v>3206</v>
      </c>
      <c r="AO1069" s="182" t="s">
        <v>219</v>
      </c>
      <c r="AP1069" s="182" t="s">
        <v>90</v>
      </c>
      <c r="AQ1069" s="182" t="s">
        <v>1509</v>
      </c>
      <c r="AR1069" s="70" t="s">
        <v>1510</v>
      </c>
      <c r="AS1069" s="182" t="s">
        <v>285</v>
      </c>
      <c r="AT1069" s="287">
        <v>1084297723.46</v>
      </c>
      <c r="AU1069" s="287">
        <v>773731604.42999995</v>
      </c>
      <c r="AV1069" s="287">
        <v>693373099.84000003</v>
      </c>
      <c r="AW1069" s="425">
        <v>494776175.76999998</v>
      </c>
      <c r="AX1069" s="287">
        <v>380081646.38999999</v>
      </c>
      <c r="AY1069" s="287">
        <v>271218112.62</v>
      </c>
      <c r="AZ1069" s="287">
        <v>0</v>
      </c>
      <c r="BA1069" s="287">
        <v>0</v>
      </c>
      <c r="BB1069" s="287">
        <v>10842977.23</v>
      </c>
      <c r="BC1069" s="287">
        <v>7737316.04</v>
      </c>
      <c r="BD1069" s="426">
        <v>383044848.37</v>
      </c>
      <c r="BE1069" s="426">
        <v>246172889.02000001</v>
      </c>
      <c r="BF1069" s="426">
        <v>133041511.42</v>
      </c>
      <c r="BG1069" s="426">
        <v>0</v>
      </c>
      <c r="BH1069" s="426">
        <v>3830447.93</v>
      </c>
      <c r="BI1069" s="426">
        <v>0</v>
      </c>
      <c r="BJ1069" s="426">
        <v>0</v>
      </c>
      <c r="BK1069" s="426">
        <v>0</v>
      </c>
      <c r="BL1069" s="426">
        <v>0</v>
      </c>
      <c r="BM1069" s="426">
        <v>0</v>
      </c>
      <c r="BN1069" s="424">
        <v>0</v>
      </c>
      <c r="BO1069" s="424">
        <v>0</v>
      </c>
      <c r="BP1069" s="424">
        <v>0</v>
      </c>
      <c r="BQ1069" s="424">
        <v>0</v>
      </c>
      <c r="BR1069" s="424">
        <v>0</v>
      </c>
      <c r="BS1069" s="424">
        <v>0</v>
      </c>
      <c r="BT1069" s="424">
        <v>0</v>
      </c>
      <c r="BU1069" s="424">
        <v>0</v>
      </c>
      <c r="BV1069" s="424">
        <v>0</v>
      </c>
      <c r="BW1069" s="424">
        <v>0</v>
      </c>
      <c r="BX1069" s="287">
        <v>773731604.42999995</v>
      </c>
      <c r="BY1069" s="287">
        <v>494776175.76999998</v>
      </c>
      <c r="BZ1069" s="287">
        <v>271218112.62</v>
      </c>
      <c r="CA1069" s="287">
        <v>0</v>
      </c>
      <c r="CB1069" s="287">
        <v>7737316.04</v>
      </c>
      <c r="CC1069" s="426">
        <v>383044848.37</v>
      </c>
      <c r="CD1069" s="426">
        <v>246172889.02000001</v>
      </c>
      <c r="CE1069" s="426">
        <v>133041511.42</v>
      </c>
      <c r="CF1069" s="426">
        <v>0</v>
      </c>
      <c r="CG1069" s="426">
        <v>3830447.93</v>
      </c>
      <c r="CH1069" s="426">
        <v>0</v>
      </c>
      <c r="CI1069" s="426">
        <v>0</v>
      </c>
      <c r="CJ1069" s="426">
        <v>0</v>
      </c>
      <c r="CK1069" s="426">
        <v>0</v>
      </c>
      <c r="CL1069" s="426">
        <v>0</v>
      </c>
      <c r="CM1069" s="509" t="s">
        <v>92</v>
      </c>
      <c r="CN1069" s="19" t="str">
        <f t="shared" si="435"/>
        <v>4010000220702плановый</v>
      </c>
      <c r="CR1069" s="104">
        <f t="shared" si="439"/>
        <v>1.862645149230957E-8</v>
      </c>
      <c r="CS1069" s="104">
        <f t="shared" si="440"/>
        <v>-3.8184225559234619E-8</v>
      </c>
      <c r="CT1069" s="104">
        <f t="shared" si="441"/>
        <v>-7.9162418842315674E-9</v>
      </c>
      <c r="CU1069" s="104">
        <f t="shared" si="442"/>
        <v>0</v>
      </c>
      <c r="CV1069" s="104">
        <f t="shared" si="443"/>
        <v>0</v>
      </c>
      <c r="CW1069" s="104">
        <f t="shared" si="444"/>
        <v>0</v>
      </c>
      <c r="CY1069" s="211">
        <f t="shared" si="424"/>
        <v>0</v>
      </c>
      <c r="CZ1069" s="211">
        <f t="shared" si="425"/>
        <v>0</v>
      </c>
      <c r="DA1069" s="211">
        <f t="shared" si="426"/>
        <v>0</v>
      </c>
      <c r="DB1069" s="211">
        <f t="shared" si="427"/>
        <v>0</v>
      </c>
      <c r="DC1069" s="211">
        <f t="shared" si="428"/>
        <v>0</v>
      </c>
      <c r="DD1069" s="211">
        <f t="shared" si="429"/>
        <v>0</v>
      </c>
      <c r="DE1069" s="211">
        <f t="shared" si="430"/>
        <v>0</v>
      </c>
      <c r="DF1069" s="211">
        <f t="shared" si="431"/>
        <v>0</v>
      </c>
      <c r="DG1069" s="211">
        <f t="shared" si="432"/>
        <v>0</v>
      </c>
      <c r="DH1069" s="211">
        <f t="shared" si="433"/>
        <v>0</v>
      </c>
    </row>
    <row r="1070" spans="1:112" ht="32.1" customHeight="1">
      <c r="A1070" s="288" t="s">
        <v>472</v>
      </c>
      <c r="B1070" s="289" t="s">
        <v>1407</v>
      </c>
      <c r="C1070" s="202">
        <v>401000007</v>
      </c>
      <c r="D1070" s="58" t="s">
        <v>288</v>
      </c>
      <c r="E1070" s="290" t="s">
        <v>1445</v>
      </c>
      <c r="F1070" s="291"/>
      <c r="G1070" s="291"/>
      <c r="H1070" s="292">
        <v>3</v>
      </c>
      <c r="I1070" s="291"/>
      <c r="J1070" s="292">
        <v>16</v>
      </c>
      <c r="K1070" s="292">
        <v>1</v>
      </c>
      <c r="L1070" s="292">
        <v>13</v>
      </c>
      <c r="M1070" s="293"/>
      <c r="N1070" s="293"/>
      <c r="O1070" s="293"/>
      <c r="P1070" s="294" t="s">
        <v>1477</v>
      </c>
      <c r="Q1070" s="294" t="s">
        <v>1511</v>
      </c>
      <c r="R1070" s="292"/>
      <c r="S1070" s="292"/>
      <c r="T1070" s="292">
        <v>3</v>
      </c>
      <c r="U1070" s="292"/>
      <c r="V1070" s="292">
        <v>9</v>
      </c>
      <c r="W1070" s="292">
        <v>1</v>
      </c>
      <c r="X1070" s="292"/>
      <c r="Y1070" s="292"/>
      <c r="Z1070" s="292"/>
      <c r="AA1070" s="292"/>
      <c r="AB1070" s="294" t="s">
        <v>142</v>
      </c>
      <c r="AC1070" s="294" t="s">
        <v>3278</v>
      </c>
      <c r="AD1070" s="319"/>
      <c r="AE1070" s="319"/>
      <c r="AF1070" s="319"/>
      <c r="AG1070" s="319"/>
      <c r="AH1070" s="319"/>
      <c r="AI1070" s="319"/>
      <c r="AJ1070" s="319"/>
      <c r="AK1070" s="319"/>
      <c r="AL1070" s="319"/>
      <c r="AM1070" s="364" t="s">
        <v>3279</v>
      </c>
      <c r="AN1070" s="294" t="s">
        <v>3280</v>
      </c>
      <c r="AO1070" s="182" t="s">
        <v>71</v>
      </c>
      <c r="AP1070" s="182" t="s">
        <v>72</v>
      </c>
      <c r="AQ1070" s="182" t="s">
        <v>278</v>
      </c>
      <c r="AR1070" s="70" t="s">
        <v>279</v>
      </c>
      <c r="AS1070" s="182" t="s">
        <v>280</v>
      </c>
      <c r="AT1070" s="287">
        <v>0</v>
      </c>
      <c r="AU1070" s="287">
        <v>0</v>
      </c>
      <c r="AV1070" s="287">
        <v>0</v>
      </c>
      <c r="AW1070" s="425">
        <v>0</v>
      </c>
      <c r="AX1070" s="287">
        <v>0</v>
      </c>
      <c r="AY1070" s="287">
        <v>0</v>
      </c>
      <c r="AZ1070" s="287">
        <v>0</v>
      </c>
      <c r="BA1070" s="287">
        <v>0</v>
      </c>
      <c r="BB1070" s="287">
        <v>0</v>
      </c>
      <c r="BC1070" s="287">
        <v>0</v>
      </c>
      <c r="BD1070" s="426">
        <v>0</v>
      </c>
      <c r="BE1070" s="426">
        <v>0</v>
      </c>
      <c r="BF1070" s="426">
        <v>0</v>
      </c>
      <c r="BG1070" s="426">
        <v>0</v>
      </c>
      <c r="BH1070" s="426">
        <v>0</v>
      </c>
      <c r="BI1070" s="426">
        <v>0</v>
      </c>
      <c r="BJ1070" s="426">
        <v>0</v>
      </c>
      <c r="BK1070" s="426">
        <v>0</v>
      </c>
      <c r="BL1070" s="426">
        <v>0</v>
      </c>
      <c r="BM1070" s="426">
        <v>0</v>
      </c>
      <c r="BN1070" s="424">
        <v>0</v>
      </c>
      <c r="BO1070" s="424">
        <v>0</v>
      </c>
      <c r="BP1070" s="424">
        <v>0</v>
      </c>
      <c r="BQ1070" s="424">
        <v>0</v>
      </c>
      <c r="BR1070" s="424">
        <v>0</v>
      </c>
      <c r="BS1070" s="424">
        <v>0</v>
      </c>
      <c r="BT1070" s="424">
        <v>0</v>
      </c>
      <c r="BU1070" s="424">
        <v>0</v>
      </c>
      <c r="BV1070" s="424">
        <v>0</v>
      </c>
      <c r="BW1070" s="424">
        <v>0</v>
      </c>
      <c r="BX1070" s="287">
        <v>0</v>
      </c>
      <c r="BY1070" s="287">
        <v>0</v>
      </c>
      <c r="BZ1070" s="287">
        <v>0</v>
      </c>
      <c r="CA1070" s="287">
        <v>0</v>
      </c>
      <c r="CB1070" s="287">
        <v>0</v>
      </c>
      <c r="CC1070" s="426">
        <v>0</v>
      </c>
      <c r="CD1070" s="426">
        <v>0</v>
      </c>
      <c r="CE1070" s="426">
        <v>0</v>
      </c>
      <c r="CF1070" s="426">
        <v>0</v>
      </c>
      <c r="CG1070" s="426">
        <v>0</v>
      </c>
      <c r="CH1070" s="426">
        <v>0</v>
      </c>
      <c r="CI1070" s="426">
        <v>0</v>
      </c>
      <c r="CJ1070" s="426">
        <v>0</v>
      </c>
      <c r="CK1070" s="426">
        <v>0</v>
      </c>
      <c r="CL1070" s="426">
        <v>0</v>
      </c>
      <c r="CM1070" s="509" t="s">
        <v>92</v>
      </c>
      <c r="CN1070" s="19" t="str">
        <f t="shared" si="435"/>
        <v>4010000070113плановый</v>
      </c>
      <c r="CR1070" s="104">
        <f t="shared" si="439"/>
        <v>0</v>
      </c>
      <c r="CS1070" s="104">
        <f t="shared" si="440"/>
        <v>0</v>
      </c>
      <c r="CT1070" s="104">
        <f t="shared" si="441"/>
        <v>0</v>
      </c>
      <c r="CU1070" s="104">
        <f t="shared" si="442"/>
        <v>0</v>
      </c>
      <c r="CV1070" s="104">
        <f t="shared" si="443"/>
        <v>0</v>
      </c>
      <c r="CW1070" s="104">
        <f t="shared" si="444"/>
        <v>0</v>
      </c>
      <c r="CY1070" s="211">
        <f t="shared" si="424"/>
        <v>0</v>
      </c>
      <c r="CZ1070" s="211">
        <f t="shared" si="425"/>
        <v>0</v>
      </c>
      <c r="DA1070" s="211">
        <f t="shared" si="426"/>
        <v>0</v>
      </c>
      <c r="DB1070" s="211">
        <f t="shared" si="427"/>
        <v>0</v>
      </c>
      <c r="DC1070" s="211">
        <f t="shared" si="428"/>
        <v>0</v>
      </c>
      <c r="DD1070" s="211">
        <f t="shared" si="429"/>
        <v>0</v>
      </c>
      <c r="DE1070" s="211">
        <f t="shared" si="430"/>
        <v>0</v>
      </c>
      <c r="DF1070" s="211">
        <f t="shared" si="431"/>
        <v>0</v>
      </c>
      <c r="DG1070" s="211">
        <f t="shared" si="432"/>
        <v>0</v>
      </c>
      <c r="DH1070" s="211">
        <f t="shared" si="433"/>
        <v>0</v>
      </c>
    </row>
    <row r="1071" spans="1:112" ht="32.1" customHeight="1">
      <c r="A1071" s="288" t="s">
        <v>472</v>
      </c>
      <c r="B1071" s="289" t="s">
        <v>1407</v>
      </c>
      <c r="C1071" s="202">
        <v>404020001</v>
      </c>
      <c r="D1071" s="58" t="s">
        <v>371</v>
      </c>
      <c r="E1071" s="290" t="s">
        <v>3281</v>
      </c>
      <c r="F1071" s="291"/>
      <c r="G1071" s="291"/>
      <c r="H1071" s="292" t="s">
        <v>3282</v>
      </c>
      <c r="I1071" s="291"/>
      <c r="J1071" s="292" t="s">
        <v>3283</v>
      </c>
      <c r="K1071" s="292" t="s">
        <v>383</v>
      </c>
      <c r="L1071" s="292" t="s">
        <v>300</v>
      </c>
      <c r="M1071" s="293"/>
      <c r="N1071" s="293"/>
      <c r="O1071" s="293"/>
      <c r="P1071" s="294" t="s">
        <v>3284</v>
      </c>
      <c r="Q1071" s="294" t="s">
        <v>1521</v>
      </c>
      <c r="R1071" s="292"/>
      <c r="S1071" s="292"/>
      <c r="T1071" s="292" t="s">
        <v>381</v>
      </c>
      <c r="U1071" s="292"/>
      <c r="V1071" s="292" t="s">
        <v>3285</v>
      </c>
      <c r="W1071" s="292" t="s">
        <v>3286</v>
      </c>
      <c r="X1071" s="292" t="s">
        <v>381</v>
      </c>
      <c r="Y1071" s="292"/>
      <c r="Z1071" s="292"/>
      <c r="AA1071" s="292"/>
      <c r="AB1071" s="294" t="s">
        <v>1468</v>
      </c>
      <c r="AC1071" s="294" t="s">
        <v>3287</v>
      </c>
      <c r="AD1071" s="319"/>
      <c r="AE1071" s="319"/>
      <c r="AF1071" s="319"/>
      <c r="AG1071" s="319"/>
      <c r="AH1071" s="319"/>
      <c r="AI1071" s="319"/>
      <c r="AJ1071" s="364" t="s">
        <v>3288</v>
      </c>
      <c r="AK1071" s="319"/>
      <c r="AL1071" s="319"/>
      <c r="AM1071" s="364"/>
      <c r="AN1071" s="294" t="s">
        <v>3289</v>
      </c>
      <c r="AO1071" s="182" t="s">
        <v>71</v>
      </c>
      <c r="AP1071" s="182" t="s">
        <v>72</v>
      </c>
      <c r="AQ1071" s="182" t="s">
        <v>260</v>
      </c>
      <c r="AR1071" s="70" t="s">
        <v>261</v>
      </c>
      <c r="AS1071" s="182" t="s">
        <v>87</v>
      </c>
      <c r="AT1071" s="426">
        <v>0</v>
      </c>
      <c r="AU1071" s="426">
        <v>0</v>
      </c>
      <c r="AV1071" s="426">
        <v>0</v>
      </c>
      <c r="AW1071" s="428">
        <v>0</v>
      </c>
      <c r="AX1071" s="426">
        <v>0</v>
      </c>
      <c r="AY1071" s="426">
        <v>0</v>
      </c>
      <c r="AZ1071" s="426">
        <v>0</v>
      </c>
      <c r="BA1071" s="426">
        <v>0</v>
      </c>
      <c r="BB1071" s="287">
        <v>0</v>
      </c>
      <c r="BC1071" s="287">
        <v>0</v>
      </c>
      <c r="BD1071" s="426">
        <v>0</v>
      </c>
      <c r="BE1071" s="426">
        <v>0</v>
      </c>
      <c r="BF1071" s="426">
        <v>0</v>
      </c>
      <c r="BG1071" s="426">
        <v>0</v>
      </c>
      <c r="BH1071" s="426">
        <v>0</v>
      </c>
      <c r="BI1071" s="426">
        <v>0</v>
      </c>
      <c r="BJ1071" s="426">
        <v>0</v>
      </c>
      <c r="BK1071" s="426">
        <v>0</v>
      </c>
      <c r="BL1071" s="426">
        <v>0</v>
      </c>
      <c r="BM1071" s="426">
        <v>0</v>
      </c>
      <c r="BN1071" s="424">
        <v>0</v>
      </c>
      <c r="BO1071" s="424">
        <v>0</v>
      </c>
      <c r="BP1071" s="424">
        <v>0</v>
      </c>
      <c r="BQ1071" s="424">
        <v>0</v>
      </c>
      <c r="BR1071" s="424">
        <v>0</v>
      </c>
      <c r="BS1071" s="424">
        <v>0</v>
      </c>
      <c r="BT1071" s="424">
        <v>0</v>
      </c>
      <c r="BU1071" s="424">
        <v>0</v>
      </c>
      <c r="BV1071" s="424">
        <v>0</v>
      </c>
      <c r="BW1071" s="424">
        <v>0</v>
      </c>
      <c r="BX1071" s="426">
        <v>0</v>
      </c>
      <c r="BY1071" s="426">
        <v>0</v>
      </c>
      <c r="BZ1071" s="426">
        <v>0</v>
      </c>
      <c r="CA1071" s="426">
        <v>0</v>
      </c>
      <c r="CB1071" s="287">
        <v>0</v>
      </c>
      <c r="CC1071" s="426">
        <v>0</v>
      </c>
      <c r="CD1071" s="426">
        <v>0</v>
      </c>
      <c r="CE1071" s="426">
        <v>0</v>
      </c>
      <c r="CF1071" s="426">
        <v>0</v>
      </c>
      <c r="CG1071" s="426">
        <v>0</v>
      </c>
      <c r="CH1071" s="426">
        <v>0</v>
      </c>
      <c r="CI1071" s="426">
        <v>0</v>
      </c>
      <c r="CJ1071" s="426">
        <v>0</v>
      </c>
      <c r="CK1071" s="426">
        <v>0</v>
      </c>
      <c r="CL1071" s="426">
        <v>0</v>
      </c>
      <c r="CM1071" s="382" t="s">
        <v>91</v>
      </c>
      <c r="CN1071" s="19" t="str">
        <f t="shared" si="435"/>
        <v>4040200010113нормативный</v>
      </c>
      <c r="CR1071" s="104">
        <f t="shared" si="439"/>
        <v>0</v>
      </c>
      <c r="CS1071" s="104">
        <f t="shared" si="440"/>
        <v>0</v>
      </c>
      <c r="CT1071" s="104">
        <f t="shared" si="441"/>
        <v>0</v>
      </c>
      <c r="CU1071" s="104">
        <f t="shared" si="442"/>
        <v>0</v>
      </c>
      <c r="CV1071" s="104">
        <f t="shared" si="443"/>
        <v>0</v>
      </c>
      <c r="CW1071" s="104">
        <f t="shared" si="444"/>
        <v>0</v>
      </c>
      <c r="CY1071" s="211">
        <f t="shared" si="424"/>
        <v>0</v>
      </c>
      <c r="CZ1071" s="211">
        <f t="shared" si="425"/>
        <v>0</v>
      </c>
      <c r="DA1071" s="211">
        <f t="shared" si="426"/>
        <v>0</v>
      </c>
      <c r="DB1071" s="211">
        <f t="shared" si="427"/>
        <v>0</v>
      </c>
      <c r="DC1071" s="211">
        <f t="shared" si="428"/>
        <v>0</v>
      </c>
      <c r="DD1071" s="211">
        <f t="shared" si="429"/>
        <v>0</v>
      </c>
      <c r="DE1071" s="211">
        <f t="shared" si="430"/>
        <v>0</v>
      </c>
      <c r="DF1071" s="211">
        <f t="shared" si="431"/>
        <v>0</v>
      </c>
      <c r="DG1071" s="211">
        <f t="shared" si="432"/>
        <v>0</v>
      </c>
      <c r="DH1071" s="211">
        <f t="shared" si="433"/>
        <v>0</v>
      </c>
    </row>
    <row r="1072" spans="1:112" ht="32.1" customHeight="1">
      <c r="A1072" s="288" t="s">
        <v>472</v>
      </c>
      <c r="B1072" s="289" t="s">
        <v>1407</v>
      </c>
      <c r="C1072" s="202">
        <v>404020001</v>
      </c>
      <c r="D1072" s="58" t="s">
        <v>371</v>
      </c>
      <c r="E1072" s="290" t="s">
        <v>3281</v>
      </c>
      <c r="F1072" s="291"/>
      <c r="G1072" s="291"/>
      <c r="H1072" s="292" t="s">
        <v>3282</v>
      </c>
      <c r="I1072" s="291"/>
      <c r="J1072" s="292" t="s">
        <v>3283</v>
      </c>
      <c r="K1072" s="292" t="s">
        <v>383</v>
      </c>
      <c r="L1072" s="292" t="s">
        <v>300</v>
      </c>
      <c r="M1072" s="293"/>
      <c r="N1072" s="293"/>
      <c r="O1072" s="293"/>
      <c r="P1072" s="294" t="s">
        <v>3284</v>
      </c>
      <c r="Q1072" s="294" t="s">
        <v>1521</v>
      </c>
      <c r="R1072" s="292"/>
      <c r="S1072" s="292"/>
      <c r="T1072" s="292" t="s">
        <v>381</v>
      </c>
      <c r="U1072" s="292"/>
      <c r="V1072" s="292" t="s">
        <v>3285</v>
      </c>
      <c r="W1072" s="292" t="s">
        <v>3286</v>
      </c>
      <c r="X1072" s="292" t="s">
        <v>381</v>
      </c>
      <c r="Y1072" s="292"/>
      <c r="Z1072" s="292"/>
      <c r="AA1072" s="292"/>
      <c r="AB1072" s="294" t="s">
        <v>1468</v>
      </c>
      <c r="AC1072" s="294" t="s">
        <v>2082</v>
      </c>
      <c r="AD1072" s="319"/>
      <c r="AE1072" s="319"/>
      <c r="AF1072" s="319"/>
      <c r="AG1072" s="319"/>
      <c r="AH1072" s="319"/>
      <c r="AI1072" s="319"/>
      <c r="AJ1072" s="364" t="s">
        <v>2472</v>
      </c>
      <c r="AK1072" s="319"/>
      <c r="AL1072" s="319"/>
      <c r="AM1072" s="364"/>
      <c r="AN1072" s="294" t="s">
        <v>3290</v>
      </c>
      <c r="AO1072" s="182" t="s">
        <v>71</v>
      </c>
      <c r="AP1072" s="182" t="s">
        <v>72</v>
      </c>
      <c r="AQ1072" s="182" t="s">
        <v>260</v>
      </c>
      <c r="AR1072" s="70" t="s">
        <v>2044</v>
      </c>
      <c r="AS1072" s="182" t="s">
        <v>87</v>
      </c>
      <c r="AT1072" s="287">
        <v>665640.31999999995</v>
      </c>
      <c r="AU1072" s="287">
        <v>665640.31999999995</v>
      </c>
      <c r="AV1072" s="287">
        <v>665640.31999999995</v>
      </c>
      <c r="AW1072" s="425">
        <v>665640.31999999995</v>
      </c>
      <c r="AX1072" s="287">
        <v>0</v>
      </c>
      <c r="AY1072" s="287">
        <v>0</v>
      </c>
      <c r="AZ1072" s="287">
        <v>0</v>
      </c>
      <c r="BA1072" s="287">
        <v>0</v>
      </c>
      <c r="BB1072" s="287">
        <v>0</v>
      </c>
      <c r="BC1072" s="287">
        <v>0</v>
      </c>
      <c r="BD1072" s="430">
        <v>0</v>
      </c>
      <c r="BE1072" s="430">
        <v>0</v>
      </c>
      <c r="BF1072" s="430">
        <v>0</v>
      </c>
      <c r="BG1072" s="430">
        <v>0</v>
      </c>
      <c r="BH1072" s="430">
        <v>0</v>
      </c>
      <c r="BI1072" s="430">
        <v>0</v>
      </c>
      <c r="BJ1072" s="430">
        <v>0</v>
      </c>
      <c r="BK1072" s="430">
        <v>0</v>
      </c>
      <c r="BL1072" s="430">
        <v>0</v>
      </c>
      <c r="BM1072" s="430">
        <v>0</v>
      </c>
      <c r="BN1072" s="430">
        <v>0</v>
      </c>
      <c r="BO1072" s="430">
        <v>0</v>
      </c>
      <c r="BP1072" s="430">
        <v>0</v>
      </c>
      <c r="BQ1072" s="430">
        <v>0</v>
      </c>
      <c r="BR1072" s="430">
        <v>0</v>
      </c>
      <c r="BS1072" s="430">
        <v>0</v>
      </c>
      <c r="BT1072" s="430">
        <v>0</v>
      </c>
      <c r="BU1072" s="430">
        <v>0</v>
      </c>
      <c r="BV1072" s="430">
        <v>0</v>
      </c>
      <c r="BW1072" s="430">
        <v>0</v>
      </c>
      <c r="BX1072" s="287">
        <v>665640.31999999995</v>
      </c>
      <c r="BY1072" s="287">
        <v>665640.31999999995</v>
      </c>
      <c r="BZ1072" s="287">
        <v>0</v>
      </c>
      <c r="CA1072" s="287">
        <v>0</v>
      </c>
      <c r="CB1072" s="287">
        <v>0</v>
      </c>
      <c r="CC1072" s="430">
        <v>0</v>
      </c>
      <c r="CD1072" s="430">
        <v>0</v>
      </c>
      <c r="CE1072" s="430">
        <v>0</v>
      </c>
      <c r="CF1072" s="430">
        <v>0</v>
      </c>
      <c r="CG1072" s="430">
        <v>0</v>
      </c>
      <c r="CH1072" s="430">
        <v>0</v>
      </c>
      <c r="CI1072" s="430">
        <v>0</v>
      </c>
      <c r="CJ1072" s="430">
        <v>0</v>
      </c>
      <c r="CK1072" s="430">
        <v>0</v>
      </c>
      <c r="CL1072" s="430">
        <v>0</v>
      </c>
      <c r="CM1072" s="382" t="s">
        <v>91</v>
      </c>
      <c r="CN1072" s="19" t="str">
        <f t="shared" si="435"/>
        <v>4040200010113нормативный</v>
      </c>
      <c r="CR1072" s="104">
        <f t="shared" si="439"/>
        <v>0</v>
      </c>
      <c r="CS1072" s="104">
        <f t="shared" si="440"/>
        <v>0</v>
      </c>
      <c r="CT1072" s="104">
        <f t="shared" si="441"/>
        <v>0</v>
      </c>
      <c r="CU1072" s="104">
        <f t="shared" si="442"/>
        <v>0</v>
      </c>
      <c r="CV1072" s="104">
        <f t="shared" si="443"/>
        <v>0</v>
      </c>
      <c r="CW1072" s="104">
        <f t="shared" si="444"/>
        <v>0</v>
      </c>
      <c r="CY1072" s="211">
        <f t="shared" si="424"/>
        <v>0</v>
      </c>
      <c r="CZ1072" s="211">
        <f t="shared" si="425"/>
        <v>0</v>
      </c>
      <c r="DA1072" s="211">
        <f t="shared" si="426"/>
        <v>0</v>
      </c>
      <c r="DB1072" s="211">
        <f t="shared" si="427"/>
        <v>0</v>
      </c>
      <c r="DC1072" s="211">
        <f t="shared" si="428"/>
        <v>0</v>
      </c>
      <c r="DD1072" s="211">
        <f t="shared" si="429"/>
        <v>0</v>
      </c>
      <c r="DE1072" s="211">
        <f t="shared" si="430"/>
        <v>0</v>
      </c>
      <c r="DF1072" s="211">
        <f t="shared" si="431"/>
        <v>0</v>
      </c>
      <c r="DG1072" s="211">
        <f t="shared" si="432"/>
        <v>0</v>
      </c>
      <c r="DH1072" s="211">
        <f t="shared" si="433"/>
        <v>0</v>
      </c>
    </row>
    <row r="1073" spans="1:112" ht="32.1" customHeight="1">
      <c r="A1073" s="288" t="s">
        <v>472</v>
      </c>
      <c r="B1073" s="289" t="s">
        <v>1407</v>
      </c>
      <c r="C1073" s="202">
        <v>404020002</v>
      </c>
      <c r="D1073" s="58" t="s">
        <v>1851</v>
      </c>
      <c r="E1073" s="290" t="s">
        <v>3281</v>
      </c>
      <c r="F1073" s="291"/>
      <c r="G1073" s="291"/>
      <c r="H1073" s="292" t="s">
        <v>3291</v>
      </c>
      <c r="I1073" s="291"/>
      <c r="J1073" s="292" t="s">
        <v>3173</v>
      </c>
      <c r="K1073" s="292" t="s">
        <v>383</v>
      </c>
      <c r="L1073" s="292" t="s">
        <v>381</v>
      </c>
      <c r="M1073" s="293"/>
      <c r="N1073" s="293"/>
      <c r="O1073" s="293"/>
      <c r="P1073" s="294" t="s">
        <v>3292</v>
      </c>
      <c r="Q1073" s="294" t="s">
        <v>1521</v>
      </c>
      <c r="R1073" s="292"/>
      <c r="S1073" s="292"/>
      <c r="T1073" s="292" t="s">
        <v>381</v>
      </c>
      <c r="U1073" s="292"/>
      <c r="V1073" s="292" t="s">
        <v>3285</v>
      </c>
      <c r="W1073" s="292" t="s">
        <v>3286</v>
      </c>
      <c r="X1073" s="292" t="s">
        <v>381</v>
      </c>
      <c r="Y1073" s="292"/>
      <c r="Z1073" s="292"/>
      <c r="AA1073" s="292"/>
      <c r="AB1073" s="294" t="s">
        <v>1468</v>
      </c>
      <c r="AC1073" s="294" t="s">
        <v>3287</v>
      </c>
      <c r="AD1073" s="319"/>
      <c r="AE1073" s="319"/>
      <c r="AF1073" s="319"/>
      <c r="AG1073" s="319"/>
      <c r="AH1073" s="319"/>
      <c r="AI1073" s="319"/>
      <c r="AJ1073" s="364" t="s">
        <v>3288</v>
      </c>
      <c r="AK1073" s="319"/>
      <c r="AL1073" s="319"/>
      <c r="AM1073" s="364"/>
      <c r="AN1073" s="294" t="s">
        <v>3289</v>
      </c>
      <c r="AO1073" s="182" t="s">
        <v>71</v>
      </c>
      <c r="AP1073" s="182" t="s">
        <v>72</v>
      </c>
      <c r="AQ1073" s="182" t="s">
        <v>260</v>
      </c>
      <c r="AR1073" s="70" t="s">
        <v>261</v>
      </c>
      <c r="AS1073" s="182" t="s">
        <v>79</v>
      </c>
      <c r="AT1073" s="430">
        <v>0</v>
      </c>
      <c r="AU1073" s="430">
        <v>0</v>
      </c>
      <c r="AV1073" s="430">
        <v>0</v>
      </c>
      <c r="AW1073" s="431">
        <v>0</v>
      </c>
      <c r="AX1073" s="430">
        <v>0</v>
      </c>
      <c r="AY1073" s="430">
        <v>0</v>
      </c>
      <c r="AZ1073" s="430">
        <v>0</v>
      </c>
      <c r="BA1073" s="430">
        <v>0</v>
      </c>
      <c r="BB1073" s="287">
        <v>0</v>
      </c>
      <c r="BC1073" s="287">
        <v>0</v>
      </c>
      <c r="BD1073" s="430">
        <v>0</v>
      </c>
      <c r="BE1073" s="430">
        <v>0</v>
      </c>
      <c r="BF1073" s="430">
        <v>0</v>
      </c>
      <c r="BG1073" s="430">
        <v>0</v>
      </c>
      <c r="BH1073" s="430">
        <v>0</v>
      </c>
      <c r="BI1073" s="430">
        <v>0</v>
      </c>
      <c r="BJ1073" s="430">
        <v>0</v>
      </c>
      <c r="BK1073" s="430">
        <v>0</v>
      </c>
      <c r="BL1073" s="430">
        <v>0</v>
      </c>
      <c r="BM1073" s="430">
        <v>0</v>
      </c>
      <c r="BN1073" s="424">
        <v>0</v>
      </c>
      <c r="BO1073" s="424">
        <v>0</v>
      </c>
      <c r="BP1073" s="424">
        <v>0</v>
      </c>
      <c r="BQ1073" s="424">
        <v>0</v>
      </c>
      <c r="BR1073" s="424">
        <v>0</v>
      </c>
      <c r="BS1073" s="424">
        <v>0</v>
      </c>
      <c r="BT1073" s="424">
        <v>0</v>
      </c>
      <c r="BU1073" s="424">
        <v>0</v>
      </c>
      <c r="BV1073" s="424">
        <v>0</v>
      </c>
      <c r="BW1073" s="424">
        <v>0</v>
      </c>
      <c r="BX1073" s="430">
        <v>0</v>
      </c>
      <c r="BY1073" s="430">
        <v>0</v>
      </c>
      <c r="BZ1073" s="430">
        <v>0</v>
      </c>
      <c r="CA1073" s="430">
        <v>0</v>
      </c>
      <c r="CB1073" s="287">
        <v>0</v>
      </c>
      <c r="CC1073" s="430">
        <v>0</v>
      </c>
      <c r="CD1073" s="430">
        <v>0</v>
      </c>
      <c r="CE1073" s="430">
        <v>0</v>
      </c>
      <c r="CF1073" s="430">
        <v>0</v>
      </c>
      <c r="CG1073" s="430">
        <v>0</v>
      </c>
      <c r="CH1073" s="430">
        <v>0</v>
      </c>
      <c r="CI1073" s="430">
        <v>0</v>
      </c>
      <c r="CJ1073" s="430">
        <v>0</v>
      </c>
      <c r="CK1073" s="430">
        <v>0</v>
      </c>
      <c r="CL1073" s="430">
        <v>0</v>
      </c>
      <c r="CM1073" s="405" t="s">
        <v>91</v>
      </c>
      <c r="CN1073" s="19" t="str">
        <f t="shared" si="435"/>
        <v>4040200020113нормативный</v>
      </c>
      <c r="CR1073" s="104">
        <f t="shared" si="439"/>
        <v>0</v>
      </c>
      <c r="CS1073" s="104">
        <f t="shared" si="440"/>
        <v>0</v>
      </c>
      <c r="CT1073" s="104">
        <f t="shared" si="441"/>
        <v>0</v>
      </c>
      <c r="CU1073" s="104">
        <f t="shared" si="442"/>
        <v>0</v>
      </c>
      <c r="CV1073" s="104">
        <f t="shared" si="443"/>
        <v>0</v>
      </c>
      <c r="CW1073" s="104">
        <f t="shared" si="444"/>
        <v>0</v>
      </c>
      <c r="CY1073" s="211">
        <f t="shared" si="424"/>
        <v>0</v>
      </c>
      <c r="CZ1073" s="211">
        <f t="shared" si="425"/>
        <v>0</v>
      </c>
      <c r="DA1073" s="211">
        <f t="shared" si="426"/>
        <v>0</v>
      </c>
      <c r="DB1073" s="211">
        <f t="shared" si="427"/>
        <v>0</v>
      </c>
      <c r="DC1073" s="211">
        <f t="shared" si="428"/>
        <v>0</v>
      </c>
      <c r="DD1073" s="211">
        <f t="shared" si="429"/>
        <v>0</v>
      </c>
      <c r="DE1073" s="211">
        <f t="shared" si="430"/>
        <v>0</v>
      </c>
      <c r="DF1073" s="211">
        <f t="shared" si="431"/>
        <v>0</v>
      </c>
      <c r="DG1073" s="211">
        <f t="shared" si="432"/>
        <v>0</v>
      </c>
      <c r="DH1073" s="211">
        <f t="shared" si="433"/>
        <v>0</v>
      </c>
    </row>
    <row r="1074" spans="1:112" ht="32.1" customHeight="1">
      <c r="A1074" s="288" t="s">
        <v>472</v>
      </c>
      <c r="B1074" s="289" t="s">
        <v>1407</v>
      </c>
      <c r="C1074" s="202">
        <v>404020002</v>
      </c>
      <c r="D1074" s="58" t="s">
        <v>1851</v>
      </c>
      <c r="E1074" s="290" t="s">
        <v>3281</v>
      </c>
      <c r="F1074" s="291"/>
      <c r="G1074" s="291"/>
      <c r="H1074" s="292" t="s">
        <v>3291</v>
      </c>
      <c r="I1074" s="291"/>
      <c r="J1074" s="292" t="s">
        <v>3173</v>
      </c>
      <c r="K1074" s="292" t="s">
        <v>383</v>
      </c>
      <c r="L1074" s="292" t="s">
        <v>381</v>
      </c>
      <c r="M1074" s="293"/>
      <c r="N1074" s="293"/>
      <c r="O1074" s="293"/>
      <c r="P1074" s="294" t="s">
        <v>3292</v>
      </c>
      <c r="Q1074" s="294" t="s">
        <v>1521</v>
      </c>
      <c r="R1074" s="292"/>
      <c r="S1074" s="292"/>
      <c r="T1074" s="292" t="s">
        <v>381</v>
      </c>
      <c r="U1074" s="292"/>
      <c r="V1074" s="292" t="s">
        <v>3285</v>
      </c>
      <c r="W1074" s="292" t="s">
        <v>3286</v>
      </c>
      <c r="X1074" s="292" t="s">
        <v>381</v>
      </c>
      <c r="Y1074" s="292"/>
      <c r="Z1074" s="292"/>
      <c r="AA1074" s="292"/>
      <c r="AB1074" s="294" t="s">
        <v>1468</v>
      </c>
      <c r="AC1074" s="294" t="s">
        <v>2082</v>
      </c>
      <c r="AD1074" s="319"/>
      <c r="AE1074" s="319"/>
      <c r="AF1074" s="319"/>
      <c r="AG1074" s="319"/>
      <c r="AH1074" s="319"/>
      <c r="AI1074" s="319"/>
      <c r="AJ1074" s="364" t="s">
        <v>2472</v>
      </c>
      <c r="AK1074" s="319"/>
      <c r="AL1074" s="319"/>
      <c r="AM1074" s="364"/>
      <c r="AN1074" s="294" t="s">
        <v>3290</v>
      </c>
      <c r="AO1074" s="182" t="s">
        <v>71</v>
      </c>
      <c r="AP1074" s="182" t="s">
        <v>72</v>
      </c>
      <c r="AQ1074" s="182" t="s">
        <v>260</v>
      </c>
      <c r="AR1074" s="70" t="s">
        <v>2044</v>
      </c>
      <c r="AS1074" s="182" t="s">
        <v>79</v>
      </c>
      <c r="AT1074" s="287">
        <v>201023.38</v>
      </c>
      <c r="AU1074" s="287">
        <v>201023.38</v>
      </c>
      <c r="AV1074" s="287">
        <v>201023.38</v>
      </c>
      <c r="AW1074" s="425">
        <v>201023.38</v>
      </c>
      <c r="AX1074" s="287">
        <v>0</v>
      </c>
      <c r="AY1074" s="287">
        <v>0</v>
      </c>
      <c r="AZ1074" s="287">
        <v>0</v>
      </c>
      <c r="BA1074" s="287">
        <v>0</v>
      </c>
      <c r="BB1074" s="287">
        <v>0</v>
      </c>
      <c r="BC1074" s="287">
        <v>0</v>
      </c>
      <c r="BD1074" s="430">
        <v>0</v>
      </c>
      <c r="BE1074" s="430">
        <v>0</v>
      </c>
      <c r="BF1074" s="430">
        <v>0</v>
      </c>
      <c r="BG1074" s="430">
        <v>0</v>
      </c>
      <c r="BH1074" s="430">
        <v>0</v>
      </c>
      <c r="BI1074" s="430">
        <v>0</v>
      </c>
      <c r="BJ1074" s="430">
        <v>0</v>
      </c>
      <c r="BK1074" s="430">
        <v>0</v>
      </c>
      <c r="BL1074" s="430">
        <v>0</v>
      </c>
      <c r="BM1074" s="430">
        <v>0</v>
      </c>
      <c r="BN1074" s="430">
        <v>0</v>
      </c>
      <c r="BO1074" s="430">
        <v>0</v>
      </c>
      <c r="BP1074" s="430">
        <v>0</v>
      </c>
      <c r="BQ1074" s="430">
        <v>0</v>
      </c>
      <c r="BR1074" s="430">
        <v>0</v>
      </c>
      <c r="BS1074" s="430">
        <v>0</v>
      </c>
      <c r="BT1074" s="430">
        <v>0</v>
      </c>
      <c r="BU1074" s="430">
        <v>0</v>
      </c>
      <c r="BV1074" s="430">
        <v>0</v>
      </c>
      <c r="BW1074" s="430">
        <v>0</v>
      </c>
      <c r="BX1074" s="287">
        <v>201023.38</v>
      </c>
      <c r="BY1074" s="287">
        <v>201023.38</v>
      </c>
      <c r="BZ1074" s="287">
        <v>0</v>
      </c>
      <c r="CA1074" s="287">
        <v>0</v>
      </c>
      <c r="CB1074" s="287">
        <v>0</v>
      </c>
      <c r="CC1074" s="430">
        <v>0</v>
      </c>
      <c r="CD1074" s="430">
        <v>0</v>
      </c>
      <c r="CE1074" s="430">
        <v>0</v>
      </c>
      <c r="CF1074" s="430">
        <v>0</v>
      </c>
      <c r="CG1074" s="430">
        <v>0</v>
      </c>
      <c r="CH1074" s="430">
        <v>0</v>
      </c>
      <c r="CI1074" s="430">
        <v>0</v>
      </c>
      <c r="CJ1074" s="430">
        <v>0</v>
      </c>
      <c r="CK1074" s="430">
        <v>0</v>
      </c>
      <c r="CL1074" s="430">
        <v>0</v>
      </c>
      <c r="CM1074" s="405" t="s">
        <v>91</v>
      </c>
      <c r="CN1074" s="19" t="str">
        <f t="shared" si="435"/>
        <v>4040200020113нормативный</v>
      </c>
      <c r="CR1074" s="104">
        <f t="shared" si="439"/>
        <v>0</v>
      </c>
      <c r="CS1074" s="104">
        <f t="shared" si="440"/>
        <v>0</v>
      </c>
      <c r="CT1074" s="104">
        <f t="shared" si="441"/>
        <v>0</v>
      </c>
      <c r="CU1074" s="104">
        <f t="shared" si="442"/>
        <v>0</v>
      </c>
      <c r="CV1074" s="104">
        <f t="shared" si="443"/>
        <v>0</v>
      </c>
      <c r="CW1074" s="104">
        <f t="shared" si="444"/>
        <v>0</v>
      </c>
      <c r="CY1074" s="211">
        <f t="shared" si="424"/>
        <v>0</v>
      </c>
      <c r="CZ1074" s="211">
        <f t="shared" si="425"/>
        <v>0</v>
      </c>
      <c r="DA1074" s="211">
        <f t="shared" si="426"/>
        <v>0</v>
      </c>
      <c r="DB1074" s="211">
        <f t="shared" si="427"/>
        <v>0</v>
      </c>
      <c r="DC1074" s="211">
        <f t="shared" si="428"/>
        <v>0</v>
      </c>
      <c r="DD1074" s="211">
        <f t="shared" si="429"/>
        <v>0</v>
      </c>
      <c r="DE1074" s="211">
        <f t="shared" si="430"/>
        <v>0</v>
      </c>
      <c r="DF1074" s="211">
        <f t="shared" si="431"/>
        <v>0</v>
      </c>
      <c r="DG1074" s="211">
        <f t="shared" si="432"/>
        <v>0</v>
      </c>
      <c r="DH1074" s="211">
        <f t="shared" si="433"/>
        <v>0</v>
      </c>
    </row>
    <row r="1075" spans="1:112" ht="32.1" customHeight="1">
      <c r="A1075" s="288" t="s">
        <v>472</v>
      </c>
      <c r="B1075" s="289" t="s">
        <v>1407</v>
      </c>
      <c r="C1075" s="202">
        <v>402000001</v>
      </c>
      <c r="D1075" s="58" t="s">
        <v>67</v>
      </c>
      <c r="E1075" s="290" t="s">
        <v>1512</v>
      </c>
      <c r="F1075" s="291"/>
      <c r="G1075" s="291"/>
      <c r="H1075" s="292" t="s">
        <v>866</v>
      </c>
      <c r="I1075" s="291"/>
      <c r="J1075" s="292" t="s">
        <v>1513</v>
      </c>
      <c r="K1075" s="292" t="s">
        <v>1514</v>
      </c>
      <c r="L1075" s="292" t="s">
        <v>841</v>
      </c>
      <c r="M1075" s="293"/>
      <c r="N1075" s="293" t="s">
        <v>381</v>
      </c>
      <c r="O1075" s="293"/>
      <c r="P1075" s="294" t="s">
        <v>1515</v>
      </c>
      <c r="Q1075" s="294" t="s">
        <v>1516</v>
      </c>
      <c r="R1075" s="292"/>
      <c r="S1075" s="292"/>
      <c r="T1075" s="292">
        <v>3</v>
      </c>
      <c r="U1075" s="292"/>
      <c r="V1075" s="292">
        <v>12</v>
      </c>
      <c r="W1075" s="292">
        <v>1</v>
      </c>
      <c r="X1075" s="292">
        <v>3</v>
      </c>
      <c r="Y1075" s="292"/>
      <c r="Z1075" s="292"/>
      <c r="AA1075" s="292"/>
      <c r="AB1075" s="294" t="s">
        <v>1469</v>
      </c>
      <c r="AC1075" s="294" t="s">
        <v>3204</v>
      </c>
      <c r="AD1075" s="319"/>
      <c r="AE1075" s="319"/>
      <c r="AF1075" s="319"/>
      <c r="AG1075" s="319"/>
      <c r="AH1075" s="319"/>
      <c r="AI1075" s="319"/>
      <c r="AJ1075" s="319"/>
      <c r="AK1075" s="319"/>
      <c r="AL1075" s="319"/>
      <c r="AM1075" s="364" t="s">
        <v>3293</v>
      </c>
      <c r="AN1075" s="294" t="s">
        <v>3206</v>
      </c>
      <c r="AO1075" s="182" t="s">
        <v>71</v>
      </c>
      <c r="AP1075" s="182" t="s">
        <v>72</v>
      </c>
      <c r="AQ1075" s="182" t="s">
        <v>1452</v>
      </c>
      <c r="AR1075" s="70" t="s">
        <v>116</v>
      </c>
      <c r="AS1075" s="182" t="s">
        <v>168</v>
      </c>
      <c r="AT1075" s="287">
        <v>3302.25</v>
      </c>
      <c r="AU1075" s="287">
        <v>3302.25</v>
      </c>
      <c r="AV1075" s="287">
        <v>0</v>
      </c>
      <c r="AW1075" s="425">
        <v>0</v>
      </c>
      <c r="AX1075" s="287">
        <v>0</v>
      </c>
      <c r="AY1075" s="287">
        <v>0</v>
      </c>
      <c r="AZ1075" s="287">
        <v>0</v>
      </c>
      <c r="BA1075" s="287">
        <v>0</v>
      </c>
      <c r="BB1075" s="287">
        <v>3302.25</v>
      </c>
      <c r="BC1075" s="287">
        <v>3302.25</v>
      </c>
      <c r="BD1075" s="426">
        <v>2485.3200000000002</v>
      </c>
      <c r="BE1075" s="426">
        <v>0</v>
      </c>
      <c r="BF1075" s="426">
        <v>0</v>
      </c>
      <c r="BG1075" s="426">
        <v>0</v>
      </c>
      <c r="BH1075" s="426">
        <v>2485.3200000000002</v>
      </c>
      <c r="BI1075" s="426">
        <v>0</v>
      </c>
      <c r="BJ1075" s="426">
        <v>0</v>
      </c>
      <c r="BK1075" s="426">
        <v>0</v>
      </c>
      <c r="BL1075" s="426">
        <v>0</v>
      </c>
      <c r="BM1075" s="426">
        <v>0</v>
      </c>
      <c r="BN1075" s="424">
        <v>0</v>
      </c>
      <c r="BO1075" s="424">
        <v>0</v>
      </c>
      <c r="BP1075" s="424">
        <v>0</v>
      </c>
      <c r="BQ1075" s="424">
        <v>0</v>
      </c>
      <c r="BR1075" s="424">
        <v>0</v>
      </c>
      <c r="BS1075" s="424">
        <v>0</v>
      </c>
      <c r="BT1075" s="424">
        <v>0</v>
      </c>
      <c r="BU1075" s="424">
        <v>0</v>
      </c>
      <c r="BV1075" s="424">
        <v>0</v>
      </c>
      <c r="BW1075" s="424">
        <v>0</v>
      </c>
      <c r="BX1075" s="287">
        <v>3302.25</v>
      </c>
      <c r="BY1075" s="287">
        <v>0</v>
      </c>
      <c r="BZ1075" s="287">
        <v>0</v>
      </c>
      <c r="CA1075" s="287">
        <v>0</v>
      </c>
      <c r="CB1075" s="287">
        <v>3302.25</v>
      </c>
      <c r="CC1075" s="426">
        <v>2485.3200000000002</v>
      </c>
      <c r="CD1075" s="426">
        <v>0</v>
      </c>
      <c r="CE1075" s="426">
        <v>0</v>
      </c>
      <c r="CF1075" s="426">
        <v>0</v>
      </c>
      <c r="CG1075" s="426">
        <v>2485.3200000000002</v>
      </c>
      <c r="CH1075" s="426">
        <v>0</v>
      </c>
      <c r="CI1075" s="426">
        <v>0</v>
      </c>
      <c r="CJ1075" s="426">
        <v>0</v>
      </c>
      <c r="CK1075" s="426">
        <v>0</v>
      </c>
      <c r="CL1075" s="426">
        <v>0</v>
      </c>
      <c r="CM1075" s="438" t="s">
        <v>91</v>
      </c>
      <c r="CN1075" s="19" t="str">
        <f t="shared" si="435"/>
        <v>4020000010113нормативный</v>
      </c>
      <c r="CR1075" s="104">
        <f t="shared" si="439"/>
        <v>0</v>
      </c>
      <c r="CS1075" s="104">
        <f t="shared" si="440"/>
        <v>0</v>
      </c>
      <c r="CT1075" s="104">
        <f t="shared" si="441"/>
        <v>0</v>
      </c>
      <c r="CU1075" s="104">
        <f t="shared" si="442"/>
        <v>0</v>
      </c>
      <c r="CV1075" s="104">
        <f t="shared" si="443"/>
        <v>0</v>
      </c>
      <c r="CW1075" s="104">
        <f t="shared" si="444"/>
        <v>0</v>
      </c>
      <c r="CY1075" s="211">
        <f t="shared" si="424"/>
        <v>0</v>
      </c>
      <c r="CZ1075" s="211">
        <f t="shared" si="425"/>
        <v>0</v>
      </c>
      <c r="DA1075" s="211">
        <f t="shared" si="426"/>
        <v>0</v>
      </c>
      <c r="DB1075" s="211">
        <f t="shared" si="427"/>
        <v>0</v>
      </c>
      <c r="DC1075" s="211">
        <f t="shared" si="428"/>
        <v>0</v>
      </c>
      <c r="DD1075" s="211">
        <f t="shared" si="429"/>
        <v>0</v>
      </c>
      <c r="DE1075" s="211">
        <f t="shared" si="430"/>
        <v>0</v>
      </c>
      <c r="DF1075" s="211">
        <f t="shared" si="431"/>
        <v>0</v>
      </c>
      <c r="DG1075" s="211">
        <f t="shared" si="432"/>
        <v>0</v>
      </c>
      <c r="DH1075" s="211">
        <f t="shared" si="433"/>
        <v>0</v>
      </c>
    </row>
    <row r="1076" spans="1:112" ht="32.1" customHeight="1">
      <c r="A1076" s="288" t="s">
        <v>472</v>
      </c>
      <c r="B1076" s="289" t="s">
        <v>1407</v>
      </c>
      <c r="C1076" s="202">
        <v>402000008</v>
      </c>
      <c r="D1076" s="58" t="s">
        <v>1443</v>
      </c>
      <c r="E1076" s="290" t="s">
        <v>1517</v>
      </c>
      <c r="F1076" s="291"/>
      <c r="G1076" s="291"/>
      <c r="H1076" s="292">
        <v>3</v>
      </c>
      <c r="I1076" s="291"/>
      <c r="J1076" s="292">
        <v>17</v>
      </c>
      <c r="K1076" s="292">
        <v>1</v>
      </c>
      <c r="L1076" s="292">
        <v>3</v>
      </c>
      <c r="M1076" s="293"/>
      <c r="N1076" s="293"/>
      <c r="O1076" s="293"/>
      <c r="P1076" s="294" t="s">
        <v>1477</v>
      </c>
      <c r="Q1076" s="294" t="s">
        <v>1518</v>
      </c>
      <c r="R1076" s="292"/>
      <c r="S1076" s="292"/>
      <c r="T1076" s="292">
        <v>3</v>
      </c>
      <c r="U1076" s="292"/>
      <c r="V1076" s="292">
        <v>12</v>
      </c>
      <c r="W1076" s="292">
        <v>1</v>
      </c>
      <c r="X1076" s="292">
        <v>3</v>
      </c>
      <c r="Y1076" s="292"/>
      <c r="Z1076" s="292"/>
      <c r="AA1076" s="292"/>
      <c r="AB1076" s="294" t="s">
        <v>1519</v>
      </c>
      <c r="AC1076" s="294" t="s">
        <v>3294</v>
      </c>
      <c r="AD1076" s="319"/>
      <c r="AE1076" s="319"/>
      <c r="AF1076" s="319"/>
      <c r="AG1076" s="319"/>
      <c r="AH1076" s="319"/>
      <c r="AI1076" s="319"/>
      <c r="AJ1076" s="319" t="s">
        <v>3295</v>
      </c>
      <c r="AK1076" s="319"/>
      <c r="AL1076" s="319"/>
      <c r="AM1076" s="364"/>
      <c r="AN1076" s="294" t="s">
        <v>3296</v>
      </c>
      <c r="AO1076" s="182" t="s">
        <v>71</v>
      </c>
      <c r="AP1076" s="182" t="s">
        <v>72</v>
      </c>
      <c r="AQ1076" s="182" t="s">
        <v>1520</v>
      </c>
      <c r="AR1076" s="70" t="s">
        <v>126</v>
      </c>
      <c r="AS1076" s="182" t="s">
        <v>175</v>
      </c>
      <c r="AT1076" s="287">
        <v>430900.24</v>
      </c>
      <c r="AU1076" s="287">
        <v>430900.24</v>
      </c>
      <c r="AV1076" s="287">
        <v>0</v>
      </c>
      <c r="AW1076" s="425">
        <v>0</v>
      </c>
      <c r="AX1076" s="287">
        <v>430900.24</v>
      </c>
      <c r="AY1076" s="287">
        <v>430900.24</v>
      </c>
      <c r="AZ1076" s="287">
        <v>0</v>
      </c>
      <c r="BA1076" s="287">
        <v>0</v>
      </c>
      <c r="BB1076" s="287">
        <v>0</v>
      </c>
      <c r="BC1076" s="287">
        <v>0</v>
      </c>
      <c r="BD1076" s="426">
        <v>0</v>
      </c>
      <c r="BE1076" s="426">
        <v>0</v>
      </c>
      <c r="BF1076" s="426">
        <v>0</v>
      </c>
      <c r="BG1076" s="426">
        <v>0</v>
      </c>
      <c r="BH1076" s="426">
        <v>0</v>
      </c>
      <c r="BI1076" s="426">
        <v>0</v>
      </c>
      <c r="BJ1076" s="426">
        <v>0</v>
      </c>
      <c r="BK1076" s="426">
        <v>0</v>
      </c>
      <c r="BL1076" s="426">
        <v>0</v>
      </c>
      <c r="BM1076" s="426">
        <v>0</v>
      </c>
      <c r="BN1076" s="424">
        <v>0</v>
      </c>
      <c r="BO1076" s="424">
        <v>0</v>
      </c>
      <c r="BP1076" s="424">
        <v>0</v>
      </c>
      <c r="BQ1076" s="424">
        <v>0</v>
      </c>
      <c r="BR1076" s="424">
        <v>0</v>
      </c>
      <c r="BS1076" s="424">
        <v>0</v>
      </c>
      <c r="BT1076" s="424">
        <v>0</v>
      </c>
      <c r="BU1076" s="424">
        <v>0</v>
      </c>
      <c r="BV1076" s="424">
        <v>0</v>
      </c>
      <c r="BW1076" s="424">
        <v>0</v>
      </c>
      <c r="BX1076" s="287">
        <v>430900.24</v>
      </c>
      <c r="BY1076" s="287">
        <v>0</v>
      </c>
      <c r="BZ1076" s="287">
        <v>430900.24</v>
      </c>
      <c r="CA1076" s="287">
        <v>0</v>
      </c>
      <c r="CB1076" s="287">
        <v>0</v>
      </c>
      <c r="CC1076" s="426">
        <v>0</v>
      </c>
      <c r="CD1076" s="426">
        <v>0</v>
      </c>
      <c r="CE1076" s="426">
        <v>0</v>
      </c>
      <c r="CF1076" s="426">
        <v>0</v>
      </c>
      <c r="CG1076" s="426">
        <v>0</v>
      </c>
      <c r="CH1076" s="426">
        <v>0</v>
      </c>
      <c r="CI1076" s="426">
        <v>0</v>
      </c>
      <c r="CJ1076" s="426">
        <v>0</v>
      </c>
      <c r="CK1076" s="426">
        <v>0</v>
      </c>
      <c r="CL1076" s="426">
        <v>0</v>
      </c>
      <c r="CM1076" s="427" t="s">
        <v>91</v>
      </c>
      <c r="CN1076" s="19" t="str">
        <f t="shared" si="435"/>
        <v>4020000080113нормативный</v>
      </c>
      <c r="CR1076" s="104">
        <f t="shared" si="439"/>
        <v>0</v>
      </c>
      <c r="CS1076" s="104">
        <f t="shared" si="440"/>
        <v>0</v>
      </c>
      <c r="CT1076" s="104">
        <f t="shared" si="441"/>
        <v>0</v>
      </c>
      <c r="CU1076" s="104">
        <f t="shared" si="442"/>
        <v>0</v>
      </c>
      <c r="CV1076" s="104">
        <f t="shared" si="443"/>
        <v>0</v>
      </c>
      <c r="CW1076" s="104">
        <f t="shared" si="444"/>
        <v>0</v>
      </c>
      <c r="CY1076" s="211">
        <f t="shared" si="424"/>
        <v>0</v>
      </c>
      <c r="CZ1076" s="211">
        <f t="shared" si="425"/>
        <v>0</v>
      </c>
      <c r="DA1076" s="211">
        <f t="shared" si="426"/>
        <v>0</v>
      </c>
      <c r="DB1076" s="211">
        <f t="shared" si="427"/>
        <v>0</v>
      </c>
      <c r="DC1076" s="211">
        <f t="shared" si="428"/>
        <v>0</v>
      </c>
      <c r="DD1076" s="211">
        <f t="shared" si="429"/>
        <v>0</v>
      </c>
      <c r="DE1076" s="211">
        <f t="shared" si="430"/>
        <v>0</v>
      </c>
      <c r="DF1076" s="211">
        <f t="shared" si="431"/>
        <v>0</v>
      </c>
      <c r="DG1076" s="211">
        <f t="shared" si="432"/>
        <v>0</v>
      </c>
      <c r="DH1076" s="211">
        <f t="shared" si="433"/>
        <v>0</v>
      </c>
    </row>
    <row r="1077" spans="1:112" ht="32.1" customHeight="1">
      <c r="A1077" s="288" t="s">
        <v>472</v>
      </c>
      <c r="B1077" s="289" t="s">
        <v>1407</v>
      </c>
      <c r="C1077" s="202">
        <v>402000008</v>
      </c>
      <c r="D1077" s="58" t="s">
        <v>1443</v>
      </c>
      <c r="E1077" s="290" t="s">
        <v>1517</v>
      </c>
      <c r="F1077" s="291"/>
      <c r="G1077" s="291"/>
      <c r="H1077" s="292">
        <v>3</v>
      </c>
      <c r="I1077" s="291"/>
      <c r="J1077" s="292">
        <v>17</v>
      </c>
      <c r="K1077" s="292">
        <v>1</v>
      </c>
      <c r="L1077" s="292">
        <v>3</v>
      </c>
      <c r="M1077" s="293"/>
      <c r="N1077" s="293"/>
      <c r="O1077" s="293"/>
      <c r="P1077" s="294" t="s">
        <v>1477</v>
      </c>
      <c r="Q1077" s="294" t="s">
        <v>1518</v>
      </c>
      <c r="R1077" s="292"/>
      <c r="S1077" s="292"/>
      <c r="T1077" s="292">
        <v>3</v>
      </c>
      <c r="U1077" s="292"/>
      <c r="V1077" s="292">
        <v>12</v>
      </c>
      <c r="W1077" s="292">
        <v>1</v>
      </c>
      <c r="X1077" s="292">
        <v>3</v>
      </c>
      <c r="Y1077" s="292"/>
      <c r="Z1077" s="292"/>
      <c r="AA1077" s="292"/>
      <c r="AB1077" s="294" t="s">
        <v>1519</v>
      </c>
      <c r="AC1077" s="294" t="s">
        <v>3294</v>
      </c>
      <c r="AD1077" s="319"/>
      <c r="AE1077" s="319"/>
      <c r="AF1077" s="319"/>
      <c r="AG1077" s="319"/>
      <c r="AH1077" s="319"/>
      <c r="AI1077" s="319"/>
      <c r="AJ1077" s="319" t="s">
        <v>3295</v>
      </c>
      <c r="AK1077" s="319"/>
      <c r="AL1077" s="319"/>
      <c r="AM1077" s="364"/>
      <c r="AN1077" s="294" t="s">
        <v>3296</v>
      </c>
      <c r="AO1077" s="182" t="s">
        <v>71</v>
      </c>
      <c r="AP1077" s="182" t="s">
        <v>72</v>
      </c>
      <c r="AQ1077" s="182" t="s">
        <v>1520</v>
      </c>
      <c r="AR1077" s="70" t="s">
        <v>126</v>
      </c>
      <c r="AS1077" s="182" t="s">
        <v>179</v>
      </c>
      <c r="AT1077" s="287">
        <v>130131.87</v>
      </c>
      <c r="AU1077" s="287">
        <v>130131.87</v>
      </c>
      <c r="AV1077" s="287">
        <v>0</v>
      </c>
      <c r="AW1077" s="425">
        <v>0</v>
      </c>
      <c r="AX1077" s="287">
        <v>130131.87</v>
      </c>
      <c r="AY1077" s="287">
        <v>130131.87</v>
      </c>
      <c r="AZ1077" s="287">
        <v>0</v>
      </c>
      <c r="BA1077" s="287">
        <v>0</v>
      </c>
      <c r="BB1077" s="287">
        <v>0</v>
      </c>
      <c r="BC1077" s="287">
        <v>0</v>
      </c>
      <c r="BD1077" s="426">
        <v>0</v>
      </c>
      <c r="BE1077" s="426">
        <v>0</v>
      </c>
      <c r="BF1077" s="426">
        <v>0</v>
      </c>
      <c r="BG1077" s="426">
        <v>0</v>
      </c>
      <c r="BH1077" s="426">
        <v>0</v>
      </c>
      <c r="BI1077" s="426">
        <v>0</v>
      </c>
      <c r="BJ1077" s="426">
        <v>0</v>
      </c>
      <c r="BK1077" s="426">
        <v>0</v>
      </c>
      <c r="BL1077" s="426">
        <v>0</v>
      </c>
      <c r="BM1077" s="426">
        <v>0</v>
      </c>
      <c r="BN1077" s="424">
        <v>0</v>
      </c>
      <c r="BO1077" s="424">
        <v>0</v>
      </c>
      <c r="BP1077" s="424">
        <v>0</v>
      </c>
      <c r="BQ1077" s="424">
        <v>0</v>
      </c>
      <c r="BR1077" s="424">
        <v>0</v>
      </c>
      <c r="BS1077" s="424">
        <v>0</v>
      </c>
      <c r="BT1077" s="424">
        <v>0</v>
      </c>
      <c r="BU1077" s="424">
        <v>0</v>
      </c>
      <c r="BV1077" s="424">
        <v>0</v>
      </c>
      <c r="BW1077" s="424">
        <v>0</v>
      </c>
      <c r="BX1077" s="287">
        <v>130131.87</v>
      </c>
      <c r="BY1077" s="287">
        <v>0</v>
      </c>
      <c r="BZ1077" s="287">
        <v>130131.87</v>
      </c>
      <c r="CA1077" s="287">
        <v>0</v>
      </c>
      <c r="CB1077" s="287">
        <v>0</v>
      </c>
      <c r="CC1077" s="426">
        <v>0</v>
      </c>
      <c r="CD1077" s="426">
        <v>0</v>
      </c>
      <c r="CE1077" s="426">
        <v>0</v>
      </c>
      <c r="CF1077" s="426">
        <v>0</v>
      </c>
      <c r="CG1077" s="426">
        <v>0</v>
      </c>
      <c r="CH1077" s="426">
        <v>0</v>
      </c>
      <c r="CI1077" s="426">
        <v>0</v>
      </c>
      <c r="CJ1077" s="426">
        <v>0</v>
      </c>
      <c r="CK1077" s="426">
        <v>0</v>
      </c>
      <c r="CL1077" s="426">
        <v>0</v>
      </c>
      <c r="CM1077" s="427" t="s">
        <v>91</v>
      </c>
      <c r="CN1077" s="19" t="str">
        <f t="shared" si="435"/>
        <v>4020000080113нормативный</v>
      </c>
      <c r="CR1077" s="104">
        <f t="shared" si="439"/>
        <v>0</v>
      </c>
      <c r="CS1077" s="104">
        <f t="shared" si="440"/>
        <v>0</v>
      </c>
      <c r="CT1077" s="104">
        <f t="shared" si="441"/>
        <v>0</v>
      </c>
      <c r="CU1077" s="104">
        <f t="shared" si="442"/>
        <v>0</v>
      </c>
      <c r="CV1077" s="104">
        <f t="shared" si="443"/>
        <v>0</v>
      </c>
      <c r="CW1077" s="104">
        <f t="shared" si="444"/>
        <v>0</v>
      </c>
      <c r="CY1077" s="211">
        <f t="shared" si="424"/>
        <v>0</v>
      </c>
      <c r="CZ1077" s="211">
        <f t="shared" si="425"/>
        <v>0</v>
      </c>
      <c r="DA1077" s="211">
        <f t="shared" si="426"/>
        <v>0</v>
      </c>
      <c r="DB1077" s="211">
        <f t="shared" si="427"/>
        <v>0</v>
      </c>
      <c r="DC1077" s="211">
        <f t="shared" si="428"/>
        <v>0</v>
      </c>
      <c r="DD1077" s="211">
        <f t="shared" si="429"/>
        <v>0</v>
      </c>
      <c r="DE1077" s="211">
        <f t="shared" si="430"/>
        <v>0</v>
      </c>
      <c r="DF1077" s="211">
        <f t="shared" si="431"/>
        <v>0</v>
      </c>
      <c r="DG1077" s="211">
        <f t="shared" si="432"/>
        <v>0</v>
      </c>
      <c r="DH1077" s="211">
        <f t="shared" si="433"/>
        <v>0</v>
      </c>
    </row>
    <row r="1078" spans="1:112" ht="32.1" customHeight="1">
      <c r="A1078" s="288" t="s">
        <v>472</v>
      </c>
      <c r="B1078" s="289" t="s">
        <v>1407</v>
      </c>
      <c r="C1078" s="202">
        <v>402000002</v>
      </c>
      <c r="D1078" s="58" t="s">
        <v>69</v>
      </c>
      <c r="E1078" s="290" t="s">
        <v>3297</v>
      </c>
      <c r="F1078" s="291"/>
      <c r="G1078" s="291"/>
      <c r="H1078" s="292" t="s">
        <v>972</v>
      </c>
      <c r="I1078" s="291"/>
      <c r="J1078" s="292" t="s">
        <v>1465</v>
      </c>
      <c r="K1078" s="292" t="s">
        <v>1448</v>
      </c>
      <c r="L1078" s="292" t="s">
        <v>300</v>
      </c>
      <c r="M1078" s="293"/>
      <c r="N1078" s="293"/>
      <c r="O1078" s="293"/>
      <c r="P1078" s="294" t="s">
        <v>3298</v>
      </c>
      <c r="Q1078" s="294" t="s">
        <v>1521</v>
      </c>
      <c r="R1078" s="292"/>
      <c r="S1078" s="292"/>
      <c r="T1078" s="292" t="s">
        <v>381</v>
      </c>
      <c r="U1078" s="292"/>
      <c r="V1078" s="292" t="s">
        <v>3299</v>
      </c>
      <c r="W1078" s="292" t="s">
        <v>383</v>
      </c>
      <c r="X1078" s="292" t="s">
        <v>381</v>
      </c>
      <c r="Y1078" s="292"/>
      <c r="Z1078" s="292"/>
      <c r="AA1078" s="292"/>
      <c r="AB1078" s="294" t="s">
        <v>1468</v>
      </c>
      <c r="AC1078" s="294" t="s">
        <v>3300</v>
      </c>
      <c r="AD1078" s="319"/>
      <c r="AE1078" s="319"/>
      <c r="AF1078" s="319"/>
      <c r="AG1078" s="319"/>
      <c r="AH1078" s="319"/>
      <c r="AI1078" s="319"/>
      <c r="AJ1078" s="364" t="s">
        <v>3301</v>
      </c>
      <c r="AK1078" s="319"/>
      <c r="AL1078" s="319"/>
      <c r="AM1078" s="364"/>
      <c r="AN1078" s="294" t="s">
        <v>3302</v>
      </c>
      <c r="AO1078" s="182" t="s">
        <v>71</v>
      </c>
      <c r="AP1078" s="182" t="s">
        <v>72</v>
      </c>
      <c r="AQ1078" s="182" t="s">
        <v>1520</v>
      </c>
      <c r="AR1078" s="70" t="s">
        <v>126</v>
      </c>
      <c r="AS1078" s="182" t="s">
        <v>87</v>
      </c>
      <c r="AT1078" s="287">
        <v>2094776.6</v>
      </c>
      <c r="AU1078" s="287">
        <v>2094776.6</v>
      </c>
      <c r="AV1078" s="287">
        <v>0</v>
      </c>
      <c r="AW1078" s="425">
        <v>0</v>
      </c>
      <c r="AX1078" s="287">
        <v>2094776.6</v>
      </c>
      <c r="AY1078" s="287">
        <v>2094776.6</v>
      </c>
      <c r="AZ1078" s="287">
        <v>0</v>
      </c>
      <c r="BA1078" s="287">
        <v>0</v>
      </c>
      <c r="BB1078" s="287">
        <v>0</v>
      </c>
      <c r="BC1078" s="287">
        <v>0</v>
      </c>
      <c r="BD1078" s="426">
        <v>0</v>
      </c>
      <c r="BE1078" s="426">
        <v>0</v>
      </c>
      <c r="BF1078" s="426">
        <v>0</v>
      </c>
      <c r="BG1078" s="426">
        <v>0</v>
      </c>
      <c r="BH1078" s="426">
        <v>0</v>
      </c>
      <c r="BI1078" s="426">
        <v>0</v>
      </c>
      <c r="BJ1078" s="426">
        <v>0</v>
      </c>
      <c r="BK1078" s="426">
        <v>0</v>
      </c>
      <c r="BL1078" s="426">
        <v>0</v>
      </c>
      <c r="BM1078" s="426">
        <v>0</v>
      </c>
      <c r="BN1078" s="424">
        <v>0</v>
      </c>
      <c r="BO1078" s="424">
        <v>0</v>
      </c>
      <c r="BP1078" s="424">
        <v>0</v>
      </c>
      <c r="BQ1078" s="424">
        <v>0</v>
      </c>
      <c r="BR1078" s="424">
        <v>0</v>
      </c>
      <c r="BS1078" s="424">
        <v>0</v>
      </c>
      <c r="BT1078" s="424">
        <v>0</v>
      </c>
      <c r="BU1078" s="424">
        <v>0</v>
      </c>
      <c r="BV1078" s="424">
        <v>0</v>
      </c>
      <c r="BW1078" s="424">
        <v>0</v>
      </c>
      <c r="BX1078" s="287">
        <v>2094776.6</v>
      </c>
      <c r="BY1078" s="287">
        <v>0</v>
      </c>
      <c r="BZ1078" s="287">
        <v>2094776.6</v>
      </c>
      <c r="CA1078" s="287">
        <v>0</v>
      </c>
      <c r="CB1078" s="287">
        <v>0</v>
      </c>
      <c r="CC1078" s="426">
        <v>0</v>
      </c>
      <c r="CD1078" s="426">
        <v>0</v>
      </c>
      <c r="CE1078" s="426">
        <v>0</v>
      </c>
      <c r="CF1078" s="426">
        <v>0</v>
      </c>
      <c r="CG1078" s="426">
        <v>0</v>
      </c>
      <c r="CH1078" s="426">
        <v>0</v>
      </c>
      <c r="CI1078" s="426">
        <v>0</v>
      </c>
      <c r="CJ1078" s="426">
        <v>0</v>
      </c>
      <c r="CK1078" s="426">
        <v>0</v>
      </c>
      <c r="CL1078" s="426">
        <v>0</v>
      </c>
      <c r="CM1078" s="427" t="s">
        <v>91</v>
      </c>
      <c r="CN1078" s="19" t="str">
        <f t="shared" si="435"/>
        <v>4020000020113нормативный</v>
      </c>
      <c r="CR1078" s="104">
        <f t="shared" si="439"/>
        <v>0</v>
      </c>
      <c r="CS1078" s="104">
        <f t="shared" si="440"/>
        <v>0</v>
      </c>
      <c r="CT1078" s="104">
        <f t="shared" si="441"/>
        <v>0</v>
      </c>
      <c r="CU1078" s="104">
        <f t="shared" si="442"/>
        <v>0</v>
      </c>
      <c r="CV1078" s="104">
        <f t="shared" si="443"/>
        <v>0</v>
      </c>
      <c r="CW1078" s="104">
        <f t="shared" si="444"/>
        <v>0</v>
      </c>
      <c r="CY1078" s="211">
        <f t="shared" si="424"/>
        <v>0</v>
      </c>
      <c r="CZ1078" s="211">
        <f t="shared" si="425"/>
        <v>0</v>
      </c>
      <c r="DA1078" s="211">
        <f t="shared" si="426"/>
        <v>0</v>
      </c>
      <c r="DB1078" s="211">
        <f t="shared" si="427"/>
        <v>0</v>
      </c>
      <c r="DC1078" s="211">
        <f t="shared" si="428"/>
        <v>0</v>
      </c>
      <c r="DD1078" s="211">
        <f t="shared" si="429"/>
        <v>0</v>
      </c>
      <c r="DE1078" s="211">
        <f t="shared" si="430"/>
        <v>0</v>
      </c>
      <c r="DF1078" s="211">
        <f t="shared" si="431"/>
        <v>0</v>
      </c>
      <c r="DG1078" s="211">
        <f t="shared" si="432"/>
        <v>0</v>
      </c>
      <c r="DH1078" s="211">
        <f t="shared" si="433"/>
        <v>0</v>
      </c>
    </row>
    <row r="1079" spans="1:112" ht="32.1" customHeight="1">
      <c r="A1079" s="288" t="s">
        <v>472</v>
      </c>
      <c r="B1079" s="289" t="s">
        <v>1407</v>
      </c>
      <c r="C1079" s="202">
        <v>402000001</v>
      </c>
      <c r="D1079" s="58" t="s">
        <v>67</v>
      </c>
      <c r="E1079" s="290" t="s">
        <v>3303</v>
      </c>
      <c r="F1079" s="291"/>
      <c r="G1079" s="291"/>
      <c r="H1079" s="292" t="s">
        <v>972</v>
      </c>
      <c r="I1079" s="291"/>
      <c r="J1079" s="292" t="s">
        <v>1465</v>
      </c>
      <c r="K1079" s="292" t="s">
        <v>1448</v>
      </c>
      <c r="L1079" s="292" t="s">
        <v>300</v>
      </c>
      <c r="M1079" s="293"/>
      <c r="N1079" s="293"/>
      <c r="O1079" s="293"/>
      <c r="P1079" s="294" t="s">
        <v>3304</v>
      </c>
      <c r="Q1079" s="294" t="s">
        <v>1521</v>
      </c>
      <c r="R1079" s="292"/>
      <c r="S1079" s="292"/>
      <c r="T1079" s="292" t="s">
        <v>381</v>
      </c>
      <c r="U1079" s="292"/>
      <c r="V1079" s="292" t="s">
        <v>3299</v>
      </c>
      <c r="W1079" s="292" t="s">
        <v>383</v>
      </c>
      <c r="X1079" s="292" t="s">
        <v>381</v>
      </c>
      <c r="Y1079" s="292"/>
      <c r="Z1079" s="292"/>
      <c r="AA1079" s="292"/>
      <c r="AB1079" s="294" t="s">
        <v>1468</v>
      </c>
      <c r="AC1079" s="294" t="s">
        <v>3300</v>
      </c>
      <c r="AD1079" s="319"/>
      <c r="AE1079" s="319"/>
      <c r="AF1079" s="319"/>
      <c r="AG1079" s="319"/>
      <c r="AH1079" s="319"/>
      <c r="AI1079" s="319"/>
      <c r="AJ1079" s="364" t="s">
        <v>3301</v>
      </c>
      <c r="AK1079" s="319"/>
      <c r="AL1079" s="319"/>
      <c r="AM1079" s="364"/>
      <c r="AN1079" s="294" t="s">
        <v>3302</v>
      </c>
      <c r="AO1079" s="182" t="s">
        <v>71</v>
      </c>
      <c r="AP1079" s="182" t="s">
        <v>72</v>
      </c>
      <c r="AQ1079" s="182" t="s">
        <v>1520</v>
      </c>
      <c r="AR1079" s="70" t="s">
        <v>126</v>
      </c>
      <c r="AS1079" s="182" t="s">
        <v>79</v>
      </c>
      <c r="AT1079" s="287">
        <v>632622.53</v>
      </c>
      <c r="AU1079" s="287">
        <v>632622.53</v>
      </c>
      <c r="AV1079" s="287">
        <v>0</v>
      </c>
      <c r="AW1079" s="425">
        <v>0</v>
      </c>
      <c r="AX1079" s="287">
        <v>632622.53</v>
      </c>
      <c r="AY1079" s="287">
        <v>632622.53</v>
      </c>
      <c r="AZ1079" s="287">
        <v>0</v>
      </c>
      <c r="BA1079" s="287">
        <v>0</v>
      </c>
      <c r="BB1079" s="287">
        <v>0</v>
      </c>
      <c r="BC1079" s="287">
        <v>0</v>
      </c>
      <c r="BD1079" s="426">
        <v>0</v>
      </c>
      <c r="BE1079" s="426">
        <v>0</v>
      </c>
      <c r="BF1079" s="426">
        <v>0</v>
      </c>
      <c r="BG1079" s="426">
        <v>0</v>
      </c>
      <c r="BH1079" s="426">
        <v>0</v>
      </c>
      <c r="BI1079" s="426">
        <v>0</v>
      </c>
      <c r="BJ1079" s="426">
        <v>0</v>
      </c>
      <c r="BK1079" s="426">
        <v>0</v>
      </c>
      <c r="BL1079" s="426">
        <v>0</v>
      </c>
      <c r="BM1079" s="426">
        <v>0</v>
      </c>
      <c r="BN1079" s="424">
        <v>0</v>
      </c>
      <c r="BO1079" s="424">
        <v>0</v>
      </c>
      <c r="BP1079" s="424">
        <v>0</v>
      </c>
      <c r="BQ1079" s="424">
        <v>0</v>
      </c>
      <c r="BR1079" s="424">
        <v>0</v>
      </c>
      <c r="BS1079" s="424">
        <v>0</v>
      </c>
      <c r="BT1079" s="424">
        <v>0</v>
      </c>
      <c r="BU1079" s="424">
        <v>0</v>
      </c>
      <c r="BV1079" s="424">
        <v>0</v>
      </c>
      <c r="BW1079" s="424">
        <v>0</v>
      </c>
      <c r="BX1079" s="287">
        <v>632622.53</v>
      </c>
      <c r="BY1079" s="287">
        <v>0</v>
      </c>
      <c r="BZ1079" s="287">
        <v>632622.53</v>
      </c>
      <c r="CA1079" s="287">
        <v>0</v>
      </c>
      <c r="CB1079" s="287">
        <v>0</v>
      </c>
      <c r="CC1079" s="426">
        <v>0</v>
      </c>
      <c r="CD1079" s="426">
        <v>0</v>
      </c>
      <c r="CE1079" s="426">
        <v>0</v>
      </c>
      <c r="CF1079" s="426">
        <v>0</v>
      </c>
      <c r="CG1079" s="426">
        <v>0</v>
      </c>
      <c r="CH1079" s="426">
        <v>0</v>
      </c>
      <c r="CI1079" s="426">
        <v>0</v>
      </c>
      <c r="CJ1079" s="426">
        <v>0</v>
      </c>
      <c r="CK1079" s="426">
        <v>0</v>
      </c>
      <c r="CL1079" s="426">
        <v>0</v>
      </c>
      <c r="CM1079" s="438" t="s">
        <v>91</v>
      </c>
      <c r="CN1079" s="19" t="str">
        <f t="shared" si="435"/>
        <v>4020000010113нормативный</v>
      </c>
      <c r="CR1079" s="104">
        <f t="shared" si="439"/>
        <v>0</v>
      </c>
      <c r="CS1079" s="104">
        <f t="shared" si="440"/>
        <v>0</v>
      </c>
      <c r="CT1079" s="104">
        <f t="shared" si="441"/>
        <v>0</v>
      </c>
      <c r="CU1079" s="104">
        <f t="shared" si="442"/>
        <v>0</v>
      </c>
      <c r="CV1079" s="104">
        <f t="shared" si="443"/>
        <v>0</v>
      </c>
      <c r="CW1079" s="104">
        <f t="shared" si="444"/>
        <v>0</v>
      </c>
      <c r="CY1079" s="211">
        <f t="shared" si="424"/>
        <v>0</v>
      </c>
      <c r="CZ1079" s="211">
        <f t="shared" si="425"/>
        <v>0</v>
      </c>
      <c r="DA1079" s="211">
        <f t="shared" si="426"/>
        <v>0</v>
      </c>
      <c r="DB1079" s="211">
        <f t="shared" si="427"/>
        <v>0</v>
      </c>
      <c r="DC1079" s="211">
        <f t="shared" si="428"/>
        <v>0</v>
      </c>
      <c r="DD1079" s="211">
        <f t="shared" si="429"/>
        <v>0</v>
      </c>
      <c r="DE1079" s="211">
        <f t="shared" si="430"/>
        <v>0</v>
      </c>
      <c r="DF1079" s="211">
        <f t="shared" si="431"/>
        <v>0</v>
      </c>
      <c r="DG1079" s="211">
        <f t="shared" si="432"/>
        <v>0</v>
      </c>
      <c r="DH1079" s="211">
        <f t="shared" si="433"/>
        <v>0</v>
      </c>
    </row>
    <row r="1080" spans="1:112" ht="32.1" customHeight="1">
      <c r="A1080" s="288" t="s">
        <v>472</v>
      </c>
      <c r="B1080" s="289" t="s">
        <v>1407</v>
      </c>
      <c r="C1080" s="202">
        <v>402000008</v>
      </c>
      <c r="D1080" s="58" t="s">
        <v>1443</v>
      </c>
      <c r="E1080" s="290" t="s">
        <v>3303</v>
      </c>
      <c r="F1080" s="291"/>
      <c r="G1080" s="291"/>
      <c r="H1080" s="292" t="s">
        <v>972</v>
      </c>
      <c r="I1080" s="291"/>
      <c r="J1080" s="292" t="s">
        <v>1465</v>
      </c>
      <c r="K1080" s="292" t="s">
        <v>1448</v>
      </c>
      <c r="L1080" s="292" t="s">
        <v>300</v>
      </c>
      <c r="M1080" s="293"/>
      <c r="N1080" s="293"/>
      <c r="O1080" s="293"/>
      <c r="P1080" s="294"/>
      <c r="Q1080" s="294" t="s">
        <v>1521</v>
      </c>
      <c r="R1080" s="292"/>
      <c r="S1080" s="292"/>
      <c r="T1080" s="292" t="s">
        <v>381</v>
      </c>
      <c r="U1080" s="292"/>
      <c r="V1080" s="292" t="s">
        <v>3299</v>
      </c>
      <c r="W1080" s="292" t="s">
        <v>383</v>
      </c>
      <c r="X1080" s="292" t="s">
        <v>381</v>
      </c>
      <c r="Y1080" s="292"/>
      <c r="Z1080" s="292"/>
      <c r="AA1080" s="292"/>
      <c r="AB1080" s="294" t="s">
        <v>1468</v>
      </c>
      <c r="AC1080" s="294" t="s">
        <v>3300</v>
      </c>
      <c r="AD1080" s="319"/>
      <c r="AE1080" s="319"/>
      <c r="AF1080" s="319"/>
      <c r="AG1080" s="319"/>
      <c r="AH1080" s="319"/>
      <c r="AI1080" s="319"/>
      <c r="AJ1080" s="364" t="s">
        <v>3301</v>
      </c>
      <c r="AK1080" s="319"/>
      <c r="AL1080" s="319"/>
      <c r="AM1080" s="364"/>
      <c r="AN1080" s="294" t="s">
        <v>3302</v>
      </c>
      <c r="AO1080" s="182" t="s">
        <v>71</v>
      </c>
      <c r="AP1080" s="182" t="s">
        <v>72</v>
      </c>
      <c r="AQ1080" s="182" t="s">
        <v>1444</v>
      </c>
      <c r="AR1080" s="70" t="s">
        <v>174</v>
      </c>
      <c r="AS1080" s="182" t="s">
        <v>80</v>
      </c>
      <c r="AT1080" s="287">
        <v>18059</v>
      </c>
      <c r="AU1080" s="287">
        <v>18059</v>
      </c>
      <c r="AV1080" s="287">
        <v>0</v>
      </c>
      <c r="AW1080" s="425">
        <v>0</v>
      </c>
      <c r="AX1080" s="287">
        <v>0</v>
      </c>
      <c r="AY1080" s="287">
        <v>0</v>
      </c>
      <c r="AZ1080" s="287">
        <v>0</v>
      </c>
      <c r="BA1080" s="287">
        <v>0</v>
      </c>
      <c r="BB1080" s="287">
        <v>18059</v>
      </c>
      <c r="BC1080" s="287">
        <v>18059</v>
      </c>
      <c r="BD1080" s="287">
        <v>18059</v>
      </c>
      <c r="BE1080" s="426">
        <v>0</v>
      </c>
      <c r="BF1080" s="426">
        <v>0</v>
      </c>
      <c r="BG1080" s="426">
        <v>0</v>
      </c>
      <c r="BH1080" s="287">
        <v>18059</v>
      </c>
      <c r="BI1080" s="287">
        <v>18059</v>
      </c>
      <c r="BJ1080" s="426">
        <v>0</v>
      </c>
      <c r="BK1080" s="426">
        <v>0</v>
      </c>
      <c r="BL1080" s="426">
        <v>0</v>
      </c>
      <c r="BM1080" s="287">
        <v>18059</v>
      </c>
      <c r="BN1080" s="287">
        <v>18059</v>
      </c>
      <c r="BO1080" s="426">
        <v>0</v>
      </c>
      <c r="BP1080" s="426">
        <v>0</v>
      </c>
      <c r="BQ1080" s="426">
        <v>0</v>
      </c>
      <c r="BR1080" s="287">
        <v>18059</v>
      </c>
      <c r="BS1080" s="287">
        <v>18059</v>
      </c>
      <c r="BT1080" s="426">
        <v>0</v>
      </c>
      <c r="BU1080" s="426">
        <v>0</v>
      </c>
      <c r="BV1080" s="426">
        <v>0</v>
      </c>
      <c r="BW1080" s="287">
        <v>18059</v>
      </c>
      <c r="BX1080" s="287">
        <v>18059</v>
      </c>
      <c r="BY1080" s="287">
        <v>0</v>
      </c>
      <c r="BZ1080" s="287">
        <v>0</v>
      </c>
      <c r="CA1080" s="287">
        <v>0</v>
      </c>
      <c r="CB1080" s="287">
        <v>18059</v>
      </c>
      <c r="CC1080" s="287">
        <v>18059</v>
      </c>
      <c r="CD1080" s="426">
        <v>0</v>
      </c>
      <c r="CE1080" s="426">
        <v>0</v>
      </c>
      <c r="CF1080" s="426">
        <v>0</v>
      </c>
      <c r="CG1080" s="287">
        <v>18059</v>
      </c>
      <c r="CH1080" s="287">
        <v>18059</v>
      </c>
      <c r="CI1080" s="426">
        <v>0</v>
      </c>
      <c r="CJ1080" s="426">
        <v>0</v>
      </c>
      <c r="CK1080" s="426">
        <v>0</v>
      </c>
      <c r="CL1080" s="287">
        <v>18059</v>
      </c>
      <c r="CM1080" s="427" t="s">
        <v>91</v>
      </c>
      <c r="CN1080" s="19" t="str">
        <f t="shared" si="435"/>
        <v>4020000080113нормативный</v>
      </c>
      <c r="CR1080" s="104">
        <f t="shared" si="439"/>
        <v>0</v>
      </c>
      <c r="CS1080" s="104">
        <f t="shared" si="440"/>
        <v>0</v>
      </c>
      <c r="CT1080" s="104">
        <f t="shared" si="441"/>
        <v>0</v>
      </c>
      <c r="CU1080" s="104">
        <f t="shared" si="442"/>
        <v>0</v>
      </c>
      <c r="CV1080" s="104">
        <f t="shared" si="443"/>
        <v>0</v>
      </c>
      <c r="CW1080" s="104">
        <f t="shared" si="444"/>
        <v>0</v>
      </c>
      <c r="CY1080" s="211">
        <f t="shared" si="424"/>
        <v>0</v>
      </c>
      <c r="CZ1080" s="211">
        <f t="shared" si="425"/>
        <v>0</v>
      </c>
      <c r="DA1080" s="211">
        <f t="shared" si="426"/>
        <v>0</v>
      </c>
      <c r="DB1080" s="211">
        <f t="shared" si="427"/>
        <v>0</v>
      </c>
      <c r="DC1080" s="211">
        <f t="shared" si="428"/>
        <v>0</v>
      </c>
      <c r="DD1080" s="211">
        <f t="shared" si="429"/>
        <v>0</v>
      </c>
      <c r="DE1080" s="211">
        <f t="shared" si="430"/>
        <v>0</v>
      </c>
      <c r="DF1080" s="211">
        <f t="shared" si="431"/>
        <v>0</v>
      </c>
      <c r="DG1080" s="211">
        <f t="shared" si="432"/>
        <v>0</v>
      </c>
      <c r="DH1080" s="211">
        <f t="shared" si="433"/>
        <v>0</v>
      </c>
    </row>
    <row r="1081" spans="1:112" ht="32.1" customHeight="1">
      <c r="A1081" s="288" t="s">
        <v>472</v>
      </c>
      <c r="B1081" s="289" t="s">
        <v>1407</v>
      </c>
      <c r="C1081" s="202">
        <v>401000021</v>
      </c>
      <c r="D1081" s="58" t="s">
        <v>1419</v>
      </c>
      <c r="E1081" s="290" t="s">
        <v>1445</v>
      </c>
      <c r="F1081" s="291"/>
      <c r="G1081" s="291"/>
      <c r="H1081" s="292">
        <v>3</v>
      </c>
      <c r="I1081" s="291"/>
      <c r="J1081" s="292">
        <v>16</v>
      </c>
      <c r="K1081" s="292">
        <v>1</v>
      </c>
      <c r="L1081" s="292">
        <v>13</v>
      </c>
      <c r="M1081" s="293"/>
      <c r="N1081" s="293"/>
      <c r="O1081" s="293"/>
      <c r="P1081" s="294" t="s">
        <v>1477</v>
      </c>
      <c r="Q1081" s="294" t="s">
        <v>3305</v>
      </c>
      <c r="R1081" s="292" t="s">
        <v>1482</v>
      </c>
      <c r="S1081" s="292"/>
      <c r="T1081" s="292" t="s">
        <v>381</v>
      </c>
      <c r="U1081" s="292"/>
      <c r="V1081" s="292" t="s">
        <v>501</v>
      </c>
      <c r="W1081" s="292" t="s">
        <v>383</v>
      </c>
      <c r="X1081" s="292" t="s">
        <v>1522</v>
      </c>
      <c r="Y1081" s="292"/>
      <c r="Z1081" s="292"/>
      <c r="AA1081" s="292"/>
      <c r="AB1081" s="294" t="s">
        <v>1523</v>
      </c>
      <c r="AC1081" s="294" t="s">
        <v>3204</v>
      </c>
      <c r="AD1081" s="319"/>
      <c r="AE1081" s="319"/>
      <c r="AF1081" s="319"/>
      <c r="AG1081" s="319"/>
      <c r="AH1081" s="319"/>
      <c r="AI1081" s="319"/>
      <c r="AJ1081" s="319"/>
      <c r="AK1081" s="319"/>
      <c r="AL1081" s="319"/>
      <c r="AM1081" s="364" t="s">
        <v>3270</v>
      </c>
      <c r="AN1081" s="294" t="s">
        <v>3206</v>
      </c>
      <c r="AO1081" s="182" t="s">
        <v>219</v>
      </c>
      <c r="AP1081" s="182" t="s">
        <v>71</v>
      </c>
      <c r="AQ1081" s="182" t="s">
        <v>3306</v>
      </c>
      <c r="AR1081" s="70" t="s">
        <v>3314</v>
      </c>
      <c r="AS1081" s="182" t="s">
        <v>285</v>
      </c>
      <c r="AT1081" s="287">
        <v>19296531.940000001</v>
      </c>
      <c r="AU1081" s="287">
        <v>19294446.669999998</v>
      </c>
      <c r="AV1081" s="287">
        <v>18331700</v>
      </c>
      <c r="AW1081" s="425">
        <v>18329718.989999998</v>
      </c>
      <c r="AX1081" s="287">
        <v>771786.62</v>
      </c>
      <c r="AY1081" s="287">
        <v>771703.22</v>
      </c>
      <c r="AZ1081" s="287">
        <v>0</v>
      </c>
      <c r="BA1081" s="287">
        <v>0</v>
      </c>
      <c r="BB1081" s="287">
        <v>193045.32</v>
      </c>
      <c r="BC1081" s="287">
        <v>193024.46</v>
      </c>
      <c r="BD1081" s="429">
        <v>54257614.170000002</v>
      </c>
      <c r="BE1081" s="287">
        <v>51544730.200000003</v>
      </c>
      <c r="BF1081" s="287">
        <v>2170307.83</v>
      </c>
      <c r="BG1081" s="287">
        <v>0</v>
      </c>
      <c r="BH1081" s="287">
        <v>542576.14</v>
      </c>
      <c r="BI1081" s="426">
        <v>0</v>
      </c>
      <c r="BJ1081" s="426">
        <v>0</v>
      </c>
      <c r="BK1081" s="426">
        <v>0</v>
      </c>
      <c r="BL1081" s="426">
        <v>0</v>
      </c>
      <c r="BM1081" s="426">
        <v>0</v>
      </c>
      <c r="BN1081" s="424">
        <v>0</v>
      </c>
      <c r="BO1081" s="424">
        <v>0</v>
      </c>
      <c r="BP1081" s="424">
        <v>0</v>
      </c>
      <c r="BQ1081" s="424">
        <v>0</v>
      </c>
      <c r="BR1081" s="424">
        <v>0</v>
      </c>
      <c r="BS1081" s="424">
        <v>0</v>
      </c>
      <c r="BT1081" s="424">
        <v>0</v>
      </c>
      <c r="BU1081" s="424">
        <v>0</v>
      </c>
      <c r="BV1081" s="424">
        <v>0</v>
      </c>
      <c r="BW1081" s="424">
        <v>0</v>
      </c>
      <c r="BX1081" s="287">
        <v>19294446.669999998</v>
      </c>
      <c r="BY1081" s="287">
        <v>18329718.989999998</v>
      </c>
      <c r="BZ1081" s="287">
        <v>771703.22</v>
      </c>
      <c r="CA1081" s="287">
        <v>0</v>
      </c>
      <c r="CB1081" s="287">
        <v>193024.46</v>
      </c>
      <c r="CC1081" s="429">
        <v>54257614.170000002</v>
      </c>
      <c r="CD1081" s="287">
        <v>51544730.200000003</v>
      </c>
      <c r="CE1081" s="287">
        <v>2170307.83</v>
      </c>
      <c r="CF1081" s="287">
        <v>0</v>
      </c>
      <c r="CG1081" s="287">
        <v>542576.14</v>
      </c>
      <c r="CH1081" s="426">
        <v>0</v>
      </c>
      <c r="CI1081" s="426">
        <v>0</v>
      </c>
      <c r="CJ1081" s="426">
        <v>0</v>
      </c>
      <c r="CK1081" s="426">
        <v>0</v>
      </c>
      <c r="CL1081" s="426">
        <v>0</v>
      </c>
      <c r="CM1081" s="509" t="s">
        <v>92</v>
      </c>
      <c r="CN1081" s="19" t="str">
        <f t="shared" si="435"/>
        <v>4010000210701плановый</v>
      </c>
      <c r="CR1081" s="104">
        <f t="shared" si="439"/>
        <v>1.3387762010097504E-9</v>
      </c>
      <c r="CS1081" s="104">
        <f t="shared" si="440"/>
        <v>-2.6193447411060333E-10</v>
      </c>
      <c r="CT1081" s="104">
        <f t="shared" si="441"/>
        <v>-1.280568540096283E-9</v>
      </c>
      <c r="CU1081" s="104">
        <f t="shared" si="442"/>
        <v>0</v>
      </c>
      <c r="CV1081" s="104">
        <f t="shared" si="443"/>
        <v>0</v>
      </c>
      <c r="CW1081" s="104">
        <f t="shared" si="444"/>
        <v>0</v>
      </c>
      <c r="CY1081" s="211">
        <f t="shared" si="424"/>
        <v>0</v>
      </c>
      <c r="CZ1081" s="211">
        <f t="shared" si="425"/>
        <v>0</v>
      </c>
      <c r="DA1081" s="211">
        <f t="shared" si="426"/>
        <v>0</v>
      </c>
      <c r="DB1081" s="211">
        <f t="shared" si="427"/>
        <v>0</v>
      </c>
      <c r="DC1081" s="211">
        <f t="shared" si="428"/>
        <v>0</v>
      </c>
      <c r="DD1081" s="211">
        <f t="shared" si="429"/>
        <v>0</v>
      </c>
      <c r="DE1081" s="211">
        <f t="shared" si="430"/>
        <v>0</v>
      </c>
      <c r="DF1081" s="211">
        <f t="shared" si="431"/>
        <v>0</v>
      </c>
      <c r="DG1081" s="211">
        <f t="shared" si="432"/>
        <v>0</v>
      </c>
      <c r="DH1081" s="211">
        <f t="shared" si="433"/>
        <v>0</v>
      </c>
    </row>
    <row r="1082" spans="1:112" ht="32.1" customHeight="1">
      <c r="A1082" s="288" t="s">
        <v>472</v>
      </c>
      <c r="B1082" s="289" t="s">
        <v>1407</v>
      </c>
      <c r="C1082" s="202">
        <v>401000022</v>
      </c>
      <c r="D1082" s="58" t="s">
        <v>1419</v>
      </c>
      <c r="E1082" s="290" t="s">
        <v>1445</v>
      </c>
      <c r="F1082" s="291"/>
      <c r="G1082" s="291"/>
      <c r="H1082" s="292">
        <v>3</v>
      </c>
      <c r="I1082" s="291"/>
      <c r="J1082" s="292">
        <v>16</v>
      </c>
      <c r="K1082" s="292">
        <v>1</v>
      </c>
      <c r="L1082" s="292">
        <v>13</v>
      </c>
      <c r="M1082" s="293"/>
      <c r="N1082" s="293"/>
      <c r="O1082" s="293"/>
      <c r="P1082" s="294" t="s">
        <v>1477</v>
      </c>
      <c r="Q1082" s="294" t="s">
        <v>3305</v>
      </c>
      <c r="R1082" s="292" t="s">
        <v>1482</v>
      </c>
      <c r="S1082" s="292"/>
      <c r="T1082" s="292" t="s">
        <v>381</v>
      </c>
      <c r="U1082" s="292"/>
      <c r="V1082" s="292" t="s">
        <v>501</v>
      </c>
      <c r="W1082" s="292" t="s">
        <v>383</v>
      </c>
      <c r="X1082" s="292" t="s">
        <v>1522</v>
      </c>
      <c r="Y1082" s="292"/>
      <c r="Z1082" s="292"/>
      <c r="AA1082" s="292"/>
      <c r="AB1082" s="294" t="s">
        <v>1523</v>
      </c>
      <c r="AC1082" s="294" t="s">
        <v>3204</v>
      </c>
      <c r="AD1082" s="319"/>
      <c r="AE1082" s="319"/>
      <c r="AF1082" s="319"/>
      <c r="AG1082" s="319"/>
      <c r="AH1082" s="319"/>
      <c r="AI1082" s="319"/>
      <c r="AJ1082" s="319"/>
      <c r="AK1082" s="319"/>
      <c r="AL1082" s="319"/>
      <c r="AM1082" s="364" t="s">
        <v>3270</v>
      </c>
      <c r="AN1082" s="294" t="s">
        <v>3206</v>
      </c>
      <c r="AO1082" s="182" t="s">
        <v>219</v>
      </c>
      <c r="AP1082" s="182" t="s">
        <v>90</v>
      </c>
      <c r="AQ1082" s="182" t="s">
        <v>3307</v>
      </c>
      <c r="AR1082" s="70" t="s">
        <v>3315</v>
      </c>
      <c r="AS1082" s="182" t="s">
        <v>285</v>
      </c>
      <c r="AT1082" s="287">
        <v>0</v>
      </c>
      <c r="AU1082" s="287">
        <v>0</v>
      </c>
      <c r="AV1082" s="287">
        <v>0</v>
      </c>
      <c r="AW1082" s="425">
        <v>0</v>
      </c>
      <c r="AX1082" s="287">
        <v>0</v>
      </c>
      <c r="AY1082" s="287">
        <v>0</v>
      </c>
      <c r="AZ1082" s="287">
        <v>0</v>
      </c>
      <c r="BA1082" s="287">
        <v>0</v>
      </c>
      <c r="BB1082" s="287">
        <v>0</v>
      </c>
      <c r="BC1082" s="287">
        <v>0</v>
      </c>
      <c r="BD1082" s="287">
        <v>142534949.49000001</v>
      </c>
      <c r="BE1082" s="287">
        <v>105832200</v>
      </c>
      <c r="BF1082" s="287">
        <v>35277400</v>
      </c>
      <c r="BG1082" s="287">
        <v>0</v>
      </c>
      <c r="BH1082" s="287">
        <v>1425349.49</v>
      </c>
      <c r="BI1082" s="426">
        <v>2362551474.0799999</v>
      </c>
      <c r="BJ1082" s="426">
        <v>1754194468.8499999</v>
      </c>
      <c r="BK1082" s="426">
        <v>584731489.61000001</v>
      </c>
      <c r="BL1082" s="426">
        <v>0</v>
      </c>
      <c r="BM1082" s="426">
        <v>23625515.620000001</v>
      </c>
      <c r="BN1082" s="424">
        <v>0</v>
      </c>
      <c r="BO1082" s="424">
        <v>0</v>
      </c>
      <c r="BP1082" s="424">
        <v>0</v>
      </c>
      <c r="BQ1082" s="424">
        <v>0</v>
      </c>
      <c r="BR1082" s="424">
        <v>0</v>
      </c>
      <c r="BS1082" s="424">
        <v>0</v>
      </c>
      <c r="BT1082" s="424">
        <v>0</v>
      </c>
      <c r="BU1082" s="424">
        <v>0</v>
      </c>
      <c r="BV1082" s="424">
        <v>0</v>
      </c>
      <c r="BW1082" s="424">
        <v>0</v>
      </c>
      <c r="BX1082" s="287">
        <v>0</v>
      </c>
      <c r="BY1082" s="287">
        <v>0</v>
      </c>
      <c r="BZ1082" s="287">
        <v>0</v>
      </c>
      <c r="CA1082" s="287">
        <v>0</v>
      </c>
      <c r="CB1082" s="287">
        <v>0</v>
      </c>
      <c r="CC1082" s="287">
        <v>142534949.49000001</v>
      </c>
      <c r="CD1082" s="287">
        <v>105832200</v>
      </c>
      <c r="CE1082" s="287">
        <v>35277400</v>
      </c>
      <c r="CF1082" s="287">
        <v>0</v>
      </c>
      <c r="CG1082" s="287">
        <v>1425349.49</v>
      </c>
      <c r="CH1082" s="426">
        <v>2362551474.0799999</v>
      </c>
      <c r="CI1082" s="426">
        <v>1754194468.8499999</v>
      </c>
      <c r="CJ1082" s="426">
        <v>584731489.61000001</v>
      </c>
      <c r="CK1082" s="426">
        <v>0</v>
      </c>
      <c r="CL1082" s="426">
        <v>23625515.620000001</v>
      </c>
      <c r="CM1082" s="509" t="s">
        <v>92</v>
      </c>
      <c r="CN1082" s="19" t="str">
        <f t="shared" si="435"/>
        <v>4010000220702плановый</v>
      </c>
      <c r="CR1082" s="104">
        <f t="shared" si="439"/>
        <v>0</v>
      </c>
      <c r="CS1082" s="104">
        <f t="shared" si="440"/>
        <v>0</v>
      </c>
      <c r="CT1082" s="104">
        <f t="shared" si="441"/>
        <v>9.5460563898086548E-9</v>
      </c>
      <c r="CU1082" s="104">
        <f t="shared" si="442"/>
        <v>0</v>
      </c>
      <c r="CV1082" s="104">
        <f t="shared" si="443"/>
        <v>0</v>
      </c>
      <c r="CW1082" s="104">
        <f t="shared" si="444"/>
        <v>0</v>
      </c>
      <c r="CY1082" s="211">
        <f t="shared" si="424"/>
        <v>0</v>
      </c>
      <c r="CZ1082" s="211">
        <f t="shared" si="425"/>
        <v>0</v>
      </c>
      <c r="DA1082" s="211">
        <f t="shared" si="426"/>
        <v>0</v>
      </c>
      <c r="DB1082" s="211">
        <f t="shared" si="427"/>
        <v>0</v>
      </c>
      <c r="DC1082" s="211">
        <f t="shared" si="428"/>
        <v>0</v>
      </c>
      <c r="DD1082" s="211">
        <f t="shared" si="429"/>
        <v>0</v>
      </c>
      <c r="DE1082" s="211">
        <f t="shared" si="430"/>
        <v>0</v>
      </c>
      <c r="DF1082" s="211">
        <f t="shared" si="431"/>
        <v>0</v>
      </c>
      <c r="DG1082" s="211">
        <f t="shared" si="432"/>
        <v>0</v>
      </c>
      <c r="DH1082" s="211">
        <f t="shared" si="433"/>
        <v>0</v>
      </c>
    </row>
    <row r="1083" spans="1:112" ht="32.1" customHeight="1">
      <c r="A1083" s="288" t="s">
        <v>472</v>
      </c>
      <c r="B1083" s="289" t="s">
        <v>1407</v>
      </c>
      <c r="C1083" s="202">
        <v>401000022</v>
      </c>
      <c r="D1083" s="58" t="s">
        <v>1419</v>
      </c>
      <c r="E1083" s="290" t="s">
        <v>1445</v>
      </c>
      <c r="F1083" s="291"/>
      <c r="G1083" s="291"/>
      <c r="H1083" s="292">
        <v>3</v>
      </c>
      <c r="I1083" s="291"/>
      <c r="J1083" s="292">
        <v>16</v>
      </c>
      <c r="K1083" s="292">
        <v>1</v>
      </c>
      <c r="L1083" s="292">
        <v>13</v>
      </c>
      <c r="M1083" s="293"/>
      <c r="N1083" s="293"/>
      <c r="O1083" s="293"/>
      <c r="P1083" s="294" t="s">
        <v>1477</v>
      </c>
      <c r="Q1083" s="294" t="s">
        <v>3305</v>
      </c>
      <c r="R1083" s="292" t="s">
        <v>1482</v>
      </c>
      <c r="S1083" s="292"/>
      <c r="T1083" s="292" t="s">
        <v>381</v>
      </c>
      <c r="U1083" s="292"/>
      <c r="V1083" s="292" t="s">
        <v>501</v>
      </c>
      <c r="W1083" s="292" t="s">
        <v>383</v>
      </c>
      <c r="X1083" s="292" t="s">
        <v>1522</v>
      </c>
      <c r="Y1083" s="292"/>
      <c r="Z1083" s="292"/>
      <c r="AA1083" s="292"/>
      <c r="AB1083" s="294" t="s">
        <v>1523</v>
      </c>
      <c r="AC1083" s="294" t="s">
        <v>3204</v>
      </c>
      <c r="AD1083" s="319"/>
      <c r="AE1083" s="319"/>
      <c r="AF1083" s="319"/>
      <c r="AG1083" s="319"/>
      <c r="AH1083" s="319"/>
      <c r="AI1083" s="319"/>
      <c r="AJ1083" s="319"/>
      <c r="AK1083" s="319"/>
      <c r="AL1083" s="319"/>
      <c r="AM1083" s="364" t="s">
        <v>3270</v>
      </c>
      <c r="AN1083" s="294" t="s">
        <v>3206</v>
      </c>
      <c r="AO1083" s="182" t="s">
        <v>219</v>
      </c>
      <c r="AP1083" s="182" t="s">
        <v>90</v>
      </c>
      <c r="AQ1083" s="182" t="s">
        <v>3308</v>
      </c>
      <c r="AR1083" s="70" t="s">
        <v>3315</v>
      </c>
      <c r="AS1083" s="182" t="s">
        <v>285</v>
      </c>
      <c r="AT1083" s="287">
        <v>323535498.05000001</v>
      </c>
      <c r="AU1083" s="287">
        <v>183435092.52000001</v>
      </c>
      <c r="AV1083" s="287">
        <v>177930900</v>
      </c>
      <c r="AW1083" s="425">
        <v>85993216.819999993</v>
      </c>
      <c r="AX1083" s="287">
        <v>142369236.05000001</v>
      </c>
      <c r="AY1083" s="287">
        <v>95607502.180000007</v>
      </c>
      <c r="AZ1083" s="287">
        <v>0</v>
      </c>
      <c r="BA1083" s="287">
        <v>0</v>
      </c>
      <c r="BB1083" s="287">
        <v>3235362</v>
      </c>
      <c r="BC1083" s="287">
        <v>1834373.52</v>
      </c>
      <c r="BD1083" s="287">
        <v>139561036.31</v>
      </c>
      <c r="BE1083" s="287">
        <v>91583700</v>
      </c>
      <c r="BF1083" s="287">
        <v>46581725.399999999</v>
      </c>
      <c r="BG1083" s="287">
        <v>0</v>
      </c>
      <c r="BH1083" s="287">
        <v>1395610.91</v>
      </c>
      <c r="BI1083" s="426">
        <v>0</v>
      </c>
      <c r="BJ1083" s="426">
        <v>0</v>
      </c>
      <c r="BK1083" s="426">
        <v>0</v>
      </c>
      <c r="BL1083" s="426">
        <v>0</v>
      </c>
      <c r="BM1083" s="426">
        <v>0</v>
      </c>
      <c r="BN1083" s="424">
        <v>0</v>
      </c>
      <c r="BO1083" s="424">
        <v>0</v>
      </c>
      <c r="BP1083" s="424">
        <v>0</v>
      </c>
      <c r="BQ1083" s="424">
        <v>0</v>
      </c>
      <c r="BR1083" s="424">
        <v>0</v>
      </c>
      <c r="BS1083" s="424">
        <v>0</v>
      </c>
      <c r="BT1083" s="424">
        <v>0</v>
      </c>
      <c r="BU1083" s="424">
        <v>0</v>
      </c>
      <c r="BV1083" s="424">
        <v>0</v>
      </c>
      <c r="BW1083" s="424">
        <v>0</v>
      </c>
      <c r="BX1083" s="287">
        <v>183435092.52000001</v>
      </c>
      <c r="BY1083" s="287">
        <v>85993216.819999993</v>
      </c>
      <c r="BZ1083" s="287">
        <v>95607502.180000007</v>
      </c>
      <c r="CA1083" s="287">
        <v>0</v>
      </c>
      <c r="CB1083" s="287">
        <v>1834373.52</v>
      </c>
      <c r="CC1083" s="287">
        <v>139561036.31</v>
      </c>
      <c r="CD1083" s="287">
        <v>91583700</v>
      </c>
      <c r="CE1083" s="287">
        <v>46581725.399999999</v>
      </c>
      <c r="CF1083" s="287">
        <v>0</v>
      </c>
      <c r="CG1083" s="287">
        <v>1395610.91</v>
      </c>
      <c r="CH1083" s="426">
        <v>0</v>
      </c>
      <c r="CI1083" s="426">
        <v>0</v>
      </c>
      <c r="CJ1083" s="426">
        <v>0</v>
      </c>
      <c r="CK1083" s="426">
        <v>0</v>
      </c>
      <c r="CL1083" s="426">
        <v>0</v>
      </c>
      <c r="CM1083" s="509" t="s">
        <v>92</v>
      </c>
      <c r="CN1083" s="19" t="str">
        <f t="shared" si="435"/>
        <v>4010000220702плановый</v>
      </c>
      <c r="CR1083" s="104">
        <f t="shared" si="439"/>
        <v>0</v>
      </c>
      <c r="CS1083" s="104">
        <f t="shared" si="440"/>
        <v>1.0710209608078003E-8</v>
      </c>
      <c r="CT1083" s="104">
        <f t="shared" si="441"/>
        <v>3.9581209421157837E-9</v>
      </c>
      <c r="CU1083" s="104">
        <f t="shared" si="442"/>
        <v>0</v>
      </c>
      <c r="CV1083" s="104">
        <f t="shared" si="443"/>
        <v>0</v>
      </c>
      <c r="CW1083" s="104">
        <f t="shared" si="444"/>
        <v>0</v>
      </c>
      <c r="CY1083" s="211">
        <f t="shared" si="424"/>
        <v>0</v>
      </c>
      <c r="CZ1083" s="211">
        <f t="shared" si="425"/>
        <v>0</v>
      </c>
      <c r="DA1083" s="211">
        <f t="shared" si="426"/>
        <v>0</v>
      </c>
      <c r="DB1083" s="211">
        <f t="shared" si="427"/>
        <v>0</v>
      </c>
      <c r="DC1083" s="211">
        <f t="shared" si="428"/>
        <v>0</v>
      </c>
      <c r="DD1083" s="211">
        <f t="shared" si="429"/>
        <v>0</v>
      </c>
      <c r="DE1083" s="211">
        <f t="shared" si="430"/>
        <v>0</v>
      </c>
      <c r="DF1083" s="211">
        <f t="shared" si="431"/>
        <v>0</v>
      </c>
      <c r="DG1083" s="211">
        <f t="shared" si="432"/>
        <v>0</v>
      </c>
      <c r="DH1083" s="211">
        <f t="shared" si="433"/>
        <v>0</v>
      </c>
    </row>
    <row r="1084" spans="1:112" ht="32.1" customHeight="1">
      <c r="A1084" s="288" t="s">
        <v>472</v>
      </c>
      <c r="B1084" s="289" t="s">
        <v>1407</v>
      </c>
      <c r="C1084" s="202">
        <v>401000021</v>
      </c>
      <c r="D1084" s="58" t="s">
        <v>1419</v>
      </c>
      <c r="E1084" s="290" t="s">
        <v>1445</v>
      </c>
      <c r="F1084" s="291"/>
      <c r="G1084" s="291"/>
      <c r="H1084" s="292">
        <v>3</v>
      </c>
      <c r="I1084" s="291"/>
      <c r="J1084" s="292">
        <v>16</v>
      </c>
      <c r="K1084" s="292">
        <v>1</v>
      </c>
      <c r="L1084" s="292">
        <v>13</v>
      </c>
      <c r="M1084" s="293"/>
      <c r="N1084" s="293"/>
      <c r="O1084" s="293"/>
      <c r="P1084" s="294" t="s">
        <v>1477</v>
      </c>
      <c r="Q1084" s="294" t="s">
        <v>3305</v>
      </c>
      <c r="R1084" s="292" t="s">
        <v>1482</v>
      </c>
      <c r="S1084" s="292"/>
      <c r="T1084" s="292" t="s">
        <v>381</v>
      </c>
      <c r="U1084" s="292"/>
      <c r="V1084" s="292" t="s">
        <v>501</v>
      </c>
      <c r="W1084" s="292" t="s">
        <v>383</v>
      </c>
      <c r="X1084" s="292" t="s">
        <v>1522</v>
      </c>
      <c r="Y1084" s="292"/>
      <c r="Z1084" s="292"/>
      <c r="AA1084" s="292"/>
      <c r="AB1084" s="294" t="s">
        <v>1523</v>
      </c>
      <c r="AC1084" s="294" t="s">
        <v>3204</v>
      </c>
      <c r="AD1084" s="319"/>
      <c r="AE1084" s="319"/>
      <c r="AF1084" s="319"/>
      <c r="AG1084" s="319"/>
      <c r="AH1084" s="319"/>
      <c r="AI1084" s="319"/>
      <c r="AJ1084" s="319"/>
      <c r="AK1084" s="319"/>
      <c r="AL1084" s="319"/>
      <c r="AM1084" s="364" t="s">
        <v>3270</v>
      </c>
      <c r="AN1084" s="294" t="s">
        <v>3206</v>
      </c>
      <c r="AO1084" s="182" t="s">
        <v>219</v>
      </c>
      <c r="AP1084" s="182" t="s">
        <v>71</v>
      </c>
      <c r="AQ1084" s="182" t="s">
        <v>1524</v>
      </c>
      <c r="AR1084" s="70" t="s">
        <v>1525</v>
      </c>
      <c r="AS1084" s="182" t="s">
        <v>285</v>
      </c>
      <c r="AT1084" s="287">
        <v>0</v>
      </c>
      <c r="AU1084" s="287">
        <v>0</v>
      </c>
      <c r="AV1084" s="287">
        <v>0</v>
      </c>
      <c r="AW1084" s="425">
        <v>0</v>
      </c>
      <c r="AX1084" s="287">
        <v>0</v>
      </c>
      <c r="AY1084" s="287">
        <v>0</v>
      </c>
      <c r="AZ1084" s="287">
        <v>0</v>
      </c>
      <c r="BA1084" s="287">
        <v>0</v>
      </c>
      <c r="BB1084" s="287">
        <v>0</v>
      </c>
      <c r="BC1084" s="287">
        <v>0</v>
      </c>
      <c r="BD1084" s="287">
        <v>129371738.54000001</v>
      </c>
      <c r="BE1084" s="287">
        <v>0</v>
      </c>
      <c r="BF1084" s="287">
        <v>128078021.15000001</v>
      </c>
      <c r="BG1084" s="287">
        <v>0</v>
      </c>
      <c r="BH1084" s="287">
        <v>1293717.3899999999</v>
      </c>
      <c r="BI1084" s="426">
        <v>0</v>
      </c>
      <c r="BJ1084" s="426">
        <v>0</v>
      </c>
      <c r="BK1084" s="426">
        <v>0</v>
      </c>
      <c r="BL1084" s="426">
        <v>0</v>
      </c>
      <c r="BM1084" s="426">
        <v>0</v>
      </c>
      <c r="BN1084" s="424">
        <v>0</v>
      </c>
      <c r="BO1084" s="424">
        <v>0</v>
      </c>
      <c r="BP1084" s="424">
        <v>0</v>
      </c>
      <c r="BQ1084" s="424">
        <v>0</v>
      </c>
      <c r="BR1084" s="424">
        <v>0</v>
      </c>
      <c r="BS1084" s="424">
        <v>0</v>
      </c>
      <c r="BT1084" s="424">
        <v>0</v>
      </c>
      <c r="BU1084" s="424">
        <v>0</v>
      </c>
      <c r="BV1084" s="424">
        <v>0</v>
      </c>
      <c r="BW1084" s="424">
        <v>0</v>
      </c>
      <c r="BX1084" s="287">
        <v>0</v>
      </c>
      <c r="BY1084" s="287">
        <v>0</v>
      </c>
      <c r="BZ1084" s="287">
        <v>0</v>
      </c>
      <c r="CA1084" s="287">
        <v>0</v>
      </c>
      <c r="CB1084" s="287">
        <v>0</v>
      </c>
      <c r="CC1084" s="287">
        <v>129371738.54000001</v>
      </c>
      <c r="CD1084" s="287">
        <v>0</v>
      </c>
      <c r="CE1084" s="287">
        <v>128078021.15000001</v>
      </c>
      <c r="CF1084" s="287">
        <v>0</v>
      </c>
      <c r="CG1084" s="287">
        <v>1293717.3899999999</v>
      </c>
      <c r="CH1084" s="426">
        <v>0</v>
      </c>
      <c r="CI1084" s="426">
        <v>0</v>
      </c>
      <c r="CJ1084" s="426">
        <v>0</v>
      </c>
      <c r="CK1084" s="426">
        <v>0</v>
      </c>
      <c r="CL1084" s="426">
        <v>0</v>
      </c>
      <c r="CM1084" s="509" t="s">
        <v>92</v>
      </c>
      <c r="CN1084" s="19" t="str">
        <f t="shared" si="435"/>
        <v>4010000210701плановый</v>
      </c>
      <c r="CR1084" s="104">
        <f t="shared" si="439"/>
        <v>0</v>
      </c>
      <c r="CS1084" s="104">
        <f t="shared" si="440"/>
        <v>0</v>
      </c>
      <c r="CT1084" s="104">
        <f t="shared" si="441"/>
        <v>0</v>
      </c>
      <c r="CU1084" s="104">
        <f t="shared" si="442"/>
        <v>0</v>
      </c>
      <c r="CV1084" s="104">
        <f t="shared" si="443"/>
        <v>0</v>
      </c>
      <c r="CW1084" s="104">
        <f t="shared" si="444"/>
        <v>0</v>
      </c>
      <c r="CY1084" s="211">
        <f t="shared" si="424"/>
        <v>0</v>
      </c>
      <c r="CZ1084" s="211">
        <f t="shared" si="425"/>
        <v>0</v>
      </c>
      <c r="DA1084" s="211">
        <f t="shared" si="426"/>
        <v>0</v>
      </c>
      <c r="DB1084" s="211">
        <f t="shared" si="427"/>
        <v>0</v>
      </c>
      <c r="DC1084" s="211">
        <f t="shared" si="428"/>
        <v>0</v>
      </c>
      <c r="DD1084" s="211">
        <f t="shared" si="429"/>
        <v>0</v>
      </c>
      <c r="DE1084" s="211">
        <f t="shared" si="430"/>
        <v>0</v>
      </c>
      <c r="DF1084" s="211">
        <f t="shared" si="431"/>
        <v>0</v>
      </c>
      <c r="DG1084" s="211">
        <f t="shared" si="432"/>
        <v>0</v>
      </c>
      <c r="DH1084" s="211">
        <f t="shared" si="433"/>
        <v>0</v>
      </c>
    </row>
    <row r="1085" spans="1:112" ht="32.1" customHeight="1">
      <c r="A1085" s="288" t="s">
        <v>472</v>
      </c>
      <c r="B1085" s="289" t="s">
        <v>1407</v>
      </c>
      <c r="C1085" s="202">
        <v>401000022</v>
      </c>
      <c r="D1085" s="58" t="s">
        <v>1415</v>
      </c>
      <c r="E1085" s="290" t="s">
        <v>1445</v>
      </c>
      <c r="F1085" s="291"/>
      <c r="G1085" s="291"/>
      <c r="H1085" s="292">
        <v>3</v>
      </c>
      <c r="I1085" s="291"/>
      <c r="J1085" s="292">
        <v>16</v>
      </c>
      <c r="K1085" s="292">
        <v>1</v>
      </c>
      <c r="L1085" s="292">
        <v>13</v>
      </c>
      <c r="M1085" s="293"/>
      <c r="N1085" s="293"/>
      <c r="O1085" s="293"/>
      <c r="P1085" s="294" t="s">
        <v>1477</v>
      </c>
      <c r="Q1085" s="294" t="s">
        <v>1526</v>
      </c>
      <c r="R1085" s="292"/>
      <c r="S1085" s="292"/>
      <c r="T1085" s="292">
        <v>3</v>
      </c>
      <c r="U1085" s="292"/>
      <c r="V1085" s="292">
        <v>9</v>
      </c>
      <c r="W1085" s="292">
        <v>1</v>
      </c>
      <c r="X1085" s="292"/>
      <c r="Y1085" s="292"/>
      <c r="Z1085" s="292"/>
      <c r="AA1085" s="292"/>
      <c r="AB1085" s="294" t="s">
        <v>1527</v>
      </c>
      <c r="AC1085" s="294" t="s">
        <v>3204</v>
      </c>
      <c r="AD1085" s="319"/>
      <c r="AE1085" s="319"/>
      <c r="AF1085" s="319"/>
      <c r="AG1085" s="319"/>
      <c r="AH1085" s="319"/>
      <c r="AI1085" s="319"/>
      <c r="AJ1085" s="319"/>
      <c r="AK1085" s="319"/>
      <c r="AL1085" s="319"/>
      <c r="AM1085" s="364" t="s">
        <v>3270</v>
      </c>
      <c r="AN1085" s="294" t="s">
        <v>3206</v>
      </c>
      <c r="AO1085" s="182" t="s">
        <v>219</v>
      </c>
      <c r="AP1085" s="182" t="s">
        <v>90</v>
      </c>
      <c r="AQ1085" s="182" t="s">
        <v>1528</v>
      </c>
      <c r="AR1085" s="70" t="s">
        <v>1529</v>
      </c>
      <c r="AS1085" s="182" t="s">
        <v>285</v>
      </c>
      <c r="AT1085" s="287">
        <v>0</v>
      </c>
      <c r="AU1085" s="287">
        <v>0</v>
      </c>
      <c r="AV1085" s="287">
        <v>0</v>
      </c>
      <c r="AW1085" s="425">
        <v>0</v>
      </c>
      <c r="AX1085" s="287">
        <v>0</v>
      </c>
      <c r="AY1085" s="287">
        <v>0</v>
      </c>
      <c r="AZ1085" s="287">
        <v>0</v>
      </c>
      <c r="BA1085" s="287">
        <v>0</v>
      </c>
      <c r="BB1085" s="287">
        <v>0</v>
      </c>
      <c r="BC1085" s="287">
        <v>0</v>
      </c>
      <c r="BD1085" s="426">
        <v>0</v>
      </c>
      <c r="BE1085" s="426">
        <v>0</v>
      </c>
      <c r="BF1085" s="426">
        <v>0</v>
      </c>
      <c r="BG1085" s="426">
        <v>0</v>
      </c>
      <c r="BH1085" s="426">
        <v>0</v>
      </c>
      <c r="BI1085" s="426">
        <v>441212420.51999998</v>
      </c>
      <c r="BJ1085" s="426">
        <v>0</v>
      </c>
      <c r="BK1085" s="426">
        <v>436800296.31999999</v>
      </c>
      <c r="BL1085" s="426">
        <v>0</v>
      </c>
      <c r="BM1085" s="426">
        <v>4412124.2</v>
      </c>
      <c r="BN1085" s="424">
        <v>0</v>
      </c>
      <c r="BO1085" s="424">
        <v>0</v>
      </c>
      <c r="BP1085" s="424">
        <v>0</v>
      </c>
      <c r="BQ1085" s="424">
        <v>0</v>
      </c>
      <c r="BR1085" s="424">
        <v>0</v>
      </c>
      <c r="BS1085" s="424">
        <v>0</v>
      </c>
      <c r="BT1085" s="424">
        <v>0</v>
      </c>
      <c r="BU1085" s="424">
        <v>0</v>
      </c>
      <c r="BV1085" s="424">
        <v>0</v>
      </c>
      <c r="BW1085" s="424">
        <v>0</v>
      </c>
      <c r="BX1085" s="287">
        <v>0</v>
      </c>
      <c r="BY1085" s="287">
        <v>0</v>
      </c>
      <c r="BZ1085" s="287">
        <v>0</v>
      </c>
      <c r="CA1085" s="287">
        <v>0</v>
      </c>
      <c r="CB1085" s="287">
        <v>0</v>
      </c>
      <c r="CC1085" s="426">
        <v>0</v>
      </c>
      <c r="CD1085" s="426">
        <v>0</v>
      </c>
      <c r="CE1085" s="426">
        <v>0</v>
      </c>
      <c r="CF1085" s="426">
        <v>0</v>
      </c>
      <c r="CG1085" s="426">
        <v>0</v>
      </c>
      <c r="CH1085" s="426">
        <v>441212420.51999998</v>
      </c>
      <c r="CI1085" s="426">
        <v>0</v>
      </c>
      <c r="CJ1085" s="426">
        <v>436800296.31999999</v>
      </c>
      <c r="CK1085" s="426">
        <v>0</v>
      </c>
      <c r="CL1085" s="426">
        <v>4412124.2</v>
      </c>
      <c r="CM1085" s="509" t="s">
        <v>92</v>
      </c>
      <c r="CN1085" s="19" t="str">
        <f t="shared" si="435"/>
        <v>4010000220702плановый</v>
      </c>
      <c r="CR1085" s="104">
        <f t="shared" si="439"/>
        <v>0</v>
      </c>
      <c r="CS1085" s="104">
        <f t="shared" si="440"/>
        <v>0</v>
      </c>
      <c r="CT1085" s="104">
        <f t="shared" si="441"/>
        <v>0</v>
      </c>
      <c r="CU1085" s="104">
        <f t="shared" si="442"/>
        <v>-1.2107193470001221E-8</v>
      </c>
      <c r="CV1085" s="104">
        <f t="shared" si="443"/>
        <v>0</v>
      </c>
      <c r="CW1085" s="104">
        <f t="shared" si="444"/>
        <v>0</v>
      </c>
      <c r="CY1085" s="211">
        <f t="shared" si="424"/>
        <v>0</v>
      </c>
      <c r="CZ1085" s="211">
        <f t="shared" si="425"/>
        <v>0</v>
      </c>
      <c r="DA1085" s="211">
        <f t="shared" si="426"/>
        <v>0</v>
      </c>
      <c r="DB1085" s="211">
        <f t="shared" si="427"/>
        <v>0</v>
      </c>
      <c r="DC1085" s="211">
        <f t="shared" si="428"/>
        <v>0</v>
      </c>
      <c r="DD1085" s="211">
        <f t="shared" si="429"/>
        <v>0</v>
      </c>
      <c r="DE1085" s="211">
        <f t="shared" si="430"/>
        <v>0</v>
      </c>
      <c r="DF1085" s="211">
        <f t="shared" si="431"/>
        <v>0</v>
      </c>
      <c r="DG1085" s="211">
        <f t="shared" si="432"/>
        <v>0</v>
      </c>
      <c r="DH1085" s="211">
        <f t="shared" si="433"/>
        <v>0</v>
      </c>
    </row>
    <row r="1086" spans="1:112" ht="32.1" customHeight="1">
      <c r="A1086" s="288" t="s">
        <v>472</v>
      </c>
      <c r="B1086" s="289" t="s">
        <v>1407</v>
      </c>
      <c r="C1086" s="202">
        <v>401000021</v>
      </c>
      <c r="D1086" s="58" t="s">
        <v>1419</v>
      </c>
      <c r="E1086" s="290" t="s">
        <v>1445</v>
      </c>
      <c r="F1086" s="291"/>
      <c r="G1086" s="291"/>
      <c r="H1086" s="292">
        <v>3</v>
      </c>
      <c r="I1086" s="291"/>
      <c r="J1086" s="292">
        <v>16</v>
      </c>
      <c r="K1086" s="292">
        <v>1</v>
      </c>
      <c r="L1086" s="292">
        <v>13</v>
      </c>
      <c r="M1086" s="293"/>
      <c r="N1086" s="293"/>
      <c r="O1086" s="293"/>
      <c r="P1086" s="294" t="s">
        <v>1477</v>
      </c>
      <c r="Q1086" s="294" t="s">
        <v>1530</v>
      </c>
      <c r="R1086" s="292"/>
      <c r="S1086" s="292"/>
      <c r="T1086" s="292">
        <v>3</v>
      </c>
      <c r="U1086" s="292"/>
      <c r="V1086" s="292">
        <v>9</v>
      </c>
      <c r="W1086" s="292">
        <v>1</v>
      </c>
      <c r="X1086" s="292"/>
      <c r="Y1086" s="292"/>
      <c r="Z1086" s="292"/>
      <c r="AA1086" s="292"/>
      <c r="AB1086" s="294" t="s">
        <v>142</v>
      </c>
      <c r="AC1086" s="294" t="s">
        <v>3204</v>
      </c>
      <c r="AD1086" s="319"/>
      <c r="AE1086" s="319"/>
      <c r="AF1086" s="319"/>
      <c r="AG1086" s="319"/>
      <c r="AH1086" s="319"/>
      <c r="AI1086" s="319"/>
      <c r="AJ1086" s="319"/>
      <c r="AK1086" s="319"/>
      <c r="AL1086" s="319"/>
      <c r="AM1086" s="364" t="s">
        <v>3270</v>
      </c>
      <c r="AN1086" s="294" t="s">
        <v>3206</v>
      </c>
      <c r="AO1086" s="182" t="s">
        <v>219</v>
      </c>
      <c r="AP1086" s="182" t="s">
        <v>71</v>
      </c>
      <c r="AQ1086" s="182" t="s">
        <v>1531</v>
      </c>
      <c r="AR1086" s="70" t="s">
        <v>1532</v>
      </c>
      <c r="AS1086" s="182" t="s">
        <v>285</v>
      </c>
      <c r="AT1086" s="287">
        <v>60150.53</v>
      </c>
      <c r="AU1086" s="287">
        <v>60150.53</v>
      </c>
      <c r="AV1086" s="287">
        <v>0</v>
      </c>
      <c r="AW1086" s="425">
        <v>0</v>
      </c>
      <c r="AX1086" s="287">
        <v>0</v>
      </c>
      <c r="AY1086" s="287">
        <v>0</v>
      </c>
      <c r="AZ1086" s="287">
        <v>0</v>
      </c>
      <c r="BA1086" s="287">
        <v>0</v>
      </c>
      <c r="BB1086" s="287">
        <v>60150.53</v>
      </c>
      <c r="BC1086" s="287">
        <v>60150.53</v>
      </c>
      <c r="BD1086" s="426">
        <v>0</v>
      </c>
      <c r="BE1086" s="426">
        <v>0</v>
      </c>
      <c r="BF1086" s="426">
        <v>0</v>
      </c>
      <c r="BG1086" s="426">
        <v>0</v>
      </c>
      <c r="BH1086" s="426">
        <v>0</v>
      </c>
      <c r="BI1086" s="426">
        <v>0</v>
      </c>
      <c r="BJ1086" s="426">
        <v>0</v>
      </c>
      <c r="BK1086" s="426">
        <v>0</v>
      </c>
      <c r="BL1086" s="426">
        <v>0</v>
      </c>
      <c r="BM1086" s="426">
        <v>0</v>
      </c>
      <c r="BN1086" s="424">
        <v>0</v>
      </c>
      <c r="BO1086" s="424">
        <v>0</v>
      </c>
      <c r="BP1086" s="424">
        <v>0</v>
      </c>
      <c r="BQ1086" s="424">
        <v>0</v>
      </c>
      <c r="BR1086" s="424">
        <v>0</v>
      </c>
      <c r="BS1086" s="424">
        <v>0</v>
      </c>
      <c r="BT1086" s="424">
        <v>0</v>
      </c>
      <c r="BU1086" s="424">
        <v>0</v>
      </c>
      <c r="BV1086" s="424">
        <v>0</v>
      </c>
      <c r="BW1086" s="424">
        <v>0</v>
      </c>
      <c r="BX1086" s="287">
        <v>60150.53</v>
      </c>
      <c r="BY1086" s="287">
        <v>0</v>
      </c>
      <c r="BZ1086" s="287">
        <v>0</v>
      </c>
      <c r="CA1086" s="287">
        <v>0</v>
      </c>
      <c r="CB1086" s="287">
        <v>60150.53</v>
      </c>
      <c r="CC1086" s="426">
        <v>0</v>
      </c>
      <c r="CD1086" s="426">
        <v>0</v>
      </c>
      <c r="CE1086" s="426">
        <v>0</v>
      </c>
      <c r="CF1086" s="426">
        <v>0</v>
      </c>
      <c r="CG1086" s="426">
        <v>0</v>
      </c>
      <c r="CH1086" s="426">
        <v>0</v>
      </c>
      <c r="CI1086" s="426">
        <v>0</v>
      </c>
      <c r="CJ1086" s="426">
        <v>0</v>
      </c>
      <c r="CK1086" s="426">
        <v>0</v>
      </c>
      <c r="CL1086" s="426">
        <v>0</v>
      </c>
      <c r="CM1086" s="509" t="s">
        <v>92</v>
      </c>
      <c r="CN1086" s="19" t="str">
        <f t="shared" si="435"/>
        <v>4010000210701плановый</v>
      </c>
      <c r="CR1086" s="104">
        <f t="shared" si="439"/>
        <v>0</v>
      </c>
      <c r="CS1086" s="104">
        <f t="shared" si="440"/>
        <v>0</v>
      </c>
      <c r="CT1086" s="104">
        <f t="shared" si="441"/>
        <v>0</v>
      </c>
      <c r="CU1086" s="104">
        <f t="shared" si="442"/>
        <v>0</v>
      </c>
      <c r="CV1086" s="104">
        <f t="shared" si="443"/>
        <v>0</v>
      </c>
      <c r="CW1086" s="104">
        <f t="shared" si="444"/>
        <v>0</v>
      </c>
      <c r="CY1086" s="211">
        <f t="shared" si="424"/>
        <v>0</v>
      </c>
      <c r="CZ1086" s="211">
        <f t="shared" si="425"/>
        <v>0</v>
      </c>
      <c r="DA1086" s="211">
        <f t="shared" si="426"/>
        <v>0</v>
      </c>
      <c r="DB1086" s="211">
        <f t="shared" si="427"/>
        <v>0</v>
      </c>
      <c r="DC1086" s="211">
        <f t="shared" si="428"/>
        <v>0</v>
      </c>
      <c r="DD1086" s="211">
        <f t="shared" si="429"/>
        <v>0</v>
      </c>
      <c r="DE1086" s="211">
        <f t="shared" si="430"/>
        <v>0</v>
      </c>
      <c r="DF1086" s="211">
        <f t="shared" si="431"/>
        <v>0</v>
      </c>
      <c r="DG1086" s="211">
        <f t="shared" si="432"/>
        <v>0</v>
      </c>
      <c r="DH1086" s="211">
        <f t="shared" si="433"/>
        <v>0</v>
      </c>
    </row>
    <row r="1087" spans="1:112" ht="32.1" customHeight="1">
      <c r="A1087" s="288" t="s">
        <v>472</v>
      </c>
      <c r="B1087" s="289" t="s">
        <v>1407</v>
      </c>
      <c r="C1087" s="202">
        <v>401000032</v>
      </c>
      <c r="D1087" s="58" t="s">
        <v>522</v>
      </c>
      <c r="E1087" s="290" t="s">
        <v>1445</v>
      </c>
      <c r="F1087" s="291"/>
      <c r="G1087" s="291"/>
      <c r="H1087" s="292">
        <v>3</v>
      </c>
      <c r="I1087" s="291"/>
      <c r="J1087" s="292">
        <v>16</v>
      </c>
      <c r="K1087" s="292">
        <v>1</v>
      </c>
      <c r="L1087" s="292">
        <v>18</v>
      </c>
      <c r="M1087" s="293"/>
      <c r="N1087" s="293"/>
      <c r="O1087" s="293"/>
      <c r="P1087" s="294" t="s">
        <v>1477</v>
      </c>
      <c r="Q1087" s="294" t="s">
        <v>1530</v>
      </c>
      <c r="R1087" s="292"/>
      <c r="S1087" s="292"/>
      <c r="T1087" s="292">
        <v>3</v>
      </c>
      <c r="U1087" s="292"/>
      <c r="V1087" s="292">
        <v>9</v>
      </c>
      <c r="W1087" s="292">
        <v>1</v>
      </c>
      <c r="X1087" s="292"/>
      <c r="Y1087" s="292"/>
      <c r="Z1087" s="292"/>
      <c r="AA1087" s="292"/>
      <c r="AB1087" s="294" t="s">
        <v>142</v>
      </c>
      <c r="AC1087" s="294" t="s">
        <v>3204</v>
      </c>
      <c r="AD1087" s="319"/>
      <c r="AE1087" s="319"/>
      <c r="AF1087" s="319"/>
      <c r="AG1087" s="319"/>
      <c r="AH1087" s="319"/>
      <c r="AI1087" s="319"/>
      <c r="AJ1087" s="319"/>
      <c r="AK1087" s="319"/>
      <c r="AL1087" s="319"/>
      <c r="AM1087" s="364" t="s">
        <v>3270</v>
      </c>
      <c r="AN1087" s="294" t="s">
        <v>3206</v>
      </c>
      <c r="AO1087" s="182" t="s">
        <v>214</v>
      </c>
      <c r="AP1087" s="182" t="s">
        <v>71</v>
      </c>
      <c r="AQ1087" s="182" t="s">
        <v>547</v>
      </c>
      <c r="AR1087" s="70" t="s">
        <v>548</v>
      </c>
      <c r="AS1087" s="182" t="s">
        <v>73</v>
      </c>
      <c r="AT1087" s="287">
        <v>451665.6</v>
      </c>
      <c r="AU1087" s="287">
        <v>0</v>
      </c>
      <c r="AV1087" s="287">
        <v>0</v>
      </c>
      <c r="AW1087" s="425">
        <v>0</v>
      </c>
      <c r="AX1087" s="287">
        <v>0</v>
      </c>
      <c r="AY1087" s="287">
        <v>0</v>
      </c>
      <c r="AZ1087" s="287">
        <v>0</v>
      </c>
      <c r="BA1087" s="287">
        <v>0</v>
      </c>
      <c r="BB1087" s="287">
        <v>451665.6</v>
      </c>
      <c r="BC1087" s="287">
        <v>0</v>
      </c>
      <c r="BD1087" s="426">
        <v>604965.6</v>
      </c>
      <c r="BE1087" s="426">
        <v>0</v>
      </c>
      <c r="BF1087" s="426">
        <v>0</v>
      </c>
      <c r="BG1087" s="426">
        <v>0</v>
      </c>
      <c r="BH1087" s="426">
        <v>604965.6</v>
      </c>
      <c r="BI1087" s="426">
        <v>0</v>
      </c>
      <c r="BJ1087" s="426">
        <v>0</v>
      </c>
      <c r="BK1087" s="426">
        <v>0</v>
      </c>
      <c r="BL1087" s="426">
        <v>0</v>
      </c>
      <c r="BM1087" s="426">
        <v>0</v>
      </c>
      <c r="BN1087" s="424">
        <v>0</v>
      </c>
      <c r="BO1087" s="424">
        <v>0</v>
      </c>
      <c r="BP1087" s="424">
        <v>0</v>
      </c>
      <c r="BQ1087" s="424">
        <v>0</v>
      </c>
      <c r="BR1087" s="424">
        <v>0</v>
      </c>
      <c r="BS1087" s="424">
        <v>0</v>
      </c>
      <c r="BT1087" s="424">
        <v>0</v>
      </c>
      <c r="BU1087" s="424">
        <v>0</v>
      </c>
      <c r="BV1087" s="424">
        <v>0</v>
      </c>
      <c r="BW1087" s="424">
        <v>0</v>
      </c>
      <c r="BX1087" s="287">
        <v>0</v>
      </c>
      <c r="BY1087" s="287">
        <v>0</v>
      </c>
      <c r="BZ1087" s="287">
        <v>0</v>
      </c>
      <c r="CA1087" s="287">
        <v>0</v>
      </c>
      <c r="CB1087" s="287">
        <v>0</v>
      </c>
      <c r="CC1087" s="426">
        <v>604965.6</v>
      </c>
      <c r="CD1087" s="426">
        <v>0</v>
      </c>
      <c r="CE1087" s="426">
        <v>0</v>
      </c>
      <c r="CF1087" s="426">
        <v>0</v>
      </c>
      <c r="CG1087" s="426">
        <v>604965.6</v>
      </c>
      <c r="CH1087" s="426">
        <v>0</v>
      </c>
      <c r="CI1087" s="426">
        <v>0</v>
      </c>
      <c r="CJ1087" s="426">
        <v>0</v>
      </c>
      <c r="CK1087" s="426">
        <v>0</v>
      </c>
      <c r="CL1087" s="426">
        <v>0</v>
      </c>
      <c r="CM1087" s="509" t="s">
        <v>92</v>
      </c>
      <c r="CN1087" s="19" t="str">
        <f t="shared" si="435"/>
        <v>4010000320801плановый</v>
      </c>
      <c r="CR1087" s="104">
        <f t="shared" si="439"/>
        <v>0</v>
      </c>
      <c r="CS1087" s="104">
        <f t="shared" si="440"/>
        <v>0</v>
      </c>
      <c r="CT1087" s="104">
        <f t="shared" si="441"/>
        <v>0</v>
      </c>
      <c r="CU1087" s="104">
        <f t="shared" si="442"/>
        <v>0</v>
      </c>
      <c r="CV1087" s="104">
        <f t="shared" si="443"/>
        <v>0</v>
      </c>
      <c r="CW1087" s="104">
        <f t="shared" si="444"/>
        <v>0</v>
      </c>
      <c r="CY1087" s="211">
        <f t="shared" si="424"/>
        <v>0</v>
      </c>
      <c r="CZ1087" s="211">
        <f t="shared" si="425"/>
        <v>0</v>
      </c>
      <c r="DA1087" s="211">
        <f t="shared" si="426"/>
        <v>0</v>
      </c>
      <c r="DB1087" s="211">
        <f t="shared" si="427"/>
        <v>0</v>
      </c>
      <c r="DC1087" s="211">
        <f t="shared" si="428"/>
        <v>0</v>
      </c>
      <c r="DD1087" s="211">
        <f t="shared" si="429"/>
        <v>0</v>
      </c>
      <c r="DE1087" s="211">
        <f t="shared" si="430"/>
        <v>0</v>
      </c>
      <c r="DF1087" s="211">
        <f t="shared" si="431"/>
        <v>0</v>
      </c>
      <c r="DG1087" s="211">
        <f t="shared" si="432"/>
        <v>0</v>
      </c>
      <c r="DH1087" s="211">
        <f t="shared" si="433"/>
        <v>0</v>
      </c>
    </row>
    <row r="1088" spans="1:112" ht="32.1" customHeight="1">
      <c r="A1088" s="288" t="s">
        <v>472</v>
      </c>
      <c r="B1088" s="289" t="s">
        <v>1407</v>
      </c>
      <c r="C1088" s="202">
        <v>402000025</v>
      </c>
      <c r="D1088" s="366" t="s">
        <v>3309</v>
      </c>
      <c r="E1088" s="290" t="s">
        <v>1445</v>
      </c>
      <c r="F1088" s="291"/>
      <c r="G1088" s="291"/>
      <c r="H1088" s="292">
        <v>3</v>
      </c>
      <c r="I1088" s="291"/>
      <c r="J1088" s="292">
        <v>16</v>
      </c>
      <c r="K1088" s="292">
        <v>1</v>
      </c>
      <c r="L1088" s="292">
        <v>13</v>
      </c>
      <c r="M1088" s="293"/>
      <c r="N1088" s="293"/>
      <c r="O1088" s="293"/>
      <c r="P1088" s="294" t="s">
        <v>1477</v>
      </c>
      <c r="Q1088" s="294" t="s">
        <v>1530</v>
      </c>
      <c r="R1088" s="292"/>
      <c r="S1088" s="292"/>
      <c r="T1088" s="292">
        <v>3</v>
      </c>
      <c r="U1088" s="292"/>
      <c r="V1088" s="292">
        <v>9</v>
      </c>
      <c r="W1088" s="292">
        <v>1</v>
      </c>
      <c r="X1088" s="292"/>
      <c r="Y1088" s="292"/>
      <c r="Z1088" s="292"/>
      <c r="AA1088" s="292"/>
      <c r="AB1088" s="294" t="s">
        <v>142</v>
      </c>
      <c r="AC1088" s="294" t="s">
        <v>3204</v>
      </c>
      <c r="AD1088" s="319"/>
      <c r="AE1088" s="319"/>
      <c r="AF1088" s="319"/>
      <c r="AG1088" s="319"/>
      <c r="AH1088" s="319"/>
      <c r="AI1088" s="319"/>
      <c r="AJ1088" s="319"/>
      <c r="AK1088" s="319"/>
      <c r="AL1088" s="319"/>
      <c r="AM1088" s="364" t="s">
        <v>3270</v>
      </c>
      <c r="AN1088" s="294" t="s">
        <v>3206</v>
      </c>
      <c r="AO1088" s="182" t="s">
        <v>71</v>
      </c>
      <c r="AP1088" s="182" t="s">
        <v>214</v>
      </c>
      <c r="AQ1088" s="182" t="s">
        <v>3310</v>
      </c>
      <c r="AR1088" s="70" t="s">
        <v>530</v>
      </c>
      <c r="AS1088" s="182" t="s">
        <v>259</v>
      </c>
      <c r="AT1088" s="287"/>
      <c r="AU1088" s="287"/>
      <c r="AV1088" s="287"/>
      <c r="AW1088" s="425"/>
      <c r="AX1088" s="287"/>
      <c r="AY1088" s="287"/>
      <c r="AZ1088" s="287"/>
      <c r="BA1088" s="287"/>
      <c r="BB1088" s="287"/>
      <c r="BC1088" s="287"/>
      <c r="BD1088" s="426">
        <v>30926233.829999998</v>
      </c>
      <c r="BE1088" s="426"/>
      <c r="BF1088" s="426">
        <v>30926233.829999998</v>
      </c>
      <c r="BG1088" s="426"/>
      <c r="BH1088" s="426"/>
      <c r="BI1088" s="426"/>
      <c r="BJ1088" s="426"/>
      <c r="BK1088" s="426"/>
      <c r="BL1088" s="426"/>
      <c r="BM1088" s="426"/>
      <c r="BN1088" s="424"/>
      <c r="BO1088" s="424"/>
      <c r="BP1088" s="424"/>
      <c r="BQ1088" s="424"/>
      <c r="BR1088" s="424"/>
      <c r="BS1088" s="424"/>
      <c r="BT1088" s="424"/>
      <c r="BU1088" s="424"/>
      <c r="BV1088" s="424"/>
      <c r="BW1088" s="424"/>
      <c r="BX1088" s="287"/>
      <c r="BY1088" s="287"/>
      <c r="BZ1088" s="287"/>
      <c r="CA1088" s="287"/>
      <c r="CB1088" s="287"/>
      <c r="CC1088" s="426">
        <v>30926233.829999998</v>
      </c>
      <c r="CD1088" s="426"/>
      <c r="CE1088" s="426">
        <v>30926233.829999998</v>
      </c>
      <c r="CF1088" s="426"/>
      <c r="CG1088" s="426"/>
      <c r="CH1088" s="426"/>
      <c r="CI1088" s="426"/>
      <c r="CJ1088" s="426"/>
      <c r="CK1088" s="426"/>
      <c r="CL1088" s="426"/>
      <c r="CM1088" s="438" t="s">
        <v>91</v>
      </c>
      <c r="CN1088" s="19" t="str">
        <f t="shared" si="435"/>
        <v>4020000250108нормативный</v>
      </c>
      <c r="CR1088" s="104">
        <f t="shared" si="439"/>
        <v>0</v>
      </c>
      <c r="CS1088" s="104">
        <f t="shared" si="440"/>
        <v>0</v>
      </c>
      <c r="CT1088" s="104">
        <f t="shared" si="441"/>
        <v>0</v>
      </c>
      <c r="CU1088" s="104">
        <f t="shared" si="442"/>
        <v>0</v>
      </c>
      <c r="CV1088" s="104">
        <f t="shared" si="443"/>
        <v>0</v>
      </c>
      <c r="CW1088" s="104">
        <f t="shared" si="444"/>
        <v>0</v>
      </c>
      <c r="CY1088" s="211">
        <f t="shared" si="424"/>
        <v>0</v>
      </c>
      <c r="CZ1088" s="211">
        <f t="shared" si="425"/>
        <v>0</v>
      </c>
      <c r="DA1088" s="211">
        <f t="shared" si="426"/>
        <v>0</v>
      </c>
      <c r="DB1088" s="211">
        <f t="shared" si="427"/>
        <v>0</v>
      </c>
      <c r="DC1088" s="211">
        <f t="shared" si="428"/>
        <v>0</v>
      </c>
      <c r="DD1088" s="211">
        <f t="shared" si="429"/>
        <v>0</v>
      </c>
      <c r="DE1088" s="211">
        <f t="shared" si="430"/>
        <v>0</v>
      </c>
      <c r="DF1088" s="211">
        <f t="shared" si="431"/>
        <v>0</v>
      </c>
      <c r="DG1088" s="211">
        <f t="shared" si="432"/>
        <v>0</v>
      </c>
      <c r="DH1088" s="211">
        <f t="shared" si="433"/>
        <v>0</v>
      </c>
    </row>
    <row r="1089" spans="1:112" ht="32.1" customHeight="1">
      <c r="A1089" s="288" t="s">
        <v>472</v>
      </c>
      <c r="B1089" s="289" t="s">
        <v>1407</v>
      </c>
      <c r="C1089" s="202">
        <v>402000025</v>
      </c>
      <c r="D1089" s="366" t="s">
        <v>3309</v>
      </c>
      <c r="E1089" s="290" t="s">
        <v>1445</v>
      </c>
      <c r="F1089" s="291"/>
      <c r="G1089" s="291"/>
      <c r="H1089" s="292">
        <v>3</v>
      </c>
      <c r="I1089" s="291"/>
      <c r="J1089" s="292">
        <v>16</v>
      </c>
      <c r="K1089" s="292">
        <v>1</v>
      </c>
      <c r="L1089" s="292">
        <v>13</v>
      </c>
      <c r="M1089" s="293"/>
      <c r="N1089" s="293"/>
      <c r="O1089" s="293"/>
      <c r="P1089" s="294" t="s">
        <v>1477</v>
      </c>
      <c r="Q1089" s="294" t="s">
        <v>1530</v>
      </c>
      <c r="R1089" s="292"/>
      <c r="S1089" s="292"/>
      <c r="T1089" s="292">
        <v>3</v>
      </c>
      <c r="U1089" s="292"/>
      <c r="V1089" s="292">
        <v>9</v>
      </c>
      <c r="W1089" s="292">
        <v>1</v>
      </c>
      <c r="X1089" s="292"/>
      <c r="Y1089" s="292"/>
      <c r="Z1089" s="292"/>
      <c r="AA1089" s="292"/>
      <c r="AB1089" s="294" t="s">
        <v>142</v>
      </c>
      <c r="AC1089" s="294" t="s">
        <v>3204</v>
      </c>
      <c r="AD1089" s="319"/>
      <c r="AE1089" s="319"/>
      <c r="AF1089" s="319"/>
      <c r="AG1089" s="319"/>
      <c r="AH1089" s="319"/>
      <c r="AI1089" s="319"/>
      <c r="AJ1089" s="319"/>
      <c r="AK1089" s="319"/>
      <c r="AL1089" s="319"/>
      <c r="AM1089" s="364" t="s">
        <v>3270</v>
      </c>
      <c r="AN1089" s="294" t="s">
        <v>3206</v>
      </c>
      <c r="AO1089" s="182" t="s">
        <v>71</v>
      </c>
      <c r="AP1089" s="182" t="s">
        <v>214</v>
      </c>
      <c r="AQ1089" s="182" t="s">
        <v>529</v>
      </c>
      <c r="AR1089" s="70" t="s">
        <v>530</v>
      </c>
      <c r="AS1089" s="182" t="s">
        <v>259</v>
      </c>
      <c r="AT1089" s="287">
        <v>309228810</v>
      </c>
      <c r="AU1089" s="287">
        <v>220492892.03</v>
      </c>
      <c r="AV1089" s="287">
        <v>0</v>
      </c>
      <c r="AW1089" s="425">
        <v>0</v>
      </c>
      <c r="AX1089" s="287">
        <v>309228810</v>
      </c>
      <c r="AY1089" s="287">
        <v>220492892.03</v>
      </c>
      <c r="AZ1089" s="287">
        <v>0</v>
      </c>
      <c r="BA1089" s="287">
        <v>0</v>
      </c>
      <c r="BB1089" s="287">
        <v>0</v>
      </c>
      <c r="BC1089" s="287">
        <v>0</v>
      </c>
      <c r="BD1089" s="426">
        <v>0</v>
      </c>
      <c r="BE1089" s="426">
        <v>0</v>
      </c>
      <c r="BF1089" s="426">
        <v>0</v>
      </c>
      <c r="BG1089" s="426">
        <v>0</v>
      </c>
      <c r="BH1089" s="426">
        <v>0</v>
      </c>
      <c r="BI1089" s="426">
        <v>0</v>
      </c>
      <c r="BJ1089" s="426">
        <v>0</v>
      </c>
      <c r="BK1089" s="426">
        <v>0</v>
      </c>
      <c r="BL1089" s="426">
        <v>0</v>
      </c>
      <c r="BM1089" s="426">
        <v>0</v>
      </c>
      <c r="BN1089" s="424">
        <v>0</v>
      </c>
      <c r="BO1089" s="424">
        <v>0</v>
      </c>
      <c r="BP1089" s="424">
        <v>0</v>
      </c>
      <c r="BQ1089" s="424">
        <v>0</v>
      </c>
      <c r="BR1089" s="424">
        <v>0</v>
      </c>
      <c r="BS1089" s="424">
        <v>0</v>
      </c>
      <c r="BT1089" s="424">
        <v>0</v>
      </c>
      <c r="BU1089" s="424">
        <v>0</v>
      </c>
      <c r="BV1089" s="424">
        <v>0</v>
      </c>
      <c r="BW1089" s="424">
        <v>0</v>
      </c>
      <c r="BX1089" s="287">
        <v>220492892.03</v>
      </c>
      <c r="BY1089" s="287">
        <v>0</v>
      </c>
      <c r="BZ1089" s="287">
        <v>220492892.03</v>
      </c>
      <c r="CA1089" s="287">
        <v>0</v>
      </c>
      <c r="CB1089" s="287">
        <v>0</v>
      </c>
      <c r="CC1089" s="426">
        <v>0</v>
      </c>
      <c r="CD1089" s="426">
        <v>0</v>
      </c>
      <c r="CE1089" s="426">
        <v>0</v>
      </c>
      <c r="CF1089" s="426">
        <v>0</v>
      </c>
      <c r="CG1089" s="426">
        <v>0</v>
      </c>
      <c r="CH1089" s="426">
        <v>0</v>
      </c>
      <c r="CI1089" s="426">
        <v>0</v>
      </c>
      <c r="CJ1089" s="426">
        <v>0</v>
      </c>
      <c r="CK1089" s="426">
        <v>0</v>
      </c>
      <c r="CL1089" s="426">
        <v>0</v>
      </c>
      <c r="CM1089" s="438" t="s">
        <v>91</v>
      </c>
      <c r="CN1089" s="19" t="str">
        <f t="shared" si="435"/>
        <v>4020000250108нормативный</v>
      </c>
      <c r="CR1089" s="104">
        <f t="shared" si="439"/>
        <v>0</v>
      </c>
      <c r="CS1089" s="104">
        <f t="shared" si="440"/>
        <v>0</v>
      </c>
      <c r="CT1089" s="104">
        <f t="shared" si="441"/>
        <v>0</v>
      </c>
      <c r="CU1089" s="104">
        <f t="shared" si="442"/>
        <v>0</v>
      </c>
      <c r="CV1089" s="104">
        <f t="shared" si="443"/>
        <v>0</v>
      </c>
      <c r="CW1089" s="104">
        <f t="shared" si="444"/>
        <v>0</v>
      </c>
      <c r="CY1089" s="211">
        <f t="shared" si="424"/>
        <v>0</v>
      </c>
      <c r="CZ1089" s="211">
        <f t="shared" si="425"/>
        <v>0</v>
      </c>
      <c r="DA1089" s="211">
        <f t="shared" si="426"/>
        <v>0</v>
      </c>
      <c r="DB1089" s="211">
        <f t="shared" si="427"/>
        <v>0</v>
      </c>
      <c r="DC1089" s="211">
        <f t="shared" si="428"/>
        <v>0</v>
      </c>
      <c r="DD1089" s="211">
        <f t="shared" si="429"/>
        <v>0</v>
      </c>
      <c r="DE1089" s="211">
        <f t="shared" si="430"/>
        <v>0</v>
      </c>
      <c r="DF1089" s="211">
        <f t="shared" si="431"/>
        <v>0</v>
      </c>
      <c r="DG1089" s="211">
        <f t="shared" si="432"/>
        <v>0</v>
      </c>
      <c r="DH1089" s="211">
        <f t="shared" si="433"/>
        <v>0</v>
      </c>
    </row>
    <row r="1090" spans="1:112" ht="32.1" customHeight="1">
      <c r="A1090" s="643" t="s">
        <v>1533</v>
      </c>
      <c r="B1090" s="644"/>
      <c r="C1090" s="644"/>
      <c r="D1090" s="644"/>
      <c r="E1090" s="644"/>
      <c r="F1090" s="644"/>
      <c r="G1090" s="644"/>
      <c r="H1090" s="644"/>
      <c r="I1090" s="644"/>
      <c r="J1090" s="644"/>
      <c r="K1090" s="644"/>
      <c r="L1090" s="644"/>
      <c r="M1090" s="644"/>
      <c r="N1090" s="644"/>
      <c r="O1090" s="644"/>
      <c r="P1090" s="644"/>
      <c r="Q1090" s="644"/>
      <c r="R1090" s="644"/>
      <c r="S1090" s="644"/>
      <c r="T1090" s="644"/>
      <c r="U1090" s="644"/>
      <c r="V1090" s="644"/>
      <c r="W1090" s="644"/>
      <c r="X1090" s="644"/>
      <c r="Y1090" s="644"/>
      <c r="Z1090" s="644"/>
      <c r="AA1090" s="644"/>
      <c r="AB1090" s="644"/>
      <c r="AC1090" s="644"/>
      <c r="AD1090" s="644"/>
      <c r="AE1090" s="644"/>
      <c r="AF1090" s="644"/>
      <c r="AG1090" s="644"/>
      <c r="AH1090" s="644"/>
      <c r="AI1090" s="644"/>
      <c r="AJ1090" s="644"/>
      <c r="AK1090" s="644"/>
      <c r="AL1090" s="644"/>
      <c r="AM1090" s="644"/>
      <c r="AN1090" s="644"/>
      <c r="AO1090" s="644"/>
      <c r="AP1090" s="644"/>
      <c r="AQ1090" s="644"/>
      <c r="AR1090" s="644"/>
      <c r="AS1090" s="645"/>
      <c r="AT1090" s="304">
        <f>SUM(AT1009:AT1089)</f>
        <v>3168800803.3900003</v>
      </c>
      <c r="AU1090" s="304">
        <f t="shared" ref="AU1090" si="445">SUM(AU1009:AU1089)</f>
        <v>2489659692.7300005</v>
      </c>
      <c r="AV1090" s="304">
        <f>SUM(AV1009:AV1089)</f>
        <v>1487698885.3</v>
      </c>
      <c r="AW1090" s="367">
        <f>SUM(AW1009:AW1089)</f>
        <v>1141086047.76</v>
      </c>
      <c r="AX1090" s="304">
        <f>SUM(AX1009:AX1089)</f>
        <v>1552856519.2899997</v>
      </c>
      <c r="AY1090" s="304">
        <f>SUM(AY1009:AY1089)</f>
        <v>1228752991.8599999</v>
      </c>
      <c r="AZ1090" s="304">
        <v>0</v>
      </c>
      <c r="BA1090" s="304">
        <v>0</v>
      </c>
      <c r="BB1090" s="304">
        <f>SUM(BB1009:BB1089)</f>
        <v>128245398.8</v>
      </c>
      <c r="BC1090" s="304">
        <f>SUM(BC1009:BC1089)</f>
        <v>119820653.11</v>
      </c>
      <c r="BD1090" s="304">
        <f>SUM(BD1009:BD1089)</f>
        <v>1762787545.6599998</v>
      </c>
      <c r="BE1090" s="304">
        <f t="shared" ref="BE1090:CL1090" si="446">SUM(BE1009:BE1089)</f>
        <v>1204274948.72</v>
      </c>
      <c r="BF1090" s="304">
        <f t="shared" si="446"/>
        <v>415271437.84999996</v>
      </c>
      <c r="BG1090" s="304">
        <f t="shared" si="446"/>
        <v>0</v>
      </c>
      <c r="BH1090" s="304">
        <f t="shared" si="446"/>
        <v>143241159.08999997</v>
      </c>
      <c r="BI1090" s="304">
        <f t="shared" si="446"/>
        <v>3279859697.79</v>
      </c>
      <c r="BJ1090" s="304">
        <f t="shared" si="446"/>
        <v>2107671768.8499999</v>
      </c>
      <c r="BK1090" s="304">
        <f t="shared" si="446"/>
        <v>1036415040.6700001</v>
      </c>
      <c r="BL1090" s="304">
        <f t="shared" si="446"/>
        <v>0</v>
      </c>
      <c r="BM1090" s="304">
        <f t="shared" si="446"/>
        <v>135772888.27000001</v>
      </c>
      <c r="BN1090" s="304">
        <f t="shared" si="446"/>
        <v>104047990</v>
      </c>
      <c r="BO1090" s="304">
        <f t="shared" si="446"/>
        <v>0</v>
      </c>
      <c r="BP1090" s="304">
        <f t="shared" si="446"/>
        <v>0</v>
      </c>
      <c r="BQ1090" s="304">
        <f t="shared" si="446"/>
        <v>0</v>
      </c>
      <c r="BR1090" s="304">
        <f t="shared" si="446"/>
        <v>104047990</v>
      </c>
      <c r="BS1090" s="304">
        <f t="shared" si="446"/>
        <v>105047990</v>
      </c>
      <c r="BT1090" s="304">
        <f t="shared" si="446"/>
        <v>0</v>
      </c>
      <c r="BU1090" s="304">
        <f t="shared" si="446"/>
        <v>0</v>
      </c>
      <c r="BV1090" s="304">
        <f t="shared" si="446"/>
        <v>0</v>
      </c>
      <c r="BW1090" s="304">
        <f t="shared" si="446"/>
        <v>105047990</v>
      </c>
      <c r="BX1090" s="304">
        <f t="shared" si="446"/>
        <v>2489659692.7300005</v>
      </c>
      <c r="BY1090" s="304">
        <f t="shared" si="446"/>
        <v>1141086047.76</v>
      </c>
      <c r="BZ1090" s="304">
        <f t="shared" si="446"/>
        <v>1228752991.8599999</v>
      </c>
      <c r="CA1090" s="304">
        <f t="shared" si="446"/>
        <v>0</v>
      </c>
      <c r="CB1090" s="304">
        <f t="shared" si="446"/>
        <v>119820653.11</v>
      </c>
      <c r="CC1090" s="304">
        <f t="shared" si="446"/>
        <v>1762787545.6599998</v>
      </c>
      <c r="CD1090" s="304">
        <f t="shared" si="446"/>
        <v>1204274948.72</v>
      </c>
      <c r="CE1090" s="304">
        <f t="shared" si="446"/>
        <v>415271437.84999996</v>
      </c>
      <c r="CF1090" s="304">
        <f t="shared" si="446"/>
        <v>0</v>
      </c>
      <c r="CG1090" s="304">
        <f t="shared" si="446"/>
        <v>143241159.08999997</v>
      </c>
      <c r="CH1090" s="304">
        <f t="shared" si="446"/>
        <v>3279859697.79</v>
      </c>
      <c r="CI1090" s="304">
        <f t="shared" si="446"/>
        <v>2107671768.8499999</v>
      </c>
      <c r="CJ1090" s="304">
        <f t="shared" si="446"/>
        <v>1036415040.6700001</v>
      </c>
      <c r="CK1090" s="304">
        <f t="shared" si="446"/>
        <v>0</v>
      </c>
      <c r="CL1090" s="304">
        <f t="shared" si="446"/>
        <v>135772888.27000001</v>
      </c>
      <c r="CM1090" s="365"/>
      <c r="CN1090" s="19" t="str">
        <f t="shared" si="435"/>
        <v/>
      </c>
      <c r="CR1090" s="104">
        <f t="shared" si="439"/>
        <v>6.7055225372314453E-7</v>
      </c>
      <c r="CS1090" s="104">
        <f t="shared" si="440"/>
        <v>6.1094760894775391E-7</v>
      </c>
      <c r="CT1090" s="104">
        <f t="shared" si="441"/>
        <v>0</v>
      </c>
      <c r="CU1090" s="104">
        <f t="shared" si="442"/>
        <v>0</v>
      </c>
      <c r="CV1090" s="104">
        <f t="shared" si="443"/>
        <v>0</v>
      </c>
      <c r="CW1090" s="104">
        <f t="shared" si="444"/>
        <v>0</v>
      </c>
      <c r="CY1090" s="211">
        <f t="shared" si="424"/>
        <v>0</v>
      </c>
      <c r="CZ1090" s="211">
        <f t="shared" si="425"/>
        <v>0</v>
      </c>
      <c r="DA1090" s="211">
        <f t="shared" si="426"/>
        <v>0</v>
      </c>
      <c r="DB1090" s="211">
        <f t="shared" si="427"/>
        <v>0</v>
      </c>
      <c r="DC1090" s="211">
        <f t="shared" si="428"/>
        <v>0</v>
      </c>
      <c r="DD1090" s="211">
        <f t="shared" si="429"/>
        <v>0</v>
      </c>
      <c r="DE1090" s="211">
        <f t="shared" si="430"/>
        <v>0</v>
      </c>
      <c r="DF1090" s="211">
        <f t="shared" si="431"/>
        <v>0</v>
      </c>
      <c r="DG1090" s="211">
        <f t="shared" si="432"/>
        <v>0</v>
      </c>
      <c r="DH1090" s="211">
        <f t="shared" si="433"/>
        <v>0</v>
      </c>
    </row>
    <row r="1091" spans="1:112" ht="32.1" customHeight="1">
      <c r="A1091" s="56">
        <v>624</v>
      </c>
      <c r="B1091" s="57" t="s">
        <v>1534</v>
      </c>
      <c r="C1091" s="202">
        <v>402000001</v>
      </c>
      <c r="D1091" s="58" t="s">
        <v>67</v>
      </c>
      <c r="E1091" s="59" t="s">
        <v>1535</v>
      </c>
      <c r="F1091" s="337"/>
      <c r="G1091" s="85"/>
      <c r="H1091" s="86">
        <v>7</v>
      </c>
      <c r="I1091" s="85"/>
      <c r="J1091" s="86">
        <v>26</v>
      </c>
      <c r="K1091" s="86"/>
      <c r="L1091" s="86"/>
      <c r="M1091" s="232"/>
      <c r="N1091" s="232"/>
      <c r="O1091" s="232"/>
      <c r="P1091" s="64" t="s">
        <v>154</v>
      </c>
      <c r="Q1091" s="64" t="s">
        <v>423</v>
      </c>
      <c r="R1091" s="232"/>
      <c r="S1091" s="232"/>
      <c r="T1091" s="232"/>
      <c r="U1091" s="232"/>
      <c r="V1091" s="232">
        <v>13</v>
      </c>
      <c r="W1091" s="86" t="s">
        <v>106</v>
      </c>
      <c r="X1091" s="232"/>
      <c r="Y1091" s="232"/>
      <c r="Z1091" s="232"/>
      <c r="AA1091" s="232"/>
      <c r="AB1091" s="64" t="s">
        <v>166</v>
      </c>
      <c r="AC1091" s="64"/>
      <c r="AD1091" s="64"/>
      <c r="AE1091" s="64"/>
      <c r="AF1091" s="64"/>
      <c r="AG1091" s="64"/>
      <c r="AH1091" s="64"/>
      <c r="AI1091" s="64"/>
      <c r="AJ1091" s="64"/>
      <c r="AK1091" s="64"/>
      <c r="AL1091" s="64"/>
      <c r="AM1091" s="64"/>
      <c r="AN1091" s="64"/>
      <c r="AO1091" s="197" t="s">
        <v>71</v>
      </c>
      <c r="AP1091" s="197" t="s">
        <v>72</v>
      </c>
      <c r="AQ1091" s="197" t="s">
        <v>1536</v>
      </c>
      <c r="AR1091" s="70" t="s">
        <v>109</v>
      </c>
      <c r="AS1091" s="197" t="s">
        <v>87</v>
      </c>
      <c r="AT1091" s="40">
        <v>795000</v>
      </c>
      <c r="AU1091" s="40">
        <f>AT1091</f>
        <v>795000</v>
      </c>
      <c r="AV1091" s="40"/>
      <c r="AW1091" s="40"/>
      <c r="AX1091" s="40"/>
      <c r="AY1091" s="40"/>
      <c r="AZ1091" s="40"/>
      <c r="BA1091" s="40"/>
      <c r="BB1091" s="40">
        <f t="shared" ref="BB1091:BC1096" si="447">AT1091</f>
        <v>795000</v>
      </c>
      <c r="BC1091" s="40">
        <f t="shared" si="447"/>
        <v>795000</v>
      </c>
      <c r="BD1091" s="40">
        <v>240450</v>
      </c>
      <c r="BE1091" s="40"/>
      <c r="BF1091" s="40"/>
      <c r="BG1091" s="40"/>
      <c r="BH1091" s="40">
        <f t="shared" ref="BH1091:BH1096" si="448">BD1091</f>
        <v>240450</v>
      </c>
      <c r="BI1091" s="40">
        <v>0</v>
      </c>
      <c r="BJ1091" s="40"/>
      <c r="BK1091" s="40"/>
      <c r="BL1091" s="40"/>
      <c r="BM1091" s="40">
        <f t="shared" ref="BM1091:BM1096" si="449">BI1091</f>
        <v>0</v>
      </c>
      <c r="BN1091" s="40">
        <v>0</v>
      </c>
      <c r="BO1091" s="40"/>
      <c r="BP1091" s="40"/>
      <c r="BQ1091" s="40"/>
      <c r="BR1091" s="40">
        <f t="shared" ref="BR1091:BR1096" si="450">BN1091</f>
        <v>0</v>
      </c>
      <c r="BS1091" s="40">
        <v>0</v>
      </c>
      <c r="BT1091" s="40"/>
      <c r="BU1091" s="40"/>
      <c r="BV1091" s="40"/>
      <c r="BW1091" s="40">
        <f t="shared" ref="BW1091:BW1096" si="451">BS1091</f>
        <v>0</v>
      </c>
      <c r="BX1091" s="40">
        <f>AT1091</f>
        <v>795000</v>
      </c>
      <c r="BY1091" s="40"/>
      <c r="BZ1091" s="40"/>
      <c r="CA1091" s="40"/>
      <c r="CB1091" s="40">
        <f t="shared" ref="CB1091:CB1096" si="452">BX1091</f>
        <v>795000</v>
      </c>
      <c r="CC1091" s="40">
        <f t="shared" ref="CC1091:CC1096" si="453">BD1091</f>
        <v>240450</v>
      </c>
      <c r="CD1091" s="40"/>
      <c r="CE1091" s="40"/>
      <c r="CF1091" s="40"/>
      <c r="CG1091" s="40">
        <f t="shared" ref="CG1091:CG1096" si="454">CC1091</f>
        <v>240450</v>
      </c>
      <c r="CH1091" s="40">
        <f t="shared" ref="CH1091:CH1096" si="455">BI1091</f>
        <v>0</v>
      </c>
      <c r="CI1091" s="40"/>
      <c r="CJ1091" s="40"/>
      <c r="CK1091" s="40"/>
      <c r="CL1091" s="40">
        <f t="shared" ref="CL1091:CL1096" si="456">CH1091</f>
        <v>0</v>
      </c>
      <c r="CM1091" s="438" t="s">
        <v>91</v>
      </c>
      <c r="CN1091" s="19" t="str">
        <f t="shared" si="435"/>
        <v>4020000010113нормативный</v>
      </c>
      <c r="CR1091" s="104">
        <f t="shared" si="439"/>
        <v>0</v>
      </c>
      <c r="CS1091" s="104">
        <f t="shared" si="440"/>
        <v>0</v>
      </c>
      <c r="CT1091" s="104">
        <f t="shared" si="441"/>
        <v>0</v>
      </c>
      <c r="CU1091" s="104">
        <f t="shared" si="442"/>
        <v>0</v>
      </c>
      <c r="CV1091" s="104">
        <f t="shared" si="443"/>
        <v>0</v>
      </c>
      <c r="CW1091" s="104">
        <f t="shared" si="444"/>
        <v>0</v>
      </c>
      <c r="CY1091" s="211">
        <f t="shared" si="424"/>
        <v>0</v>
      </c>
      <c r="CZ1091" s="211">
        <f t="shared" si="425"/>
        <v>0</v>
      </c>
      <c r="DA1091" s="211">
        <f t="shared" si="426"/>
        <v>0</v>
      </c>
      <c r="DB1091" s="211">
        <f t="shared" si="427"/>
        <v>0</v>
      </c>
      <c r="DC1091" s="211">
        <f t="shared" si="428"/>
        <v>0</v>
      </c>
      <c r="DD1091" s="211">
        <f t="shared" si="429"/>
        <v>0</v>
      </c>
      <c r="DE1091" s="211">
        <f t="shared" si="430"/>
        <v>0</v>
      </c>
      <c r="DF1091" s="211">
        <f t="shared" si="431"/>
        <v>0</v>
      </c>
      <c r="DG1091" s="211">
        <f t="shared" si="432"/>
        <v>0</v>
      </c>
      <c r="DH1091" s="211">
        <f t="shared" si="433"/>
        <v>0</v>
      </c>
    </row>
    <row r="1092" spans="1:112" ht="32.1" customHeight="1">
      <c r="A1092" s="56">
        <v>624</v>
      </c>
      <c r="B1092" s="57" t="s">
        <v>1534</v>
      </c>
      <c r="C1092" s="202">
        <v>402000001</v>
      </c>
      <c r="D1092" s="58" t="s">
        <v>67</v>
      </c>
      <c r="E1092" s="59" t="s">
        <v>1535</v>
      </c>
      <c r="F1092" s="337"/>
      <c r="G1092" s="85"/>
      <c r="H1092" s="86" t="s">
        <v>363</v>
      </c>
      <c r="I1092" s="85"/>
      <c r="J1092" s="86" t="s">
        <v>364</v>
      </c>
      <c r="K1092" s="86"/>
      <c r="L1092" s="86"/>
      <c r="M1092" s="232"/>
      <c r="N1092" s="232"/>
      <c r="O1092" s="232"/>
      <c r="P1092" s="64" t="s">
        <v>154</v>
      </c>
      <c r="Q1092" s="64" t="s">
        <v>423</v>
      </c>
      <c r="R1092" s="232"/>
      <c r="S1092" s="232"/>
      <c r="T1092" s="232"/>
      <c r="U1092" s="232"/>
      <c r="V1092" s="232" t="s">
        <v>72</v>
      </c>
      <c r="W1092" s="86" t="s">
        <v>106</v>
      </c>
      <c r="X1092" s="232"/>
      <c r="Y1092" s="232"/>
      <c r="Z1092" s="232"/>
      <c r="AA1092" s="232"/>
      <c r="AB1092" s="64" t="s">
        <v>166</v>
      </c>
      <c r="AC1092" s="64"/>
      <c r="AD1092" s="64"/>
      <c r="AE1092" s="64"/>
      <c r="AF1092" s="64"/>
      <c r="AG1092" s="64"/>
      <c r="AH1092" s="64"/>
      <c r="AI1092" s="64"/>
      <c r="AJ1092" s="64"/>
      <c r="AK1092" s="64"/>
      <c r="AL1092" s="64"/>
      <c r="AM1092" s="64"/>
      <c r="AN1092" s="64"/>
      <c r="AO1092" s="197" t="s">
        <v>71</v>
      </c>
      <c r="AP1092" s="197" t="s">
        <v>72</v>
      </c>
      <c r="AQ1092" s="197" t="s">
        <v>1536</v>
      </c>
      <c r="AR1092" s="70" t="s">
        <v>109</v>
      </c>
      <c r="AS1092" s="197" t="s">
        <v>79</v>
      </c>
      <c r="AT1092" s="40">
        <v>240090</v>
      </c>
      <c r="AU1092" s="40">
        <f>AT1092</f>
        <v>240090</v>
      </c>
      <c r="AV1092" s="40"/>
      <c r="AW1092" s="40"/>
      <c r="AX1092" s="40"/>
      <c r="AY1092" s="40"/>
      <c r="AZ1092" s="40"/>
      <c r="BA1092" s="40"/>
      <c r="BB1092" s="40">
        <f t="shared" si="447"/>
        <v>240090</v>
      </c>
      <c r="BC1092" s="40">
        <f t="shared" si="447"/>
        <v>240090</v>
      </c>
      <c r="BD1092" s="40">
        <v>72615.899999999994</v>
      </c>
      <c r="BE1092" s="40"/>
      <c r="BF1092" s="40"/>
      <c r="BG1092" s="40"/>
      <c r="BH1092" s="40">
        <f t="shared" si="448"/>
        <v>72615.899999999994</v>
      </c>
      <c r="BI1092" s="40">
        <v>0</v>
      </c>
      <c r="BJ1092" s="40"/>
      <c r="BK1092" s="40"/>
      <c r="BL1092" s="40"/>
      <c r="BM1092" s="40">
        <f t="shared" si="449"/>
        <v>0</v>
      </c>
      <c r="BN1092" s="40">
        <v>0</v>
      </c>
      <c r="BO1092" s="40"/>
      <c r="BP1092" s="40"/>
      <c r="BQ1092" s="40"/>
      <c r="BR1092" s="40">
        <f t="shared" si="450"/>
        <v>0</v>
      </c>
      <c r="BS1092" s="40">
        <v>0</v>
      </c>
      <c r="BT1092" s="40"/>
      <c r="BU1092" s="40"/>
      <c r="BV1092" s="40"/>
      <c r="BW1092" s="40">
        <f t="shared" si="451"/>
        <v>0</v>
      </c>
      <c r="BX1092" s="40">
        <f>AT1092</f>
        <v>240090</v>
      </c>
      <c r="BY1092" s="40"/>
      <c r="BZ1092" s="40"/>
      <c r="CA1092" s="40"/>
      <c r="CB1092" s="40">
        <f t="shared" si="452"/>
        <v>240090</v>
      </c>
      <c r="CC1092" s="40">
        <f t="shared" si="453"/>
        <v>72615.899999999994</v>
      </c>
      <c r="CD1092" s="40"/>
      <c r="CE1092" s="40"/>
      <c r="CF1092" s="40"/>
      <c r="CG1092" s="40">
        <f t="shared" si="454"/>
        <v>72615.899999999994</v>
      </c>
      <c r="CH1092" s="40">
        <f t="shared" si="455"/>
        <v>0</v>
      </c>
      <c r="CI1092" s="40"/>
      <c r="CJ1092" s="40"/>
      <c r="CK1092" s="40"/>
      <c r="CL1092" s="40">
        <f t="shared" si="456"/>
        <v>0</v>
      </c>
      <c r="CM1092" s="438" t="s">
        <v>91</v>
      </c>
      <c r="CN1092" s="19" t="str">
        <f t="shared" si="435"/>
        <v>4020000010113нормативный</v>
      </c>
      <c r="CR1092" s="104">
        <f t="shared" si="439"/>
        <v>0</v>
      </c>
      <c r="CS1092" s="104">
        <f t="shared" si="440"/>
        <v>0</v>
      </c>
      <c r="CT1092" s="104">
        <f t="shared" si="441"/>
        <v>0</v>
      </c>
      <c r="CU1092" s="104">
        <f t="shared" si="442"/>
        <v>0</v>
      </c>
      <c r="CV1092" s="104">
        <f t="shared" si="443"/>
        <v>0</v>
      </c>
      <c r="CW1092" s="104">
        <f t="shared" si="444"/>
        <v>0</v>
      </c>
      <c r="CY1092" s="211">
        <f t="shared" si="424"/>
        <v>0</v>
      </c>
      <c r="CZ1092" s="211">
        <f t="shared" si="425"/>
        <v>0</v>
      </c>
      <c r="DA1092" s="211">
        <f t="shared" si="426"/>
        <v>0</v>
      </c>
      <c r="DB1092" s="211">
        <f t="shared" si="427"/>
        <v>0</v>
      </c>
      <c r="DC1092" s="211">
        <f t="shared" si="428"/>
        <v>0</v>
      </c>
      <c r="DD1092" s="211">
        <f t="shared" si="429"/>
        <v>0</v>
      </c>
      <c r="DE1092" s="211">
        <f t="shared" si="430"/>
        <v>0</v>
      </c>
      <c r="DF1092" s="211">
        <f t="shared" si="431"/>
        <v>0</v>
      </c>
      <c r="DG1092" s="211">
        <f t="shared" si="432"/>
        <v>0</v>
      </c>
      <c r="DH1092" s="211">
        <f t="shared" si="433"/>
        <v>0</v>
      </c>
    </row>
    <row r="1093" spans="1:112" ht="32.1" customHeight="1">
      <c r="A1093" s="56">
        <v>624</v>
      </c>
      <c r="B1093" s="57" t="s">
        <v>1534</v>
      </c>
      <c r="C1093" s="202">
        <v>401000019</v>
      </c>
      <c r="D1093" s="58" t="s">
        <v>1537</v>
      </c>
      <c r="E1093" s="59" t="s">
        <v>3316</v>
      </c>
      <c r="F1093" s="85"/>
      <c r="G1093" s="85"/>
      <c r="H1093" s="86" t="s">
        <v>3317</v>
      </c>
      <c r="I1093" s="337"/>
      <c r="J1093" s="86" t="s">
        <v>3318</v>
      </c>
      <c r="K1093" s="86" t="s">
        <v>3319</v>
      </c>
      <c r="L1093" s="86" t="s">
        <v>3320</v>
      </c>
      <c r="M1093" s="232"/>
      <c r="N1093" s="232"/>
      <c r="O1093" s="232"/>
      <c r="P1093" s="64" t="s">
        <v>3321</v>
      </c>
      <c r="Q1093" s="64" t="s">
        <v>1539</v>
      </c>
      <c r="R1093" s="232"/>
      <c r="S1093" s="232"/>
      <c r="T1093" s="232"/>
      <c r="U1093" s="232"/>
      <c r="V1093" s="232">
        <v>11</v>
      </c>
      <c r="W1093" s="232" t="s">
        <v>1540</v>
      </c>
      <c r="X1093" s="232"/>
      <c r="Y1093" s="232"/>
      <c r="Z1093" s="232"/>
      <c r="AA1093" s="232"/>
      <c r="AB1093" s="64" t="s">
        <v>518</v>
      </c>
      <c r="AC1093" s="64"/>
      <c r="AD1093" s="64"/>
      <c r="AE1093" s="64"/>
      <c r="AF1093" s="64"/>
      <c r="AG1093" s="64"/>
      <c r="AH1093" s="64"/>
      <c r="AI1093" s="64"/>
      <c r="AJ1093" s="64"/>
      <c r="AK1093" s="64"/>
      <c r="AL1093" s="64"/>
      <c r="AM1093" s="64"/>
      <c r="AN1093" s="64"/>
      <c r="AO1093" s="197" t="s">
        <v>74</v>
      </c>
      <c r="AP1093" s="197" t="s">
        <v>303</v>
      </c>
      <c r="AQ1093" s="197" t="s">
        <v>1541</v>
      </c>
      <c r="AR1093" s="70" t="s">
        <v>1542</v>
      </c>
      <c r="AS1093" s="197" t="s">
        <v>73</v>
      </c>
      <c r="AT1093" s="40">
        <v>534960</v>
      </c>
      <c r="AU1093" s="40">
        <v>534960</v>
      </c>
      <c r="AV1093" s="40"/>
      <c r="AW1093" s="40"/>
      <c r="AX1093" s="40"/>
      <c r="AY1093" s="40"/>
      <c r="AZ1093" s="40"/>
      <c r="BA1093" s="40"/>
      <c r="BB1093" s="40">
        <f t="shared" si="447"/>
        <v>534960</v>
      </c>
      <c r="BC1093" s="40">
        <f t="shared" si="447"/>
        <v>534960</v>
      </c>
      <c r="BD1093" s="40">
        <v>767556</v>
      </c>
      <c r="BE1093" s="40"/>
      <c r="BF1093" s="40"/>
      <c r="BG1093" s="40"/>
      <c r="BH1093" s="40">
        <f t="shared" si="448"/>
        <v>767556</v>
      </c>
      <c r="BI1093" s="40">
        <v>535000</v>
      </c>
      <c r="BJ1093" s="40"/>
      <c r="BK1093" s="40"/>
      <c r="BL1093" s="40"/>
      <c r="BM1093" s="40">
        <f t="shared" si="449"/>
        <v>535000</v>
      </c>
      <c r="BN1093" s="40">
        <v>535000</v>
      </c>
      <c r="BO1093" s="40"/>
      <c r="BP1093" s="40"/>
      <c r="BQ1093" s="40"/>
      <c r="BR1093" s="40">
        <f t="shared" si="450"/>
        <v>535000</v>
      </c>
      <c r="BS1093" s="40">
        <f>BN1093</f>
        <v>535000</v>
      </c>
      <c r="BT1093" s="40"/>
      <c r="BU1093" s="40"/>
      <c r="BV1093" s="40"/>
      <c r="BW1093" s="40">
        <f t="shared" si="451"/>
        <v>535000</v>
      </c>
      <c r="BX1093" s="40">
        <f>AT1093</f>
        <v>534960</v>
      </c>
      <c r="BY1093" s="40"/>
      <c r="BZ1093" s="40"/>
      <c r="CA1093" s="40"/>
      <c r="CB1093" s="40">
        <f t="shared" si="452"/>
        <v>534960</v>
      </c>
      <c r="CC1093" s="40">
        <f t="shared" si="453"/>
        <v>767556</v>
      </c>
      <c r="CD1093" s="40"/>
      <c r="CE1093" s="40"/>
      <c r="CF1093" s="40"/>
      <c r="CG1093" s="40">
        <f t="shared" si="454"/>
        <v>767556</v>
      </c>
      <c r="CH1093" s="40">
        <f t="shared" si="455"/>
        <v>535000</v>
      </c>
      <c r="CI1093" s="40"/>
      <c r="CJ1093" s="40"/>
      <c r="CK1093" s="40"/>
      <c r="CL1093" s="40">
        <f t="shared" si="456"/>
        <v>535000</v>
      </c>
      <c r="CM1093" s="382" t="s">
        <v>91</v>
      </c>
      <c r="CN1093" s="19" t="str">
        <f t="shared" si="435"/>
        <v>4010000190310нормативный</v>
      </c>
      <c r="CR1093" s="104">
        <f t="shared" si="439"/>
        <v>0</v>
      </c>
      <c r="CS1093" s="104">
        <f t="shared" si="440"/>
        <v>0</v>
      </c>
      <c r="CT1093" s="104">
        <f t="shared" si="441"/>
        <v>0</v>
      </c>
      <c r="CU1093" s="104">
        <f t="shared" si="442"/>
        <v>0</v>
      </c>
      <c r="CV1093" s="104">
        <f t="shared" si="443"/>
        <v>0</v>
      </c>
      <c r="CW1093" s="104">
        <f t="shared" si="444"/>
        <v>0</v>
      </c>
      <c r="CY1093" s="211">
        <f t="shared" si="424"/>
        <v>0</v>
      </c>
      <c r="CZ1093" s="211">
        <f t="shared" si="425"/>
        <v>0</v>
      </c>
      <c r="DA1093" s="211">
        <f t="shared" si="426"/>
        <v>0</v>
      </c>
      <c r="DB1093" s="211">
        <f t="shared" si="427"/>
        <v>0</v>
      </c>
      <c r="DC1093" s="211">
        <f t="shared" si="428"/>
        <v>0</v>
      </c>
      <c r="DD1093" s="211">
        <f t="shared" si="429"/>
        <v>0</v>
      </c>
      <c r="DE1093" s="211">
        <f t="shared" si="430"/>
        <v>0</v>
      </c>
      <c r="DF1093" s="211">
        <f t="shared" si="431"/>
        <v>0</v>
      </c>
      <c r="DG1093" s="211">
        <f t="shared" si="432"/>
        <v>0</v>
      </c>
      <c r="DH1093" s="211">
        <f t="shared" si="433"/>
        <v>0</v>
      </c>
    </row>
    <row r="1094" spans="1:112" ht="32.1" customHeight="1">
      <c r="A1094" s="56">
        <v>624</v>
      </c>
      <c r="B1094" s="57" t="s">
        <v>1534</v>
      </c>
      <c r="C1094" s="202">
        <v>401000046</v>
      </c>
      <c r="D1094" s="368" t="s">
        <v>3379</v>
      </c>
      <c r="E1094" s="59" t="s">
        <v>1543</v>
      </c>
      <c r="F1094" s="85"/>
      <c r="G1094" s="85"/>
      <c r="H1094" s="86" t="s">
        <v>1544</v>
      </c>
      <c r="I1094" s="85"/>
      <c r="J1094" s="86" t="s">
        <v>1545</v>
      </c>
      <c r="K1094" s="86" t="s">
        <v>3322</v>
      </c>
      <c r="L1094" s="86" t="s">
        <v>3323</v>
      </c>
      <c r="M1094" s="86"/>
      <c r="N1094" s="86"/>
      <c r="O1094" s="86"/>
      <c r="P1094" s="64" t="s">
        <v>1546</v>
      </c>
      <c r="Q1094" s="64" t="s">
        <v>1547</v>
      </c>
      <c r="R1094" s="86"/>
      <c r="S1094" s="86"/>
      <c r="T1094" s="86" t="s">
        <v>1548</v>
      </c>
      <c r="U1094" s="86"/>
      <c r="V1094" s="86" t="s">
        <v>1549</v>
      </c>
      <c r="W1094" s="86" t="s">
        <v>1550</v>
      </c>
      <c r="X1094" s="86" t="s">
        <v>1551</v>
      </c>
      <c r="Y1094" s="86"/>
      <c r="Z1094" s="86"/>
      <c r="AA1094" s="86" t="s">
        <v>1132</v>
      </c>
      <c r="AB1094" s="64" t="s">
        <v>1552</v>
      </c>
      <c r="AC1094" s="64"/>
      <c r="AD1094" s="64"/>
      <c r="AE1094" s="64"/>
      <c r="AF1094" s="64"/>
      <c r="AG1094" s="64"/>
      <c r="AH1094" s="64"/>
      <c r="AI1094" s="64"/>
      <c r="AJ1094" s="64"/>
      <c r="AK1094" s="64"/>
      <c r="AL1094" s="64"/>
      <c r="AM1094" s="64"/>
      <c r="AN1094" s="64"/>
      <c r="AO1094" s="197" t="s">
        <v>74</v>
      </c>
      <c r="AP1094" s="197" t="s">
        <v>303</v>
      </c>
      <c r="AQ1094" s="197" t="s">
        <v>1553</v>
      </c>
      <c r="AR1094" s="70" t="s">
        <v>1554</v>
      </c>
      <c r="AS1094" s="197" t="s">
        <v>73</v>
      </c>
      <c r="AT1094" s="40">
        <v>100000</v>
      </c>
      <c r="AU1094" s="40">
        <v>100000</v>
      </c>
      <c r="AV1094" s="40"/>
      <c r="AW1094" s="40"/>
      <c r="AX1094" s="40"/>
      <c r="AY1094" s="40"/>
      <c r="AZ1094" s="40"/>
      <c r="BA1094" s="40"/>
      <c r="BB1094" s="40">
        <f t="shared" si="447"/>
        <v>100000</v>
      </c>
      <c r="BC1094" s="40">
        <f t="shared" si="447"/>
        <v>100000</v>
      </c>
      <c r="BD1094" s="40">
        <v>0</v>
      </c>
      <c r="BE1094" s="40"/>
      <c r="BF1094" s="40"/>
      <c r="BG1094" s="40"/>
      <c r="BH1094" s="40">
        <f t="shared" si="448"/>
        <v>0</v>
      </c>
      <c r="BI1094" s="40">
        <v>0</v>
      </c>
      <c r="BJ1094" s="40"/>
      <c r="BK1094" s="40"/>
      <c r="BL1094" s="40"/>
      <c r="BM1094" s="40">
        <f t="shared" si="449"/>
        <v>0</v>
      </c>
      <c r="BN1094" s="40">
        <v>0</v>
      </c>
      <c r="BO1094" s="40"/>
      <c r="BP1094" s="40"/>
      <c r="BQ1094" s="40"/>
      <c r="BR1094" s="40">
        <f t="shared" si="450"/>
        <v>0</v>
      </c>
      <c r="BS1094" s="40">
        <v>0</v>
      </c>
      <c r="BT1094" s="40"/>
      <c r="BU1094" s="40"/>
      <c r="BV1094" s="40"/>
      <c r="BW1094" s="40">
        <f t="shared" si="451"/>
        <v>0</v>
      </c>
      <c r="BX1094" s="40">
        <v>0</v>
      </c>
      <c r="BY1094" s="40"/>
      <c r="BZ1094" s="40"/>
      <c r="CA1094" s="40"/>
      <c r="CB1094" s="40">
        <f t="shared" si="452"/>
        <v>0</v>
      </c>
      <c r="CC1094" s="40">
        <f t="shared" si="453"/>
        <v>0</v>
      </c>
      <c r="CD1094" s="40"/>
      <c r="CE1094" s="40"/>
      <c r="CF1094" s="40"/>
      <c r="CG1094" s="40">
        <f t="shared" si="454"/>
        <v>0</v>
      </c>
      <c r="CH1094" s="40">
        <f t="shared" si="455"/>
        <v>0</v>
      </c>
      <c r="CI1094" s="40"/>
      <c r="CJ1094" s="40"/>
      <c r="CK1094" s="40"/>
      <c r="CL1094" s="40">
        <f t="shared" si="456"/>
        <v>0</v>
      </c>
      <c r="CM1094" s="382" t="s">
        <v>91</v>
      </c>
      <c r="CN1094" s="19" t="str">
        <f t="shared" si="435"/>
        <v>4010000460310нормативный</v>
      </c>
      <c r="CR1094" s="104">
        <f t="shared" si="439"/>
        <v>0</v>
      </c>
      <c r="CS1094" s="104">
        <f t="shared" si="440"/>
        <v>0</v>
      </c>
      <c r="CT1094" s="104">
        <f t="shared" si="441"/>
        <v>0</v>
      </c>
      <c r="CU1094" s="104">
        <f t="shared" si="442"/>
        <v>0</v>
      </c>
      <c r="CV1094" s="104">
        <f t="shared" si="443"/>
        <v>0</v>
      </c>
      <c r="CW1094" s="104">
        <f t="shared" si="444"/>
        <v>0</v>
      </c>
      <c r="CY1094" s="211">
        <f t="shared" si="424"/>
        <v>0</v>
      </c>
      <c r="CZ1094" s="211">
        <f t="shared" si="425"/>
        <v>0</v>
      </c>
      <c r="DA1094" s="211">
        <f t="shared" si="426"/>
        <v>0</v>
      </c>
      <c r="DB1094" s="211">
        <f t="shared" si="427"/>
        <v>0</v>
      </c>
      <c r="DC1094" s="211">
        <f t="shared" si="428"/>
        <v>0</v>
      </c>
      <c r="DD1094" s="211">
        <f t="shared" si="429"/>
        <v>0</v>
      </c>
      <c r="DE1094" s="211">
        <f t="shared" si="430"/>
        <v>0</v>
      </c>
      <c r="DF1094" s="211">
        <f t="shared" si="431"/>
        <v>0</v>
      </c>
      <c r="DG1094" s="211">
        <f t="shared" si="432"/>
        <v>0</v>
      </c>
      <c r="DH1094" s="211">
        <f t="shared" si="433"/>
        <v>0</v>
      </c>
    </row>
    <row r="1095" spans="1:112" ht="32.1" customHeight="1">
      <c r="A1095" s="56">
        <v>624</v>
      </c>
      <c r="B1095" s="57" t="s">
        <v>1534</v>
      </c>
      <c r="C1095" s="202">
        <v>401000046</v>
      </c>
      <c r="D1095" s="368" t="s">
        <v>3379</v>
      </c>
      <c r="E1095" s="59" t="s">
        <v>1543</v>
      </c>
      <c r="F1095" s="85"/>
      <c r="G1095" s="85"/>
      <c r="H1095" s="86" t="s">
        <v>1544</v>
      </c>
      <c r="I1095" s="85"/>
      <c r="J1095" s="86" t="s">
        <v>1545</v>
      </c>
      <c r="K1095" s="86" t="s">
        <v>3322</v>
      </c>
      <c r="L1095" s="86" t="s">
        <v>3380</v>
      </c>
      <c r="M1095" s="86"/>
      <c r="N1095" s="86"/>
      <c r="O1095" s="86"/>
      <c r="P1095" s="64" t="s">
        <v>1546</v>
      </c>
      <c r="Q1095" s="64" t="s">
        <v>1547</v>
      </c>
      <c r="R1095" s="86"/>
      <c r="S1095" s="86"/>
      <c r="T1095" s="86" t="s">
        <v>1548</v>
      </c>
      <c r="U1095" s="86"/>
      <c r="V1095" s="86" t="s">
        <v>1549</v>
      </c>
      <c r="W1095" s="86" t="s">
        <v>1550</v>
      </c>
      <c r="X1095" s="86" t="s">
        <v>1551</v>
      </c>
      <c r="Y1095" s="86"/>
      <c r="Z1095" s="86"/>
      <c r="AA1095" s="86" t="s">
        <v>1132</v>
      </c>
      <c r="AB1095" s="64" t="s">
        <v>1552</v>
      </c>
      <c r="AC1095" s="64"/>
      <c r="AD1095" s="64"/>
      <c r="AE1095" s="64"/>
      <c r="AF1095" s="64"/>
      <c r="AG1095" s="64"/>
      <c r="AH1095" s="64"/>
      <c r="AI1095" s="64"/>
      <c r="AJ1095" s="64"/>
      <c r="AK1095" s="64"/>
      <c r="AL1095" s="64"/>
      <c r="AM1095" s="64"/>
      <c r="AN1095" s="64"/>
      <c r="AO1095" s="197" t="s">
        <v>74</v>
      </c>
      <c r="AP1095" s="197" t="s">
        <v>303</v>
      </c>
      <c r="AQ1095" s="197" t="s">
        <v>1553</v>
      </c>
      <c r="AR1095" s="70" t="s">
        <v>3324</v>
      </c>
      <c r="AS1095" s="197" t="s">
        <v>73</v>
      </c>
      <c r="AT1095" s="40">
        <v>0</v>
      </c>
      <c r="AU1095" s="40">
        <v>0</v>
      </c>
      <c r="AV1095" s="40"/>
      <c r="AW1095" s="40"/>
      <c r="AX1095" s="40"/>
      <c r="AY1095" s="40"/>
      <c r="AZ1095" s="40"/>
      <c r="BA1095" s="40"/>
      <c r="BB1095" s="40">
        <f t="shared" si="447"/>
        <v>0</v>
      </c>
      <c r="BC1095" s="40">
        <f t="shared" si="447"/>
        <v>0</v>
      </c>
      <c r="BD1095" s="40">
        <v>200000</v>
      </c>
      <c r="BE1095" s="40"/>
      <c r="BF1095" s="40"/>
      <c r="BG1095" s="40"/>
      <c r="BH1095" s="40">
        <f t="shared" si="448"/>
        <v>200000</v>
      </c>
      <c r="BI1095" s="40">
        <v>100000</v>
      </c>
      <c r="BJ1095" s="40"/>
      <c r="BK1095" s="40"/>
      <c r="BL1095" s="40"/>
      <c r="BM1095" s="40">
        <f t="shared" si="449"/>
        <v>100000</v>
      </c>
      <c r="BN1095" s="40">
        <v>100000</v>
      </c>
      <c r="BO1095" s="40"/>
      <c r="BP1095" s="40"/>
      <c r="BQ1095" s="40"/>
      <c r="BR1095" s="40">
        <f t="shared" si="450"/>
        <v>100000</v>
      </c>
      <c r="BS1095" s="40">
        <v>1200000</v>
      </c>
      <c r="BT1095" s="40"/>
      <c r="BU1095" s="40"/>
      <c r="BV1095" s="40"/>
      <c r="BW1095" s="40">
        <f t="shared" si="451"/>
        <v>1200000</v>
      </c>
      <c r="BX1095" s="40">
        <f t="shared" ref="BX1095:BX1138" si="457">AT1095</f>
        <v>0</v>
      </c>
      <c r="BY1095" s="40"/>
      <c r="BZ1095" s="40"/>
      <c r="CA1095" s="40"/>
      <c r="CB1095" s="40">
        <f t="shared" si="452"/>
        <v>0</v>
      </c>
      <c r="CC1095" s="40">
        <f t="shared" si="453"/>
        <v>200000</v>
      </c>
      <c r="CD1095" s="40"/>
      <c r="CE1095" s="40"/>
      <c r="CF1095" s="40"/>
      <c r="CG1095" s="40">
        <f t="shared" si="454"/>
        <v>200000</v>
      </c>
      <c r="CH1095" s="40">
        <f t="shared" si="455"/>
        <v>100000</v>
      </c>
      <c r="CI1095" s="40"/>
      <c r="CJ1095" s="40"/>
      <c r="CK1095" s="40"/>
      <c r="CL1095" s="40">
        <f t="shared" si="456"/>
        <v>100000</v>
      </c>
      <c r="CM1095" s="382" t="s">
        <v>91</v>
      </c>
      <c r="CN1095" s="19" t="str">
        <f t="shared" si="435"/>
        <v>4010000460310нормативный</v>
      </c>
      <c r="CR1095" s="104">
        <f t="shared" si="439"/>
        <v>0</v>
      </c>
      <c r="CS1095" s="104">
        <f t="shared" si="440"/>
        <v>0</v>
      </c>
      <c r="CT1095" s="104">
        <f t="shared" si="441"/>
        <v>0</v>
      </c>
      <c r="CU1095" s="104">
        <f t="shared" si="442"/>
        <v>0</v>
      </c>
      <c r="CV1095" s="104">
        <f t="shared" si="443"/>
        <v>0</v>
      </c>
      <c r="CW1095" s="104">
        <f t="shared" si="444"/>
        <v>0</v>
      </c>
      <c r="CY1095" s="211">
        <f t="shared" si="424"/>
        <v>0</v>
      </c>
      <c r="CZ1095" s="211">
        <f t="shared" si="425"/>
        <v>0</v>
      </c>
      <c r="DA1095" s="211">
        <f t="shared" si="426"/>
        <v>0</v>
      </c>
      <c r="DB1095" s="211">
        <f t="shared" si="427"/>
        <v>0</v>
      </c>
      <c r="DC1095" s="211">
        <f t="shared" si="428"/>
        <v>0</v>
      </c>
      <c r="DD1095" s="211">
        <f t="shared" si="429"/>
        <v>0</v>
      </c>
      <c r="DE1095" s="211">
        <f t="shared" si="430"/>
        <v>0</v>
      </c>
      <c r="DF1095" s="211">
        <f t="shared" si="431"/>
        <v>0</v>
      </c>
      <c r="DG1095" s="211">
        <f t="shared" si="432"/>
        <v>0</v>
      </c>
      <c r="DH1095" s="211">
        <f t="shared" si="433"/>
        <v>0</v>
      </c>
    </row>
    <row r="1096" spans="1:112" ht="32.1" customHeight="1">
      <c r="A1096" s="56">
        <v>624</v>
      </c>
      <c r="B1096" s="57" t="s">
        <v>1534</v>
      </c>
      <c r="C1096" s="202">
        <v>401000046</v>
      </c>
      <c r="D1096" s="368" t="s">
        <v>3379</v>
      </c>
      <c r="E1096" s="59" t="s">
        <v>1555</v>
      </c>
      <c r="F1096" s="85"/>
      <c r="G1096" s="85"/>
      <c r="H1096" s="86">
        <v>1</v>
      </c>
      <c r="I1096" s="85"/>
      <c r="J1096" s="86" t="s">
        <v>1556</v>
      </c>
      <c r="K1096" s="86"/>
      <c r="L1096" s="86" t="s">
        <v>3325</v>
      </c>
      <c r="M1096" s="86"/>
      <c r="N1096" s="86"/>
      <c r="P1096" s="64" t="s">
        <v>1557</v>
      </c>
      <c r="Q1096" s="64" t="s">
        <v>1558</v>
      </c>
      <c r="R1096" s="86"/>
      <c r="S1096" s="86"/>
      <c r="T1096" s="86"/>
      <c r="U1096" s="86"/>
      <c r="V1096" s="86" t="s">
        <v>476</v>
      </c>
      <c r="W1096" s="86" t="s">
        <v>841</v>
      </c>
      <c r="X1096" s="86" t="s">
        <v>845</v>
      </c>
      <c r="Y1096" s="86"/>
      <c r="Z1096" s="86"/>
      <c r="AA1096" s="86"/>
      <c r="AB1096" s="64" t="s">
        <v>1559</v>
      </c>
      <c r="AC1096" s="64"/>
      <c r="AD1096" s="64"/>
      <c r="AE1096" s="64"/>
      <c r="AF1096" s="64"/>
      <c r="AG1096" s="64"/>
      <c r="AH1096" s="64"/>
      <c r="AI1096" s="64"/>
      <c r="AJ1096" s="64"/>
      <c r="AK1096" s="64"/>
      <c r="AL1096" s="64"/>
      <c r="AM1096" s="64"/>
      <c r="AN1096" s="64"/>
      <c r="AO1096" s="197" t="s">
        <v>74</v>
      </c>
      <c r="AP1096" s="197" t="s">
        <v>303</v>
      </c>
      <c r="AQ1096" s="197" t="s">
        <v>1560</v>
      </c>
      <c r="AR1096" s="70" t="s">
        <v>174</v>
      </c>
      <c r="AS1096" s="197" t="s">
        <v>175</v>
      </c>
      <c r="AT1096" s="40">
        <v>31401453.899999999</v>
      </c>
      <c r="AU1096" s="40">
        <f t="shared" ref="AU1096:AU1106" si="458">AT1096</f>
        <v>31401453.899999999</v>
      </c>
      <c r="AV1096" s="40"/>
      <c r="AW1096" s="40"/>
      <c r="AX1096" s="40"/>
      <c r="AY1096" s="40"/>
      <c r="AZ1096" s="40"/>
      <c r="BA1096" s="40"/>
      <c r="BB1096" s="40">
        <f t="shared" si="447"/>
        <v>31401453.899999999</v>
      </c>
      <c r="BC1096" s="40">
        <f t="shared" si="447"/>
        <v>31401453.899999999</v>
      </c>
      <c r="BD1096" s="40">
        <v>33660600</v>
      </c>
      <c r="BE1096" s="40"/>
      <c r="BF1096" s="40"/>
      <c r="BG1096" s="40"/>
      <c r="BH1096" s="40">
        <f t="shared" si="448"/>
        <v>33660600</v>
      </c>
      <c r="BI1096" s="40">
        <v>33660600</v>
      </c>
      <c r="BJ1096" s="40"/>
      <c r="BK1096" s="40"/>
      <c r="BL1096" s="40"/>
      <c r="BM1096" s="40">
        <f t="shared" si="449"/>
        <v>33660600</v>
      </c>
      <c r="BN1096" s="40">
        <f>BM1096</f>
        <v>33660600</v>
      </c>
      <c r="BO1096" s="40"/>
      <c r="BP1096" s="40"/>
      <c r="BQ1096" s="40"/>
      <c r="BR1096" s="40">
        <f t="shared" si="450"/>
        <v>33660600</v>
      </c>
      <c r="BS1096" s="40">
        <f>BN1096</f>
        <v>33660600</v>
      </c>
      <c r="BT1096" s="40"/>
      <c r="BU1096" s="40"/>
      <c r="BV1096" s="40"/>
      <c r="BW1096" s="40">
        <f t="shared" si="451"/>
        <v>33660600</v>
      </c>
      <c r="BX1096" s="40">
        <f t="shared" si="457"/>
        <v>31401453.899999999</v>
      </c>
      <c r="BY1096" s="40"/>
      <c r="BZ1096" s="40"/>
      <c r="CA1096" s="40"/>
      <c r="CB1096" s="40">
        <f t="shared" si="452"/>
        <v>31401453.899999999</v>
      </c>
      <c r="CC1096" s="40">
        <f t="shared" si="453"/>
        <v>33660600</v>
      </c>
      <c r="CD1096" s="40"/>
      <c r="CE1096" s="40"/>
      <c r="CF1096" s="40"/>
      <c r="CG1096" s="40">
        <f t="shared" si="454"/>
        <v>33660600</v>
      </c>
      <c r="CH1096" s="40">
        <f t="shared" si="455"/>
        <v>33660600</v>
      </c>
      <c r="CI1096" s="40"/>
      <c r="CJ1096" s="40"/>
      <c r="CK1096" s="40"/>
      <c r="CL1096" s="40">
        <f t="shared" si="456"/>
        <v>33660600</v>
      </c>
      <c r="CM1096" s="382" t="s">
        <v>91</v>
      </c>
      <c r="CN1096" s="19" t="str">
        <f t="shared" si="435"/>
        <v>4010000460310нормативный</v>
      </c>
      <c r="CR1096" s="104">
        <f t="shared" si="439"/>
        <v>0</v>
      </c>
      <c r="CS1096" s="104">
        <f t="shared" si="440"/>
        <v>0</v>
      </c>
      <c r="CT1096" s="104">
        <f t="shared" si="441"/>
        <v>0</v>
      </c>
      <c r="CU1096" s="104">
        <f t="shared" si="442"/>
        <v>0</v>
      </c>
      <c r="CV1096" s="104">
        <f t="shared" si="443"/>
        <v>0</v>
      </c>
      <c r="CW1096" s="104">
        <f t="shared" si="444"/>
        <v>0</v>
      </c>
      <c r="CY1096" s="211">
        <f t="shared" si="424"/>
        <v>0</v>
      </c>
      <c r="CZ1096" s="211">
        <f t="shared" si="425"/>
        <v>0</v>
      </c>
      <c r="DA1096" s="211">
        <f t="shared" si="426"/>
        <v>0</v>
      </c>
      <c r="DB1096" s="211">
        <f t="shared" si="427"/>
        <v>0</v>
      </c>
      <c r="DC1096" s="211">
        <f t="shared" si="428"/>
        <v>0</v>
      </c>
      <c r="DD1096" s="211">
        <f t="shared" si="429"/>
        <v>0</v>
      </c>
      <c r="DE1096" s="211">
        <f t="shared" si="430"/>
        <v>0</v>
      </c>
      <c r="DF1096" s="211">
        <f t="shared" si="431"/>
        <v>0</v>
      </c>
      <c r="DG1096" s="211">
        <f t="shared" si="432"/>
        <v>0</v>
      </c>
      <c r="DH1096" s="211">
        <f t="shared" si="433"/>
        <v>0</v>
      </c>
    </row>
    <row r="1097" spans="1:112" ht="32.1" customHeight="1">
      <c r="A1097" s="56">
        <v>624</v>
      </c>
      <c r="B1097" s="57" t="s">
        <v>1534</v>
      </c>
      <c r="C1097" s="202" t="s">
        <v>1831</v>
      </c>
      <c r="D1097" s="58" t="s">
        <v>1562</v>
      </c>
      <c r="E1097" s="59" t="s">
        <v>3326</v>
      </c>
      <c r="F1097" s="85"/>
      <c r="G1097" s="85"/>
      <c r="H1097" s="86" t="s">
        <v>383</v>
      </c>
      <c r="I1097" s="85"/>
      <c r="J1097" s="86" t="s">
        <v>1556</v>
      </c>
      <c r="K1097" s="86"/>
      <c r="L1097" s="86" t="s">
        <v>1062</v>
      </c>
      <c r="M1097" s="86"/>
      <c r="N1097" s="86"/>
      <c r="O1097" s="86" t="s">
        <v>163</v>
      </c>
      <c r="P1097" s="64" t="s">
        <v>1563</v>
      </c>
      <c r="Q1097" s="64" t="s">
        <v>1558</v>
      </c>
      <c r="R1097" s="86"/>
      <c r="S1097" s="86"/>
      <c r="T1097" s="86"/>
      <c r="U1097" s="86"/>
      <c r="V1097" s="86" t="s">
        <v>476</v>
      </c>
      <c r="W1097" s="86" t="s">
        <v>841</v>
      </c>
      <c r="X1097" s="86" t="s">
        <v>845</v>
      </c>
      <c r="Y1097" s="86"/>
      <c r="Z1097" s="86"/>
      <c r="AA1097" s="86"/>
      <c r="AB1097" s="64" t="s">
        <v>1559</v>
      </c>
      <c r="AC1097" s="64"/>
      <c r="AD1097" s="64"/>
      <c r="AE1097" s="64"/>
      <c r="AF1097" s="64"/>
      <c r="AG1097" s="64"/>
      <c r="AH1097" s="64"/>
      <c r="AI1097" s="64"/>
      <c r="AJ1097" s="64"/>
      <c r="AK1097" s="64"/>
      <c r="AL1097" s="64"/>
      <c r="AM1097" s="64"/>
      <c r="AN1097" s="64"/>
      <c r="AO1097" s="197" t="s">
        <v>74</v>
      </c>
      <c r="AP1097" s="197" t="s">
        <v>303</v>
      </c>
      <c r="AQ1097" s="197" t="s">
        <v>1564</v>
      </c>
      <c r="AR1097" s="70" t="s">
        <v>126</v>
      </c>
      <c r="AS1097" s="197" t="s">
        <v>175</v>
      </c>
      <c r="AT1097" s="40">
        <v>900040.41</v>
      </c>
      <c r="AU1097" s="40">
        <f t="shared" si="458"/>
        <v>900040.41</v>
      </c>
      <c r="AV1097" s="40"/>
      <c r="AW1097" s="40"/>
      <c r="AX1097" s="40">
        <f>AT1097</f>
        <v>900040.41</v>
      </c>
      <c r="AY1097" s="40">
        <f>AU1097</f>
        <v>900040.41</v>
      </c>
      <c r="AZ1097" s="40"/>
      <c r="BA1097" s="40"/>
      <c r="BB1097" s="40"/>
      <c r="BC1097" s="40"/>
      <c r="BD1097" s="40"/>
      <c r="BE1097" s="40"/>
      <c r="BF1097" s="40"/>
      <c r="BG1097" s="40"/>
      <c r="BH1097" s="40"/>
      <c r="BI1097" s="40"/>
      <c r="BJ1097" s="40"/>
      <c r="BK1097" s="40"/>
      <c r="BL1097" s="40"/>
      <c r="BM1097" s="40"/>
      <c r="BN1097" s="40"/>
      <c r="BO1097" s="40"/>
      <c r="BP1097" s="40"/>
      <c r="BQ1097" s="40"/>
      <c r="BR1097" s="40"/>
      <c r="BS1097" s="40"/>
      <c r="BT1097" s="40"/>
      <c r="BU1097" s="40"/>
      <c r="BV1097" s="40"/>
      <c r="BW1097" s="40"/>
      <c r="BX1097" s="40">
        <f t="shared" si="457"/>
        <v>900040.41</v>
      </c>
      <c r="BY1097" s="40"/>
      <c r="BZ1097" s="40">
        <f>BX1097</f>
        <v>900040.41</v>
      </c>
      <c r="CA1097" s="40"/>
      <c r="CB1097" s="40"/>
      <c r="CC1097" s="40"/>
      <c r="CD1097" s="40"/>
      <c r="CE1097" s="40"/>
      <c r="CF1097" s="40"/>
      <c r="CG1097" s="40"/>
      <c r="CH1097" s="40"/>
      <c r="CI1097" s="40"/>
      <c r="CJ1097" s="40"/>
      <c r="CK1097" s="40"/>
      <c r="CL1097" s="40"/>
      <c r="CM1097" s="382" t="s">
        <v>91</v>
      </c>
      <c r="CN1097" s="19" t="str">
        <f t="shared" si="435"/>
        <v>4010000460310нормативный</v>
      </c>
      <c r="CR1097" s="104">
        <f t="shared" si="439"/>
        <v>0</v>
      </c>
      <c r="CS1097" s="104">
        <f t="shared" si="440"/>
        <v>0</v>
      </c>
      <c r="CT1097" s="104">
        <f t="shared" si="441"/>
        <v>0</v>
      </c>
      <c r="CU1097" s="104">
        <f t="shared" si="442"/>
        <v>0</v>
      </c>
      <c r="CV1097" s="104">
        <f t="shared" si="443"/>
        <v>0</v>
      </c>
      <c r="CW1097" s="104">
        <f t="shared" si="444"/>
        <v>0</v>
      </c>
      <c r="CY1097" s="211">
        <f t="shared" ref="CY1097:CY1158" si="459">CC1097-BD1097</f>
        <v>0</v>
      </c>
      <c r="CZ1097" s="211">
        <f t="shared" ref="CZ1097:CZ1158" si="460">CD1097-BE1097</f>
        <v>0</v>
      </c>
      <c r="DA1097" s="211">
        <f t="shared" ref="DA1097:DA1158" si="461">CE1097-BF1097</f>
        <v>0</v>
      </c>
      <c r="DB1097" s="211">
        <f t="shared" ref="DB1097:DB1158" si="462">CF1097-BG1097</f>
        <v>0</v>
      </c>
      <c r="DC1097" s="211">
        <f t="shared" ref="DC1097:DC1158" si="463">CG1097-BH1097</f>
        <v>0</v>
      </c>
      <c r="DD1097" s="211">
        <f t="shared" ref="DD1097:DD1158" si="464">CH1097-BI1097</f>
        <v>0</v>
      </c>
      <c r="DE1097" s="211">
        <f t="shared" ref="DE1097:DE1158" si="465">CI1097-BJ1097</f>
        <v>0</v>
      </c>
      <c r="DF1097" s="211">
        <f t="shared" ref="DF1097:DF1158" si="466">CJ1097-BK1097</f>
        <v>0</v>
      </c>
      <c r="DG1097" s="211">
        <f t="shared" ref="DG1097:DG1158" si="467">CK1097-BL1097</f>
        <v>0</v>
      </c>
      <c r="DH1097" s="211">
        <f t="shared" ref="DH1097:DH1158" si="468">CL1097-BM1097</f>
        <v>0</v>
      </c>
    </row>
    <row r="1098" spans="1:112" ht="32.1" customHeight="1">
      <c r="A1098" s="56" t="s">
        <v>1561</v>
      </c>
      <c r="B1098" s="57" t="s">
        <v>1534</v>
      </c>
      <c r="C1098" s="202">
        <v>401000046</v>
      </c>
      <c r="D1098" s="58" t="s">
        <v>1562</v>
      </c>
      <c r="E1098" s="59" t="s">
        <v>3327</v>
      </c>
      <c r="F1098" s="85"/>
      <c r="G1098" s="85"/>
      <c r="H1098" s="86" t="s">
        <v>1577</v>
      </c>
      <c r="I1098" s="85"/>
      <c r="J1098" s="86" t="s">
        <v>1581</v>
      </c>
      <c r="K1098" s="86" t="s">
        <v>1582</v>
      </c>
      <c r="L1098" s="86" t="s">
        <v>3328</v>
      </c>
      <c r="M1098" s="86"/>
      <c r="N1098" s="86" t="s">
        <v>3329</v>
      </c>
      <c r="O1098" s="86"/>
      <c r="P1098" s="64" t="s">
        <v>3330</v>
      </c>
      <c r="Q1098" s="64" t="s">
        <v>3331</v>
      </c>
      <c r="R1098" s="86"/>
      <c r="S1098" s="86"/>
      <c r="T1098" s="86">
        <v>3</v>
      </c>
      <c r="U1098" s="86"/>
      <c r="V1098" s="86">
        <v>12</v>
      </c>
      <c r="W1098" s="86">
        <v>1</v>
      </c>
      <c r="X1098" s="86" t="s">
        <v>300</v>
      </c>
      <c r="Y1098" s="86"/>
      <c r="Z1098" s="86"/>
      <c r="AA1098" s="86"/>
      <c r="AB1098" s="64" t="s">
        <v>3332</v>
      </c>
      <c r="AC1098" s="64"/>
      <c r="AD1098" s="64"/>
      <c r="AE1098" s="64"/>
      <c r="AF1098" s="64"/>
      <c r="AG1098" s="64"/>
      <c r="AH1098" s="64"/>
      <c r="AI1098" s="64"/>
      <c r="AJ1098" s="64"/>
      <c r="AK1098" s="64"/>
      <c r="AL1098" s="64"/>
      <c r="AM1098" s="64"/>
      <c r="AN1098" s="64"/>
      <c r="AO1098" s="197" t="s">
        <v>74</v>
      </c>
      <c r="AP1098" s="197" t="s">
        <v>303</v>
      </c>
      <c r="AQ1098" s="197" t="s">
        <v>3333</v>
      </c>
      <c r="AR1098" s="70" t="s">
        <v>1957</v>
      </c>
      <c r="AS1098" s="197" t="s">
        <v>175</v>
      </c>
      <c r="AT1098" s="40">
        <v>362.1</v>
      </c>
      <c r="AU1098" s="40">
        <f t="shared" si="458"/>
        <v>362.1</v>
      </c>
      <c r="AV1098" s="40"/>
      <c r="AW1098" s="40"/>
      <c r="AX1098" s="40">
        <f>AT1098</f>
        <v>362.1</v>
      </c>
      <c r="AY1098" s="40">
        <f>AU1098</f>
        <v>362.1</v>
      </c>
      <c r="AZ1098" s="40"/>
      <c r="BA1098" s="40"/>
      <c r="BB1098" s="40"/>
      <c r="BC1098" s="40"/>
      <c r="BD1098" s="40"/>
      <c r="BE1098" s="40"/>
      <c r="BF1098" s="40"/>
      <c r="BG1098" s="40"/>
      <c r="BH1098" s="40"/>
      <c r="BI1098" s="40"/>
      <c r="BJ1098" s="40"/>
      <c r="BK1098" s="40"/>
      <c r="BL1098" s="40"/>
      <c r="BM1098" s="40"/>
      <c r="BN1098" s="40"/>
      <c r="BO1098" s="40"/>
      <c r="BP1098" s="40"/>
      <c r="BQ1098" s="40"/>
      <c r="BR1098" s="40"/>
      <c r="BS1098" s="40"/>
      <c r="BT1098" s="40"/>
      <c r="BU1098" s="40"/>
      <c r="BV1098" s="40"/>
      <c r="BW1098" s="40"/>
      <c r="BX1098" s="40">
        <f t="shared" si="457"/>
        <v>362.1</v>
      </c>
      <c r="BY1098" s="40"/>
      <c r="BZ1098" s="40">
        <f>BX1098</f>
        <v>362.1</v>
      </c>
      <c r="CA1098" s="40"/>
      <c r="CB1098" s="40"/>
      <c r="CC1098" s="40"/>
      <c r="CD1098" s="40"/>
      <c r="CE1098" s="40"/>
      <c r="CF1098" s="40"/>
      <c r="CG1098" s="40"/>
      <c r="CH1098" s="40"/>
      <c r="CI1098" s="40"/>
      <c r="CJ1098" s="40"/>
      <c r="CK1098" s="40"/>
      <c r="CL1098" s="40"/>
      <c r="CM1098" s="382" t="s">
        <v>91</v>
      </c>
      <c r="CN1098" s="19" t="str">
        <f t="shared" si="435"/>
        <v>4010000460310нормативный</v>
      </c>
      <c r="CR1098" s="104">
        <f t="shared" si="439"/>
        <v>0</v>
      </c>
      <c r="CS1098" s="104">
        <f t="shared" si="440"/>
        <v>0</v>
      </c>
      <c r="CT1098" s="104">
        <f t="shared" si="441"/>
        <v>0</v>
      </c>
      <c r="CU1098" s="104">
        <f t="shared" si="442"/>
        <v>0</v>
      </c>
      <c r="CV1098" s="104">
        <f t="shared" si="443"/>
        <v>0</v>
      </c>
      <c r="CW1098" s="104">
        <f t="shared" si="444"/>
        <v>0</v>
      </c>
      <c r="CY1098" s="211">
        <f t="shared" si="459"/>
        <v>0</v>
      </c>
      <c r="CZ1098" s="211">
        <f t="shared" si="460"/>
        <v>0</v>
      </c>
      <c r="DA1098" s="211">
        <f t="shared" si="461"/>
        <v>0</v>
      </c>
      <c r="DB1098" s="211">
        <f t="shared" si="462"/>
        <v>0</v>
      </c>
      <c r="DC1098" s="211">
        <f t="shared" si="463"/>
        <v>0</v>
      </c>
      <c r="DD1098" s="211">
        <f t="shared" si="464"/>
        <v>0</v>
      </c>
      <c r="DE1098" s="211">
        <f t="shared" si="465"/>
        <v>0</v>
      </c>
      <c r="DF1098" s="211">
        <f t="shared" si="466"/>
        <v>0</v>
      </c>
      <c r="DG1098" s="211">
        <f t="shared" si="467"/>
        <v>0</v>
      </c>
      <c r="DH1098" s="211">
        <f t="shared" si="468"/>
        <v>0</v>
      </c>
    </row>
    <row r="1099" spans="1:112" ht="32.1" customHeight="1">
      <c r="A1099" s="56">
        <v>624</v>
      </c>
      <c r="B1099" s="57" t="s">
        <v>1534</v>
      </c>
      <c r="C1099" s="202">
        <v>401000046</v>
      </c>
      <c r="D1099" s="368" t="s">
        <v>3379</v>
      </c>
      <c r="E1099" s="59" t="s">
        <v>1555</v>
      </c>
      <c r="F1099" s="85"/>
      <c r="G1099" s="85"/>
      <c r="H1099" s="86">
        <v>1</v>
      </c>
      <c r="I1099" s="85"/>
      <c r="J1099" s="86" t="s">
        <v>1565</v>
      </c>
      <c r="K1099" s="86"/>
      <c r="L1099" s="86" t="s">
        <v>3334</v>
      </c>
      <c r="M1099" s="86"/>
      <c r="N1099" s="86"/>
      <c r="P1099" s="64" t="s">
        <v>1566</v>
      </c>
      <c r="Q1099" s="64" t="s">
        <v>1558</v>
      </c>
      <c r="R1099" s="86"/>
      <c r="S1099" s="86"/>
      <c r="T1099" s="86"/>
      <c r="U1099" s="86"/>
      <c r="V1099" s="86" t="s">
        <v>476</v>
      </c>
      <c r="W1099" s="86" t="s">
        <v>841</v>
      </c>
      <c r="X1099" s="86" t="s">
        <v>845</v>
      </c>
      <c r="Y1099" s="86"/>
      <c r="Z1099" s="86"/>
      <c r="AA1099" s="86"/>
      <c r="AB1099" s="64" t="s">
        <v>1559</v>
      </c>
      <c r="AC1099" s="64"/>
      <c r="AD1099" s="64"/>
      <c r="AE1099" s="64"/>
      <c r="AF1099" s="64"/>
      <c r="AG1099" s="64"/>
      <c r="AH1099" s="64"/>
      <c r="AI1099" s="64"/>
      <c r="AJ1099" s="64"/>
      <c r="AK1099" s="64"/>
      <c r="AL1099" s="64"/>
      <c r="AM1099" s="64"/>
      <c r="AN1099" s="64"/>
      <c r="AO1099" s="197" t="s">
        <v>74</v>
      </c>
      <c r="AP1099" s="197" t="s">
        <v>303</v>
      </c>
      <c r="AQ1099" s="197" t="s">
        <v>1560</v>
      </c>
      <c r="AR1099" s="70" t="s">
        <v>174</v>
      </c>
      <c r="AS1099" s="197" t="s">
        <v>179</v>
      </c>
      <c r="AT1099" s="40">
        <v>9261523.1699999999</v>
      </c>
      <c r="AU1099" s="40">
        <f t="shared" si="458"/>
        <v>9261523.1699999999</v>
      </c>
      <c r="AV1099" s="40"/>
      <c r="AW1099" s="40"/>
      <c r="AX1099" s="40"/>
      <c r="AY1099" s="40"/>
      <c r="AZ1099" s="40"/>
      <c r="BA1099" s="40"/>
      <c r="BB1099" s="40">
        <f>AT1099</f>
        <v>9261523.1699999999</v>
      </c>
      <c r="BC1099" s="40">
        <f>BB1099</f>
        <v>9261523.1699999999</v>
      </c>
      <c r="BD1099" s="40">
        <v>9323985</v>
      </c>
      <c r="BE1099" s="40"/>
      <c r="BF1099" s="40"/>
      <c r="BG1099" s="40"/>
      <c r="BH1099" s="40">
        <f>BD1099</f>
        <v>9323985</v>
      </c>
      <c r="BI1099" s="40">
        <v>10165500</v>
      </c>
      <c r="BJ1099" s="40"/>
      <c r="BK1099" s="40"/>
      <c r="BL1099" s="40"/>
      <c r="BM1099" s="40">
        <f>BI1099</f>
        <v>10165500</v>
      </c>
      <c r="BN1099" s="40">
        <v>10165500</v>
      </c>
      <c r="BO1099" s="40"/>
      <c r="BP1099" s="40"/>
      <c r="BQ1099" s="40"/>
      <c r="BR1099" s="40">
        <f>BN1099</f>
        <v>10165500</v>
      </c>
      <c r="BS1099" s="40">
        <f>BN1099</f>
        <v>10165500</v>
      </c>
      <c r="BT1099" s="40"/>
      <c r="BU1099" s="40"/>
      <c r="BV1099" s="40"/>
      <c r="BW1099" s="40">
        <f>BS1099</f>
        <v>10165500</v>
      </c>
      <c r="BX1099" s="40">
        <f t="shared" si="457"/>
        <v>9261523.1699999999</v>
      </c>
      <c r="BY1099" s="40"/>
      <c r="BZ1099" s="40"/>
      <c r="CA1099" s="40"/>
      <c r="CB1099" s="40">
        <f>BX1099</f>
        <v>9261523.1699999999</v>
      </c>
      <c r="CC1099" s="40">
        <f>BD1099</f>
        <v>9323985</v>
      </c>
      <c r="CD1099" s="40"/>
      <c r="CE1099" s="40"/>
      <c r="CF1099" s="40"/>
      <c r="CG1099" s="40">
        <f>CC1099</f>
        <v>9323985</v>
      </c>
      <c r="CH1099" s="40">
        <f>BI1099</f>
        <v>10165500</v>
      </c>
      <c r="CI1099" s="40"/>
      <c r="CJ1099" s="40"/>
      <c r="CK1099" s="40"/>
      <c r="CL1099" s="40">
        <f>CH1099</f>
        <v>10165500</v>
      </c>
      <c r="CM1099" s="382" t="s">
        <v>91</v>
      </c>
      <c r="CN1099" s="19" t="str">
        <f t="shared" si="435"/>
        <v>4010000460310нормативный</v>
      </c>
      <c r="CR1099" s="104">
        <f t="shared" si="439"/>
        <v>0</v>
      </c>
      <c r="CS1099" s="104">
        <f t="shared" si="440"/>
        <v>0</v>
      </c>
      <c r="CT1099" s="104">
        <f t="shared" si="441"/>
        <v>0</v>
      </c>
      <c r="CU1099" s="104">
        <f t="shared" si="442"/>
        <v>0</v>
      </c>
      <c r="CV1099" s="104">
        <f t="shared" si="443"/>
        <v>0</v>
      </c>
      <c r="CW1099" s="104">
        <f t="shared" si="444"/>
        <v>0</v>
      </c>
      <c r="CY1099" s="211">
        <f t="shared" si="459"/>
        <v>0</v>
      </c>
      <c r="CZ1099" s="211">
        <f t="shared" si="460"/>
        <v>0</v>
      </c>
      <c r="DA1099" s="211">
        <f t="shared" si="461"/>
        <v>0</v>
      </c>
      <c r="DB1099" s="211">
        <f t="shared" si="462"/>
        <v>0</v>
      </c>
      <c r="DC1099" s="211">
        <f t="shared" si="463"/>
        <v>0</v>
      </c>
      <c r="DD1099" s="211">
        <f t="shared" si="464"/>
        <v>0</v>
      </c>
      <c r="DE1099" s="211">
        <f t="shared" si="465"/>
        <v>0</v>
      </c>
      <c r="DF1099" s="211">
        <f t="shared" si="466"/>
        <v>0</v>
      </c>
      <c r="DG1099" s="211">
        <f t="shared" si="467"/>
        <v>0</v>
      </c>
      <c r="DH1099" s="211">
        <f t="shared" si="468"/>
        <v>0</v>
      </c>
    </row>
    <row r="1100" spans="1:112" ht="32.1" customHeight="1">
      <c r="A1100" s="56">
        <v>624</v>
      </c>
      <c r="B1100" s="57" t="s">
        <v>1534</v>
      </c>
      <c r="C1100" s="202" t="s">
        <v>1831</v>
      </c>
      <c r="D1100" s="58" t="s">
        <v>1562</v>
      </c>
      <c r="E1100" s="59" t="s">
        <v>3326</v>
      </c>
      <c r="F1100" s="85"/>
      <c r="G1100" s="85"/>
      <c r="H1100" s="86" t="s">
        <v>383</v>
      </c>
      <c r="I1100" s="85"/>
      <c r="J1100" s="86" t="s">
        <v>1556</v>
      </c>
      <c r="K1100" s="86"/>
      <c r="L1100" s="86" t="s">
        <v>1062</v>
      </c>
      <c r="M1100" s="86"/>
      <c r="N1100" s="86"/>
      <c r="O1100" s="86" t="s">
        <v>163</v>
      </c>
      <c r="P1100" s="64" t="s">
        <v>1563</v>
      </c>
      <c r="Q1100" s="64" t="s">
        <v>1558</v>
      </c>
      <c r="R1100" s="86"/>
      <c r="S1100" s="86"/>
      <c r="T1100" s="86"/>
      <c r="U1100" s="86"/>
      <c r="V1100" s="86" t="s">
        <v>476</v>
      </c>
      <c r="W1100" s="86" t="s">
        <v>841</v>
      </c>
      <c r="X1100" s="86" t="s">
        <v>845</v>
      </c>
      <c r="Y1100" s="86"/>
      <c r="Z1100" s="86"/>
      <c r="AA1100" s="86"/>
      <c r="AB1100" s="64" t="s">
        <v>1559</v>
      </c>
      <c r="AC1100" s="64"/>
      <c r="AD1100" s="64"/>
      <c r="AE1100" s="64"/>
      <c r="AF1100" s="64"/>
      <c r="AG1100" s="64"/>
      <c r="AH1100" s="64"/>
      <c r="AI1100" s="64"/>
      <c r="AJ1100" s="64"/>
      <c r="AK1100" s="64"/>
      <c r="AL1100" s="64"/>
      <c r="AM1100" s="64"/>
      <c r="AN1100" s="64"/>
      <c r="AO1100" s="197" t="s">
        <v>74</v>
      </c>
      <c r="AP1100" s="197" t="s">
        <v>303</v>
      </c>
      <c r="AQ1100" s="197" t="s">
        <v>1564</v>
      </c>
      <c r="AR1100" s="70" t="s">
        <v>126</v>
      </c>
      <c r="AS1100" s="197" t="s">
        <v>179</v>
      </c>
      <c r="AT1100" s="40">
        <v>389415.77</v>
      </c>
      <c r="AU1100" s="40">
        <f t="shared" si="458"/>
        <v>389415.77</v>
      </c>
      <c r="AV1100" s="40"/>
      <c r="AW1100" s="40"/>
      <c r="AX1100" s="40">
        <f>AT1100</f>
        <v>389415.77</v>
      </c>
      <c r="AY1100" s="40">
        <f>AX1100</f>
        <v>389415.77</v>
      </c>
      <c r="AZ1100" s="40"/>
      <c r="BA1100" s="40"/>
      <c r="BB1100" s="40"/>
      <c r="BC1100" s="40"/>
      <c r="BD1100" s="40">
        <v>0</v>
      </c>
      <c r="BE1100" s="40"/>
      <c r="BF1100" s="40"/>
      <c r="BG1100" s="40"/>
      <c r="BH1100" s="40"/>
      <c r="BI1100" s="40"/>
      <c r="BJ1100" s="40"/>
      <c r="BK1100" s="40"/>
      <c r="BL1100" s="40"/>
      <c r="BM1100" s="40"/>
      <c r="BN1100" s="40">
        <v>0</v>
      </c>
      <c r="BO1100" s="40"/>
      <c r="BP1100" s="40"/>
      <c r="BQ1100" s="40"/>
      <c r="BR1100" s="40"/>
      <c r="BS1100" s="40">
        <v>0</v>
      </c>
      <c r="BT1100" s="40"/>
      <c r="BU1100" s="40"/>
      <c r="BV1100" s="40"/>
      <c r="BW1100" s="40"/>
      <c r="BX1100" s="40">
        <f t="shared" si="457"/>
        <v>389415.77</v>
      </c>
      <c r="BY1100" s="40"/>
      <c r="BZ1100" s="40">
        <f>BX1100</f>
        <v>389415.77</v>
      </c>
      <c r="CA1100" s="40"/>
      <c r="CB1100" s="40"/>
      <c r="CC1100" s="40">
        <v>0</v>
      </c>
      <c r="CD1100" s="40"/>
      <c r="CE1100" s="40"/>
      <c r="CF1100" s="40"/>
      <c r="CG1100" s="40"/>
      <c r="CH1100" s="40">
        <v>0</v>
      </c>
      <c r="CI1100" s="40"/>
      <c r="CJ1100" s="40"/>
      <c r="CK1100" s="40"/>
      <c r="CL1100" s="40"/>
      <c r="CM1100" s="382" t="s">
        <v>91</v>
      </c>
      <c r="CN1100" s="19" t="str">
        <f t="shared" si="435"/>
        <v>4010000460310нормативный</v>
      </c>
      <c r="CR1100" s="104">
        <f t="shared" si="439"/>
        <v>0</v>
      </c>
      <c r="CS1100" s="104">
        <f t="shared" si="440"/>
        <v>0</v>
      </c>
      <c r="CT1100" s="104">
        <f t="shared" si="441"/>
        <v>0</v>
      </c>
      <c r="CU1100" s="104">
        <f t="shared" si="442"/>
        <v>0</v>
      </c>
      <c r="CV1100" s="104">
        <f t="shared" si="443"/>
        <v>0</v>
      </c>
      <c r="CW1100" s="104">
        <f t="shared" si="444"/>
        <v>0</v>
      </c>
      <c r="CY1100" s="211">
        <f t="shared" si="459"/>
        <v>0</v>
      </c>
      <c r="CZ1100" s="211">
        <f t="shared" si="460"/>
        <v>0</v>
      </c>
      <c r="DA1100" s="211">
        <f t="shared" si="461"/>
        <v>0</v>
      </c>
      <c r="DB1100" s="211">
        <f t="shared" si="462"/>
        <v>0</v>
      </c>
      <c r="DC1100" s="211">
        <f t="shared" si="463"/>
        <v>0</v>
      </c>
      <c r="DD1100" s="211">
        <f t="shared" si="464"/>
        <v>0</v>
      </c>
      <c r="DE1100" s="211">
        <f t="shared" si="465"/>
        <v>0</v>
      </c>
      <c r="DF1100" s="211">
        <f t="shared" si="466"/>
        <v>0</v>
      </c>
      <c r="DG1100" s="211">
        <f t="shared" si="467"/>
        <v>0</v>
      </c>
      <c r="DH1100" s="211">
        <f t="shared" si="468"/>
        <v>0</v>
      </c>
    </row>
    <row r="1101" spans="1:112" ht="32.1" customHeight="1">
      <c r="A1101" s="56" t="s">
        <v>1561</v>
      </c>
      <c r="B1101" s="57" t="s">
        <v>1534</v>
      </c>
      <c r="C1101" s="202">
        <v>401000046</v>
      </c>
      <c r="D1101" s="58" t="s">
        <v>1562</v>
      </c>
      <c r="E1101" s="59" t="s">
        <v>3327</v>
      </c>
      <c r="F1101" s="85"/>
      <c r="G1101" s="85"/>
      <c r="H1101" s="86" t="s">
        <v>1577</v>
      </c>
      <c r="I1101" s="85"/>
      <c r="J1101" s="86" t="s">
        <v>1581</v>
      </c>
      <c r="K1101" s="86" t="s">
        <v>1582</v>
      </c>
      <c r="L1101" s="86" t="s">
        <v>3328</v>
      </c>
      <c r="M1101" s="86"/>
      <c r="N1101" s="86" t="s">
        <v>3329</v>
      </c>
      <c r="O1101" s="86"/>
      <c r="P1101" s="64" t="s">
        <v>3330</v>
      </c>
      <c r="Q1101" s="64" t="s">
        <v>3331</v>
      </c>
      <c r="R1101" s="86"/>
      <c r="S1101" s="86"/>
      <c r="T1101" s="86">
        <v>3</v>
      </c>
      <c r="U1101" s="86"/>
      <c r="V1101" s="86">
        <v>12</v>
      </c>
      <c r="W1101" s="86">
        <v>1</v>
      </c>
      <c r="X1101" s="86" t="s">
        <v>300</v>
      </c>
      <c r="Y1101" s="86"/>
      <c r="Z1101" s="86"/>
      <c r="AA1101" s="86"/>
      <c r="AB1101" s="64" t="s">
        <v>3332</v>
      </c>
      <c r="AC1101" s="64"/>
      <c r="AD1101" s="64"/>
      <c r="AE1101" s="64"/>
      <c r="AF1101" s="64"/>
      <c r="AG1101" s="64"/>
      <c r="AH1101" s="64"/>
      <c r="AI1101" s="64"/>
      <c r="AJ1101" s="64"/>
      <c r="AK1101" s="64"/>
      <c r="AL1101" s="64"/>
      <c r="AM1101" s="64"/>
      <c r="AN1101" s="64"/>
      <c r="AO1101" s="197" t="s">
        <v>74</v>
      </c>
      <c r="AP1101" s="197" t="s">
        <v>303</v>
      </c>
      <c r="AQ1101" s="197" t="s">
        <v>3333</v>
      </c>
      <c r="AR1101" s="70" t="s">
        <v>1957</v>
      </c>
      <c r="AS1101" s="197" t="s">
        <v>179</v>
      </c>
      <c r="AT1101" s="40">
        <v>109.35</v>
      </c>
      <c r="AU1101" s="40">
        <f t="shared" si="458"/>
        <v>109.35</v>
      </c>
      <c r="AV1101" s="40"/>
      <c r="AW1101" s="40"/>
      <c r="AX1101" s="40">
        <f>AT1101</f>
        <v>109.35</v>
      </c>
      <c r="AY1101" s="40">
        <f>AX1101</f>
        <v>109.35</v>
      </c>
      <c r="AZ1101" s="40"/>
      <c r="BA1101" s="40"/>
      <c r="BB1101" s="40"/>
      <c r="BC1101" s="40"/>
      <c r="BD1101" s="40">
        <v>0</v>
      </c>
      <c r="BE1101" s="40"/>
      <c r="BF1101" s="40"/>
      <c r="BG1101" s="40"/>
      <c r="BH1101" s="40"/>
      <c r="BI1101" s="40">
        <v>0</v>
      </c>
      <c r="BJ1101" s="40"/>
      <c r="BK1101" s="40"/>
      <c r="BL1101" s="40"/>
      <c r="BM1101" s="40"/>
      <c r="BN1101" s="40">
        <v>0</v>
      </c>
      <c r="BO1101" s="40"/>
      <c r="BP1101" s="40"/>
      <c r="BQ1101" s="40"/>
      <c r="BR1101" s="40"/>
      <c r="BS1101" s="40">
        <v>0</v>
      </c>
      <c r="BT1101" s="40"/>
      <c r="BU1101" s="40"/>
      <c r="BV1101" s="40"/>
      <c r="BW1101" s="40"/>
      <c r="BX1101" s="40">
        <f t="shared" si="457"/>
        <v>109.35</v>
      </c>
      <c r="BY1101" s="40"/>
      <c r="BZ1101" s="40">
        <f>BX1101</f>
        <v>109.35</v>
      </c>
      <c r="CA1101" s="40"/>
      <c r="CB1101" s="40"/>
      <c r="CC1101" s="40"/>
      <c r="CD1101" s="40"/>
      <c r="CE1101" s="40"/>
      <c r="CF1101" s="40"/>
      <c r="CG1101" s="40"/>
      <c r="CH1101" s="40"/>
      <c r="CI1101" s="40"/>
      <c r="CJ1101" s="40"/>
      <c r="CK1101" s="40"/>
      <c r="CL1101" s="40"/>
      <c r="CM1101" s="382" t="s">
        <v>91</v>
      </c>
      <c r="CN1101" s="19" t="str">
        <f t="shared" si="435"/>
        <v>4010000460310нормативный</v>
      </c>
      <c r="CR1101" s="104">
        <f t="shared" si="439"/>
        <v>0</v>
      </c>
      <c r="CS1101" s="104">
        <f t="shared" si="440"/>
        <v>0</v>
      </c>
      <c r="CT1101" s="104">
        <f t="shared" si="441"/>
        <v>0</v>
      </c>
      <c r="CU1101" s="104">
        <f t="shared" si="442"/>
        <v>0</v>
      </c>
      <c r="CV1101" s="104">
        <f t="shared" si="443"/>
        <v>0</v>
      </c>
      <c r="CW1101" s="104">
        <f t="shared" si="444"/>
        <v>0</v>
      </c>
      <c r="CY1101" s="211">
        <f t="shared" si="459"/>
        <v>0</v>
      </c>
      <c r="CZ1101" s="211">
        <f t="shared" si="460"/>
        <v>0</v>
      </c>
      <c r="DA1101" s="211">
        <f t="shared" si="461"/>
        <v>0</v>
      </c>
      <c r="DB1101" s="211">
        <f t="shared" si="462"/>
        <v>0</v>
      </c>
      <c r="DC1101" s="211">
        <f t="shared" si="463"/>
        <v>0</v>
      </c>
      <c r="DD1101" s="211">
        <f t="shared" si="464"/>
        <v>0</v>
      </c>
      <c r="DE1101" s="211">
        <f t="shared" si="465"/>
        <v>0</v>
      </c>
      <c r="DF1101" s="211">
        <f t="shared" si="466"/>
        <v>0</v>
      </c>
      <c r="DG1101" s="211">
        <f t="shared" si="467"/>
        <v>0</v>
      </c>
      <c r="DH1101" s="211">
        <f t="shared" si="468"/>
        <v>0</v>
      </c>
    </row>
    <row r="1102" spans="1:112" ht="32.1" customHeight="1">
      <c r="A1102" s="56">
        <v>624</v>
      </c>
      <c r="B1102" s="57" t="s">
        <v>1534</v>
      </c>
      <c r="C1102" s="202">
        <v>401000046</v>
      </c>
      <c r="D1102" s="368" t="s">
        <v>3379</v>
      </c>
      <c r="E1102" s="59" t="s">
        <v>1555</v>
      </c>
      <c r="F1102" s="85"/>
      <c r="G1102" s="85"/>
      <c r="H1102" s="86">
        <v>1</v>
      </c>
      <c r="I1102" s="85"/>
      <c r="J1102" s="86" t="s">
        <v>1556</v>
      </c>
      <c r="K1102" s="86"/>
      <c r="L1102" s="86" t="s">
        <v>3334</v>
      </c>
      <c r="M1102" s="86"/>
      <c r="N1102" s="86"/>
      <c r="P1102" s="64" t="s">
        <v>1563</v>
      </c>
      <c r="Q1102" s="64" t="s">
        <v>1558</v>
      </c>
      <c r="R1102" s="86"/>
      <c r="S1102" s="86"/>
      <c r="T1102" s="86"/>
      <c r="U1102" s="86"/>
      <c r="V1102" s="86" t="s">
        <v>476</v>
      </c>
      <c r="W1102" s="86" t="s">
        <v>841</v>
      </c>
      <c r="X1102" s="86" t="s">
        <v>845</v>
      </c>
      <c r="Y1102" s="86"/>
      <c r="Z1102" s="86"/>
      <c r="AA1102" s="86"/>
      <c r="AB1102" s="64" t="s">
        <v>1559</v>
      </c>
      <c r="AC1102" s="64"/>
      <c r="AD1102" s="64"/>
      <c r="AE1102" s="64"/>
      <c r="AF1102" s="64"/>
      <c r="AG1102" s="64"/>
      <c r="AH1102" s="64"/>
      <c r="AI1102" s="64"/>
      <c r="AJ1102" s="64"/>
      <c r="AK1102" s="64"/>
      <c r="AL1102" s="64"/>
      <c r="AM1102" s="64"/>
      <c r="AN1102" s="64"/>
      <c r="AO1102" s="197" t="s">
        <v>74</v>
      </c>
      <c r="AP1102" s="197" t="s">
        <v>303</v>
      </c>
      <c r="AQ1102" s="197" t="s">
        <v>1560</v>
      </c>
      <c r="AR1102" s="70" t="s">
        <v>174</v>
      </c>
      <c r="AS1102" s="197" t="s">
        <v>73</v>
      </c>
      <c r="AT1102" s="40">
        <v>1341090</v>
      </c>
      <c r="AU1102" s="40">
        <f t="shared" si="458"/>
        <v>1341090</v>
      </c>
      <c r="AV1102" s="40"/>
      <c r="AW1102" s="40"/>
      <c r="AX1102" s="40"/>
      <c r="AY1102" s="40"/>
      <c r="AZ1102" s="40"/>
      <c r="BA1102" s="40"/>
      <c r="BB1102" s="40">
        <f t="shared" ref="BB1102:BC1108" si="469">AT1102</f>
        <v>1341090</v>
      </c>
      <c r="BC1102" s="40">
        <f t="shared" si="469"/>
        <v>1341090</v>
      </c>
      <c r="BD1102" s="40">
        <v>1561190</v>
      </c>
      <c r="BE1102" s="40"/>
      <c r="BF1102" s="40"/>
      <c r="BG1102" s="40"/>
      <c r="BH1102" s="40">
        <f t="shared" ref="BH1102:BH1109" si="470">BD1102</f>
        <v>1561190</v>
      </c>
      <c r="BI1102" s="40">
        <v>1155000</v>
      </c>
      <c r="BJ1102" s="40"/>
      <c r="BK1102" s="40"/>
      <c r="BL1102" s="40"/>
      <c r="BM1102" s="40">
        <f t="shared" ref="BM1102:BM1108" si="471">BI1102</f>
        <v>1155000</v>
      </c>
      <c r="BN1102" s="40">
        <f>BM1102</f>
        <v>1155000</v>
      </c>
      <c r="BO1102" s="40"/>
      <c r="BP1102" s="40"/>
      <c r="BQ1102" s="40"/>
      <c r="BR1102" s="40">
        <f t="shared" ref="BR1102:BR1108" si="472">BN1102</f>
        <v>1155000</v>
      </c>
      <c r="BS1102" s="40">
        <f>BN1102</f>
        <v>1155000</v>
      </c>
      <c r="BT1102" s="40"/>
      <c r="BU1102" s="40"/>
      <c r="BV1102" s="40"/>
      <c r="BW1102" s="40">
        <f t="shared" ref="BW1102:BW1108" si="473">BS1102</f>
        <v>1155000</v>
      </c>
      <c r="BX1102" s="40">
        <f t="shared" si="457"/>
        <v>1341090</v>
      </c>
      <c r="BY1102" s="40"/>
      <c r="BZ1102" s="40"/>
      <c r="CA1102" s="40"/>
      <c r="CB1102" s="40">
        <f t="shared" ref="CB1102:CB1108" si="474">BX1102</f>
        <v>1341090</v>
      </c>
      <c r="CC1102" s="40">
        <f t="shared" ref="CC1102:CC1109" si="475">BD1102</f>
        <v>1561190</v>
      </c>
      <c r="CD1102" s="40"/>
      <c r="CE1102" s="40"/>
      <c r="CF1102" s="40"/>
      <c r="CG1102" s="40">
        <f t="shared" ref="CG1102:CG1109" si="476">CC1102</f>
        <v>1561190</v>
      </c>
      <c r="CH1102" s="40">
        <f t="shared" ref="CH1102:CH1108" si="477">BI1102</f>
        <v>1155000</v>
      </c>
      <c r="CI1102" s="40"/>
      <c r="CJ1102" s="40"/>
      <c r="CK1102" s="40"/>
      <c r="CL1102" s="40">
        <f t="shared" ref="CL1102:CL1108" si="478">CH1102</f>
        <v>1155000</v>
      </c>
      <c r="CM1102" s="382" t="s">
        <v>91</v>
      </c>
      <c r="CN1102" s="19" t="str">
        <f t="shared" si="435"/>
        <v>4010000460310нормативный</v>
      </c>
      <c r="CR1102" s="104">
        <f t="shared" si="439"/>
        <v>0</v>
      </c>
      <c r="CS1102" s="104">
        <f t="shared" si="440"/>
        <v>0</v>
      </c>
      <c r="CT1102" s="104">
        <f t="shared" si="441"/>
        <v>0</v>
      </c>
      <c r="CU1102" s="104">
        <f t="shared" si="442"/>
        <v>0</v>
      </c>
      <c r="CV1102" s="104">
        <f t="shared" si="443"/>
        <v>0</v>
      </c>
      <c r="CW1102" s="104">
        <f t="shared" si="444"/>
        <v>0</v>
      </c>
      <c r="CY1102" s="211">
        <f t="shared" si="459"/>
        <v>0</v>
      </c>
      <c r="CZ1102" s="211">
        <f t="shared" si="460"/>
        <v>0</v>
      </c>
      <c r="DA1102" s="211">
        <f t="shared" si="461"/>
        <v>0</v>
      </c>
      <c r="DB1102" s="211">
        <f t="shared" si="462"/>
        <v>0</v>
      </c>
      <c r="DC1102" s="211">
        <f t="shared" si="463"/>
        <v>0</v>
      </c>
      <c r="DD1102" s="211">
        <f t="shared" si="464"/>
        <v>0</v>
      </c>
      <c r="DE1102" s="211">
        <f t="shared" si="465"/>
        <v>0</v>
      </c>
      <c r="DF1102" s="211">
        <f t="shared" si="466"/>
        <v>0</v>
      </c>
      <c r="DG1102" s="211">
        <f t="shared" si="467"/>
        <v>0</v>
      </c>
      <c r="DH1102" s="211">
        <f t="shared" si="468"/>
        <v>0</v>
      </c>
    </row>
    <row r="1103" spans="1:112" ht="32.1" customHeight="1">
      <c r="A1103" s="56">
        <v>624</v>
      </c>
      <c r="B1103" s="57" t="s">
        <v>1534</v>
      </c>
      <c r="C1103" s="202">
        <v>401000046</v>
      </c>
      <c r="D1103" s="368" t="s">
        <v>3379</v>
      </c>
      <c r="E1103" s="59" t="s">
        <v>1555</v>
      </c>
      <c r="F1103" s="85"/>
      <c r="G1103" s="85"/>
      <c r="H1103" s="86">
        <v>1</v>
      </c>
      <c r="I1103" s="85"/>
      <c r="J1103" s="86" t="s">
        <v>1556</v>
      </c>
      <c r="K1103" s="86"/>
      <c r="L1103" s="86" t="s">
        <v>3334</v>
      </c>
      <c r="M1103" s="86"/>
      <c r="N1103" s="86"/>
      <c r="P1103" s="64" t="s">
        <v>1563</v>
      </c>
      <c r="Q1103" s="64" t="s">
        <v>1558</v>
      </c>
      <c r="R1103" s="86"/>
      <c r="S1103" s="86"/>
      <c r="T1103" s="86"/>
      <c r="U1103" s="86"/>
      <c r="V1103" s="86" t="s">
        <v>476</v>
      </c>
      <c r="W1103" s="86" t="s">
        <v>841</v>
      </c>
      <c r="X1103" s="86" t="s">
        <v>845</v>
      </c>
      <c r="Y1103" s="86"/>
      <c r="Z1103" s="86"/>
      <c r="AA1103" s="86"/>
      <c r="AB1103" s="64" t="s">
        <v>1559</v>
      </c>
      <c r="AC1103" s="64"/>
      <c r="AD1103" s="64"/>
      <c r="AE1103" s="64"/>
      <c r="AF1103" s="64"/>
      <c r="AG1103" s="64"/>
      <c r="AH1103" s="64"/>
      <c r="AI1103" s="64"/>
      <c r="AJ1103" s="64"/>
      <c r="AK1103" s="64"/>
      <c r="AL1103" s="64"/>
      <c r="AM1103" s="64"/>
      <c r="AN1103" s="64"/>
      <c r="AO1103" s="197" t="s">
        <v>74</v>
      </c>
      <c r="AP1103" s="197" t="s">
        <v>303</v>
      </c>
      <c r="AQ1103" s="197" t="s">
        <v>1560</v>
      </c>
      <c r="AR1103" s="70" t="s">
        <v>174</v>
      </c>
      <c r="AS1103" s="197" t="s">
        <v>81</v>
      </c>
      <c r="AT1103" s="40">
        <v>4070</v>
      </c>
      <c r="AU1103" s="40">
        <f t="shared" si="458"/>
        <v>4070</v>
      </c>
      <c r="AV1103" s="40"/>
      <c r="AW1103" s="40"/>
      <c r="AX1103" s="40"/>
      <c r="AY1103" s="40"/>
      <c r="AZ1103" s="40"/>
      <c r="BA1103" s="40"/>
      <c r="BB1103" s="40">
        <f t="shared" si="469"/>
        <v>4070</v>
      </c>
      <c r="BC1103" s="40">
        <f t="shared" si="469"/>
        <v>4070</v>
      </c>
      <c r="BD1103" s="40">
        <v>4070</v>
      </c>
      <c r="BE1103" s="40"/>
      <c r="BF1103" s="40"/>
      <c r="BG1103" s="40"/>
      <c r="BH1103" s="40">
        <f t="shared" si="470"/>
        <v>4070</v>
      </c>
      <c r="BI1103" s="40">
        <v>4070</v>
      </c>
      <c r="BJ1103" s="40"/>
      <c r="BK1103" s="40"/>
      <c r="BL1103" s="40"/>
      <c r="BM1103" s="40">
        <f t="shared" si="471"/>
        <v>4070</v>
      </c>
      <c r="BN1103" s="40">
        <v>4070</v>
      </c>
      <c r="BO1103" s="40"/>
      <c r="BP1103" s="40"/>
      <c r="BQ1103" s="40"/>
      <c r="BR1103" s="40">
        <f t="shared" si="472"/>
        <v>4070</v>
      </c>
      <c r="BS1103" s="40">
        <f>BN1103</f>
        <v>4070</v>
      </c>
      <c r="BT1103" s="40"/>
      <c r="BU1103" s="40"/>
      <c r="BV1103" s="40"/>
      <c r="BW1103" s="40">
        <f t="shared" si="473"/>
        <v>4070</v>
      </c>
      <c r="BX1103" s="40">
        <f t="shared" si="457"/>
        <v>4070</v>
      </c>
      <c r="BY1103" s="40"/>
      <c r="BZ1103" s="40"/>
      <c r="CA1103" s="40"/>
      <c r="CB1103" s="40">
        <f t="shared" si="474"/>
        <v>4070</v>
      </c>
      <c r="CC1103" s="40">
        <f t="shared" si="475"/>
        <v>4070</v>
      </c>
      <c r="CD1103" s="40"/>
      <c r="CE1103" s="40"/>
      <c r="CF1103" s="40"/>
      <c r="CG1103" s="40">
        <f t="shared" si="476"/>
        <v>4070</v>
      </c>
      <c r="CH1103" s="40">
        <f t="shared" si="477"/>
        <v>4070</v>
      </c>
      <c r="CI1103" s="40"/>
      <c r="CJ1103" s="40"/>
      <c r="CK1103" s="40"/>
      <c r="CL1103" s="40">
        <f t="shared" si="478"/>
        <v>4070</v>
      </c>
      <c r="CM1103" s="382" t="s">
        <v>91</v>
      </c>
      <c r="CN1103" s="19" t="str">
        <f t="shared" si="435"/>
        <v>4010000460310нормативный</v>
      </c>
      <c r="CR1103" s="104">
        <f t="shared" si="439"/>
        <v>0</v>
      </c>
      <c r="CS1103" s="104">
        <f t="shared" si="440"/>
        <v>0</v>
      </c>
      <c r="CT1103" s="104">
        <f t="shared" si="441"/>
        <v>0</v>
      </c>
      <c r="CU1103" s="104">
        <f t="shared" si="442"/>
        <v>0</v>
      </c>
      <c r="CV1103" s="104">
        <f t="shared" si="443"/>
        <v>0</v>
      </c>
      <c r="CW1103" s="104">
        <f t="shared" si="444"/>
        <v>0</v>
      </c>
      <c r="CY1103" s="211">
        <f t="shared" si="459"/>
        <v>0</v>
      </c>
      <c r="CZ1103" s="211">
        <f t="shared" si="460"/>
        <v>0</v>
      </c>
      <c r="DA1103" s="211">
        <f t="shared" si="461"/>
        <v>0</v>
      </c>
      <c r="DB1103" s="211">
        <f t="shared" si="462"/>
        <v>0</v>
      </c>
      <c r="DC1103" s="211">
        <f t="shared" si="463"/>
        <v>0</v>
      </c>
      <c r="DD1103" s="211">
        <f t="shared" si="464"/>
        <v>0</v>
      </c>
      <c r="DE1103" s="211">
        <f t="shared" si="465"/>
        <v>0</v>
      </c>
      <c r="DF1103" s="211">
        <f t="shared" si="466"/>
        <v>0</v>
      </c>
      <c r="DG1103" s="211">
        <f t="shared" si="467"/>
        <v>0</v>
      </c>
      <c r="DH1103" s="211">
        <f t="shared" si="468"/>
        <v>0</v>
      </c>
    </row>
    <row r="1104" spans="1:112" ht="32.1" customHeight="1">
      <c r="A1104" s="56">
        <v>624</v>
      </c>
      <c r="B1104" s="57" t="s">
        <v>1534</v>
      </c>
      <c r="C1104" s="202">
        <v>401000046</v>
      </c>
      <c r="D1104" s="368" t="s">
        <v>3379</v>
      </c>
      <c r="E1104" s="59" t="s">
        <v>1567</v>
      </c>
      <c r="F1104" s="85"/>
      <c r="G1104" s="85"/>
      <c r="H1104" s="86" t="s">
        <v>1568</v>
      </c>
      <c r="I1104" s="85"/>
      <c r="J1104" s="86" t="s">
        <v>1569</v>
      </c>
      <c r="K1104" s="86"/>
      <c r="L1104" s="86" t="s">
        <v>1570</v>
      </c>
      <c r="M1104" s="86" t="s">
        <v>3335</v>
      </c>
      <c r="N1104" s="86" t="s">
        <v>3336</v>
      </c>
      <c r="O1104" s="86" t="s">
        <v>3337</v>
      </c>
      <c r="P1104" s="64" t="s">
        <v>1571</v>
      </c>
      <c r="Q1104" s="64" t="s">
        <v>1558</v>
      </c>
      <c r="R1104" s="86"/>
      <c r="S1104" s="86"/>
      <c r="T1104" s="86"/>
      <c r="U1104" s="86"/>
      <c r="V1104" s="86" t="s">
        <v>476</v>
      </c>
      <c r="W1104" s="86" t="s">
        <v>841</v>
      </c>
      <c r="X1104" s="86" t="s">
        <v>845</v>
      </c>
      <c r="Y1104" s="86"/>
      <c r="Z1104" s="86"/>
      <c r="AA1104" s="86"/>
      <c r="AB1104" s="64" t="s">
        <v>1559</v>
      </c>
      <c r="AC1104" s="64"/>
      <c r="AD1104" s="64"/>
      <c r="AE1104" s="64"/>
      <c r="AF1104" s="64"/>
      <c r="AG1104" s="64"/>
      <c r="AH1104" s="64"/>
      <c r="AI1104" s="64"/>
      <c r="AJ1104" s="64"/>
      <c r="AK1104" s="64"/>
      <c r="AL1104" s="64"/>
      <c r="AM1104" s="64"/>
      <c r="AN1104" s="64"/>
      <c r="AO1104" s="197" t="s">
        <v>74</v>
      </c>
      <c r="AP1104" s="197" t="s">
        <v>303</v>
      </c>
      <c r="AQ1104" s="197" t="s">
        <v>1572</v>
      </c>
      <c r="AR1104" s="70" t="s">
        <v>1573</v>
      </c>
      <c r="AS1104" s="197" t="s">
        <v>73</v>
      </c>
      <c r="AT1104" s="40">
        <v>2908024</v>
      </c>
      <c r="AU1104" s="40">
        <f t="shared" si="458"/>
        <v>2908024</v>
      </c>
      <c r="AV1104" s="40"/>
      <c r="AW1104" s="40"/>
      <c r="AX1104" s="40"/>
      <c r="AY1104" s="40"/>
      <c r="AZ1104" s="40"/>
      <c r="BA1104" s="40"/>
      <c r="BB1104" s="40">
        <f t="shared" si="469"/>
        <v>2908024</v>
      </c>
      <c r="BC1104" s="40">
        <f t="shared" si="469"/>
        <v>2908024</v>
      </c>
      <c r="BD1104" s="40">
        <v>3117560</v>
      </c>
      <c r="BE1104" s="40"/>
      <c r="BF1104" s="40"/>
      <c r="BG1104" s="40"/>
      <c r="BH1104" s="40">
        <f t="shared" si="470"/>
        <v>3117560</v>
      </c>
      <c r="BI1104" s="40">
        <f>BH1104</f>
        <v>3117560</v>
      </c>
      <c r="BJ1104" s="40"/>
      <c r="BK1104" s="40"/>
      <c r="BL1104" s="40"/>
      <c r="BM1104" s="40">
        <f t="shared" si="471"/>
        <v>3117560</v>
      </c>
      <c r="BN1104" s="40">
        <f>BM1104</f>
        <v>3117560</v>
      </c>
      <c r="BO1104" s="40"/>
      <c r="BP1104" s="40"/>
      <c r="BQ1104" s="40"/>
      <c r="BR1104" s="40">
        <f t="shared" si="472"/>
        <v>3117560</v>
      </c>
      <c r="BS1104" s="40">
        <f>BN1104+1200000+628000</f>
        <v>4945560</v>
      </c>
      <c r="BT1104" s="40"/>
      <c r="BU1104" s="40"/>
      <c r="BV1104" s="40"/>
      <c r="BW1104" s="40">
        <f t="shared" si="473"/>
        <v>4945560</v>
      </c>
      <c r="BX1104" s="40">
        <f t="shared" si="457"/>
        <v>2908024</v>
      </c>
      <c r="BY1104" s="40"/>
      <c r="BZ1104" s="40"/>
      <c r="CA1104" s="40"/>
      <c r="CB1104" s="40">
        <f t="shared" si="474"/>
        <v>2908024</v>
      </c>
      <c r="CC1104" s="40">
        <f t="shared" si="475"/>
        <v>3117560</v>
      </c>
      <c r="CD1104" s="40"/>
      <c r="CE1104" s="40"/>
      <c r="CF1104" s="40"/>
      <c r="CG1104" s="40">
        <f t="shared" si="476"/>
        <v>3117560</v>
      </c>
      <c r="CH1104" s="40">
        <f t="shared" si="477"/>
        <v>3117560</v>
      </c>
      <c r="CI1104" s="40"/>
      <c r="CJ1104" s="40"/>
      <c r="CK1104" s="40"/>
      <c r="CL1104" s="40">
        <f t="shared" si="478"/>
        <v>3117560</v>
      </c>
      <c r="CM1104" s="382" t="s">
        <v>91</v>
      </c>
      <c r="CN1104" s="19" t="str">
        <f t="shared" si="435"/>
        <v>4010000460310нормативный</v>
      </c>
      <c r="CR1104" s="104">
        <f t="shared" si="439"/>
        <v>0</v>
      </c>
      <c r="CS1104" s="104">
        <f t="shared" si="440"/>
        <v>0</v>
      </c>
      <c r="CT1104" s="104">
        <f t="shared" si="441"/>
        <v>0</v>
      </c>
      <c r="CU1104" s="104">
        <f t="shared" si="442"/>
        <v>0</v>
      </c>
      <c r="CV1104" s="104">
        <f t="shared" si="443"/>
        <v>0</v>
      </c>
      <c r="CW1104" s="104">
        <f t="shared" si="444"/>
        <v>0</v>
      </c>
      <c r="CY1104" s="211">
        <f t="shared" si="459"/>
        <v>0</v>
      </c>
      <c r="CZ1104" s="211">
        <f t="shared" si="460"/>
        <v>0</v>
      </c>
      <c r="DA1104" s="211">
        <f t="shared" si="461"/>
        <v>0</v>
      </c>
      <c r="DB1104" s="211">
        <f t="shared" si="462"/>
        <v>0</v>
      </c>
      <c r="DC1104" s="211">
        <f t="shared" si="463"/>
        <v>0</v>
      </c>
      <c r="DD1104" s="211">
        <f t="shared" si="464"/>
        <v>0</v>
      </c>
      <c r="DE1104" s="211">
        <f t="shared" si="465"/>
        <v>0</v>
      </c>
      <c r="DF1104" s="211">
        <f t="shared" si="466"/>
        <v>0</v>
      </c>
      <c r="DG1104" s="211">
        <f t="shared" si="467"/>
        <v>0</v>
      </c>
      <c r="DH1104" s="211">
        <f t="shared" si="468"/>
        <v>0</v>
      </c>
    </row>
    <row r="1105" spans="1:112" ht="32.1" customHeight="1">
      <c r="A1105" s="56">
        <v>624</v>
      </c>
      <c r="B1105" s="57" t="s">
        <v>1534</v>
      </c>
      <c r="C1105" s="202">
        <v>401000046</v>
      </c>
      <c r="D1105" s="368" t="s">
        <v>3379</v>
      </c>
      <c r="E1105" s="59" t="s">
        <v>1555</v>
      </c>
      <c r="F1105" s="85"/>
      <c r="G1105" s="85"/>
      <c r="H1105" s="86">
        <v>1</v>
      </c>
      <c r="I1105" s="85"/>
      <c r="J1105" s="86" t="s">
        <v>1556</v>
      </c>
      <c r="K1105" s="86"/>
      <c r="L1105" s="86"/>
      <c r="M1105" s="86" t="s">
        <v>3334</v>
      </c>
      <c r="N1105" s="86"/>
      <c r="P1105" s="64" t="s">
        <v>1563</v>
      </c>
      <c r="Q1105" s="64" t="s">
        <v>1558</v>
      </c>
      <c r="R1105" s="86"/>
      <c r="S1105" s="86"/>
      <c r="T1105" s="86"/>
      <c r="U1105" s="86"/>
      <c r="V1105" s="86" t="s">
        <v>476</v>
      </c>
      <c r="W1105" s="86" t="s">
        <v>841</v>
      </c>
      <c r="X1105" s="86" t="s">
        <v>845</v>
      </c>
      <c r="Y1105" s="86"/>
      <c r="Z1105" s="86"/>
      <c r="AA1105" s="86"/>
      <c r="AB1105" s="64" t="s">
        <v>1559</v>
      </c>
      <c r="AC1105" s="64"/>
      <c r="AD1105" s="64"/>
      <c r="AE1105" s="64"/>
      <c r="AF1105" s="64"/>
      <c r="AG1105" s="64"/>
      <c r="AH1105" s="64"/>
      <c r="AI1105" s="64"/>
      <c r="AJ1105" s="64"/>
      <c r="AK1105" s="64"/>
      <c r="AL1105" s="64"/>
      <c r="AM1105" s="64"/>
      <c r="AN1105" s="64"/>
      <c r="AO1105" s="197" t="s">
        <v>74</v>
      </c>
      <c r="AP1105" s="197" t="s">
        <v>303</v>
      </c>
      <c r="AQ1105" s="197" t="s">
        <v>1574</v>
      </c>
      <c r="AR1105" s="70" t="s">
        <v>152</v>
      </c>
      <c r="AS1105" s="197" t="s">
        <v>73</v>
      </c>
      <c r="AT1105" s="40">
        <v>6673997.3799999999</v>
      </c>
      <c r="AU1105" s="40">
        <f t="shared" si="458"/>
        <v>6673997.3799999999</v>
      </c>
      <c r="AV1105" s="40"/>
      <c r="AW1105" s="40"/>
      <c r="AX1105" s="40"/>
      <c r="AY1105" s="40"/>
      <c r="AZ1105" s="40"/>
      <c r="BA1105" s="40"/>
      <c r="BB1105" s="40">
        <f t="shared" si="469"/>
        <v>6673997.3799999999</v>
      </c>
      <c r="BC1105" s="40">
        <f t="shared" si="469"/>
        <v>6673997.3799999999</v>
      </c>
      <c r="BD1105" s="40">
        <v>3449500</v>
      </c>
      <c r="BE1105" s="40"/>
      <c r="BF1105" s="40"/>
      <c r="BG1105" s="40"/>
      <c r="BH1105" s="40">
        <f t="shared" si="470"/>
        <v>3449500</v>
      </c>
      <c r="BI1105" s="40">
        <v>3452000</v>
      </c>
      <c r="BJ1105" s="40"/>
      <c r="BK1105" s="40"/>
      <c r="BL1105" s="40"/>
      <c r="BM1105" s="40">
        <f t="shared" si="471"/>
        <v>3452000</v>
      </c>
      <c r="BN1105" s="40">
        <v>3452000</v>
      </c>
      <c r="BO1105" s="40"/>
      <c r="BP1105" s="40"/>
      <c r="BQ1105" s="40"/>
      <c r="BR1105" s="40">
        <f t="shared" si="472"/>
        <v>3452000</v>
      </c>
      <c r="BS1105" s="40">
        <f>BN1105+1311840</f>
        <v>4763840</v>
      </c>
      <c r="BT1105" s="40"/>
      <c r="BU1105" s="40"/>
      <c r="BV1105" s="40"/>
      <c r="BW1105" s="40">
        <f t="shared" si="473"/>
        <v>4763840</v>
      </c>
      <c r="BX1105" s="40">
        <f t="shared" si="457"/>
        <v>6673997.3799999999</v>
      </c>
      <c r="BY1105" s="40"/>
      <c r="BZ1105" s="40"/>
      <c r="CA1105" s="40"/>
      <c r="CB1105" s="40">
        <f t="shared" si="474"/>
        <v>6673997.3799999999</v>
      </c>
      <c r="CC1105" s="40">
        <f t="shared" si="475"/>
        <v>3449500</v>
      </c>
      <c r="CD1105" s="40"/>
      <c r="CE1105" s="40"/>
      <c r="CF1105" s="40"/>
      <c r="CG1105" s="40">
        <f t="shared" si="476"/>
        <v>3449500</v>
      </c>
      <c r="CH1105" s="40">
        <f t="shared" si="477"/>
        <v>3452000</v>
      </c>
      <c r="CI1105" s="40"/>
      <c r="CJ1105" s="40"/>
      <c r="CK1105" s="40"/>
      <c r="CL1105" s="40">
        <f t="shared" si="478"/>
        <v>3452000</v>
      </c>
      <c r="CM1105" s="382" t="s">
        <v>91</v>
      </c>
      <c r="CN1105" s="19" t="str">
        <f t="shared" si="435"/>
        <v>4010000460310нормативный</v>
      </c>
      <c r="CR1105" s="104">
        <f t="shared" si="439"/>
        <v>0</v>
      </c>
      <c r="CS1105" s="104">
        <f t="shared" si="440"/>
        <v>0</v>
      </c>
      <c r="CT1105" s="104">
        <f t="shared" si="441"/>
        <v>0</v>
      </c>
      <c r="CU1105" s="104">
        <f t="shared" si="442"/>
        <v>0</v>
      </c>
      <c r="CV1105" s="104">
        <f t="shared" si="443"/>
        <v>0</v>
      </c>
      <c r="CW1105" s="104">
        <f t="shared" si="444"/>
        <v>0</v>
      </c>
      <c r="CY1105" s="211">
        <f t="shared" si="459"/>
        <v>0</v>
      </c>
      <c r="CZ1105" s="211">
        <f t="shared" si="460"/>
        <v>0</v>
      </c>
      <c r="DA1105" s="211">
        <f t="shared" si="461"/>
        <v>0</v>
      </c>
      <c r="DB1105" s="211">
        <f t="shared" si="462"/>
        <v>0</v>
      </c>
      <c r="DC1105" s="211">
        <f t="shared" si="463"/>
        <v>0</v>
      </c>
      <c r="DD1105" s="211">
        <f t="shared" si="464"/>
        <v>0</v>
      </c>
      <c r="DE1105" s="211">
        <f t="shared" si="465"/>
        <v>0</v>
      </c>
      <c r="DF1105" s="211">
        <f t="shared" si="466"/>
        <v>0</v>
      </c>
      <c r="DG1105" s="211">
        <f t="shared" si="467"/>
        <v>0</v>
      </c>
      <c r="DH1105" s="211">
        <f t="shared" si="468"/>
        <v>0</v>
      </c>
    </row>
    <row r="1106" spans="1:112" ht="32.1" customHeight="1">
      <c r="A1106" s="56">
        <v>624</v>
      </c>
      <c r="B1106" s="57" t="s">
        <v>1534</v>
      </c>
      <c r="C1106" s="202">
        <v>401000046</v>
      </c>
      <c r="D1106" s="368" t="s">
        <v>3379</v>
      </c>
      <c r="E1106" s="59" t="s">
        <v>1555</v>
      </c>
      <c r="F1106" s="85"/>
      <c r="G1106" s="85"/>
      <c r="H1106" s="86">
        <v>1</v>
      </c>
      <c r="I1106" s="85"/>
      <c r="J1106" s="86" t="s">
        <v>1556</v>
      </c>
      <c r="K1106" s="86"/>
      <c r="L1106" s="86"/>
      <c r="M1106" s="86" t="s">
        <v>3334</v>
      </c>
      <c r="N1106" s="86"/>
      <c r="P1106" s="64" t="s">
        <v>1563</v>
      </c>
      <c r="Q1106" s="64" t="s">
        <v>1558</v>
      </c>
      <c r="R1106" s="86"/>
      <c r="S1106" s="86"/>
      <c r="T1106" s="86"/>
      <c r="U1106" s="86"/>
      <c r="V1106" s="86" t="s">
        <v>476</v>
      </c>
      <c r="W1106" s="86" t="s">
        <v>841</v>
      </c>
      <c r="X1106" s="86" t="s">
        <v>845</v>
      </c>
      <c r="Y1106" s="86"/>
      <c r="Z1106" s="86"/>
      <c r="AA1106" s="86"/>
      <c r="AB1106" s="64" t="s">
        <v>1559</v>
      </c>
      <c r="AC1106" s="64"/>
      <c r="AD1106" s="64"/>
      <c r="AE1106" s="64"/>
      <c r="AF1106" s="64"/>
      <c r="AG1106" s="64"/>
      <c r="AH1106" s="64"/>
      <c r="AI1106" s="64"/>
      <c r="AJ1106" s="64"/>
      <c r="AK1106" s="64"/>
      <c r="AL1106" s="64"/>
      <c r="AM1106" s="64"/>
      <c r="AN1106" s="64"/>
      <c r="AO1106" s="197" t="s">
        <v>74</v>
      </c>
      <c r="AP1106" s="197" t="s">
        <v>303</v>
      </c>
      <c r="AQ1106" s="197" t="s">
        <v>1575</v>
      </c>
      <c r="AR1106" s="70" t="s">
        <v>152</v>
      </c>
      <c r="AS1106" s="197" t="s">
        <v>73</v>
      </c>
      <c r="AT1106" s="40">
        <v>2129415.42</v>
      </c>
      <c r="AU1106" s="40">
        <f t="shared" si="458"/>
        <v>2129415.42</v>
      </c>
      <c r="AV1106" s="40"/>
      <c r="AW1106" s="40"/>
      <c r="AX1106" s="40"/>
      <c r="AY1106" s="40"/>
      <c r="AZ1106" s="40"/>
      <c r="BA1106" s="40"/>
      <c r="BB1106" s="40">
        <f t="shared" si="469"/>
        <v>2129415.42</v>
      </c>
      <c r="BC1106" s="40">
        <f t="shared" si="469"/>
        <v>2129415.42</v>
      </c>
      <c r="BD1106" s="40">
        <v>857120</v>
      </c>
      <c r="BE1106" s="40"/>
      <c r="BF1106" s="40"/>
      <c r="BG1106" s="40"/>
      <c r="BH1106" s="40">
        <f t="shared" si="470"/>
        <v>857120</v>
      </c>
      <c r="BI1106" s="40">
        <v>874840</v>
      </c>
      <c r="BJ1106" s="40"/>
      <c r="BK1106" s="40"/>
      <c r="BL1106" s="40"/>
      <c r="BM1106" s="40">
        <f t="shared" si="471"/>
        <v>874840</v>
      </c>
      <c r="BN1106" s="40">
        <f>BM1106</f>
        <v>874840</v>
      </c>
      <c r="BO1106" s="40"/>
      <c r="BP1106" s="40"/>
      <c r="BQ1106" s="40"/>
      <c r="BR1106" s="40">
        <f t="shared" si="472"/>
        <v>874840</v>
      </c>
      <c r="BS1106" s="40">
        <f>BN1106</f>
        <v>874840</v>
      </c>
      <c r="BT1106" s="40"/>
      <c r="BU1106" s="40"/>
      <c r="BV1106" s="40"/>
      <c r="BW1106" s="40">
        <f t="shared" si="473"/>
        <v>874840</v>
      </c>
      <c r="BX1106" s="40">
        <f t="shared" si="457"/>
        <v>2129415.42</v>
      </c>
      <c r="BY1106" s="40"/>
      <c r="BZ1106" s="40"/>
      <c r="CA1106" s="40"/>
      <c r="CB1106" s="40">
        <f t="shared" si="474"/>
        <v>2129415.42</v>
      </c>
      <c r="CC1106" s="40">
        <f t="shared" si="475"/>
        <v>857120</v>
      </c>
      <c r="CD1106" s="40"/>
      <c r="CE1106" s="40"/>
      <c r="CF1106" s="40"/>
      <c r="CG1106" s="40">
        <f t="shared" si="476"/>
        <v>857120</v>
      </c>
      <c r="CH1106" s="40">
        <f t="shared" si="477"/>
        <v>874840</v>
      </c>
      <c r="CI1106" s="40"/>
      <c r="CJ1106" s="40"/>
      <c r="CK1106" s="40"/>
      <c r="CL1106" s="40">
        <f t="shared" si="478"/>
        <v>874840</v>
      </c>
      <c r="CM1106" s="382" t="s">
        <v>91</v>
      </c>
      <c r="CN1106" s="19" t="str">
        <f t="shared" si="435"/>
        <v>4010000460310нормативный</v>
      </c>
      <c r="CR1106" s="104">
        <f t="shared" si="439"/>
        <v>0</v>
      </c>
      <c r="CS1106" s="104">
        <f t="shared" si="440"/>
        <v>0</v>
      </c>
      <c r="CT1106" s="104">
        <f t="shared" si="441"/>
        <v>0</v>
      </c>
      <c r="CU1106" s="104">
        <f t="shared" si="442"/>
        <v>0</v>
      </c>
      <c r="CV1106" s="104">
        <f t="shared" si="443"/>
        <v>0</v>
      </c>
      <c r="CW1106" s="104">
        <f t="shared" si="444"/>
        <v>0</v>
      </c>
      <c r="CY1106" s="211">
        <f t="shared" si="459"/>
        <v>0</v>
      </c>
      <c r="CZ1106" s="211">
        <f t="shared" si="460"/>
        <v>0</v>
      </c>
      <c r="DA1106" s="211">
        <f t="shared" si="461"/>
        <v>0</v>
      </c>
      <c r="DB1106" s="211">
        <f t="shared" si="462"/>
        <v>0</v>
      </c>
      <c r="DC1106" s="211">
        <f t="shared" si="463"/>
        <v>0</v>
      </c>
      <c r="DD1106" s="211">
        <f t="shared" si="464"/>
        <v>0</v>
      </c>
      <c r="DE1106" s="211">
        <f t="shared" si="465"/>
        <v>0</v>
      </c>
      <c r="DF1106" s="211">
        <f t="shared" si="466"/>
        <v>0</v>
      </c>
      <c r="DG1106" s="211">
        <f t="shared" si="467"/>
        <v>0</v>
      </c>
      <c r="DH1106" s="211">
        <f t="shared" si="468"/>
        <v>0</v>
      </c>
    </row>
    <row r="1107" spans="1:112" ht="32.1" customHeight="1">
      <c r="A1107" s="56">
        <v>624</v>
      </c>
      <c r="B1107" s="57" t="s">
        <v>1534</v>
      </c>
      <c r="C1107" s="202">
        <v>401000046</v>
      </c>
      <c r="D1107" s="368" t="s">
        <v>3379</v>
      </c>
      <c r="E1107" s="59" t="s">
        <v>1555</v>
      </c>
      <c r="F1107" s="85"/>
      <c r="G1107" s="85"/>
      <c r="H1107" s="86">
        <v>1</v>
      </c>
      <c r="I1107" s="85"/>
      <c r="J1107" s="86" t="s">
        <v>1556</v>
      </c>
      <c r="K1107" s="86"/>
      <c r="L1107" s="86" t="s">
        <v>3334</v>
      </c>
      <c r="M1107" s="86"/>
      <c r="N1107" s="86"/>
      <c r="P1107" s="64" t="s">
        <v>1563</v>
      </c>
      <c r="Q1107" s="64" t="s">
        <v>1558</v>
      </c>
      <c r="R1107" s="86"/>
      <c r="S1107" s="86"/>
      <c r="T1107" s="86"/>
      <c r="U1107" s="86"/>
      <c r="V1107" s="86" t="s">
        <v>476</v>
      </c>
      <c r="W1107" s="86" t="s">
        <v>841</v>
      </c>
      <c r="X1107" s="86" t="s">
        <v>845</v>
      </c>
      <c r="Y1107" s="86"/>
      <c r="Z1107" s="86"/>
      <c r="AA1107" s="86"/>
      <c r="AB1107" s="64" t="s">
        <v>1559</v>
      </c>
      <c r="AC1107" s="64"/>
      <c r="AD1107" s="64"/>
      <c r="AE1107" s="64"/>
      <c r="AF1107" s="64"/>
      <c r="AG1107" s="64"/>
      <c r="AH1107" s="64"/>
      <c r="AI1107" s="64"/>
      <c r="AJ1107" s="64"/>
      <c r="AK1107" s="64"/>
      <c r="AL1107" s="64"/>
      <c r="AM1107" s="64"/>
      <c r="AN1107" s="64"/>
      <c r="AO1107" s="197" t="s">
        <v>74</v>
      </c>
      <c r="AP1107" s="197" t="s">
        <v>303</v>
      </c>
      <c r="AQ1107" s="197" t="s">
        <v>1575</v>
      </c>
      <c r="AR1107" s="70" t="s">
        <v>152</v>
      </c>
      <c r="AS1107" s="197" t="s">
        <v>118</v>
      </c>
      <c r="AT1107" s="40">
        <v>33235.51</v>
      </c>
      <c r="AU1107" s="40">
        <v>26775.37</v>
      </c>
      <c r="AV1107" s="40"/>
      <c r="AW1107" s="40"/>
      <c r="AX1107" s="40"/>
      <c r="AY1107" s="40"/>
      <c r="AZ1107" s="40"/>
      <c r="BA1107" s="40"/>
      <c r="BB1107" s="40">
        <f t="shared" si="469"/>
        <v>33235.51</v>
      </c>
      <c r="BC1107" s="40">
        <f t="shared" si="469"/>
        <v>26775.37</v>
      </c>
      <c r="BD1107" s="40">
        <v>32719.83</v>
      </c>
      <c r="BE1107" s="40"/>
      <c r="BF1107" s="40"/>
      <c r="BG1107" s="40"/>
      <c r="BH1107" s="40">
        <f t="shared" si="470"/>
        <v>32719.83</v>
      </c>
      <c r="BI1107" s="40">
        <v>14850</v>
      </c>
      <c r="BJ1107" s="40"/>
      <c r="BK1107" s="40"/>
      <c r="BL1107" s="40"/>
      <c r="BM1107" s="40">
        <f t="shared" si="471"/>
        <v>14850</v>
      </c>
      <c r="BN1107" s="40">
        <v>15440</v>
      </c>
      <c r="BO1107" s="40"/>
      <c r="BP1107" s="40"/>
      <c r="BQ1107" s="40"/>
      <c r="BR1107" s="40">
        <f t="shared" si="472"/>
        <v>15440</v>
      </c>
      <c r="BS1107" s="40">
        <f>BN1107</f>
        <v>15440</v>
      </c>
      <c r="BT1107" s="40"/>
      <c r="BU1107" s="40"/>
      <c r="BV1107" s="40"/>
      <c r="BW1107" s="40">
        <f t="shared" si="473"/>
        <v>15440</v>
      </c>
      <c r="BX1107" s="40">
        <f t="shared" si="457"/>
        <v>33235.51</v>
      </c>
      <c r="BY1107" s="40"/>
      <c r="BZ1107" s="40"/>
      <c r="CA1107" s="40"/>
      <c r="CB1107" s="40">
        <f t="shared" si="474"/>
        <v>33235.51</v>
      </c>
      <c r="CC1107" s="40">
        <f t="shared" si="475"/>
        <v>32719.83</v>
      </c>
      <c r="CD1107" s="40"/>
      <c r="CE1107" s="40"/>
      <c r="CF1107" s="40"/>
      <c r="CG1107" s="40">
        <f t="shared" si="476"/>
        <v>32719.83</v>
      </c>
      <c r="CH1107" s="40">
        <f t="shared" si="477"/>
        <v>14850</v>
      </c>
      <c r="CI1107" s="40"/>
      <c r="CJ1107" s="40"/>
      <c r="CK1107" s="40"/>
      <c r="CL1107" s="40">
        <f t="shared" si="478"/>
        <v>14850</v>
      </c>
      <c r="CM1107" s="311" t="s">
        <v>1257</v>
      </c>
      <c r="CN1107" s="19" t="str">
        <f t="shared" ref="CN1107:CN1157" si="479">CONCATENATE(C1107,AO1107,AP1107,CM1107)</f>
        <v>4010000460310индексации</v>
      </c>
      <c r="CR1107" s="104">
        <f t="shared" si="439"/>
        <v>0</v>
      </c>
      <c r="CS1107" s="104">
        <f t="shared" si="440"/>
        <v>0</v>
      </c>
      <c r="CT1107" s="104">
        <f t="shared" si="441"/>
        <v>0</v>
      </c>
      <c r="CU1107" s="104">
        <f t="shared" si="442"/>
        <v>0</v>
      </c>
      <c r="CV1107" s="104">
        <f t="shared" si="443"/>
        <v>0</v>
      </c>
      <c r="CW1107" s="104">
        <f t="shared" si="444"/>
        <v>0</v>
      </c>
      <c r="CY1107" s="211">
        <f t="shared" si="459"/>
        <v>0</v>
      </c>
      <c r="CZ1107" s="211">
        <f t="shared" si="460"/>
        <v>0</v>
      </c>
      <c r="DA1107" s="211">
        <f t="shared" si="461"/>
        <v>0</v>
      </c>
      <c r="DB1107" s="211">
        <f t="shared" si="462"/>
        <v>0</v>
      </c>
      <c r="DC1107" s="211">
        <f t="shared" si="463"/>
        <v>0</v>
      </c>
      <c r="DD1107" s="211">
        <f t="shared" si="464"/>
        <v>0</v>
      </c>
      <c r="DE1107" s="211">
        <f t="shared" si="465"/>
        <v>0</v>
      </c>
      <c r="DF1107" s="211">
        <f t="shared" si="466"/>
        <v>0</v>
      </c>
      <c r="DG1107" s="211">
        <f t="shared" si="467"/>
        <v>0</v>
      </c>
      <c r="DH1107" s="211">
        <f t="shared" si="468"/>
        <v>0</v>
      </c>
    </row>
    <row r="1108" spans="1:112" ht="32.1" customHeight="1">
      <c r="A1108" s="56">
        <v>624</v>
      </c>
      <c r="B1108" s="57" t="s">
        <v>1534</v>
      </c>
      <c r="C1108" s="202">
        <v>401000047</v>
      </c>
      <c r="D1108" s="58" t="s">
        <v>1634</v>
      </c>
      <c r="E1108" s="59" t="s">
        <v>1576</v>
      </c>
      <c r="F1108" s="85"/>
      <c r="G1108" s="85"/>
      <c r="H1108" s="86" t="s">
        <v>1577</v>
      </c>
      <c r="I1108" s="85"/>
      <c r="J1108" s="86" t="s">
        <v>1578</v>
      </c>
      <c r="K1108" s="86" t="s">
        <v>845</v>
      </c>
      <c r="L1108" s="86" t="s">
        <v>3338</v>
      </c>
      <c r="M1108" s="86"/>
      <c r="N1108" s="86" t="s">
        <v>3339</v>
      </c>
      <c r="O1108" s="86"/>
      <c r="P1108" s="64" t="s">
        <v>1579</v>
      </c>
      <c r="Q1108" s="64" t="s">
        <v>275</v>
      </c>
      <c r="R1108" s="232"/>
      <c r="S1108" s="232"/>
      <c r="T1108" s="232">
        <v>3</v>
      </c>
      <c r="U1108" s="232"/>
      <c r="V1108" s="232">
        <v>12</v>
      </c>
      <c r="W1108" s="232">
        <v>1</v>
      </c>
      <c r="X1108" s="232">
        <v>3</v>
      </c>
      <c r="Y1108" s="232"/>
      <c r="Z1108" s="232"/>
      <c r="AA1108" s="232"/>
      <c r="AB1108" s="64" t="s">
        <v>142</v>
      </c>
      <c r="AC1108" s="64"/>
      <c r="AD1108" s="64"/>
      <c r="AE1108" s="64"/>
      <c r="AF1108" s="64"/>
      <c r="AG1108" s="64"/>
      <c r="AH1108" s="64"/>
      <c r="AI1108" s="64"/>
      <c r="AJ1108" s="64"/>
      <c r="AK1108" s="64"/>
      <c r="AL1108" s="64"/>
      <c r="AM1108" s="64"/>
      <c r="AN1108" s="64"/>
      <c r="AO1108" s="197" t="s">
        <v>74</v>
      </c>
      <c r="AP1108" s="197" t="s">
        <v>303</v>
      </c>
      <c r="AQ1108" s="197" t="s">
        <v>1580</v>
      </c>
      <c r="AR1108" s="70" t="s">
        <v>174</v>
      </c>
      <c r="AS1108" s="197" t="s">
        <v>175</v>
      </c>
      <c r="AT1108" s="40">
        <v>32638673.550000001</v>
      </c>
      <c r="AU1108" s="40">
        <f>AT1108</f>
        <v>32638673.550000001</v>
      </c>
      <c r="AV1108" s="40"/>
      <c r="AW1108" s="40"/>
      <c r="AX1108" s="40"/>
      <c r="AY1108" s="40"/>
      <c r="AZ1108" s="40"/>
      <c r="BA1108" s="40"/>
      <c r="BB1108" s="40">
        <f t="shared" si="469"/>
        <v>32638673.550000001</v>
      </c>
      <c r="BC1108" s="40">
        <f t="shared" si="469"/>
        <v>32638673.550000001</v>
      </c>
      <c r="BD1108" s="40">
        <v>37099481.799999997</v>
      </c>
      <c r="BE1108" s="40"/>
      <c r="BF1108" s="40"/>
      <c r="BG1108" s="40"/>
      <c r="BH1108" s="40">
        <f t="shared" si="470"/>
        <v>37099481.799999997</v>
      </c>
      <c r="BI1108" s="40">
        <v>34708440</v>
      </c>
      <c r="BJ1108" s="40"/>
      <c r="BK1108" s="40"/>
      <c r="BL1108" s="40"/>
      <c r="BM1108" s="40">
        <f t="shared" si="471"/>
        <v>34708440</v>
      </c>
      <c r="BN1108" s="40">
        <f>BM1108</f>
        <v>34708440</v>
      </c>
      <c r="BO1108" s="40"/>
      <c r="BP1108" s="40"/>
      <c r="BQ1108" s="40"/>
      <c r="BR1108" s="40">
        <f t="shared" si="472"/>
        <v>34708440</v>
      </c>
      <c r="BS1108" s="40">
        <f>BN1108</f>
        <v>34708440</v>
      </c>
      <c r="BT1108" s="40"/>
      <c r="BU1108" s="40"/>
      <c r="BV1108" s="40"/>
      <c r="BW1108" s="40">
        <f t="shared" si="473"/>
        <v>34708440</v>
      </c>
      <c r="BX1108" s="40">
        <f t="shared" si="457"/>
        <v>32638673.550000001</v>
      </c>
      <c r="BY1108" s="40"/>
      <c r="BZ1108" s="40"/>
      <c r="CA1108" s="40"/>
      <c r="CB1108" s="40">
        <f t="shared" si="474"/>
        <v>32638673.550000001</v>
      </c>
      <c r="CC1108" s="40">
        <f t="shared" si="475"/>
        <v>37099481.799999997</v>
      </c>
      <c r="CD1108" s="40"/>
      <c r="CE1108" s="40"/>
      <c r="CF1108" s="40"/>
      <c r="CG1108" s="40">
        <f t="shared" si="476"/>
        <v>37099481.799999997</v>
      </c>
      <c r="CH1108" s="40">
        <f t="shared" si="477"/>
        <v>34708440</v>
      </c>
      <c r="CI1108" s="40"/>
      <c r="CJ1108" s="40"/>
      <c r="CK1108" s="40"/>
      <c r="CL1108" s="40">
        <f t="shared" si="478"/>
        <v>34708440</v>
      </c>
      <c r="CM1108" s="382" t="s">
        <v>91</v>
      </c>
      <c r="CN1108" s="19" t="str">
        <f t="shared" si="479"/>
        <v>4010000470310нормативный</v>
      </c>
      <c r="CR1108" s="104">
        <f t="shared" si="439"/>
        <v>0</v>
      </c>
      <c r="CS1108" s="104">
        <f t="shared" si="440"/>
        <v>0</v>
      </c>
      <c r="CT1108" s="104">
        <f t="shared" si="441"/>
        <v>0</v>
      </c>
      <c r="CU1108" s="104">
        <f t="shared" si="442"/>
        <v>0</v>
      </c>
      <c r="CV1108" s="104">
        <f t="shared" si="443"/>
        <v>0</v>
      </c>
      <c r="CW1108" s="104">
        <f t="shared" si="444"/>
        <v>0</v>
      </c>
      <c r="CY1108" s="211">
        <f t="shared" si="459"/>
        <v>0</v>
      </c>
      <c r="CZ1108" s="211">
        <f t="shared" si="460"/>
        <v>0</v>
      </c>
      <c r="DA1108" s="211">
        <f t="shared" si="461"/>
        <v>0</v>
      </c>
      <c r="DB1108" s="211">
        <f t="shared" si="462"/>
        <v>0</v>
      </c>
      <c r="DC1108" s="211">
        <f t="shared" si="463"/>
        <v>0</v>
      </c>
      <c r="DD1108" s="211">
        <f t="shared" si="464"/>
        <v>0</v>
      </c>
      <c r="DE1108" s="211">
        <f t="shared" si="465"/>
        <v>0</v>
      </c>
      <c r="DF1108" s="211">
        <f t="shared" si="466"/>
        <v>0</v>
      </c>
      <c r="DG1108" s="211">
        <f t="shared" si="467"/>
        <v>0</v>
      </c>
      <c r="DH1108" s="211">
        <f t="shared" si="468"/>
        <v>0</v>
      </c>
    </row>
    <row r="1109" spans="1:112" ht="32.1" customHeight="1">
      <c r="A1109" s="56">
        <v>624</v>
      </c>
      <c r="B1109" s="57" t="s">
        <v>1534</v>
      </c>
      <c r="C1109" s="202" t="s">
        <v>1829</v>
      </c>
      <c r="D1109" s="58" t="s">
        <v>3340</v>
      </c>
      <c r="E1109" s="59" t="s">
        <v>1585</v>
      </c>
      <c r="F1109" s="85"/>
      <c r="G1109" s="85"/>
      <c r="H1109" s="86" t="s">
        <v>1577</v>
      </c>
      <c r="I1109" s="85"/>
      <c r="J1109" s="86" t="s">
        <v>1578</v>
      </c>
      <c r="K1109" s="86" t="s">
        <v>1582</v>
      </c>
      <c r="L1109" s="86" t="s">
        <v>3338</v>
      </c>
      <c r="M1109" s="86"/>
      <c r="N1109" s="86" t="s">
        <v>3341</v>
      </c>
      <c r="O1109" s="86"/>
      <c r="P1109" s="64" t="s">
        <v>1588</v>
      </c>
      <c r="Q1109" s="64" t="s">
        <v>275</v>
      </c>
      <c r="R1109" s="232"/>
      <c r="S1109" s="86"/>
      <c r="T1109" s="86">
        <v>3</v>
      </c>
      <c r="U1109" s="86"/>
      <c r="V1109" s="86">
        <v>9</v>
      </c>
      <c r="W1109" s="86">
        <v>1</v>
      </c>
      <c r="X1109" s="86"/>
      <c r="Y1109" s="86"/>
      <c r="Z1109" s="86"/>
      <c r="AA1109" s="86"/>
      <c r="AB1109" s="64" t="s">
        <v>142</v>
      </c>
      <c r="AC1109" s="64"/>
      <c r="AD1109" s="64"/>
      <c r="AE1109" s="64"/>
      <c r="AF1109" s="64"/>
      <c r="AG1109" s="64"/>
      <c r="AH1109" s="64"/>
      <c r="AI1109" s="64"/>
      <c r="AJ1109" s="64"/>
      <c r="AK1109" s="64"/>
      <c r="AL1109" s="64"/>
      <c r="AM1109" s="64"/>
      <c r="AN1109" s="64"/>
      <c r="AO1109" s="197" t="s">
        <v>74</v>
      </c>
      <c r="AP1109" s="197" t="s">
        <v>303</v>
      </c>
      <c r="AQ1109" s="197" t="s">
        <v>1584</v>
      </c>
      <c r="AR1109" s="70" t="s">
        <v>126</v>
      </c>
      <c r="AS1109" s="197" t="s">
        <v>175</v>
      </c>
      <c r="AT1109" s="40">
        <v>1020004.67</v>
      </c>
      <c r="AU1109" s="40">
        <f>AT1109</f>
        <v>1020004.67</v>
      </c>
      <c r="AV1109" s="40"/>
      <c r="AW1109" s="40"/>
      <c r="AX1109" s="40">
        <f>AT1109</f>
        <v>1020004.67</v>
      </c>
      <c r="AY1109" s="40">
        <f>AU1109</f>
        <v>1020004.67</v>
      </c>
      <c r="AZ1109" s="40"/>
      <c r="BA1109" s="40"/>
      <c r="BB1109" s="40"/>
      <c r="BC1109" s="40"/>
      <c r="BD1109" s="40">
        <v>0</v>
      </c>
      <c r="BE1109" s="40"/>
      <c r="BF1109" s="40"/>
      <c r="BG1109" s="40"/>
      <c r="BH1109" s="40">
        <f t="shared" si="470"/>
        <v>0</v>
      </c>
      <c r="BI1109" s="40"/>
      <c r="BJ1109" s="40"/>
      <c r="BK1109" s="40"/>
      <c r="BL1109" s="40"/>
      <c r="BM1109" s="40"/>
      <c r="BN1109" s="40"/>
      <c r="BO1109" s="40"/>
      <c r="BP1109" s="40"/>
      <c r="BQ1109" s="40"/>
      <c r="BR1109" s="40"/>
      <c r="BS1109" s="40"/>
      <c r="BT1109" s="40"/>
      <c r="BU1109" s="40"/>
      <c r="BV1109" s="40"/>
      <c r="BW1109" s="40"/>
      <c r="BX1109" s="40">
        <f t="shared" si="457"/>
        <v>1020004.67</v>
      </c>
      <c r="BY1109" s="40"/>
      <c r="BZ1109" s="40">
        <f>BX1109</f>
        <v>1020004.67</v>
      </c>
      <c r="CA1109" s="40"/>
      <c r="CB1109" s="40"/>
      <c r="CC1109" s="40">
        <f t="shared" si="475"/>
        <v>0</v>
      </c>
      <c r="CD1109" s="40"/>
      <c r="CE1109" s="40"/>
      <c r="CF1109" s="40"/>
      <c r="CG1109" s="40">
        <f t="shared" si="476"/>
        <v>0</v>
      </c>
      <c r="CH1109" s="40"/>
      <c r="CI1109" s="40"/>
      <c r="CJ1109" s="40"/>
      <c r="CK1109" s="40"/>
      <c r="CL1109" s="40"/>
      <c r="CM1109" s="382" t="s">
        <v>91</v>
      </c>
      <c r="CN1109" s="19" t="str">
        <f t="shared" si="479"/>
        <v>4010000470310нормативный</v>
      </c>
      <c r="CR1109" s="104">
        <f t="shared" si="439"/>
        <v>0</v>
      </c>
      <c r="CS1109" s="104">
        <f t="shared" si="440"/>
        <v>0</v>
      </c>
      <c r="CT1109" s="104">
        <f t="shared" si="441"/>
        <v>0</v>
      </c>
      <c r="CU1109" s="104">
        <f t="shared" si="442"/>
        <v>0</v>
      </c>
      <c r="CV1109" s="104">
        <f t="shared" si="443"/>
        <v>0</v>
      </c>
      <c r="CW1109" s="104">
        <f t="shared" si="444"/>
        <v>0</v>
      </c>
      <c r="CY1109" s="211">
        <f t="shared" si="459"/>
        <v>0</v>
      </c>
      <c r="CZ1109" s="211">
        <f t="shared" si="460"/>
        <v>0</v>
      </c>
      <c r="DA1109" s="211">
        <f t="shared" si="461"/>
        <v>0</v>
      </c>
      <c r="DB1109" s="211">
        <f t="shared" si="462"/>
        <v>0</v>
      </c>
      <c r="DC1109" s="211">
        <f t="shared" si="463"/>
        <v>0</v>
      </c>
      <c r="DD1109" s="211">
        <f t="shared" si="464"/>
        <v>0</v>
      </c>
      <c r="DE1109" s="211">
        <f t="shared" si="465"/>
        <v>0</v>
      </c>
      <c r="DF1109" s="211">
        <f t="shared" si="466"/>
        <v>0</v>
      </c>
      <c r="DG1109" s="211">
        <f t="shared" si="467"/>
        <v>0</v>
      </c>
      <c r="DH1109" s="211">
        <f t="shared" si="468"/>
        <v>0</v>
      </c>
    </row>
    <row r="1110" spans="1:112" ht="32.1" customHeight="1">
      <c r="A1110" s="56" t="s">
        <v>1561</v>
      </c>
      <c r="B1110" s="57" t="s">
        <v>1534</v>
      </c>
      <c r="C1110" s="202">
        <v>401000046</v>
      </c>
      <c r="D1110" s="58" t="s">
        <v>1562</v>
      </c>
      <c r="E1110" s="59" t="s">
        <v>1585</v>
      </c>
      <c r="F1110" s="85"/>
      <c r="G1110" s="85"/>
      <c r="H1110" s="86" t="s">
        <v>1577</v>
      </c>
      <c r="I1110" s="85"/>
      <c r="J1110" s="86" t="s">
        <v>1581</v>
      </c>
      <c r="K1110" s="86" t="s">
        <v>1582</v>
      </c>
      <c r="L1110" s="86" t="s">
        <v>3338</v>
      </c>
      <c r="M1110" s="86"/>
      <c r="N1110" s="86" t="s">
        <v>3341</v>
      </c>
      <c r="O1110" s="86"/>
      <c r="P1110" s="64" t="s">
        <v>3330</v>
      </c>
      <c r="Q1110" s="64" t="s">
        <v>3331</v>
      </c>
      <c r="R1110" s="86"/>
      <c r="S1110" s="86"/>
      <c r="T1110" s="86">
        <v>3</v>
      </c>
      <c r="U1110" s="86"/>
      <c r="V1110" s="86">
        <v>12</v>
      </c>
      <c r="W1110" s="86">
        <v>1</v>
      </c>
      <c r="X1110" s="86" t="s">
        <v>300</v>
      </c>
      <c r="Y1110" s="86"/>
      <c r="Z1110" s="86"/>
      <c r="AA1110" s="86"/>
      <c r="AB1110" s="64" t="s">
        <v>142</v>
      </c>
      <c r="AC1110" s="64"/>
      <c r="AD1110" s="64"/>
      <c r="AE1110" s="64"/>
      <c r="AF1110" s="64"/>
      <c r="AG1110" s="64"/>
      <c r="AH1110" s="64"/>
      <c r="AI1110" s="64"/>
      <c r="AJ1110" s="64"/>
      <c r="AK1110" s="64"/>
      <c r="AL1110" s="64"/>
      <c r="AM1110" s="64"/>
      <c r="AN1110" s="64"/>
      <c r="AO1110" s="197" t="s">
        <v>74</v>
      </c>
      <c r="AP1110" s="197" t="s">
        <v>303</v>
      </c>
      <c r="AQ1110" s="197" t="s">
        <v>3342</v>
      </c>
      <c r="AR1110" s="70" t="s">
        <v>1957</v>
      </c>
      <c r="AS1110" s="197" t="s">
        <v>175</v>
      </c>
      <c r="AT1110" s="40">
        <v>3654.6</v>
      </c>
      <c r="AU1110" s="40">
        <f>AT1110</f>
        <v>3654.6</v>
      </c>
      <c r="AV1110" s="40"/>
      <c r="AW1110" s="40"/>
      <c r="AX1110" s="40">
        <f>AT1110</f>
        <v>3654.6</v>
      </c>
      <c r="AY1110" s="40">
        <f>AU1110</f>
        <v>3654.6</v>
      </c>
      <c r="AZ1110" s="40"/>
      <c r="BA1110" s="40"/>
      <c r="BB1110" s="40"/>
      <c r="BC1110" s="40"/>
      <c r="BD1110" s="40"/>
      <c r="BE1110" s="40"/>
      <c r="BF1110" s="40"/>
      <c r="BG1110" s="40"/>
      <c r="BH1110" s="40"/>
      <c r="BI1110" s="40"/>
      <c r="BJ1110" s="40"/>
      <c r="BK1110" s="40"/>
      <c r="BL1110" s="40"/>
      <c r="BM1110" s="40"/>
      <c r="BN1110" s="40"/>
      <c r="BO1110" s="40"/>
      <c r="BP1110" s="40"/>
      <c r="BQ1110" s="40"/>
      <c r="BR1110" s="40"/>
      <c r="BS1110" s="40"/>
      <c r="BT1110" s="40"/>
      <c r="BU1110" s="40"/>
      <c r="BV1110" s="40"/>
      <c r="BW1110" s="40"/>
      <c r="BX1110" s="40">
        <f t="shared" si="457"/>
        <v>3654.6</v>
      </c>
      <c r="BY1110" s="40"/>
      <c r="BZ1110" s="40">
        <f>BX1110</f>
        <v>3654.6</v>
      </c>
      <c r="CA1110" s="40"/>
      <c r="CB1110" s="40"/>
      <c r="CC1110" s="40"/>
      <c r="CD1110" s="40"/>
      <c r="CE1110" s="40"/>
      <c r="CF1110" s="40"/>
      <c r="CG1110" s="40"/>
      <c r="CH1110" s="40"/>
      <c r="CI1110" s="40"/>
      <c r="CJ1110" s="40"/>
      <c r="CK1110" s="40"/>
      <c r="CL1110" s="40"/>
      <c r="CM1110" s="382" t="s">
        <v>91</v>
      </c>
      <c r="CN1110" s="19" t="str">
        <f t="shared" si="479"/>
        <v>4010000460310нормативный</v>
      </c>
      <c r="CR1110" s="104">
        <f t="shared" si="439"/>
        <v>0</v>
      </c>
      <c r="CS1110" s="104">
        <f t="shared" si="440"/>
        <v>0</v>
      </c>
      <c r="CT1110" s="104">
        <f t="shared" si="441"/>
        <v>0</v>
      </c>
      <c r="CU1110" s="104">
        <f t="shared" si="442"/>
        <v>0</v>
      </c>
      <c r="CV1110" s="104">
        <f t="shared" si="443"/>
        <v>0</v>
      </c>
      <c r="CW1110" s="104">
        <f t="shared" si="444"/>
        <v>0</v>
      </c>
      <c r="CY1110" s="211">
        <f t="shared" si="459"/>
        <v>0</v>
      </c>
      <c r="CZ1110" s="211">
        <f t="shared" si="460"/>
        <v>0</v>
      </c>
      <c r="DA1110" s="211">
        <f t="shared" si="461"/>
        <v>0</v>
      </c>
      <c r="DB1110" s="211">
        <f t="shared" si="462"/>
        <v>0</v>
      </c>
      <c r="DC1110" s="211">
        <f t="shared" si="463"/>
        <v>0</v>
      </c>
      <c r="DD1110" s="211">
        <f t="shared" si="464"/>
        <v>0</v>
      </c>
      <c r="DE1110" s="211">
        <f t="shared" si="465"/>
        <v>0</v>
      </c>
      <c r="DF1110" s="211">
        <f t="shared" si="466"/>
        <v>0</v>
      </c>
      <c r="DG1110" s="211">
        <f t="shared" si="467"/>
        <v>0</v>
      </c>
      <c r="DH1110" s="211">
        <f t="shared" si="468"/>
        <v>0</v>
      </c>
    </row>
    <row r="1111" spans="1:112" ht="32.1" customHeight="1">
      <c r="A1111" s="56">
        <v>624</v>
      </c>
      <c r="B1111" s="57" t="s">
        <v>1534</v>
      </c>
      <c r="C1111" s="202">
        <v>401000047</v>
      </c>
      <c r="D1111" s="58" t="s">
        <v>1634</v>
      </c>
      <c r="E1111" s="59" t="s">
        <v>1576</v>
      </c>
      <c r="F1111" s="85"/>
      <c r="G1111" s="85"/>
      <c r="H1111" s="86" t="s">
        <v>1577</v>
      </c>
      <c r="I1111" s="85"/>
      <c r="J1111" s="86" t="s">
        <v>1578</v>
      </c>
      <c r="K1111" s="86" t="s">
        <v>845</v>
      </c>
      <c r="L1111" s="86" t="s">
        <v>3338</v>
      </c>
      <c r="M1111" s="86"/>
      <c r="N1111" s="86" t="s">
        <v>3341</v>
      </c>
      <c r="O1111" s="86"/>
      <c r="P1111" s="64" t="s">
        <v>1579</v>
      </c>
      <c r="Q1111" s="64" t="s">
        <v>3331</v>
      </c>
      <c r="R1111" s="86"/>
      <c r="S1111" s="86"/>
      <c r="T1111" s="86">
        <v>3</v>
      </c>
      <c r="U1111" s="86"/>
      <c r="V1111" s="86">
        <v>12</v>
      </c>
      <c r="W1111" s="86">
        <v>1</v>
      </c>
      <c r="X1111" s="86" t="s">
        <v>300</v>
      </c>
      <c r="Y1111" s="86"/>
      <c r="Z1111" s="86"/>
      <c r="AA1111" s="86"/>
      <c r="AB1111" s="64" t="s">
        <v>142</v>
      </c>
      <c r="AC1111" s="64"/>
      <c r="AD1111" s="64"/>
      <c r="AE1111" s="64"/>
      <c r="AF1111" s="64"/>
      <c r="AG1111" s="64"/>
      <c r="AH1111" s="64"/>
      <c r="AI1111" s="64"/>
      <c r="AJ1111" s="64"/>
      <c r="AK1111" s="64"/>
      <c r="AL1111" s="64"/>
      <c r="AM1111" s="64"/>
      <c r="AN1111" s="64"/>
      <c r="AO1111" s="197" t="s">
        <v>74</v>
      </c>
      <c r="AP1111" s="197" t="s">
        <v>303</v>
      </c>
      <c r="AQ1111" s="197" t="s">
        <v>1580</v>
      </c>
      <c r="AR1111" s="70" t="s">
        <v>174</v>
      </c>
      <c r="AS1111" s="197" t="s">
        <v>183</v>
      </c>
      <c r="AT1111" s="40">
        <v>2400</v>
      </c>
      <c r="AU1111" s="40">
        <v>2400</v>
      </c>
      <c r="AV1111" s="40"/>
      <c r="AW1111" s="40"/>
      <c r="AX1111" s="40"/>
      <c r="AY1111" s="40"/>
      <c r="AZ1111" s="40"/>
      <c r="BA1111" s="40"/>
      <c r="BB1111" s="40">
        <f>AT1111</f>
        <v>2400</v>
      </c>
      <c r="BC1111" s="40">
        <f>BB1111</f>
        <v>2400</v>
      </c>
      <c r="BD1111" s="40">
        <v>168201</v>
      </c>
      <c r="BE1111" s="40"/>
      <c r="BF1111" s="40"/>
      <c r="BG1111" s="40"/>
      <c r="BH1111" s="40">
        <f>BD1111</f>
        <v>168201</v>
      </c>
      <c r="BI1111" s="40"/>
      <c r="BJ1111" s="40"/>
      <c r="BK1111" s="40"/>
      <c r="BL1111" s="40"/>
      <c r="BM1111" s="40"/>
      <c r="BN1111" s="40"/>
      <c r="BO1111" s="40"/>
      <c r="BP1111" s="40"/>
      <c r="BQ1111" s="40"/>
      <c r="BR1111" s="40"/>
      <c r="BS1111" s="40"/>
      <c r="BT1111" s="40"/>
      <c r="BU1111" s="40"/>
      <c r="BV1111" s="40"/>
      <c r="BW1111" s="40"/>
      <c r="BX1111" s="40">
        <f t="shared" si="457"/>
        <v>2400</v>
      </c>
      <c r="BY1111" s="40"/>
      <c r="BZ1111" s="40"/>
      <c r="CA1111" s="40"/>
      <c r="CB1111" s="40">
        <f>BX1111</f>
        <v>2400</v>
      </c>
      <c r="CC1111" s="40">
        <f>BD1111</f>
        <v>168201</v>
      </c>
      <c r="CD1111" s="40"/>
      <c r="CE1111" s="40"/>
      <c r="CF1111" s="40"/>
      <c r="CG1111" s="40">
        <f>CC1111</f>
        <v>168201</v>
      </c>
      <c r="CH1111" s="40"/>
      <c r="CI1111" s="40"/>
      <c r="CJ1111" s="40"/>
      <c r="CK1111" s="40"/>
      <c r="CL1111" s="40"/>
      <c r="CM1111" s="382" t="s">
        <v>91</v>
      </c>
      <c r="CN1111" s="19" t="str">
        <f t="shared" si="479"/>
        <v>4010000470310нормативный</v>
      </c>
      <c r="CR1111" s="104">
        <f t="shared" si="439"/>
        <v>0</v>
      </c>
      <c r="CS1111" s="104">
        <f t="shared" si="440"/>
        <v>0</v>
      </c>
      <c r="CT1111" s="104">
        <f t="shared" si="441"/>
        <v>0</v>
      </c>
      <c r="CU1111" s="104">
        <f t="shared" si="442"/>
        <v>0</v>
      </c>
      <c r="CV1111" s="104">
        <f t="shared" si="443"/>
        <v>0</v>
      </c>
      <c r="CW1111" s="104">
        <f t="shared" si="444"/>
        <v>0</v>
      </c>
      <c r="CY1111" s="211">
        <f t="shared" si="459"/>
        <v>0</v>
      </c>
      <c r="CZ1111" s="211">
        <f t="shared" si="460"/>
        <v>0</v>
      </c>
      <c r="DA1111" s="211">
        <f t="shared" si="461"/>
        <v>0</v>
      </c>
      <c r="DB1111" s="211">
        <f t="shared" si="462"/>
        <v>0</v>
      </c>
      <c r="DC1111" s="211">
        <f t="shared" si="463"/>
        <v>0</v>
      </c>
      <c r="DD1111" s="211">
        <f t="shared" si="464"/>
        <v>0</v>
      </c>
      <c r="DE1111" s="211">
        <f t="shared" si="465"/>
        <v>0</v>
      </c>
      <c r="DF1111" s="211">
        <f t="shared" si="466"/>
        <v>0</v>
      </c>
      <c r="DG1111" s="211">
        <f t="shared" si="467"/>
        <v>0</v>
      </c>
      <c r="DH1111" s="211">
        <f t="shared" si="468"/>
        <v>0</v>
      </c>
    </row>
    <row r="1112" spans="1:112" ht="32.1" customHeight="1">
      <c r="A1112" s="56" t="s">
        <v>1561</v>
      </c>
      <c r="B1112" s="57" t="s">
        <v>1534</v>
      </c>
      <c r="C1112" s="202">
        <v>401000047</v>
      </c>
      <c r="D1112" s="58" t="s">
        <v>3340</v>
      </c>
      <c r="E1112" s="59" t="s">
        <v>3343</v>
      </c>
      <c r="F1112" s="85"/>
      <c r="G1112" s="85"/>
      <c r="H1112" s="86" t="s">
        <v>3344</v>
      </c>
      <c r="I1112" s="85"/>
      <c r="J1112" s="86" t="s">
        <v>3345</v>
      </c>
      <c r="K1112" s="86"/>
      <c r="L1112" s="86" t="s">
        <v>3346</v>
      </c>
      <c r="M1112" s="86"/>
      <c r="N1112" s="86"/>
      <c r="O1112" s="86"/>
      <c r="P1112" s="64" t="s">
        <v>3347</v>
      </c>
      <c r="Q1112" s="64" t="s">
        <v>275</v>
      </c>
      <c r="R1112" s="232"/>
      <c r="S1112" s="86"/>
      <c r="T1112" s="86">
        <v>3</v>
      </c>
      <c r="U1112" s="86"/>
      <c r="V1112" s="86">
        <v>9</v>
      </c>
      <c r="W1112" s="86">
        <v>1</v>
      </c>
      <c r="X1112" s="86"/>
      <c r="Y1112" s="86"/>
      <c r="Z1112" s="86"/>
      <c r="AA1112" s="86"/>
      <c r="AB1112" s="64" t="s">
        <v>142</v>
      </c>
      <c r="AC1112" s="64"/>
      <c r="AD1112" s="64"/>
      <c r="AE1112" s="64"/>
      <c r="AF1112" s="64"/>
      <c r="AG1112" s="64"/>
      <c r="AH1112" s="64"/>
      <c r="AI1112" s="64"/>
      <c r="AJ1112" s="64"/>
      <c r="AK1112" s="64"/>
      <c r="AL1112" s="64"/>
      <c r="AM1112" s="64"/>
      <c r="AN1112" s="64"/>
      <c r="AO1112" s="197" t="s">
        <v>74</v>
      </c>
      <c r="AP1112" s="197" t="s">
        <v>303</v>
      </c>
      <c r="AQ1112" s="197" t="s">
        <v>1580</v>
      </c>
      <c r="AR1112" s="70" t="s">
        <v>174</v>
      </c>
      <c r="AS1112" s="197" t="s">
        <v>183</v>
      </c>
      <c r="AT1112" s="40">
        <v>926774.04</v>
      </c>
      <c r="AU1112" s="40">
        <v>915607.36</v>
      </c>
      <c r="AV1112" s="40"/>
      <c r="AW1112" s="40"/>
      <c r="AX1112" s="40"/>
      <c r="AY1112" s="40"/>
      <c r="AZ1112" s="40"/>
      <c r="BA1112" s="40"/>
      <c r="BB1112" s="40">
        <f>AT1112</f>
        <v>926774.04</v>
      </c>
      <c r="BC1112" s="40">
        <f>AU1112</f>
        <v>915607.36</v>
      </c>
      <c r="BD1112" s="40">
        <v>1945770</v>
      </c>
      <c r="BE1112" s="40"/>
      <c r="BF1112" s="40"/>
      <c r="BG1112" s="40"/>
      <c r="BH1112" s="40">
        <f>BD1112</f>
        <v>1945770</v>
      </c>
      <c r="BI1112" s="40">
        <f>BH1112</f>
        <v>1945770</v>
      </c>
      <c r="BJ1112" s="40"/>
      <c r="BK1112" s="40"/>
      <c r="BL1112" s="40"/>
      <c r="BM1112" s="40">
        <f>BI1112</f>
        <v>1945770</v>
      </c>
      <c r="BN1112" s="40">
        <f>BI1112</f>
        <v>1945770</v>
      </c>
      <c r="BO1112" s="40"/>
      <c r="BP1112" s="40"/>
      <c r="BQ1112" s="40"/>
      <c r="BR1112" s="40">
        <f>BN1112</f>
        <v>1945770</v>
      </c>
      <c r="BS1112" s="40">
        <f>BN1112</f>
        <v>1945770</v>
      </c>
      <c r="BT1112" s="40"/>
      <c r="BU1112" s="40"/>
      <c r="BV1112" s="40"/>
      <c r="BW1112" s="40">
        <f>BS1112</f>
        <v>1945770</v>
      </c>
      <c r="BX1112" s="40">
        <f t="shared" si="457"/>
        <v>926774.04</v>
      </c>
      <c r="BY1112" s="40"/>
      <c r="BZ1112" s="40"/>
      <c r="CA1112" s="40"/>
      <c r="CB1112" s="40">
        <f>BX1112</f>
        <v>926774.04</v>
      </c>
      <c r="CC1112" s="40">
        <f>BD1112</f>
        <v>1945770</v>
      </c>
      <c r="CD1112" s="40"/>
      <c r="CE1112" s="40"/>
      <c r="CF1112" s="40"/>
      <c r="CG1112" s="40">
        <f>CC1112</f>
        <v>1945770</v>
      </c>
      <c r="CH1112" s="40">
        <f>BI1112</f>
        <v>1945770</v>
      </c>
      <c r="CI1112" s="40"/>
      <c r="CJ1112" s="40"/>
      <c r="CK1112" s="40"/>
      <c r="CL1112" s="40">
        <f>CH1112</f>
        <v>1945770</v>
      </c>
      <c r="CM1112" s="382" t="s">
        <v>91</v>
      </c>
      <c r="CN1112" s="19" t="str">
        <f t="shared" si="479"/>
        <v>4010000470310нормативный</v>
      </c>
      <c r="CR1112" s="104">
        <f t="shared" si="439"/>
        <v>0</v>
      </c>
      <c r="CS1112" s="104">
        <f t="shared" si="440"/>
        <v>0</v>
      </c>
      <c r="CT1112" s="104">
        <f t="shared" si="441"/>
        <v>0</v>
      </c>
      <c r="CU1112" s="104">
        <f t="shared" si="442"/>
        <v>0</v>
      </c>
      <c r="CV1112" s="104">
        <f t="shared" si="443"/>
        <v>0</v>
      </c>
      <c r="CW1112" s="104">
        <f t="shared" si="444"/>
        <v>0</v>
      </c>
      <c r="CY1112" s="211">
        <f t="shared" si="459"/>
        <v>0</v>
      </c>
      <c r="CZ1112" s="211">
        <f t="shared" si="460"/>
        <v>0</v>
      </c>
      <c r="DA1112" s="211">
        <f t="shared" si="461"/>
        <v>0</v>
      </c>
      <c r="DB1112" s="211">
        <f t="shared" si="462"/>
        <v>0</v>
      </c>
      <c r="DC1112" s="211">
        <f t="shared" si="463"/>
        <v>0</v>
      </c>
      <c r="DD1112" s="211">
        <f t="shared" si="464"/>
        <v>0</v>
      </c>
      <c r="DE1112" s="211">
        <f t="shared" si="465"/>
        <v>0</v>
      </c>
      <c r="DF1112" s="211">
        <f t="shared" si="466"/>
        <v>0</v>
      </c>
      <c r="DG1112" s="211">
        <f t="shared" si="467"/>
        <v>0</v>
      </c>
      <c r="DH1112" s="211">
        <f t="shared" si="468"/>
        <v>0</v>
      </c>
    </row>
    <row r="1113" spans="1:112" ht="32.1" customHeight="1">
      <c r="A1113" s="56">
        <v>624</v>
      </c>
      <c r="B1113" s="57" t="s">
        <v>1534</v>
      </c>
      <c r="C1113" s="202">
        <v>401000047</v>
      </c>
      <c r="D1113" s="58" t="s">
        <v>1634</v>
      </c>
      <c r="E1113" s="59" t="s">
        <v>1576</v>
      </c>
      <c r="F1113" s="85"/>
      <c r="G1113" s="85"/>
      <c r="H1113" s="86" t="s">
        <v>1586</v>
      </c>
      <c r="I1113" s="85"/>
      <c r="J1113" s="86" t="s">
        <v>1581</v>
      </c>
      <c r="K1113" s="86" t="s">
        <v>1582</v>
      </c>
      <c r="L1113" s="86" t="s">
        <v>3338</v>
      </c>
      <c r="M1113" s="86"/>
      <c r="N1113" s="86" t="s">
        <v>3341</v>
      </c>
      <c r="O1113" s="86"/>
      <c r="P1113" s="64" t="s">
        <v>1587</v>
      </c>
      <c r="Q1113" s="64" t="s">
        <v>3331</v>
      </c>
      <c r="R1113" s="86"/>
      <c r="S1113" s="86"/>
      <c r="T1113" s="86">
        <v>3</v>
      </c>
      <c r="U1113" s="86"/>
      <c r="V1113" s="86">
        <v>12</v>
      </c>
      <c r="W1113" s="86">
        <v>1</v>
      </c>
      <c r="X1113" s="86" t="s">
        <v>300</v>
      </c>
      <c r="Y1113" s="86"/>
      <c r="Z1113" s="86"/>
      <c r="AA1113" s="86"/>
      <c r="AB1113" s="64" t="s">
        <v>142</v>
      </c>
      <c r="AC1113" s="64"/>
      <c r="AD1113" s="64"/>
      <c r="AE1113" s="64"/>
      <c r="AF1113" s="64"/>
      <c r="AG1113" s="64"/>
      <c r="AH1113" s="64"/>
      <c r="AI1113" s="64"/>
      <c r="AJ1113" s="64"/>
      <c r="AK1113" s="64"/>
      <c r="AL1113" s="64"/>
      <c r="AM1113" s="64"/>
      <c r="AN1113" s="64"/>
      <c r="AO1113" s="197" t="s">
        <v>74</v>
      </c>
      <c r="AP1113" s="197" t="s">
        <v>303</v>
      </c>
      <c r="AQ1113" s="197" t="s">
        <v>1580</v>
      </c>
      <c r="AR1113" s="70" t="s">
        <v>174</v>
      </c>
      <c r="AS1113" s="197" t="s">
        <v>179</v>
      </c>
      <c r="AT1113" s="40">
        <v>9800568.0299999993</v>
      </c>
      <c r="AU1113" s="40">
        <f>AT1113</f>
        <v>9800568.0299999993</v>
      </c>
      <c r="AV1113" s="40"/>
      <c r="AW1113" s="40"/>
      <c r="AX1113" s="40"/>
      <c r="AY1113" s="40"/>
      <c r="AZ1113" s="40"/>
      <c r="BA1113" s="40"/>
      <c r="BB1113" s="40">
        <f>AT1113</f>
        <v>9800568.0299999993</v>
      </c>
      <c r="BC1113" s="40">
        <f>AU1113</f>
        <v>9800568.0299999993</v>
      </c>
      <c r="BD1113" s="40">
        <v>10372311.640000001</v>
      </c>
      <c r="BE1113" s="40"/>
      <c r="BF1113" s="40"/>
      <c r="BG1113" s="40"/>
      <c r="BH1113" s="40">
        <f>BD1113</f>
        <v>10372311.640000001</v>
      </c>
      <c r="BI1113" s="40">
        <v>10469730</v>
      </c>
      <c r="BJ1113" s="40"/>
      <c r="BK1113" s="40"/>
      <c r="BL1113" s="40"/>
      <c r="BM1113" s="40">
        <f>BI1113</f>
        <v>10469730</v>
      </c>
      <c r="BN1113" s="40">
        <f>BI1113</f>
        <v>10469730</v>
      </c>
      <c r="BO1113" s="40"/>
      <c r="BP1113" s="40"/>
      <c r="BQ1113" s="40"/>
      <c r="BR1113" s="40">
        <f>BN1113</f>
        <v>10469730</v>
      </c>
      <c r="BS1113" s="40">
        <f>BN1113</f>
        <v>10469730</v>
      </c>
      <c r="BT1113" s="40"/>
      <c r="BU1113" s="40"/>
      <c r="BV1113" s="40"/>
      <c r="BW1113" s="40">
        <f>BS1113</f>
        <v>10469730</v>
      </c>
      <c r="BX1113" s="40">
        <f t="shared" si="457"/>
        <v>9800568.0299999993</v>
      </c>
      <c r="BY1113" s="40"/>
      <c r="BZ1113" s="40"/>
      <c r="CA1113" s="40"/>
      <c r="CB1113" s="40">
        <f>BX1113</f>
        <v>9800568.0299999993</v>
      </c>
      <c r="CC1113" s="40">
        <f>BD1113</f>
        <v>10372311.640000001</v>
      </c>
      <c r="CD1113" s="40"/>
      <c r="CE1113" s="40"/>
      <c r="CF1113" s="40"/>
      <c r="CG1113" s="40">
        <f>CC1113</f>
        <v>10372311.640000001</v>
      </c>
      <c r="CH1113" s="40">
        <f>BI1113</f>
        <v>10469730</v>
      </c>
      <c r="CI1113" s="40"/>
      <c r="CJ1113" s="40"/>
      <c r="CK1113" s="40"/>
      <c r="CL1113" s="40">
        <f>CH1113</f>
        <v>10469730</v>
      </c>
      <c r="CM1113" s="382" t="s">
        <v>91</v>
      </c>
      <c r="CN1113" s="19" t="str">
        <f t="shared" si="479"/>
        <v>4010000470310нормативный</v>
      </c>
      <c r="CR1113" s="104">
        <f t="shared" si="439"/>
        <v>0</v>
      </c>
      <c r="CS1113" s="104">
        <f t="shared" si="440"/>
        <v>0</v>
      </c>
      <c r="CT1113" s="104">
        <f t="shared" si="441"/>
        <v>0</v>
      </c>
      <c r="CU1113" s="104">
        <f t="shared" si="442"/>
        <v>0</v>
      </c>
      <c r="CV1113" s="104">
        <f t="shared" si="443"/>
        <v>0</v>
      </c>
      <c r="CW1113" s="104">
        <f t="shared" si="444"/>
        <v>0</v>
      </c>
      <c r="CY1113" s="211">
        <f t="shared" si="459"/>
        <v>0</v>
      </c>
      <c r="CZ1113" s="211">
        <f t="shared" si="460"/>
        <v>0</v>
      </c>
      <c r="DA1113" s="211">
        <f t="shared" si="461"/>
        <v>0</v>
      </c>
      <c r="DB1113" s="211">
        <f t="shared" si="462"/>
        <v>0</v>
      </c>
      <c r="DC1113" s="211">
        <f t="shared" si="463"/>
        <v>0</v>
      </c>
      <c r="DD1113" s="211">
        <f t="shared" si="464"/>
        <v>0</v>
      </c>
      <c r="DE1113" s="211">
        <f t="shared" si="465"/>
        <v>0</v>
      </c>
      <c r="DF1113" s="211">
        <f t="shared" si="466"/>
        <v>0</v>
      </c>
      <c r="DG1113" s="211">
        <f t="shared" si="467"/>
        <v>0</v>
      </c>
      <c r="DH1113" s="211">
        <f t="shared" si="468"/>
        <v>0</v>
      </c>
    </row>
    <row r="1114" spans="1:112" ht="32.1" customHeight="1">
      <c r="A1114" s="56" t="s">
        <v>1561</v>
      </c>
      <c r="B1114" s="57" t="s">
        <v>1534</v>
      </c>
      <c r="C1114" s="202">
        <v>401000046</v>
      </c>
      <c r="D1114" s="58" t="s">
        <v>1562</v>
      </c>
      <c r="E1114" s="59" t="s">
        <v>1585</v>
      </c>
      <c r="F1114" s="85"/>
      <c r="G1114" s="85"/>
      <c r="H1114" s="86" t="s">
        <v>1577</v>
      </c>
      <c r="I1114" s="85"/>
      <c r="J1114" s="86" t="s">
        <v>1581</v>
      </c>
      <c r="K1114" s="86" t="s">
        <v>1582</v>
      </c>
      <c r="L1114" s="86" t="s">
        <v>3348</v>
      </c>
      <c r="M1114" s="86"/>
      <c r="N1114" s="86" t="s">
        <v>3341</v>
      </c>
      <c r="O1114" s="86"/>
      <c r="P1114" s="64" t="s">
        <v>3330</v>
      </c>
      <c r="Q1114" s="64" t="s">
        <v>3331</v>
      </c>
      <c r="R1114" s="86"/>
      <c r="S1114" s="86"/>
      <c r="T1114" s="86">
        <v>3</v>
      </c>
      <c r="U1114" s="86"/>
      <c r="V1114" s="86">
        <v>12</v>
      </c>
      <c r="W1114" s="86">
        <v>1</v>
      </c>
      <c r="X1114" s="86" t="s">
        <v>300</v>
      </c>
      <c r="Y1114" s="86"/>
      <c r="Z1114" s="86"/>
      <c r="AA1114" s="86"/>
      <c r="AB1114" s="64" t="s">
        <v>3332</v>
      </c>
      <c r="AC1114" s="64"/>
      <c r="AD1114" s="64"/>
      <c r="AE1114" s="64"/>
      <c r="AF1114" s="64"/>
      <c r="AG1114" s="64"/>
      <c r="AH1114" s="64"/>
      <c r="AI1114" s="64"/>
      <c r="AJ1114" s="64"/>
      <c r="AK1114" s="64"/>
      <c r="AL1114" s="64"/>
      <c r="AM1114" s="64"/>
      <c r="AN1114" s="64"/>
      <c r="AO1114" s="197" t="s">
        <v>74</v>
      </c>
      <c r="AP1114" s="197" t="s">
        <v>303</v>
      </c>
      <c r="AQ1114" s="197" t="s">
        <v>3342</v>
      </c>
      <c r="AR1114" s="70" t="s">
        <v>1957</v>
      </c>
      <c r="AS1114" s="197" t="s">
        <v>179</v>
      </c>
      <c r="AT1114" s="40">
        <v>1103.69</v>
      </c>
      <c r="AU1114" s="40">
        <f>AT1114</f>
        <v>1103.69</v>
      </c>
      <c r="AV1114" s="40"/>
      <c r="AW1114" s="40"/>
      <c r="AX1114" s="40">
        <f>AT1114</f>
        <v>1103.69</v>
      </c>
      <c r="AY1114" s="40">
        <f>AU1114</f>
        <v>1103.69</v>
      </c>
      <c r="AZ1114" s="40"/>
      <c r="BA1114" s="40"/>
      <c r="BB1114" s="40"/>
      <c r="BC1114" s="40"/>
      <c r="BD1114" s="40"/>
      <c r="BE1114" s="40"/>
      <c r="BF1114" s="40"/>
      <c r="BG1114" s="40"/>
      <c r="BH1114" s="40"/>
      <c r="BI1114" s="40"/>
      <c r="BJ1114" s="40"/>
      <c r="BK1114" s="40"/>
      <c r="BL1114" s="40"/>
      <c r="BM1114" s="40"/>
      <c r="BN1114" s="40"/>
      <c r="BO1114" s="40"/>
      <c r="BP1114" s="40"/>
      <c r="BQ1114" s="40"/>
      <c r="BR1114" s="40"/>
      <c r="BS1114" s="40"/>
      <c r="BT1114" s="40"/>
      <c r="BU1114" s="40"/>
      <c r="BV1114" s="40"/>
      <c r="BW1114" s="40"/>
      <c r="BX1114" s="40">
        <f t="shared" si="457"/>
        <v>1103.69</v>
      </c>
      <c r="BY1114" s="40"/>
      <c r="BZ1114" s="40">
        <f>BX1114</f>
        <v>1103.69</v>
      </c>
      <c r="CA1114" s="40"/>
      <c r="CB1114" s="40"/>
      <c r="CC1114" s="40"/>
      <c r="CD1114" s="40"/>
      <c r="CE1114" s="40"/>
      <c r="CF1114" s="40"/>
      <c r="CG1114" s="40"/>
      <c r="CH1114" s="40"/>
      <c r="CI1114" s="40"/>
      <c r="CJ1114" s="40"/>
      <c r="CK1114" s="40"/>
      <c r="CL1114" s="40"/>
      <c r="CM1114" s="382" t="s">
        <v>91</v>
      </c>
      <c r="CN1114" s="19" t="str">
        <f t="shared" si="479"/>
        <v>4010000460310нормативный</v>
      </c>
      <c r="CR1114" s="104">
        <f t="shared" si="439"/>
        <v>0</v>
      </c>
      <c r="CS1114" s="104">
        <f t="shared" si="440"/>
        <v>0</v>
      </c>
      <c r="CT1114" s="104">
        <f t="shared" si="441"/>
        <v>0</v>
      </c>
      <c r="CU1114" s="104">
        <f t="shared" si="442"/>
        <v>0</v>
      </c>
      <c r="CV1114" s="104">
        <f t="shared" si="443"/>
        <v>0</v>
      </c>
      <c r="CW1114" s="104">
        <f t="shared" si="444"/>
        <v>0</v>
      </c>
      <c r="CY1114" s="211">
        <f t="shared" si="459"/>
        <v>0</v>
      </c>
      <c r="CZ1114" s="211">
        <f t="shared" si="460"/>
        <v>0</v>
      </c>
      <c r="DA1114" s="211">
        <f t="shared" si="461"/>
        <v>0</v>
      </c>
      <c r="DB1114" s="211">
        <f t="shared" si="462"/>
        <v>0</v>
      </c>
      <c r="DC1114" s="211">
        <f t="shared" si="463"/>
        <v>0</v>
      </c>
      <c r="DD1114" s="211">
        <f t="shared" si="464"/>
        <v>0</v>
      </c>
      <c r="DE1114" s="211">
        <f t="shared" si="465"/>
        <v>0</v>
      </c>
      <c r="DF1114" s="211">
        <f t="shared" si="466"/>
        <v>0</v>
      </c>
      <c r="DG1114" s="211">
        <f t="shared" si="467"/>
        <v>0</v>
      </c>
      <c r="DH1114" s="211">
        <f t="shared" si="468"/>
        <v>0</v>
      </c>
    </row>
    <row r="1115" spans="1:112" ht="32.1" customHeight="1">
      <c r="A1115" s="56">
        <v>624</v>
      </c>
      <c r="B1115" s="57" t="s">
        <v>1534</v>
      </c>
      <c r="C1115" s="202" t="s">
        <v>1829</v>
      </c>
      <c r="D1115" s="58" t="s">
        <v>3340</v>
      </c>
      <c r="E1115" s="59" t="s">
        <v>1585</v>
      </c>
      <c r="F1115" s="85"/>
      <c r="G1115" s="85"/>
      <c r="H1115" s="86" t="s">
        <v>1577</v>
      </c>
      <c r="I1115" s="85"/>
      <c r="J1115" s="86" t="s">
        <v>1578</v>
      </c>
      <c r="K1115" s="86" t="s">
        <v>1582</v>
      </c>
      <c r="L1115" s="86" t="s">
        <v>3338</v>
      </c>
      <c r="M1115" s="86"/>
      <c r="N1115" s="86" t="s">
        <v>3341</v>
      </c>
      <c r="O1115" s="86"/>
      <c r="P1115" s="64" t="s">
        <v>1588</v>
      </c>
      <c r="Q1115" s="64" t="s">
        <v>275</v>
      </c>
      <c r="R1115" s="232"/>
      <c r="S1115" s="86"/>
      <c r="T1115" s="86">
        <v>3</v>
      </c>
      <c r="U1115" s="86"/>
      <c r="V1115" s="86">
        <v>9</v>
      </c>
      <c r="W1115" s="86">
        <v>1</v>
      </c>
      <c r="X1115" s="86"/>
      <c r="Y1115" s="86"/>
      <c r="Z1115" s="86"/>
      <c r="AA1115" s="86"/>
      <c r="AB1115" s="64" t="s">
        <v>142</v>
      </c>
      <c r="AC1115" s="64"/>
      <c r="AD1115" s="64"/>
      <c r="AE1115" s="64"/>
      <c r="AF1115" s="64"/>
      <c r="AG1115" s="64"/>
      <c r="AH1115" s="64"/>
      <c r="AI1115" s="64"/>
      <c r="AJ1115" s="64"/>
      <c r="AK1115" s="64"/>
      <c r="AL1115" s="64"/>
      <c r="AM1115" s="64"/>
      <c r="AN1115" s="64"/>
      <c r="AO1115" s="197" t="s">
        <v>74</v>
      </c>
      <c r="AP1115" s="197" t="s">
        <v>303</v>
      </c>
      <c r="AQ1115" s="197" t="s">
        <v>1584</v>
      </c>
      <c r="AR1115" s="70" t="s">
        <v>126</v>
      </c>
      <c r="AS1115" s="197" t="s">
        <v>179</v>
      </c>
      <c r="AT1115" s="40">
        <v>308041.40999999997</v>
      </c>
      <c r="AU1115" s="40">
        <f>AT1115</f>
        <v>308041.40999999997</v>
      </c>
      <c r="AV1115" s="40"/>
      <c r="AW1115" s="40"/>
      <c r="AX1115" s="40">
        <f>AT1115</f>
        <v>308041.40999999997</v>
      </c>
      <c r="AY1115" s="40">
        <f>AU1115</f>
        <v>308041.40999999997</v>
      </c>
      <c r="AZ1115" s="40"/>
      <c r="BA1115" s="40"/>
      <c r="BB1115" s="40"/>
      <c r="BC1115" s="40"/>
      <c r="BD1115" s="40"/>
      <c r="BE1115" s="40"/>
      <c r="BF1115" s="40"/>
      <c r="BG1115" s="40"/>
      <c r="BH1115" s="40"/>
      <c r="BI1115" s="40"/>
      <c r="BJ1115" s="40"/>
      <c r="BK1115" s="40"/>
      <c r="BL1115" s="40"/>
      <c r="BM1115" s="40"/>
      <c r="BN1115" s="40"/>
      <c r="BO1115" s="40"/>
      <c r="BP1115" s="40"/>
      <c r="BQ1115" s="40"/>
      <c r="BR1115" s="40"/>
      <c r="BS1115" s="40"/>
      <c r="BT1115" s="40"/>
      <c r="BU1115" s="40"/>
      <c r="BV1115" s="40"/>
      <c r="BW1115" s="40"/>
      <c r="BX1115" s="40">
        <f t="shared" si="457"/>
        <v>308041.40999999997</v>
      </c>
      <c r="BY1115" s="40"/>
      <c r="BZ1115" s="40">
        <f>BX1115</f>
        <v>308041.40999999997</v>
      </c>
      <c r="CA1115" s="40"/>
      <c r="CB1115" s="40"/>
      <c r="CC1115" s="40"/>
      <c r="CD1115" s="40"/>
      <c r="CE1115" s="40"/>
      <c r="CF1115" s="40"/>
      <c r="CG1115" s="40"/>
      <c r="CH1115" s="40"/>
      <c r="CI1115" s="40"/>
      <c r="CJ1115" s="40"/>
      <c r="CK1115" s="40"/>
      <c r="CL1115" s="40"/>
      <c r="CM1115" s="382" t="s">
        <v>91</v>
      </c>
      <c r="CN1115" s="19" t="str">
        <f t="shared" si="479"/>
        <v>4010000470310нормативный</v>
      </c>
      <c r="CR1115" s="104">
        <f t="shared" si="439"/>
        <v>0</v>
      </c>
      <c r="CS1115" s="104">
        <f t="shared" si="440"/>
        <v>0</v>
      </c>
      <c r="CT1115" s="104">
        <f t="shared" si="441"/>
        <v>0</v>
      </c>
      <c r="CU1115" s="104">
        <f t="shared" si="442"/>
        <v>0</v>
      </c>
      <c r="CV1115" s="104">
        <f t="shared" si="443"/>
        <v>0</v>
      </c>
      <c r="CW1115" s="104">
        <f t="shared" si="444"/>
        <v>0</v>
      </c>
      <c r="CY1115" s="211">
        <f t="shared" si="459"/>
        <v>0</v>
      </c>
      <c r="CZ1115" s="211">
        <f t="shared" si="460"/>
        <v>0</v>
      </c>
      <c r="DA1115" s="211">
        <f t="shared" si="461"/>
        <v>0</v>
      </c>
      <c r="DB1115" s="211">
        <f t="shared" si="462"/>
        <v>0</v>
      </c>
      <c r="DC1115" s="211">
        <f t="shared" si="463"/>
        <v>0</v>
      </c>
      <c r="DD1115" s="211">
        <f t="shared" si="464"/>
        <v>0</v>
      </c>
      <c r="DE1115" s="211">
        <f t="shared" si="465"/>
        <v>0</v>
      </c>
      <c r="DF1115" s="211">
        <f t="shared" si="466"/>
        <v>0</v>
      </c>
      <c r="DG1115" s="211">
        <f t="shared" si="467"/>
        <v>0</v>
      </c>
      <c r="DH1115" s="211">
        <f t="shared" si="468"/>
        <v>0</v>
      </c>
    </row>
    <row r="1116" spans="1:112" ht="32.1" customHeight="1">
      <c r="A1116" s="56">
        <v>624</v>
      </c>
      <c r="B1116" s="57" t="s">
        <v>1534</v>
      </c>
      <c r="C1116" s="202">
        <v>401000047</v>
      </c>
      <c r="D1116" s="58" t="s">
        <v>1634</v>
      </c>
      <c r="E1116" s="59" t="s">
        <v>1576</v>
      </c>
      <c r="F1116" s="85"/>
      <c r="G1116" s="85"/>
      <c r="H1116" s="86" t="s">
        <v>1577</v>
      </c>
      <c r="I1116" s="85"/>
      <c r="J1116" s="86" t="s">
        <v>1578</v>
      </c>
      <c r="K1116" s="86" t="s">
        <v>1582</v>
      </c>
      <c r="L1116" s="86" t="s">
        <v>3338</v>
      </c>
      <c r="M1116" s="86"/>
      <c r="N1116" s="86" t="s">
        <v>3341</v>
      </c>
      <c r="O1116" s="86"/>
      <c r="P1116" s="64" t="s">
        <v>1583</v>
      </c>
      <c r="Q1116" s="64" t="s">
        <v>3331</v>
      </c>
      <c r="R1116" s="86"/>
      <c r="S1116" s="86"/>
      <c r="T1116" s="86">
        <v>3</v>
      </c>
      <c r="U1116" s="86"/>
      <c r="V1116" s="86">
        <v>12</v>
      </c>
      <c r="W1116" s="86">
        <v>1</v>
      </c>
      <c r="X1116" s="86" t="s">
        <v>300</v>
      </c>
      <c r="Y1116" s="86"/>
      <c r="Z1116" s="86"/>
      <c r="AA1116" s="86"/>
      <c r="AB1116" s="64" t="s">
        <v>3332</v>
      </c>
      <c r="AC1116" s="64"/>
      <c r="AD1116" s="64"/>
      <c r="AE1116" s="64"/>
      <c r="AF1116" s="64"/>
      <c r="AG1116" s="64"/>
      <c r="AH1116" s="64"/>
      <c r="AI1116" s="64"/>
      <c r="AJ1116" s="64"/>
      <c r="AK1116" s="64"/>
      <c r="AL1116" s="64"/>
      <c r="AM1116" s="64"/>
      <c r="AN1116" s="64"/>
      <c r="AO1116" s="197" t="s">
        <v>74</v>
      </c>
      <c r="AP1116" s="197" t="s">
        <v>303</v>
      </c>
      <c r="AQ1116" s="197" t="s">
        <v>1580</v>
      </c>
      <c r="AR1116" s="70" t="s">
        <v>174</v>
      </c>
      <c r="AS1116" s="197" t="s">
        <v>73</v>
      </c>
      <c r="AT1116" s="40">
        <v>5897493.2300000004</v>
      </c>
      <c r="AU1116" s="40">
        <v>4896134.76</v>
      </c>
      <c r="AV1116" s="40"/>
      <c r="AW1116" s="40"/>
      <c r="AX1116" s="40"/>
      <c r="AY1116" s="40"/>
      <c r="AZ1116" s="40"/>
      <c r="BA1116" s="40"/>
      <c r="BB1116" s="40">
        <f t="shared" ref="BB1116:BC1122" si="480">AT1116</f>
        <v>5897493.2300000004</v>
      </c>
      <c r="BC1116" s="40">
        <f t="shared" si="480"/>
        <v>4896134.76</v>
      </c>
      <c r="BD1116" s="40">
        <v>4988743.6100000003</v>
      </c>
      <c r="BE1116" s="40"/>
      <c r="BF1116" s="40"/>
      <c r="BG1116" s="40"/>
      <c r="BH1116" s="40">
        <f t="shared" ref="BH1116:BH1128" si="481">BD1116</f>
        <v>4988743.6100000003</v>
      </c>
      <c r="BI1116" s="40">
        <v>2982300</v>
      </c>
      <c r="BJ1116" s="40"/>
      <c r="BK1116" s="40"/>
      <c r="BL1116" s="40"/>
      <c r="BM1116" s="40">
        <f>BI1116</f>
        <v>2982300</v>
      </c>
      <c r="BN1116" s="40">
        <v>2987710</v>
      </c>
      <c r="BO1116" s="40"/>
      <c r="BP1116" s="40"/>
      <c r="BQ1116" s="40"/>
      <c r="BR1116" s="40">
        <f>BN1116</f>
        <v>2987710</v>
      </c>
      <c r="BS1116" s="40">
        <f>BN1116-41420</f>
        <v>2946290</v>
      </c>
      <c r="BT1116" s="40"/>
      <c r="BU1116" s="40"/>
      <c r="BV1116" s="40"/>
      <c r="BW1116" s="40">
        <f>BS1116</f>
        <v>2946290</v>
      </c>
      <c r="BX1116" s="40">
        <f t="shared" si="457"/>
        <v>5897493.2300000004</v>
      </c>
      <c r="BY1116" s="40"/>
      <c r="BZ1116" s="40"/>
      <c r="CA1116" s="40"/>
      <c r="CB1116" s="40">
        <f t="shared" ref="CB1116:CB1128" si="482">BX1116</f>
        <v>5897493.2300000004</v>
      </c>
      <c r="CC1116" s="40">
        <f t="shared" ref="CC1116:CC1128" si="483">BD1116</f>
        <v>4988743.6100000003</v>
      </c>
      <c r="CD1116" s="40"/>
      <c r="CE1116" s="40"/>
      <c r="CF1116" s="40"/>
      <c r="CG1116" s="40">
        <f>CC1116</f>
        <v>4988743.6100000003</v>
      </c>
      <c r="CH1116" s="40">
        <f>BI1116</f>
        <v>2982300</v>
      </c>
      <c r="CI1116" s="40"/>
      <c r="CJ1116" s="40"/>
      <c r="CK1116" s="40"/>
      <c r="CL1116" s="40">
        <f>CH1116</f>
        <v>2982300</v>
      </c>
      <c r="CM1116" s="382" t="s">
        <v>91</v>
      </c>
      <c r="CN1116" s="19" t="str">
        <f t="shared" si="479"/>
        <v>4010000470310нормативный</v>
      </c>
      <c r="CR1116" s="104">
        <f t="shared" si="439"/>
        <v>0</v>
      </c>
      <c r="CS1116" s="104">
        <f t="shared" si="440"/>
        <v>0</v>
      </c>
      <c r="CT1116" s="104">
        <f t="shared" si="441"/>
        <v>0</v>
      </c>
      <c r="CU1116" s="104">
        <f t="shared" si="442"/>
        <v>0</v>
      </c>
      <c r="CV1116" s="104">
        <f t="shared" si="443"/>
        <v>0</v>
      </c>
      <c r="CW1116" s="104">
        <f t="shared" si="444"/>
        <v>0</v>
      </c>
      <c r="CY1116" s="211">
        <f t="shared" si="459"/>
        <v>0</v>
      </c>
      <c r="CZ1116" s="211">
        <f t="shared" si="460"/>
        <v>0</v>
      </c>
      <c r="DA1116" s="211">
        <f t="shared" si="461"/>
        <v>0</v>
      </c>
      <c r="DB1116" s="211">
        <f t="shared" si="462"/>
        <v>0</v>
      </c>
      <c r="DC1116" s="211">
        <f t="shared" si="463"/>
        <v>0</v>
      </c>
      <c r="DD1116" s="211">
        <f t="shared" si="464"/>
        <v>0</v>
      </c>
      <c r="DE1116" s="211">
        <f t="shared" si="465"/>
        <v>0</v>
      </c>
      <c r="DF1116" s="211">
        <f t="shared" si="466"/>
        <v>0</v>
      </c>
      <c r="DG1116" s="211">
        <f t="shared" si="467"/>
        <v>0</v>
      </c>
      <c r="DH1116" s="211">
        <f t="shared" si="468"/>
        <v>0</v>
      </c>
    </row>
    <row r="1117" spans="1:112" ht="32.1" customHeight="1">
      <c r="A1117" s="56" t="s">
        <v>1561</v>
      </c>
      <c r="B1117" s="57" t="s">
        <v>1534</v>
      </c>
      <c r="C1117" s="202">
        <v>402000025</v>
      </c>
      <c r="D1117" s="58" t="s">
        <v>408</v>
      </c>
      <c r="E1117" s="59" t="s">
        <v>334</v>
      </c>
      <c r="F1117" s="85"/>
      <c r="G1117" s="85"/>
      <c r="H1117" s="86" t="s">
        <v>3349</v>
      </c>
      <c r="I1117" s="85"/>
      <c r="J1117" s="86" t="s">
        <v>1589</v>
      </c>
      <c r="K1117" s="86" t="s">
        <v>1364</v>
      </c>
      <c r="L1117" s="86" t="s">
        <v>1590</v>
      </c>
      <c r="M1117" s="86"/>
      <c r="N1117" s="86" t="s">
        <v>1591</v>
      </c>
      <c r="O1117" s="86"/>
      <c r="P1117" s="64" t="s">
        <v>1592</v>
      </c>
      <c r="Q1117" s="64" t="s">
        <v>335</v>
      </c>
      <c r="R1117" s="86"/>
      <c r="S1117" s="86"/>
      <c r="T1117" s="86">
        <v>3</v>
      </c>
      <c r="U1117" s="86"/>
      <c r="V1117" s="86">
        <v>12</v>
      </c>
      <c r="W1117" s="86">
        <v>1</v>
      </c>
      <c r="X1117" s="86" t="s">
        <v>336</v>
      </c>
      <c r="Y1117" s="86"/>
      <c r="Z1117" s="86"/>
      <c r="AA1117" s="86"/>
      <c r="AB1117" s="64" t="s">
        <v>142</v>
      </c>
      <c r="AC1117" s="64"/>
      <c r="AD1117" s="64"/>
      <c r="AE1117" s="64"/>
      <c r="AF1117" s="64"/>
      <c r="AG1117" s="64"/>
      <c r="AH1117" s="64"/>
      <c r="AI1117" s="64"/>
      <c r="AJ1117" s="64"/>
      <c r="AK1117" s="64"/>
      <c r="AL1117" s="64"/>
      <c r="AM1117" s="64"/>
      <c r="AN1117" s="64"/>
      <c r="AO1117" s="197" t="s">
        <v>74</v>
      </c>
      <c r="AP1117" s="197" t="s">
        <v>303</v>
      </c>
      <c r="AQ1117" s="197" t="s">
        <v>1580</v>
      </c>
      <c r="AR1117" s="70" t="s">
        <v>1593</v>
      </c>
      <c r="AS1117" s="197" t="s">
        <v>73</v>
      </c>
      <c r="AT1117" s="40">
        <v>3043.59</v>
      </c>
      <c r="AU1117" s="40">
        <f>AT1117</f>
        <v>3043.59</v>
      </c>
      <c r="AV1117" s="40"/>
      <c r="AW1117" s="40"/>
      <c r="AX1117" s="40"/>
      <c r="AY1117" s="40"/>
      <c r="AZ1117" s="40"/>
      <c r="BA1117" s="40"/>
      <c r="BB1117" s="40">
        <f t="shared" si="480"/>
        <v>3043.59</v>
      </c>
      <c r="BC1117" s="40">
        <f t="shared" si="480"/>
        <v>3043.59</v>
      </c>
      <c r="BD1117" s="40">
        <v>0</v>
      </c>
      <c r="BE1117" s="40"/>
      <c r="BF1117" s="40"/>
      <c r="BG1117" s="40"/>
      <c r="BH1117" s="40">
        <f t="shared" si="481"/>
        <v>0</v>
      </c>
      <c r="BI1117" s="40"/>
      <c r="BJ1117" s="40"/>
      <c r="BK1117" s="40"/>
      <c r="BL1117" s="40"/>
      <c r="BM1117" s="40"/>
      <c r="BN1117" s="40"/>
      <c r="BO1117" s="40"/>
      <c r="BP1117" s="40"/>
      <c r="BQ1117" s="40"/>
      <c r="BR1117" s="40"/>
      <c r="BS1117" s="40"/>
      <c r="BT1117" s="40"/>
      <c r="BU1117" s="40"/>
      <c r="BV1117" s="40"/>
      <c r="BW1117" s="40"/>
      <c r="BX1117" s="40">
        <f t="shared" si="457"/>
        <v>3043.59</v>
      </c>
      <c r="BY1117" s="40"/>
      <c r="BZ1117" s="40"/>
      <c r="CA1117" s="40"/>
      <c r="CB1117" s="40">
        <f t="shared" si="482"/>
        <v>3043.59</v>
      </c>
      <c r="CC1117" s="40">
        <f t="shared" si="483"/>
        <v>0</v>
      </c>
      <c r="CD1117" s="40"/>
      <c r="CE1117" s="40"/>
      <c r="CF1117" s="40"/>
      <c r="CG1117" s="40">
        <f>CC1117</f>
        <v>0</v>
      </c>
      <c r="CH1117" s="40">
        <f>BI1117</f>
        <v>0</v>
      </c>
      <c r="CI1117" s="40"/>
      <c r="CJ1117" s="40"/>
      <c r="CK1117" s="40"/>
      <c r="CL1117" s="40">
        <f>CH1117</f>
        <v>0</v>
      </c>
      <c r="CM1117" s="382" t="s">
        <v>91</v>
      </c>
      <c r="CN1117" s="19" t="str">
        <f t="shared" si="479"/>
        <v>4020000250310нормативный</v>
      </c>
      <c r="CR1117" s="104">
        <f t="shared" si="439"/>
        <v>0</v>
      </c>
      <c r="CS1117" s="104">
        <f t="shared" si="440"/>
        <v>0</v>
      </c>
      <c r="CT1117" s="104">
        <f t="shared" si="441"/>
        <v>0</v>
      </c>
      <c r="CU1117" s="104">
        <f t="shared" si="442"/>
        <v>0</v>
      </c>
      <c r="CV1117" s="104">
        <f t="shared" si="443"/>
        <v>0</v>
      </c>
      <c r="CW1117" s="104">
        <f t="shared" si="444"/>
        <v>0</v>
      </c>
      <c r="CY1117" s="211">
        <f t="shared" si="459"/>
        <v>0</v>
      </c>
      <c r="CZ1117" s="211">
        <f t="shared" si="460"/>
        <v>0</v>
      </c>
      <c r="DA1117" s="211">
        <f t="shared" si="461"/>
        <v>0</v>
      </c>
      <c r="DB1117" s="211">
        <f t="shared" si="462"/>
        <v>0</v>
      </c>
      <c r="DC1117" s="211">
        <f t="shared" si="463"/>
        <v>0</v>
      </c>
      <c r="DD1117" s="211">
        <f t="shared" si="464"/>
        <v>0</v>
      </c>
      <c r="DE1117" s="211">
        <f t="shared" si="465"/>
        <v>0</v>
      </c>
      <c r="DF1117" s="211">
        <f t="shared" si="466"/>
        <v>0</v>
      </c>
      <c r="DG1117" s="211">
        <f t="shared" si="467"/>
        <v>0</v>
      </c>
      <c r="DH1117" s="211">
        <f t="shared" si="468"/>
        <v>0</v>
      </c>
    </row>
    <row r="1118" spans="1:112" ht="32.1" customHeight="1">
      <c r="A1118" s="56">
        <v>624</v>
      </c>
      <c r="B1118" s="57" t="s">
        <v>1534</v>
      </c>
      <c r="C1118" s="202">
        <v>401000047</v>
      </c>
      <c r="D1118" s="58" t="s">
        <v>1634</v>
      </c>
      <c r="E1118" s="59" t="s">
        <v>1576</v>
      </c>
      <c r="F1118" s="85"/>
      <c r="G1118" s="85"/>
      <c r="H1118" s="86" t="s">
        <v>1577</v>
      </c>
      <c r="I1118" s="85"/>
      <c r="J1118" s="86" t="s">
        <v>1578</v>
      </c>
      <c r="K1118" s="86" t="s">
        <v>1582</v>
      </c>
      <c r="L1118" s="86" t="s">
        <v>3338</v>
      </c>
      <c r="M1118" s="86"/>
      <c r="N1118" s="86" t="s">
        <v>3341</v>
      </c>
      <c r="O1118" s="86"/>
      <c r="P1118" s="64" t="s">
        <v>1583</v>
      </c>
      <c r="Q1118" s="64" t="s">
        <v>3331</v>
      </c>
      <c r="R1118" s="86"/>
      <c r="S1118" s="86"/>
      <c r="T1118" s="86">
        <v>3</v>
      </c>
      <c r="U1118" s="86"/>
      <c r="V1118" s="86">
        <v>12</v>
      </c>
      <c r="W1118" s="86">
        <v>1</v>
      </c>
      <c r="X1118" s="86" t="s">
        <v>300</v>
      </c>
      <c r="Y1118" s="86"/>
      <c r="Z1118" s="86"/>
      <c r="AA1118" s="86"/>
      <c r="AB1118" s="64" t="s">
        <v>3332</v>
      </c>
      <c r="AC1118" s="64"/>
      <c r="AD1118" s="64"/>
      <c r="AE1118" s="64"/>
      <c r="AF1118" s="64"/>
      <c r="AG1118" s="64"/>
      <c r="AH1118" s="64"/>
      <c r="AI1118" s="64"/>
      <c r="AJ1118" s="64"/>
      <c r="AK1118" s="64"/>
      <c r="AL1118" s="64"/>
      <c r="AM1118" s="64"/>
      <c r="AN1118" s="64"/>
      <c r="AO1118" s="197" t="s">
        <v>74</v>
      </c>
      <c r="AP1118" s="197" t="s">
        <v>303</v>
      </c>
      <c r="AQ1118" s="197" t="s">
        <v>1580</v>
      </c>
      <c r="AR1118" s="70" t="s">
        <v>174</v>
      </c>
      <c r="AS1118" s="197" t="s">
        <v>118</v>
      </c>
      <c r="AT1118" s="40">
        <v>1686787.03</v>
      </c>
      <c r="AU1118" s="40">
        <v>1646755.41</v>
      </c>
      <c r="AV1118" s="40"/>
      <c r="AW1118" s="40"/>
      <c r="AX1118" s="40"/>
      <c r="AY1118" s="40"/>
      <c r="AZ1118" s="40"/>
      <c r="BA1118" s="40"/>
      <c r="BB1118" s="40">
        <f t="shared" si="480"/>
        <v>1686787.03</v>
      </c>
      <c r="BC1118" s="40">
        <f t="shared" si="480"/>
        <v>1646755.41</v>
      </c>
      <c r="BD1118" s="40">
        <v>1694586.8</v>
      </c>
      <c r="BE1118" s="40"/>
      <c r="BF1118" s="40"/>
      <c r="BG1118" s="40"/>
      <c r="BH1118" s="40">
        <f t="shared" si="481"/>
        <v>1694586.8</v>
      </c>
      <c r="BI1118" s="40">
        <v>1742820</v>
      </c>
      <c r="BJ1118" s="40"/>
      <c r="BK1118" s="40"/>
      <c r="BL1118" s="40"/>
      <c r="BM1118" s="40">
        <f>BI1118</f>
        <v>1742820</v>
      </c>
      <c r="BN1118" s="40">
        <v>1805470</v>
      </c>
      <c r="BO1118" s="40"/>
      <c r="BP1118" s="40"/>
      <c r="BQ1118" s="40"/>
      <c r="BR1118" s="40">
        <f>BN1118</f>
        <v>1805470</v>
      </c>
      <c r="BS1118" s="40">
        <f>BN1118</f>
        <v>1805470</v>
      </c>
      <c r="BT1118" s="40"/>
      <c r="BU1118" s="40"/>
      <c r="BV1118" s="40"/>
      <c r="BW1118" s="40">
        <f>BS1118</f>
        <v>1805470</v>
      </c>
      <c r="BX1118" s="40">
        <f t="shared" si="457"/>
        <v>1686787.03</v>
      </c>
      <c r="BY1118" s="40"/>
      <c r="BZ1118" s="40"/>
      <c r="CA1118" s="40"/>
      <c r="CB1118" s="40">
        <f t="shared" si="482"/>
        <v>1686787.03</v>
      </c>
      <c r="CC1118" s="40">
        <f t="shared" si="483"/>
        <v>1694586.8</v>
      </c>
      <c r="CD1118" s="40"/>
      <c r="CE1118" s="40"/>
      <c r="CF1118" s="40"/>
      <c r="CG1118" s="40">
        <f>CC1118</f>
        <v>1694586.8</v>
      </c>
      <c r="CH1118" s="40">
        <f>BI1118</f>
        <v>1742820</v>
      </c>
      <c r="CI1118" s="40"/>
      <c r="CJ1118" s="40"/>
      <c r="CK1118" s="40"/>
      <c r="CL1118" s="40">
        <f>CH1118</f>
        <v>1742820</v>
      </c>
      <c r="CM1118" s="311" t="s">
        <v>1257</v>
      </c>
      <c r="CN1118" s="19" t="str">
        <f t="shared" si="479"/>
        <v>4010000470310индексации</v>
      </c>
      <c r="CR1118" s="104">
        <f t="shared" si="439"/>
        <v>0</v>
      </c>
      <c r="CS1118" s="104">
        <f t="shared" si="440"/>
        <v>0</v>
      </c>
      <c r="CT1118" s="104">
        <f t="shared" si="441"/>
        <v>0</v>
      </c>
      <c r="CU1118" s="104">
        <f t="shared" si="442"/>
        <v>0</v>
      </c>
      <c r="CV1118" s="104">
        <f t="shared" si="443"/>
        <v>0</v>
      </c>
      <c r="CW1118" s="104">
        <f t="shared" si="444"/>
        <v>0</v>
      </c>
      <c r="CY1118" s="211">
        <f t="shared" si="459"/>
        <v>0</v>
      </c>
      <c r="CZ1118" s="211">
        <f t="shared" si="460"/>
        <v>0</v>
      </c>
      <c r="DA1118" s="211">
        <f t="shared" si="461"/>
        <v>0</v>
      </c>
      <c r="DB1118" s="211">
        <f t="shared" si="462"/>
        <v>0</v>
      </c>
      <c r="DC1118" s="211">
        <f t="shared" si="463"/>
        <v>0</v>
      </c>
      <c r="DD1118" s="211">
        <f t="shared" si="464"/>
        <v>0</v>
      </c>
      <c r="DE1118" s="211">
        <f t="shared" si="465"/>
        <v>0</v>
      </c>
      <c r="DF1118" s="211">
        <f t="shared" si="466"/>
        <v>0</v>
      </c>
      <c r="DG1118" s="211">
        <f t="shared" si="467"/>
        <v>0</v>
      </c>
      <c r="DH1118" s="211">
        <f t="shared" si="468"/>
        <v>0</v>
      </c>
    </row>
    <row r="1119" spans="1:112" ht="32.1" customHeight="1">
      <c r="A1119" s="56">
        <v>624</v>
      </c>
      <c r="B1119" s="57" t="s">
        <v>1534</v>
      </c>
      <c r="C1119" s="202">
        <v>401000047</v>
      </c>
      <c r="D1119" s="58" t="s">
        <v>1634</v>
      </c>
      <c r="E1119" s="59" t="s">
        <v>1576</v>
      </c>
      <c r="F1119" s="85"/>
      <c r="G1119" s="85"/>
      <c r="H1119" s="86" t="s">
        <v>1577</v>
      </c>
      <c r="I1119" s="85"/>
      <c r="J1119" s="86" t="s">
        <v>1578</v>
      </c>
      <c r="K1119" s="86" t="s">
        <v>1582</v>
      </c>
      <c r="L1119" s="86" t="s">
        <v>3338</v>
      </c>
      <c r="M1119" s="86"/>
      <c r="N1119" s="86" t="s">
        <v>3341</v>
      </c>
      <c r="O1119" s="86"/>
      <c r="P1119" s="64" t="s">
        <v>1583</v>
      </c>
      <c r="Q1119" s="64" t="s">
        <v>3331</v>
      </c>
      <c r="R1119" s="86"/>
      <c r="S1119" s="86"/>
      <c r="T1119" s="86">
        <v>3</v>
      </c>
      <c r="U1119" s="86"/>
      <c r="V1119" s="86">
        <v>12</v>
      </c>
      <c r="W1119" s="86">
        <v>1</v>
      </c>
      <c r="X1119" s="86" t="s">
        <v>300</v>
      </c>
      <c r="Y1119" s="86"/>
      <c r="Z1119" s="86"/>
      <c r="AA1119" s="86"/>
      <c r="AB1119" s="64" t="s">
        <v>3332</v>
      </c>
      <c r="AC1119" s="64"/>
      <c r="AD1119" s="64"/>
      <c r="AE1119" s="64"/>
      <c r="AF1119" s="64"/>
      <c r="AG1119" s="64"/>
      <c r="AH1119" s="64"/>
      <c r="AI1119" s="64"/>
      <c r="AJ1119" s="64"/>
      <c r="AK1119" s="64"/>
      <c r="AL1119" s="64"/>
      <c r="AM1119" s="64"/>
      <c r="AN1119" s="64"/>
      <c r="AO1119" s="197" t="s">
        <v>74</v>
      </c>
      <c r="AP1119" s="197" t="s">
        <v>303</v>
      </c>
      <c r="AQ1119" s="197" t="s">
        <v>1580</v>
      </c>
      <c r="AR1119" s="70" t="s">
        <v>174</v>
      </c>
      <c r="AS1119" s="197" t="s">
        <v>80</v>
      </c>
      <c r="AT1119" s="40">
        <v>677860</v>
      </c>
      <c r="AU1119" s="40">
        <f>AT1119</f>
        <v>677860</v>
      </c>
      <c r="AV1119" s="40"/>
      <c r="AW1119" s="40"/>
      <c r="AX1119" s="40"/>
      <c r="AY1119" s="40"/>
      <c r="AZ1119" s="40"/>
      <c r="BA1119" s="40"/>
      <c r="BB1119" s="40">
        <f t="shared" si="480"/>
        <v>677860</v>
      </c>
      <c r="BC1119" s="40">
        <f t="shared" si="480"/>
        <v>677860</v>
      </c>
      <c r="BD1119" s="40">
        <v>669960</v>
      </c>
      <c r="BE1119" s="40"/>
      <c r="BF1119" s="40"/>
      <c r="BG1119" s="40"/>
      <c r="BH1119" s="40">
        <f t="shared" si="481"/>
        <v>669960</v>
      </c>
      <c r="BI1119" s="40">
        <v>669960</v>
      </c>
      <c r="BJ1119" s="40"/>
      <c r="BK1119" s="40"/>
      <c r="BL1119" s="40"/>
      <c r="BM1119" s="40">
        <f>BI1119</f>
        <v>669960</v>
      </c>
      <c r="BN1119" s="40">
        <v>669960</v>
      </c>
      <c r="BO1119" s="40"/>
      <c r="BP1119" s="40"/>
      <c r="BQ1119" s="40"/>
      <c r="BR1119" s="40">
        <f>BN1119</f>
        <v>669960</v>
      </c>
      <c r="BS1119" s="40">
        <f>BN1119</f>
        <v>669960</v>
      </c>
      <c r="BT1119" s="40"/>
      <c r="BU1119" s="40"/>
      <c r="BV1119" s="40"/>
      <c r="BW1119" s="40">
        <f>BS1119</f>
        <v>669960</v>
      </c>
      <c r="BX1119" s="40">
        <f t="shared" si="457"/>
        <v>677860</v>
      </c>
      <c r="BY1119" s="40"/>
      <c r="BZ1119" s="40"/>
      <c r="CA1119" s="40"/>
      <c r="CB1119" s="40">
        <f t="shared" si="482"/>
        <v>677860</v>
      </c>
      <c r="CC1119" s="40">
        <f t="shared" si="483"/>
        <v>669960</v>
      </c>
      <c r="CD1119" s="40"/>
      <c r="CE1119" s="40"/>
      <c r="CF1119" s="40"/>
      <c r="CG1119" s="40">
        <f>CC1119</f>
        <v>669960</v>
      </c>
      <c r="CH1119" s="40">
        <f>BI1119</f>
        <v>669960</v>
      </c>
      <c r="CI1119" s="40"/>
      <c r="CJ1119" s="40"/>
      <c r="CK1119" s="40"/>
      <c r="CL1119" s="40">
        <f>CH1119</f>
        <v>669960</v>
      </c>
      <c r="CM1119" s="382" t="s">
        <v>91</v>
      </c>
      <c r="CN1119" s="19" t="str">
        <f t="shared" si="479"/>
        <v>4010000470310нормативный</v>
      </c>
      <c r="CR1119" s="104">
        <f t="shared" si="439"/>
        <v>0</v>
      </c>
      <c r="CS1119" s="104">
        <f t="shared" si="440"/>
        <v>0</v>
      </c>
      <c r="CT1119" s="104">
        <f t="shared" si="441"/>
        <v>0</v>
      </c>
      <c r="CU1119" s="104">
        <f t="shared" si="442"/>
        <v>0</v>
      </c>
      <c r="CV1119" s="104">
        <f t="shared" si="443"/>
        <v>0</v>
      </c>
      <c r="CW1119" s="104">
        <f t="shared" si="444"/>
        <v>0</v>
      </c>
      <c r="CY1119" s="211">
        <f t="shared" si="459"/>
        <v>0</v>
      </c>
      <c r="CZ1119" s="211">
        <f t="shared" si="460"/>
        <v>0</v>
      </c>
      <c r="DA1119" s="211">
        <f t="shared" si="461"/>
        <v>0</v>
      </c>
      <c r="DB1119" s="211">
        <f t="shared" si="462"/>
        <v>0</v>
      </c>
      <c r="DC1119" s="211">
        <f t="shared" si="463"/>
        <v>0</v>
      </c>
      <c r="DD1119" s="211">
        <f t="shared" si="464"/>
        <v>0</v>
      </c>
      <c r="DE1119" s="211">
        <f t="shared" si="465"/>
        <v>0</v>
      </c>
      <c r="DF1119" s="211">
        <f t="shared" si="466"/>
        <v>0</v>
      </c>
      <c r="DG1119" s="211">
        <f t="shared" si="467"/>
        <v>0</v>
      </c>
      <c r="DH1119" s="211">
        <f t="shared" si="468"/>
        <v>0</v>
      </c>
    </row>
    <row r="1120" spans="1:112" ht="32.1" customHeight="1">
      <c r="A1120" s="56">
        <v>624</v>
      </c>
      <c r="B1120" s="57" t="s">
        <v>1534</v>
      </c>
      <c r="C1120" s="202">
        <v>401000047</v>
      </c>
      <c r="D1120" s="58" t="s">
        <v>1634</v>
      </c>
      <c r="E1120" s="59" t="s">
        <v>1576</v>
      </c>
      <c r="F1120" s="85"/>
      <c r="G1120" s="85"/>
      <c r="H1120" s="86" t="s">
        <v>1577</v>
      </c>
      <c r="I1120" s="85"/>
      <c r="J1120" s="86" t="s">
        <v>1578</v>
      </c>
      <c r="K1120" s="86" t="s">
        <v>1582</v>
      </c>
      <c r="L1120" s="86" t="s">
        <v>3338</v>
      </c>
      <c r="M1120" s="86"/>
      <c r="N1120" s="86" t="s">
        <v>3341</v>
      </c>
      <c r="O1120" s="86"/>
      <c r="P1120" s="64" t="s">
        <v>1583</v>
      </c>
      <c r="Q1120" s="64" t="s">
        <v>3331</v>
      </c>
      <c r="R1120" s="86"/>
      <c r="S1120" s="86"/>
      <c r="T1120" s="86">
        <v>3</v>
      </c>
      <c r="U1120" s="86"/>
      <c r="V1120" s="86">
        <v>12</v>
      </c>
      <c r="W1120" s="86">
        <v>1</v>
      </c>
      <c r="X1120" s="86" t="s">
        <v>300</v>
      </c>
      <c r="Y1120" s="86"/>
      <c r="Z1120" s="86"/>
      <c r="AA1120" s="86"/>
      <c r="AB1120" s="64" t="s">
        <v>3332</v>
      </c>
      <c r="AC1120" s="64"/>
      <c r="AD1120" s="64"/>
      <c r="AE1120" s="64"/>
      <c r="AF1120" s="64"/>
      <c r="AG1120" s="64"/>
      <c r="AH1120" s="64"/>
      <c r="AI1120" s="64"/>
      <c r="AJ1120" s="64"/>
      <c r="AK1120" s="64"/>
      <c r="AL1120" s="64"/>
      <c r="AM1120" s="64"/>
      <c r="AN1120" s="64"/>
      <c r="AO1120" s="197" t="s">
        <v>74</v>
      </c>
      <c r="AP1120" s="197" t="s">
        <v>303</v>
      </c>
      <c r="AQ1120" s="197" t="s">
        <v>1580</v>
      </c>
      <c r="AR1120" s="70" t="s">
        <v>174</v>
      </c>
      <c r="AS1120" s="197" t="s">
        <v>81</v>
      </c>
      <c r="AT1120" s="40">
        <v>49000</v>
      </c>
      <c r="AU1120" s="40">
        <v>49000</v>
      </c>
      <c r="AV1120" s="40"/>
      <c r="AW1120" s="40"/>
      <c r="AX1120" s="40"/>
      <c r="AY1120" s="40"/>
      <c r="AZ1120" s="40"/>
      <c r="BA1120" s="40"/>
      <c r="BB1120" s="40">
        <f t="shared" si="480"/>
        <v>49000</v>
      </c>
      <c r="BC1120" s="40">
        <f t="shared" si="480"/>
        <v>49000</v>
      </c>
      <c r="BD1120" s="40">
        <v>54340</v>
      </c>
      <c r="BE1120" s="40"/>
      <c r="BF1120" s="40"/>
      <c r="BG1120" s="40"/>
      <c r="BH1120" s="40">
        <f t="shared" si="481"/>
        <v>54340</v>
      </c>
      <c r="BI1120" s="40">
        <v>54340</v>
      </c>
      <c r="BJ1120" s="40"/>
      <c r="BK1120" s="40"/>
      <c r="BL1120" s="40"/>
      <c r="BM1120" s="40">
        <f>BI1120</f>
        <v>54340</v>
      </c>
      <c r="BN1120" s="40">
        <v>54340</v>
      </c>
      <c r="BO1120" s="40"/>
      <c r="BP1120" s="40"/>
      <c r="BQ1120" s="40"/>
      <c r="BR1120" s="40">
        <f>BN1120</f>
        <v>54340</v>
      </c>
      <c r="BS1120" s="40">
        <f>BN1120</f>
        <v>54340</v>
      </c>
      <c r="BT1120" s="40"/>
      <c r="BU1120" s="40"/>
      <c r="BV1120" s="40"/>
      <c r="BW1120" s="40">
        <f>BS1120</f>
        <v>54340</v>
      </c>
      <c r="BX1120" s="40">
        <f t="shared" si="457"/>
        <v>49000</v>
      </c>
      <c r="BY1120" s="40"/>
      <c r="BZ1120" s="40"/>
      <c r="CA1120" s="40"/>
      <c r="CB1120" s="40">
        <f t="shared" si="482"/>
        <v>49000</v>
      </c>
      <c r="CC1120" s="40">
        <f t="shared" si="483"/>
        <v>54340</v>
      </c>
      <c r="CD1120" s="40"/>
      <c r="CE1120" s="40"/>
      <c r="CF1120" s="40"/>
      <c r="CG1120" s="40">
        <f>CC1120</f>
        <v>54340</v>
      </c>
      <c r="CH1120" s="40">
        <f>BI1120</f>
        <v>54340</v>
      </c>
      <c r="CI1120" s="40"/>
      <c r="CJ1120" s="40"/>
      <c r="CK1120" s="40"/>
      <c r="CL1120" s="40">
        <f>CH1120</f>
        <v>54340</v>
      </c>
      <c r="CM1120" s="382" t="s">
        <v>91</v>
      </c>
      <c r="CN1120" s="19" t="str">
        <f t="shared" si="479"/>
        <v>4010000470310нормативный</v>
      </c>
      <c r="CR1120" s="104">
        <f t="shared" si="439"/>
        <v>0</v>
      </c>
      <c r="CS1120" s="104">
        <f t="shared" si="440"/>
        <v>0</v>
      </c>
      <c r="CT1120" s="104">
        <f t="shared" si="441"/>
        <v>0</v>
      </c>
      <c r="CU1120" s="104">
        <f t="shared" si="442"/>
        <v>0</v>
      </c>
      <c r="CV1120" s="104">
        <f t="shared" si="443"/>
        <v>0</v>
      </c>
      <c r="CW1120" s="104">
        <f t="shared" si="444"/>
        <v>0</v>
      </c>
      <c r="CY1120" s="211">
        <f t="shared" si="459"/>
        <v>0</v>
      </c>
      <c r="CZ1120" s="211">
        <f t="shared" si="460"/>
        <v>0</v>
      </c>
      <c r="DA1120" s="211">
        <f t="shared" si="461"/>
        <v>0</v>
      </c>
      <c r="DB1120" s="211">
        <f t="shared" si="462"/>
        <v>0</v>
      </c>
      <c r="DC1120" s="211">
        <f t="shared" si="463"/>
        <v>0</v>
      </c>
      <c r="DD1120" s="211">
        <f t="shared" si="464"/>
        <v>0</v>
      </c>
      <c r="DE1120" s="211">
        <f t="shared" si="465"/>
        <v>0</v>
      </c>
      <c r="DF1120" s="211">
        <f t="shared" si="466"/>
        <v>0</v>
      </c>
      <c r="DG1120" s="211">
        <f t="shared" si="467"/>
        <v>0</v>
      </c>
      <c r="DH1120" s="211">
        <f t="shared" si="468"/>
        <v>0</v>
      </c>
    </row>
    <row r="1121" spans="1:112" ht="32.1" customHeight="1">
      <c r="A1121" s="56">
        <v>624</v>
      </c>
      <c r="B1121" s="57" t="s">
        <v>1534</v>
      </c>
      <c r="C1121" s="202">
        <v>401000050</v>
      </c>
      <c r="D1121" s="58" t="s">
        <v>1594</v>
      </c>
      <c r="E1121" s="59" t="s">
        <v>1543</v>
      </c>
      <c r="F1121" s="85"/>
      <c r="G1121" s="85"/>
      <c r="H1121" s="86" t="s">
        <v>1595</v>
      </c>
      <c r="I1121" s="85"/>
      <c r="J1121" s="86" t="s">
        <v>1596</v>
      </c>
      <c r="K1121" s="86" t="s">
        <v>3350</v>
      </c>
      <c r="L1121" s="86" t="s">
        <v>3351</v>
      </c>
      <c r="M1121" s="86"/>
      <c r="N1121" s="86"/>
      <c r="O1121" s="86"/>
      <c r="P1121" s="64" t="s">
        <v>1597</v>
      </c>
      <c r="Q1121" s="64" t="s">
        <v>1547</v>
      </c>
      <c r="R1121" s="86"/>
      <c r="S1121" s="86"/>
      <c r="T1121" s="86" t="s">
        <v>584</v>
      </c>
      <c r="U1121" s="86"/>
      <c r="V1121" s="86" t="s">
        <v>1598</v>
      </c>
      <c r="W1121" s="86" t="s">
        <v>1599</v>
      </c>
      <c r="X1121" s="86" t="s">
        <v>1600</v>
      </c>
      <c r="Y1121" s="86"/>
      <c r="Z1121" s="86"/>
      <c r="AA1121" s="86"/>
      <c r="AB1121" s="64" t="s">
        <v>1601</v>
      </c>
      <c r="AC1121" s="64"/>
      <c r="AD1121" s="64"/>
      <c r="AE1121" s="64"/>
      <c r="AF1121" s="64"/>
      <c r="AG1121" s="64"/>
      <c r="AH1121" s="64"/>
      <c r="AI1121" s="64"/>
      <c r="AJ1121" s="64"/>
      <c r="AK1121" s="64"/>
      <c r="AL1121" s="64"/>
      <c r="AM1121" s="64"/>
      <c r="AN1121" s="64"/>
      <c r="AO1121" s="197" t="s">
        <v>74</v>
      </c>
      <c r="AP1121" s="197" t="s">
        <v>303</v>
      </c>
      <c r="AQ1121" s="197" t="s">
        <v>1602</v>
      </c>
      <c r="AR1121" s="70" t="s">
        <v>1603</v>
      </c>
      <c r="AS1121" s="197" t="s">
        <v>73</v>
      </c>
      <c r="AT1121" s="40">
        <v>22950</v>
      </c>
      <c r="AU1121" s="40">
        <v>22950</v>
      </c>
      <c r="AV1121" s="40"/>
      <c r="AW1121" s="40"/>
      <c r="AX1121" s="40"/>
      <c r="AY1121" s="40"/>
      <c r="AZ1121" s="40"/>
      <c r="BA1121" s="40"/>
      <c r="BB1121" s="40">
        <f t="shared" si="480"/>
        <v>22950</v>
      </c>
      <c r="BC1121" s="40">
        <f t="shared" si="480"/>
        <v>22950</v>
      </c>
      <c r="BD1121" s="40"/>
      <c r="BE1121" s="40"/>
      <c r="BF1121" s="40"/>
      <c r="BG1121" s="40"/>
      <c r="BH1121" s="40">
        <f t="shared" si="481"/>
        <v>0</v>
      </c>
      <c r="BI1121" s="40"/>
      <c r="BJ1121" s="40"/>
      <c r="BK1121" s="40"/>
      <c r="BL1121" s="40"/>
      <c r="BM1121" s="40"/>
      <c r="BN1121" s="40"/>
      <c r="BO1121" s="40"/>
      <c r="BP1121" s="40"/>
      <c r="BQ1121" s="40"/>
      <c r="BR1121" s="40"/>
      <c r="BS1121" s="40"/>
      <c r="BT1121" s="40"/>
      <c r="BU1121" s="40"/>
      <c r="BV1121" s="40"/>
      <c r="BW1121" s="40"/>
      <c r="BX1121" s="40">
        <f t="shared" si="457"/>
        <v>22950</v>
      </c>
      <c r="BY1121" s="40"/>
      <c r="BZ1121" s="40"/>
      <c r="CA1121" s="40"/>
      <c r="CB1121" s="40">
        <f t="shared" si="482"/>
        <v>22950</v>
      </c>
      <c r="CC1121" s="40">
        <f t="shared" si="483"/>
        <v>0</v>
      </c>
      <c r="CD1121" s="40"/>
      <c r="CE1121" s="40"/>
      <c r="CF1121" s="40"/>
      <c r="CG1121" s="40"/>
      <c r="CH1121" s="40"/>
      <c r="CI1121" s="40"/>
      <c r="CJ1121" s="40"/>
      <c r="CK1121" s="40"/>
      <c r="CL1121" s="40"/>
      <c r="CM1121" s="382" t="s">
        <v>91</v>
      </c>
      <c r="CN1121" s="19" t="str">
        <f t="shared" si="479"/>
        <v>4010000500310нормативный</v>
      </c>
      <c r="CR1121" s="104">
        <f t="shared" si="439"/>
        <v>0</v>
      </c>
      <c r="CS1121" s="104">
        <f t="shared" si="440"/>
        <v>0</v>
      </c>
      <c r="CT1121" s="104">
        <f t="shared" si="441"/>
        <v>0</v>
      </c>
      <c r="CU1121" s="104">
        <f t="shared" si="442"/>
        <v>0</v>
      </c>
      <c r="CV1121" s="104">
        <f t="shared" si="443"/>
        <v>0</v>
      </c>
      <c r="CW1121" s="104">
        <f t="shared" si="444"/>
        <v>0</v>
      </c>
      <c r="CY1121" s="211">
        <f t="shared" si="459"/>
        <v>0</v>
      </c>
      <c r="CZ1121" s="211">
        <f t="shared" si="460"/>
        <v>0</v>
      </c>
      <c r="DA1121" s="211">
        <f t="shared" si="461"/>
        <v>0</v>
      </c>
      <c r="DB1121" s="211">
        <f t="shared" si="462"/>
        <v>0</v>
      </c>
      <c r="DC1121" s="211">
        <f t="shared" si="463"/>
        <v>0</v>
      </c>
      <c r="DD1121" s="211">
        <f t="shared" si="464"/>
        <v>0</v>
      </c>
      <c r="DE1121" s="211">
        <f t="shared" si="465"/>
        <v>0</v>
      </c>
      <c r="DF1121" s="211">
        <f t="shared" si="466"/>
        <v>0</v>
      </c>
      <c r="DG1121" s="211">
        <f t="shared" si="467"/>
        <v>0</v>
      </c>
      <c r="DH1121" s="211">
        <f t="shared" si="468"/>
        <v>0</v>
      </c>
    </row>
    <row r="1122" spans="1:112" ht="32.1" customHeight="1">
      <c r="A1122" s="56">
        <v>624</v>
      </c>
      <c r="B1122" s="57" t="s">
        <v>1534</v>
      </c>
      <c r="C1122" s="202">
        <v>401000050</v>
      </c>
      <c r="D1122" s="58" t="s">
        <v>1594</v>
      </c>
      <c r="E1122" s="59" t="s">
        <v>329</v>
      </c>
      <c r="F1122" s="337"/>
      <c r="G1122" s="85"/>
      <c r="H1122" s="86">
        <v>3</v>
      </c>
      <c r="I1122" s="85"/>
      <c r="J1122" s="86">
        <v>16</v>
      </c>
      <c r="K1122" s="86">
        <v>1</v>
      </c>
      <c r="L1122" s="86" t="s">
        <v>3352</v>
      </c>
      <c r="M1122" s="86"/>
      <c r="N1122" s="86"/>
      <c r="O1122" s="86"/>
      <c r="P1122" s="64" t="s">
        <v>134</v>
      </c>
      <c r="Q1122" s="64" t="s">
        <v>275</v>
      </c>
      <c r="R1122" s="232"/>
      <c r="S1122" s="232"/>
      <c r="T1122" s="232">
        <v>3</v>
      </c>
      <c r="U1122" s="232"/>
      <c r="V1122" s="232">
        <v>9</v>
      </c>
      <c r="W1122" s="232">
        <v>1</v>
      </c>
      <c r="X1122" s="232"/>
      <c r="Y1122" s="232"/>
      <c r="Z1122" s="232"/>
      <c r="AA1122" s="232"/>
      <c r="AB1122" s="64" t="s">
        <v>142</v>
      </c>
      <c r="AC1122" s="64"/>
      <c r="AD1122" s="64"/>
      <c r="AE1122" s="64"/>
      <c r="AF1122" s="64"/>
      <c r="AG1122" s="64"/>
      <c r="AH1122" s="64"/>
      <c r="AI1122" s="64"/>
      <c r="AJ1122" s="64"/>
      <c r="AK1122" s="64"/>
      <c r="AL1122" s="64"/>
      <c r="AM1122" s="64"/>
      <c r="AN1122" s="64"/>
      <c r="AO1122" s="197" t="s">
        <v>74</v>
      </c>
      <c r="AP1122" s="197" t="s">
        <v>303</v>
      </c>
      <c r="AQ1122" s="197" t="s">
        <v>1604</v>
      </c>
      <c r="AR1122" s="70" t="s">
        <v>1605</v>
      </c>
      <c r="AS1122" s="197" t="s">
        <v>73</v>
      </c>
      <c r="AT1122" s="40">
        <v>232240.23</v>
      </c>
      <c r="AU1122" s="40">
        <f>AT1122</f>
        <v>232240.23</v>
      </c>
      <c r="AV1122" s="40"/>
      <c r="AW1122" s="40"/>
      <c r="AX1122" s="40"/>
      <c r="AY1122" s="40"/>
      <c r="AZ1122" s="40"/>
      <c r="BA1122" s="40"/>
      <c r="BB1122" s="40">
        <f t="shared" si="480"/>
        <v>232240.23</v>
      </c>
      <c r="BC1122" s="40">
        <f t="shared" si="480"/>
        <v>232240.23</v>
      </c>
      <c r="BD1122" s="40"/>
      <c r="BE1122" s="40"/>
      <c r="BF1122" s="40"/>
      <c r="BG1122" s="40"/>
      <c r="BH1122" s="40">
        <f t="shared" si="481"/>
        <v>0</v>
      </c>
      <c r="BI1122" s="40"/>
      <c r="BJ1122" s="40"/>
      <c r="BK1122" s="40"/>
      <c r="BL1122" s="40"/>
      <c r="BM1122" s="40"/>
      <c r="BN1122" s="40"/>
      <c r="BO1122" s="40"/>
      <c r="BP1122" s="40"/>
      <c r="BQ1122" s="40"/>
      <c r="BR1122" s="40"/>
      <c r="BS1122" s="40"/>
      <c r="BT1122" s="40"/>
      <c r="BU1122" s="40"/>
      <c r="BV1122" s="40"/>
      <c r="BW1122" s="40"/>
      <c r="BX1122" s="40">
        <f t="shared" si="457"/>
        <v>232240.23</v>
      </c>
      <c r="BY1122" s="40"/>
      <c r="BZ1122" s="40"/>
      <c r="CA1122" s="40"/>
      <c r="CB1122" s="40">
        <f t="shared" si="482"/>
        <v>232240.23</v>
      </c>
      <c r="CC1122" s="40">
        <f t="shared" si="483"/>
        <v>0</v>
      </c>
      <c r="CD1122" s="40"/>
      <c r="CE1122" s="40"/>
      <c r="CF1122" s="40"/>
      <c r="CG1122" s="40"/>
      <c r="CH1122" s="40"/>
      <c r="CI1122" s="40"/>
      <c r="CJ1122" s="40"/>
      <c r="CK1122" s="40"/>
      <c r="CL1122" s="40"/>
      <c r="CM1122" s="382" t="s">
        <v>91</v>
      </c>
      <c r="CN1122" s="19" t="str">
        <f t="shared" si="479"/>
        <v>4010000500310нормативный</v>
      </c>
      <c r="CR1122" s="104">
        <f t="shared" si="439"/>
        <v>0</v>
      </c>
      <c r="CS1122" s="104">
        <f t="shared" si="440"/>
        <v>0</v>
      </c>
      <c r="CT1122" s="104">
        <f t="shared" si="441"/>
        <v>0</v>
      </c>
      <c r="CU1122" s="104">
        <f t="shared" si="442"/>
        <v>0</v>
      </c>
      <c r="CV1122" s="104">
        <f t="shared" si="443"/>
        <v>0</v>
      </c>
      <c r="CW1122" s="104">
        <f t="shared" si="444"/>
        <v>0</v>
      </c>
      <c r="CY1122" s="211">
        <f t="shared" si="459"/>
        <v>0</v>
      </c>
      <c r="CZ1122" s="211">
        <f t="shared" si="460"/>
        <v>0</v>
      </c>
      <c r="DA1122" s="211">
        <f t="shared" si="461"/>
        <v>0</v>
      </c>
      <c r="DB1122" s="211">
        <f t="shared" si="462"/>
        <v>0</v>
      </c>
      <c r="DC1122" s="211">
        <f t="shared" si="463"/>
        <v>0</v>
      </c>
      <c r="DD1122" s="211">
        <f t="shared" si="464"/>
        <v>0</v>
      </c>
      <c r="DE1122" s="211">
        <f t="shared" si="465"/>
        <v>0</v>
      </c>
      <c r="DF1122" s="211">
        <f t="shared" si="466"/>
        <v>0</v>
      </c>
      <c r="DG1122" s="211">
        <f t="shared" si="467"/>
        <v>0</v>
      </c>
      <c r="DH1122" s="211">
        <f t="shared" si="468"/>
        <v>0</v>
      </c>
    </row>
    <row r="1123" spans="1:112" ht="32.1" customHeight="1">
      <c r="A1123" s="56" t="s">
        <v>1561</v>
      </c>
      <c r="B1123" s="57" t="s">
        <v>3353</v>
      </c>
      <c r="C1123" s="202">
        <v>401000050</v>
      </c>
      <c r="D1123" s="58" t="s">
        <v>1594</v>
      </c>
      <c r="E1123" s="59" t="s">
        <v>3354</v>
      </c>
      <c r="F1123" s="24"/>
      <c r="G1123" s="24"/>
      <c r="H1123" s="369" t="s">
        <v>3355</v>
      </c>
      <c r="I1123" s="370"/>
      <c r="J1123" s="369" t="s">
        <v>3356</v>
      </c>
      <c r="K1123" s="369" t="s">
        <v>383</v>
      </c>
      <c r="L1123" s="57" t="s">
        <v>3357</v>
      </c>
      <c r="M1123" s="24"/>
      <c r="N1123" s="24"/>
      <c r="O1123" s="24"/>
      <c r="P1123" s="64" t="s">
        <v>3358</v>
      </c>
      <c r="Q1123" s="64" t="s">
        <v>3359</v>
      </c>
      <c r="R1123" s="24"/>
      <c r="S1123" s="24"/>
      <c r="T1123" s="369" t="s">
        <v>3360</v>
      </c>
      <c r="U1123" s="370"/>
      <c r="V1123" s="370" t="s">
        <v>307</v>
      </c>
      <c r="W1123" s="370" t="s">
        <v>383</v>
      </c>
      <c r="X1123" s="369" t="s">
        <v>3361</v>
      </c>
      <c r="Y1123" s="24"/>
      <c r="Z1123" s="24"/>
      <c r="AA1123" s="24"/>
      <c r="AB1123" s="64" t="s">
        <v>3362</v>
      </c>
      <c r="AC1123" s="64"/>
      <c r="AD1123" s="64"/>
      <c r="AE1123" s="64"/>
      <c r="AF1123" s="64"/>
      <c r="AG1123" s="64"/>
      <c r="AH1123" s="64"/>
      <c r="AI1123" s="64"/>
      <c r="AJ1123" s="64"/>
      <c r="AK1123" s="64"/>
      <c r="AL1123" s="64"/>
      <c r="AM1123" s="64"/>
      <c r="AN1123" s="64"/>
      <c r="AO1123" s="197" t="s">
        <v>74</v>
      </c>
      <c r="AP1123" s="197" t="s">
        <v>303</v>
      </c>
      <c r="AQ1123" s="197" t="s">
        <v>3363</v>
      </c>
      <c r="AR1123" s="70" t="s">
        <v>3364</v>
      </c>
      <c r="AS1123" s="249" t="s">
        <v>73</v>
      </c>
      <c r="AT1123" s="40"/>
      <c r="AU1123" s="40"/>
      <c r="AV1123" s="40"/>
      <c r="AW1123" s="40"/>
      <c r="AX1123" s="40"/>
      <c r="AY1123" s="40"/>
      <c r="AZ1123" s="40"/>
      <c r="BA1123" s="40"/>
      <c r="BB1123" s="40"/>
      <c r="BC1123" s="40"/>
      <c r="BD1123" s="40">
        <v>426880</v>
      </c>
      <c r="BE1123" s="40"/>
      <c r="BF1123" s="40"/>
      <c r="BG1123" s="40"/>
      <c r="BH1123" s="40">
        <f t="shared" si="481"/>
        <v>426880</v>
      </c>
      <c r="BI1123" s="40">
        <v>272950</v>
      </c>
      <c r="BJ1123" s="40"/>
      <c r="BK1123" s="40"/>
      <c r="BL1123" s="40"/>
      <c r="BM1123" s="40">
        <f t="shared" ref="BM1123:BM1128" si="484">BI1123</f>
        <v>272950</v>
      </c>
      <c r="BN1123" s="40">
        <f>BM1123</f>
        <v>272950</v>
      </c>
      <c r="BO1123" s="40"/>
      <c r="BP1123" s="40"/>
      <c r="BQ1123" s="40"/>
      <c r="BR1123" s="40">
        <f t="shared" ref="BR1123:BR1128" si="485">BN1123</f>
        <v>272950</v>
      </c>
      <c r="BS1123" s="40">
        <f>BR1123</f>
        <v>272950</v>
      </c>
      <c r="BT1123" s="40"/>
      <c r="BU1123" s="40"/>
      <c r="BV1123" s="40"/>
      <c r="BW1123" s="40">
        <f t="shared" ref="BW1123:BW1128" si="486">BS1123</f>
        <v>272950</v>
      </c>
      <c r="BX1123" s="40">
        <f t="shared" si="457"/>
        <v>0</v>
      </c>
      <c r="BY1123" s="40"/>
      <c r="BZ1123" s="40"/>
      <c r="CA1123" s="40"/>
      <c r="CB1123" s="40">
        <f t="shared" si="482"/>
        <v>0</v>
      </c>
      <c r="CC1123" s="40">
        <f t="shared" si="483"/>
        <v>426880</v>
      </c>
      <c r="CD1123" s="40"/>
      <c r="CE1123" s="40"/>
      <c r="CF1123" s="40"/>
      <c r="CG1123" s="40">
        <f t="shared" ref="CG1123:CG1128" si="487">CC1123</f>
        <v>426880</v>
      </c>
      <c r="CH1123" s="40">
        <f>CG1123</f>
        <v>426880</v>
      </c>
      <c r="CI1123" s="40"/>
      <c r="CJ1123" s="40"/>
      <c r="CK1123" s="40"/>
      <c r="CL1123" s="40">
        <f t="shared" ref="CL1123:CL1128" si="488">CH1123</f>
        <v>426880</v>
      </c>
      <c r="CM1123" s="382" t="s">
        <v>91</v>
      </c>
      <c r="CN1123" s="19" t="str">
        <f t="shared" si="479"/>
        <v>4010000500310нормативный</v>
      </c>
      <c r="CR1123" s="104">
        <f t="shared" si="439"/>
        <v>0</v>
      </c>
      <c r="CS1123" s="104">
        <f t="shared" si="440"/>
        <v>0</v>
      </c>
      <c r="CT1123" s="104">
        <f t="shared" si="441"/>
        <v>0</v>
      </c>
      <c r="CU1123" s="104">
        <f t="shared" si="442"/>
        <v>0</v>
      </c>
      <c r="CV1123" s="104">
        <f t="shared" si="443"/>
        <v>0</v>
      </c>
      <c r="CW1123" s="104">
        <f t="shared" si="444"/>
        <v>0</v>
      </c>
      <c r="CY1123" s="211">
        <f t="shared" si="459"/>
        <v>0</v>
      </c>
      <c r="CZ1123" s="211">
        <f t="shared" si="460"/>
        <v>0</v>
      </c>
      <c r="DA1123" s="211">
        <f t="shared" si="461"/>
        <v>0</v>
      </c>
      <c r="DB1123" s="211">
        <f t="shared" si="462"/>
        <v>0</v>
      </c>
      <c r="DC1123" s="211">
        <f t="shared" si="463"/>
        <v>0</v>
      </c>
      <c r="DD1123" s="211">
        <f t="shared" si="464"/>
        <v>153930</v>
      </c>
      <c r="DE1123" s="211">
        <f t="shared" si="465"/>
        <v>0</v>
      </c>
      <c r="DF1123" s="211">
        <f t="shared" si="466"/>
        <v>0</v>
      </c>
      <c r="DG1123" s="211">
        <f t="shared" si="467"/>
        <v>0</v>
      </c>
      <c r="DH1123" s="211">
        <f t="shared" si="468"/>
        <v>153930</v>
      </c>
    </row>
    <row r="1124" spans="1:112" ht="32.1" customHeight="1">
      <c r="A1124" s="56">
        <v>624</v>
      </c>
      <c r="B1124" s="57" t="s">
        <v>1534</v>
      </c>
      <c r="C1124" s="202">
        <v>402000001</v>
      </c>
      <c r="D1124" s="58" t="s">
        <v>67</v>
      </c>
      <c r="E1124" s="59" t="s">
        <v>1535</v>
      </c>
      <c r="F1124" s="337"/>
      <c r="G1124" s="85"/>
      <c r="H1124" s="86">
        <v>6</v>
      </c>
      <c r="I1124" s="85"/>
      <c r="J1124" s="86">
        <v>23</v>
      </c>
      <c r="K1124" s="86">
        <v>3</v>
      </c>
      <c r="L1124" s="86"/>
      <c r="M1124" s="86"/>
      <c r="N1124" s="86"/>
      <c r="O1124" s="86"/>
      <c r="P1124" s="64" t="s">
        <v>154</v>
      </c>
      <c r="Q1124" s="64" t="s">
        <v>1606</v>
      </c>
      <c r="R1124" s="232"/>
      <c r="S1124" s="86"/>
      <c r="T1124" s="86"/>
      <c r="U1124" s="86"/>
      <c r="V1124" s="86">
        <v>11</v>
      </c>
      <c r="W1124" s="86">
        <v>1</v>
      </c>
      <c r="X1124" s="86" t="s">
        <v>106</v>
      </c>
      <c r="Y1124" s="86"/>
      <c r="Z1124" s="86"/>
      <c r="AA1124" s="86"/>
      <c r="AB1124" s="64" t="s">
        <v>166</v>
      </c>
      <c r="AC1124" s="64"/>
      <c r="AD1124" s="64"/>
      <c r="AE1124" s="64"/>
      <c r="AF1124" s="64"/>
      <c r="AG1124" s="64"/>
      <c r="AH1124" s="64"/>
      <c r="AI1124" s="64"/>
      <c r="AJ1124" s="64"/>
      <c r="AK1124" s="64"/>
      <c r="AL1124" s="64"/>
      <c r="AM1124" s="64"/>
      <c r="AN1124" s="64"/>
      <c r="AO1124" s="197" t="s">
        <v>74</v>
      </c>
      <c r="AP1124" s="197" t="s">
        <v>303</v>
      </c>
      <c r="AQ1124" s="197" t="s">
        <v>1607</v>
      </c>
      <c r="AR1124" s="70" t="s">
        <v>76</v>
      </c>
      <c r="AS1124" s="197" t="s">
        <v>77</v>
      </c>
      <c r="AT1124" s="40">
        <v>283855.11</v>
      </c>
      <c r="AU1124" s="40">
        <f t="shared" ref="AU1124:AU1138" si="489">AT1124</f>
        <v>283855.11</v>
      </c>
      <c r="AV1124" s="40"/>
      <c r="AW1124" s="40"/>
      <c r="AX1124" s="40"/>
      <c r="AY1124" s="40"/>
      <c r="AZ1124" s="40"/>
      <c r="BA1124" s="40"/>
      <c r="BB1124" s="40">
        <f t="shared" ref="BB1124:BC1128" si="490">AT1124</f>
        <v>283855.11</v>
      </c>
      <c r="BC1124" s="40">
        <f t="shared" si="490"/>
        <v>283855.11</v>
      </c>
      <c r="BD1124" s="40">
        <v>303080</v>
      </c>
      <c r="BE1124" s="40"/>
      <c r="BF1124" s="40"/>
      <c r="BG1124" s="40"/>
      <c r="BH1124" s="40">
        <f t="shared" si="481"/>
        <v>303080</v>
      </c>
      <c r="BI1124" s="40">
        <v>303080</v>
      </c>
      <c r="BJ1124" s="40"/>
      <c r="BK1124" s="40"/>
      <c r="BL1124" s="40"/>
      <c r="BM1124" s="40">
        <f t="shared" si="484"/>
        <v>303080</v>
      </c>
      <c r="BN1124" s="40">
        <v>303080</v>
      </c>
      <c r="BO1124" s="40"/>
      <c r="BP1124" s="40"/>
      <c r="BQ1124" s="40"/>
      <c r="BR1124" s="40">
        <f t="shared" si="485"/>
        <v>303080</v>
      </c>
      <c r="BS1124" s="40">
        <f>BN1124</f>
        <v>303080</v>
      </c>
      <c r="BT1124" s="40"/>
      <c r="BU1124" s="40"/>
      <c r="BV1124" s="40"/>
      <c r="BW1124" s="40">
        <f t="shared" si="486"/>
        <v>303080</v>
      </c>
      <c r="BX1124" s="40">
        <f t="shared" si="457"/>
        <v>283855.11</v>
      </c>
      <c r="BY1124" s="40"/>
      <c r="BZ1124" s="40"/>
      <c r="CA1124" s="40"/>
      <c r="CB1124" s="40">
        <f t="shared" si="482"/>
        <v>283855.11</v>
      </c>
      <c r="CC1124" s="40">
        <f t="shared" si="483"/>
        <v>303080</v>
      </c>
      <c r="CD1124" s="40"/>
      <c r="CE1124" s="40"/>
      <c r="CF1124" s="40"/>
      <c r="CG1124" s="40">
        <f t="shared" si="487"/>
        <v>303080</v>
      </c>
      <c r="CH1124" s="40" t="s">
        <v>3365</v>
      </c>
      <c r="CI1124" s="40"/>
      <c r="CJ1124" s="40"/>
      <c r="CK1124" s="40"/>
      <c r="CL1124" s="40" t="str">
        <f t="shared" si="488"/>
        <v>,</v>
      </c>
      <c r="CM1124" s="382" t="s">
        <v>91</v>
      </c>
      <c r="CN1124" s="19" t="str">
        <f t="shared" si="479"/>
        <v>4020000010310нормативный</v>
      </c>
      <c r="CR1124" s="104">
        <f t="shared" si="439"/>
        <v>0</v>
      </c>
      <c r="CS1124" s="104">
        <f t="shared" si="440"/>
        <v>0</v>
      </c>
      <c r="CT1124" s="104">
        <f t="shared" si="441"/>
        <v>0</v>
      </c>
      <c r="CU1124" s="104">
        <f t="shared" si="442"/>
        <v>0</v>
      </c>
      <c r="CV1124" s="104">
        <f t="shared" si="443"/>
        <v>0</v>
      </c>
      <c r="CW1124" s="104">
        <f t="shared" si="444"/>
        <v>0</v>
      </c>
      <c r="CY1124" s="211">
        <f t="shared" si="459"/>
        <v>0</v>
      </c>
      <c r="CZ1124" s="211">
        <f t="shared" si="460"/>
        <v>0</v>
      </c>
      <c r="DA1124" s="211">
        <f t="shared" si="461"/>
        <v>0</v>
      </c>
      <c r="DB1124" s="211">
        <f t="shared" si="462"/>
        <v>0</v>
      </c>
      <c r="DC1124" s="211">
        <f t="shared" si="463"/>
        <v>0</v>
      </c>
      <c r="DD1124" s="211" t="e">
        <f t="shared" si="464"/>
        <v>#VALUE!</v>
      </c>
      <c r="DE1124" s="211">
        <f t="shared" si="465"/>
        <v>0</v>
      </c>
      <c r="DF1124" s="211">
        <f t="shared" si="466"/>
        <v>0</v>
      </c>
      <c r="DG1124" s="211">
        <f t="shared" si="467"/>
        <v>0</v>
      </c>
      <c r="DH1124" s="211" t="e">
        <f t="shared" si="468"/>
        <v>#VALUE!</v>
      </c>
    </row>
    <row r="1125" spans="1:112" ht="32.1" customHeight="1">
      <c r="A1125" s="56">
        <v>624</v>
      </c>
      <c r="B1125" s="57" t="s">
        <v>1534</v>
      </c>
      <c r="C1125" s="202">
        <v>402000001</v>
      </c>
      <c r="D1125" s="58" t="s">
        <v>67</v>
      </c>
      <c r="E1125" s="59" t="s">
        <v>1535</v>
      </c>
      <c r="F1125" s="337"/>
      <c r="G1125" s="337"/>
      <c r="H1125" s="232">
        <v>6</v>
      </c>
      <c r="I1125" s="337"/>
      <c r="J1125" s="232">
        <v>23</v>
      </c>
      <c r="K1125" s="232">
        <v>3</v>
      </c>
      <c r="L1125" s="232"/>
      <c r="M1125" s="232"/>
      <c r="N1125" s="232"/>
      <c r="O1125" s="232"/>
      <c r="P1125" s="64" t="s">
        <v>154</v>
      </c>
      <c r="Q1125" s="64" t="s">
        <v>1606</v>
      </c>
      <c r="R1125" s="232"/>
      <c r="S1125" s="86"/>
      <c r="T1125" s="86"/>
      <c r="U1125" s="86"/>
      <c r="V1125" s="86">
        <v>11</v>
      </c>
      <c r="W1125" s="86">
        <v>1</v>
      </c>
      <c r="X1125" s="86" t="s">
        <v>106</v>
      </c>
      <c r="Y1125" s="86"/>
      <c r="Z1125" s="86"/>
      <c r="AA1125" s="86"/>
      <c r="AB1125" s="64" t="s">
        <v>166</v>
      </c>
      <c r="AC1125" s="64"/>
      <c r="AD1125" s="64"/>
      <c r="AE1125" s="64"/>
      <c r="AF1125" s="64"/>
      <c r="AG1125" s="64"/>
      <c r="AH1125" s="64"/>
      <c r="AI1125" s="64"/>
      <c r="AJ1125" s="64"/>
      <c r="AK1125" s="64"/>
      <c r="AL1125" s="64"/>
      <c r="AM1125" s="64"/>
      <c r="AN1125" s="64"/>
      <c r="AO1125" s="197" t="s">
        <v>74</v>
      </c>
      <c r="AP1125" s="197" t="s">
        <v>303</v>
      </c>
      <c r="AQ1125" s="197" t="s">
        <v>1607</v>
      </c>
      <c r="AR1125" s="70" t="s">
        <v>76</v>
      </c>
      <c r="AS1125" s="197" t="s">
        <v>79</v>
      </c>
      <c r="AT1125" s="40">
        <v>85412.7</v>
      </c>
      <c r="AU1125" s="40">
        <f t="shared" si="489"/>
        <v>85412.7</v>
      </c>
      <c r="AV1125" s="40"/>
      <c r="AW1125" s="40"/>
      <c r="AX1125" s="40"/>
      <c r="AY1125" s="40"/>
      <c r="AZ1125" s="40"/>
      <c r="BA1125" s="40"/>
      <c r="BB1125" s="40">
        <f t="shared" si="490"/>
        <v>85412.7</v>
      </c>
      <c r="BC1125" s="40">
        <f t="shared" si="490"/>
        <v>85412.7</v>
      </c>
      <c r="BD1125" s="40">
        <v>84170</v>
      </c>
      <c r="BE1125" s="40"/>
      <c r="BF1125" s="40"/>
      <c r="BG1125" s="40"/>
      <c r="BH1125" s="40">
        <f t="shared" si="481"/>
        <v>84170</v>
      </c>
      <c r="BI1125" s="40">
        <v>84170</v>
      </c>
      <c r="BJ1125" s="40"/>
      <c r="BK1125" s="40"/>
      <c r="BL1125" s="40"/>
      <c r="BM1125" s="40">
        <f t="shared" si="484"/>
        <v>84170</v>
      </c>
      <c r="BN1125" s="40">
        <v>84170</v>
      </c>
      <c r="BO1125" s="40"/>
      <c r="BP1125" s="40"/>
      <c r="BQ1125" s="40"/>
      <c r="BR1125" s="40">
        <f t="shared" si="485"/>
        <v>84170</v>
      </c>
      <c r="BS1125" s="40">
        <f>BN1125</f>
        <v>84170</v>
      </c>
      <c r="BT1125" s="40"/>
      <c r="BU1125" s="40"/>
      <c r="BV1125" s="40"/>
      <c r="BW1125" s="40">
        <f t="shared" si="486"/>
        <v>84170</v>
      </c>
      <c r="BX1125" s="40">
        <f t="shared" si="457"/>
        <v>85412.7</v>
      </c>
      <c r="BY1125" s="40"/>
      <c r="BZ1125" s="40"/>
      <c r="CA1125" s="40"/>
      <c r="CB1125" s="40">
        <f t="shared" si="482"/>
        <v>85412.7</v>
      </c>
      <c r="CC1125" s="40">
        <f t="shared" si="483"/>
        <v>84170</v>
      </c>
      <c r="CD1125" s="40"/>
      <c r="CE1125" s="40"/>
      <c r="CF1125" s="40"/>
      <c r="CG1125" s="40">
        <f t="shared" si="487"/>
        <v>84170</v>
      </c>
      <c r="CH1125" s="40">
        <f>BI1125</f>
        <v>84170</v>
      </c>
      <c r="CI1125" s="40"/>
      <c r="CJ1125" s="40"/>
      <c r="CK1125" s="40"/>
      <c r="CL1125" s="40">
        <f t="shared" si="488"/>
        <v>84170</v>
      </c>
      <c r="CM1125" s="382" t="s">
        <v>91</v>
      </c>
      <c r="CN1125" s="19" t="str">
        <f t="shared" si="479"/>
        <v>4020000010310нормативный</v>
      </c>
      <c r="CR1125" s="104">
        <f t="shared" si="439"/>
        <v>0</v>
      </c>
      <c r="CS1125" s="104">
        <f t="shared" si="440"/>
        <v>0</v>
      </c>
      <c r="CT1125" s="104">
        <f t="shared" si="441"/>
        <v>0</v>
      </c>
      <c r="CU1125" s="104">
        <f t="shared" si="442"/>
        <v>0</v>
      </c>
      <c r="CV1125" s="104">
        <f t="shared" si="443"/>
        <v>0</v>
      </c>
      <c r="CW1125" s="104">
        <f t="shared" si="444"/>
        <v>0</v>
      </c>
      <c r="CY1125" s="211">
        <f t="shared" si="459"/>
        <v>0</v>
      </c>
      <c r="CZ1125" s="211">
        <f t="shared" si="460"/>
        <v>0</v>
      </c>
      <c r="DA1125" s="211">
        <f t="shared" si="461"/>
        <v>0</v>
      </c>
      <c r="DB1125" s="211">
        <f t="shared" si="462"/>
        <v>0</v>
      </c>
      <c r="DC1125" s="211">
        <f t="shared" si="463"/>
        <v>0</v>
      </c>
      <c r="DD1125" s="211">
        <f t="shared" si="464"/>
        <v>0</v>
      </c>
      <c r="DE1125" s="211">
        <f t="shared" si="465"/>
        <v>0</v>
      </c>
      <c r="DF1125" s="211">
        <f t="shared" si="466"/>
        <v>0</v>
      </c>
      <c r="DG1125" s="211">
        <f t="shared" si="467"/>
        <v>0</v>
      </c>
      <c r="DH1125" s="211">
        <f t="shared" si="468"/>
        <v>0</v>
      </c>
    </row>
    <row r="1126" spans="1:112" ht="32.1" customHeight="1">
      <c r="A1126" s="56">
        <v>624</v>
      </c>
      <c r="B1126" s="57" t="s">
        <v>1534</v>
      </c>
      <c r="C1126" s="202">
        <v>402000001</v>
      </c>
      <c r="D1126" s="58" t="s">
        <v>67</v>
      </c>
      <c r="E1126" s="59" t="s">
        <v>329</v>
      </c>
      <c r="F1126" s="337"/>
      <c r="G1126" s="337"/>
      <c r="H1126" s="232">
        <v>3</v>
      </c>
      <c r="I1126" s="337"/>
      <c r="J1126" s="232">
        <v>17</v>
      </c>
      <c r="K1126" s="232">
        <v>1</v>
      </c>
      <c r="L1126" s="232">
        <v>3</v>
      </c>
      <c r="M1126" s="232"/>
      <c r="N1126" s="232"/>
      <c r="O1126" s="232"/>
      <c r="P1126" s="64" t="s">
        <v>134</v>
      </c>
      <c r="Q1126" s="64" t="s">
        <v>275</v>
      </c>
      <c r="R1126" s="232"/>
      <c r="S1126" s="232"/>
      <c r="T1126" s="232">
        <v>3</v>
      </c>
      <c r="U1126" s="232"/>
      <c r="V1126" s="232">
        <v>12</v>
      </c>
      <c r="W1126" s="232">
        <v>1</v>
      </c>
      <c r="X1126" s="232">
        <v>3</v>
      </c>
      <c r="Y1126" s="232"/>
      <c r="Z1126" s="232"/>
      <c r="AA1126" s="232"/>
      <c r="AB1126" s="64" t="s">
        <v>142</v>
      </c>
      <c r="AC1126" s="64"/>
      <c r="AD1126" s="64"/>
      <c r="AE1126" s="64"/>
      <c r="AF1126" s="64"/>
      <c r="AG1126" s="64"/>
      <c r="AH1126" s="64"/>
      <c r="AI1126" s="64"/>
      <c r="AJ1126" s="64"/>
      <c r="AK1126" s="64"/>
      <c r="AL1126" s="64"/>
      <c r="AM1126" s="64"/>
      <c r="AN1126" s="64"/>
      <c r="AO1126" s="197" t="s">
        <v>74</v>
      </c>
      <c r="AP1126" s="197" t="s">
        <v>303</v>
      </c>
      <c r="AQ1126" s="197" t="s">
        <v>1607</v>
      </c>
      <c r="AR1126" s="70" t="s">
        <v>76</v>
      </c>
      <c r="AS1126" s="197" t="s">
        <v>73</v>
      </c>
      <c r="AT1126" s="40">
        <v>1132720.5900000001</v>
      </c>
      <c r="AU1126" s="40">
        <f t="shared" si="489"/>
        <v>1132720.5900000001</v>
      </c>
      <c r="AV1126" s="40"/>
      <c r="AW1126" s="40"/>
      <c r="AX1126" s="40"/>
      <c r="AY1126" s="40"/>
      <c r="AZ1126" s="40"/>
      <c r="BA1126" s="40"/>
      <c r="BB1126" s="40">
        <f t="shared" si="490"/>
        <v>1132720.5900000001</v>
      </c>
      <c r="BC1126" s="40">
        <f t="shared" si="490"/>
        <v>1132720.5900000001</v>
      </c>
      <c r="BD1126" s="40">
        <v>1035300</v>
      </c>
      <c r="BE1126" s="40"/>
      <c r="BF1126" s="40"/>
      <c r="BG1126" s="40"/>
      <c r="BH1126" s="40">
        <f t="shared" si="481"/>
        <v>1035300</v>
      </c>
      <c r="BI1126" s="40">
        <v>1035300</v>
      </c>
      <c r="BJ1126" s="40"/>
      <c r="BK1126" s="40"/>
      <c r="BL1126" s="40"/>
      <c r="BM1126" s="40">
        <f t="shared" si="484"/>
        <v>1035300</v>
      </c>
      <c r="BN1126" s="40">
        <f>BM1126</f>
        <v>1035300</v>
      </c>
      <c r="BO1126" s="40"/>
      <c r="BP1126" s="40"/>
      <c r="BQ1126" s="40"/>
      <c r="BR1126" s="40">
        <f t="shared" si="485"/>
        <v>1035300</v>
      </c>
      <c r="BS1126" s="40">
        <f>BN1126</f>
        <v>1035300</v>
      </c>
      <c r="BT1126" s="40"/>
      <c r="BU1126" s="40"/>
      <c r="BV1126" s="40"/>
      <c r="BW1126" s="40">
        <f t="shared" si="486"/>
        <v>1035300</v>
      </c>
      <c r="BX1126" s="40">
        <f t="shared" si="457"/>
        <v>1132720.5900000001</v>
      </c>
      <c r="BY1126" s="40"/>
      <c r="BZ1126" s="40"/>
      <c r="CA1126" s="40"/>
      <c r="CB1126" s="40">
        <f t="shared" si="482"/>
        <v>1132720.5900000001</v>
      </c>
      <c r="CC1126" s="40">
        <f t="shared" si="483"/>
        <v>1035300</v>
      </c>
      <c r="CD1126" s="40"/>
      <c r="CE1126" s="40"/>
      <c r="CF1126" s="40"/>
      <c r="CG1126" s="40">
        <f t="shared" si="487"/>
        <v>1035300</v>
      </c>
      <c r="CH1126" s="40">
        <f>BI1126</f>
        <v>1035300</v>
      </c>
      <c r="CI1126" s="40"/>
      <c r="CJ1126" s="40"/>
      <c r="CK1126" s="40"/>
      <c r="CL1126" s="40">
        <f t="shared" si="488"/>
        <v>1035300</v>
      </c>
      <c r="CM1126" s="382" t="s">
        <v>91</v>
      </c>
      <c r="CN1126" s="19" t="str">
        <f t="shared" si="479"/>
        <v>4020000010310нормативный</v>
      </c>
      <c r="CR1126" s="104">
        <f t="shared" ref="CR1126:CR1158" si="491">AT1126-AV1126-AX1126-AZ1126-BB1126</f>
        <v>0</v>
      </c>
      <c r="CS1126" s="104">
        <f t="shared" ref="CS1126:CS1158" si="492">AU1126-AW1126-AY1126-BA1126-BC1126</f>
        <v>0</v>
      </c>
      <c r="CT1126" s="104">
        <f t="shared" ref="CT1126:CT1158" si="493">BD1126-BE1126-BF1126-BG1126-BH1126</f>
        <v>0</v>
      </c>
      <c r="CU1126" s="104">
        <f t="shared" ref="CU1126:CU1158" si="494">BI1126-BJ1126-BK1126-BL1126-BM1126</f>
        <v>0</v>
      </c>
      <c r="CV1126" s="104">
        <f t="shared" ref="CV1126:CV1158" si="495">BN1126-BO1126-BP1126-BQ1126-BR1126</f>
        <v>0</v>
      </c>
      <c r="CW1126" s="104">
        <f t="shared" ref="CW1126:CW1158" si="496">BS1126-BT1126-BU1126-BV1126-BW1126</f>
        <v>0</v>
      </c>
      <c r="CY1126" s="211">
        <f t="shared" si="459"/>
        <v>0</v>
      </c>
      <c r="CZ1126" s="211">
        <f t="shared" si="460"/>
        <v>0</v>
      </c>
      <c r="DA1126" s="211">
        <f t="shared" si="461"/>
        <v>0</v>
      </c>
      <c r="DB1126" s="211">
        <f t="shared" si="462"/>
        <v>0</v>
      </c>
      <c r="DC1126" s="211">
        <f t="shared" si="463"/>
        <v>0</v>
      </c>
      <c r="DD1126" s="211">
        <f t="shared" si="464"/>
        <v>0</v>
      </c>
      <c r="DE1126" s="211">
        <f t="shared" si="465"/>
        <v>0</v>
      </c>
      <c r="DF1126" s="211">
        <f t="shared" si="466"/>
        <v>0</v>
      </c>
      <c r="DG1126" s="211">
        <f t="shared" si="467"/>
        <v>0</v>
      </c>
      <c r="DH1126" s="211">
        <f t="shared" si="468"/>
        <v>0</v>
      </c>
    </row>
    <row r="1127" spans="1:112" ht="32.1" customHeight="1">
      <c r="A1127" s="56">
        <v>624</v>
      </c>
      <c r="B1127" s="57" t="s">
        <v>1534</v>
      </c>
      <c r="C1127" s="202">
        <v>402000001</v>
      </c>
      <c r="D1127" s="58" t="s">
        <v>67</v>
      </c>
      <c r="E1127" s="59" t="s">
        <v>1535</v>
      </c>
      <c r="F1127" s="337"/>
      <c r="G1127" s="337"/>
      <c r="H1127" s="86">
        <v>6</v>
      </c>
      <c r="I1127" s="85"/>
      <c r="J1127" s="86">
        <v>22</v>
      </c>
      <c r="K1127" s="86">
        <v>1</v>
      </c>
      <c r="L1127" s="86"/>
      <c r="M1127" s="232"/>
      <c r="N1127" s="232"/>
      <c r="O1127" s="232"/>
      <c r="P1127" s="64" t="s">
        <v>154</v>
      </c>
      <c r="Q1127" s="64" t="s">
        <v>1606</v>
      </c>
      <c r="R1127" s="86"/>
      <c r="S1127" s="86"/>
      <c r="T1127" s="86"/>
      <c r="U1127" s="86"/>
      <c r="V1127" s="86" t="s">
        <v>156</v>
      </c>
      <c r="W1127" s="86"/>
      <c r="X1127" s="86"/>
      <c r="Y1127" s="86"/>
      <c r="Z1127" s="86"/>
      <c r="AA1127" s="86"/>
      <c r="AB1127" s="64" t="s">
        <v>166</v>
      </c>
      <c r="AC1127" s="64"/>
      <c r="AD1127" s="64"/>
      <c r="AE1127" s="64"/>
      <c r="AF1127" s="64"/>
      <c r="AG1127" s="64"/>
      <c r="AH1127" s="64"/>
      <c r="AI1127" s="64"/>
      <c r="AJ1127" s="64"/>
      <c r="AK1127" s="64"/>
      <c r="AL1127" s="64"/>
      <c r="AM1127" s="64"/>
      <c r="AN1127" s="64"/>
      <c r="AO1127" s="197" t="s">
        <v>74</v>
      </c>
      <c r="AP1127" s="197" t="s">
        <v>303</v>
      </c>
      <c r="AQ1127" s="197" t="s">
        <v>1608</v>
      </c>
      <c r="AR1127" s="70" t="s">
        <v>116</v>
      </c>
      <c r="AS1127" s="197" t="s">
        <v>79</v>
      </c>
      <c r="AT1127" s="40">
        <v>3414278.81</v>
      </c>
      <c r="AU1127" s="40">
        <f t="shared" si="489"/>
        <v>3414278.81</v>
      </c>
      <c r="AV1127" s="40"/>
      <c r="AW1127" s="40"/>
      <c r="AX1127" s="40"/>
      <c r="AY1127" s="40"/>
      <c r="AZ1127" s="40"/>
      <c r="BA1127" s="40"/>
      <c r="BB1127" s="40">
        <f t="shared" si="490"/>
        <v>3414278.81</v>
      </c>
      <c r="BC1127" s="40">
        <f t="shared" si="490"/>
        <v>3414278.81</v>
      </c>
      <c r="BD1127" s="40">
        <v>3432000</v>
      </c>
      <c r="BE1127" s="40"/>
      <c r="BF1127" s="40"/>
      <c r="BG1127" s="40"/>
      <c r="BH1127" s="40">
        <f t="shared" si="481"/>
        <v>3432000</v>
      </c>
      <c r="BI1127" s="40">
        <v>3734000</v>
      </c>
      <c r="BJ1127" s="40"/>
      <c r="BK1127" s="40"/>
      <c r="BL1127" s="40"/>
      <c r="BM1127" s="40">
        <f t="shared" si="484"/>
        <v>3734000</v>
      </c>
      <c r="BN1127" s="40">
        <f>BM1127</f>
        <v>3734000</v>
      </c>
      <c r="BO1127" s="40"/>
      <c r="BP1127" s="40"/>
      <c r="BQ1127" s="40"/>
      <c r="BR1127" s="40">
        <f t="shared" si="485"/>
        <v>3734000</v>
      </c>
      <c r="BS1127" s="40">
        <f>BR1127</f>
        <v>3734000</v>
      </c>
      <c r="BT1127" s="40"/>
      <c r="BU1127" s="40"/>
      <c r="BV1127" s="40"/>
      <c r="BW1127" s="40">
        <f t="shared" si="486"/>
        <v>3734000</v>
      </c>
      <c r="BX1127" s="40">
        <f t="shared" si="457"/>
        <v>3414278.81</v>
      </c>
      <c r="BY1127" s="40"/>
      <c r="BZ1127" s="40"/>
      <c r="CA1127" s="40"/>
      <c r="CB1127" s="40">
        <f t="shared" si="482"/>
        <v>3414278.81</v>
      </c>
      <c r="CC1127" s="40">
        <f t="shared" si="483"/>
        <v>3432000</v>
      </c>
      <c r="CD1127" s="40"/>
      <c r="CE1127" s="40"/>
      <c r="CF1127" s="40"/>
      <c r="CG1127" s="40">
        <f t="shared" si="487"/>
        <v>3432000</v>
      </c>
      <c r="CH1127" s="40">
        <f>BI1127</f>
        <v>3734000</v>
      </c>
      <c r="CI1127" s="40"/>
      <c r="CJ1127" s="40"/>
      <c r="CK1127" s="40"/>
      <c r="CL1127" s="40">
        <f t="shared" si="488"/>
        <v>3734000</v>
      </c>
      <c r="CM1127" s="382" t="s">
        <v>91</v>
      </c>
      <c r="CN1127" s="19" t="str">
        <f t="shared" si="479"/>
        <v>4020000010310нормативный</v>
      </c>
      <c r="CR1127" s="104">
        <f t="shared" si="491"/>
        <v>0</v>
      </c>
      <c r="CS1127" s="104">
        <f t="shared" si="492"/>
        <v>0</v>
      </c>
      <c r="CT1127" s="104">
        <f t="shared" si="493"/>
        <v>0</v>
      </c>
      <c r="CU1127" s="104">
        <f t="shared" si="494"/>
        <v>0</v>
      </c>
      <c r="CV1127" s="104">
        <f t="shared" si="495"/>
        <v>0</v>
      </c>
      <c r="CW1127" s="104">
        <f t="shared" si="496"/>
        <v>0</v>
      </c>
      <c r="CY1127" s="211">
        <f t="shared" si="459"/>
        <v>0</v>
      </c>
      <c r="CZ1127" s="211">
        <f t="shared" si="460"/>
        <v>0</v>
      </c>
      <c r="DA1127" s="211">
        <f t="shared" si="461"/>
        <v>0</v>
      </c>
      <c r="DB1127" s="211">
        <f t="shared" si="462"/>
        <v>0</v>
      </c>
      <c r="DC1127" s="211">
        <f t="shared" si="463"/>
        <v>0</v>
      </c>
      <c r="DD1127" s="211">
        <f t="shared" si="464"/>
        <v>0</v>
      </c>
      <c r="DE1127" s="211">
        <f t="shared" si="465"/>
        <v>0</v>
      </c>
      <c r="DF1127" s="211">
        <f t="shared" si="466"/>
        <v>0</v>
      </c>
      <c r="DG1127" s="211">
        <f t="shared" si="467"/>
        <v>0</v>
      </c>
      <c r="DH1127" s="211">
        <f t="shared" si="468"/>
        <v>0</v>
      </c>
    </row>
    <row r="1128" spans="1:112" ht="32.1" customHeight="1">
      <c r="A1128" s="56">
        <v>624</v>
      </c>
      <c r="B1128" s="57" t="s">
        <v>1534</v>
      </c>
      <c r="C1128" s="202">
        <v>402000001</v>
      </c>
      <c r="D1128" s="58" t="s">
        <v>67</v>
      </c>
      <c r="E1128" s="59" t="s">
        <v>329</v>
      </c>
      <c r="F1128" s="337"/>
      <c r="G1128" s="337"/>
      <c r="H1128" s="232">
        <v>3</v>
      </c>
      <c r="I1128" s="337"/>
      <c r="J1128" s="232">
        <v>17</v>
      </c>
      <c r="K1128" s="232">
        <v>1</v>
      </c>
      <c r="L1128" s="232">
        <v>3</v>
      </c>
      <c r="M1128" s="232"/>
      <c r="N1128" s="232"/>
      <c r="O1128" s="232"/>
      <c r="P1128" s="64" t="s">
        <v>134</v>
      </c>
      <c r="Q1128" s="64" t="s">
        <v>1606</v>
      </c>
      <c r="R1128" s="86"/>
      <c r="S1128" s="86"/>
      <c r="T1128" s="86"/>
      <c r="U1128" s="86"/>
      <c r="V1128" s="86" t="s">
        <v>156</v>
      </c>
      <c r="W1128" s="86"/>
      <c r="X1128" s="86"/>
      <c r="Y1128" s="86"/>
      <c r="Z1128" s="86"/>
      <c r="AA1128" s="86"/>
      <c r="AB1128" s="64" t="s">
        <v>166</v>
      </c>
      <c r="AC1128" s="64"/>
      <c r="AD1128" s="64"/>
      <c r="AE1128" s="64"/>
      <c r="AF1128" s="64"/>
      <c r="AG1128" s="64"/>
      <c r="AH1128" s="64"/>
      <c r="AI1128" s="64"/>
      <c r="AJ1128" s="64"/>
      <c r="AK1128" s="64"/>
      <c r="AL1128" s="64"/>
      <c r="AM1128" s="64"/>
      <c r="AN1128" s="64"/>
      <c r="AO1128" s="197" t="s">
        <v>74</v>
      </c>
      <c r="AP1128" s="197" t="s">
        <v>303</v>
      </c>
      <c r="AQ1128" s="197" t="s">
        <v>1608</v>
      </c>
      <c r="AR1128" s="70" t="s">
        <v>116</v>
      </c>
      <c r="AS1128" s="197" t="s">
        <v>79</v>
      </c>
      <c r="AT1128" s="40">
        <v>671690.3</v>
      </c>
      <c r="AU1128" s="40">
        <f t="shared" si="489"/>
        <v>671690.3</v>
      </c>
      <c r="AV1128" s="40"/>
      <c r="AW1128" s="40"/>
      <c r="AX1128" s="40"/>
      <c r="AY1128" s="40"/>
      <c r="AZ1128" s="40"/>
      <c r="BA1128" s="40"/>
      <c r="BB1128" s="40">
        <f t="shared" si="490"/>
        <v>671690.3</v>
      </c>
      <c r="BC1128" s="40">
        <f t="shared" si="490"/>
        <v>671690.3</v>
      </c>
      <c r="BD1128" s="40">
        <v>679710</v>
      </c>
      <c r="BE1128" s="40"/>
      <c r="BF1128" s="40"/>
      <c r="BG1128" s="40"/>
      <c r="BH1128" s="40">
        <f t="shared" si="481"/>
        <v>679710</v>
      </c>
      <c r="BI1128" s="40">
        <v>745590</v>
      </c>
      <c r="BJ1128" s="40"/>
      <c r="BK1128" s="40"/>
      <c r="BL1128" s="40"/>
      <c r="BM1128" s="40">
        <f t="shared" si="484"/>
        <v>745590</v>
      </c>
      <c r="BN1128" s="40">
        <v>745590</v>
      </c>
      <c r="BO1128" s="40"/>
      <c r="BP1128" s="40"/>
      <c r="BQ1128" s="40"/>
      <c r="BR1128" s="40">
        <f t="shared" si="485"/>
        <v>745590</v>
      </c>
      <c r="BS1128" s="40">
        <f>BR1128</f>
        <v>745590</v>
      </c>
      <c r="BT1128" s="40"/>
      <c r="BU1128" s="40"/>
      <c r="BV1128" s="40"/>
      <c r="BW1128" s="40">
        <f t="shared" si="486"/>
        <v>745590</v>
      </c>
      <c r="BX1128" s="40">
        <f t="shared" si="457"/>
        <v>671690.3</v>
      </c>
      <c r="BY1128" s="40"/>
      <c r="BZ1128" s="40"/>
      <c r="CA1128" s="40"/>
      <c r="CB1128" s="40">
        <f t="shared" si="482"/>
        <v>671690.3</v>
      </c>
      <c r="CC1128" s="40">
        <f t="shared" si="483"/>
        <v>679710</v>
      </c>
      <c r="CD1128" s="40"/>
      <c r="CE1128" s="40"/>
      <c r="CF1128" s="40"/>
      <c r="CG1128" s="40">
        <f t="shared" si="487"/>
        <v>679710</v>
      </c>
      <c r="CH1128" s="40">
        <f>BI1128</f>
        <v>745590</v>
      </c>
      <c r="CI1128" s="40"/>
      <c r="CJ1128" s="40"/>
      <c r="CK1128" s="40"/>
      <c r="CL1128" s="40">
        <f t="shared" si="488"/>
        <v>745590</v>
      </c>
      <c r="CM1128" s="382" t="s">
        <v>91</v>
      </c>
      <c r="CN1128" s="19" t="str">
        <f t="shared" si="479"/>
        <v>4020000010310нормативный</v>
      </c>
      <c r="CR1128" s="104">
        <f t="shared" si="491"/>
        <v>0</v>
      </c>
      <c r="CS1128" s="104">
        <f t="shared" si="492"/>
        <v>0</v>
      </c>
      <c r="CT1128" s="104">
        <f t="shared" si="493"/>
        <v>0</v>
      </c>
      <c r="CU1128" s="104">
        <f t="shared" si="494"/>
        <v>0</v>
      </c>
      <c r="CV1128" s="104">
        <f t="shared" si="495"/>
        <v>0</v>
      </c>
      <c r="CW1128" s="104">
        <f t="shared" si="496"/>
        <v>0</v>
      </c>
      <c r="CY1128" s="211">
        <f t="shared" si="459"/>
        <v>0</v>
      </c>
      <c r="CZ1128" s="211">
        <f t="shared" si="460"/>
        <v>0</v>
      </c>
      <c r="DA1128" s="211">
        <f t="shared" si="461"/>
        <v>0</v>
      </c>
      <c r="DB1128" s="211">
        <f t="shared" si="462"/>
        <v>0</v>
      </c>
      <c r="DC1128" s="211">
        <f t="shared" si="463"/>
        <v>0</v>
      </c>
      <c r="DD1128" s="211">
        <f t="shared" si="464"/>
        <v>0</v>
      </c>
      <c r="DE1128" s="211">
        <f t="shared" si="465"/>
        <v>0</v>
      </c>
      <c r="DF1128" s="211">
        <f t="shared" si="466"/>
        <v>0</v>
      </c>
      <c r="DG1128" s="211">
        <f t="shared" si="467"/>
        <v>0</v>
      </c>
      <c r="DH1128" s="211">
        <f t="shared" si="468"/>
        <v>0</v>
      </c>
    </row>
    <row r="1129" spans="1:112" ht="32.1" customHeight="1">
      <c r="A1129" s="56">
        <v>624</v>
      </c>
      <c r="B1129" s="57" t="s">
        <v>1534</v>
      </c>
      <c r="C1129" s="202">
        <v>402000001</v>
      </c>
      <c r="D1129" s="58" t="s">
        <v>69</v>
      </c>
      <c r="E1129" s="59" t="s">
        <v>1535</v>
      </c>
      <c r="F1129" s="337"/>
      <c r="G1129" s="337"/>
      <c r="H1129" s="232">
        <v>6</v>
      </c>
      <c r="I1129" s="337"/>
      <c r="J1129" s="232">
        <v>22</v>
      </c>
      <c r="K1129" s="232">
        <v>1</v>
      </c>
      <c r="L1129" s="232"/>
      <c r="M1129" s="232"/>
      <c r="N1129" s="232"/>
      <c r="O1129" s="232"/>
      <c r="P1129" s="64" t="s">
        <v>154</v>
      </c>
      <c r="Q1129" s="64" t="s">
        <v>1610</v>
      </c>
      <c r="R1129" s="232"/>
      <c r="S1129" s="86"/>
      <c r="T1129" s="86"/>
      <c r="U1129" s="86"/>
      <c r="V1129" s="86" t="s">
        <v>156</v>
      </c>
      <c r="W1129" s="86"/>
      <c r="X1129" s="86"/>
      <c r="Y1129" s="86"/>
      <c r="Z1129" s="86"/>
      <c r="AA1129" s="86"/>
      <c r="AB1129" s="64" t="s">
        <v>3366</v>
      </c>
      <c r="AC1129" s="64"/>
      <c r="AD1129" s="64"/>
      <c r="AE1129" s="64"/>
      <c r="AF1129" s="64"/>
      <c r="AG1129" s="64"/>
      <c r="AH1129" s="64"/>
      <c r="AI1129" s="64"/>
      <c r="AJ1129" s="64"/>
      <c r="AK1129" s="64"/>
      <c r="AL1129" s="64"/>
      <c r="AM1129" s="64"/>
      <c r="AN1129" s="64"/>
      <c r="AO1129" s="197" t="s">
        <v>74</v>
      </c>
      <c r="AP1129" s="197" t="s">
        <v>303</v>
      </c>
      <c r="AQ1129" s="197" t="s">
        <v>1609</v>
      </c>
      <c r="AR1129" s="70" t="s">
        <v>126</v>
      </c>
      <c r="AS1129" s="197" t="s">
        <v>79</v>
      </c>
      <c r="AT1129" s="40">
        <v>161186.54999999999</v>
      </c>
      <c r="AU1129" s="40">
        <f t="shared" si="489"/>
        <v>161186.54999999999</v>
      </c>
      <c r="AV1129" s="40"/>
      <c r="AW1129" s="40"/>
      <c r="AX1129" s="40">
        <f>AT1129</f>
        <v>161186.54999999999</v>
      </c>
      <c r="AY1129" s="40">
        <f>AX1129</f>
        <v>161186.54999999999</v>
      </c>
      <c r="AZ1129" s="40"/>
      <c r="BA1129" s="40"/>
      <c r="BB1129" s="40"/>
      <c r="BC1129" s="40"/>
      <c r="BD1129" s="40"/>
      <c r="BE1129" s="40"/>
      <c r="BF1129" s="40"/>
      <c r="BG1129" s="40"/>
      <c r="BH1129" s="40"/>
      <c r="BI1129" s="40"/>
      <c r="BJ1129" s="40"/>
      <c r="BK1129" s="40"/>
      <c r="BL1129" s="40"/>
      <c r="BM1129" s="40"/>
      <c r="BN1129" s="40"/>
      <c r="BO1129" s="40"/>
      <c r="BP1129" s="40"/>
      <c r="BQ1129" s="40"/>
      <c r="BR1129" s="40"/>
      <c r="BS1129" s="40"/>
      <c r="BT1129" s="40"/>
      <c r="BU1129" s="40"/>
      <c r="BV1129" s="40"/>
      <c r="BW1129" s="40"/>
      <c r="BX1129" s="40">
        <f t="shared" si="457"/>
        <v>161186.54999999999</v>
      </c>
      <c r="BY1129" s="40"/>
      <c r="BZ1129" s="40">
        <f>BX1129</f>
        <v>161186.54999999999</v>
      </c>
      <c r="CA1129" s="40"/>
      <c r="CB1129" s="40"/>
      <c r="CC1129" s="40"/>
      <c r="CD1129" s="40"/>
      <c r="CE1129" s="40"/>
      <c r="CF1129" s="40"/>
      <c r="CG1129" s="40"/>
      <c r="CH1129" s="40"/>
      <c r="CI1129" s="40"/>
      <c r="CJ1129" s="40"/>
      <c r="CK1129" s="40"/>
      <c r="CL1129" s="40"/>
      <c r="CM1129" s="382" t="s">
        <v>91</v>
      </c>
      <c r="CN1129" s="19" t="str">
        <f t="shared" si="479"/>
        <v>4020000010310нормативный</v>
      </c>
      <c r="CR1129" s="104">
        <f t="shared" si="491"/>
        <v>0</v>
      </c>
      <c r="CS1129" s="104">
        <f t="shared" si="492"/>
        <v>0</v>
      </c>
      <c r="CT1129" s="104">
        <f t="shared" si="493"/>
        <v>0</v>
      </c>
      <c r="CU1129" s="104">
        <f t="shared" si="494"/>
        <v>0</v>
      </c>
      <c r="CV1129" s="104">
        <f t="shared" si="495"/>
        <v>0</v>
      </c>
      <c r="CW1129" s="104">
        <f t="shared" si="496"/>
        <v>0</v>
      </c>
      <c r="CY1129" s="211">
        <f t="shared" si="459"/>
        <v>0</v>
      </c>
      <c r="CZ1129" s="211">
        <f t="shared" si="460"/>
        <v>0</v>
      </c>
      <c r="DA1129" s="211">
        <f t="shared" si="461"/>
        <v>0</v>
      </c>
      <c r="DB1129" s="211">
        <f t="shared" si="462"/>
        <v>0</v>
      </c>
      <c r="DC1129" s="211">
        <f t="shared" si="463"/>
        <v>0</v>
      </c>
      <c r="DD1129" s="211">
        <f t="shared" si="464"/>
        <v>0</v>
      </c>
      <c r="DE1129" s="211">
        <f t="shared" si="465"/>
        <v>0</v>
      </c>
      <c r="DF1129" s="211">
        <f t="shared" si="466"/>
        <v>0</v>
      </c>
      <c r="DG1129" s="211">
        <f t="shared" si="467"/>
        <v>0</v>
      </c>
      <c r="DH1129" s="211">
        <f t="shared" si="468"/>
        <v>0</v>
      </c>
    </row>
    <row r="1130" spans="1:112" ht="32.1" customHeight="1">
      <c r="A1130" s="56">
        <v>624</v>
      </c>
      <c r="B1130" s="57" t="s">
        <v>1534</v>
      </c>
      <c r="C1130" s="202">
        <v>402000001</v>
      </c>
      <c r="D1130" s="58" t="s">
        <v>69</v>
      </c>
      <c r="E1130" s="59" t="s">
        <v>329</v>
      </c>
      <c r="F1130" s="337"/>
      <c r="G1130" s="337"/>
      <c r="H1130" s="232">
        <v>3</v>
      </c>
      <c r="I1130" s="337"/>
      <c r="J1130" s="232">
        <v>17</v>
      </c>
      <c r="K1130" s="232">
        <v>1</v>
      </c>
      <c r="L1130" s="232">
        <v>3</v>
      </c>
      <c r="M1130" s="232"/>
      <c r="N1130" s="232"/>
      <c r="O1130" s="232"/>
      <c r="P1130" s="64" t="s">
        <v>134</v>
      </c>
      <c r="Q1130" s="64" t="s">
        <v>275</v>
      </c>
      <c r="R1130" s="232"/>
      <c r="S1130" s="86"/>
      <c r="T1130" s="86">
        <v>3</v>
      </c>
      <c r="U1130" s="86"/>
      <c r="V1130" s="86">
        <v>12</v>
      </c>
      <c r="W1130" s="86">
        <v>1</v>
      </c>
      <c r="X1130" s="86">
        <v>3</v>
      </c>
      <c r="Y1130" s="86"/>
      <c r="Z1130" s="86"/>
      <c r="AA1130" s="86"/>
      <c r="AB1130" s="64" t="s">
        <v>142</v>
      </c>
      <c r="AC1130" s="64"/>
      <c r="AD1130" s="64"/>
      <c r="AE1130" s="64"/>
      <c r="AF1130" s="64"/>
      <c r="AG1130" s="64"/>
      <c r="AH1130" s="64"/>
      <c r="AI1130" s="64"/>
      <c r="AJ1130" s="64"/>
      <c r="AK1130" s="64"/>
      <c r="AL1130" s="64"/>
      <c r="AM1130" s="64"/>
      <c r="AN1130" s="64"/>
      <c r="AO1130" s="197" t="s">
        <v>74</v>
      </c>
      <c r="AP1130" s="197" t="s">
        <v>303</v>
      </c>
      <c r="AQ1130" s="197" t="s">
        <v>1609</v>
      </c>
      <c r="AR1130" s="70" t="s">
        <v>126</v>
      </c>
      <c r="AS1130" s="197" t="s">
        <v>79</v>
      </c>
      <c r="AT1130" s="40">
        <v>32033.34</v>
      </c>
      <c r="AU1130" s="40">
        <f t="shared" si="489"/>
        <v>32033.34</v>
      </c>
      <c r="AV1130" s="40"/>
      <c r="AW1130" s="40"/>
      <c r="AX1130" s="40">
        <f>AT1130</f>
        <v>32033.34</v>
      </c>
      <c r="AY1130" s="40">
        <f>AX1130</f>
        <v>32033.34</v>
      </c>
      <c r="AZ1130" s="40"/>
      <c r="BA1130" s="40"/>
      <c r="BB1130" s="40"/>
      <c r="BC1130" s="40"/>
      <c r="BD1130" s="40"/>
      <c r="BE1130" s="40"/>
      <c r="BF1130" s="40"/>
      <c r="BG1130" s="40"/>
      <c r="BH1130" s="40"/>
      <c r="BI1130" s="40"/>
      <c r="BJ1130" s="40"/>
      <c r="BK1130" s="40"/>
      <c r="BL1130" s="40"/>
      <c r="BM1130" s="40"/>
      <c r="BN1130" s="40"/>
      <c r="BO1130" s="40"/>
      <c r="BP1130" s="40"/>
      <c r="BQ1130" s="40"/>
      <c r="BR1130" s="40"/>
      <c r="BS1130" s="40"/>
      <c r="BT1130" s="40"/>
      <c r="BU1130" s="40"/>
      <c r="BV1130" s="40"/>
      <c r="BW1130" s="40"/>
      <c r="BX1130" s="40">
        <f t="shared" si="457"/>
        <v>32033.34</v>
      </c>
      <c r="BY1130" s="40"/>
      <c r="BZ1130" s="40">
        <f>BX1130</f>
        <v>32033.34</v>
      </c>
      <c r="CA1130" s="40"/>
      <c r="CB1130" s="40"/>
      <c r="CC1130" s="40"/>
      <c r="CD1130" s="40"/>
      <c r="CE1130" s="40"/>
      <c r="CF1130" s="40"/>
      <c r="CG1130" s="40"/>
      <c r="CH1130" s="40"/>
      <c r="CI1130" s="40"/>
      <c r="CJ1130" s="40"/>
      <c r="CK1130" s="40"/>
      <c r="CL1130" s="40"/>
      <c r="CM1130" s="382" t="s">
        <v>91</v>
      </c>
      <c r="CN1130" s="19" t="str">
        <f t="shared" si="479"/>
        <v>4020000010310нормативный</v>
      </c>
      <c r="CR1130" s="104">
        <f t="shared" si="491"/>
        <v>0</v>
      </c>
      <c r="CS1130" s="104">
        <f t="shared" si="492"/>
        <v>0</v>
      </c>
      <c r="CT1130" s="104">
        <f t="shared" si="493"/>
        <v>0</v>
      </c>
      <c r="CU1130" s="104">
        <f t="shared" si="494"/>
        <v>0</v>
      </c>
      <c r="CV1130" s="104">
        <f t="shared" si="495"/>
        <v>0</v>
      </c>
      <c r="CW1130" s="104">
        <f t="shared" si="496"/>
        <v>0</v>
      </c>
      <c r="CY1130" s="211">
        <f>CC1130-BD1130</f>
        <v>0</v>
      </c>
      <c r="CZ1130" s="211">
        <f t="shared" si="460"/>
        <v>0</v>
      </c>
      <c r="DA1130" s="211">
        <f t="shared" si="461"/>
        <v>0</v>
      </c>
      <c r="DB1130" s="211">
        <f t="shared" si="462"/>
        <v>0</v>
      </c>
      <c r="DC1130" s="211">
        <f t="shared" si="463"/>
        <v>0</v>
      </c>
      <c r="DD1130" s="211">
        <f t="shared" si="464"/>
        <v>0</v>
      </c>
      <c r="DE1130" s="211">
        <f t="shared" si="465"/>
        <v>0</v>
      </c>
      <c r="DF1130" s="211">
        <f t="shared" si="466"/>
        <v>0</v>
      </c>
      <c r="DG1130" s="211">
        <f t="shared" si="467"/>
        <v>0</v>
      </c>
      <c r="DH1130" s="211">
        <f t="shared" si="468"/>
        <v>0</v>
      </c>
    </row>
    <row r="1131" spans="1:112" ht="32.1" customHeight="1">
      <c r="A1131" s="56">
        <v>624</v>
      </c>
      <c r="B1131" s="57" t="s">
        <v>1534</v>
      </c>
      <c r="C1131" s="202">
        <v>402000002</v>
      </c>
      <c r="D1131" s="58" t="s">
        <v>69</v>
      </c>
      <c r="E1131" s="59" t="s">
        <v>1535</v>
      </c>
      <c r="F1131" s="337"/>
      <c r="G1131" s="337"/>
      <c r="H1131" s="232">
        <v>6</v>
      </c>
      <c r="I1131" s="337"/>
      <c r="J1131" s="232">
        <v>22</v>
      </c>
      <c r="K1131" s="232">
        <v>1</v>
      </c>
      <c r="L1131" s="232"/>
      <c r="M1131" s="232"/>
      <c r="N1131" s="232"/>
      <c r="O1131" s="232"/>
      <c r="P1131" s="64" t="s">
        <v>154</v>
      </c>
      <c r="Q1131" s="64" t="s">
        <v>1610</v>
      </c>
      <c r="R1131" s="232"/>
      <c r="S1131" s="86"/>
      <c r="T1131" s="86"/>
      <c r="U1131" s="86"/>
      <c r="V1131" s="86" t="s">
        <v>156</v>
      </c>
      <c r="W1131" s="86"/>
      <c r="X1131" s="86"/>
      <c r="Y1131" s="86"/>
      <c r="Z1131" s="86"/>
      <c r="AA1131" s="86"/>
      <c r="AB1131" s="64" t="s">
        <v>1611</v>
      </c>
      <c r="AC1131" s="64"/>
      <c r="AD1131" s="64"/>
      <c r="AE1131" s="64"/>
      <c r="AF1131" s="64"/>
      <c r="AG1131" s="64"/>
      <c r="AH1131" s="64"/>
      <c r="AI1131" s="64"/>
      <c r="AJ1131" s="64"/>
      <c r="AK1131" s="64"/>
      <c r="AL1131" s="64"/>
      <c r="AM1131" s="64"/>
      <c r="AN1131" s="64"/>
      <c r="AO1131" s="197" t="s">
        <v>74</v>
      </c>
      <c r="AP1131" s="197" t="s">
        <v>303</v>
      </c>
      <c r="AQ1131" s="197" t="s">
        <v>1608</v>
      </c>
      <c r="AR1131" s="70" t="s">
        <v>116</v>
      </c>
      <c r="AS1131" s="197" t="s">
        <v>87</v>
      </c>
      <c r="AT1131" s="40">
        <v>11544205.84</v>
      </c>
      <c r="AU1131" s="40">
        <f t="shared" si="489"/>
        <v>11544205.84</v>
      </c>
      <c r="AV1131" s="40"/>
      <c r="AW1131" s="40"/>
      <c r="AX1131" s="40"/>
      <c r="AY1131" s="40"/>
      <c r="AZ1131" s="40"/>
      <c r="BA1131" s="40"/>
      <c r="BB1131" s="40">
        <f>AT1131</f>
        <v>11544205.84</v>
      </c>
      <c r="BC1131" s="40">
        <f>AU1131</f>
        <v>11544205.84</v>
      </c>
      <c r="BD1131" s="40">
        <v>12364220</v>
      </c>
      <c r="BE1131" s="40"/>
      <c r="BF1131" s="40"/>
      <c r="BG1131" s="40"/>
      <c r="BH1131" s="40">
        <f>BD1131</f>
        <v>12364220</v>
      </c>
      <c r="BI1131" s="40">
        <f>BH1131</f>
        <v>12364220</v>
      </c>
      <c r="BJ1131" s="40"/>
      <c r="BK1131" s="40"/>
      <c r="BL1131" s="40"/>
      <c r="BM1131" s="40">
        <f>BI1131</f>
        <v>12364220</v>
      </c>
      <c r="BN1131" s="40">
        <f>BM1131</f>
        <v>12364220</v>
      </c>
      <c r="BO1131" s="40"/>
      <c r="BP1131" s="40"/>
      <c r="BQ1131" s="40"/>
      <c r="BR1131" s="40">
        <f>BN1131</f>
        <v>12364220</v>
      </c>
      <c r="BS1131" s="40">
        <f>BR1131</f>
        <v>12364220</v>
      </c>
      <c r="BT1131" s="40"/>
      <c r="BU1131" s="40"/>
      <c r="BV1131" s="40"/>
      <c r="BW1131" s="40">
        <f>BS1131</f>
        <v>12364220</v>
      </c>
      <c r="BX1131" s="40">
        <f t="shared" si="457"/>
        <v>11544205.84</v>
      </c>
      <c r="BY1131" s="40"/>
      <c r="BZ1131" s="40"/>
      <c r="CA1131" s="40"/>
      <c r="CB1131" s="40">
        <f>BX1131</f>
        <v>11544205.84</v>
      </c>
      <c r="CC1131" s="40">
        <f>BD1131</f>
        <v>12364220</v>
      </c>
      <c r="CD1131" s="40"/>
      <c r="CE1131" s="40"/>
      <c r="CF1131" s="40"/>
      <c r="CG1131" s="40">
        <f>CC1131</f>
        <v>12364220</v>
      </c>
      <c r="CH1131" s="40">
        <f>BI1131</f>
        <v>12364220</v>
      </c>
      <c r="CI1131" s="40"/>
      <c r="CJ1131" s="40"/>
      <c r="CK1131" s="40"/>
      <c r="CL1131" s="40">
        <f>CH1131</f>
        <v>12364220</v>
      </c>
      <c r="CM1131" s="382" t="s">
        <v>91</v>
      </c>
      <c r="CN1131" s="19" t="str">
        <f t="shared" si="479"/>
        <v>4020000020310нормативный</v>
      </c>
      <c r="CR1131" s="104">
        <f t="shared" si="491"/>
        <v>0</v>
      </c>
      <c r="CS1131" s="104">
        <f t="shared" si="492"/>
        <v>0</v>
      </c>
      <c r="CT1131" s="104">
        <f t="shared" si="493"/>
        <v>0</v>
      </c>
      <c r="CU1131" s="104">
        <f t="shared" si="494"/>
        <v>0</v>
      </c>
      <c r="CV1131" s="104">
        <f t="shared" si="495"/>
        <v>0</v>
      </c>
      <c r="CW1131" s="104">
        <f t="shared" si="496"/>
        <v>0</v>
      </c>
      <c r="CY1131" s="211">
        <f t="shared" si="459"/>
        <v>0</v>
      </c>
      <c r="CZ1131" s="211">
        <f t="shared" si="460"/>
        <v>0</v>
      </c>
      <c r="DA1131" s="211">
        <f t="shared" si="461"/>
        <v>0</v>
      </c>
      <c r="DB1131" s="211">
        <f t="shared" si="462"/>
        <v>0</v>
      </c>
      <c r="DC1131" s="211">
        <f t="shared" si="463"/>
        <v>0</v>
      </c>
      <c r="DD1131" s="211">
        <f t="shared" si="464"/>
        <v>0</v>
      </c>
      <c r="DE1131" s="211">
        <f t="shared" si="465"/>
        <v>0</v>
      </c>
      <c r="DF1131" s="211">
        <f t="shared" si="466"/>
        <v>0</v>
      </c>
      <c r="DG1131" s="211">
        <f t="shared" si="467"/>
        <v>0</v>
      </c>
      <c r="DH1131" s="211">
        <f t="shared" si="468"/>
        <v>0</v>
      </c>
    </row>
    <row r="1132" spans="1:112" ht="32.1" customHeight="1">
      <c r="A1132" s="56">
        <v>624</v>
      </c>
      <c r="B1132" s="57" t="s">
        <v>1534</v>
      </c>
      <c r="C1132" s="202">
        <v>402000002</v>
      </c>
      <c r="D1132" s="58" t="s">
        <v>69</v>
      </c>
      <c r="E1132" s="59" t="s">
        <v>329</v>
      </c>
      <c r="F1132" s="337"/>
      <c r="G1132" s="337"/>
      <c r="H1132" s="232">
        <v>3</v>
      </c>
      <c r="I1132" s="337"/>
      <c r="J1132" s="232">
        <v>17</v>
      </c>
      <c r="K1132" s="232">
        <v>1</v>
      </c>
      <c r="L1132" s="232">
        <v>3</v>
      </c>
      <c r="M1132" s="232"/>
      <c r="N1132" s="232"/>
      <c r="O1132" s="232"/>
      <c r="P1132" s="64" t="s">
        <v>134</v>
      </c>
      <c r="Q1132" s="64" t="s">
        <v>275</v>
      </c>
      <c r="R1132" s="232"/>
      <c r="S1132" s="86"/>
      <c r="T1132" s="86">
        <v>3</v>
      </c>
      <c r="U1132" s="86"/>
      <c r="V1132" s="86">
        <v>9</v>
      </c>
      <c r="W1132" s="86">
        <v>1</v>
      </c>
      <c r="X1132" s="86"/>
      <c r="Y1132" s="86"/>
      <c r="Z1132" s="86"/>
      <c r="AA1132" s="86"/>
      <c r="AB1132" s="64" t="s">
        <v>537</v>
      </c>
      <c r="AC1132" s="64"/>
      <c r="AD1132" s="64"/>
      <c r="AE1132" s="64"/>
      <c r="AF1132" s="64"/>
      <c r="AG1132" s="64"/>
      <c r="AH1132" s="64"/>
      <c r="AI1132" s="64"/>
      <c r="AJ1132" s="64"/>
      <c r="AK1132" s="64"/>
      <c r="AL1132" s="64"/>
      <c r="AM1132" s="64"/>
      <c r="AN1132" s="64"/>
      <c r="AO1132" s="197" t="s">
        <v>74</v>
      </c>
      <c r="AP1132" s="197" t="s">
        <v>303</v>
      </c>
      <c r="AQ1132" s="197" t="s">
        <v>1608</v>
      </c>
      <c r="AR1132" s="70" t="s">
        <v>116</v>
      </c>
      <c r="AS1132" s="197" t="s">
        <v>87</v>
      </c>
      <c r="AT1132" s="40">
        <v>2224140.0499999998</v>
      </c>
      <c r="AU1132" s="40">
        <f t="shared" si="489"/>
        <v>2224140.0499999998</v>
      </c>
      <c r="AV1132" s="40"/>
      <c r="AW1132" s="40"/>
      <c r="AX1132" s="40"/>
      <c r="AY1132" s="40"/>
      <c r="AZ1132" s="40"/>
      <c r="BA1132" s="40"/>
      <c r="BB1132" s="40">
        <f>AU1132</f>
        <v>2224140.0499999998</v>
      </c>
      <c r="BC1132" s="40">
        <f>AU1132</f>
        <v>2224140.0499999998</v>
      </c>
      <c r="BD1132" s="40">
        <v>2468840</v>
      </c>
      <c r="BE1132" s="40"/>
      <c r="BF1132" s="40"/>
      <c r="BG1132" s="40"/>
      <c r="BH1132" s="40">
        <f>BD1132</f>
        <v>2468840</v>
      </c>
      <c r="BI1132" s="40">
        <f>BH1132</f>
        <v>2468840</v>
      </c>
      <c r="BJ1132" s="40"/>
      <c r="BK1132" s="40"/>
      <c r="BL1132" s="40"/>
      <c r="BM1132" s="40">
        <f>BI1132</f>
        <v>2468840</v>
      </c>
      <c r="BN1132" s="40">
        <f>BM1132</f>
        <v>2468840</v>
      </c>
      <c r="BO1132" s="40"/>
      <c r="BP1132" s="40"/>
      <c r="BQ1132" s="40"/>
      <c r="BR1132" s="40">
        <f>BN1132</f>
        <v>2468840</v>
      </c>
      <c r="BS1132" s="40">
        <f>BR1132</f>
        <v>2468840</v>
      </c>
      <c r="BT1132" s="40"/>
      <c r="BU1132" s="40"/>
      <c r="BV1132" s="40"/>
      <c r="BW1132" s="40">
        <f>BS1132</f>
        <v>2468840</v>
      </c>
      <c r="BX1132" s="40">
        <f t="shared" si="457"/>
        <v>2224140.0499999998</v>
      </c>
      <c r="BY1132" s="40"/>
      <c r="BZ1132" s="40"/>
      <c r="CA1132" s="40"/>
      <c r="CB1132" s="40">
        <f>BX1132</f>
        <v>2224140.0499999998</v>
      </c>
      <c r="CC1132" s="40">
        <f>BD1132</f>
        <v>2468840</v>
      </c>
      <c r="CD1132" s="40"/>
      <c r="CE1132" s="40"/>
      <c r="CF1132" s="40"/>
      <c r="CG1132" s="40">
        <f>CC1132</f>
        <v>2468840</v>
      </c>
      <c r="CH1132" s="40">
        <f>BI1132</f>
        <v>2468840</v>
      </c>
      <c r="CI1132" s="40"/>
      <c r="CJ1132" s="40"/>
      <c r="CK1132" s="40"/>
      <c r="CL1132" s="40">
        <f>CH1132</f>
        <v>2468840</v>
      </c>
      <c r="CM1132" s="382" t="s">
        <v>91</v>
      </c>
      <c r="CN1132" s="19" t="str">
        <f t="shared" si="479"/>
        <v>4020000020310нормативный</v>
      </c>
      <c r="CR1132" s="104">
        <f t="shared" si="491"/>
        <v>0</v>
      </c>
      <c r="CS1132" s="104">
        <f t="shared" si="492"/>
        <v>0</v>
      </c>
      <c r="CT1132" s="104">
        <f t="shared" si="493"/>
        <v>0</v>
      </c>
      <c r="CU1132" s="104">
        <f t="shared" si="494"/>
        <v>0</v>
      </c>
      <c r="CV1132" s="104">
        <f t="shared" si="495"/>
        <v>0</v>
      </c>
      <c r="CW1132" s="104">
        <f t="shared" si="496"/>
        <v>0</v>
      </c>
      <c r="CY1132" s="211">
        <f t="shared" si="459"/>
        <v>0</v>
      </c>
      <c r="CZ1132" s="211">
        <f t="shared" si="460"/>
        <v>0</v>
      </c>
      <c r="DA1132" s="211">
        <f t="shared" si="461"/>
        <v>0</v>
      </c>
      <c r="DB1132" s="211">
        <f t="shared" si="462"/>
        <v>0</v>
      </c>
      <c r="DC1132" s="211">
        <f t="shared" si="463"/>
        <v>0</v>
      </c>
      <c r="DD1132" s="211">
        <f t="shared" si="464"/>
        <v>0</v>
      </c>
      <c r="DE1132" s="211">
        <f t="shared" si="465"/>
        <v>0</v>
      </c>
      <c r="DF1132" s="211">
        <f t="shared" si="466"/>
        <v>0</v>
      </c>
      <c r="DG1132" s="211">
        <f t="shared" si="467"/>
        <v>0</v>
      </c>
      <c r="DH1132" s="211">
        <f t="shared" si="468"/>
        <v>0</v>
      </c>
    </row>
    <row r="1133" spans="1:112" ht="32.1" customHeight="1">
      <c r="A1133" s="56">
        <v>624</v>
      </c>
      <c r="B1133" s="57" t="s">
        <v>1534</v>
      </c>
      <c r="C1133" s="202">
        <v>402000002</v>
      </c>
      <c r="D1133" s="58" t="s">
        <v>69</v>
      </c>
      <c r="E1133" s="59" t="s">
        <v>1535</v>
      </c>
      <c r="F1133" s="337"/>
      <c r="G1133" s="337"/>
      <c r="H1133" s="232">
        <v>6</v>
      </c>
      <c r="I1133" s="337"/>
      <c r="J1133" s="232">
        <v>22</v>
      </c>
      <c r="K1133" s="232">
        <v>1</v>
      </c>
      <c r="L1133" s="232"/>
      <c r="M1133" s="232"/>
      <c r="N1133" s="232"/>
      <c r="O1133" s="232"/>
      <c r="P1133" s="64" t="s">
        <v>154</v>
      </c>
      <c r="Q1133" s="64" t="s">
        <v>1610</v>
      </c>
      <c r="R1133" s="232"/>
      <c r="S1133" s="86"/>
      <c r="T1133" s="86"/>
      <c r="U1133" s="86"/>
      <c r="V1133" s="86" t="s">
        <v>156</v>
      </c>
      <c r="W1133" s="86"/>
      <c r="X1133" s="86"/>
      <c r="Y1133" s="86"/>
      <c r="Z1133" s="86"/>
      <c r="AA1133" s="86"/>
      <c r="AB1133" s="64" t="s">
        <v>3366</v>
      </c>
      <c r="AC1133" s="64"/>
      <c r="AD1133" s="64"/>
      <c r="AE1133" s="64"/>
      <c r="AF1133" s="64"/>
      <c r="AG1133" s="64"/>
      <c r="AH1133" s="64"/>
      <c r="AI1133" s="64"/>
      <c r="AJ1133" s="64"/>
      <c r="AK1133" s="64"/>
      <c r="AL1133" s="64"/>
      <c r="AM1133" s="64"/>
      <c r="AN1133" s="64"/>
      <c r="AO1133" s="197" t="s">
        <v>74</v>
      </c>
      <c r="AP1133" s="197" t="s">
        <v>303</v>
      </c>
      <c r="AQ1133" s="197" t="s">
        <v>1609</v>
      </c>
      <c r="AR1133" s="70" t="s">
        <v>126</v>
      </c>
      <c r="AS1133" s="197" t="s">
        <v>87</v>
      </c>
      <c r="AT1133" s="371">
        <v>570519.35</v>
      </c>
      <c r="AU1133" s="371">
        <f t="shared" si="489"/>
        <v>570519.35</v>
      </c>
      <c r="AV1133" s="371"/>
      <c r="AW1133" s="371"/>
      <c r="AX1133" s="371">
        <f>AT1133</f>
        <v>570519.35</v>
      </c>
      <c r="AY1133" s="371">
        <f>AX1133</f>
        <v>570519.35</v>
      </c>
      <c r="AZ1133" s="371"/>
      <c r="BA1133" s="371"/>
      <c r="BB1133" s="371"/>
      <c r="BC1133" s="371"/>
      <c r="BD1133" s="371"/>
      <c r="BE1133" s="371"/>
      <c r="BF1133" s="371"/>
      <c r="BG1133" s="371"/>
      <c r="BH1133" s="40"/>
      <c r="BI1133" s="371"/>
      <c r="BJ1133" s="371"/>
      <c r="BK1133" s="371"/>
      <c r="BL1133" s="371"/>
      <c r="BM1133" s="40"/>
      <c r="BN1133" s="371"/>
      <c r="BO1133" s="371"/>
      <c r="BP1133" s="371"/>
      <c r="BQ1133" s="371"/>
      <c r="BR1133" s="40"/>
      <c r="BS1133" s="371"/>
      <c r="BT1133" s="371"/>
      <c r="BU1133" s="371"/>
      <c r="BV1133" s="371"/>
      <c r="BW1133" s="40"/>
      <c r="BX1133" s="40">
        <f t="shared" si="457"/>
        <v>570519.35</v>
      </c>
      <c r="BY1133" s="371"/>
      <c r="BZ1133" s="371">
        <f>BX1133</f>
        <v>570519.35</v>
      </c>
      <c r="CA1133" s="371"/>
      <c r="CB1133" s="40"/>
      <c r="CC1133" s="40"/>
      <c r="CD1133" s="371"/>
      <c r="CE1133" s="371"/>
      <c r="CF1133" s="371"/>
      <c r="CG1133" s="40"/>
      <c r="CH1133" s="40"/>
      <c r="CI1133" s="371"/>
      <c r="CJ1133" s="371"/>
      <c r="CK1133" s="371"/>
      <c r="CL1133" s="40"/>
      <c r="CM1133" s="382" t="s">
        <v>91</v>
      </c>
      <c r="CN1133" s="19" t="str">
        <f t="shared" si="479"/>
        <v>4020000020310нормативный</v>
      </c>
      <c r="CR1133" s="104">
        <f t="shared" si="491"/>
        <v>0</v>
      </c>
      <c r="CS1133" s="104">
        <f t="shared" si="492"/>
        <v>0</v>
      </c>
      <c r="CT1133" s="104">
        <f t="shared" si="493"/>
        <v>0</v>
      </c>
      <c r="CU1133" s="104">
        <f t="shared" si="494"/>
        <v>0</v>
      </c>
      <c r="CV1133" s="104">
        <f t="shared" si="495"/>
        <v>0</v>
      </c>
      <c r="CW1133" s="104">
        <f t="shared" si="496"/>
        <v>0</v>
      </c>
      <c r="CY1133" s="211">
        <f t="shared" si="459"/>
        <v>0</v>
      </c>
      <c r="CZ1133" s="211">
        <f t="shared" si="460"/>
        <v>0</v>
      </c>
      <c r="DA1133" s="211">
        <f t="shared" si="461"/>
        <v>0</v>
      </c>
      <c r="DB1133" s="211">
        <f t="shared" si="462"/>
        <v>0</v>
      </c>
      <c r="DC1133" s="211">
        <f t="shared" si="463"/>
        <v>0</v>
      </c>
      <c r="DD1133" s="211">
        <f t="shared" si="464"/>
        <v>0</v>
      </c>
      <c r="DE1133" s="211">
        <f t="shared" si="465"/>
        <v>0</v>
      </c>
      <c r="DF1133" s="211">
        <f t="shared" si="466"/>
        <v>0</v>
      </c>
      <c r="DG1133" s="211">
        <f t="shared" si="467"/>
        <v>0</v>
      </c>
      <c r="DH1133" s="211">
        <f t="shared" si="468"/>
        <v>0</v>
      </c>
    </row>
    <row r="1134" spans="1:112" ht="32.1" customHeight="1">
      <c r="A1134" s="56">
        <v>624</v>
      </c>
      <c r="B1134" s="57" t="s">
        <v>1534</v>
      </c>
      <c r="C1134" s="202">
        <v>402000002</v>
      </c>
      <c r="D1134" s="58" t="s">
        <v>69</v>
      </c>
      <c r="E1134" s="59" t="s">
        <v>329</v>
      </c>
      <c r="F1134" s="337"/>
      <c r="G1134" s="337"/>
      <c r="H1134" s="232">
        <v>3</v>
      </c>
      <c r="I1134" s="337"/>
      <c r="J1134" s="232">
        <v>17</v>
      </c>
      <c r="K1134" s="232">
        <v>1</v>
      </c>
      <c r="L1134" s="232">
        <v>3</v>
      </c>
      <c r="M1134" s="232"/>
      <c r="N1134" s="232"/>
      <c r="O1134" s="232"/>
      <c r="P1134" s="64" t="s">
        <v>134</v>
      </c>
      <c r="Q1134" s="64" t="s">
        <v>275</v>
      </c>
      <c r="R1134" s="232"/>
      <c r="S1134" s="86"/>
      <c r="T1134" s="86">
        <v>3</v>
      </c>
      <c r="U1134" s="86"/>
      <c r="V1134" s="86">
        <v>12</v>
      </c>
      <c r="W1134" s="86">
        <v>1</v>
      </c>
      <c r="X1134" s="86">
        <v>3</v>
      </c>
      <c r="Y1134" s="86"/>
      <c r="Z1134" s="86"/>
      <c r="AA1134" s="86"/>
      <c r="AB1134" s="64" t="s">
        <v>142</v>
      </c>
      <c r="AC1134" s="64"/>
      <c r="AD1134" s="64"/>
      <c r="AE1134" s="64"/>
      <c r="AF1134" s="64"/>
      <c r="AG1134" s="64"/>
      <c r="AH1134" s="64"/>
      <c r="AI1134" s="64"/>
      <c r="AJ1134" s="64"/>
      <c r="AK1134" s="64"/>
      <c r="AL1134" s="64"/>
      <c r="AM1134" s="64"/>
      <c r="AN1134" s="64"/>
      <c r="AO1134" s="197" t="s">
        <v>74</v>
      </c>
      <c r="AP1134" s="197" t="s">
        <v>303</v>
      </c>
      <c r="AQ1134" s="197" t="s">
        <v>1609</v>
      </c>
      <c r="AR1134" s="70" t="s">
        <v>126</v>
      </c>
      <c r="AS1134" s="197" t="s">
        <v>87</v>
      </c>
      <c r="AT1134" s="371">
        <v>114070.53</v>
      </c>
      <c r="AU1134" s="371">
        <f t="shared" si="489"/>
        <v>114070.53</v>
      </c>
      <c r="AV1134" s="371"/>
      <c r="AW1134" s="371"/>
      <c r="AX1134" s="371">
        <f>AT1134</f>
        <v>114070.53</v>
      </c>
      <c r="AY1134" s="371">
        <f>AX1134</f>
        <v>114070.53</v>
      </c>
      <c r="AZ1134" s="371"/>
      <c r="BA1134" s="371"/>
      <c r="BB1134" s="371"/>
      <c r="BC1134" s="371"/>
      <c r="BD1134" s="371"/>
      <c r="BE1134" s="371"/>
      <c r="BF1134" s="371"/>
      <c r="BG1134" s="371"/>
      <c r="BH1134" s="40"/>
      <c r="BI1134" s="371"/>
      <c r="BJ1134" s="371"/>
      <c r="BK1134" s="371"/>
      <c r="BL1134" s="371"/>
      <c r="BM1134" s="40"/>
      <c r="BN1134" s="371"/>
      <c r="BO1134" s="371"/>
      <c r="BP1134" s="371"/>
      <c r="BQ1134" s="371"/>
      <c r="BR1134" s="40"/>
      <c r="BS1134" s="371"/>
      <c r="BT1134" s="371"/>
      <c r="BU1134" s="371"/>
      <c r="BV1134" s="371"/>
      <c r="BW1134" s="40"/>
      <c r="BX1134" s="40">
        <f t="shared" si="457"/>
        <v>114070.53</v>
      </c>
      <c r="BY1134" s="371"/>
      <c r="BZ1134" s="371">
        <f>BX1134</f>
        <v>114070.53</v>
      </c>
      <c r="CA1134" s="371"/>
      <c r="CB1134" s="40"/>
      <c r="CC1134" s="40"/>
      <c r="CD1134" s="371"/>
      <c r="CE1134" s="371"/>
      <c r="CF1134" s="371"/>
      <c r="CG1134" s="40"/>
      <c r="CH1134" s="40"/>
      <c r="CI1134" s="371"/>
      <c r="CJ1134" s="371"/>
      <c r="CK1134" s="371"/>
      <c r="CL1134" s="40"/>
      <c r="CM1134" s="382" t="s">
        <v>91</v>
      </c>
      <c r="CN1134" s="19" t="str">
        <f t="shared" si="479"/>
        <v>4020000020310нормативный</v>
      </c>
      <c r="CR1134" s="104">
        <f t="shared" si="491"/>
        <v>0</v>
      </c>
      <c r="CS1134" s="104">
        <f t="shared" si="492"/>
        <v>0</v>
      </c>
      <c r="CT1134" s="104">
        <f t="shared" si="493"/>
        <v>0</v>
      </c>
      <c r="CU1134" s="104">
        <f t="shared" si="494"/>
        <v>0</v>
      </c>
      <c r="CV1134" s="104">
        <f t="shared" si="495"/>
        <v>0</v>
      </c>
      <c r="CW1134" s="104">
        <f t="shared" si="496"/>
        <v>0</v>
      </c>
      <c r="CY1134" s="211">
        <f t="shared" si="459"/>
        <v>0</v>
      </c>
      <c r="CZ1134" s="211">
        <f t="shared" si="460"/>
        <v>0</v>
      </c>
      <c r="DA1134" s="211">
        <f t="shared" si="461"/>
        <v>0</v>
      </c>
      <c r="DB1134" s="211">
        <f t="shared" si="462"/>
        <v>0</v>
      </c>
      <c r="DC1134" s="211">
        <f t="shared" si="463"/>
        <v>0</v>
      </c>
      <c r="DD1134" s="211">
        <f t="shared" si="464"/>
        <v>0</v>
      </c>
      <c r="DE1134" s="211">
        <f t="shared" si="465"/>
        <v>0</v>
      </c>
      <c r="DF1134" s="211">
        <f t="shared" si="466"/>
        <v>0</v>
      </c>
      <c r="DG1134" s="211">
        <f t="shared" si="467"/>
        <v>0</v>
      </c>
      <c r="DH1134" s="211">
        <f t="shared" si="468"/>
        <v>0</v>
      </c>
    </row>
    <row r="1135" spans="1:112" ht="32.1" customHeight="1">
      <c r="A1135" s="56" t="s">
        <v>1561</v>
      </c>
      <c r="B1135" s="57" t="s">
        <v>1534</v>
      </c>
      <c r="C1135" s="202">
        <v>404020001</v>
      </c>
      <c r="D1135" s="58" t="s">
        <v>1851</v>
      </c>
      <c r="E1135" s="59" t="s">
        <v>3367</v>
      </c>
      <c r="F1135" s="337"/>
      <c r="G1135" s="337"/>
      <c r="H1135" s="369" t="s">
        <v>3368</v>
      </c>
      <c r="I1135" s="337"/>
      <c r="J1135" s="86" t="s">
        <v>3369</v>
      </c>
      <c r="K1135" s="232" t="s">
        <v>383</v>
      </c>
      <c r="L1135" s="232" t="s">
        <v>381</v>
      </c>
      <c r="M1135" s="232"/>
      <c r="N1135" s="232"/>
      <c r="O1135" s="232"/>
      <c r="P1135" s="64" t="s">
        <v>3370</v>
      </c>
      <c r="Q1135" s="64" t="s">
        <v>3371</v>
      </c>
      <c r="R1135" s="232"/>
      <c r="S1135" s="232"/>
      <c r="T1135" s="232" t="s">
        <v>381</v>
      </c>
      <c r="U1135" s="232"/>
      <c r="V1135" s="86" t="s">
        <v>3372</v>
      </c>
      <c r="W1135" s="86" t="s">
        <v>3373</v>
      </c>
      <c r="X1135" s="86" t="s">
        <v>381</v>
      </c>
      <c r="Y1135" s="232"/>
      <c r="Z1135" s="232"/>
      <c r="AA1135" s="232"/>
      <c r="AB1135" s="64" t="s">
        <v>2313</v>
      </c>
      <c r="AC1135" s="64"/>
      <c r="AD1135" s="64"/>
      <c r="AE1135" s="64"/>
      <c r="AF1135" s="64"/>
      <c r="AG1135" s="64"/>
      <c r="AH1135" s="64"/>
      <c r="AI1135" s="64"/>
      <c r="AJ1135" s="64"/>
      <c r="AK1135" s="64"/>
      <c r="AL1135" s="64"/>
      <c r="AM1135" s="64"/>
      <c r="AN1135" s="64"/>
      <c r="AO1135" s="197" t="s">
        <v>71</v>
      </c>
      <c r="AP1135" s="197" t="s">
        <v>72</v>
      </c>
      <c r="AQ1135" s="197" t="s">
        <v>260</v>
      </c>
      <c r="AR1135" s="70" t="s">
        <v>2044</v>
      </c>
      <c r="AS1135" s="197" t="s">
        <v>87</v>
      </c>
      <c r="AT1135" s="371">
        <v>219895.07</v>
      </c>
      <c r="AU1135" s="371">
        <f t="shared" si="489"/>
        <v>219895.07</v>
      </c>
      <c r="AV1135" s="371">
        <f>AT1135</f>
        <v>219895.07</v>
      </c>
      <c r="AW1135" s="371">
        <f>AV1135</f>
        <v>219895.07</v>
      </c>
      <c r="AX1135" s="371"/>
      <c r="AY1135" s="371"/>
      <c r="AZ1135" s="371"/>
      <c r="BA1135" s="371"/>
      <c r="BB1135" s="371"/>
      <c r="BC1135" s="371"/>
      <c r="BD1135" s="371"/>
      <c r="BE1135" s="371"/>
      <c r="BF1135" s="371"/>
      <c r="BG1135" s="371"/>
      <c r="BH1135" s="40"/>
      <c r="BI1135" s="371"/>
      <c r="BJ1135" s="371"/>
      <c r="BK1135" s="371"/>
      <c r="BL1135" s="371"/>
      <c r="BM1135" s="40"/>
      <c r="BN1135" s="371"/>
      <c r="BO1135" s="371"/>
      <c r="BP1135" s="371"/>
      <c r="BQ1135" s="371"/>
      <c r="BR1135" s="40"/>
      <c r="BS1135" s="371"/>
      <c r="BT1135" s="371"/>
      <c r="BU1135" s="371"/>
      <c r="BV1135" s="371"/>
      <c r="BW1135" s="40"/>
      <c r="BX1135" s="40">
        <f t="shared" si="457"/>
        <v>219895.07</v>
      </c>
      <c r="BY1135" s="371">
        <f>BX1135</f>
        <v>219895.07</v>
      </c>
      <c r="BZ1135" s="371"/>
      <c r="CA1135" s="371"/>
      <c r="CB1135" s="40"/>
      <c r="CC1135" s="40"/>
      <c r="CD1135" s="371"/>
      <c r="CE1135" s="371"/>
      <c r="CF1135" s="371"/>
      <c r="CG1135" s="40"/>
      <c r="CH1135" s="40"/>
      <c r="CI1135" s="371"/>
      <c r="CJ1135" s="371"/>
      <c r="CK1135" s="371"/>
      <c r="CL1135" s="40"/>
      <c r="CM1135" s="382" t="s">
        <v>91</v>
      </c>
      <c r="CN1135" s="19" t="str">
        <f t="shared" si="479"/>
        <v>4040200010113нормативный</v>
      </c>
      <c r="CR1135" s="104">
        <f t="shared" si="491"/>
        <v>0</v>
      </c>
      <c r="CS1135" s="104">
        <f t="shared" si="492"/>
        <v>0</v>
      </c>
      <c r="CT1135" s="104">
        <f t="shared" si="493"/>
        <v>0</v>
      </c>
      <c r="CU1135" s="104">
        <f t="shared" si="494"/>
        <v>0</v>
      </c>
      <c r="CV1135" s="104">
        <f t="shared" si="495"/>
        <v>0</v>
      </c>
      <c r="CW1135" s="104">
        <f t="shared" si="496"/>
        <v>0</v>
      </c>
      <c r="CY1135" s="211">
        <f t="shared" si="459"/>
        <v>0</v>
      </c>
      <c r="CZ1135" s="211">
        <f t="shared" si="460"/>
        <v>0</v>
      </c>
      <c r="DA1135" s="211">
        <f t="shared" si="461"/>
        <v>0</v>
      </c>
      <c r="DB1135" s="211">
        <f t="shared" si="462"/>
        <v>0</v>
      </c>
      <c r="DC1135" s="211">
        <f t="shared" si="463"/>
        <v>0</v>
      </c>
      <c r="DD1135" s="211">
        <f t="shared" si="464"/>
        <v>0</v>
      </c>
      <c r="DE1135" s="211">
        <f t="shared" si="465"/>
        <v>0</v>
      </c>
      <c r="DF1135" s="211">
        <f t="shared" si="466"/>
        <v>0</v>
      </c>
      <c r="DG1135" s="211">
        <f t="shared" si="467"/>
        <v>0</v>
      </c>
      <c r="DH1135" s="211">
        <f t="shared" si="468"/>
        <v>0</v>
      </c>
    </row>
    <row r="1136" spans="1:112" ht="32.1" customHeight="1">
      <c r="A1136" s="56" t="s">
        <v>1561</v>
      </c>
      <c r="B1136" s="57" t="s">
        <v>1534</v>
      </c>
      <c r="C1136" s="202">
        <v>404020002</v>
      </c>
      <c r="D1136" s="58" t="s">
        <v>1851</v>
      </c>
      <c r="E1136" s="59" t="s">
        <v>3374</v>
      </c>
      <c r="F1136" s="337"/>
      <c r="G1136" s="337"/>
      <c r="H1136" s="86" t="s">
        <v>3368</v>
      </c>
      <c r="I1136" s="337"/>
      <c r="J1136" s="86" t="s">
        <v>3369</v>
      </c>
      <c r="K1136" s="232" t="s">
        <v>383</v>
      </c>
      <c r="L1136" s="232" t="s">
        <v>381</v>
      </c>
      <c r="M1136" s="232"/>
      <c r="N1136" s="232"/>
      <c r="O1136" s="232"/>
      <c r="P1136" s="64" t="s">
        <v>3375</v>
      </c>
      <c r="Q1136" s="64" t="s">
        <v>3371</v>
      </c>
      <c r="R1136" s="232"/>
      <c r="S1136" s="232"/>
      <c r="T1136" s="232" t="s">
        <v>381</v>
      </c>
      <c r="U1136" s="232"/>
      <c r="V1136" s="86" t="s">
        <v>3376</v>
      </c>
      <c r="W1136" s="86" t="s">
        <v>3373</v>
      </c>
      <c r="X1136" s="86" t="s">
        <v>381</v>
      </c>
      <c r="Y1136" s="232"/>
      <c r="Z1136" s="232"/>
      <c r="AA1136" s="232"/>
      <c r="AB1136" s="64" t="s">
        <v>2313</v>
      </c>
      <c r="AC1136" s="64"/>
      <c r="AD1136" s="64"/>
      <c r="AE1136" s="64"/>
      <c r="AF1136" s="64"/>
      <c r="AG1136" s="64"/>
      <c r="AH1136" s="64"/>
      <c r="AI1136" s="64"/>
      <c r="AJ1136" s="64"/>
      <c r="AK1136" s="64"/>
      <c r="AL1136" s="64"/>
      <c r="AM1136" s="64"/>
      <c r="AN1136" s="64"/>
      <c r="AO1136" s="197" t="s">
        <v>71</v>
      </c>
      <c r="AP1136" s="197" t="s">
        <v>72</v>
      </c>
      <c r="AQ1136" s="197" t="s">
        <v>260</v>
      </c>
      <c r="AR1136" s="70" t="s">
        <v>2044</v>
      </c>
      <c r="AS1136" s="197" t="s">
        <v>79</v>
      </c>
      <c r="AT1136" s="371">
        <v>66408.31</v>
      </c>
      <c r="AU1136" s="371">
        <f t="shared" si="489"/>
        <v>66408.31</v>
      </c>
      <c r="AV1136" s="371">
        <f>AT1136</f>
        <v>66408.31</v>
      </c>
      <c r="AW1136" s="371">
        <f>AV1136</f>
        <v>66408.31</v>
      </c>
      <c r="AX1136" s="371"/>
      <c r="AY1136" s="371"/>
      <c r="AZ1136" s="371"/>
      <c r="BA1136" s="371"/>
      <c r="BB1136" s="371"/>
      <c r="BC1136" s="371"/>
      <c r="BD1136" s="371"/>
      <c r="BE1136" s="371"/>
      <c r="BF1136" s="371"/>
      <c r="BG1136" s="371"/>
      <c r="BH1136" s="40"/>
      <c r="BI1136" s="371"/>
      <c r="BJ1136" s="371"/>
      <c r="BK1136" s="371"/>
      <c r="BL1136" s="371"/>
      <c r="BM1136" s="40"/>
      <c r="BN1136" s="371"/>
      <c r="BO1136" s="371"/>
      <c r="BP1136" s="371"/>
      <c r="BQ1136" s="371"/>
      <c r="BR1136" s="40"/>
      <c r="BS1136" s="371"/>
      <c r="BT1136" s="371"/>
      <c r="BU1136" s="371"/>
      <c r="BV1136" s="371"/>
      <c r="BW1136" s="40"/>
      <c r="BX1136" s="40">
        <f t="shared" si="457"/>
        <v>66408.31</v>
      </c>
      <c r="BY1136" s="371">
        <f>BX1136</f>
        <v>66408.31</v>
      </c>
      <c r="BZ1136" s="371"/>
      <c r="CA1136" s="371"/>
      <c r="CB1136" s="40"/>
      <c r="CC1136" s="40"/>
      <c r="CD1136" s="371"/>
      <c r="CE1136" s="371"/>
      <c r="CF1136" s="371"/>
      <c r="CG1136" s="40"/>
      <c r="CH1136" s="40"/>
      <c r="CI1136" s="371"/>
      <c r="CJ1136" s="371"/>
      <c r="CK1136" s="371"/>
      <c r="CL1136" s="40"/>
      <c r="CM1136" s="405" t="s">
        <v>91</v>
      </c>
      <c r="CN1136" s="19" t="str">
        <f t="shared" si="479"/>
        <v>4040200020113нормативный</v>
      </c>
      <c r="CR1136" s="104">
        <f t="shared" si="491"/>
        <v>0</v>
      </c>
      <c r="CS1136" s="104">
        <f t="shared" si="492"/>
        <v>0</v>
      </c>
      <c r="CT1136" s="104">
        <f t="shared" si="493"/>
        <v>0</v>
      </c>
      <c r="CU1136" s="104">
        <f t="shared" si="494"/>
        <v>0</v>
      </c>
      <c r="CV1136" s="104">
        <f t="shared" si="495"/>
        <v>0</v>
      </c>
      <c r="CW1136" s="104">
        <f t="shared" si="496"/>
        <v>0</v>
      </c>
      <c r="CY1136" s="211">
        <f t="shared" si="459"/>
        <v>0</v>
      </c>
      <c r="CZ1136" s="211">
        <f t="shared" si="460"/>
        <v>0</v>
      </c>
      <c r="DA1136" s="211">
        <f t="shared" si="461"/>
        <v>0</v>
      </c>
      <c r="DB1136" s="211">
        <f t="shared" si="462"/>
        <v>0</v>
      </c>
      <c r="DC1136" s="211">
        <f t="shared" si="463"/>
        <v>0</v>
      </c>
      <c r="DD1136" s="211">
        <f t="shared" si="464"/>
        <v>0</v>
      </c>
      <c r="DE1136" s="211">
        <f t="shared" si="465"/>
        <v>0</v>
      </c>
      <c r="DF1136" s="211">
        <f t="shared" si="466"/>
        <v>0</v>
      </c>
      <c r="DG1136" s="211">
        <f t="shared" si="467"/>
        <v>0</v>
      </c>
      <c r="DH1136" s="211">
        <f t="shared" si="468"/>
        <v>0</v>
      </c>
    </row>
    <row r="1137" spans="1:112" ht="32.1" customHeight="1">
      <c r="A1137" s="56">
        <v>624</v>
      </c>
      <c r="B1137" s="57" t="s">
        <v>1534</v>
      </c>
      <c r="C1137" s="202" t="s">
        <v>1612</v>
      </c>
      <c r="D1137" s="394" t="s">
        <v>656</v>
      </c>
      <c r="E1137" s="59" t="s">
        <v>329</v>
      </c>
      <c r="F1137" s="24"/>
      <c r="G1137" s="24"/>
      <c r="H1137" s="370">
        <v>4</v>
      </c>
      <c r="I1137" s="370"/>
      <c r="J1137" s="370">
        <v>20</v>
      </c>
      <c r="K1137" s="369" t="s">
        <v>198</v>
      </c>
      <c r="L1137" s="24"/>
      <c r="M1137" s="24"/>
      <c r="N1137" s="24"/>
      <c r="O1137" s="24"/>
      <c r="P1137" s="64" t="s">
        <v>134</v>
      </c>
      <c r="Q1137" s="64" t="s">
        <v>275</v>
      </c>
      <c r="R1137" s="24"/>
      <c r="S1137" s="24"/>
      <c r="T1137" s="370">
        <v>3</v>
      </c>
      <c r="U1137" s="370"/>
      <c r="V1137" s="370">
        <v>12</v>
      </c>
      <c r="W1137" s="370">
        <v>1</v>
      </c>
      <c r="X1137" s="370">
        <v>15</v>
      </c>
      <c r="Y1137" s="24"/>
      <c r="Z1137" s="24"/>
      <c r="AA1137" s="24"/>
      <c r="AB1137" s="64" t="s">
        <v>537</v>
      </c>
      <c r="AC1137" s="64"/>
      <c r="AD1137" s="64"/>
      <c r="AE1137" s="64"/>
      <c r="AF1137" s="64"/>
      <c r="AG1137" s="64"/>
      <c r="AH1137" s="64"/>
      <c r="AI1137" s="64"/>
      <c r="AJ1137" s="64"/>
      <c r="AK1137" s="64"/>
      <c r="AL1137" s="64"/>
      <c r="AM1137" s="64"/>
      <c r="AN1137" s="64"/>
      <c r="AO1137" s="197" t="s">
        <v>303</v>
      </c>
      <c r="AP1137" s="197" t="s">
        <v>74</v>
      </c>
      <c r="AQ1137" s="395" t="s">
        <v>3377</v>
      </c>
      <c r="AR1137" s="70" t="s">
        <v>1614</v>
      </c>
      <c r="AS1137" s="370">
        <v>323</v>
      </c>
      <c r="AT1137" s="371"/>
      <c r="AU1137" s="371"/>
      <c r="AV1137" s="371"/>
      <c r="AW1137" s="371"/>
      <c r="AX1137" s="371"/>
      <c r="AY1137" s="371"/>
      <c r="AZ1137" s="371"/>
      <c r="BA1137" s="371"/>
      <c r="BB1137" s="371">
        <f>AT1137</f>
        <v>0</v>
      </c>
      <c r="BC1137" s="371">
        <f>AU1137</f>
        <v>0</v>
      </c>
      <c r="BD1137" s="371">
        <v>42500</v>
      </c>
      <c r="BE1137" s="371"/>
      <c r="BF1137" s="371"/>
      <c r="BG1137" s="371"/>
      <c r="BH1137" s="371">
        <f>BD1137</f>
        <v>42500</v>
      </c>
      <c r="BI1137" s="371"/>
      <c r="BJ1137" s="371"/>
      <c r="BK1137" s="371"/>
      <c r="BL1137" s="371"/>
      <c r="BM1137" s="371">
        <f>BI1137</f>
        <v>0</v>
      </c>
      <c r="BN1137" s="371"/>
      <c r="BO1137" s="371"/>
      <c r="BP1137" s="371"/>
      <c r="BQ1137" s="371"/>
      <c r="BR1137" s="371">
        <f>BN1137</f>
        <v>0</v>
      </c>
      <c r="BS1137" s="371"/>
      <c r="BT1137" s="371"/>
      <c r="BU1137" s="371"/>
      <c r="BV1137" s="371"/>
      <c r="BW1137" s="371">
        <f>BS1137</f>
        <v>0</v>
      </c>
      <c r="BX1137" s="40">
        <f t="shared" si="457"/>
        <v>0</v>
      </c>
      <c r="BY1137" s="371"/>
      <c r="BZ1137" s="371"/>
      <c r="CA1137" s="371"/>
      <c r="CB1137" s="40">
        <f>BX1137</f>
        <v>0</v>
      </c>
      <c r="CC1137" s="40">
        <f>BD1137</f>
        <v>42500</v>
      </c>
      <c r="CD1137" s="371"/>
      <c r="CE1137" s="371"/>
      <c r="CF1137" s="371"/>
      <c r="CG1137" s="40">
        <f>CC1137</f>
        <v>42500</v>
      </c>
      <c r="CH1137" s="40">
        <f>BI1137</f>
        <v>0</v>
      </c>
      <c r="CI1137" s="371"/>
      <c r="CJ1137" s="371"/>
      <c r="CK1137" s="371"/>
      <c r="CL1137" s="40">
        <f>CH1137</f>
        <v>0</v>
      </c>
      <c r="CM1137" s="382" t="s">
        <v>91</v>
      </c>
      <c r="CN1137" s="19" t="str">
        <f t="shared" si="479"/>
        <v>4030300021003нормативный</v>
      </c>
      <c r="CR1137" s="104">
        <f t="shared" si="491"/>
        <v>0</v>
      </c>
      <c r="CS1137" s="104">
        <f t="shared" si="492"/>
        <v>0</v>
      </c>
      <c r="CT1137" s="104">
        <f t="shared" si="493"/>
        <v>0</v>
      </c>
      <c r="CU1137" s="104">
        <f t="shared" si="494"/>
        <v>0</v>
      </c>
      <c r="CV1137" s="104">
        <f t="shared" si="495"/>
        <v>0</v>
      </c>
      <c r="CW1137" s="104">
        <f t="shared" si="496"/>
        <v>0</v>
      </c>
      <c r="CY1137" s="211">
        <f t="shared" si="459"/>
        <v>0</v>
      </c>
      <c r="CZ1137" s="211">
        <f t="shared" si="460"/>
        <v>0</v>
      </c>
      <c r="DA1137" s="211">
        <f t="shared" si="461"/>
        <v>0</v>
      </c>
      <c r="DB1137" s="211">
        <f t="shared" si="462"/>
        <v>0</v>
      </c>
      <c r="DC1137" s="211">
        <f t="shared" si="463"/>
        <v>0</v>
      </c>
      <c r="DD1137" s="211">
        <f t="shared" si="464"/>
        <v>0</v>
      </c>
      <c r="DE1137" s="211">
        <f t="shared" si="465"/>
        <v>0</v>
      </c>
      <c r="DF1137" s="211">
        <f t="shared" si="466"/>
        <v>0</v>
      </c>
      <c r="DG1137" s="211">
        <f t="shared" si="467"/>
        <v>0</v>
      </c>
      <c r="DH1137" s="211">
        <f t="shared" si="468"/>
        <v>0</v>
      </c>
    </row>
    <row r="1138" spans="1:112" ht="32.1" customHeight="1" thickBot="1">
      <c r="A1138" s="56">
        <v>624</v>
      </c>
      <c r="B1138" s="57" t="s">
        <v>1534</v>
      </c>
      <c r="C1138" s="202" t="s">
        <v>1612</v>
      </c>
      <c r="D1138" s="394" t="s">
        <v>656</v>
      </c>
      <c r="E1138" s="59" t="s">
        <v>329</v>
      </c>
      <c r="F1138" s="24"/>
      <c r="G1138" s="24"/>
      <c r="H1138" s="370">
        <v>4</v>
      </c>
      <c r="I1138" s="370"/>
      <c r="J1138" s="370">
        <v>20</v>
      </c>
      <c r="K1138" s="369" t="s">
        <v>198</v>
      </c>
      <c r="L1138" s="24"/>
      <c r="M1138" s="24"/>
      <c r="N1138" s="24"/>
      <c r="O1138" s="24"/>
      <c r="P1138" s="64" t="s">
        <v>134</v>
      </c>
      <c r="Q1138" s="64" t="s">
        <v>275</v>
      </c>
      <c r="R1138" s="24"/>
      <c r="S1138" s="24"/>
      <c r="T1138" s="370">
        <v>3</v>
      </c>
      <c r="U1138" s="370"/>
      <c r="V1138" s="370">
        <v>12</v>
      </c>
      <c r="W1138" s="370">
        <v>1</v>
      </c>
      <c r="X1138" s="370">
        <v>15</v>
      </c>
      <c r="Y1138" s="24"/>
      <c r="Z1138" s="24"/>
      <c r="AA1138" s="24"/>
      <c r="AB1138" s="64" t="s">
        <v>537</v>
      </c>
      <c r="AC1138" s="64"/>
      <c r="AD1138" s="64"/>
      <c r="AE1138" s="64"/>
      <c r="AF1138" s="64"/>
      <c r="AG1138" s="64"/>
      <c r="AH1138" s="64"/>
      <c r="AI1138" s="64"/>
      <c r="AJ1138" s="64"/>
      <c r="AK1138" s="64"/>
      <c r="AL1138" s="64"/>
      <c r="AM1138" s="64"/>
      <c r="AN1138" s="64"/>
      <c r="AO1138" s="197" t="s">
        <v>303</v>
      </c>
      <c r="AP1138" s="197" t="s">
        <v>74</v>
      </c>
      <c r="AQ1138" s="197" t="s">
        <v>1613</v>
      </c>
      <c r="AR1138" s="70" t="s">
        <v>1614</v>
      </c>
      <c r="AS1138" s="370">
        <v>323</v>
      </c>
      <c r="AT1138" s="371">
        <v>5552</v>
      </c>
      <c r="AU1138" s="371">
        <f t="shared" si="489"/>
        <v>5552</v>
      </c>
      <c r="AV1138" s="371"/>
      <c r="AW1138" s="371"/>
      <c r="AX1138" s="371"/>
      <c r="AY1138" s="371"/>
      <c r="AZ1138" s="371"/>
      <c r="BA1138" s="371"/>
      <c r="BB1138" s="371">
        <f>AT1138</f>
        <v>5552</v>
      </c>
      <c r="BC1138" s="371">
        <f>AU1138</f>
        <v>5552</v>
      </c>
      <c r="BD1138" s="371"/>
      <c r="BE1138" s="371"/>
      <c r="BF1138" s="371"/>
      <c r="BG1138" s="371"/>
      <c r="BH1138" s="371">
        <f>BD1138</f>
        <v>0</v>
      </c>
      <c r="BI1138" s="371"/>
      <c r="BJ1138" s="371"/>
      <c r="BK1138" s="371"/>
      <c r="BL1138" s="371"/>
      <c r="BM1138" s="371">
        <f>BI1138</f>
        <v>0</v>
      </c>
      <c r="BN1138" s="371"/>
      <c r="BO1138" s="371"/>
      <c r="BP1138" s="371"/>
      <c r="BQ1138" s="371"/>
      <c r="BR1138" s="371">
        <f>BN1138</f>
        <v>0</v>
      </c>
      <c r="BS1138" s="371"/>
      <c r="BT1138" s="371"/>
      <c r="BU1138" s="371"/>
      <c r="BV1138" s="371"/>
      <c r="BW1138" s="371">
        <f>BS1138</f>
        <v>0</v>
      </c>
      <c r="BX1138" s="40">
        <f t="shared" si="457"/>
        <v>5552</v>
      </c>
      <c r="BY1138" s="371"/>
      <c r="BZ1138" s="371"/>
      <c r="CA1138" s="371"/>
      <c r="CB1138" s="40">
        <f>BX1138</f>
        <v>5552</v>
      </c>
      <c r="CC1138" s="40">
        <f>BD1138</f>
        <v>0</v>
      </c>
      <c r="CD1138" s="371"/>
      <c r="CE1138" s="371"/>
      <c r="CF1138" s="371"/>
      <c r="CG1138" s="40">
        <f>CC1138</f>
        <v>0</v>
      </c>
      <c r="CH1138" s="40">
        <f>BI1138</f>
        <v>0</v>
      </c>
      <c r="CI1138" s="371"/>
      <c r="CJ1138" s="371"/>
      <c r="CK1138" s="371"/>
      <c r="CL1138" s="40">
        <f>CH1138</f>
        <v>0</v>
      </c>
      <c r="CM1138" s="382" t="s">
        <v>91</v>
      </c>
      <c r="CN1138" s="19" t="str">
        <f t="shared" si="479"/>
        <v>4030300021003нормативный</v>
      </c>
      <c r="CR1138" s="104">
        <f t="shared" si="491"/>
        <v>0</v>
      </c>
      <c r="CS1138" s="104">
        <f t="shared" si="492"/>
        <v>0</v>
      </c>
      <c r="CT1138" s="104">
        <f t="shared" si="493"/>
        <v>0</v>
      </c>
      <c r="CU1138" s="104">
        <f t="shared" si="494"/>
        <v>0</v>
      </c>
      <c r="CV1138" s="104">
        <f t="shared" si="495"/>
        <v>0</v>
      </c>
      <c r="CW1138" s="104">
        <f t="shared" si="496"/>
        <v>0</v>
      </c>
      <c r="CY1138" s="211">
        <f t="shared" si="459"/>
        <v>0</v>
      </c>
      <c r="CZ1138" s="211">
        <f t="shared" si="460"/>
        <v>0</v>
      </c>
      <c r="DA1138" s="211">
        <f t="shared" si="461"/>
        <v>0</v>
      </c>
      <c r="DB1138" s="211">
        <f t="shared" si="462"/>
        <v>0</v>
      </c>
      <c r="DC1138" s="211">
        <f t="shared" si="463"/>
        <v>0</v>
      </c>
      <c r="DD1138" s="211">
        <f t="shared" si="464"/>
        <v>0</v>
      </c>
      <c r="DE1138" s="211">
        <f t="shared" si="465"/>
        <v>0</v>
      </c>
      <c r="DF1138" s="211">
        <f t="shared" si="466"/>
        <v>0</v>
      </c>
      <c r="DG1138" s="211">
        <f t="shared" si="467"/>
        <v>0</v>
      </c>
      <c r="DH1138" s="211">
        <f t="shared" si="468"/>
        <v>0</v>
      </c>
    </row>
    <row r="1139" spans="1:112" ht="32.1" customHeight="1" thickBot="1">
      <c r="A1139" s="646"/>
      <c r="B1139" s="646"/>
      <c r="C1139" s="646"/>
      <c r="D1139" s="646"/>
      <c r="E1139" s="646"/>
      <c r="F1139" s="646"/>
      <c r="G1139" s="646"/>
      <c r="H1139" s="646"/>
      <c r="I1139" s="646"/>
      <c r="J1139" s="646"/>
      <c r="K1139" s="646"/>
      <c r="L1139" s="646"/>
      <c r="M1139" s="646"/>
      <c r="N1139" s="646"/>
      <c r="O1139" s="646"/>
      <c r="P1139" s="646"/>
      <c r="Q1139" s="646"/>
      <c r="R1139" s="646"/>
      <c r="S1139" s="646"/>
      <c r="T1139" s="646"/>
      <c r="U1139" s="646"/>
      <c r="V1139" s="646"/>
      <c r="W1139" s="646"/>
      <c r="X1139" s="646"/>
      <c r="Y1139" s="646"/>
      <c r="Z1139" s="646"/>
      <c r="AA1139" s="646"/>
      <c r="AB1139" s="646"/>
      <c r="AC1139" s="646"/>
      <c r="AD1139" s="646"/>
      <c r="AE1139" s="646"/>
      <c r="AF1139" s="646"/>
      <c r="AG1139" s="646"/>
      <c r="AH1139" s="646"/>
      <c r="AI1139" s="646"/>
      <c r="AJ1139" s="646"/>
      <c r="AK1139" s="646"/>
      <c r="AL1139" s="646"/>
      <c r="AM1139" s="646"/>
      <c r="AN1139" s="646"/>
      <c r="AQ1139" s="468" t="s">
        <v>3378</v>
      </c>
      <c r="AR1139" s="468"/>
      <c r="AS1139" s="468"/>
      <c r="AT1139" s="372">
        <f t="shared" ref="AT1139:CL1139" si="497">SUM(AT1091:AT1138)</f>
        <v>130509349.63000001</v>
      </c>
      <c r="AU1139" s="373">
        <f t="shared" si="497"/>
        <v>129450332.72</v>
      </c>
      <c r="AV1139" s="373">
        <f t="shared" si="497"/>
        <v>286303.38</v>
      </c>
      <c r="AW1139" s="373">
        <f t="shared" si="497"/>
        <v>286303.38</v>
      </c>
      <c r="AX1139" s="373">
        <f t="shared" si="497"/>
        <v>3500541.77</v>
      </c>
      <c r="AY1139" s="373">
        <f t="shared" si="497"/>
        <v>3500541.77</v>
      </c>
      <c r="AZ1139" s="373">
        <f t="shared" si="497"/>
        <v>0</v>
      </c>
      <c r="BA1139" s="373">
        <f t="shared" si="497"/>
        <v>0</v>
      </c>
      <c r="BB1139" s="373">
        <f t="shared" si="497"/>
        <v>126722504.48000003</v>
      </c>
      <c r="BC1139" s="373">
        <f t="shared" si="497"/>
        <v>125663487.57000002</v>
      </c>
      <c r="BD1139" s="373">
        <f>SUM(BD1091:BD1138)</f>
        <v>131117461.58</v>
      </c>
      <c r="BE1139" s="373">
        <f t="shared" si="497"/>
        <v>0</v>
      </c>
      <c r="BF1139" s="373">
        <f t="shared" si="497"/>
        <v>0</v>
      </c>
      <c r="BG1139" s="373">
        <f t="shared" si="497"/>
        <v>0</v>
      </c>
      <c r="BH1139" s="373">
        <f t="shared" si="497"/>
        <v>131117461.58</v>
      </c>
      <c r="BI1139" s="373">
        <f t="shared" si="497"/>
        <v>126660930</v>
      </c>
      <c r="BJ1139" s="373">
        <f t="shared" si="497"/>
        <v>0</v>
      </c>
      <c r="BK1139" s="373">
        <f t="shared" si="497"/>
        <v>0</v>
      </c>
      <c r="BL1139" s="373">
        <f t="shared" si="497"/>
        <v>0</v>
      </c>
      <c r="BM1139" s="373">
        <f t="shared" si="497"/>
        <v>126660930</v>
      </c>
      <c r="BN1139" s="373">
        <f t="shared" si="497"/>
        <v>126729580</v>
      </c>
      <c r="BO1139" s="373">
        <f t="shared" si="497"/>
        <v>0</v>
      </c>
      <c r="BP1139" s="373">
        <f t="shared" si="497"/>
        <v>0</v>
      </c>
      <c r="BQ1139" s="373">
        <f t="shared" si="497"/>
        <v>0</v>
      </c>
      <c r="BR1139" s="373">
        <f t="shared" si="497"/>
        <v>126729580</v>
      </c>
      <c r="BS1139" s="373">
        <f t="shared" si="497"/>
        <v>130928000</v>
      </c>
      <c r="BT1139" s="373">
        <f t="shared" si="497"/>
        <v>0</v>
      </c>
      <c r="BU1139" s="373">
        <f t="shared" si="497"/>
        <v>0</v>
      </c>
      <c r="BV1139" s="373">
        <f t="shared" si="497"/>
        <v>0</v>
      </c>
      <c r="BW1139" s="373">
        <f t="shared" si="497"/>
        <v>130928000</v>
      </c>
      <c r="BX1139" s="373">
        <f t="shared" si="497"/>
        <v>130409349.63000001</v>
      </c>
      <c r="BY1139" s="373">
        <f t="shared" si="497"/>
        <v>286303.38</v>
      </c>
      <c r="BZ1139" s="373">
        <f t="shared" si="497"/>
        <v>3500541.77</v>
      </c>
      <c r="CA1139" s="373">
        <f t="shared" si="497"/>
        <v>0</v>
      </c>
      <c r="CB1139" s="373">
        <f t="shared" si="497"/>
        <v>126622504.48000003</v>
      </c>
      <c r="CC1139" s="373">
        <f t="shared" si="497"/>
        <v>131117461.58</v>
      </c>
      <c r="CD1139" s="373">
        <f t="shared" si="497"/>
        <v>0</v>
      </c>
      <c r="CE1139" s="373">
        <f t="shared" si="497"/>
        <v>0</v>
      </c>
      <c r="CF1139" s="373">
        <f t="shared" si="497"/>
        <v>0</v>
      </c>
      <c r="CG1139" s="373">
        <f t="shared" si="497"/>
        <v>131117461.58</v>
      </c>
      <c r="CH1139" s="373">
        <f t="shared" si="497"/>
        <v>126511780</v>
      </c>
      <c r="CI1139" s="373">
        <f t="shared" si="497"/>
        <v>0</v>
      </c>
      <c r="CJ1139" s="373">
        <f t="shared" si="497"/>
        <v>0</v>
      </c>
      <c r="CK1139" s="373">
        <f t="shared" si="497"/>
        <v>0</v>
      </c>
      <c r="CL1139" s="373">
        <f t="shared" si="497"/>
        <v>126511780</v>
      </c>
      <c r="CM1139" s="374"/>
      <c r="CN1139" s="19" t="str">
        <f t="shared" si="479"/>
        <v/>
      </c>
      <c r="CR1139" s="104">
        <f t="shared" si="491"/>
        <v>0</v>
      </c>
      <c r="CS1139" s="104">
        <f t="shared" si="492"/>
        <v>0</v>
      </c>
      <c r="CT1139" s="104">
        <f t="shared" si="493"/>
        <v>0</v>
      </c>
      <c r="CU1139" s="104">
        <f t="shared" si="494"/>
        <v>0</v>
      </c>
      <c r="CV1139" s="104">
        <f t="shared" si="495"/>
        <v>0</v>
      </c>
      <c r="CW1139" s="104">
        <f t="shared" si="496"/>
        <v>0</v>
      </c>
      <c r="CY1139" s="211">
        <f t="shared" si="459"/>
        <v>0</v>
      </c>
      <c r="CZ1139" s="211">
        <f t="shared" si="460"/>
        <v>0</v>
      </c>
      <c r="DA1139" s="211">
        <f t="shared" si="461"/>
        <v>0</v>
      </c>
      <c r="DB1139" s="211">
        <f t="shared" si="462"/>
        <v>0</v>
      </c>
      <c r="DC1139" s="211">
        <f t="shared" si="463"/>
        <v>0</v>
      </c>
      <c r="DD1139" s="211">
        <f t="shared" si="464"/>
        <v>-149150</v>
      </c>
      <c r="DE1139" s="211">
        <f t="shared" si="465"/>
        <v>0</v>
      </c>
      <c r="DF1139" s="211">
        <f t="shared" si="466"/>
        <v>0</v>
      </c>
      <c r="DG1139" s="211">
        <f t="shared" si="467"/>
        <v>0</v>
      </c>
      <c r="DH1139" s="211">
        <f t="shared" si="468"/>
        <v>-149150</v>
      </c>
    </row>
    <row r="1140" spans="1:112" ht="32.1" customHeight="1">
      <c r="A1140" s="375">
        <v>643</v>
      </c>
      <c r="B1140" s="376" t="s">
        <v>1615</v>
      </c>
      <c r="C1140" s="202">
        <v>402000001</v>
      </c>
      <c r="D1140" s="377" t="s">
        <v>67</v>
      </c>
      <c r="E1140" s="439" t="s">
        <v>1616</v>
      </c>
      <c r="F1140" s="378"/>
      <c r="G1140" s="378"/>
      <c r="H1140" s="202">
        <v>6</v>
      </c>
      <c r="I1140" s="202"/>
      <c r="J1140" s="202">
        <v>23</v>
      </c>
      <c r="K1140" s="202">
        <v>3</v>
      </c>
      <c r="L1140" s="378"/>
      <c r="M1140" s="378"/>
      <c r="N1140" s="378"/>
      <c r="O1140" s="378"/>
      <c r="P1140" s="291" t="s">
        <v>1329</v>
      </c>
      <c r="Q1140" s="439" t="s">
        <v>423</v>
      </c>
      <c r="R1140" s="379"/>
      <c r="S1140" s="379"/>
      <c r="T1140" s="379"/>
      <c r="U1140" s="379"/>
      <c r="V1140" s="202">
        <v>11</v>
      </c>
      <c r="W1140" s="202">
        <v>1</v>
      </c>
      <c r="X1140" s="69" t="s">
        <v>106</v>
      </c>
      <c r="Y1140" s="379"/>
      <c r="Z1140" s="379"/>
      <c r="AA1140" s="379"/>
      <c r="AB1140" s="291" t="s">
        <v>166</v>
      </c>
      <c r="AC1140" s="291" t="s">
        <v>3381</v>
      </c>
      <c r="AD1140" s="439"/>
      <c r="AE1140" s="439"/>
      <c r="AF1140" s="439"/>
      <c r="AG1140" s="439"/>
      <c r="AH1140" s="439"/>
      <c r="AI1140" s="439"/>
      <c r="AJ1140" s="439"/>
      <c r="AK1140" s="439"/>
      <c r="AL1140" s="439"/>
      <c r="AM1140" s="439" t="s">
        <v>106</v>
      </c>
      <c r="AN1140" s="439" t="s">
        <v>1871</v>
      </c>
      <c r="AO1140" s="380" t="s">
        <v>71</v>
      </c>
      <c r="AP1140" s="380" t="s">
        <v>377</v>
      </c>
      <c r="AQ1140" s="380" t="s">
        <v>1617</v>
      </c>
      <c r="AR1140" s="376" t="s">
        <v>1618</v>
      </c>
      <c r="AS1140" s="380">
        <v>122</v>
      </c>
      <c r="AT1140" s="381">
        <v>217112</v>
      </c>
      <c r="AU1140" s="381">
        <f>AT1140</f>
        <v>217112</v>
      </c>
      <c r="AV1140" s="381">
        <v>0</v>
      </c>
      <c r="AW1140" s="381">
        <v>0</v>
      </c>
      <c r="AX1140" s="381">
        <v>0</v>
      </c>
      <c r="AY1140" s="381">
        <v>0</v>
      </c>
      <c r="AZ1140" s="381">
        <v>0</v>
      </c>
      <c r="BA1140" s="381">
        <v>0</v>
      </c>
      <c r="BB1140" s="381">
        <f t="shared" ref="BB1140:BB1151" si="498">AT1140</f>
        <v>217112</v>
      </c>
      <c r="BC1140" s="381">
        <f>AT1140</f>
        <v>217112</v>
      </c>
      <c r="BD1140" s="381">
        <v>423310</v>
      </c>
      <c r="BE1140" s="381">
        <v>0</v>
      </c>
      <c r="BF1140" s="381">
        <v>0</v>
      </c>
      <c r="BG1140" s="381">
        <v>0</v>
      </c>
      <c r="BH1140" s="381">
        <f t="shared" ref="BH1140:BH1150" si="499">BD1140</f>
        <v>423310</v>
      </c>
      <c r="BI1140" s="381">
        <v>423310</v>
      </c>
      <c r="BJ1140" s="381">
        <v>0</v>
      </c>
      <c r="BK1140" s="381">
        <v>0</v>
      </c>
      <c r="BL1140" s="381">
        <v>0</v>
      </c>
      <c r="BM1140" s="381">
        <f t="shared" ref="BM1140" si="500">BI1140</f>
        <v>423310</v>
      </c>
      <c r="BN1140" s="381">
        <v>423310</v>
      </c>
      <c r="BO1140" s="381">
        <v>0</v>
      </c>
      <c r="BP1140" s="381">
        <v>0</v>
      </c>
      <c r="BQ1140" s="381">
        <v>0</v>
      </c>
      <c r="BR1140" s="381">
        <f t="shared" ref="BR1140:BR1157" si="501">BN1140</f>
        <v>423310</v>
      </c>
      <c r="BS1140" s="381">
        <v>423310</v>
      </c>
      <c r="BT1140" s="381">
        <v>0</v>
      </c>
      <c r="BU1140" s="381">
        <v>0</v>
      </c>
      <c r="BV1140" s="381">
        <v>0</v>
      </c>
      <c r="BW1140" s="381">
        <f t="shared" ref="BW1140:BW1157" si="502">BS1140</f>
        <v>423310</v>
      </c>
      <c r="BX1140" s="381">
        <v>217112</v>
      </c>
      <c r="BY1140" s="381">
        <v>0</v>
      </c>
      <c r="BZ1140" s="381">
        <v>0</v>
      </c>
      <c r="CA1140" s="381">
        <v>0</v>
      </c>
      <c r="CB1140" s="381">
        <f t="shared" ref="CB1140:CB1151" si="503">BX1140</f>
        <v>217112</v>
      </c>
      <c r="CC1140" s="381">
        <v>423310</v>
      </c>
      <c r="CD1140" s="381">
        <v>0</v>
      </c>
      <c r="CE1140" s="381">
        <v>0</v>
      </c>
      <c r="CF1140" s="381">
        <v>0</v>
      </c>
      <c r="CG1140" s="381">
        <f t="shared" ref="CG1140" si="504">CC1140</f>
        <v>423310</v>
      </c>
      <c r="CH1140" s="381">
        <v>423310</v>
      </c>
      <c r="CI1140" s="381">
        <v>0</v>
      </c>
      <c r="CJ1140" s="381">
        <v>0</v>
      </c>
      <c r="CK1140" s="381">
        <v>0</v>
      </c>
      <c r="CL1140" s="381">
        <f t="shared" ref="CL1140" si="505">CH1140</f>
        <v>423310</v>
      </c>
      <c r="CM1140" s="382" t="s">
        <v>91</v>
      </c>
      <c r="CN1140" s="19" t="str">
        <f t="shared" si="479"/>
        <v>4020000010106нормативный</v>
      </c>
      <c r="CR1140" s="104">
        <f t="shared" si="491"/>
        <v>0</v>
      </c>
      <c r="CS1140" s="104">
        <f t="shared" si="492"/>
        <v>0</v>
      </c>
      <c r="CT1140" s="104">
        <f t="shared" si="493"/>
        <v>0</v>
      </c>
      <c r="CU1140" s="104">
        <f t="shared" si="494"/>
        <v>0</v>
      </c>
      <c r="CV1140" s="104">
        <f t="shared" si="495"/>
        <v>0</v>
      </c>
      <c r="CW1140" s="104">
        <f t="shared" si="496"/>
        <v>0</v>
      </c>
      <c r="CY1140" s="211">
        <f t="shared" si="459"/>
        <v>0</v>
      </c>
      <c r="CZ1140" s="211">
        <f t="shared" si="460"/>
        <v>0</v>
      </c>
      <c r="DA1140" s="211">
        <f t="shared" si="461"/>
        <v>0</v>
      </c>
      <c r="DB1140" s="211">
        <f t="shared" si="462"/>
        <v>0</v>
      </c>
      <c r="DC1140" s="211">
        <f t="shared" si="463"/>
        <v>0</v>
      </c>
      <c r="DD1140" s="211">
        <f t="shared" si="464"/>
        <v>0</v>
      </c>
      <c r="DE1140" s="211">
        <f t="shared" si="465"/>
        <v>0</v>
      </c>
      <c r="DF1140" s="211">
        <f t="shared" si="466"/>
        <v>0</v>
      </c>
      <c r="DG1140" s="211">
        <f t="shared" si="467"/>
        <v>0</v>
      </c>
      <c r="DH1140" s="211">
        <f t="shared" si="468"/>
        <v>0</v>
      </c>
    </row>
    <row r="1141" spans="1:112" ht="32.1" customHeight="1">
      <c r="A1141" s="375">
        <v>643</v>
      </c>
      <c r="B1141" s="376" t="s">
        <v>1615</v>
      </c>
      <c r="C1141" s="202">
        <v>402000001</v>
      </c>
      <c r="D1141" s="377" t="s">
        <v>67</v>
      </c>
      <c r="E1141" s="439" t="s">
        <v>1616</v>
      </c>
      <c r="F1141" s="378"/>
      <c r="G1141" s="378"/>
      <c r="H1141" s="202">
        <v>6</v>
      </c>
      <c r="I1141" s="202"/>
      <c r="J1141" s="202">
        <v>23</v>
      </c>
      <c r="K1141" s="202">
        <v>3</v>
      </c>
      <c r="L1141" s="378"/>
      <c r="M1141" s="378"/>
      <c r="N1141" s="378"/>
      <c r="O1141" s="378"/>
      <c r="P1141" s="291" t="s">
        <v>1329</v>
      </c>
      <c r="Q1141" s="439" t="s">
        <v>423</v>
      </c>
      <c r="R1141" s="379"/>
      <c r="S1141" s="379"/>
      <c r="T1141" s="379"/>
      <c r="U1141" s="379"/>
      <c r="V1141" s="202">
        <v>11</v>
      </c>
      <c r="W1141" s="202">
        <v>1</v>
      </c>
      <c r="X1141" s="69" t="s">
        <v>106</v>
      </c>
      <c r="Y1141" s="379"/>
      <c r="Z1141" s="379"/>
      <c r="AA1141" s="379"/>
      <c r="AB1141" s="291" t="s">
        <v>166</v>
      </c>
      <c r="AC1141" s="291" t="s">
        <v>3381</v>
      </c>
      <c r="AD1141" s="439"/>
      <c r="AE1141" s="439"/>
      <c r="AF1141" s="439"/>
      <c r="AG1141" s="439"/>
      <c r="AH1141" s="439"/>
      <c r="AI1141" s="439"/>
      <c r="AJ1141" s="439"/>
      <c r="AK1141" s="439"/>
      <c r="AL1141" s="439"/>
      <c r="AM1141" s="439" t="s">
        <v>106</v>
      </c>
      <c r="AN1141" s="439" t="s">
        <v>1871</v>
      </c>
      <c r="AO1141" s="380" t="s">
        <v>71</v>
      </c>
      <c r="AP1141" s="380" t="s">
        <v>377</v>
      </c>
      <c r="AQ1141" s="380" t="s">
        <v>1619</v>
      </c>
      <c r="AR1141" s="376" t="s">
        <v>1618</v>
      </c>
      <c r="AS1141" s="380">
        <v>122</v>
      </c>
      <c r="AT1141" s="381">
        <v>53187</v>
      </c>
      <c r="AU1141" s="381">
        <f t="shared" ref="AU1141:AU1151" si="506">AT1141</f>
        <v>53187</v>
      </c>
      <c r="AV1141" s="381">
        <v>0</v>
      </c>
      <c r="AW1141" s="381">
        <v>0</v>
      </c>
      <c r="AX1141" s="381">
        <v>0</v>
      </c>
      <c r="AY1141" s="381">
        <v>0</v>
      </c>
      <c r="AZ1141" s="381">
        <v>0</v>
      </c>
      <c r="BA1141" s="381">
        <v>0</v>
      </c>
      <c r="BB1141" s="381">
        <f t="shared" si="498"/>
        <v>53187</v>
      </c>
      <c r="BC1141" s="381">
        <f t="shared" ref="BC1141:BC1151" si="507">AT1141</f>
        <v>53187</v>
      </c>
      <c r="BD1141" s="381">
        <v>63824</v>
      </c>
      <c r="BE1141" s="381">
        <v>0</v>
      </c>
      <c r="BF1141" s="381">
        <v>0</v>
      </c>
      <c r="BG1141" s="381">
        <v>0</v>
      </c>
      <c r="BH1141" s="381">
        <f>BD1141</f>
        <v>63824</v>
      </c>
      <c r="BI1141" s="381">
        <v>63824</v>
      </c>
      <c r="BJ1141" s="381">
        <v>0</v>
      </c>
      <c r="BK1141" s="381">
        <v>0</v>
      </c>
      <c r="BL1141" s="381">
        <v>0</v>
      </c>
      <c r="BM1141" s="381">
        <f>BI1141</f>
        <v>63824</v>
      </c>
      <c r="BN1141" s="381">
        <v>63824</v>
      </c>
      <c r="BO1141" s="381">
        <v>0</v>
      </c>
      <c r="BP1141" s="381">
        <v>0</v>
      </c>
      <c r="BQ1141" s="381">
        <v>0</v>
      </c>
      <c r="BR1141" s="381">
        <f t="shared" si="501"/>
        <v>63824</v>
      </c>
      <c r="BS1141" s="381">
        <v>63824</v>
      </c>
      <c r="BT1141" s="381">
        <v>0</v>
      </c>
      <c r="BU1141" s="381">
        <v>0</v>
      </c>
      <c r="BV1141" s="381">
        <v>0</v>
      </c>
      <c r="BW1141" s="381">
        <f t="shared" si="502"/>
        <v>63824</v>
      </c>
      <c r="BX1141" s="381">
        <v>53187</v>
      </c>
      <c r="BY1141" s="381">
        <v>0</v>
      </c>
      <c r="BZ1141" s="381">
        <v>0</v>
      </c>
      <c r="CA1141" s="381">
        <v>0</v>
      </c>
      <c r="CB1141" s="381">
        <f t="shared" si="503"/>
        <v>53187</v>
      </c>
      <c r="CC1141" s="381">
        <v>63824</v>
      </c>
      <c r="CD1141" s="381">
        <v>0</v>
      </c>
      <c r="CE1141" s="381">
        <v>0</v>
      </c>
      <c r="CF1141" s="381">
        <v>0</v>
      </c>
      <c r="CG1141" s="381">
        <f>CC1141</f>
        <v>63824</v>
      </c>
      <c r="CH1141" s="381">
        <v>63824</v>
      </c>
      <c r="CI1141" s="381">
        <v>0</v>
      </c>
      <c r="CJ1141" s="381">
        <v>0</v>
      </c>
      <c r="CK1141" s="381">
        <v>0</v>
      </c>
      <c r="CL1141" s="381">
        <f>CH1141</f>
        <v>63824</v>
      </c>
      <c r="CM1141" s="382" t="s">
        <v>91</v>
      </c>
      <c r="CN1141" s="19" t="str">
        <f t="shared" si="479"/>
        <v>4020000010106нормативный</v>
      </c>
      <c r="CR1141" s="104">
        <f t="shared" si="491"/>
        <v>0</v>
      </c>
      <c r="CS1141" s="104">
        <f t="shared" si="492"/>
        <v>0</v>
      </c>
      <c r="CT1141" s="104">
        <f t="shared" si="493"/>
        <v>0</v>
      </c>
      <c r="CU1141" s="104">
        <f t="shared" si="494"/>
        <v>0</v>
      </c>
      <c r="CV1141" s="104">
        <f t="shared" si="495"/>
        <v>0</v>
      </c>
      <c r="CW1141" s="104">
        <f t="shared" si="496"/>
        <v>0</v>
      </c>
      <c r="CY1141" s="211">
        <f t="shared" si="459"/>
        <v>0</v>
      </c>
      <c r="CZ1141" s="211">
        <f t="shared" si="460"/>
        <v>0</v>
      </c>
      <c r="DA1141" s="211">
        <f t="shared" si="461"/>
        <v>0</v>
      </c>
      <c r="DB1141" s="211">
        <f t="shared" si="462"/>
        <v>0</v>
      </c>
      <c r="DC1141" s="211">
        <f t="shared" si="463"/>
        <v>0</v>
      </c>
      <c r="DD1141" s="211">
        <f t="shared" si="464"/>
        <v>0</v>
      </c>
      <c r="DE1141" s="211">
        <f t="shared" si="465"/>
        <v>0</v>
      </c>
      <c r="DF1141" s="211">
        <f t="shared" si="466"/>
        <v>0</v>
      </c>
      <c r="DG1141" s="211">
        <f t="shared" si="467"/>
        <v>0</v>
      </c>
      <c r="DH1141" s="211">
        <f t="shared" si="468"/>
        <v>0</v>
      </c>
    </row>
    <row r="1142" spans="1:112" ht="32.1" customHeight="1">
      <c r="A1142" s="375">
        <v>643</v>
      </c>
      <c r="B1142" s="376" t="s">
        <v>1615</v>
      </c>
      <c r="C1142" s="202">
        <v>402000001</v>
      </c>
      <c r="D1142" s="377" t="s">
        <v>67</v>
      </c>
      <c r="E1142" s="439" t="s">
        <v>1616</v>
      </c>
      <c r="F1142" s="378"/>
      <c r="G1142" s="378"/>
      <c r="H1142" s="202">
        <v>6</v>
      </c>
      <c r="I1142" s="202"/>
      <c r="J1142" s="202">
        <v>23</v>
      </c>
      <c r="K1142" s="202">
        <v>3</v>
      </c>
      <c r="L1142" s="378"/>
      <c r="M1142" s="378"/>
      <c r="N1142" s="378"/>
      <c r="O1142" s="378"/>
      <c r="P1142" s="291" t="s">
        <v>1329</v>
      </c>
      <c r="Q1142" s="439" t="s">
        <v>423</v>
      </c>
      <c r="R1142" s="379"/>
      <c r="S1142" s="379"/>
      <c r="T1142" s="379"/>
      <c r="U1142" s="379"/>
      <c r="V1142" s="202">
        <v>11</v>
      </c>
      <c r="W1142" s="202">
        <v>1</v>
      </c>
      <c r="X1142" s="69" t="s">
        <v>106</v>
      </c>
      <c r="Y1142" s="379"/>
      <c r="Z1142" s="379"/>
      <c r="AA1142" s="379"/>
      <c r="AB1142" s="291" t="s">
        <v>166</v>
      </c>
      <c r="AC1142" s="291" t="s">
        <v>3381</v>
      </c>
      <c r="AD1142" s="439"/>
      <c r="AE1142" s="439"/>
      <c r="AF1142" s="439"/>
      <c r="AG1142" s="439"/>
      <c r="AH1142" s="439"/>
      <c r="AI1142" s="439"/>
      <c r="AJ1142" s="439"/>
      <c r="AK1142" s="439"/>
      <c r="AL1142" s="439"/>
      <c r="AM1142" s="439" t="s">
        <v>106</v>
      </c>
      <c r="AN1142" s="439" t="s">
        <v>1871</v>
      </c>
      <c r="AO1142" s="380" t="s">
        <v>71</v>
      </c>
      <c r="AP1142" s="380" t="s">
        <v>377</v>
      </c>
      <c r="AQ1142" s="380" t="s">
        <v>1617</v>
      </c>
      <c r="AR1142" s="376" t="s">
        <v>1618</v>
      </c>
      <c r="AS1142" s="380">
        <v>129</v>
      </c>
      <c r="AT1142" s="381">
        <v>47695.839999999997</v>
      </c>
      <c r="AU1142" s="381">
        <f t="shared" si="506"/>
        <v>47695.839999999997</v>
      </c>
      <c r="AV1142" s="381">
        <v>0</v>
      </c>
      <c r="AW1142" s="381">
        <v>0</v>
      </c>
      <c r="AX1142" s="381">
        <v>0</v>
      </c>
      <c r="AY1142" s="381">
        <v>0</v>
      </c>
      <c r="AZ1142" s="381">
        <v>0</v>
      </c>
      <c r="BA1142" s="381">
        <v>0</v>
      </c>
      <c r="BB1142" s="381">
        <f t="shared" si="498"/>
        <v>47695.839999999997</v>
      </c>
      <c r="BC1142" s="381">
        <f t="shared" si="507"/>
        <v>47695.839999999997</v>
      </c>
      <c r="BD1142" s="381">
        <v>53970</v>
      </c>
      <c r="BE1142" s="381">
        <v>0</v>
      </c>
      <c r="BF1142" s="381">
        <v>0</v>
      </c>
      <c r="BG1142" s="381">
        <v>0</v>
      </c>
      <c r="BH1142" s="381">
        <f t="shared" si="499"/>
        <v>53970</v>
      </c>
      <c r="BI1142" s="381">
        <v>53970</v>
      </c>
      <c r="BJ1142" s="381">
        <v>0</v>
      </c>
      <c r="BK1142" s="381">
        <v>0</v>
      </c>
      <c r="BL1142" s="381">
        <v>0</v>
      </c>
      <c r="BM1142" s="381">
        <f t="shared" ref="BM1142" si="508">BI1142</f>
        <v>53970</v>
      </c>
      <c r="BN1142" s="381">
        <v>53970</v>
      </c>
      <c r="BO1142" s="381">
        <v>0</v>
      </c>
      <c r="BP1142" s="381">
        <v>0</v>
      </c>
      <c r="BQ1142" s="381">
        <v>0</v>
      </c>
      <c r="BR1142" s="381">
        <f t="shared" si="501"/>
        <v>53970</v>
      </c>
      <c r="BS1142" s="381">
        <v>53970</v>
      </c>
      <c r="BT1142" s="381">
        <v>0</v>
      </c>
      <c r="BU1142" s="381">
        <v>0</v>
      </c>
      <c r="BV1142" s="381">
        <v>0</v>
      </c>
      <c r="BW1142" s="381">
        <f t="shared" si="502"/>
        <v>53970</v>
      </c>
      <c r="BX1142" s="381">
        <v>47695.839999999997</v>
      </c>
      <c r="BY1142" s="381">
        <v>0</v>
      </c>
      <c r="BZ1142" s="381">
        <v>0</v>
      </c>
      <c r="CA1142" s="381">
        <v>0</v>
      </c>
      <c r="CB1142" s="381">
        <f t="shared" si="503"/>
        <v>47695.839999999997</v>
      </c>
      <c r="CC1142" s="381">
        <v>53970</v>
      </c>
      <c r="CD1142" s="381">
        <v>0</v>
      </c>
      <c r="CE1142" s="381">
        <v>0</v>
      </c>
      <c r="CF1142" s="381">
        <v>0</v>
      </c>
      <c r="CG1142" s="381">
        <f t="shared" ref="CG1142" si="509">CC1142</f>
        <v>53970</v>
      </c>
      <c r="CH1142" s="381">
        <v>53970</v>
      </c>
      <c r="CI1142" s="381">
        <v>0</v>
      </c>
      <c r="CJ1142" s="381">
        <v>0</v>
      </c>
      <c r="CK1142" s="381">
        <v>0</v>
      </c>
      <c r="CL1142" s="381">
        <f t="shared" ref="CL1142" si="510">CH1142</f>
        <v>53970</v>
      </c>
      <c r="CM1142" s="382" t="s">
        <v>91</v>
      </c>
      <c r="CN1142" s="19" t="str">
        <f t="shared" si="479"/>
        <v>4020000010106нормативный</v>
      </c>
      <c r="CR1142" s="104">
        <f t="shared" si="491"/>
        <v>0</v>
      </c>
      <c r="CS1142" s="104">
        <f t="shared" si="492"/>
        <v>0</v>
      </c>
      <c r="CT1142" s="104">
        <f t="shared" si="493"/>
        <v>0</v>
      </c>
      <c r="CU1142" s="104">
        <f t="shared" si="494"/>
        <v>0</v>
      </c>
      <c r="CV1142" s="104">
        <f t="shared" si="495"/>
        <v>0</v>
      </c>
      <c r="CW1142" s="104">
        <f t="shared" si="496"/>
        <v>0</v>
      </c>
      <c r="CY1142" s="211">
        <f t="shared" si="459"/>
        <v>0</v>
      </c>
      <c r="CZ1142" s="211">
        <f t="shared" si="460"/>
        <v>0</v>
      </c>
      <c r="DA1142" s="211">
        <f t="shared" si="461"/>
        <v>0</v>
      </c>
      <c r="DB1142" s="211">
        <f t="shared" si="462"/>
        <v>0</v>
      </c>
      <c r="DC1142" s="211">
        <f t="shared" si="463"/>
        <v>0</v>
      </c>
      <c r="DD1142" s="211">
        <f t="shared" si="464"/>
        <v>0</v>
      </c>
      <c r="DE1142" s="211">
        <f t="shared" si="465"/>
        <v>0</v>
      </c>
      <c r="DF1142" s="211">
        <f t="shared" si="466"/>
        <v>0</v>
      </c>
      <c r="DG1142" s="211">
        <f t="shared" si="467"/>
        <v>0</v>
      </c>
      <c r="DH1142" s="211">
        <f t="shared" si="468"/>
        <v>0</v>
      </c>
    </row>
    <row r="1143" spans="1:112" ht="32.1" customHeight="1">
      <c r="A1143" s="375">
        <v>643</v>
      </c>
      <c r="B1143" s="376" t="s">
        <v>1615</v>
      </c>
      <c r="C1143" s="202">
        <v>402000001</v>
      </c>
      <c r="D1143" s="377" t="s">
        <v>67</v>
      </c>
      <c r="E1143" s="439" t="s">
        <v>1616</v>
      </c>
      <c r="F1143" s="378"/>
      <c r="G1143" s="378"/>
      <c r="H1143" s="202">
        <v>6</v>
      </c>
      <c r="I1143" s="202"/>
      <c r="J1143" s="202">
        <v>23</v>
      </c>
      <c r="K1143" s="202">
        <v>3</v>
      </c>
      <c r="L1143" s="378"/>
      <c r="M1143" s="378"/>
      <c r="N1143" s="378"/>
      <c r="O1143" s="378"/>
      <c r="P1143" s="291" t="s">
        <v>1329</v>
      </c>
      <c r="Q1143" s="439" t="s">
        <v>423</v>
      </c>
      <c r="R1143" s="379"/>
      <c r="S1143" s="379"/>
      <c r="T1143" s="379"/>
      <c r="U1143" s="379"/>
      <c r="V1143" s="202">
        <v>11</v>
      </c>
      <c r="W1143" s="202">
        <v>1</v>
      </c>
      <c r="X1143" s="69" t="s">
        <v>106</v>
      </c>
      <c r="Y1143" s="379"/>
      <c r="Z1143" s="379"/>
      <c r="AA1143" s="379"/>
      <c r="AB1143" s="291" t="s">
        <v>166</v>
      </c>
      <c r="AC1143" s="291" t="s">
        <v>3381</v>
      </c>
      <c r="AD1143" s="439"/>
      <c r="AE1143" s="439"/>
      <c r="AF1143" s="439"/>
      <c r="AG1143" s="439"/>
      <c r="AH1143" s="439"/>
      <c r="AI1143" s="439"/>
      <c r="AJ1143" s="439"/>
      <c r="AK1143" s="439"/>
      <c r="AL1143" s="439"/>
      <c r="AM1143" s="439" t="s">
        <v>106</v>
      </c>
      <c r="AN1143" s="439" t="s">
        <v>1871</v>
      </c>
      <c r="AO1143" s="380" t="s">
        <v>71</v>
      </c>
      <c r="AP1143" s="380" t="s">
        <v>377</v>
      </c>
      <c r="AQ1143" s="380" t="s">
        <v>1619</v>
      </c>
      <c r="AR1143" s="376" t="s">
        <v>1618</v>
      </c>
      <c r="AS1143" s="380">
        <v>129</v>
      </c>
      <c r="AT1143" s="381">
        <v>16063</v>
      </c>
      <c r="AU1143" s="381">
        <f t="shared" si="506"/>
        <v>16063</v>
      </c>
      <c r="AV1143" s="381">
        <v>0</v>
      </c>
      <c r="AW1143" s="381">
        <v>0</v>
      </c>
      <c r="AX1143" s="381">
        <v>0</v>
      </c>
      <c r="AY1143" s="381">
        <v>0</v>
      </c>
      <c r="AZ1143" s="381">
        <v>0</v>
      </c>
      <c r="BA1143" s="381">
        <v>0</v>
      </c>
      <c r="BB1143" s="381">
        <f t="shared" si="498"/>
        <v>16063</v>
      </c>
      <c r="BC1143" s="381">
        <f t="shared" si="507"/>
        <v>16063</v>
      </c>
      <c r="BD1143" s="381">
        <v>19276</v>
      </c>
      <c r="BE1143" s="381">
        <v>0</v>
      </c>
      <c r="BF1143" s="381">
        <v>0</v>
      </c>
      <c r="BG1143" s="381">
        <v>0</v>
      </c>
      <c r="BH1143" s="381">
        <f>BD1143</f>
        <v>19276</v>
      </c>
      <c r="BI1143" s="381">
        <v>19276</v>
      </c>
      <c r="BJ1143" s="381">
        <v>0</v>
      </c>
      <c r="BK1143" s="381">
        <v>0</v>
      </c>
      <c r="BL1143" s="381">
        <v>0</v>
      </c>
      <c r="BM1143" s="381">
        <f>BI1143</f>
        <v>19276</v>
      </c>
      <c r="BN1143" s="381">
        <v>19276</v>
      </c>
      <c r="BO1143" s="381">
        <v>0</v>
      </c>
      <c r="BP1143" s="381">
        <v>0</v>
      </c>
      <c r="BQ1143" s="381">
        <v>0</v>
      </c>
      <c r="BR1143" s="381">
        <f t="shared" si="501"/>
        <v>19276</v>
      </c>
      <c r="BS1143" s="381">
        <v>19276</v>
      </c>
      <c r="BT1143" s="381">
        <v>0</v>
      </c>
      <c r="BU1143" s="381">
        <v>0</v>
      </c>
      <c r="BV1143" s="381">
        <v>0</v>
      </c>
      <c r="BW1143" s="381">
        <f t="shared" si="502"/>
        <v>19276</v>
      </c>
      <c r="BX1143" s="381">
        <v>16063</v>
      </c>
      <c r="BY1143" s="381">
        <v>0</v>
      </c>
      <c r="BZ1143" s="381">
        <v>0</v>
      </c>
      <c r="CA1143" s="381">
        <v>0</v>
      </c>
      <c r="CB1143" s="381">
        <f t="shared" si="503"/>
        <v>16063</v>
      </c>
      <c r="CC1143" s="381">
        <v>19276</v>
      </c>
      <c r="CD1143" s="381">
        <v>0</v>
      </c>
      <c r="CE1143" s="381">
        <v>0</v>
      </c>
      <c r="CF1143" s="381">
        <v>0</v>
      </c>
      <c r="CG1143" s="381">
        <f>CC1143</f>
        <v>19276</v>
      </c>
      <c r="CH1143" s="381">
        <v>19276</v>
      </c>
      <c r="CI1143" s="381">
        <v>0</v>
      </c>
      <c r="CJ1143" s="381">
        <v>0</v>
      </c>
      <c r="CK1143" s="381">
        <v>0</v>
      </c>
      <c r="CL1143" s="381">
        <f>CH1143</f>
        <v>19276</v>
      </c>
      <c r="CM1143" s="382" t="s">
        <v>91</v>
      </c>
      <c r="CN1143" s="19" t="str">
        <f t="shared" si="479"/>
        <v>4020000010106нормативный</v>
      </c>
      <c r="CR1143" s="104">
        <f t="shared" si="491"/>
        <v>0</v>
      </c>
      <c r="CS1143" s="104">
        <f t="shared" si="492"/>
        <v>0</v>
      </c>
      <c r="CT1143" s="104">
        <f t="shared" si="493"/>
        <v>0</v>
      </c>
      <c r="CU1143" s="104">
        <f t="shared" si="494"/>
        <v>0</v>
      </c>
      <c r="CV1143" s="104">
        <f t="shared" si="495"/>
        <v>0</v>
      </c>
      <c r="CW1143" s="104">
        <f t="shared" si="496"/>
        <v>0</v>
      </c>
      <c r="CY1143" s="211">
        <f t="shared" si="459"/>
        <v>0</v>
      </c>
      <c r="CZ1143" s="211">
        <f t="shared" si="460"/>
        <v>0</v>
      </c>
      <c r="DA1143" s="211">
        <f t="shared" si="461"/>
        <v>0</v>
      </c>
      <c r="DB1143" s="211">
        <f t="shared" si="462"/>
        <v>0</v>
      </c>
      <c r="DC1143" s="211">
        <f t="shared" si="463"/>
        <v>0</v>
      </c>
      <c r="DD1143" s="211">
        <f t="shared" si="464"/>
        <v>0</v>
      </c>
      <c r="DE1143" s="211">
        <f t="shared" si="465"/>
        <v>0</v>
      </c>
      <c r="DF1143" s="211">
        <f t="shared" si="466"/>
        <v>0</v>
      </c>
      <c r="DG1143" s="211">
        <f t="shared" si="467"/>
        <v>0</v>
      </c>
      <c r="DH1143" s="211">
        <f t="shared" si="468"/>
        <v>0</v>
      </c>
    </row>
    <row r="1144" spans="1:112" ht="32.1" customHeight="1">
      <c r="A1144" s="375">
        <v>643</v>
      </c>
      <c r="B1144" s="376" t="s">
        <v>1615</v>
      </c>
      <c r="C1144" s="202">
        <v>402000001</v>
      </c>
      <c r="D1144" s="377" t="s">
        <v>67</v>
      </c>
      <c r="E1144" s="439" t="s">
        <v>3382</v>
      </c>
      <c r="F1144" s="202"/>
      <c r="G1144" s="202"/>
      <c r="H1144" s="202">
        <v>6</v>
      </c>
      <c r="I1144" s="202"/>
      <c r="J1144" s="69" t="s">
        <v>3383</v>
      </c>
      <c r="K1144" s="69" t="s">
        <v>1623</v>
      </c>
      <c r="L1144" s="202"/>
      <c r="M1144" s="202"/>
      <c r="N1144" s="202"/>
      <c r="O1144" s="202"/>
      <c r="P1144" s="291" t="s">
        <v>1624</v>
      </c>
      <c r="Q1144" s="439" t="s">
        <v>275</v>
      </c>
      <c r="R1144" s="378"/>
      <c r="S1144" s="378"/>
      <c r="T1144" s="202">
        <v>6</v>
      </c>
      <c r="U1144" s="378"/>
      <c r="V1144" s="233" t="s">
        <v>1625</v>
      </c>
      <c r="W1144" s="202" t="s">
        <v>926</v>
      </c>
      <c r="X1144" s="378"/>
      <c r="Y1144" s="378"/>
      <c r="Z1144" s="378"/>
      <c r="AA1144" s="378"/>
      <c r="AB1144" s="291" t="s">
        <v>142</v>
      </c>
      <c r="AC1144" s="291" t="s">
        <v>3384</v>
      </c>
      <c r="AD1144" s="439"/>
      <c r="AE1144" s="439"/>
      <c r="AF1144" s="439"/>
      <c r="AG1144" s="439"/>
      <c r="AH1144" s="439"/>
      <c r="AI1144" s="439"/>
      <c r="AJ1144" s="439"/>
      <c r="AK1144" s="383"/>
      <c r="AL1144" s="439"/>
      <c r="AM1144" s="439" t="s">
        <v>3385</v>
      </c>
      <c r="AN1144" s="439" t="s">
        <v>1859</v>
      </c>
      <c r="AO1144" s="380" t="s">
        <v>71</v>
      </c>
      <c r="AP1144" s="380" t="s">
        <v>377</v>
      </c>
      <c r="AQ1144" s="380" t="s">
        <v>1617</v>
      </c>
      <c r="AR1144" s="376" t="s">
        <v>1618</v>
      </c>
      <c r="AS1144" s="380" t="s">
        <v>280</v>
      </c>
      <c r="AT1144" s="381">
        <v>5448000</v>
      </c>
      <c r="AU1144" s="381">
        <f t="shared" si="506"/>
        <v>5448000</v>
      </c>
      <c r="AV1144" s="381">
        <v>0</v>
      </c>
      <c r="AW1144" s="381">
        <v>0</v>
      </c>
      <c r="AX1144" s="381">
        <v>0</v>
      </c>
      <c r="AY1144" s="381">
        <v>0</v>
      </c>
      <c r="AZ1144" s="381">
        <v>0</v>
      </c>
      <c r="BA1144" s="381">
        <v>0</v>
      </c>
      <c r="BB1144" s="381">
        <f t="shared" si="498"/>
        <v>5448000</v>
      </c>
      <c r="BC1144" s="381">
        <f t="shared" si="507"/>
        <v>5448000</v>
      </c>
      <c r="BD1144" s="381">
        <v>0</v>
      </c>
      <c r="BE1144" s="381">
        <v>0</v>
      </c>
      <c r="BF1144" s="381">
        <v>0</v>
      </c>
      <c r="BG1144" s="381">
        <v>0</v>
      </c>
      <c r="BH1144" s="381">
        <f>BD1144</f>
        <v>0</v>
      </c>
      <c r="BI1144" s="381">
        <v>0</v>
      </c>
      <c r="BJ1144" s="381">
        <v>0</v>
      </c>
      <c r="BK1144" s="381">
        <v>0</v>
      </c>
      <c r="BL1144" s="381">
        <v>0</v>
      </c>
      <c r="BM1144" s="381">
        <f>BI1144</f>
        <v>0</v>
      </c>
      <c r="BN1144" s="381">
        <v>0</v>
      </c>
      <c r="BO1144" s="381">
        <v>0</v>
      </c>
      <c r="BP1144" s="381">
        <v>0</v>
      </c>
      <c r="BQ1144" s="381">
        <v>0</v>
      </c>
      <c r="BR1144" s="381">
        <f t="shared" si="501"/>
        <v>0</v>
      </c>
      <c r="BS1144" s="381">
        <v>0</v>
      </c>
      <c r="BT1144" s="381">
        <v>0</v>
      </c>
      <c r="BU1144" s="381">
        <v>0</v>
      </c>
      <c r="BV1144" s="381">
        <v>0</v>
      </c>
      <c r="BW1144" s="381">
        <f t="shared" si="502"/>
        <v>0</v>
      </c>
      <c r="BX1144" s="381">
        <v>5448000</v>
      </c>
      <c r="BY1144" s="381">
        <v>0</v>
      </c>
      <c r="BZ1144" s="381">
        <v>0</v>
      </c>
      <c r="CA1144" s="381">
        <v>0</v>
      </c>
      <c r="CB1144" s="381">
        <f t="shared" si="503"/>
        <v>5448000</v>
      </c>
      <c r="CC1144" s="381">
        <v>0</v>
      </c>
      <c r="CD1144" s="381">
        <v>0</v>
      </c>
      <c r="CE1144" s="381">
        <v>0</v>
      </c>
      <c r="CF1144" s="381">
        <v>0</v>
      </c>
      <c r="CG1144" s="381">
        <f>CC1144</f>
        <v>0</v>
      </c>
      <c r="CH1144" s="381">
        <v>0</v>
      </c>
      <c r="CI1144" s="381">
        <v>0</v>
      </c>
      <c r="CJ1144" s="381">
        <v>0</v>
      </c>
      <c r="CK1144" s="381">
        <v>0</v>
      </c>
      <c r="CL1144" s="381">
        <f>CH1144</f>
        <v>0</v>
      </c>
      <c r="CM1144" s="382" t="s">
        <v>91</v>
      </c>
      <c r="CN1144" s="19" t="str">
        <f t="shared" si="479"/>
        <v>4020000010106нормативный</v>
      </c>
      <c r="CR1144" s="104">
        <f t="shared" si="491"/>
        <v>0</v>
      </c>
      <c r="CS1144" s="104">
        <f t="shared" si="492"/>
        <v>0</v>
      </c>
      <c r="CT1144" s="104">
        <f t="shared" si="493"/>
        <v>0</v>
      </c>
      <c r="CU1144" s="104">
        <f t="shared" si="494"/>
        <v>0</v>
      </c>
      <c r="CV1144" s="104">
        <f t="shared" si="495"/>
        <v>0</v>
      </c>
      <c r="CW1144" s="104">
        <f t="shared" si="496"/>
        <v>0</v>
      </c>
      <c r="CY1144" s="211">
        <f t="shared" si="459"/>
        <v>0</v>
      </c>
      <c r="CZ1144" s="211">
        <f t="shared" si="460"/>
        <v>0</v>
      </c>
      <c r="DA1144" s="211">
        <f t="shared" si="461"/>
        <v>0</v>
      </c>
      <c r="DB1144" s="211">
        <f t="shared" si="462"/>
        <v>0</v>
      </c>
      <c r="DC1144" s="211">
        <f t="shared" si="463"/>
        <v>0</v>
      </c>
      <c r="DD1144" s="211">
        <f t="shared" si="464"/>
        <v>0</v>
      </c>
      <c r="DE1144" s="211">
        <f t="shared" si="465"/>
        <v>0</v>
      </c>
      <c r="DF1144" s="211">
        <f t="shared" si="466"/>
        <v>0</v>
      </c>
      <c r="DG1144" s="211">
        <f t="shared" si="467"/>
        <v>0</v>
      </c>
      <c r="DH1144" s="211">
        <f t="shared" si="468"/>
        <v>0</v>
      </c>
    </row>
    <row r="1145" spans="1:112" ht="32.1" customHeight="1">
      <c r="A1145" s="375">
        <v>643</v>
      </c>
      <c r="B1145" s="376" t="s">
        <v>1615</v>
      </c>
      <c r="C1145" s="202">
        <v>402000001</v>
      </c>
      <c r="D1145" s="377" t="s">
        <v>67</v>
      </c>
      <c r="E1145" s="439" t="s">
        <v>3382</v>
      </c>
      <c r="F1145" s="202"/>
      <c r="G1145" s="202"/>
      <c r="H1145" s="202">
        <v>6</v>
      </c>
      <c r="I1145" s="202"/>
      <c r="J1145" s="69" t="s">
        <v>3383</v>
      </c>
      <c r="K1145" s="69" t="s">
        <v>1623</v>
      </c>
      <c r="L1145" s="202"/>
      <c r="M1145" s="202"/>
      <c r="N1145" s="202"/>
      <c r="O1145" s="202"/>
      <c r="P1145" s="291" t="s">
        <v>1624</v>
      </c>
      <c r="Q1145" s="439" t="s">
        <v>275</v>
      </c>
      <c r="R1145" s="378"/>
      <c r="S1145" s="378"/>
      <c r="T1145" s="202">
        <v>6</v>
      </c>
      <c r="U1145" s="378"/>
      <c r="V1145" s="233" t="s">
        <v>1625</v>
      </c>
      <c r="W1145" s="202" t="s">
        <v>926</v>
      </c>
      <c r="X1145" s="378"/>
      <c r="Y1145" s="378"/>
      <c r="Z1145" s="378"/>
      <c r="AA1145" s="378"/>
      <c r="AB1145" s="291" t="s">
        <v>142</v>
      </c>
      <c r="AC1145" s="291" t="s">
        <v>3384</v>
      </c>
      <c r="AD1145" s="439"/>
      <c r="AE1145" s="439"/>
      <c r="AF1145" s="439"/>
      <c r="AG1145" s="439"/>
      <c r="AH1145" s="384"/>
      <c r="AI1145" s="384"/>
      <c r="AJ1145" s="384"/>
      <c r="AK1145" s="384"/>
      <c r="AL1145" s="384"/>
      <c r="AM1145" s="439" t="s">
        <v>3386</v>
      </c>
      <c r="AN1145" s="385" t="s">
        <v>1859</v>
      </c>
      <c r="AO1145" s="380" t="s">
        <v>71</v>
      </c>
      <c r="AP1145" s="380" t="s">
        <v>377</v>
      </c>
      <c r="AQ1145" s="380" t="s">
        <v>1617</v>
      </c>
      <c r="AR1145" s="376" t="s">
        <v>1618</v>
      </c>
      <c r="AS1145" s="380">
        <v>244</v>
      </c>
      <c r="AT1145" s="381">
        <v>3769467.27</v>
      </c>
      <c r="AU1145" s="381">
        <f t="shared" si="506"/>
        <v>3769467.27</v>
      </c>
      <c r="AV1145" s="381">
        <v>0</v>
      </c>
      <c r="AW1145" s="381">
        <v>0</v>
      </c>
      <c r="AX1145" s="381">
        <v>0</v>
      </c>
      <c r="AY1145" s="381">
        <v>0</v>
      </c>
      <c r="AZ1145" s="381">
        <v>0</v>
      </c>
      <c r="BA1145" s="381">
        <v>0</v>
      </c>
      <c r="BB1145" s="381">
        <f t="shared" si="498"/>
        <v>3769467.27</v>
      </c>
      <c r="BC1145" s="381">
        <f t="shared" si="507"/>
        <v>3769467.27</v>
      </c>
      <c r="BD1145" s="381">
        <v>2975824.52</v>
      </c>
      <c r="BE1145" s="381">
        <v>0</v>
      </c>
      <c r="BF1145" s="381">
        <v>0</v>
      </c>
      <c r="BG1145" s="381">
        <v>0</v>
      </c>
      <c r="BH1145" s="381">
        <f t="shared" si="499"/>
        <v>2975824.52</v>
      </c>
      <c r="BI1145" s="381">
        <v>2501415</v>
      </c>
      <c r="BJ1145" s="381">
        <v>0</v>
      </c>
      <c r="BK1145" s="381">
        <v>0</v>
      </c>
      <c r="BL1145" s="381">
        <v>0</v>
      </c>
      <c r="BM1145" s="381">
        <f t="shared" ref="BM1145" si="511">BI1145</f>
        <v>2501415</v>
      </c>
      <c r="BN1145" s="381">
        <v>2501615</v>
      </c>
      <c r="BO1145" s="381">
        <v>0</v>
      </c>
      <c r="BP1145" s="381">
        <v>0</v>
      </c>
      <c r="BQ1145" s="381">
        <v>0</v>
      </c>
      <c r="BR1145" s="381">
        <f t="shared" si="501"/>
        <v>2501615</v>
      </c>
      <c r="BS1145" s="381">
        <v>2501615</v>
      </c>
      <c r="BT1145" s="381">
        <v>0</v>
      </c>
      <c r="BU1145" s="381">
        <v>0</v>
      </c>
      <c r="BV1145" s="381">
        <v>0</v>
      </c>
      <c r="BW1145" s="381">
        <f t="shared" si="502"/>
        <v>2501615</v>
      </c>
      <c r="BX1145" s="381">
        <v>3769467.27</v>
      </c>
      <c r="BY1145" s="381">
        <v>0</v>
      </c>
      <c r="BZ1145" s="381">
        <v>0</v>
      </c>
      <c r="CA1145" s="381">
        <v>0</v>
      </c>
      <c r="CB1145" s="381">
        <f t="shared" si="503"/>
        <v>3769467.27</v>
      </c>
      <c r="CC1145" s="381">
        <v>2975824.52</v>
      </c>
      <c r="CD1145" s="381">
        <v>0</v>
      </c>
      <c r="CE1145" s="381">
        <v>0</v>
      </c>
      <c r="CF1145" s="381">
        <v>0</v>
      </c>
      <c r="CG1145" s="381">
        <f t="shared" ref="CG1145" si="512">CC1145</f>
        <v>2975824.52</v>
      </c>
      <c r="CH1145" s="381">
        <v>2501415</v>
      </c>
      <c r="CI1145" s="381">
        <v>0</v>
      </c>
      <c r="CJ1145" s="381">
        <v>0</v>
      </c>
      <c r="CK1145" s="381">
        <v>0</v>
      </c>
      <c r="CL1145" s="381">
        <f t="shared" ref="CL1145" si="513">CH1145</f>
        <v>2501415</v>
      </c>
      <c r="CM1145" s="382" t="s">
        <v>91</v>
      </c>
      <c r="CN1145" s="19" t="str">
        <f t="shared" si="479"/>
        <v>4020000010106нормативный</v>
      </c>
      <c r="CR1145" s="104">
        <f t="shared" si="491"/>
        <v>0</v>
      </c>
      <c r="CS1145" s="104">
        <f t="shared" si="492"/>
        <v>0</v>
      </c>
      <c r="CT1145" s="104">
        <f t="shared" si="493"/>
        <v>0</v>
      </c>
      <c r="CU1145" s="104">
        <f t="shared" si="494"/>
        <v>0</v>
      </c>
      <c r="CV1145" s="104">
        <f t="shared" si="495"/>
        <v>0</v>
      </c>
      <c r="CW1145" s="104">
        <f t="shared" si="496"/>
        <v>0</v>
      </c>
      <c r="CY1145" s="211">
        <f t="shared" si="459"/>
        <v>0</v>
      </c>
      <c r="CZ1145" s="211">
        <f t="shared" si="460"/>
        <v>0</v>
      </c>
      <c r="DA1145" s="211">
        <f t="shared" si="461"/>
        <v>0</v>
      </c>
      <c r="DB1145" s="211">
        <f t="shared" si="462"/>
        <v>0</v>
      </c>
      <c r="DC1145" s="211">
        <f t="shared" si="463"/>
        <v>0</v>
      </c>
      <c r="DD1145" s="211">
        <f t="shared" si="464"/>
        <v>0</v>
      </c>
      <c r="DE1145" s="211">
        <f t="shared" si="465"/>
        <v>0</v>
      </c>
      <c r="DF1145" s="211">
        <f t="shared" si="466"/>
        <v>0</v>
      </c>
      <c r="DG1145" s="211">
        <f t="shared" si="467"/>
        <v>0</v>
      </c>
      <c r="DH1145" s="211">
        <f t="shared" si="468"/>
        <v>0</v>
      </c>
    </row>
    <row r="1146" spans="1:112" ht="32.1" customHeight="1">
      <c r="A1146" s="375">
        <v>643</v>
      </c>
      <c r="B1146" s="376" t="s">
        <v>1615</v>
      </c>
      <c r="C1146" s="202">
        <v>402000001</v>
      </c>
      <c r="D1146" s="377" t="s">
        <v>67</v>
      </c>
      <c r="E1146" s="439" t="s">
        <v>3382</v>
      </c>
      <c r="F1146" s="202"/>
      <c r="G1146" s="202"/>
      <c r="H1146" s="202">
        <v>6</v>
      </c>
      <c r="I1146" s="202"/>
      <c r="J1146" s="69" t="s">
        <v>3383</v>
      </c>
      <c r="K1146" s="69" t="s">
        <v>1623</v>
      </c>
      <c r="L1146" s="202"/>
      <c r="M1146" s="202"/>
      <c r="N1146" s="202"/>
      <c r="O1146" s="202"/>
      <c r="P1146" s="291" t="s">
        <v>1624</v>
      </c>
      <c r="Q1146" s="439" t="s">
        <v>275</v>
      </c>
      <c r="R1146" s="378"/>
      <c r="S1146" s="378"/>
      <c r="T1146" s="202">
        <v>6</v>
      </c>
      <c r="U1146" s="378"/>
      <c r="V1146" s="233" t="s">
        <v>1625</v>
      </c>
      <c r="W1146" s="202" t="s">
        <v>926</v>
      </c>
      <c r="X1146" s="378"/>
      <c r="Y1146" s="378"/>
      <c r="Z1146" s="378"/>
      <c r="AA1146" s="378"/>
      <c r="AB1146" s="291" t="s">
        <v>142</v>
      </c>
      <c r="AC1146" s="386" t="s">
        <v>1857</v>
      </c>
      <c r="AD1146" s="384"/>
      <c r="AE1146" s="384"/>
      <c r="AF1146" s="384"/>
      <c r="AG1146" s="384"/>
      <c r="AH1146" s="384"/>
      <c r="AI1146" s="384"/>
      <c r="AJ1146" s="384"/>
      <c r="AK1146" s="385"/>
      <c r="AL1146" s="384"/>
      <c r="AM1146" s="439" t="s">
        <v>3387</v>
      </c>
      <c r="AN1146" s="385" t="s">
        <v>1859</v>
      </c>
      <c r="AO1146" s="380" t="s">
        <v>71</v>
      </c>
      <c r="AP1146" s="380" t="s">
        <v>377</v>
      </c>
      <c r="AQ1146" s="380" t="s">
        <v>1617</v>
      </c>
      <c r="AR1146" s="376" t="s">
        <v>1618</v>
      </c>
      <c r="AS1146" s="380" t="s">
        <v>118</v>
      </c>
      <c r="AT1146" s="381">
        <v>289923</v>
      </c>
      <c r="AU1146" s="381">
        <f t="shared" si="506"/>
        <v>289923</v>
      </c>
      <c r="AV1146" s="381">
        <v>0</v>
      </c>
      <c r="AW1146" s="381">
        <v>0</v>
      </c>
      <c r="AX1146" s="381">
        <v>0</v>
      </c>
      <c r="AY1146" s="381">
        <v>0</v>
      </c>
      <c r="AZ1146" s="381">
        <v>0</v>
      </c>
      <c r="BA1146" s="381">
        <v>0</v>
      </c>
      <c r="BB1146" s="381">
        <f t="shared" si="498"/>
        <v>289923</v>
      </c>
      <c r="BC1146" s="381">
        <f t="shared" si="507"/>
        <v>289923</v>
      </c>
      <c r="BD1146" s="381">
        <v>393855</v>
      </c>
      <c r="BE1146" s="381">
        <v>0</v>
      </c>
      <c r="BF1146" s="381">
        <v>0</v>
      </c>
      <c r="BG1146" s="381">
        <v>0</v>
      </c>
      <c r="BH1146" s="381">
        <f>BD1146</f>
        <v>393855</v>
      </c>
      <c r="BI1146" s="381">
        <v>411275</v>
      </c>
      <c r="BJ1146" s="381">
        <v>0</v>
      </c>
      <c r="BK1146" s="381">
        <v>0</v>
      </c>
      <c r="BL1146" s="381">
        <v>0</v>
      </c>
      <c r="BM1146" s="381">
        <f>BI1146</f>
        <v>411275</v>
      </c>
      <c r="BN1146" s="381">
        <v>429405</v>
      </c>
      <c r="BO1146" s="381">
        <v>0</v>
      </c>
      <c r="BP1146" s="381">
        <v>0</v>
      </c>
      <c r="BQ1146" s="381">
        <v>0</v>
      </c>
      <c r="BR1146" s="381">
        <f t="shared" si="501"/>
        <v>429405</v>
      </c>
      <c r="BS1146" s="381">
        <v>429405</v>
      </c>
      <c r="BT1146" s="381">
        <v>0</v>
      </c>
      <c r="BU1146" s="381">
        <v>0</v>
      </c>
      <c r="BV1146" s="381">
        <v>0</v>
      </c>
      <c r="BW1146" s="381">
        <f t="shared" si="502"/>
        <v>429405</v>
      </c>
      <c r="BX1146" s="381">
        <v>289923</v>
      </c>
      <c r="BY1146" s="381">
        <v>0</v>
      </c>
      <c r="BZ1146" s="381">
        <v>0</v>
      </c>
      <c r="CA1146" s="381">
        <v>0</v>
      </c>
      <c r="CB1146" s="381">
        <f t="shared" si="503"/>
        <v>289923</v>
      </c>
      <c r="CC1146" s="381">
        <v>393855</v>
      </c>
      <c r="CD1146" s="381">
        <v>0</v>
      </c>
      <c r="CE1146" s="381">
        <v>0</v>
      </c>
      <c r="CF1146" s="381">
        <v>0</v>
      </c>
      <c r="CG1146" s="381">
        <f>CC1146</f>
        <v>393855</v>
      </c>
      <c r="CH1146" s="381">
        <v>411275</v>
      </c>
      <c r="CI1146" s="381">
        <v>0</v>
      </c>
      <c r="CJ1146" s="381">
        <v>0</v>
      </c>
      <c r="CK1146" s="381">
        <v>0</v>
      </c>
      <c r="CL1146" s="381">
        <f>CH1146</f>
        <v>411275</v>
      </c>
      <c r="CM1146" s="311" t="s">
        <v>1257</v>
      </c>
      <c r="CN1146" s="19" t="str">
        <f t="shared" si="479"/>
        <v>4020000010106индексации</v>
      </c>
      <c r="CR1146" s="104">
        <f t="shared" si="491"/>
        <v>0</v>
      </c>
      <c r="CS1146" s="104">
        <f t="shared" si="492"/>
        <v>0</v>
      </c>
      <c r="CT1146" s="104">
        <f t="shared" si="493"/>
        <v>0</v>
      </c>
      <c r="CU1146" s="104">
        <f t="shared" si="494"/>
        <v>0</v>
      </c>
      <c r="CV1146" s="104">
        <f t="shared" si="495"/>
        <v>0</v>
      </c>
      <c r="CW1146" s="104">
        <f t="shared" si="496"/>
        <v>0</v>
      </c>
      <c r="CY1146" s="211">
        <f t="shared" si="459"/>
        <v>0</v>
      </c>
      <c r="CZ1146" s="211">
        <f t="shared" si="460"/>
        <v>0</v>
      </c>
      <c r="DA1146" s="211">
        <f t="shared" si="461"/>
        <v>0</v>
      </c>
      <c r="DB1146" s="211">
        <f t="shared" si="462"/>
        <v>0</v>
      </c>
      <c r="DC1146" s="211">
        <f t="shared" si="463"/>
        <v>0</v>
      </c>
      <c r="DD1146" s="211">
        <f t="shared" si="464"/>
        <v>0</v>
      </c>
      <c r="DE1146" s="211">
        <f t="shared" si="465"/>
        <v>0</v>
      </c>
      <c r="DF1146" s="211">
        <f t="shared" si="466"/>
        <v>0</v>
      </c>
      <c r="DG1146" s="211">
        <f t="shared" si="467"/>
        <v>0</v>
      </c>
      <c r="DH1146" s="211">
        <f t="shared" si="468"/>
        <v>0</v>
      </c>
    </row>
    <row r="1147" spans="1:112" ht="32.1" customHeight="1">
      <c r="A1147" s="375">
        <v>643</v>
      </c>
      <c r="B1147" s="376" t="s">
        <v>1615</v>
      </c>
      <c r="C1147" s="202">
        <v>402000001</v>
      </c>
      <c r="D1147" s="377" t="s">
        <v>67</v>
      </c>
      <c r="E1147" s="439" t="s">
        <v>3382</v>
      </c>
      <c r="F1147" s="202"/>
      <c r="G1147" s="202"/>
      <c r="H1147" s="202">
        <v>6</v>
      </c>
      <c r="I1147" s="202"/>
      <c r="J1147" s="69" t="s">
        <v>3383</v>
      </c>
      <c r="K1147" s="69" t="s">
        <v>1623</v>
      </c>
      <c r="L1147" s="202"/>
      <c r="M1147" s="202"/>
      <c r="N1147" s="202"/>
      <c r="O1147" s="202"/>
      <c r="P1147" s="291" t="s">
        <v>1624</v>
      </c>
      <c r="Q1147" s="439" t="s">
        <v>275</v>
      </c>
      <c r="R1147" s="291"/>
      <c r="S1147" s="291"/>
      <c r="T1147" s="69">
        <v>6</v>
      </c>
      <c r="U1147" s="291"/>
      <c r="V1147" s="439" t="s">
        <v>1625</v>
      </c>
      <c r="W1147" s="291" t="s">
        <v>926</v>
      </c>
      <c r="X1147" s="291"/>
      <c r="Y1147" s="291"/>
      <c r="Z1147" s="291"/>
      <c r="AA1147" s="291"/>
      <c r="AB1147" s="291" t="s">
        <v>142</v>
      </c>
      <c r="AC1147" s="291" t="s">
        <v>3384</v>
      </c>
      <c r="AD1147" s="439"/>
      <c r="AE1147" s="439"/>
      <c r="AF1147" s="439"/>
      <c r="AG1147" s="439"/>
      <c r="AH1147" s="384"/>
      <c r="AI1147" s="384"/>
      <c r="AJ1147" s="384"/>
      <c r="AK1147" s="384"/>
      <c r="AL1147" s="384"/>
      <c r="AM1147" s="439" t="s">
        <v>3386</v>
      </c>
      <c r="AN1147" s="385" t="s">
        <v>1859</v>
      </c>
      <c r="AO1147" s="380" t="s">
        <v>71</v>
      </c>
      <c r="AP1147" s="380" t="s">
        <v>377</v>
      </c>
      <c r="AQ1147" s="380" t="s">
        <v>1617</v>
      </c>
      <c r="AR1147" s="376" t="s">
        <v>1618</v>
      </c>
      <c r="AS1147" s="380">
        <v>853</v>
      </c>
      <c r="AT1147" s="381">
        <v>31000</v>
      </c>
      <c r="AU1147" s="381">
        <f t="shared" si="506"/>
        <v>31000</v>
      </c>
      <c r="AV1147" s="381">
        <v>0</v>
      </c>
      <c r="AW1147" s="381">
        <v>0</v>
      </c>
      <c r="AX1147" s="381">
        <v>0</v>
      </c>
      <c r="AY1147" s="381">
        <v>0</v>
      </c>
      <c r="AZ1147" s="381">
        <v>0</v>
      </c>
      <c r="BA1147" s="381">
        <v>0</v>
      </c>
      <c r="BB1147" s="381">
        <f t="shared" si="498"/>
        <v>31000</v>
      </c>
      <c r="BC1147" s="381">
        <f t="shared" si="507"/>
        <v>31000</v>
      </c>
      <c r="BD1147" s="381">
        <v>32880</v>
      </c>
      <c r="BE1147" s="381">
        <v>0</v>
      </c>
      <c r="BF1147" s="381">
        <v>0</v>
      </c>
      <c r="BG1147" s="381">
        <v>0</v>
      </c>
      <c r="BH1147" s="381">
        <f t="shared" si="499"/>
        <v>32880</v>
      </c>
      <c r="BI1147" s="381">
        <v>33180</v>
      </c>
      <c r="BJ1147" s="381">
        <v>0</v>
      </c>
      <c r="BK1147" s="381">
        <v>0</v>
      </c>
      <c r="BL1147" s="381">
        <v>0</v>
      </c>
      <c r="BM1147" s="381">
        <f t="shared" ref="BM1147:BM1148" si="514">BI1147</f>
        <v>33180</v>
      </c>
      <c r="BN1147" s="381">
        <v>33180</v>
      </c>
      <c r="BO1147" s="381">
        <v>0</v>
      </c>
      <c r="BP1147" s="381">
        <v>0</v>
      </c>
      <c r="BQ1147" s="381">
        <v>0</v>
      </c>
      <c r="BR1147" s="381">
        <f t="shared" si="501"/>
        <v>33180</v>
      </c>
      <c r="BS1147" s="381">
        <v>33180</v>
      </c>
      <c r="BT1147" s="381">
        <v>0</v>
      </c>
      <c r="BU1147" s="381">
        <v>0</v>
      </c>
      <c r="BV1147" s="381">
        <v>0</v>
      </c>
      <c r="BW1147" s="381">
        <f t="shared" si="502"/>
        <v>33180</v>
      </c>
      <c r="BX1147" s="381">
        <v>31000</v>
      </c>
      <c r="BY1147" s="381">
        <v>0</v>
      </c>
      <c r="BZ1147" s="381">
        <v>0</v>
      </c>
      <c r="CA1147" s="381">
        <v>0</v>
      </c>
      <c r="CB1147" s="381">
        <f t="shared" si="503"/>
        <v>31000</v>
      </c>
      <c r="CC1147" s="381">
        <v>32880</v>
      </c>
      <c r="CD1147" s="381">
        <v>0</v>
      </c>
      <c r="CE1147" s="381">
        <v>0</v>
      </c>
      <c r="CF1147" s="381">
        <v>0</v>
      </c>
      <c r="CG1147" s="381">
        <f t="shared" ref="CG1147:CG1148" si="515">CC1147</f>
        <v>32880</v>
      </c>
      <c r="CH1147" s="381">
        <v>33180</v>
      </c>
      <c r="CI1147" s="381">
        <v>0</v>
      </c>
      <c r="CJ1147" s="381">
        <v>0</v>
      </c>
      <c r="CK1147" s="381">
        <v>0</v>
      </c>
      <c r="CL1147" s="381">
        <f t="shared" ref="CL1147:CL1148" si="516">CH1147</f>
        <v>33180</v>
      </c>
      <c r="CM1147" s="382" t="s">
        <v>91</v>
      </c>
      <c r="CN1147" s="19" t="str">
        <f t="shared" si="479"/>
        <v>4020000010106нормативный</v>
      </c>
      <c r="CR1147" s="104">
        <f t="shared" si="491"/>
        <v>0</v>
      </c>
      <c r="CS1147" s="104">
        <f t="shared" si="492"/>
        <v>0</v>
      </c>
      <c r="CT1147" s="104">
        <f t="shared" si="493"/>
        <v>0</v>
      </c>
      <c r="CU1147" s="104">
        <f t="shared" si="494"/>
        <v>0</v>
      </c>
      <c r="CV1147" s="104">
        <f t="shared" si="495"/>
        <v>0</v>
      </c>
      <c r="CW1147" s="104">
        <f t="shared" si="496"/>
        <v>0</v>
      </c>
      <c r="CY1147" s="211">
        <f t="shared" si="459"/>
        <v>0</v>
      </c>
      <c r="CZ1147" s="211">
        <f t="shared" si="460"/>
        <v>0</v>
      </c>
      <c r="DA1147" s="211">
        <f t="shared" si="461"/>
        <v>0</v>
      </c>
      <c r="DB1147" s="211">
        <f t="shared" si="462"/>
        <v>0</v>
      </c>
      <c r="DC1147" s="211">
        <f t="shared" si="463"/>
        <v>0</v>
      </c>
      <c r="DD1147" s="211">
        <f t="shared" si="464"/>
        <v>0</v>
      </c>
      <c r="DE1147" s="211">
        <f t="shared" si="465"/>
        <v>0</v>
      </c>
      <c r="DF1147" s="211">
        <f t="shared" si="466"/>
        <v>0</v>
      </c>
      <c r="DG1147" s="211">
        <f t="shared" si="467"/>
        <v>0</v>
      </c>
      <c r="DH1147" s="211">
        <f t="shared" si="468"/>
        <v>0</v>
      </c>
    </row>
    <row r="1148" spans="1:112" ht="32.1" customHeight="1">
      <c r="A1148" s="375">
        <v>643</v>
      </c>
      <c r="B1148" s="376" t="s">
        <v>1615</v>
      </c>
      <c r="C1148" s="202" t="s">
        <v>1820</v>
      </c>
      <c r="D1148" s="377" t="s">
        <v>69</v>
      </c>
      <c r="E1148" s="439" t="s">
        <v>3388</v>
      </c>
      <c r="F1148" s="202"/>
      <c r="G1148" s="202"/>
      <c r="H1148" s="69" t="s">
        <v>1626</v>
      </c>
      <c r="I1148" s="202"/>
      <c r="J1148" s="69" t="s">
        <v>3389</v>
      </c>
      <c r="K1148" s="69" t="s">
        <v>3390</v>
      </c>
      <c r="L1148" s="202">
        <v>3</v>
      </c>
      <c r="M1148" s="202"/>
      <c r="N1148" s="202"/>
      <c r="O1148" s="202"/>
      <c r="P1148" s="291" t="s">
        <v>1620</v>
      </c>
      <c r="Q1148" s="439" t="s">
        <v>1621</v>
      </c>
      <c r="R1148" s="69"/>
      <c r="S1148" s="69"/>
      <c r="T1148" s="69" t="s">
        <v>1627</v>
      </c>
      <c r="U1148" s="69"/>
      <c r="V1148" s="69" t="s">
        <v>1628</v>
      </c>
      <c r="W1148" s="69" t="s">
        <v>3391</v>
      </c>
      <c r="X1148" s="69">
        <v>3</v>
      </c>
      <c r="Y1148" s="69"/>
      <c r="Z1148" s="69"/>
      <c r="AA1148" s="69"/>
      <c r="AB1148" s="291" t="s">
        <v>1622</v>
      </c>
      <c r="AC1148" s="386" t="s">
        <v>3392</v>
      </c>
      <c r="AD1148" s="387"/>
      <c r="AE1148" s="387"/>
      <c r="AF1148" s="387"/>
      <c r="AG1148" s="387"/>
      <c r="AH1148" s="387"/>
      <c r="AI1148" s="387"/>
      <c r="AJ1148" s="388">
        <v>1</v>
      </c>
      <c r="AK1148" s="388"/>
      <c r="AL1148" s="388"/>
      <c r="AM1148" s="388"/>
      <c r="AN1148" s="386" t="s">
        <v>3393</v>
      </c>
      <c r="AO1148" s="380" t="s">
        <v>71</v>
      </c>
      <c r="AP1148" s="380" t="s">
        <v>377</v>
      </c>
      <c r="AQ1148" s="380" t="s">
        <v>1629</v>
      </c>
      <c r="AR1148" s="376" t="s">
        <v>1630</v>
      </c>
      <c r="AS1148" s="380">
        <v>121</v>
      </c>
      <c r="AT1148" s="381">
        <v>8693611.1999999993</v>
      </c>
      <c r="AU1148" s="381">
        <f t="shared" si="506"/>
        <v>8693611.1999999993</v>
      </c>
      <c r="AV1148" s="381">
        <v>0</v>
      </c>
      <c r="AW1148" s="381">
        <v>0</v>
      </c>
      <c r="AX1148" s="381">
        <v>0</v>
      </c>
      <c r="AY1148" s="381">
        <v>0</v>
      </c>
      <c r="AZ1148" s="381">
        <v>0</v>
      </c>
      <c r="BA1148" s="381">
        <v>0</v>
      </c>
      <c r="BB1148" s="381">
        <f t="shared" si="498"/>
        <v>8693611.1999999993</v>
      </c>
      <c r="BC1148" s="381">
        <f t="shared" si="507"/>
        <v>8693611.1999999993</v>
      </c>
      <c r="BD1148" s="381">
        <v>9647022</v>
      </c>
      <c r="BE1148" s="381">
        <v>0</v>
      </c>
      <c r="BF1148" s="381">
        <v>0</v>
      </c>
      <c r="BG1148" s="381">
        <v>0</v>
      </c>
      <c r="BH1148" s="381">
        <f t="shared" si="499"/>
        <v>9647022</v>
      </c>
      <c r="BI1148" s="381">
        <v>9647022</v>
      </c>
      <c r="BJ1148" s="381">
        <v>0</v>
      </c>
      <c r="BK1148" s="381">
        <v>0</v>
      </c>
      <c r="BL1148" s="381">
        <v>0</v>
      </c>
      <c r="BM1148" s="381">
        <f t="shared" si="514"/>
        <v>9647022</v>
      </c>
      <c r="BN1148" s="381">
        <v>9647022</v>
      </c>
      <c r="BO1148" s="381">
        <v>0</v>
      </c>
      <c r="BP1148" s="381">
        <v>0</v>
      </c>
      <c r="BQ1148" s="381">
        <v>0</v>
      </c>
      <c r="BR1148" s="381">
        <f t="shared" si="501"/>
        <v>9647022</v>
      </c>
      <c r="BS1148" s="381">
        <v>9647022</v>
      </c>
      <c r="BT1148" s="381">
        <v>0</v>
      </c>
      <c r="BU1148" s="381">
        <v>0</v>
      </c>
      <c r="BV1148" s="381">
        <v>0</v>
      </c>
      <c r="BW1148" s="381">
        <f t="shared" si="502"/>
        <v>9647022</v>
      </c>
      <c r="BX1148" s="381">
        <v>8693611.1999999993</v>
      </c>
      <c r="BY1148" s="381">
        <v>0</v>
      </c>
      <c r="BZ1148" s="381">
        <v>0</v>
      </c>
      <c r="CA1148" s="381">
        <v>0</v>
      </c>
      <c r="CB1148" s="381">
        <f t="shared" si="503"/>
        <v>8693611.1999999993</v>
      </c>
      <c r="CC1148" s="381">
        <v>9647022</v>
      </c>
      <c r="CD1148" s="381">
        <v>0</v>
      </c>
      <c r="CE1148" s="381">
        <v>0</v>
      </c>
      <c r="CF1148" s="381">
        <v>0</v>
      </c>
      <c r="CG1148" s="381">
        <f t="shared" si="515"/>
        <v>9647022</v>
      </c>
      <c r="CH1148" s="381">
        <v>9647022</v>
      </c>
      <c r="CI1148" s="381">
        <v>0</v>
      </c>
      <c r="CJ1148" s="381">
        <v>0</v>
      </c>
      <c r="CK1148" s="381">
        <v>0</v>
      </c>
      <c r="CL1148" s="381">
        <f t="shared" si="516"/>
        <v>9647022</v>
      </c>
      <c r="CM1148" s="382" t="s">
        <v>91</v>
      </c>
      <c r="CN1148" s="19" t="str">
        <f t="shared" si="479"/>
        <v>4020000020106нормативный</v>
      </c>
      <c r="CR1148" s="104">
        <f t="shared" si="491"/>
        <v>0</v>
      </c>
      <c r="CS1148" s="104">
        <f t="shared" si="492"/>
        <v>0</v>
      </c>
      <c r="CT1148" s="104">
        <f t="shared" si="493"/>
        <v>0</v>
      </c>
      <c r="CU1148" s="104">
        <f t="shared" si="494"/>
        <v>0</v>
      </c>
      <c r="CV1148" s="104">
        <f t="shared" si="495"/>
        <v>0</v>
      </c>
      <c r="CW1148" s="104">
        <f t="shared" si="496"/>
        <v>0</v>
      </c>
      <c r="CY1148" s="211">
        <f t="shared" si="459"/>
        <v>0</v>
      </c>
      <c r="CZ1148" s="211">
        <f t="shared" si="460"/>
        <v>0</v>
      </c>
      <c r="DA1148" s="211">
        <f t="shared" si="461"/>
        <v>0</v>
      </c>
      <c r="DB1148" s="211">
        <f t="shared" si="462"/>
        <v>0</v>
      </c>
      <c r="DC1148" s="211">
        <f t="shared" si="463"/>
        <v>0</v>
      </c>
      <c r="DD1148" s="211">
        <f t="shared" si="464"/>
        <v>0</v>
      </c>
      <c r="DE1148" s="211">
        <f t="shared" si="465"/>
        <v>0</v>
      </c>
      <c r="DF1148" s="211">
        <f t="shared" si="466"/>
        <v>0</v>
      </c>
      <c r="DG1148" s="211">
        <f t="shared" si="467"/>
        <v>0</v>
      </c>
      <c r="DH1148" s="211">
        <f t="shared" si="468"/>
        <v>0</v>
      </c>
    </row>
    <row r="1149" spans="1:112" ht="32.1" customHeight="1">
      <c r="A1149" s="375">
        <v>643</v>
      </c>
      <c r="B1149" s="376" t="s">
        <v>1615</v>
      </c>
      <c r="C1149" s="202" t="s">
        <v>1820</v>
      </c>
      <c r="D1149" s="377" t="s">
        <v>69</v>
      </c>
      <c r="E1149" s="439" t="s">
        <v>3388</v>
      </c>
      <c r="F1149" s="202"/>
      <c r="G1149" s="202"/>
      <c r="H1149" s="69" t="s">
        <v>1626</v>
      </c>
      <c r="I1149" s="202"/>
      <c r="J1149" s="69" t="s">
        <v>3389</v>
      </c>
      <c r="K1149" s="69" t="s">
        <v>3390</v>
      </c>
      <c r="L1149" s="202">
        <v>3</v>
      </c>
      <c r="M1149" s="202"/>
      <c r="N1149" s="202"/>
      <c r="O1149" s="202"/>
      <c r="P1149" s="291" t="s">
        <v>1620</v>
      </c>
      <c r="Q1149" s="439" t="s">
        <v>1621</v>
      </c>
      <c r="R1149" s="69"/>
      <c r="S1149" s="69"/>
      <c r="T1149" s="69" t="s">
        <v>1627</v>
      </c>
      <c r="U1149" s="69"/>
      <c r="V1149" s="69" t="s">
        <v>1628</v>
      </c>
      <c r="W1149" s="69" t="s">
        <v>3391</v>
      </c>
      <c r="X1149" s="69">
        <v>3</v>
      </c>
      <c r="Y1149" s="69"/>
      <c r="Z1149" s="69"/>
      <c r="AA1149" s="69"/>
      <c r="AB1149" s="291" t="s">
        <v>3394</v>
      </c>
      <c r="AC1149" s="386" t="s">
        <v>3392</v>
      </c>
      <c r="AD1149" s="387"/>
      <c r="AE1149" s="387"/>
      <c r="AF1149" s="387"/>
      <c r="AG1149" s="387"/>
      <c r="AH1149" s="387"/>
      <c r="AI1149" s="387"/>
      <c r="AJ1149" s="388">
        <v>1</v>
      </c>
      <c r="AK1149" s="388"/>
      <c r="AL1149" s="388"/>
      <c r="AM1149" s="388"/>
      <c r="AN1149" s="386" t="s">
        <v>3393</v>
      </c>
      <c r="AO1149" s="380" t="s">
        <v>71</v>
      </c>
      <c r="AP1149" s="380" t="s">
        <v>377</v>
      </c>
      <c r="AQ1149" s="380" t="s">
        <v>1631</v>
      </c>
      <c r="AR1149" s="376" t="s">
        <v>1630</v>
      </c>
      <c r="AS1149" s="380">
        <v>121</v>
      </c>
      <c r="AT1149" s="381">
        <v>2653802.56</v>
      </c>
      <c r="AU1149" s="381">
        <f t="shared" si="506"/>
        <v>2653802.56</v>
      </c>
      <c r="AV1149" s="381">
        <v>0</v>
      </c>
      <c r="AW1149" s="381">
        <v>0</v>
      </c>
      <c r="AX1149" s="381">
        <v>0</v>
      </c>
      <c r="AY1149" s="381">
        <v>0</v>
      </c>
      <c r="AZ1149" s="381">
        <v>0</v>
      </c>
      <c r="BA1149" s="381">
        <v>0</v>
      </c>
      <c r="BB1149" s="381">
        <f t="shared" si="498"/>
        <v>2653802.56</v>
      </c>
      <c r="BC1149" s="381">
        <f t="shared" si="507"/>
        <v>2653802.56</v>
      </c>
      <c r="BD1149" s="381">
        <v>2703232</v>
      </c>
      <c r="BE1149" s="381">
        <v>0</v>
      </c>
      <c r="BF1149" s="381">
        <v>0</v>
      </c>
      <c r="BG1149" s="381">
        <v>0</v>
      </c>
      <c r="BH1149" s="381">
        <f>BD1149</f>
        <v>2703232</v>
      </c>
      <c r="BI1149" s="381">
        <v>2703232</v>
      </c>
      <c r="BJ1149" s="381">
        <v>0</v>
      </c>
      <c r="BK1149" s="381">
        <v>0</v>
      </c>
      <c r="BL1149" s="381">
        <v>0</v>
      </c>
      <c r="BM1149" s="381">
        <f>BI1149</f>
        <v>2703232</v>
      </c>
      <c r="BN1149" s="381">
        <v>2703232</v>
      </c>
      <c r="BO1149" s="381">
        <v>0</v>
      </c>
      <c r="BP1149" s="381">
        <v>0</v>
      </c>
      <c r="BQ1149" s="381">
        <v>0</v>
      </c>
      <c r="BR1149" s="381">
        <f t="shared" si="501"/>
        <v>2703232</v>
      </c>
      <c r="BS1149" s="381">
        <v>2703232</v>
      </c>
      <c r="BT1149" s="381">
        <v>0</v>
      </c>
      <c r="BU1149" s="381">
        <v>0</v>
      </c>
      <c r="BV1149" s="381">
        <v>0</v>
      </c>
      <c r="BW1149" s="381">
        <f t="shared" si="502"/>
        <v>2703232</v>
      </c>
      <c r="BX1149" s="381">
        <v>2653802.56</v>
      </c>
      <c r="BY1149" s="381">
        <v>0</v>
      </c>
      <c r="BZ1149" s="381">
        <v>0</v>
      </c>
      <c r="CA1149" s="381">
        <v>0</v>
      </c>
      <c r="CB1149" s="381">
        <f t="shared" si="503"/>
        <v>2653802.56</v>
      </c>
      <c r="CC1149" s="381">
        <v>2703232</v>
      </c>
      <c r="CD1149" s="381">
        <v>0</v>
      </c>
      <c r="CE1149" s="381">
        <v>0</v>
      </c>
      <c r="CF1149" s="381">
        <v>0</v>
      </c>
      <c r="CG1149" s="381">
        <f>CC1149</f>
        <v>2703232</v>
      </c>
      <c r="CH1149" s="381">
        <v>2703232</v>
      </c>
      <c r="CI1149" s="381">
        <v>0</v>
      </c>
      <c r="CJ1149" s="381">
        <v>0</v>
      </c>
      <c r="CK1149" s="381">
        <v>0</v>
      </c>
      <c r="CL1149" s="381">
        <f>CH1149</f>
        <v>2703232</v>
      </c>
      <c r="CM1149" s="382" t="s">
        <v>91</v>
      </c>
      <c r="CN1149" s="19" t="str">
        <f t="shared" si="479"/>
        <v>4020000020106нормативный</v>
      </c>
      <c r="CR1149" s="104">
        <f t="shared" si="491"/>
        <v>0</v>
      </c>
      <c r="CS1149" s="104">
        <f t="shared" si="492"/>
        <v>0</v>
      </c>
      <c r="CT1149" s="104">
        <f t="shared" si="493"/>
        <v>0</v>
      </c>
      <c r="CU1149" s="104">
        <f t="shared" si="494"/>
        <v>0</v>
      </c>
      <c r="CV1149" s="104">
        <f t="shared" si="495"/>
        <v>0</v>
      </c>
      <c r="CW1149" s="104">
        <f t="shared" si="496"/>
        <v>0</v>
      </c>
      <c r="CY1149" s="211">
        <f t="shared" si="459"/>
        <v>0</v>
      </c>
      <c r="CZ1149" s="211">
        <f t="shared" si="460"/>
        <v>0</v>
      </c>
      <c r="DA1149" s="211">
        <f t="shared" si="461"/>
        <v>0</v>
      </c>
      <c r="DB1149" s="211">
        <f t="shared" si="462"/>
        <v>0</v>
      </c>
      <c r="DC1149" s="211">
        <f t="shared" si="463"/>
        <v>0</v>
      </c>
      <c r="DD1149" s="211">
        <f t="shared" si="464"/>
        <v>0</v>
      </c>
      <c r="DE1149" s="211">
        <f t="shared" si="465"/>
        <v>0</v>
      </c>
      <c r="DF1149" s="211">
        <f t="shared" si="466"/>
        <v>0</v>
      </c>
      <c r="DG1149" s="211">
        <f t="shared" si="467"/>
        <v>0</v>
      </c>
      <c r="DH1149" s="211">
        <f t="shared" si="468"/>
        <v>0</v>
      </c>
    </row>
    <row r="1150" spans="1:112" ht="32.1" customHeight="1">
      <c r="A1150" s="375">
        <v>643</v>
      </c>
      <c r="B1150" s="376" t="s">
        <v>1615</v>
      </c>
      <c r="C1150" s="202">
        <v>402000001</v>
      </c>
      <c r="D1150" s="377" t="s">
        <v>67</v>
      </c>
      <c r="E1150" s="439" t="s">
        <v>3388</v>
      </c>
      <c r="F1150" s="202"/>
      <c r="G1150" s="202"/>
      <c r="H1150" s="69" t="s">
        <v>1626</v>
      </c>
      <c r="I1150" s="202"/>
      <c r="J1150" s="69" t="s">
        <v>3389</v>
      </c>
      <c r="K1150" s="69" t="s">
        <v>3390</v>
      </c>
      <c r="L1150" s="202">
        <v>3</v>
      </c>
      <c r="M1150" s="202"/>
      <c r="N1150" s="202"/>
      <c r="O1150" s="202"/>
      <c r="P1150" s="291" t="s">
        <v>1620</v>
      </c>
      <c r="Q1150" s="439" t="s">
        <v>1621</v>
      </c>
      <c r="R1150" s="291"/>
      <c r="S1150" s="291"/>
      <c r="T1150" s="291" t="s">
        <v>1627</v>
      </c>
      <c r="U1150" s="291"/>
      <c r="V1150" s="291" t="s">
        <v>1628</v>
      </c>
      <c r="W1150" s="69" t="s">
        <v>3391</v>
      </c>
      <c r="X1150" s="69">
        <v>3</v>
      </c>
      <c r="Y1150" s="291"/>
      <c r="Z1150" s="291"/>
      <c r="AA1150" s="291"/>
      <c r="AB1150" s="291" t="s">
        <v>3394</v>
      </c>
      <c r="AC1150" s="386" t="s">
        <v>3392</v>
      </c>
      <c r="AD1150" s="387"/>
      <c r="AE1150" s="387"/>
      <c r="AF1150" s="387"/>
      <c r="AG1150" s="387"/>
      <c r="AH1150" s="387"/>
      <c r="AI1150" s="387"/>
      <c r="AJ1150" s="388">
        <v>1</v>
      </c>
      <c r="AK1150" s="388"/>
      <c r="AL1150" s="388"/>
      <c r="AM1150" s="388"/>
      <c r="AN1150" s="386" t="s">
        <v>3393</v>
      </c>
      <c r="AO1150" s="380" t="s">
        <v>71</v>
      </c>
      <c r="AP1150" s="380" t="s">
        <v>377</v>
      </c>
      <c r="AQ1150" s="380" t="s">
        <v>1629</v>
      </c>
      <c r="AR1150" s="376" t="s">
        <v>1630</v>
      </c>
      <c r="AS1150" s="380">
        <v>129</v>
      </c>
      <c r="AT1150" s="381">
        <v>2598725.65</v>
      </c>
      <c r="AU1150" s="381">
        <f t="shared" si="506"/>
        <v>2598725.65</v>
      </c>
      <c r="AV1150" s="381">
        <v>0</v>
      </c>
      <c r="AW1150" s="381">
        <v>0</v>
      </c>
      <c r="AX1150" s="381">
        <v>0</v>
      </c>
      <c r="AY1150" s="381">
        <v>0</v>
      </c>
      <c r="AZ1150" s="381">
        <v>0</v>
      </c>
      <c r="BA1150" s="381">
        <v>0</v>
      </c>
      <c r="BB1150" s="381">
        <f t="shared" si="498"/>
        <v>2598725.65</v>
      </c>
      <c r="BC1150" s="381">
        <f t="shared" si="507"/>
        <v>2598725.65</v>
      </c>
      <c r="BD1150" s="381">
        <v>2672980</v>
      </c>
      <c r="BE1150" s="381">
        <v>0</v>
      </c>
      <c r="BF1150" s="381">
        <v>0</v>
      </c>
      <c r="BG1150" s="381">
        <v>0</v>
      </c>
      <c r="BH1150" s="381">
        <f t="shared" si="499"/>
        <v>2672980</v>
      </c>
      <c r="BI1150" s="381">
        <v>2913410</v>
      </c>
      <c r="BJ1150" s="381">
        <v>0</v>
      </c>
      <c r="BK1150" s="381">
        <v>0</v>
      </c>
      <c r="BL1150" s="381">
        <v>0</v>
      </c>
      <c r="BM1150" s="381">
        <f t="shared" ref="BM1150" si="517">BI1150</f>
        <v>2913410</v>
      </c>
      <c r="BN1150" s="381">
        <v>2913410</v>
      </c>
      <c r="BO1150" s="381">
        <v>0</v>
      </c>
      <c r="BP1150" s="381">
        <v>0</v>
      </c>
      <c r="BQ1150" s="381">
        <v>0</v>
      </c>
      <c r="BR1150" s="381">
        <f t="shared" si="501"/>
        <v>2913410</v>
      </c>
      <c r="BS1150" s="381">
        <v>2913410</v>
      </c>
      <c r="BT1150" s="381">
        <v>0</v>
      </c>
      <c r="BU1150" s="381">
        <v>0</v>
      </c>
      <c r="BV1150" s="381">
        <v>0</v>
      </c>
      <c r="BW1150" s="381">
        <f t="shared" si="502"/>
        <v>2913410</v>
      </c>
      <c r="BX1150" s="381">
        <v>2598725.65</v>
      </c>
      <c r="BY1150" s="381">
        <v>0</v>
      </c>
      <c r="BZ1150" s="381">
        <v>0</v>
      </c>
      <c r="CA1150" s="381">
        <v>0</v>
      </c>
      <c r="CB1150" s="381">
        <f t="shared" si="503"/>
        <v>2598725.65</v>
      </c>
      <c r="CC1150" s="381">
        <v>2672980</v>
      </c>
      <c r="CD1150" s="381">
        <v>0</v>
      </c>
      <c r="CE1150" s="381">
        <v>0</v>
      </c>
      <c r="CF1150" s="381">
        <v>0</v>
      </c>
      <c r="CG1150" s="381">
        <f t="shared" ref="CG1150" si="518">CC1150</f>
        <v>2672980</v>
      </c>
      <c r="CH1150" s="381">
        <v>2913410</v>
      </c>
      <c r="CI1150" s="381">
        <v>0</v>
      </c>
      <c r="CJ1150" s="381">
        <v>0</v>
      </c>
      <c r="CK1150" s="381">
        <v>0</v>
      </c>
      <c r="CL1150" s="381">
        <f t="shared" ref="CL1150" si="519">CH1150</f>
        <v>2913410</v>
      </c>
      <c r="CM1150" s="382" t="s">
        <v>91</v>
      </c>
      <c r="CN1150" s="19" t="str">
        <f t="shared" si="479"/>
        <v>4020000010106нормативный</v>
      </c>
      <c r="CR1150" s="104">
        <f t="shared" si="491"/>
        <v>0</v>
      </c>
      <c r="CS1150" s="104">
        <f t="shared" si="492"/>
        <v>0</v>
      </c>
      <c r="CT1150" s="104">
        <f t="shared" si="493"/>
        <v>0</v>
      </c>
      <c r="CU1150" s="104">
        <f t="shared" si="494"/>
        <v>0</v>
      </c>
      <c r="CV1150" s="104">
        <f t="shared" si="495"/>
        <v>0</v>
      </c>
      <c r="CW1150" s="104">
        <f t="shared" si="496"/>
        <v>0</v>
      </c>
      <c r="CY1150" s="211">
        <f t="shared" si="459"/>
        <v>0</v>
      </c>
      <c r="CZ1150" s="211">
        <f t="shared" si="460"/>
        <v>0</v>
      </c>
      <c r="DA1150" s="211">
        <f t="shared" si="461"/>
        <v>0</v>
      </c>
      <c r="DB1150" s="211">
        <f t="shared" si="462"/>
        <v>0</v>
      </c>
      <c r="DC1150" s="211">
        <f t="shared" si="463"/>
        <v>0</v>
      </c>
      <c r="DD1150" s="211">
        <f t="shared" si="464"/>
        <v>0</v>
      </c>
      <c r="DE1150" s="211">
        <f t="shared" si="465"/>
        <v>0</v>
      </c>
      <c r="DF1150" s="211">
        <f t="shared" si="466"/>
        <v>0</v>
      </c>
      <c r="DG1150" s="211">
        <f t="shared" si="467"/>
        <v>0</v>
      </c>
      <c r="DH1150" s="211">
        <f t="shared" si="468"/>
        <v>0</v>
      </c>
    </row>
    <row r="1151" spans="1:112" ht="32.1" customHeight="1">
      <c r="A1151" s="375">
        <v>643</v>
      </c>
      <c r="B1151" s="376" t="s">
        <v>1615</v>
      </c>
      <c r="C1151" s="202">
        <v>402000001</v>
      </c>
      <c r="D1151" s="377" t="s">
        <v>67</v>
      </c>
      <c r="E1151" s="439" t="s">
        <v>3388</v>
      </c>
      <c r="F1151" s="202"/>
      <c r="G1151" s="202"/>
      <c r="H1151" s="69" t="s">
        <v>1626</v>
      </c>
      <c r="I1151" s="202"/>
      <c r="J1151" s="69" t="s">
        <v>3389</v>
      </c>
      <c r="K1151" s="69" t="s">
        <v>3390</v>
      </c>
      <c r="L1151" s="202">
        <v>3</v>
      </c>
      <c r="M1151" s="202"/>
      <c r="N1151" s="202"/>
      <c r="O1151" s="202"/>
      <c r="P1151" s="291" t="s">
        <v>1620</v>
      </c>
      <c r="Q1151" s="439" t="s">
        <v>1621</v>
      </c>
      <c r="R1151" s="291"/>
      <c r="S1151" s="291"/>
      <c r="T1151" s="291" t="s">
        <v>1627</v>
      </c>
      <c r="U1151" s="291"/>
      <c r="V1151" s="291" t="s">
        <v>1628</v>
      </c>
      <c r="W1151" s="69" t="s">
        <v>3391</v>
      </c>
      <c r="X1151" s="69">
        <v>3</v>
      </c>
      <c r="Y1151" s="291"/>
      <c r="Z1151" s="291"/>
      <c r="AA1151" s="291"/>
      <c r="AB1151" s="291" t="s">
        <v>3394</v>
      </c>
      <c r="AC1151" s="386" t="s">
        <v>3392</v>
      </c>
      <c r="AD1151" s="387"/>
      <c r="AE1151" s="387"/>
      <c r="AF1151" s="387"/>
      <c r="AG1151" s="387"/>
      <c r="AH1151" s="387"/>
      <c r="AI1151" s="387"/>
      <c r="AJ1151" s="388">
        <v>1</v>
      </c>
      <c r="AK1151" s="388"/>
      <c r="AL1151" s="388"/>
      <c r="AM1151" s="388"/>
      <c r="AN1151" s="386" t="s">
        <v>3393</v>
      </c>
      <c r="AO1151" s="380" t="s">
        <v>71</v>
      </c>
      <c r="AP1151" s="380" t="s">
        <v>377</v>
      </c>
      <c r="AQ1151" s="380" t="s">
        <v>1631</v>
      </c>
      <c r="AR1151" s="376" t="s">
        <v>1630</v>
      </c>
      <c r="AS1151" s="380">
        <v>129</v>
      </c>
      <c r="AT1151" s="381">
        <v>776034.97</v>
      </c>
      <c r="AU1151" s="381">
        <f t="shared" si="506"/>
        <v>776034.97</v>
      </c>
      <c r="AV1151" s="381">
        <v>0</v>
      </c>
      <c r="AW1151" s="381">
        <v>0</v>
      </c>
      <c r="AX1151" s="381">
        <v>0</v>
      </c>
      <c r="AY1151" s="381">
        <v>0</v>
      </c>
      <c r="AZ1151" s="381">
        <v>0</v>
      </c>
      <c r="BA1151" s="381">
        <v>0</v>
      </c>
      <c r="BB1151" s="381">
        <f t="shared" si="498"/>
        <v>776034.97</v>
      </c>
      <c r="BC1151" s="381">
        <f t="shared" si="507"/>
        <v>776034.97</v>
      </c>
      <c r="BD1151" s="381">
        <v>748796</v>
      </c>
      <c r="BE1151" s="381">
        <v>0</v>
      </c>
      <c r="BF1151" s="381">
        <v>0</v>
      </c>
      <c r="BG1151" s="381">
        <v>0</v>
      </c>
      <c r="BH1151" s="381">
        <f>BD1151</f>
        <v>748796</v>
      </c>
      <c r="BI1151" s="381">
        <v>816376</v>
      </c>
      <c r="BJ1151" s="381">
        <v>0</v>
      </c>
      <c r="BK1151" s="381">
        <v>0</v>
      </c>
      <c r="BL1151" s="381">
        <v>0</v>
      </c>
      <c r="BM1151" s="381">
        <f>BI1151</f>
        <v>816376</v>
      </c>
      <c r="BN1151" s="381">
        <v>816376</v>
      </c>
      <c r="BO1151" s="381">
        <v>0</v>
      </c>
      <c r="BP1151" s="381">
        <v>0</v>
      </c>
      <c r="BQ1151" s="381">
        <v>0</v>
      </c>
      <c r="BR1151" s="381">
        <f t="shared" si="501"/>
        <v>816376</v>
      </c>
      <c r="BS1151" s="381">
        <v>816376</v>
      </c>
      <c r="BT1151" s="381">
        <v>0</v>
      </c>
      <c r="BU1151" s="381">
        <v>0</v>
      </c>
      <c r="BV1151" s="381">
        <v>0</v>
      </c>
      <c r="BW1151" s="381">
        <f t="shared" si="502"/>
        <v>816376</v>
      </c>
      <c r="BX1151" s="381">
        <v>776034.97</v>
      </c>
      <c r="BY1151" s="381">
        <v>0</v>
      </c>
      <c r="BZ1151" s="381">
        <v>0</v>
      </c>
      <c r="CA1151" s="381">
        <v>0</v>
      </c>
      <c r="CB1151" s="381">
        <f t="shared" si="503"/>
        <v>776034.97</v>
      </c>
      <c r="CC1151" s="381">
        <v>748796</v>
      </c>
      <c r="CD1151" s="381">
        <v>0</v>
      </c>
      <c r="CE1151" s="381">
        <v>0</v>
      </c>
      <c r="CF1151" s="381">
        <v>0</v>
      </c>
      <c r="CG1151" s="381">
        <f>CC1151</f>
        <v>748796</v>
      </c>
      <c r="CH1151" s="381">
        <v>816376</v>
      </c>
      <c r="CI1151" s="381">
        <v>0</v>
      </c>
      <c r="CJ1151" s="381">
        <v>0</v>
      </c>
      <c r="CK1151" s="381">
        <v>0</v>
      </c>
      <c r="CL1151" s="381">
        <f>CH1151</f>
        <v>816376</v>
      </c>
      <c r="CM1151" s="382" t="s">
        <v>91</v>
      </c>
      <c r="CN1151" s="19" t="str">
        <f t="shared" si="479"/>
        <v>4020000010106нормативный</v>
      </c>
      <c r="CR1151" s="104">
        <f t="shared" si="491"/>
        <v>0</v>
      </c>
      <c r="CS1151" s="104">
        <f t="shared" si="492"/>
        <v>0</v>
      </c>
      <c r="CT1151" s="104">
        <f t="shared" si="493"/>
        <v>0</v>
      </c>
      <c r="CU1151" s="104">
        <f t="shared" si="494"/>
        <v>0</v>
      </c>
      <c r="CV1151" s="104">
        <f t="shared" si="495"/>
        <v>0</v>
      </c>
      <c r="CW1151" s="104">
        <f t="shared" si="496"/>
        <v>0</v>
      </c>
      <c r="CY1151" s="211">
        <f t="shared" si="459"/>
        <v>0</v>
      </c>
      <c r="CZ1151" s="211">
        <f t="shared" si="460"/>
        <v>0</v>
      </c>
      <c r="DA1151" s="211">
        <f t="shared" si="461"/>
        <v>0</v>
      </c>
      <c r="DB1151" s="211">
        <f t="shared" si="462"/>
        <v>0</v>
      </c>
      <c r="DC1151" s="211">
        <f t="shared" si="463"/>
        <v>0</v>
      </c>
      <c r="DD1151" s="211">
        <f t="shared" si="464"/>
        <v>0</v>
      </c>
      <c r="DE1151" s="211">
        <f t="shared" si="465"/>
        <v>0</v>
      </c>
      <c r="DF1151" s="211">
        <f t="shared" si="466"/>
        <v>0</v>
      </c>
      <c r="DG1151" s="211">
        <f t="shared" si="467"/>
        <v>0</v>
      </c>
      <c r="DH1151" s="211">
        <f t="shared" si="468"/>
        <v>0</v>
      </c>
    </row>
    <row r="1152" spans="1:112" ht="32.1" customHeight="1">
      <c r="A1152" s="375">
        <v>643</v>
      </c>
      <c r="B1152" s="376" t="s">
        <v>1615</v>
      </c>
      <c r="C1152" s="202" t="s">
        <v>1820</v>
      </c>
      <c r="D1152" s="377" t="s">
        <v>69</v>
      </c>
      <c r="E1152" s="439" t="s">
        <v>3388</v>
      </c>
      <c r="F1152" s="202"/>
      <c r="G1152" s="202"/>
      <c r="H1152" s="69" t="s">
        <v>1626</v>
      </c>
      <c r="I1152" s="202"/>
      <c r="J1152" s="69" t="s">
        <v>3389</v>
      </c>
      <c r="K1152" s="69" t="s">
        <v>3390</v>
      </c>
      <c r="L1152" s="202">
        <v>3</v>
      </c>
      <c r="M1152" s="202"/>
      <c r="N1152" s="202"/>
      <c r="O1152" s="202"/>
      <c r="P1152" s="291" t="s">
        <v>1620</v>
      </c>
      <c r="Q1152" s="439" t="s">
        <v>1621</v>
      </c>
      <c r="R1152" s="69"/>
      <c r="S1152" s="69"/>
      <c r="T1152" s="69" t="s">
        <v>1627</v>
      </c>
      <c r="U1152" s="69"/>
      <c r="V1152" s="69" t="s">
        <v>1628</v>
      </c>
      <c r="W1152" s="69" t="s">
        <v>3391</v>
      </c>
      <c r="X1152" s="69">
        <v>3</v>
      </c>
      <c r="Y1152" s="69"/>
      <c r="Z1152" s="69"/>
      <c r="AA1152" s="69"/>
      <c r="AB1152" s="291" t="s">
        <v>3394</v>
      </c>
      <c r="AC1152" s="386" t="s">
        <v>3392</v>
      </c>
      <c r="AD1152" s="233"/>
      <c r="AE1152" s="233"/>
      <c r="AF1152" s="233"/>
      <c r="AG1152" s="233"/>
      <c r="AH1152" s="233"/>
      <c r="AI1152" s="233"/>
      <c r="AJ1152" s="388">
        <v>1</v>
      </c>
      <c r="AK1152" s="383"/>
      <c r="AL1152" s="233"/>
      <c r="AM1152" s="439"/>
      <c r="AN1152" s="386" t="s">
        <v>3393</v>
      </c>
      <c r="AO1152" s="380" t="s">
        <v>71</v>
      </c>
      <c r="AP1152" s="380" t="s">
        <v>377</v>
      </c>
      <c r="AQ1152" s="380" t="s">
        <v>1632</v>
      </c>
      <c r="AR1152" s="376" t="s">
        <v>3395</v>
      </c>
      <c r="AS1152" s="380">
        <v>121</v>
      </c>
      <c r="AT1152" s="381">
        <v>430417</v>
      </c>
      <c r="AU1152" s="381">
        <f>AT1152</f>
        <v>430417</v>
      </c>
      <c r="AV1152" s="381">
        <v>0</v>
      </c>
      <c r="AW1152" s="381">
        <v>0</v>
      </c>
      <c r="AX1152" s="381">
        <f>AT1152</f>
        <v>430417</v>
      </c>
      <c r="AY1152" s="381">
        <f>AT1152</f>
        <v>430417</v>
      </c>
      <c r="AZ1152" s="381">
        <v>0</v>
      </c>
      <c r="BA1152" s="381">
        <v>0</v>
      </c>
      <c r="BB1152" s="381">
        <v>0</v>
      </c>
      <c r="BC1152" s="381">
        <v>0</v>
      </c>
      <c r="BD1152" s="381">
        <v>0</v>
      </c>
      <c r="BE1152" s="381">
        <v>0</v>
      </c>
      <c r="BF1152" s="381">
        <f>BD1152</f>
        <v>0</v>
      </c>
      <c r="BG1152" s="381">
        <v>0</v>
      </c>
      <c r="BH1152" s="381">
        <v>0</v>
      </c>
      <c r="BI1152" s="381">
        <v>0</v>
      </c>
      <c r="BJ1152" s="381">
        <v>0</v>
      </c>
      <c r="BK1152" s="381">
        <v>0</v>
      </c>
      <c r="BL1152" s="381">
        <v>0</v>
      </c>
      <c r="BM1152" s="381">
        <v>0</v>
      </c>
      <c r="BN1152" s="381">
        <v>0</v>
      </c>
      <c r="BO1152" s="381">
        <v>0</v>
      </c>
      <c r="BP1152" s="381">
        <v>0</v>
      </c>
      <c r="BQ1152" s="381">
        <v>0</v>
      </c>
      <c r="BR1152" s="381">
        <f t="shared" si="501"/>
        <v>0</v>
      </c>
      <c r="BS1152" s="381">
        <v>0</v>
      </c>
      <c r="BT1152" s="381">
        <v>0</v>
      </c>
      <c r="BU1152" s="381">
        <v>0</v>
      </c>
      <c r="BV1152" s="381">
        <v>0</v>
      </c>
      <c r="BW1152" s="381">
        <f t="shared" si="502"/>
        <v>0</v>
      </c>
      <c r="BX1152" s="381">
        <v>430417</v>
      </c>
      <c r="BY1152" s="381">
        <v>0</v>
      </c>
      <c r="BZ1152" s="381">
        <v>430417</v>
      </c>
      <c r="CA1152" s="381">
        <v>0</v>
      </c>
      <c r="CB1152" s="381">
        <v>0</v>
      </c>
      <c r="CC1152" s="381">
        <v>0</v>
      </c>
      <c r="CD1152" s="381">
        <v>0</v>
      </c>
      <c r="CE1152" s="381">
        <f>CC1152</f>
        <v>0</v>
      </c>
      <c r="CF1152" s="381">
        <v>0</v>
      </c>
      <c r="CG1152" s="381">
        <v>0</v>
      </c>
      <c r="CH1152" s="381">
        <v>0</v>
      </c>
      <c r="CI1152" s="381">
        <v>0</v>
      </c>
      <c r="CJ1152" s="381">
        <v>0</v>
      </c>
      <c r="CK1152" s="381">
        <v>0</v>
      </c>
      <c r="CL1152" s="381">
        <v>0</v>
      </c>
      <c r="CM1152" s="382" t="s">
        <v>91</v>
      </c>
      <c r="CN1152" s="19" t="str">
        <f t="shared" si="479"/>
        <v>4020000020106нормативный</v>
      </c>
      <c r="CR1152" s="104">
        <f t="shared" si="491"/>
        <v>0</v>
      </c>
      <c r="CS1152" s="104">
        <f t="shared" si="492"/>
        <v>0</v>
      </c>
      <c r="CT1152" s="104">
        <f t="shared" si="493"/>
        <v>0</v>
      </c>
      <c r="CU1152" s="104">
        <f t="shared" si="494"/>
        <v>0</v>
      </c>
      <c r="CV1152" s="104">
        <f t="shared" si="495"/>
        <v>0</v>
      </c>
      <c r="CW1152" s="104">
        <f t="shared" si="496"/>
        <v>0</v>
      </c>
      <c r="CY1152" s="211">
        <f t="shared" si="459"/>
        <v>0</v>
      </c>
      <c r="CZ1152" s="211">
        <f t="shared" si="460"/>
        <v>0</v>
      </c>
      <c r="DA1152" s="211">
        <f t="shared" si="461"/>
        <v>0</v>
      </c>
      <c r="DB1152" s="211">
        <f t="shared" si="462"/>
        <v>0</v>
      </c>
      <c r="DC1152" s="211">
        <f t="shared" si="463"/>
        <v>0</v>
      </c>
      <c r="DD1152" s="211">
        <f t="shared" si="464"/>
        <v>0</v>
      </c>
      <c r="DE1152" s="211">
        <f t="shared" si="465"/>
        <v>0</v>
      </c>
      <c r="DF1152" s="211">
        <f t="shared" si="466"/>
        <v>0</v>
      </c>
      <c r="DG1152" s="211">
        <f t="shared" si="467"/>
        <v>0</v>
      </c>
      <c r="DH1152" s="211">
        <f t="shared" si="468"/>
        <v>0</v>
      </c>
    </row>
    <row r="1153" spans="1:112" ht="32.1" customHeight="1">
      <c r="A1153" s="375">
        <v>643</v>
      </c>
      <c r="B1153" s="376" t="s">
        <v>1615</v>
      </c>
      <c r="C1153" s="202">
        <v>402000001</v>
      </c>
      <c r="D1153" s="377" t="s">
        <v>67</v>
      </c>
      <c r="E1153" s="439" t="s">
        <v>3388</v>
      </c>
      <c r="F1153" s="202"/>
      <c r="G1153" s="202"/>
      <c r="H1153" s="69" t="s">
        <v>1626</v>
      </c>
      <c r="I1153" s="202"/>
      <c r="J1153" s="69" t="s">
        <v>3389</v>
      </c>
      <c r="K1153" s="69" t="s">
        <v>3390</v>
      </c>
      <c r="L1153" s="202">
        <v>3</v>
      </c>
      <c r="M1153" s="202"/>
      <c r="N1153" s="202"/>
      <c r="O1153" s="202"/>
      <c r="P1153" s="291" t="s">
        <v>1620</v>
      </c>
      <c r="Q1153" s="439" t="s">
        <v>1621</v>
      </c>
      <c r="R1153" s="291"/>
      <c r="S1153" s="291"/>
      <c r="T1153" s="291" t="s">
        <v>1627</v>
      </c>
      <c r="U1153" s="291"/>
      <c r="V1153" s="291" t="s">
        <v>1628</v>
      </c>
      <c r="W1153" s="69" t="s">
        <v>3391</v>
      </c>
      <c r="X1153" s="69">
        <v>3</v>
      </c>
      <c r="Y1153" s="291"/>
      <c r="Z1153" s="291"/>
      <c r="AA1153" s="291"/>
      <c r="AB1153" s="291" t="s">
        <v>3394</v>
      </c>
      <c r="AC1153" s="386" t="s">
        <v>3392</v>
      </c>
      <c r="AD1153" s="233"/>
      <c r="AE1153" s="233"/>
      <c r="AF1153" s="233"/>
      <c r="AG1153" s="233"/>
      <c r="AH1153" s="233"/>
      <c r="AI1153" s="233"/>
      <c r="AJ1153" s="388">
        <v>1</v>
      </c>
      <c r="AK1153" s="383"/>
      <c r="AL1153" s="233"/>
      <c r="AM1153" s="439"/>
      <c r="AN1153" s="386" t="s">
        <v>3393</v>
      </c>
      <c r="AO1153" s="380" t="s">
        <v>71</v>
      </c>
      <c r="AP1153" s="380" t="s">
        <v>377</v>
      </c>
      <c r="AQ1153" s="380" t="s">
        <v>1632</v>
      </c>
      <c r="AR1153" s="376" t="s">
        <v>1633</v>
      </c>
      <c r="AS1153" s="380">
        <v>129</v>
      </c>
      <c r="AT1153" s="381">
        <v>129984.11</v>
      </c>
      <c r="AU1153" s="381">
        <f t="shared" ref="AU1153:AU1157" si="520">AT1153</f>
        <v>129984.11</v>
      </c>
      <c r="AV1153" s="381">
        <v>0</v>
      </c>
      <c r="AW1153" s="381">
        <v>0</v>
      </c>
      <c r="AX1153" s="381">
        <f t="shared" ref="AX1153:AX1157" si="521">AT1153</f>
        <v>129984.11</v>
      </c>
      <c r="AY1153" s="381">
        <f t="shared" ref="AY1153:AY1157" si="522">AT1153</f>
        <v>129984.11</v>
      </c>
      <c r="AZ1153" s="381">
        <v>0</v>
      </c>
      <c r="BA1153" s="381">
        <v>0</v>
      </c>
      <c r="BB1153" s="381">
        <v>0</v>
      </c>
      <c r="BC1153" s="381">
        <v>0</v>
      </c>
      <c r="BD1153" s="381">
        <v>0</v>
      </c>
      <c r="BE1153" s="381">
        <v>0</v>
      </c>
      <c r="BF1153" s="381">
        <v>0</v>
      </c>
      <c r="BG1153" s="381">
        <v>0</v>
      </c>
      <c r="BH1153" s="381">
        <v>0</v>
      </c>
      <c r="BI1153" s="381">
        <v>0</v>
      </c>
      <c r="BJ1153" s="381">
        <v>0</v>
      </c>
      <c r="BK1153" s="381">
        <v>0</v>
      </c>
      <c r="BL1153" s="381">
        <v>0</v>
      </c>
      <c r="BM1153" s="381">
        <v>0</v>
      </c>
      <c r="BN1153" s="381">
        <v>0</v>
      </c>
      <c r="BO1153" s="381">
        <v>0</v>
      </c>
      <c r="BP1153" s="381">
        <v>0</v>
      </c>
      <c r="BQ1153" s="381">
        <v>0</v>
      </c>
      <c r="BR1153" s="381">
        <f t="shared" si="501"/>
        <v>0</v>
      </c>
      <c r="BS1153" s="381">
        <v>0</v>
      </c>
      <c r="BT1153" s="381">
        <v>0</v>
      </c>
      <c r="BU1153" s="381">
        <v>0</v>
      </c>
      <c r="BV1153" s="381">
        <v>0</v>
      </c>
      <c r="BW1153" s="381">
        <f t="shared" si="502"/>
        <v>0</v>
      </c>
      <c r="BX1153" s="381">
        <v>129984.11</v>
      </c>
      <c r="BY1153" s="381">
        <v>0</v>
      </c>
      <c r="BZ1153" s="381">
        <v>129984.11</v>
      </c>
      <c r="CA1153" s="381">
        <v>0</v>
      </c>
      <c r="CB1153" s="381">
        <v>0</v>
      </c>
      <c r="CC1153" s="381">
        <v>0</v>
      </c>
      <c r="CD1153" s="381">
        <v>0</v>
      </c>
      <c r="CE1153" s="381">
        <v>0</v>
      </c>
      <c r="CF1153" s="381">
        <v>0</v>
      </c>
      <c r="CG1153" s="381">
        <v>0</v>
      </c>
      <c r="CH1153" s="381">
        <v>0</v>
      </c>
      <c r="CI1153" s="381">
        <v>0</v>
      </c>
      <c r="CJ1153" s="381">
        <v>0</v>
      </c>
      <c r="CK1153" s="381">
        <v>0</v>
      </c>
      <c r="CL1153" s="381">
        <v>0</v>
      </c>
      <c r="CM1153" s="382" t="s">
        <v>91</v>
      </c>
      <c r="CN1153" s="19" t="str">
        <f t="shared" si="479"/>
        <v>4020000010106нормативный</v>
      </c>
      <c r="CR1153" s="104">
        <f t="shared" si="491"/>
        <v>0</v>
      </c>
      <c r="CS1153" s="104">
        <f t="shared" si="492"/>
        <v>0</v>
      </c>
      <c r="CT1153" s="104">
        <f t="shared" si="493"/>
        <v>0</v>
      </c>
      <c r="CU1153" s="104">
        <f t="shared" si="494"/>
        <v>0</v>
      </c>
      <c r="CV1153" s="104">
        <f t="shared" si="495"/>
        <v>0</v>
      </c>
      <c r="CW1153" s="104">
        <f t="shared" si="496"/>
        <v>0</v>
      </c>
      <c r="CY1153" s="211">
        <f t="shared" si="459"/>
        <v>0</v>
      </c>
      <c r="CZ1153" s="211">
        <f t="shared" si="460"/>
        <v>0</v>
      </c>
      <c r="DA1153" s="211">
        <f t="shared" si="461"/>
        <v>0</v>
      </c>
      <c r="DB1153" s="211">
        <f t="shared" si="462"/>
        <v>0</v>
      </c>
      <c r="DC1153" s="211">
        <f t="shared" si="463"/>
        <v>0</v>
      </c>
      <c r="DD1153" s="211">
        <f t="shared" si="464"/>
        <v>0</v>
      </c>
      <c r="DE1153" s="211">
        <f t="shared" si="465"/>
        <v>0</v>
      </c>
      <c r="DF1153" s="211">
        <f t="shared" si="466"/>
        <v>0</v>
      </c>
      <c r="DG1153" s="211">
        <f t="shared" si="467"/>
        <v>0</v>
      </c>
      <c r="DH1153" s="211">
        <f t="shared" si="468"/>
        <v>0</v>
      </c>
    </row>
    <row r="1154" spans="1:112" ht="32.1" customHeight="1">
      <c r="A1154" s="375">
        <v>643</v>
      </c>
      <c r="B1154" s="376" t="s">
        <v>1615</v>
      </c>
      <c r="C1154" s="202" t="s">
        <v>1820</v>
      </c>
      <c r="D1154" s="377" t="s">
        <v>69</v>
      </c>
      <c r="E1154" s="439" t="s">
        <v>3388</v>
      </c>
      <c r="F1154" s="202"/>
      <c r="G1154" s="202"/>
      <c r="H1154" s="69" t="s">
        <v>1626</v>
      </c>
      <c r="I1154" s="202"/>
      <c r="J1154" s="69" t="s">
        <v>3389</v>
      </c>
      <c r="K1154" s="69" t="s">
        <v>3390</v>
      </c>
      <c r="L1154" s="202">
        <v>3</v>
      </c>
      <c r="M1154" s="202"/>
      <c r="N1154" s="202"/>
      <c r="O1154" s="202"/>
      <c r="P1154" s="291" t="s">
        <v>1620</v>
      </c>
      <c r="Q1154" s="439" t="s">
        <v>1621</v>
      </c>
      <c r="R1154" s="69"/>
      <c r="S1154" s="69"/>
      <c r="T1154" s="69" t="s">
        <v>1627</v>
      </c>
      <c r="U1154" s="69"/>
      <c r="V1154" s="69" t="s">
        <v>1628</v>
      </c>
      <c r="W1154" s="69" t="s">
        <v>3391</v>
      </c>
      <c r="X1154" s="69">
        <v>3</v>
      </c>
      <c r="Y1154" s="69"/>
      <c r="Z1154" s="69"/>
      <c r="AA1154" s="69"/>
      <c r="AB1154" s="291" t="s">
        <v>3394</v>
      </c>
      <c r="AC1154" s="386" t="s">
        <v>3392</v>
      </c>
      <c r="AD1154" s="389"/>
      <c r="AE1154" s="389"/>
      <c r="AF1154" s="389"/>
      <c r="AG1154" s="389"/>
      <c r="AH1154" s="389"/>
      <c r="AI1154" s="389"/>
      <c r="AJ1154" s="388">
        <v>1</v>
      </c>
      <c r="AK1154" s="390"/>
      <c r="AL1154" s="389"/>
      <c r="AM1154" s="389"/>
      <c r="AN1154" s="386" t="s">
        <v>3393</v>
      </c>
      <c r="AO1154" s="380" t="s">
        <v>71</v>
      </c>
      <c r="AP1154" s="380" t="s">
        <v>377</v>
      </c>
      <c r="AQ1154" s="380" t="s">
        <v>3396</v>
      </c>
      <c r="AR1154" s="376" t="s">
        <v>1957</v>
      </c>
      <c r="AS1154" s="380">
        <v>121</v>
      </c>
      <c r="AT1154" s="381">
        <v>14968</v>
      </c>
      <c r="AU1154" s="381">
        <f t="shared" si="520"/>
        <v>14968</v>
      </c>
      <c r="AV1154" s="381">
        <v>0</v>
      </c>
      <c r="AW1154" s="381">
        <v>0</v>
      </c>
      <c r="AX1154" s="381">
        <f t="shared" si="521"/>
        <v>14968</v>
      </c>
      <c r="AY1154" s="381">
        <f t="shared" si="522"/>
        <v>14968</v>
      </c>
      <c r="AZ1154" s="381">
        <v>0</v>
      </c>
      <c r="BA1154" s="381">
        <v>0</v>
      </c>
      <c r="BB1154" s="381">
        <v>0</v>
      </c>
      <c r="BC1154" s="381">
        <v>0</v>
      </c>
      <c r="BD1154" s="381">
        <v>0</v>
      </c>
      <c r="BE1154" s="381">
        <v>0</v>
      </c>
      <c r="BF1154" s="381">
        <v>0</v>
      </c>
      <c r="BG1154" s="381">
        <v>0</v>
      </c>
      <c r="BH1154" s="381">
        <v>0</v>
      </c>
      <c r="BI1154" s="381">
        <v>0</v>
      </c>
      <c r="BJ1154" s="381">
        <v>0</v>
      </c>
      <c r="BK1154" s="381">
        <v>0</v>
      </c>
      <c r="BL1154" s="381">
        <v>0</v>
      </c>
      <c r="BM1154" s="381">
        <v>0</v>
      </c>
      <c r="BN1154" s="381">
        <v>0</v>
      </c>
      <c r="BO1154" s="381">
        <v>0</v>
      </c>
      <c r="BP1154" s="381">
        <v>0</v>
      </c>
      <c r="BQ1154" s="381">
        <v>0</v>
      </c>
      <c r="BR1154" s="381">
        <f t="shared" si="501"/>
        <v>0</v>
      </c>
      <c r="BS1154" s="381">
        <v>0</v>
      </c>
      <c r="BT1154" s="381">
        <v>0</v>
      </c>
      <c r="BU1154" s="381">
        <v>0</v>
      </c>
      <c r="BV1154" s="381">
        <v>0</v>
      </c>
      <c r="BW1154" s="381">
        <f t="shared" si="502"/>
        <v>0</v>
      </c>
      <c r="BX1154" s="381">
        <v>14968</v>
      </c>
      <c r="BY1154" s="381">
        <v>0</v>
      </c>
      <c r="BZ1154" s="381">
        <v>14968</v>
      </c>
      <c r="CA1154" s="381">
        <v>0</v>
      </c>
      <c r="CB1154" s="381">
        <v>0</v>
      </c>
      <c r="CC1154" s="381">
        <v>0</v>
      </c>
      <c r="CD1154" s="381">
        <v>0</v>
      </c>
      <c r="CE1154" s="381">
        <v>0</v>
      </c>
      <c r="CF1154" s="381">
        <v>0</v>
      </c>
      <c r="CG1154" s="381">
        <v>0</v>
      </c>
      <c r="CH1154" s="381">
        <v>0</v>
      </c>
      <c r="CI1154" s="381">
        <v>0</v>
      </c>
      <c r="CJ1154" s="381">
        <v>0</v>
      </c>
      <c r="CK1154" s="381">
        <v>0</v>
      </c>
      <c r="CL1154" s="381">
        <v>0</v>
      </c>
      <c r="CM1154" s="382" t="s">
        <v>91</v>
      </c>
      <c r="CN1154" s="19" t="str">
        <f t="shared" si="479"/>
        <v>4020000020106нормативный</v>
      </c>
      <c r="CR1154" s="104">
        <f t="shared" si="491"/>
        <v>0</v>
      </c>
      <c r="CS1154" s="104">
        <f t="shared" si="492"/>
        <v>0</v>
      </c>
      <c r="CT1154" s="104">
        <f t="shared" si="493"/>
        <v>0</v>
      </c>
      <c r="CU1154" s="104">
        <f t="shared" si="494"/>
        <v>0</v>
      </c>
      <c r="CV1154" s="104">
        <f t="shared" si="495"/>
        <v>0</v>
      </c>
      <c r="CW1154" s="104">
        <f t="shared" si="496"/>
        <v>0</v>
      </c>
      <c r="CY1154" s="211">
        <f t="shared" si="459"/>
        <v>0</v>
      </c>
      <c r="CZ1154" s="211">
        <f t="shared" si="460"/>
        <v>0</v>
      </c>
      <c r="DA1154" s="211">
        <f t="shared" si="461"/>
        <v>0</v>
      </c>
      <c r="DB1154" s="211">
        <f t="shared" si="462"/>
        <v>0</v>
      </c>
      <c r="DC1154" s="211">
        <f t="shared" si="463"/>
        <v>0</v>
      </c>
      <c r="DD1154" s="211">
        <f t="shared" si="464"/>
        <v>0</v>
      </c>
      <c r="DE1154" s="211">
        <f t="shared" si="465"/>
        <v>0</v>
      </c>
      <c r="DF1154" s="211">
        <f t="shared" si="466"/>
        <v>0</v>
      </c>
      <c r="DG1154" s="211">
        <f t="shared" si="467"/>
        <v>0</v>
      </c>
      <c r="DH1154" s="211">
        <f t="shared" si="468"/>
        <v>0</v>
      </c>
    </row>
    <row r="1155" spans="1:112" ht="32.1" customHeight="1">
      <c r="A1155" s="375">
        <v>643</v>
      </c>
      <c r="B1155" s="376" t="s">
        <v>1615</v>
      </c>
      <c r="C1155" s="202">
        <v>402000001</v>
      </c>
      <c r="D1155" s="377" t="s">
        <v>67</v>
      </c>
      <c r="E1155" s="439" t="s">
        <v>3388</v>
      </c>
      <c r="F1155" s="202"/>
      <c r="G1155" s="202"/>
      <c r="H1155" s="69" t="s">
        <v>1626</v>
      </c>
      <c r="I1155" s="202"/>
      <c r="J1155" s="69" t="s">
        <v>3389</v>
      </c>
      <c r="K1155" s="69" t="s">
        <v>3390</v>
      </c>
      <c r="L1155" s="202">
        <v>3</v>
      </c>
      <c r="M1155" s="202"/>
      <c r="N1155" s="202"/>
      <c r="O1155" s="202"/>
      <c r="P1155" s="291" t="s">
        <v>1620</v>
      </c>
      <c r="Q1155" s="439" t="s">
        <v>1621</v>
      </c>
      <c r="R1155" s="291"/>
      <c r="S1155" s="291"/>
      <c r="T1155" s="291" t="s">
        <v>1627</v>
      </c>
      <c r="U1155" s="291"/>
      <c r="V1155" s="291" t="s">
        <v>1628</v>
      </c>
      <c r="W1155" s="69" t="s">
        <v>3391</v>
      </c>
      <c r="X1155" s="69">
        <v>3</v>
      </c>
      <c r="Y1155" s="291"/>
      <c r="Z1155" s="291"/>
      <c r="AA1155" s="291"/>
      <c r="AB1155" s="291" t="s">
        <v>3394</v>
      </c>
      <c r="AC1155" s="386" t="s">
        <v>3392</v>
      </c>
      <c r="AD1155" s="389"/>
      <c r="AE1155" s="389"/>
      <c r="AF1155" s="389"/>
      <c r="AG1155" s="389"/>
      <c r="AH1155" s="389"/>
      <c r="AI1155" s="389"/>
      <c r="AJ1155" s="388">
        <v>1</v>
      </c>
      <c r="AK1155" s="390"/>
      <c r="AL1155" s="389"/>
      <c r="AM1155" s="389"/>
      <c r="AN1155" s="386" t="s">
        <v>3393</v>
      </c>
      <c r="AO1155" s="380" t="s">
        <v>71</v>
      </c>
      <c r="AP1155" s="380" t="s">
        <v>377</v>
      </c>
      <c r="AQ1155" s="380" t="s">
        <v>3396</v>
      </c>
      <c r="AR1155" s="376" t="s">
        <v>1957</v>
      </c>
      <c r="AS1155" s="380">
        <v>129</v>
      </c>
      <c r="AT1155" s="381">
        <v>4520.33</v>
      </c>
      <c r="AU1155" s="381">
        <f t="shared" si="520"/>
        <v>4520.33</v>
      </c>
      <c r="AV1155" s="381">
        <v>0</v>
      </c>
      <c r="AW1155" s="381">
        <v>0</v>
      </c>
      <c r="AX1155" s="381">
        <f t="shared" si="521"/>
        <v>4520.33</v>
      </c>
      <c r="AY1155" s="381">
        <f t="shared" si="522"/>
        <v>4520.33</v>
      </c>
      <c r="AZ1155" s="381">
        <v>0</v>
      </c>
      <c r="BA1155" s="381">
        <v>0</v>
      </c>
      <c r="BB1155" s="381">
        <v>0</v>
      </c>
      <c r="BC1155" s="381">
        <v>0</v>
      </c>
      <c r="BD1155" s="381">
        <v>0</v>
      </c>
      <c r="BE1155" s="381">
        <v>0</v>
      </c>
      <c r="BF1155" s="381">
        <v>0</v>
      </c>
      <c r="BG1155" s="381">
        <v>0</v>
      </c>
      <c r="BH1155" s="381">
        <v>0</v>
      </c>
      <c r="BI1155" s="381">
        <v>0</v>
      </c>
      <c r="BJ1155" s="381">
        <v>0</v>
      </c>
      <c r="BK1155" s="381">
        <v>0</v>
      </c>
      <c r="BL1155" s="381">
        <v>0</v>
      </c>
      <c r="BM1155" s="381">
        <v>0</v>
      </c>
      <c r="BN1155" s="381">
        <v>0</v>
      </c>
      <c r="BO1155" s="381">
        <v>0</v>
      </c>
      <c r="BP1155" s="381">
        <v>0</v>
      </c>
      <c r="BQ1155" s="381">
        <v>0</v>
      </c>
      <c r="BR1155" s="381">
        <f t="shared" si="501"/>
        <v>0</v>
      </c>
      <c r="BS1155" s="381">
        <v>0</v>
      </c>
      <c r="BT1155" s="381">
        <v>0</v>
      </c>
      <c r="BU1155" s="381">
        <v>0</v>
      </c>
      <c r="BV1155" s="381">
        <v>0</v>
      </c>
      <c r="BW1155" s="381">
        <f t="shared" si="502"/>
        <v>0</v>
      </c>
      <c r="BX1155" s="381">
        <v>4520.33</v>
      </c>
      <c r="BY1155" s="381">
        <v>0</v>
      </c>
      <c r="BZ1155" s="381">
        <v>4520.33</v>
      </c>
      <c r="CA1155" s="381">
        <v>0</v>
      </c>
      <c r="CB1155" s="381">
        <v>0</v>
      </c>
      <c r="CC1155" s="381">
        <v>0</v>
      </c>
      <c r="CD1155" s="381">
        <v>0</v>
      </c>
      <c r="CE1155" s="381">
        <v>0</v>
      </c>
      <c r="CF1155" s="381">
        <v>0</v>
      </c>
      <c r="CG1155" s="381">
        <v>0</v>
      </c>
      <c r="CH1155" s="381">
        <v>0</v>
      </c>
      <c r="CI1155" s="381">
        <v>0</v>
      </c>
      <c r="CJ1155" s="381">
        <v>0</v>
      </c>
      <c r="CK1155" s="381">
        <v>0</v>
      </c>
      <c r="CL1155" s="381">
        <v>0</v>
      </c>
      <c r="CM1155" s="382" t="s">
        <v>91</v>
      </c>
      <c r="CN1155" s="19" t="str">
        <f t="shared" si="479"/>
        <v>4020000010106нормативный</v>
      </c>
      <c r="CR1155" s="104">
        <f t="shared" si="491"/>
        <v>0</v>
      </c>
      <c r="CS1155" s="104">
        <f t="shared" si="492"/>
        <v>0</v>
      </c>
      <c r="CT1155" s="104">
        <f t="shared" si="493"/>
        <v>0</v>
      </c>
      <c r="CU1155" s="104">
        <f t="shared" si="494"/>
        <v>0</v>
      </c>
      <c r="CV1155" s="104">
        <f t="shared" si="495"/>
        <v>0</v>
      </c>
      <c r="CW1155" s="104">
        <f t="shared" si="496"/>
        <v>0</v>
      </c>
      <c r="CY1155" s="211">
        <f t="shared" si="459"/>
        <v>0</v>
      </c>
      <c r="CZ1155" s="211">
        <f t="shared" si="460"/>
        <v>0</v>
      </c>
      <c r="DA1155" s="211">
        <f t="shared" si="461"/>
        <v>0</v>
      </c>
      <c r="DB1155" s="211">
        <f t="shared" si="462"/>
        <v>0</v>
      </c>
      <c r="DC1155" s="211">
        <f t="shared" si="463"/>
        <v>0</v>
      </c>
      <c r="DD1155" s="211">
        <f t="shared" si="464"/>
        <v>0</v>
      </c>
      <c r="DE1155" s="211">
        <f t="shared" si="465"/>
        <v>0</v>
      </c>
      <c r="DF1155" s="211">
        <f t="shared" si="466"/>
        <v>0</v>
      </c>
      <c r="DG1155" s="211">
        <f t="shared" si="467"/>
        <v>0</v>
      </c>
      <c r="DH1155" s="211">
        <f t="shared" si="468"/>
        <v>0</v>
      </c>
    </row>
    <row r="1156" spans="1:112" ht="32.1" customHeight="1">
      <c r="A1156" s="375">
        <v>643</v>
      </c>
      <c r="B1156" s="376" t="s">
        <v>1615</v>
      </c>
      <c r="C1156" s="202" t="s">
        <v>1820</v>
      </c>
      <c r="D1156" s="377" t="s">
        <v>69</v>
      </c>
      <c r="E1156" s="439" t="s">
        <v>3388</v>
      </c>
      <c r="F1156" s="202"/>
      <c r="G1156" s="202"/>
      <c r="H1156" s="69" t="s">
        <v>1626</v>
      </c>
      <c r="I1156" s="202"/>
      <c r="J1156" s="69" t="s">
        <v>3389</v>
      </c>
      <c r="K1156" s="69" t="s">
        <v>3390</v>
      </c>
      <c r="L1156" s="202">
        <v>3</v>
      </c>
      <c r="M1156" s="202"/>
      <c r="N1156" s="202"/>
      <c r="O1156" s="202"/>
      <c r="P1156" s="291" t="s">
        <v>1620</v>
      </c>
      <c r="Q1156" s="439" t="s">
        <v>1621</v>
      </c>
      <c r="R1156" s="69"/>
      <c r="S1156" s="69"/>
      <c r="T1156" s="69" t="s">
        <v>1627</v>
      </c>
      <c r="U1156" s="69"/>
      <c r="V1156" s="69" t="s">
        <v>1628</v>
      </c>
      <c r="W1156" s="69" t="s">
        <v>3391</v>
      </c>
      <c r="X1156" s="69">
        <v>3</v>
      </c>
      <c r="Y1156" s="69"/>
      <c r="Z1156" s="69"/>
      <c r="AA1156" s="69"/>
      <c r="AB1156" s="291" t="s">
        <v>3394</v>
      </c>
      <c r="AC1156" s="386" t="s">
        <v>3392</v>
      </c>
      <c r="AD1156" s="233"/>
      <c r="AE1156" s="233"/>
      <c r="AF1156" s="233"/>
      <c r="AG1156" s="233"/>
      <c r="AH1156" s="233"/>
      <c r="AI1156" s="233"/>
      <c r="AJ1156" s="388">
        <v>1</v>
      </c>
      <c r="AK1156" s="383"/>
      <c r="AL1156" s="233"/>
      <c r="AM1156" s="439"/>
      <c r="AN1156" s="386" t="s">
        <v>3393</v>
      </c>
      <c r="AO1156" s="380" t="s">
        <v>71</v>
      </c>
      <c r="AP1156" s="380" t="s">
        <v>377</v>
      </c>
      <c r="AQ1156" s="380" t="s">
        <v>3397</v>
      </c>
      <c r="AR1156" s="376" t="s">
        <v>3395</v>
      </c>
      <c r="AS1156" s="380">
        <v>121</v>
      </c>
      <c r="AT1156" s="381">
        <v>122871</v>
      </c>
      <c r="AU1156" s="381">
        <f t="shared" si="520"/>
        <v>122871</v>
      </c>
      <c r="AV1156" s="381">
        <v>0</v>
      </c>
      <c r="AW1156" s="381">
        <v>0</v>
      </c>
      <c r="AX1156" s="381">
        <f t="shared" si="521"/>
        <v>122871</v>
      </c>
      <c r="AY1156" s="381">
        <f t="shared" si="522"/>
        <v>122871</v>
      </c>
      <c r="AZ1156" s="381">
        <v>0</v>
      </c>
      <c r="BA1156" s="381">
        <v>0</v>
      </c>
      <c r="BB1156" s="381">
        <v>0</v>
      </c>
      <c r="BC1156" s="381">
        <v>0</v>
      </c>
      <c r="BD1156" s="381">
        <v>0</v>
      </c>
      <c r="BE1156" s="381">
        <v>0</v>
      </c>
      <c r="BF1156" s="381">
        <v>0</v>
      </c>
      <c r="BG1156" s="381">
        <v>0</v>
      </c>
      <c r="BH1156" s="381">
        <v>0</v>
      </c>
      <c r="BI1156" s="381">
        <v>0</v>
      </c>
      <c r="BJ1156" s="381">
        <v>0</v>
      </c>
      <c r="BK1156" s="381">
        <v>0</v>
      </c>
      <c r="BL1156" s="381">
        <v>0</v>
      </c>
      <c r="BM1156" s="381">
        <v>0</v>
      </c>
      <c r="BN1156" s="381">
        <v>0</v>
      </c>
      <c r="BO1156" s="381">
        <v>0</v>
      </c>
      <c r="BP1156" s="381">
        <v>0</v>
      </c>
      <c r="BQ1156" s="381">
        <v>0</v>
      </c>
      <c r="BR1156" s="381">
        <f t="shared" si="501"/>
        <v>0</v>
      </c>
      <c r="BS1156" s="381">
        <v>0</v>
      </c>
      <c r="BT1156" s="381">
        <v>0</v>
      </c>
      <c r="BU1156" s="381">
        <v>0</v>
      </c>
      <c r="BV1156" s="381">
        <v>0</v>
      </c>
      <c r="BW1156" s="381">
        <f t="shared" si="502"/>
        <v>0</v>
      </c>
      <c r="BX1156" s="381">
        <v>122871</v>
      </c>
      <c r="BY1156" s="381">
        <v>0</v>
      </c>
      <c r="BZ1156" s="381">
        <v>122871</v>
      </c>
      <c r="CA1156" s="381">
        <v>0</v>
      </c>
      <c r="CB1156" s="381">
        <v>0</v>
      </c>
      <c r="CC1156" s="381">
        <v>0</v>
      </c>
      <c r="CD1156" s="381">
        <v>0</v>
      </c>
      <c r="CE1156" s="381">
        <v>0</v>
      </c>
      <c r="CF1156" s="381">
        <v>0</v>
      </c>
      <c r="CG1156" s="381">
        <v>0</v>
      </c>
      <c r="CH1156" s="381">
        <v>0</v>
      </c>
      <c r="CI1156" s="381">
        <v>0</v>
      </c>
      <c r="CJ1156" s="381">
        <v>0</v>
      </c>
      <c r="CK1156" s="381">
        <v>0</v>
      </c>
      <c r="CL1156" s="381">
        <v>0</v>
      </c>
      <c r="CM1156" s="382" t="s">
        <v>91</v>
      </c>
      <c r="CN1156" s="19" t="str">
        <f t="shared" si="479"/>
        <v>4020000020106нормативный</v>
      </c>
      <c r="CR1156" s="104">
        <f t="shared" si="491"/>
        <v>0</v>
      </c>
      <c r="CS1156" s="104">
        <f t="shared" si="492"/>
        <v>0</v>
      </c>
      <c r="CT1156" s="104">
        <f t="shared" si="493"/>
        <v>0</v>
      </c>
      <c r="CU1156" s="104">
        <f t="shared" si="494"/>
        <v>0</v>
      </c>
      <c r="CV1156" s="104">
        <f t="shared" si="495"/>
        <v>0</v>
      </c>
      <c r="CW1156" s="104">
        <f t="shared" si="496"/>
        <v>0</v>
      </c>
      <c r="CY1156" s="211">
        <f t="shared" si="459"/>
        <v>0</v>
      </c>
      <c r="CZ1156" s="211">
        <f t="shared" si="460"/>
        <v>0</v>
      </c>
      <c r="DA1156" s="211">
        <f t="shared" si="461"/>
        <v>0</v>
      </c>
      <c r="DB1156" s="211">
        <f t="shared" si="462"/>
        <v>0</v>
      </c>
      <c r="DC1156" s="211">
        <f t="shared" si="463"/>
        <v>0</v>
      </c>
      <c r="DD1156" s="211">
        <f t="shared" si="464"/>
        <v>0</v>
      </c>
      <c r="DE1156" s="211">
        <f t="shared" si="465"/>
        <v>0</v>
      </c>
      <c r="DF1156" s="211">
        <f t="shared" si="466"/>
        <v>0</v>
      </c>
      <c r="DG1156" s="211">
        <f t="shared" si="467"/>
        <v>0</v>
      </c>
      <c r="DH1156" s="211">
        <f t="shared" si="468"/>
        <v>0</v>
      </c>
    </row>
    <row r="1157" spans="1:112" ht="32.1" customHeight="1" thickBot="1">
      <c r="A1157" s="375">
        <v>643</v>
      </c>
      <c r="B1157" s="376" t="s">
        <v>1615</v>
      </c>
      <c r="C1157" s="202">
        <v>402000001</v>
      </c>
      <c r="D1157" s="377" t="s">
        <v>67</v>
      </c>
      <c r="E1157" s="439" t="s">
        <v>3388</v>
      </c>
      <c r="F1157" s="202"/>
      <c r="G1157" s="202"/>
      <c r="H1157" s="69" t="s">
        <v>1626</v>
      </c>
      <c r="I1157" s="202"/>
      <c r="J1157" s="69" t="s">
        <v>3389</v>
      </c>
      <c r="K1157" s="69" t="s">
        <v>3390</v>
      </c>
      <c r="L1157" s="202">
        <v>3</v>
      </c>
      <c r="M1157" s="202"/>
      <c r="N1157" s="202"/>
      <c r="O1157" s="202"/>
      <c r="P1157" s="291" t="s">
        <v>1620</v>
      </c>
      <c r="Q1157" s="439" t="s">
        <v>1621</v>
      </c>
      <c r="R1157" s="291"/>
      <c r="S1157" s="291"/>
      <c r="T1157" s="291" t="s">
        <v>1627</v>
      </c>
      <c r="U1157" s="291"/>
      <c r="V1157" s="291" t="s">
        <v>1628</v>
      </c>
      <c r="W1157" s="69" t="s">
        <v>3391</v>
      </c>
      <c r="X1157" s="69">
        <v>3</v>
      </c>
      <c r="Y1157" s="291"/>
      <c r="Z1157" s="291"/>
      <c r="AA1157" s="291"/>
      <c r="AB1157" s="291" t="s">
        <v>3394</v>
      </c>
      <c r="AC1157" s="386" t="s">
        <v>3392</v>
      </c>
      <c r="AD1157" s="233"/>
      <c r="AE1157" s="233"/>
      <c r="AF1157" s="233"/>
      <c r="AG1157" s="233"/>
      <c r="AH1157" s="233"/>
      <c r="AI1157" s="233"/>
      <c r="AJ1157" s="388">
        <v>1</v>
      </c>
      <c r="AK1157" s="378"/>
      <c r="AL1157" s="233"/>
      <c r="AM1157" s="439"/>
      <c r="AN1157" s="386" t="s">
        <v>3393</v>
      </c>
      <c r="AO1157" s="380" t="s">
        <v>71</v>
      </c>
      <c r="AP1157" s="380" t="s">
        <v>377</v>
      </c>
      <c r="AQ1157" s="380" t="s">
        <v>3397</v>
      </c>
      <c r="AR1157" s="376" t="s">
        <v>3395</v>
      </c>
      <c r="AS1157" s="380">
        <v>129</v>
      </c>
      <c r="AT1157" s="381">
        <v>37106.26</v>
      </c>
      <c r="AU1157" s="381">
        <f t="shared" si="520"/>
        <v>37106.26</v>
      </c>
      <c r="AV1157" s="381">
        <v>0</v>
      </c>
      <c r="AW1157" s="381">
        <v>0</v>
      </c>
      <c r="AX1157" s="381">
        <f t="shared" si="521"/>
        <v>37106.26</v>
      </c>
      <c r="AY1157" s="381">
        <f t="shared" si="522"/>
        <v>37106.26</v>
      </c>
      <c r="AZ1157" s="381">
        <v>0</v>
      </c>
      <c r="BA1157" s="381">
        <v>0</v>
      </c>
      <c r="BB1157" s="381">
        <v>0</v>
      </c>
      <c r="BC1157" s="381">
        <v>0</v>
      </c>
      <c r="BD1157" s="381">
        <v>0</v>
      </c>
      <c r="BE1157" s="381">
        <v>0</v>
      </c>
      <c r="BF1157" s="381">
        <v>0</v>
      </c>
      <c r="BG1157" s="381">
        <v>0</v>
      </c>
      <c r="BH1157" s="381">
        <v>0</v>
      </c>
      <c r="BI1157" s="381">
        <v>0</v>
      </c>
      <c r="BJ1157" s="381">
        <v>0</v>
      </c>
      <c r="BK1157" s="381">
        <v>0</v>
      </c>
      <c r="BL1157" s="381">
        <v>0</v>
      </c>
      <c r="BM1157" s="381">
        <v>0</v>
      </c>
      <c r="BN1157" s="381">
        <v>0</v>
      </c>
      <c r="BO1157" s="381">
        <v>0</v>
      </c>
      <c r="BP1157" s="381">
        <v>0</v>
      </c>
      <c r="BQ1157" s="381">
        <v>0</v>
      </c>
      <c r="BR1157" s="381">
        <f t="shared" si="501"/>
        <v>0</v>
      </c>
      <c r="BS1157" s="381">
        <v>0</v>
      </c>
      <c r="BT1157" s="381">
        <v>0</v>
      </c>
      <c r="BU1157" s="381">
        <v>0</v>
      </c>
      <c r="BV1157" s="381">
        <v>0</v>
      </c>
      <c r="BW1157" s="381">
        <f t="shared" si="502"/>
        <v>0</v>
      </c>
      <c r="BX1157" s="381">
        <v>37106.26</v>
      </c>
      <c r="BY1157" s="381">
        <v>0</v>
      </c>
      <c r="BZ1157" s="381">
        <v>37106.26</v>
      </c>
      <c r="CA1157" s="381">
        <v>0</v>
      </c>
      <c r="CB1157" s="381">
        <v>0</v>
      </c>
      <c r="CC1157" s="381">
        <v>0</v>
      </c>
      <c r="CD1157" s="381">
        <v>0</v>
      </c>
      <c r="CE1157" s="381">
        <v>0</v>
      </c>
      <c r="CF1157" s="381">
        <v>0</v>
      </c>
      <c r="CG1157" s="381">
        <v>0</v>
      </c>
      <c r="CH1157" s="381">
        <v>0</v>
      </c>
      <c r="CI1157" s="381">
        <v>0</v>
      </c>
      <c r="CJ1157" s="381">
        <v>0</v>
      </c>
      <c r="CK1157" s="381">
        <v>0</v>
      </c>
      <c r="CL1157" s="381">
        <v>0</v>
      </c>
      <c r="CM1157" s="382" t="s">
        <v>91</v>
      </c>
      <c r="CN1157" s="19" t="str">
        <f t="shared" si="479"/>
        <v>4020000010106нормативный</v>
      </c>
      <c r="CR1157" s="104">
        <f t="shared" si="491"/>
        <v>0</v>
      </c>
      <c r="CS1157" s="104">
        <f t="shared" si="492"/>
        <v>0</v>
      </c>
      <c r="CT1157" s="104">
        <f t="shared" si="493"/>
        <v>0</v>
      </c>
      <c r="CU1157" s="104">
        <f t="shared" si="494"/>
        <v>0</v>
      </c>
      <c r="CV1157" s="104">
        <f t="shared" si="495"/>
        <v>0</v>
      </c>
      <c r="CW1157" s="104">
        <f t="shared" si="496"/>
        <v>0</v>
      </c>
      <c r="CY1157" s="211">
        <f t="shared" si="459"/>
        <v>0</v>
      </c>
      <c r="CZ1157" s="211">
        <f t="shared" si="460"/>
        <v>0</v>
      </c>
      <c r="DA1157" s="211">
        <f t="shared" si="461"/>
        <v>0</v>
      </c>
      <c r="DB1157" s="211">
        <f t="shared" si="462"/>
        <v>0</v>
      </c>
      <c r="DC1157" s="211">
        <f t="shared" si="463"/>
        <v>0</v>
      </c>
      <c r="DD1157" s="211">
        <f t="shared" si="464"/>
        <v>0</v>
      </c>
      <c r="DE1157" s="211">
        <f t="shared" si="465"/>
        <v>0</v>
      </c>
      <c r="DF1157" s="211">
        <f t="shared" si="466"/>
        <v>0</v>
      </c>
      <c r="DG1157" s="211">
        <f t="shared" si="467"/>
        <v>0</v>
      </c>
      <c r="DH1157" s="211">
        <f t="shared" si="468"/>
        <v>0</v>
      </c>
    </row>
    <row r="1158" spans="1:112" ht="32.1" customHeight="1" thickBot="1">
      <c r="A1158" s="647">
        <v>643</v>
      </c>
      <c r="B1158" s="648"/>
      <c r="C1158" s="648"/>
      <c r="D1158" s="648"/>
      <c r="E1158" s="648"/>
      <c r="F1158" s="648"/>
      <c r="G1158" s="648"/>
      <c r="H1158" s="648"/>
      <c r="I1158" s="648"/>
      <c r="J1158" s="648"/>
      <c r="K1158" s="648"/>
      <c r="L1158" s="648"/>
      <c r="M1158" s="648"/>
      <c r="N1158" s="648"/>
      <c r="O1158" s="648"/>
      <c r="P1158" s="648"/>
      <c r="Q1158" s="648"/>
      <c r="R1158" s="648"/>
      <c r="S1158" s="648"/>
      <c r="T1158" s="648"/>
      <c r="U1158" s="648"/>
      <c r="V1158" s="648"/>
      <c r="W1158" s="648"/>
      <c r="X1158" s="648"/>
      <c r="Y1158" s="648"/>
      <c r="Z1158" s="648"/>
      <c r="AA1158" s="648"/>
      <c r="AB1158" s="648"/>
      <c r="AC1158" s="648"/>
      <c r="AD1158" s="648"/>
      <c r="AE1158" s="648"/>
      <c r="AF1158" s="648"/>
      <c r="AG1158" s="648"/>
      <c r="AH1158" s="648"/>
      <c r="AI1158" s="648"/>
      <c r="AJ1158" s="648"/>
      <c r="AK1158" s="649"/>
      <c r="AL1158" s="648"/>
      <c r="AM1158" s="648"/>
      <c r="AN1158" s="648"/>
      <c r="AO1158" s="648"/>
      <c r="AP1158" s="648"/>
      <c r="AQ1158" s="648"/>
      <c r="AR1158" s="648"/>
      <c r="AS1158" s="650"/>
      <c r="AT1158" s="651">
        <f>SUM(AT1140:AT1157)</f>
        <v>25334489.189999994</v>
      </c>
      <c r="AU1158" s="651">
        <f t="shared" ref="AU1158:CL1158" si="523">SUM(AU1140:AU1157)</f>
        <v>25334489.189999994</v>
      </c>
      <c r="AV1158" s="651">
        <f t="shared" si="523"/>
        <v>0</v>
      </c>
      <c r="AW1158" s="651">
        <f t="shared" si="523"/>
        <v>0</v>
      </c>
      <c r="AX1158" s="651">
        <f t="shared" si="523"/>
        <v>739866.7</v>
      </c>
      <c r="AY1158" s="651">
        <f t="shared" si="523"/>
        <v>739866.7</v>
      </c>
      <c r="AZ1158" s="651">
        <f t="shared" si="523"/>
        <v>0</v>
      </c>
      <c r="BA1158" s="651">
        <f t="shared" si="523"/>
        <v>0</v>
      </c>
      <c r="BB1158" s="651">
        <f t="shared" si="523"/>
        <v>24594622.489999995</v>
      </c>
      <c r="BC1158" s="651">
        <f t="shared" si="523"/>
        <v>24594622.489999995</v>
      </c>
      <c r="BD1158" s="651">
        <f t="shared" si="523"/>
        <v>19734969.52</v>
      </c>
      <c r="BE1158" s="651">
        <f t="shared" si="523"/>
        <v>0</v>
      </c>
      <c r="BF1158" s="651">
        <f t="shared" si="523"/>
        <v>0</v>
      </c>
      <c r="BG1158" s="651">
        <f t="shared" si="523"/>
        <v>0</v>
      </c>
      <c r="BH1158" s="651">
        <f t="shared" si="523"/>
        <v>19734969.52</v>
      </c>
      <c r="BI1158" s="651">
        <f t="shared" si="523"/>
        <v>19586290</v>
      </c>
      <c r="BJ1158" s="651">
        <f t="shared" si="523"/>
        <v>0</v>
      </c>
      <c r="BK1158" s="651">
        <f t="shared" si="523"/>
        <v>0</v>
      </c>
      <c r="BL1158" s="651">
        <f t="shared" si="523"/>
        <v>0</v>
      </c>
      <c r="BM1158" s="651">
        <f t="shared" si="523"/>
        <v>19586290</v>
      </c>
      <c r="BN1158" s="651">
        <f t="shared" si="523"/>
        <v>19604620</v>
      </c>
      <c r="BO1158" s="651">
        <f t="shared" si="523"/>
        <v>0</v>
      </c>
      <c r="BP1158" s="651">
        <f t="shared" si="523"/>
        <v>0</v>
      </c>
      <c r="BQ1158" s="651">
        <f t="shared" si="523"/>
        <v>0</v>
      </c>
      <c r="BR1158" s="651">
        <f t="shared" si="523"/>
        <v>19604620</v>
      </c>
      <c r="BS1158" s="651">
        <f t="shared" si="523"/>
        <v>19604620</v>
      </c>
      <c r="BT1158" s="651">
        <f t="shared" si="523"/>
        <v>0</v>
      </c>
      <c r="BU1158" s="651">
        <f t="shared" si="523"/>
        <v>0</v>
      </c>
      <c r="BV1158" s="651">
        <f t="shared" si="523"/>
        <v>0</v>
      </c>
      <c r="BW1158" s="651">
        <f t="shared" si="523"/>
        <v>19604620</v>
      </c>
      <c r="BX1158" s="651">
        <f>SUM(BX1140:BX1157)</f>
        <v>25334489.189999994</v>
      </c>
      <c r="BY1158" s="651">
        <f t="shared" si="523"/>
        <v>0</v>
      </c>
      <c r="BZ1158" s="651">
        <f t="shared" si="523"/>
        <v>739866.7</v>
      </c>
      <c r="CA1158" s="651">
        <f t="shared" si="523"/>
        <v>0</v>
      </c>
      <c r="CB1158" s="651">
        <f t="shared" si="523"/>
        <v>24594622.489999995</v>
      </c>
      <c r="CC1158" s="651">
        <f t="shared" si="523"/>
        <v>19734969.52</v>
      </c>
      <c r="CD1158" s="651">
        <f t="shared" si="523"/>
        <v>0</v>
      </c>
      <c r="CE1158" s="651">
        <f t="shared" si="523"/>
        <v>0</v>
      </c>
      <c r="CF1158" s="651">
        <f t="shared" si="523"/>
        <v>0</v>
      </c>
      <c r="CG1158" s="651">
        <f t="shared" si="523"/>
        <v>19734969.52</v>
      </c>
      <c r="CH1158" s="651">
        <f t="shared" si="523"/>
        <v>19586290</v>
      </c>
      <c r="CI1158" s="651">
        <f t="shared" si="523"/>
        <v>0</v>
      </c>
      <c r="CJ1158" s="651">
        <f t="shared" si="523"/>
        <v>0</v>
      </c>
      <c r="CK1158" s="651">
        <f t="shared" si="523"/>
        <v>0</v>
      </c>
      <c r="CL1158" s="651">
        <f t="shared" si="523"/>
        <v>19586290</v>
      </c>
      <c r="CM1158" s="391"/>
      <c r="CN1158" s="19" t="str">
        <f t="shared" ref="CN1158" si="524">CONCATENATE(C1158,AO1158,AP1158,CM1158)</f>
        <v/>
      </c>
      <c r="CR1158" s="104">
        <f t="shared" si="491"/>
        <v>0</v>
      </c>
      <c r="CS1158" s="104">
        <f t="shared" si="492"/>
        <v>0</v>
      </c>
      <c r="CT1158" s="104">
        <f t="shared" si="493"/>
        <v>0</v>
      </c>
      <c r="CU1158" s="104">
        <f t="shared" si="494"/>
        <v>0</v>
      </c>
      <c r="CV1158" s="104">
        <f t="shared" si="495"/>
        <v>0</v>
      </c>
      <c r="CW1158" s="104">
        <f t="shared" si="496"/>
        <v>0</v>
      </c>
      <c r="CY1158" s="211">
        <f t="shared" si="459"/>
        <v>0</v>
      </c>
      <c r="CZ1158" s="211">
        <f t="shared" si="460"/>
        <v>0</v>
      </c>
      <c r="DA1158" s="211">
        <f t="shared" si="461"/>
        <v>0</v>
      </c>
      <c r="DB1158" s="211">
        <f t="shared" si="462"/>
        <v>0</v>
      </c>
      <c r="DC1158" s="211">
        <f t="shared" si="463"/>
        <v>0</v>
      </c>
      <c r="DD1158" s="211">
        <f t="shared" si="464"/>
        <v>0</v>
      </c>
      <c r="DE1158" s="211">
        <f t="shared" si="465"/>
        <v>0</v>
      </c>
      <c r="DF1158" s="211">
        <f t="shared" si="466"/>
        <v>0</v>
      </c>
      <c r="DG1158" s="211">
        <f t="shared" si="467"/>
        <v>0</v>
      </c>
      <c r="DH1158" s="211">
        <f t="shared" si="468"/>
        <v>0</v>
      </c>
    </row>
    <row r="1159" spans="1:112" ht="15.75">
      <c r="A1159" s="652" t="s">
        <v>1635</v>
      </c>
      <c r="B1159" s="653"/>
      <c r="C1159" s="654"/>
      <c r="D1159" s="134"/>
      <c r="E1159" s="123"/>
      <c r="F1159" s="124"/>
      <c r="G1159" s="124"/>
      <c r="H1159" s="124"/>
      <c r="I1159" s="124"/>
      <c r="J1159" s="124"/>
      <c r="K1159" s="124"/>
      <c r="L1159" s="124"/>
      <c r="M1159" s="124"/>
      <c r="N1159" s="124"/>
      <c r="O1159" s="124"/>
      <c r="P1159" s="125"/>
      <c r="Q1159" s="125"/>
      <c r="R1159" s="125"/>
      <c r="S1159" s="125"/>
      <c r="T1159" s="125"/>
      <c r="U1159" s="125"/>
      <c r="V1159" s="125"/>
      <c r="W1159" s="125"/>
      <c r="X1159" s="125"/>
      <c r="Y1159" s="125"/>
      <c r="Z1159" s="125"/>
      <c r="AA1159" s="125"/>
      <c r="AB1159" s="125"/>
      <c r="AC1159" s="124"/>
      <c r="AD1159" s="124"/>
      <c r="AE1159" s="124"/>
      <c r="AF1159" s="124"/>
      <c r="AG1159" s="124"/>
      <c r="AH1159" s="124"/>
      <c r="AI1159" s="124"/>
      <c r="AJ1159" s="124"/>
      <c r="AK1159" s="124"/>
      <c r="AL1159" s="124"/>
      <c r="AM1159" s="124"/>
      <c r="AN1159" s="124"/>
      <c r="AO1159" s="124"/>
      <c r="AP1159" s="124"/>
      <c r="AQ1159" s="126"/>
      <c r="AR1159" s="122"/>
      <c r="AS1159" s="122"/>
      <c r="AT1159" s="127">
        <f t="shared" ref="AT1159:CL1159" si="525">AT36+AT119+AT172+AT191+AT261+AT430+AT551+AT688+AT742+AT795+AT850+AT921+AT1008+AT1090+AT1139+AT1158</f>
        <v>18812786981.149998</v>
      </c>
      <c r="AU1159" s="127">
        <f t="shared" si="525"/>
        <v>17698091333.709999</v>
      </c>
      <c r="AV1159" s="127">
        <f>AV36+AV119+AV172+AV191+AV261+AV430+AV551+AV688+AV742+AV795+AV850+AV921+AV1008+AV1090+AV1139+AV1158</f>
        <v>5031004228.5100002</v>
      </c>
      <c r="AW1159" s="127">
        <f t="shared" si="525"/>
        <v>4671465894.7400007</v>
      </c>
      <c r="AX1159" s="127">
        <f t="shared" si="525"/>
        <v>7367574564.4200001</v>
      </c>
      <c r="AY1159" s="127">
        <f t="shared" si="525"/>
        <v>6973397092.1599998</v>
      </c>
      <c r="AZ1159" s="127">
        <f t="shared" si="525"/>
        <v>8798001</v>
      </c>
      <c r="BA1159" s="127">
        <f t="shared" si="525"/>
        <v>8798001</v>
      </c>
      <c r="BB1159" s="127">
        <f t="shared" si="525"/>
        <v>6405410187.2200022</v>
      </c>
      <c r="BC1159" s="127">
        <f t="shared" si="525"/>
        <v>6044430345.8099995</v>
      </c>
      <c r="BD1159" s="127">
        <f t="shared" si="525"/>
        <v>18293871097.900005</v>
      </c>
      <c r="BE1159" s="127">
        <f t="shared" si="525"/>
        <v>4450925199.1000004</v>
      </c>
      <c r="BF1159" s="127">
        <f t="shared" si="525"/>
        <v>7071922024.4699993</v>
      </c>
      <c r="BG1159" s="127">
        <f t="shared" si="525"/>
        <v>5063993.4000000004</v>
      </c>
      <c r="BH1159" s="127">
        <f t="shared" si="525"/>
        <v>6765959880.9300003</v>
      </c>
      <c r="BI1159" s="127">
        <f t="shared" si="525"/>
        <v>15482524441.459999</v>
      </c>
      <c r="BJ1159" s="127">
        <f t="shared" si="525"/>
        <v>3802072854.8099995</v>
      </c>
      <c r="BK1159" s="127">
        <f t="shared" si="525"/>
        <v>5670701039.2200003</v>
      </c>
      <c r="BL1159" s="127">
        <f t="shared" si="525"/>
        <v>0</v>
      </c>
      <c r="BM1159" s="127">
        <f t="shared" si="525"/>
        <v>6009750547.4300003</v>
      </c>
      <c r="BN1159" s="127">
        <f t="shared" si="525"/>
        <v>12202506075.529999</v>
      </c>
      <c r="BO1159" s="127">
        <f t="shared" si="525"/>
        <v>1587303339.9899998</v>
      </c>
      <c r="BP1159" s="127">
        <f t="shared" si="525"/>
        <v>4667844612.79</v>
      </c>
      <c r="BQ1159" s="127">
        <f t="shared" si="525"/>
        <v>0</v>
      </c>
      <c r="BR1159" s="127">
        <f t="shared" si="525"/>
        <v>5947358122.75</v>
      </c>
      <c r="BS1159" s="127">
        <f t="shared" si="525"/>
        <v>11604502329.66</v>
      </c>
      <c r="BT1159" s="127">
        <f t="shared" si="525"/>
        <v>1025791777.28</v>
      </c>
      <c r="BU1159" s="127">
        <f t="shared" si="525"/>
        <v>4625580318.0500002</v>
      </c>
      <c r="BV1159" s="127">
        <f t="shared" si="525"/>
        <v>0</v>
      </c>
      <c r="BW1159" s="127">
        <f t="shared" si="525"/>
        <v>5953130234.3299999</v>
      </c>
      <c r="BX1159" s="127">
        <f t="shared" si="525"/>
        <v>17744191216.940002</v>
      </c>
      <c r="BY1159" s="127">
        <f t="shared" si="525"/>
        <v>4678491141.5100002</v>
      </c>
      <c r="BZ1159" s="127">
        <f t="shared" si="525"/>
        <v>6975379702.6400003</v>
      </c>
      <c r="CA1159" s="127">
        <f t="shared" si="525"/>
        <v>8798001</v>
      </c>
      <c r="CB1159" s="127">
        <f t="shared" si="525"/>
        <v>6081522371.7930002</v>
      </c>
      <c r="CC1159" s="127">
        <f t="shared" si="525"/>
        <v>18616551959.57</v>
      </c>
      <c r="CD1159" s="127">
        <f t="shared" si="525"/>
        <v>3966945525.5200005</v>
      </c>
      <c r="CE1159" s="127">
        <f t="shared" si="525"/>
        <v>7046449410.4699993</v>
      </c>
      <c r="CF1159" s="127">
        <f t="shared" si="525"/>
        <v>5063993.4000000004</v>
      </c>
      <c r="CG1159" s="127">
        <f t="shared" si="525"/>
        <v>7598093030.1799984</v>
      </c>
      <c r="CH1159" s="127">
        <f t="shared" si="525"/>
        <v>15670866704.059998</v>
      </c>
      <c r="CI1159" s="127">
        <f t="shared" si="525"/>
        <v>3802072854.8099995</v>
      </c>
      <c r="CJ1159" s="127">
        <f t="shared" si="525"/>
        <v>5670701039.2200003</v>
      </c>
      <c r="CK1159" s="127">
        <f t="shared" si="525"/>
        <v>0</v>
      </c>
      <c r="CL1159" s="127">
        <f t="shared" si="525"/>
        <v>6198092810.0300007</v>
      </c>
      <c r="CM1159" s="128"/>
      <c r="CR1159" s="104">
        <f t="shared" ref="CR1159" si="526">AT1159-AV1159-AX1159-AZ1159-BB1159</f>
        <v>0</v>
      </c>
      <c r="CS1159" s="104">
        <f t="shared" ref="CS1159" si="527">AU1159-AW1159-AY1159-BA1159-BC1159</f>
        <v>0</v>
      </c>
      <c r="CT1159" s="104">
        <f t="shared" ref="CT1159" si="528">BD1159-BE1159-BF1159-BG1159-BH1159</f>
        <v>0</v>
      </c>
      <c r="CU1159" s="104">
        <f t="shared" ref="CU1159" si="529">BI1159-BJ1159-BK1159-BL1159-BM1159</f>
        <v>0</v>
      </c>
      <c r="CV1159" s="104">
        <f t="shared" ref="CV1159" si="530">BN1159-BO1159-BP1159-BQ1159-BR1159</f>
        <v>0</v>
      </c>
      <c r="CW1159" s="104">
        <f t="shared" ref="CW1159" si="531">BS1159-BT1159-BU1159-BV1159-BW1159</f>
        <v>0</v>
      </c>
      <c r="CY1159" s="211">
        <f t="shared" ref="CY1159:CY1160" si="532">CC1159-BD1159</f>
        <v>322680861.66999435</v>
      </c>
      <c r="CZ1159" s="211">
        <f t="shared" ref="CZ1159:CZ1160" si="533">CD1159-BE1159</f>
        <v>-483979673.57999992</v>
      </c>
      <c r="DA1159" s="211">
        <f t="shared" ref="DA1159:DA1160" si="534">CE1159-BF1159</f>
        <v>-25472614</v>
      </c>
      <c r="DB1159" s="211">
        <f t="shared" ref="DB1159:DB1160" si="535">CF1159-BG1159</f>
        <v>0</v>
      </c>
      <c r="DC1159" s="211">
        <f t="shared" ref="DC1159:DC1160" si="536">CG1159-BH1159</f>
        <v>832133149.24999809</v>
      </c>
      <c r="DD1159" s="211">
        <f t="shared" ref="DD1159:DD1160" si="537">CH1159-BI1159</f>
        <v>188342262.59999847</v>
      </c>
      <c r="DE1159" s="211">
        <f t="shared" ref="DE1159:DE1160" si="538">CI1159-BJ1159</f>
        <v>0</v>
      </c>
      <c r="DF1159" s="211">
        <f t="shared" ref="DF1159:DF1160" si="539">CJ1159-BK1159</f>
        <v>0</v>
      </c>
      <c r="DG1159" s="211">
        <f t="shared" ref="DG1159:DG1160" si="540">CK1159-BL1159</f>
        <v>0</v>
      </c>
      <c r="DH1159" s="211">
        <f t="shared" ref="DH1159:DH1160" si="541">CL1159-BM1159</f>
        <v>188342262.60000038</v>
      </c>
    </row>
    <row r="1160" spans="1:112" ht="15">
      <c r="A1160" s="47"/>
      <c r="B1160" s="48"/>
      <c r="C1160" s="49"/>
      <c r="D1160" s="135"/>
      <c r="E1160" s="50"/>
      <c r="F1160" s="51"/>
      <c r="G1160" s="51"/>
      <c r="H1160" s="51"/>
      <c r="I1160" s="51"/>
      <c r="J1160" s="51"/>
      <c r="K1160" s="51"/>
      <c r="L1160" s="51"/>
      <c r="M1160" s="51"/>
      <c r="N1160" s="51"/>
      <c r="O1160" s="51"/>
      <c r="P1160" s="52"/>
      <c r="Q1160" s="52"/>
      <c r="R1160" s="52"/>
      <c r="S1160" s="52"/>
      <c r="T1160" s="52"/>
      <c r="U1160" s="52"/>
      <c r="V1160" s="52"/>
      <c r="W1160" s="52"/>
      <c r="X1160" s="52"/>
      <c r="Y1160" s="52"/>
      <c r="Z1160" s="52"/>
      <c r="AA1160" s="52"/>
      <c r="AB1160" s="52"/>
      <c r="AC1160" s="51"/>
      <c r="AD1160" s="51"/>
      <c r="AE1160" s="51"/>
      <c r="AF1160" s="51"/>
      <c r="AG1160" s="51"/>
      <c r="AH1160" s="51"/>
      <c r="AI1160" s="51"/>
      <c r="AJ1160" s="51"/>
      <c r="AK1160" s="51"/>
      <c r="AL1160" s="51"/>
      <c r="AM1160" s="51"/>
      <c r="AN1160" s="51"/>
      <c r="AO1160" s="51"/>
      <c r="AP1160" s="51"/>
      <c r="AQ1160" s="53"/>
      <c r="AR1160" s="48"/>
      <c r="AS1160" s="48"/>
      <c r="AT1160" s="54"/>
      <c r="AU1160" s="54"/>
      <c r="AV1160" s="54"/>
      <c r="AW1160" s="54"/>
      <c r="AX1160" s="54"/>
      <c r="AY1160" s="54"/>
      <c r="AZ1160" s="54"/>
      <c r="BA1160" s="54"/>
      <c r="BB1160" s="54"/>
      <c r="BC1160" s="54"/>
      <c r="BD1160" s="54"/>
      <c r="BE1160" s="54"/>
      <c r="BF1160" s="54"/>
      <c r="BG1160" s="54"/>
      <c r="BH1160" s="54"/>
      <c r="BI1160" s="54"/>
      <c r="BJ1160" s="54"/>
      <c r="BK1160" s="54"/>
      <c r="BL1160" s="54"/>
      <c r="BM1160" s="54"/>
      <c r="BN1160" s="54"/>
      <c r="BO1160" s="54"/>
      <c r="BP1160" s="54"/>
      <c r="BQ1160" s="54"/>
      <c r="BR1160" s="54"/>
      <c r="BS1160" s="54"/>
      <c r="BT1160" s="54"/>
      <c r="BU1160" s="54"/>
      <c r="BV1160" s="54"/>
      <c r="BW1160" s="54"/>
      <c r="BX1160" s="54"/>
      <c r="BY1160" s="54"/>
      <c r="BZ1160" s="54"/>
      <c r="CA1160" s="54"/>
      <c r="CB1160" s="54"/>
      <c r="CC1160" s="54"/>
      <c r="CD1160" s="54"/>
      <c r="CE1160" s="54"/>
      <c r="CF1160" s="54"/>
      <c r="CG1160" s="54"/>
      <c r="CH1160" s="54"/>
      <c r="CI1160" s="54"/>
      <c r="CJ1160" s="54"/>
      <c r="CK1160" s="54"/>
      <c r="CL1160" s="54"/>
      <c r="CM1160" s="55"/>
      <c r="CY1160" s="211">
        <f t="shared" si="532"/>
        <v>0</v>
      </c>
      <c r="CZ1160" s="211">
        <f t="shared" si="533"/>
        <v>0</v>
      </c>
      <c r="DA1160" s="211">
        <f t="shared" si="534"/>
        <v>0</v>
      </c>
      <c r="DB1160" s="211">
        <f t="shared" si="535"/>
        <v>0</v>
      </c>
      <c r="DC1160" s="211">
        <f t="shared" si="536"/>
        <v>0</v>
      </c>
      <c r="DD1160" s="211">
        <f t="shared" si="537"/>
        <v>0</v>
      </c>
      <c r="DE1160" s="211">
        <f t="shared" si="538"/>
        <v>0</v>
      </c>
      <c r="DF1160" s="211">
        <f t="shared" si="539"/>
        <v>0</v>
      </c>
      <c r="DG1160" s="211">
        <f t="shared" si="540"/>
        <v>0</v>
      </c>
      <c r="DH1160" s="211">
        <f t="shared" si="541"/>
        <v>0</v>
      </c>
    </row>
    <row r="1161" spans="1:112" ht="15">
      <c r="A1161" s="47"/>
      <c r="B1161" s="48"/>
      <c r="C1161" s="49"/>
      <c r="D1161" s="135"/>
      <c r="E1161" s="50"/>
      <c r="F1161" s="51"/>
      <c r="G1161" s="51"/>
      <c r="H1161" s="51"/>
      <c r="I1161" s="51"/>
      <c r="J1161" s="51"/>
      <c r="K1161" s="51"/>
      <c r="L1161" s="51"/>
      <c r="M1161" s="51"/>
      <c r="N1161" s="51"/>
      <c r="O1161" s="51"/>
      <c r="P1161" s="52"/>
      <c r="Q1161" s="52"/>
      <c r="R1161" s="52"/>
      <c r="S1161" s="52"/>
      <c r="T1161" s="52"/>
      <c r="U1161" s="52"/>
      <c r="V1161" s="52"/>
      <c r="W1161" s="52"/>
      <c r="X1161" s="52"/>
      <c r="Y1161" s="52"/>
      <c r="Z1161" s="52"/>
      <c r="AA1161" s="52"/>
      <c r="AB1161" s="52"/>
      <c r="AC1161" s="51"/>
      <c r="AD1161" s="51"/>
      <c r="AE1161" s="51"/>
      <c r="AF1161" s="51"/>
      <c r="AG1161" s="51"/>
      <c r="AH1161" s="51"/>
      <c r="AI1161" s="51"/>
      <c r="AJ1161" s="51"/>
      <c r="AK1161" s="51"/>
      <c r="AL1161" s="51"/>
      <c r="AM1161" s="51"/>
      <c r="AN1161" s="51"/>
      <c r="AO1161" s="51"/>
      <c r="AP1161" s="51"/>
      <c r="AQ1161" s="53"/>
      <c r="AR1161" s="48"/>
      <c r="AS1161" s="48"/>
      <c r="AT1161" s="54">
        <v>17399833814.57</v>
      </c>
      <c r="AU1161" s="54">
        <v>16358865272.65</v>
      </c>
      <c r="AV1161" s="54"/>
      <c r="AW1161" s="54"/>
      <c r="AX1161" s="54"/>
      <c r="AY1161" s="54"/>
      <c r="AZ1161" s="54"/>
      <c r="BA1161" s="54"/>
      <c r="BB1161" s="54"/>
      <c r="BC1161" s="54"/>
      <c r="BD1161" s="54">
        <v>17339583701.189999</v>
      </c>
      <c r="BE1161" s="54"/>
      <c r="BF1161" s="54"/>
      <c r="BG1161" s="54"/>
      <c r="BH1161" s="54"/>
      <c r="BI1161" s="54">
        <v>13849163474.67</v>
      </c>
      <c r="BJ1161" s="54"/>
      <c r="BK1161" s="54"/>
      <c r="BL1161" s="54"/>
      <c r="BM1161" s="54"/>
      <c r="BN1161" s="54">
        <v>13653112673.639999</v>
      </c>
      <c r="BO1161" s="54"/>
      <c r="BP1161" s="54"/>
      <c r="BQ1161" s="54"/>
      <c r="BR1161" s="54"/>
      <c r="BS1161" s="54"/>
      <c r="BT1161" s="54"/>
      <c r="BU1161" s="54"/>
      <c r="BV1161" s="54"/>
      <c r="BW1161" s="54"/>
      <c r="BX1161" s="54"/>
      <c r="BY1161" s="54"/>
      <c r="BZ1161" s="54"/>
      <c r="CA1161" s="54"/>
      <c r="CB1161" s="54"/>
      <c r="CC1161" s="54"/>
      <c r="CD1161" s="54"/>
      <c r="CE1161" s="54"/>
      <c r="CF1161" s="54"/>
      <c r="CG1161" s="54"/>
      <c r="CH1161" s="54"/>
      <c r="CI1161" s="54"/>
      <c r="CJ1161" s="54"/>
      <c r="CK1161" s="54"/>
      <c r="CL1161" s="54"/>
      <c r="CM1161" s="55"/>
    </row>
    <row r="1162" spans="1:112" ht="15">
      <c r="A1162" s="47"/>
      <c r="B1162" s="48"/>
      <c r="C1162" s="49"/>
      <c r="D1162" s="135"/>
      <c r="E1162" s="50"/>
      <c r="F1162" s="51"/>
      <c r="G1162" s="51"/>
      <c r="H1162" s="51"/>
      <c r="I1162" s="51"/>
      <c r="J1162" s="51"/>
      <c r="K1162" s="51"/>
      <c r="L1162" s="51"/>
      <c r="M1162" s="51"/>
      <c r="N1162" s="51"/>
      <c r="O1162" s="51"/>
      <c r="P1162" s="52"/>
      <c r="Q1162" s="52"/>
      <c r="R1162" s="52"/>
      <c r="S1162" s="52"/>
      <c r="T1162" s="52"/>
      <c r="U1162" s="52"/>
      <c r="V1162" s="52"/>
      <c r="W1162" s="52"/>
      <c r="X1162" s="52"/>
      <c r="Y1162" s="52"/>
      <c r="Z1162" s="52"/>
      <c r="AA1162" s="52"/>
      <c r="AB1162" s="52"/>
      <c r="AC1162" s="51"/>
      <c r="AD1162" s="51"/>
      <c r="AE1162" s="51"/>
      <c r="AF1162" s="51"/>
      <c r="AG1162" s="51"/>
      <c r="AH1162" s="51"/>
      <c r="AI1162" s="51"/>
      <c r="AJ1162" s="51"/>
      <c r="AK1162" s="51"/>
      <c r="AL1162" s="51"/>
      <c r="AM1162" s="51"/>
      <c r="AN1162" s="51"/>
      <c r="AO1162" s="51"/>
      <c r="AP1162" s="51"/>
      <c r="AQ1162" s="53"/>
      <c r="AR1162" s="48"/>
      <c r="AS1162" s="48"/>
      <c r="AT1162" s="54"/>
      <c r="AU1162" s="54"/>
      <c r="AV1162" s="54"/>
      <c r="AW1162" s="54"/>
      <c r="AX1162" s="54"/>
      <c r="AY1162" s="54"/>
      <c r="AZ1162" s="54"/>
      <c r="BA1162" s="54"/>
      <c r="BB1162" s="54"/>
      <c r="BC1162" s="54"/>
      <c r="BD1162" s="54"/>
      <c r="BE1162" s="54"/>
      <c r="BF1162" s="54"/>
      <c r="BG1162" s="54"/>
      <c r="BH1162" s="54"/>
      <c r="BI1162" s="54"/>
      <c r="BJ1162" s="54"/>
      <c r="BK1162" s="54"/>
      <c r="BL1162" s="54"/>
      <c r="BM1162" s="54"/>
      <c r="BN1162" s="54"/>
      <c r="BO1162" s="54"/>
      <c r="BP1162" s="54"/>
      <c r="BQ1162" s="54"/>
      <c r="BR1162" s="54"/>
      <c r="BS1162" s="54"/>
      <c r="BT1162" s="54"/>
      <c r="BU1162" s="54"/>
      <c r="BV1162" s="54"/>
      <c r="BW1162" s="54"/>
      <c r="BX1162" s="54"/>
      <c r="BY1162" s="54"/>
      <c r="BZ1162" s="54"/>
      <c r="CA1162" s="54"/>
      <c r="CB1162" s="54"/>
      <c r="CC1162" s="54"/>
      <c r="CD1162" s="54"/>
      <c r="CE1162" s="54"/>
      <c r="CF1162" s="54"/>
      <c r="CG1162" s="54"/>
      <c r="CH1162" s="54"/>
      <c r="CI1162" s="54"/>
      <c r="CJ1162" s="54"/>
      <c r="CK1162" s="54"/>
      <c r="CL1162" s="54"/>
      <c r="CM1162" s="55"/>
    </row>
    <row r="1163" spans="1:112" ht="15.75">
      <c r="A1163" s="47"/>
      <c r="B1163" s="48"/>
      <c r="C1163" s="49"/>
      <c r="D1163" s="135"/>
      <c r="E1163" s="50"/>
      <c r="F1163" s="51"/>
      <c r="G1163" s="51"/>
      <c r="H1163" s="51"/>
      <c r="I1163" s="51"/>
      <c r="J1163" s="51"/>
      <c r="K1163" s="51"/>
      <c r="L1163" s="51"/>
      <c r="M1163" s="51"/>
      <c r="N1163" s="51"/>
      <c r="O1163" s="51"/>
      <c r="P1163" s="52"/>
      <c r="Q1163" s="52"/>
      <c r="R1163" s="52"/>
      <c r="S1163" s="52"/>
      <c r="T1163" s="52"/>
      <c r="U1163" s="52"/>
      <c r="V1163" s="52"/>
      <c r="W1163" s="52"/>
      <c r="X1163" s="52"/>
      <c r="Y1163" s="52"/>
      <c r="Z1163" s="52"/>
      <c r="AA1163" s="52"/>
      <c r="AB1163" s="52"/>
      <c r="AC1163" s="51"/>
      <c r="AD1163" s="51"/>
      <c r="AE1163" s="51"/>
      <c r="AF1163" s="51"/>
      <c r="AG1163" s="51"/>
      <c r="AH1163" s="51"/>
      <c r="AI1163" s="51"/>
      <c r="AJ1163" s="51"/>
      <c r="AK1163" s="51"/>
      <c r="AL1163" s="51"/>
      <c r="AM1163" s="51"/>
      <c r="AN1163" s="51"/>
      <c r="AO1163" s="51"/>
      <c r="AP1163" s="51"/>
      <c r="AQ1163" s="53"/>
      <c r="AR1163" s="48"/>
      <c r="AS1163" s="48"/>
      <c r="AT1163" s="655">
        <f>AT1159-AT1161</f>
        <v>1412953166.579998</v>
      </c>
      <c r="AU1163" s="655">
        <f>AU1159-AU1161</f>
        <v>1339226061.0599995</v>
      </c>
      <c r="AV1163" s="54"/>
      <c r="AW1163" s="54"/>
      <c r="AX1163" s="54"/>
      <c r="AY1163" s="54"/>
      <c r="AZ1163" s="54"/>
      <c r="BA1163" s="54"/>
      <c r="BB1163" s="54"/>
      <c r="BC1163" s="54"/>
      <c r="BD1163" s="655">
        <f>BD1159-BD1161</f>
        <v>954287396.71000671</v>
      </c>
      <c r="BE1163" s="54"/>
      <c r="BF1163" s="54"/>
      <c r="BG1163" s="54"/>
      <c r="BH1163" s="54"/>
      <c r="BI1163" s="655">
        <f>BI1159-BI1161</f>
        <v>1633360966.789999</v>
      </c>
      <c r="BJ1163" s="54"/>
      <c r="BK1163" s="54"/>
      <c r="BL1163" s="54"/>
      <c r="BM1163" s="54"/>
      <c r="BN1163" s="655">
        <f>BN1159-BN1161</f>
        <v>-1450606598.1100006</v>
      </c>
      <c r="BO1163" s="54"/>
      <c r="BP1163" s="54"/>
      <c r="BQ1163" s="54"/>
      <c r="BR1163" s="54"/>
      <c r="BS1163" s="54"/>
      <c r="BT1163" s="54"/>
      <c r="BU1163" s="54"/>
      <c r="BV1163" s="54"/>
      <c r="BW1163" s="54"/>
      <c r="BX1163" s="54"/>
      <c r="BY1163" s="54"/>
      <c r="BZ1163" s="54"/>
      <c r="CA1163" s="54"/>
      <c r="CB1163" s="54"/>
      <c r="CC1163" s="54"/>
      <c r="CD1163" s="54"/>
      <c r="CE1163" s="54"/>
      <c r="CF1163" s="54"/>
      <c r="CG1163" s="54"/>
      <c r="CH1163" s="54"/>
      <c r="CI1163" s="54"/>
      <c r="CJ1163" s="54"/>
      <c r="CK1163" s="54"/>
      <c r="CL1163" s="54"/>
      <c r="CM1163" s="55"/>
    </row>
    <row r="1164" spans="1:112" ht="15">
      <c r="A1164" s="47"/>
      <c r="B1164" s="48"/>
      <c r="C1164" s="49"/>
      <c r="D1164" s="135"/>
      <c r="E1164" s="50"/>
      <c r="F1164" s="51"/>
      <c r="G1164" s="51"/>
      <c r="H1164" s="51"/>
      <c r="I1164" s="51"/>
      <c r="J1164" s="51"/>
      <c r="K1164" s="51"/>
      <c r="L1164" s="51"/>
      <c r="M1164" s="51"/>
      <c r="N1164" s="51"/>
      <c r="O1164" s="51"/>
      <c r="P1164" s="52"/>
      <c r="Q1164" s="52"/>
      <c r="R1164" s="52"/>
      <c r="S1164" s="52"/>
      <c r="T1164" s="52"/>
      <c r="U1164" s="52"/>
      <c r="V1164" s="52"/>
      <c r="W1164" s="52"/>
      <c r="X1164" s="52"/>
      <c r="Y1164" s="52"/>
      <c r="Z1164" s="52"/>
      <c r="AA1164" s="52"/>
      <c r="AB1164" s="52"/>
      <c r="AC1164" s="51"/>
      <c r="AD1164" s="51"/>
      <c r="AE1164" s="51"/>
      <c r="AF1164" s="51"/>
      <c r="AG1164" s="51"/>
      <c r="AH1164" s="51"/>
      <c r="AI1164" s="51"/>
      <c r="AJ1164" s="51"/>
      <c r="AK1164" s="51"/>
      <c r="AL1164" s="51"/>
      <c r="AM1164" s="51"/>
      <c r="AN1164" s="51"/>
      <c r="AO1164" s="51"/>
      <c r="AP1164" s="51"/>
      <c r="AQ1164" s="53"/>
      <c r="AR1164" s="48"/>
      <c r="AS1164" s="48"/>
      <c r="AT1164" s="54"/>
      <c r="AU1164" s="54"/>
      <c r="AV1164" s="54"/>
      <c r="AW1164" s="54"/>
      <c r="AX1164" s="54"/>
      <c r="AY1164" s="54"/>
      <c r="AZ1164" s="54"/>
      <c r="BA1164" s="54"/>
      <c r="BB1164" s="54"/>
      <c r="BC1164" s="54"/>
      <c r="BD1164" s="54"/>
      <c r="BE1164" s="54"/>
      <c r="BF1164" s="54"/>
      <c r="BG1164" s="54"/>
      <c r="BH1164" s="54"/>
      <c r="BI1164" s="54"/>
      <c r="BJ1164" s="54"/>
      <c r="BK1164" s="54"/>
      <c r="BL1164" s="54"/>
      <c r="BM1164" s="54"/>
      <c r="BN1164" s="54"/>
      <c r="BO1164" s="54"/>
      <c r="BP1164" s="54"/>
      <c r="BQ1164" s="54"/>
      <c r="BR1164" s="54"/>
      <c r="BS1164" s="54"/>
      <c r="BT1164" s="54"/>
      <c r="BU1164" s="54"/>
      <c r="BV1164" s="54"/>
      <c r="BW1164" s="54"/>
      <c r="BX1164" s="54"/>
      <c r="BY1164" s="54"/>
      <c r="BZ1164" s="54"/>
      <c r="CA1164" s="54"/>
      <c r="CB1164" s="54"/>
      <c r="CC1164" s="54"/>
      <c r="CD1164" s="54"/>
      <c r="CE1164" s="54"/>
      <c r="CF1164" s="54"/>
      <c r="CG1164" s="54"/>
      <c r="CH1164" s="54"/>
      <c r="CI1164" s="54"/>
      <c r="CJ1164" s="54"/>
      <c r="CK1164" s="54"/>
      <c r="CL1164" s="54"/>
      <c r="CM1164" s="55"/>
    </row>
    <row r="1165" spans="1:112" ht="15">
      <c r="A1165" s="47"/>
      <c r="B1165" s="48"/>
      <c r="C1165" s="49"/>
      <c r="D1165" s="135"/>
      <c r="E1165" s="50"/>
      <c r="F1165" s="51"/>
      <c r="G1165" s="51"/>
      <c r="H1165" s="51"/>
      <c r="I1165" s="51"/>
      <c r="J1165" s="51"/>
      <c r="K1165" s="51"/>
      <c r="L1165" s="51"/>
      <c r="M1165" s="51"/>
      <c r="N1165" s="51"/>
      <c r="O1165" s="51"/>
      <c r="P1165" s="52"/>
      <c r="Q1165" s="52"/>
      <c r="R1165" s="52"/>
      <c r="S1165" s="52"/>
      <c r="T1165" s="52"/>
      <c r="U1165" s="52"/>
      <c r="V1165" s="52"/>
      <c r="W1165" s="52"/>
      <c r="X1165" s="52"/>
      <c r="Y1165" s="52"/>
      <c r="Z1165" s="52"/>
      <c r="AA1165" s="52"/>
      <c r="AB1165" s="52"/>
      <c r="AC1165" s="51"/>
      <c r="AD1165" s="51"/>
      <c r="AE1165" s="51"/>
      <c r="AF1165" s="51"/>
      <c r="AG1165" s="51"/>
      <c r="AH1165" s="51"/>
      <c r="AI1165" s="51"/>
      <c r="AJ1165" s="51"/>
      <c r="AK1165" s="51"/>
      <c r="AL1165" s="51"/>
      <c r="AM1165" s="51"/>
      <c r="AN1165" s="51"/>
      <c r="AO1165" s="51"/>
      <c r="AP1165" s="51"/>
      <c r="AQ1165" s="53"/>
      <c r="AR1165" s="48"/>
      <c r="AS1165" s="48"/>
      <c r="AT1165" s="54"/>
      <c r="AU1165" s="54"/>
      <c r="AV1165" s="54"/>
      <c r="AW1165" s="54"/>
      <c r="AX1165" s="54"/>
      <c r="AY1165" s="54"/>
      <c r="AZ1165" s="54"/>
      <c r="BA1165" s="54"/>
      <c r="BB1165" s="54"/>
      <c r="BC1165" s="54"/>
      <c r="BD1165" s="54"/>
      <c r="BE1165" s="54"/>
      <c r="BF1165" s="54"/>
      <c r="BG1165" s="54"/>
      <c r="BH1165" s="54"/>
      <c r="BI1165" s="54"/>
      <c r="BJ1165" s="54"/>
      <c r="BK1165" s="54"/>
      <c r="BL1165" s="54"/>
      <c r="BM1165" s="54"/>
      <c r="BN1165" s="54"/>
      <c r="BO1165" s="54"/>
      <c r="BP1165" s="54"/>
      <c r="BQ1165" s="54"/>
      <c r="BR1165" s="54"/>
      <c r="BS1165" s="54"/>
      <c r="BT1165" s="54"/>
      <c r="BU1165" s="54"/>
      <c r="BV1165" s="54"/>
      <c r="BW1165" s="54"/>
      <c r="BX1165" s="54"/>
      <c r="BY1165" s="54"/>
      <c r="BZ1165" s="54"/>
      <c r="CA1165" s="54"/>
      <c r="CB1165" s="54"/>
      <c r="CC1165" s="54"/>
      <c r="CD1165" s="54"/>
      <c r="CE1165" s="54"/>
      <c r="CF1165" s="54"/>
      <c r="CG1165" s="54"/>
      <c r="CH1165" s="54"/>
      <c r="CI1165" s="54"/>
      <c r="CJ1165" s="54"/>
      <c r="CK1165" s="54"/>
      <c r="CL1165" s="54"/>
      <c r="CM1165" s="55"/>
    </row>
    <row r="1166" spans="1:112" ht="15">
      <c r="A1166" s="47"/>
      <c r="B1166" s="48"/>
      <c r="C1166" s="49"/>
      <c r="D1166" s="135"/>
      <c r="E1166" s="50"/>
      <c r="F1166" s="51"/>
      <c r="G1166" s="51"/>
      <c r="H1166" s="51"/>
      <c r="I1166" s="51"/>
      <c r="J1166" s="51"/>
      <c r="K1166" s="51"/>
      <c r="L1166" s="51"/>
      <c r="M1166" s="51"/>
      <c r="N1166" s="51"/>
      <c r="O1166" s="51"/>
      <c r="P1166" s="52"/>
      <c r="Q1166" s="52"/>
      <c r="R1166" s="52"/>
      <c r="S1166" s="52"/>
      <c r="T1166" s="52"/>
      <c r="U1166" s="52"/>
      <c r="V1166" s="52"/>
      <c r="W1166" s="52"/>
      <c r="X1166" s="52"/>
      <c r="Y1166" s="52"/>
      <c r="Z1166" s="52"/>
      <c r="AA1166" s="52"/>
      <c r="AB1166" s="52"/>
      <c r="AC1166" s="51"/>
      <c r="AD1166" s="51"/>
      <c r="AE1166" s="51"/>
      <c r="AF1166" s="51"/>
      <c r="AG1166" s="51"/>
      <c r="AH1166" s="51"/>
      <c r="AI1166" s="51"/>
      <c r="AJ1166" s="51"/>
      <c r="AK1166" s="51"/>
      <c r="AL1166" s="51"/>
      <c r="AM1166" s="51"/>
      <c r="AN1166" s="51"/>
      <c r="AO1166" s="51"/>
      <c r="AP1166" s="51"/>
      <c r="AQ1166" s="53"/>
      <c r="AR1166" s="48"/>
      <c r="AS1166" s="48"/>
      <c r="AT1166" s="54"/>
      <c r="AU1166" s="54"/>
      <c r="AV1166" s="54"/>
      <c r="AW1166" s="54"/>
      <c r="AX1166" s="54"/>
      <c r="AY1166" s="54"/>
      <c r="AZ1166" s="54"/>
      <c r="BA1166" s="54"/>
      <c r="BB1166" s="54"/>
      <c r="BC1166" s="54"/>
      <c r="BD1166" s="54"/>
      <c r="BE1166" s="54"/>
      <c r="BF1166" s="54"/>
      <c r="BG1166" s="54"/>
      <c r="BH1166" s="54"/>
      <c r="BI1166" s="54"/>
      <c r="BJ1166" s="54"/>
      <c r="BK1166" s="54"/>
      <c r="BL1166" s="54"/>
      <c r="BM1166" s="54"/>
      <c r="BN1166" s="54"/>
      <c r="BO1166" s="54"/>
      <c r="BP1166" s="54"/>
      <c r="BQ1166" s="54"/>
      <c r="BR1166" s="54"/>
      <c r="BS1166" s="54"/>
      <c r="BT1166" s="54"/>
      <c r="BU1166" s="54"/>
      <c r="BV1166" s="54"/>
      <c r="BW1166" s="54"/>
      <c r="BX1166" s="54"/>
      <c r="BY1166" s="54"/>
      <c r="BZ1166" s="54"/>
      <c r="CA1166" s="54"/>
      <c r="CB1166" s="54"/>
      <c r="CC1166" s="54"/>
      <c r="CD1166" s="54"/>
      <c r="CE1166" s="54"/>
      <c r="CF1166" s="54"/>
      <c r="CG1166" s="54"/>
      <c r="CH1166" s="54"/>
      <c r="CI1166" s="54"/>
      <c r="CJ1166" s="54"/>
      <c r="CK1166" s="54"/>
      <c r="CL1166" s="54"/>
      <c r="CM1166" s="55"/>
    </row>
    <row r="1167" spans="1:112" ht="15">
      <c r="A1167" s="47"/>
      <c r="B1167" s="48"/>
      <c r="C1167" s="49"/>
      <c r="D1167" s="135"/>
      <c r="E1167" s="50"/>
      <c r="F1167" s="51"/>
      <c r="G1167" s="51"/>
      <c r="H1167" s="51"/>
      <c r="I1167" s="51"/>
      <c r="J1167" s="51"/>
      <c r="K1167" s="51"/>
      <c r="L1167" s="51"/>
      <c r="M1167" s="51"/>
      <c r="N1167" s="51"/>
      <c r="O1167" s="51"/>
      <c r="P1167" s="52"/>
      <c r="Q1167" s="52"/>
      <c r="R1167" s="52"/>
      <c r="S1167" s="52"/>
      <c r="T1167" s="52"/>
      <c r="U1167" s="52"/>
      <c r="V1167" s="52"/>
      <c r="W1167" s="52"/>
      <c r="X1167" s="52"/>
      <c r="Y1167" s="52"/>
      <c r="Z1167" s="52"/>
      <c r="AA1167" s="52"/>
      <c r="AB1167" s="52"/>
      <c r="AC1167" s="51"/>
      <c r="AD1167" s="51"/>
      <c r="AE1167" s="51"/>
      <c r="AF1167" s="51"/>
      <c r="AG1167" s="51"/>
      <c r="AH1167" s="51"/>
      <c r="AI1167" s="51"/>
      <c r="AJ1167" s="51"/>
      <c r="AK1167" s="51"/>
      <c r="AL1167" s="51"/>
      <c r="AM1167" s="51"/>
      <c r="AN1167" s="51"/>
      <c r="AO1167" s="51"/>
      <c r="AP1167" s="51"/>
      <c r="AQ1167" s="53"/>
      <c r="AR1167" s="48"/>
      <c r="AS1167" s="48"/>
      <c r="AT1167" s="54"/>
      <c r="AU1167" s="54"/>
      <c r="AV1167" s="54"/>
      <c r="AW1167" s="54"/>
      <c r="AX1167" s="54"/>
      <c r="AY1167" s="54"/>
      <c r="AZ1167" s="54"/>
      <c r="BA1167" s="54"/>
      <c r="BB1167" s="54"/>
      <c r="BC1167" s="54"/>
      <c r="BD1167" s="54"/>
      <c r="BE1167" s="54"/>
      <c r="BF1167" s="54"/>
      <c r="BG1167" s="54"/>
      <c r="BH1167" s="54"/>
      <c r="BI1167" s="54"/>
      <c r="BJ1167" s="54"/>
      <c r="BK1167" s="54"/>
      <c r="BL1167" s="54"/>
      <c r="BM1167" s="54"/>
      <c r="BN1167" s="54"/>
      <c r="BO1167" s="54"/>
      <c r="BP1167" s="54"/>
      <c r="BQ1167" s="54"/>
      <c r="BR1167" s="54"/>
      <c r="BS1167" s="54"/>
      <c r="BT1167" s="54"/>
      <c r="BU1167" s="54"/>
      <c r="BV1167" s="54"/>
      <c r="BW1167" s="54"/>
      <c r="BX1167" s="54"/>
      <c r="BY1167" s="54"/>
      <c r="BZ1167" s="54"/>
      <c r="CA1167" s="54"/>
      <c r="CB1167" s="54"/>
      <c r="CC1167" s="54"/>
      <c r="CD1167" s="54"/>
      <c r="CE1167" s="54"/>
      <c r="CF1167" s="54"/>
      <c r="CG1167" s="54"/>
      <c r="CH1167" s="54"/>
      <c r="CI1167" s="54"/>
      <c r="CJ1167" s="54"/>
      <c r="CK1167" s="54"/>
      <c r="CL1167" s="54"/>
      <c r="CM1167" s="55"/>
    </row>
    <row r="1168" spans="1:112" ht="15">
      <c r="A1168" s="47"/>
      <c r="B1168" s="48"/>
      <c r="C1168" s="49"/>
      <c r="D1168" s="135"/>
      <c r="E1168" s="50"/>
      <c r="F1168" s="51"/>
      <c r="G1168" s="51"/>
      <c r="H1168" s="51"/>
      <c r="I1168" s="51"/>
      <c r="J1168" s="51"/>
      <c r="K1168" s="51"/>
      <c r="L1168" s="51"/>
      <c r="M1168" s="51"/>
      <c r="N1168" s="51"/>
      <c r="O1168" s="51"/>
      <c r="P1168" s="52"/>
      <c r="Q1168" s="52"/>
      <c r="R1168" s="52"/>
      <c r="S1168" s="52"/>
      <c r="T1168" s="52"/>
      <c r="U1168" s="52"/>
      <c r="V1168" s="52"/>
      <c r="W1168" s="52"/>
      <c r="X1168" s="52"/>
      <c r="Y1168" s="52"/>
      <c r="Z1168" s="52"/>
      <c r="AA1168" s="52"/>
      <c r="AB1168" s="52"/>
      <c r="AC1168" s="51"/>
      <c r="AD1168" s="51"/>
      <c r="AE1168" s="51"/>
      <c r="AF1168" s="51"/>
      <c r="AG1168" s="51"/>
      <c r="AH1168" s="51"/>
      <c r="AI1168" s="51"/>
      <c r="AJ1168" s="51"/>
      <c r="AK1168" s="51"/>
      <c r="AL1168" s="51"/>
      <c r="AM1168" s="51"/>
      <c r="AN1168" s="51"/>
      <c r="AO1168" s="51"/>
      <c r="AP1168" s="51"/>
      <c r="AQ1168" s="53"/>
      <c r="AR1168" s="48"/>
      <c r="AS1168" s="48"/>
      <c r="AT1168" s="54">
        <f>SUBTOTAL(9,AT12:AT1159)</f>
        <v>56438360943.449982</v>
      </c>
      <c r="AU1168" s="54">
        <f t="shared" ref="AU1168:BW1168" si="542">SUBTOTAL(9,AU12:AU1159)</f>
        <v>53094274001.130005</v>
      </c>
      <c r="AV1168" s="54">
        <f t="shared" si="542"/>
        <v>15093012685.530001</v>
      </c>
      <c r="AW1168" s="54">
        <f t="shared" si="542"/>
        <v>14014397684.220001</v>
      </c>
      <c r="AX1168" s="54">
        <f t="shared" si="542"/>
        <v>22102723693.260006</v>
      </c>
      <c r="AY1168" s="54">
        <f t="shared" si="542"/>
        <v>20920191276.480003</v>
      </c>
      <c r="AZ1168" s="54">
        <f t="shared" si="542"/>
        <v>26394003</v>
      </c>
      <c r="BA1168" s="54">
        <f t="shared" si="542"/>
        <v>26394003</v>
      </c>
      <c r="BB1168" s="54">
        <f t="shared" si="542"/>
        <v>19216230561.660011</v>
      </c>
      <c r="BC1168" s="54">
        <f t="shared" si="542"/>
        <v>18133291037.430008</v>
      </c>
      <c r="BD1168" s="54">
        <f t="shared" si="542"/>
        <v>54881613293.700012</v>
      </c>
      <c r="BE1168" s="54">
        <f t="shared" si="542"/>
        <v>13352775597.300001</v>
      </c>
      <c r="BF1168" s="54">
        <f t="shared" si="542"/>
        <v>21215766073.41</v>
      </c>
      <c r="BG1168" s="54">
        <f t="shared" si="542"/>
        <v>15191980.200000001</v>
      </c>
      <c r="BH1168" s="54">
        <f t="shared" si="542"/>
        <v>20297879642.790001</v>
      </c>
      <c r="BI1168" s="54">
        <f t="shared" si="542"/>
        <v>46447573324.380005</v>
      </c>
      <c r="BJ1168" s="54">
        <f t="shared" si="542"/>
        <v>11406218564.43</v>
      </c>
      <c r="BK1168" s="54">
        <f t="shared" si="542"/>
        <v>17012103117.66</v>
      </c>
      <c r="BL1168" s="54">
        <f t="shared" si="542"/>
        <v>0</v>
      </c>
      <c r="BM1168" s="54">
        <f t="shared" si="542"/>
        <v>18029251642.290001</v>
      </c>
      <c r="BN1168" s="54">
        <f t="shared" si="542"/>
        <v>36607518226.589996</v>
      </c>
      <c r="BO1168" s="54">
        <f t="shared" si="542"/>
        <v>4761910019.9699993</v>
      </c>
      <c r="BP1168" s="54">
        <f t="shared" si="542"/>
        <v>14003533838.369999</v>
      </c>
      <c r="BQ1168" s="54">
        <f t="shared" si="542"/>
        <v>0</v>
      </c>
      <c r="BR1168" s="54">
        <f t="shared" si="542"/>
        <v>17842074368.25</v>
      </c>
      <c r="BS1168" s="54">
        <f t="shared" si="542"/>
        <v>34813506988.979996</v>
      </c>
      <c r="BT1168" s="54">
        <f t="shared" si="542"/>
        <v>3077375331.8400002</v>
      </c>
      <c r="BU1168" s="54">
        <f t="shared" si="542"/>
        <v>13876740954.149998</v>
      </c>
      <c r="BV1168" s="54">
        <f t="shared" si="542"/>
        <v>0</v>
      </c>
      <c r="BW1168" s="54">
        <f t="shared" si="542"/>
        <v>17859390702.989998</v>
      </c>
      <c r="BX1168" s="54"/>
      <c r="BY1168" s="54"/>
      <c r="BZ1168" s="54"/>
      <c r="CA1168" s="54"/>
      <c r="CB1168" s="54"/>
      <c r="CC1168" s="54"/>
      <c r="CD1168" s="54"/>
      <c r="CE1168" s="54"/>
      <c r="CF1168" s="54"/>
      <c r="CG1168" s="54"/>
      <c r="CH1168" s="54"/>
      <c r="CI1168" s="54"/>
      <c r="CJ1168" s="54"/>
      <c r="CK1168" s="54"/>
      <c r="CL1168" s="54"/>
      <c r="CM1168" s="55"/>
    </row>
    <row r="1169" spans="1:91" ht="15">
      <c r="A1169" s="47"/>
      <c r="B1169" s="48"/>
      <c r="C1169" s="49"/>
      <c r="D1169" s="135"/>
      <c r="E1169" s="50"/>
      <c r="F1169" s="51"/>
      <c r="G1169" s="51"/>
      <c r="H1169" s="51"/>
      <c r="I1169" s="51"/>
      <c r="J1169" s="51"/>
      <c r="K1169" s="51"/>
      <c r="L1169" s="51"/>
      <c r="M1169" s="51"/>
      <c r="N1169" s="51"/>
      <c r="O1169" s="51"/>
      <c r="P1169" s="52"/>
      <c r="Q1169" s="52"/>
      <c r="R1169" s="52"/>
      <c r="S1169" s="52"/>
      <c r="T1169" s="52"/>
      <c r="U1169" s="52"/>
      <c r="V1169" s="52"/>
      <c r="W1169" s="52"/>
      <c r="X1169" s="52"/>
      <c r="Y1169" s="52"/>
      <c r="Z1169" s="52"/>
      <c r="AA1169" s="52"/>
      <c r="AB1169" s="52"/>
      <c r="AC1169" s="51"/>
      <c r="AD1169" s="51"/>
      <c r="AE1169" s="51"/>
      <c r="AF1169" s="51"/>
      <c r="AG1169" s="51"/>
      <c r="AH1169" s="51"/>
      <c r="AI1169" s="51"/>
      <c r="AJ1169" s="51"/>
      <c r="AK1169" s="51"/>
      <c r="AL1169" s="51"/>
      <c r="AM1169" s="51"/>
      <c r="AN1169" s="51"/>
      <c r="AO1169" s="51"/>
      <c r="AP1169" s="51"/>
      <c r="AQ1169" s="53"/>
      <c r="AR1169" s="48"/>
      <c r="AS1169" s="48"/>
      <c r="AT1169" s="54"/>
      <c r="AU1169" s="54"/>
      <c r="AV1169" s="54"/>
      <c r="AW1169" s="54"/>
      <c r="AX1169" s="54"/>
      <c r="AY1169" s="54"/>
      <c r="AZ1169" s="54"/>
      <c r="BA1169" s="54"/>
      <c r="BB1169" s="54"/>
      <c r="BC1169" s="54"/>
      <c r="BD1169" s="54"/>
      <c r="BE1169" s="54"/>
      <c r="BF1169" s="54"/>
      <c r="BG1169" s="54"/>
      <c r="BH1169" s="54"/>
      <c r="BI1169" s="54"/>
      <c r="BJ1169" s="54"/>
      <c r="BK1169" s="54"/>
      <c r="BL1169" s="54"/>
      <c r="BM1169" s="54"/>
      <c r="BN1169" s="54"/>
      <c r="BO1169" s="54"/>
      <c r="BP1169" s="54"/>
      <c r="BQ1169" s="54"/>
      <c r="BR1169" s="54"/>
      <c r="BS1169" s="54"/>
      <c r="BT1169" s="54"/>
      <c r="BU1169" s="54"/>
      <c r="BV1169" s="54"/>
      <c r="BW1169" s="54"/>
      <c r="BX1169" s="54"/>
      <c r="BY1169" s="54"/>
      <c r="BZ1169" s="54"/>
      <c r="CA1169" s="54"/>
      <c r="CB1169" s="54"/>
      <c r="CC1169" s="54"/>
      <c r="CD1169" s="54"/>
      <c r="CE1169" s="54"/>
      <c r="CF1169" s="54"/>
      <c r="CG1169" s="54"/>
      <c r="CH1169" s="54"/>
      <c r="CI1169" s="54"/>
      <c r="CJ1169" s="54"/>
      <c r="CK1169" s="54"/>
      <c r="CL1169" s="54"/>
      <c r="CM1169" s="55"/>
    </row>
    <row r="1170" spans="1:91" ht="15">
      <c r="A1170" s="47"/>
      <c r="B1170" s="48"/>
      <c r="C1170" s="49"/>
      <c r="D1170" s="135"/>
      <c r="E1170" s="50"/>
      <c r="F1170" s="51"/>
      <c r="G1170" s="51"/>
      <c r="H1170" s="51"/>
      <c r="I1170" s="51"/>
      <c r="J1170" s="51"/>
      <c r="K1170" s="51"/>
      <c r="L1170" s="51"/>
      <c r="M1170" s="51"/>
      <c r="N1170" s="51"/>
      <c r="O1170" s="51"/>
      <c r="P1170" s="52"/>
      <c r="Q1170" s="52"/>
      <c r="R1170" s="52"/>
      <c r="S1170" s="52"/>
      <c r="T1170" s="52"/>
      <c r="U1170" s="52"/>
      <c r="V1170" s="52"/>
      <c r="W1170" s="52"/>
      <c r="X1170" s="52"/>
      <c r="Y1170" s="52"/>
      <c r="Z1170" s="52"/>
      <c r="AA1170" s="52"/>
      <c r="AB1170" s="52"/>
      <c r="AC1170" s="51"/>
      <c r="AD1170" s="51"/>
      <c r="AE1170" s="51"/>
      <c r="AF1170" s="51"/>
      <c r="AG1170" s="51"/>
      <c r="AH1170" s="51"/>
      <c r="AI1170" s="51"/>
      <c r="AJ1170" s="51"/>
      <c r="AK1170" s="51"/>
      <c r="AL1170" s="51"/>
      <c r="AM1170" s="51"/>
      <c r="AN1170" s="51"/>
      <c r="AO1170" s="51"/>
      <c r="AP1170" s="51"/>
      <c r="AQ1170" s="53"/>
      <c r="AR1170" s="48"/>
      <c r="AS1170" s="48"/>
      <c r="AT1170" s="54"/>
      <c r="AU1170" s="54">
        <f>AU1168-39423000</f>
        <v>53054851001.130005</v>
      </c>
      <c r="AV1170" s="54"/>
      <c r="AW1170" s="54"/>
      <c r="AX1170" s="54"/>
      <c r="AY1170" s="54"/>
      <c r="AZ1170" s="54"/>
      <c r="BA1170" s="54"/>
      <c r="BB1170" s="54"/>
      <c r="BC1170" s="54"/>
      <c r="BD1170" s="54">
        <f>BD1168-свод!P260</f>
        <v>54544278442.610016</v>
      </c>
      <c r="BE1170" s="54"/>
      <c r="BF1170" s="54"/>
      <c r="BG1170" s="54"/>
      <c r="BH1170" s="54"/>
      <c r="BI1170" s="54"/>
      <c r="BJ1170" s="54"/>
      <c r="BK1170" s="54"/>
      <c r="BL1170" s="54"/>
      <c r="BM1170" s="54"/>
      <c r="BN1170" s="54"/>
      <c r="BO1170" s="54"/>
      <c r="BP1170" s="54"/>
      <c r="BQ1170" s="54"/>
      <c r="BR1170" s="54"/>
      <c r="BS1170" s="54"/>
      <c r="BT1170" s="54"/>
      <c r="BU1170" s="54"/>
      <c r="BV1170" s="54"/>
      <c r="BW1170" s="54"/>
      <c r="BX1170" s="54"/>
      <c r="BY1170" s="54"/>
      <c r="BZ1170" s="54"/>
      <c r="CA1170" s="54"/>
      <c r="CB1170" s="54"/>
      <c r="CC1170" s="54"/>
      <c r="CD1170" s="54"/>
      <c r="CE1170" s="54"/>
      <c r="CF1170" s="54"/>
      <c r="CG1170" s="54"/>
      <c r="CH1170" s="54"/>
      <c r="CI1170" s="54"/>
      <c r="CJ1170" s="54"/>
      <c r="CK1170" s="54"/>
      <c r="CL1170" s="54"/>
      <c r="CM1170" s="55"/>
    </row>
    <row r="1171" spans="1:91" ht="15">
      <c r="A1171" s="47"/>
      <c r="B1171" s="48"/>
      <c r="C1171" s="49"/>
      <c r="D1171" s="135"/>
      <c r="E1171" s="50"/>
      <c r="F1171" s="51"/>
      <c r="G1171" s="51"/>
      <c r="H1171" s="51"/>
      <c r="I1171" s="51"/>
      <c r="J1171" s="51"/>
      <c r="K1171" s="51"/>
      <c r="L1171" s="51"/>
      <c r="M1171" s="51"/>
      <c r="N1171" s="51"/>
      <c r="O1171" s="51"/>
      <c r="P1171" s="52"/>
      <c r="Q1171" s="52"/>
      <c r="R1171" s="52"/>
      <c r="S1171" s="52"/>
      <c r="T1171" s="52"/>
      <c r="U1171" s="52"/>
      <c r="V1171" s="52"/>
      <c r="W1171" s="52"/>
      <c r="X1171" s="52"/>
      <c r="Y1171" s="52"/>
      <c r="Z1171" s="52"/>
      <c r="AA1171" s="52"/>
      <c r="AB1171" s="52"/>
      <c r="AC1171" s="51"/>
      <c r="AD1171" s="51"/>
      <c r="AE1171" s="51"/>
      <c r="AF1171" s="51"/>
      <c r="AG1171" s="51"/>
      <c r="AH1171" s="51"/>
      <c r="AI1171" s="51"/>
      <c r="AJ1171" s="51"/>
      <c r="AK1171" s="51"/>
      <c r="AL1171" s="51"/>
      <c r="AM1171" s="51"/>
      <c r="AN1171" s="51"/>
      <c r="AO1171" s="51"/>
      <c r="AP1171" s="51"/>
      <c r="AQ1171" s="53"/>
      <c r="AR1171" s="48"/>
      <c r="AS1171" s="48"/>
      <c r="AT1171" s="54"/>
      <c r="AU1171" s="54"/>
      <c r="AV1171" s="54"/>
      <c r="AW1171" s="54"/>
      <c r="AX1171" s="54"/>
      <c r="AY1171" s="54"/>
      <c r="AZ1171" s="54"/>
      <c r="BA1171" s="54"/>
      <c r="BB1171" s="54"/>
      <c r="BC1171" s="54"/>
      <c r="BD1171" s="54"/>
      <c r="BE1171" s="54"/>
      <c r="BF1171" s="54"/>
      <c r="BG1171" s="54"/>
      <c r="BH1171" s="54"/>
      <c r="BI1171" s="54"/>
      <c r="BJ1171" s="54"/>
      <c r="BK1171" s="54"/>
      <c r="BL1171" s="54"/>
      <c r="BM1171" s="54"/>
      <c r="BN1171" s="54"/>
      <c r="BO1171" s="54"/>
      <c r="BP1171" s="54"/>
      <c r="BQ1171" s="54"/>
      <c r="BR1171" s="54"/>
      <c r="BS1171" s="54"/>
      <c r="BT1171" s="54"/>
      <c r="BU1171" s="54"/>
      <c r="BV1171" s="54"/>
      <c r="BW1171" s="54"/>
      <c r="BX1171" s="54"/>
      <c r="BY1171" s="54"/>
      <c r="BZ1171" s="54"/>
      <c r="CA1171" s="54"/>
      <c r="CB1171" s="54"/>
      <c r="CC1171" s="54"/>
      <c r="CD1171" s="54"/>
      <c r="CE1171" s="54"/>
      <c r="CF1171" s="54"/>
      <c r="CG1171" s="54"/>
      <c r="CH1171" s="54"/>
      <c r="CI1171" s="54"/>
      <c r="CJ1171" s="54"/>
      <c r="CK1171" s="54"/>
      <c r="CL1171" s="54"/>
      <c r="CM1171" s="55"/>
    </row>
    <row r="1172" spans="1:91" ht="15">
      <c r="A1172" s="47"/>
      <c r="B1172" s="48"/>
      <c r="C1172" s="49"/>
      <c r="D1172" s="135"/>
      <c r="E1172" s="50"/>
      <c r="F1172" s="51"/>
      <c r="G1172" s="51"/>
      <c r="H1172" s="51"/>
      <c r="I1172" s="51"/>
      <c r="J1172" s="51"/>
      <c r="K1172" s="51"/>
      <c r="L1172" s="51"/>
      <c r="M1172" s="51"/>
      <c r="N1172" s="51"/>
      <c r="O1172" s="51"/>
      <c r="P1172" s="52"/>
      <c r="Q1172" s="52"/>
      <c r="R1172" s="52"/>
      <c r="S1172" s="52"/>
      <c r="T1172" s="52"/>
      <c r="U1172" s="52"/>
      <c r="V1172" s="52"/>
      <c r="W1172" s="52"/>
      <c r="X1172" s="52"/>
      <c r="Y1172" s="52"/>
      <c r="Z1172" s="52"/>
      <c r="AA1172" s="52"/>
      <c r="AB1172" s="52"/>
      <c r="AC1172" s="51"/>
      <c r="AD1172" s="51"/>
      <c r="AE1172" s="51"/>
      <c r="AF1172" s="51"/>
      <c r="AG1172" s="51"/>
      <c r="AH1172" s="51"/>
      <c r="AI1172" s="51"/>
      <c r="AJ1172" s="51"/>
      <c r="AK1172" s="51"/>
      <c r="AL1172" s="51"/>
      <c r="AM1172" s="51"/>
      <c r="AN1172" s="51"/>
      <c r="AO1172" s="51"/>
      <c r="AP1172" s="51"/>
      <c r="AQ1172" s="53"/>
      <c r="AR1172" s="48"/>
      <c r="AS1172" s="48"/>
      <c r="AT1172" s="54"/>
      <c r="AU1172" s="54"/>
      <c r="AV1172" s="54">
        <f>5031004228.51-AV1159</f>
        <v>0</v>
      </c>
      <c r="AW1172" s="54"/>
      <c r="AX1172" s="54"/>
      <c r="AY1172" s="54"/>
      <c r="AZ1172" s="54"/>
      <c r="BA1172" s="54"/>
      <c r="BB1172" s="54"/>
      <c r="BC1172" s="54"/>
      <c r="BD1172" s="54"/>
      <c r="BE1172" s="54"/>
      <c r="BF1172" s="54"/>
      <c r="BG1172" s="54"/>
      <c r="BH1172" s="54"/>
      <c r="BI1172" s="54"/>
      <c r="BJ1172" s="54"/>
      <c r="BK1172" s="54"/>
      <c r="BL1172" s="54"/>
      <c r="BM1172" s="54"/>
      <c r="BN1172" s="54"/>
      <c r="BO1172" s="54"/>
      <c r="BP1172" s="54"/>
      <c r="BQ1172" s="54"/>
      <c r="BR1172" s="54"/>
      <c r="BS1172" s="54"/>
      <c r="BT1172" s="54"/>
      <c r="BU1172" s="54"/>
      <c r="BV1172" s="54"/>
      <c r="BW1172" s="54"/>
      <c r="BX1172" s="54"/>
      <c r="BY1172" s="54"/>
      <c r="BZ1172" s="54"/>
      <c r="CA1172" s="54"/>
      <c r="CB1172" s="54"/>
      <c r="CC1172" s="54"/>
      <c r="CD1172" s="54"/>
      <c r="CE1172" s="54"/>
      <c r="CF1172" s="54"/>
      <c r="CG1172" s="54"/>
      <c r="CH1172" s="54"/>
      <c r="CI1172" s="54"/>
      <c r="CJ1172" s="54"/>
      <c r="CK1172" s="54"/>
      <c r="CL1172" s="54"/>
      <c r="CM1172" s="55"/>
    </row>
    <row r="1173" spans="1:91" ht="15">
      <c r="A1173" s="47"/>
      <c r="B1173" s="48"/>
      <c r="C1173" s="49"/>
      <c r="D1173" s="135"/>
      <c r="E1173" s="50"/>
      <c r="F1173" s="51"/>
      <c r="G1173" s="51"/>
      <c r="H1173" s="51"/>
      <c r="I1173" s="51"/>
      <c r="J1173" s="51"/>
      <c r="K1173" s="51"/>
      <c r="L1173" s="51"/>
      <c r="M1173" s="51"/>
      <c r="N1173" s="51"/>
      <c r="O1173" s="51"/>
      <c r="P1173" s="52"/>
      <c r="Q1173" s="52"/>
      <c r="R1173" s="52"/>
      <c r="S1173" s="52"/>
      <c r="T1173" s="52"/>
      <c r="U1173" s="52"/>
      <c r="V1173" s="52"/>
      <c r="W1173" s="52"/>
      <c r="X1173" s="52"/>
      <c r="Y1173" s="52"/>
      <c r="Z1173" s="52"/>
      <c r="AA1173" s="52"/>
      <c r="AB1173" s="52"/>
      <c r="AC1173" s="51"/>
      <c r="AD1173" s="51"/>
      <c r="AE1173" s="51"/>
      <c r="AF1173" s="51"/>
      <c r="AG1173" s="51"/>
      <c r="AH1173" s="51"/>
      <c r="AI1173" s="51"/>
      <c r="AJ1173" s="51"/>
      <c r="AK1173" s="51"/>
      <c r="AL1173" s="51"/>
      <c r="AM1173" s="51"/>
      <c r="AN1173" s="51"/>
      <c r="AO1173" s="51"/>
      <c r="AP1173" s="51"/>
      <c r="AQ1173" s="53"/>
      <c r="AR1173" s="48"/>
      <c r="AS1173" s="48"/>
      <c r="AT1173" s="54"/>
      <c r="AU1173" s="54"/>
      <c r="AV1173" s="54"/>
      <c r="AW1173" s="54"/>
      <c r="AX1173" s="54"/>
      <c r="AY1173" s="54"/>
      <c r="AZ1173" s="54"/>
      <c r="BA1173" s="54"/>
      <c r="BB1173" s="54"/>
      <c r="BC1173" s="54"/>
      <c r="BD1173" s="54"/>
      <c r="BE1173" s="54"/>
      <c r="BF1173" s="54"/>
      <c r="BG1173" s="54"/>
      <c r="BH1173" s="54"/>
      <c r="BI1173" s="54"/>
      <c r="BJ1173" s="54"/>
      <c r="BK1173" s="54"/>
      <c r="BL1173" s="54"/>
      <c r="BM1173" s="54"/>
      <c r="BN1173" s="54"/>
      <c r="BO1173" s="54"/>
      <c r="BP1173" s="54"/>
      <c r="BQ1173" s="54"/>
      <c r="BR1173" s="54"/>
      <c r="BS1173" s="54"/>
      <c r="BT1173" s="54"/>
      <c r="BU1173" s="54"/>
      <c r="BV1173" s="54"/>
      <c r="BW1173" s="54"/>
      <c r="BX1173" s="54"/>
      <c r="BY1173" s="54"/>
      <c r="BZ1173" s="54"/>
      <c r="CA1173" s="54"/>
      <c r="CB1173" s="54"/>
      <c r="CC1173" s="54"/>
      <c r="CD1173" s="54"/>
      <c r="CE1173" s="54"/>
      <c r="CF1173" s="54"/>
      <c r="CG1173" s="54"/>
      <c r="CH1173" s="54"/>
      <c r="CI1173" s="54"/>
      <c r="CJ1173" s="54"/>
      <c r="CK1173" s="54"/>
      <c r="CL1173" s="54"/>
      <c r="CM1173" s="55"/>
    </row>
    <row r="1174" spans="1:91" ht="15">
      <c r="A1174" s="47"/>
      <c r="B1174" s="48"/>
      <c r="C1174" s="49"/>
      <c r="D1174" s="135"/>
      <c r="E1174" s="50"/>
      <c r="F1174" s="51"/>
      <c r="G1174" s="51"/>
      <c r="H1174" s="51"/>
      <c r="I1174" s="51"/>
      <c r="J1174" s="51"/>
      <c r="K1174" s="51"/>
      <c r="L1174" s="51"/>
      <c r="M1174" s="51"/>
      <c r="N1174" s="51"/>
      <c r="O1174" s="51"/>
      <c r="P1174" s="52"/>
      <c r="Q1174" s="52"/>
      <c r="R1174" s="52"/>
      <c r="S1174" s="52"/>
      <c r="T1174" s="52"/>
      <c r="U1174" s="52"/>
      <c r="V1174" s="52"/>
      <c r="W1174" s="52"/>
      <c r="X1174" s="52"/>
      <c r="Y1174" s="52"/>
      <c r="Z1174" s="52"/>
      <c r="AA1174" s="52"/>
      <c r="AB1174" s="52"/>
      <c r="AC1174" s="51"/>
      <c r="AD1174" s="51"/>
      <c r="AE1174" s="51"/>
      <c r="AF1174" s="51"/>
      <c r="AG1174" s="51"/>
      <c r="AH1174" s="51"/>
      <c r="AI1174" s="51"/>
      <c r="AJ1174" s="51"/>
      <c r="AK1174" s="51"/>
      <c r="AL1174" s="51"/>
      <c r="AM1174" s="51"/>
      <c r="AN1174" s="51"/>
      <c r="AO1174" s="51"/>
      <c r="AP1174" s="51"/>
      <c r="AQ1174" s="53"/>
      <c r="AR1174" s="48"/>
      <c r="AS1174" s="48"/>
      <c r="AT1174" s="54"/>
      <c r="AU1174" s="54"/>
      <c r="AV1174" s="54"/>
      <c r="AW1174" s="54"/>
      <c r="AX1174" s="54"/>
      <c r="AY1174" s="54"/>
      <c r="AZ1174" s="54"/>
      <c r="BA1174" s="54"/>
      <c r="BB1174" s="54"/>
      <c r="BC1174" s="54"/>
      <c r="BD1174" s="54"/>
      <c r="BE1174" s="54"/>
      <c r="BF1174" s="54"/>
      <c r="BG1174" s="54"/>
      <c r="BH1174" s="54"/>
      <c r="BI1174" s="54"/>
      <c r="BJ1174" s="54"/>
      <c r="BK1174" s="54"/>
      <c r="BL1174" s="54"/>
      <c r="BM1174" s="54"/>
      <c r="BN1174" s="54"/>
      <c r="BO1174" s="54"/>
      <c r="BP1174" s="54"/>
      <c r="BQ1174" s="54"/>
      <c r="BR1174" s="54"/>
      <c r="BS1174" s="54"/>
      <c r="BT1174" s="54"/>
      <c r="BU1174" s="54"/>
      <c r="BV1174" s="54"/>
      <c r="BW1174" s="54"/>
      <c r="BX1174" s="54"/>
      <c r="BY1174" s="54"/>
      <c r="BZ1174" s="54"/>
      <c r="CA1174" s="54"/>
      <c r="CB1174" s="54"/>
      <c r="CC1174" s="54"/>
      <c r="CD1174" s="54"/>
      <c r="CE1174" s="54"/>
      <c r="CF1174" s="54"/>
      <c r="CG1174" s="54"/>
      <c r="CH1174" s="54"/>
      <c r="CI1174" s="54"/>
      <c r="CJ1174" s="54"/>
      <c r="CK1174" s="54"/>
      <c r="CL1174" s="54"/>
      <c r="CM1174" s="55"/>
    </row>
    <row r="1175" spans="1:91" ht="15">
      <c r="A1175" s="47"/>
      <c r="B1175" s="48"/>
      <c r="C1175" s="49"/>
      <c r="D1175" s="135"/>
      <c r="E1175" s="50"/>
      <c r="F1175" s="51"/>
      <c r="G1175" s="51"/>
      <c r="H1175" s="51"/>
      <c r="I1175" s="51"/>
      <c r="J1175" s="51"/>
      <c r="K1175" s="51"/>
      <c r="L1175" s="51"/>
      <c r="M1175" s="51"/>
      <c r="N1175" s="51"/>
      <c r="O1175" s="51"/>
      <c r="P1175" s="52"/>
      <c r="Q1175" s="52"/>
      <c r="R1175" s="52"/>
      <c r="S1175" s="52"/>
      <c r="T1175" s="52"/>
      <c r="U1175" s="52"/>
      <c r="V1175" s="52"/>
      <c r="W1175" s="52"/>
      <c r="X1175" s="52"/>
      <c r="Y1175" s="52"/>
      <c r="Z1175" s="52"/>
      <c r="AA1175" s="52"/>
      <c r="AB1175" s="52"/>
      <c r="AC1175" s="51"/>
      <c r="AD1175" s="51"/>
      <c r="AE1175" s="51"/>
      <c r="AF1175" s="51"/>
      <c r="AG1175" s="51"/>
      <c r="AH1175" s="51"/>
      <c r="AI1175" s="51"/>
      <c r="AJ1175" s="51"/>
      <c r="AK1175" s="51"/>
      <c r="AL1175" s="51"/>
      <c r="AM1175" s="51"/>
      <c r="AN1175" s="51"/>
      <c r="AO1175" s="51"/>
      <c r="AP1175" s="51"/>
      <c r="AQ1175" s="53"/>
      <c r="AR1175" s="48"/>
      <c r="AS1175" s="48"/>
      <c r="AT1175" s="54"/>
      <c r="AU1175" s="54"/>
      <c r="AV1175" s="54"/>
      <c r="AW1175" s="54"/>
      <c r="AX1175" s="54"/>
      <c r="AY1175" s="54"/>
      <c r="AZ1175" s="54"/>
      <c r="BA1175" s="54"/>
      <c r="BB1175" s="54"/>
      <c r="BC1175" s="54"/>
      <c r="BD1175" s="54"/>
      <c r="BE1175" s="54"/>
      <c r="BF1175" s="54"/>
      <c r="BG1175" s="54"/>
      <c r="BH1175" s="54"/>
      <c r="BI1175" s="54"/>
      <c r="BJ1175" s="54"/>
      <c r="BK1175" s="54"/>
      <c r="BL1175" s="54"/>
      <c r="BM1175" s="54"/>
      <c r="BN1175" s="54"/>
      <c r="BO1175" s="54"/>
      <c r="BP1175" s="54"/>
      <c r="BQ1175" s="54"/>
      <c r="BR1175" s="54"/>
      <c r="BS1175" s="54"/>
      <c r="BT1175" s="54"/>
      <c r="BU1175" s="54"/>
      <c r="BV1175" s="54"/>
      <c r="BW1175" s="54"/>
      <c r="BX1175" s="54"/>
      <c r="BY1175" s="54"/>
      <c r="BZ1175" s="54"/>
      <c r="CA1175" s="54"/>
      <c r="CB1175" s="54"/>
      <c r="CC1175" s="54"/>
      <c r="CD1175" s="54"/>
      <c r="CE1175" s="54"/>
      <c r="CF1175" s="54"/>
      <c r="CG1175" s="54"/>
      <c r="CH1175" s="54"/>
      <c r="CI1175" s="54"/>
      <c r="CJ1175" s="54"/>
      <c r="CK1175" s="54"/>
      <c r="CL1175" s="54"/>
      <c r="CM1175" s="55"/>
    </row>
    <row r="1176" spans="1:91" ht="15.75">
      <c r="G1176" s="17"/>
      <c r="AD1176" s="27" t="s">
        <v>46</v>
      </c>
      <c r="AI1176" s="26"/>
      <c r="AJ1176" s="13"/>
      <c r="AK1176" s="13"/>
      <c r="AL1176" s="13"/>
      <c r="AM1176" s="13"/>
      <c r="AN1176" s="13"/>
      <c r="AO1176" s="13"/>
      <c r="AP1176" s="13"/>
      <c r="AQ1176" s="13"/>
      <c r="AS1176" s="20"/>
      <c r="AT1176" s="20"/>
      <c r="AU1176" s="20"/>
      <c r="AV1176" s="20"/>
      <c r="AW1176" s="20"/>
      <c r="AX1176" s="20"/>
      <c r="AY1176" s="20"/>
      <c r="AZ1176" s="20"/>
      <c r="BA1176" s="20"/>
      <c r="BB1176" s="20"/>
      <c r="BC1176" s="21"/>
      <c r="BD1176" s="21"/>
      <c r="BE1176" s="21"/>
      <c r="BF1176" s="21"/>
      <c r="BG1176" s="21"/>
      <c r="BH1176" s="21"/>
      <c r="BI1176" s="21"/>
      <c r="BJ1176" s="21"/>
      <c r="BK1176" s="21"/>
      <c r="BL1176" s="21"/>
      <c r="BM1176" s="21"/>
      <c r="BN1176" s="21"/>
      <c r="BO1176" s="21"/>
      <c r="BP1176" s="21"/>
      <c r="BQ1176" s="21"/>
      <c r="BR1176" s="21"/>
      <c r="BS1176" s="21"/>
      <c r="BT1176" s="21"/>
      <c r="BU1176" s="21"/>
      <c r="BV1176" s="21"/>
      <c r="BW1176" s="21"/>
      <c r="BX1176" s="21"/>
      <c r="BY1176" s="21"/>
      <c r="BZ1176" s="21"/>
      <c r="CA1176" s="21"/>
      <c r="CB1176" s="21"/>
      <c r="CC1176" s="21"/>
      <c r="CD1176" s="21"/>
      <c r="CE1176" s="21"/>
      <c r="CF1176" s="21"/>
      <c r="CG1176" s="21"/>
      <c r="CH1176" s="21"/>
      <c r="CI1176" s="21"/>
      <c r="CJ1176" s="21"/>
      <c r="CK1176" s="21"/>
      <c r="CL1176" s="21"/>
      <c r="CM1176" s="22"/>
    </row>
    <row r="1177" spans="1:91">
      <c r="G1177" s="17"/>
      <c r="AI1177" s="26"/>
      <c r="AJ1177" s="13"/>
      <c r="AK1177" s="13"/>
      <c r="AL1177" s="13"/>
      <c r="AM1177" s="13"/>
      <c r="AN1177" s="13"/>
      <c r="AO1177" s="13"/>
      <c r="AP1177" s="13"/>
      <c r="AQ1177" s="13"/>
      <c r="AS1177" s="20"/>
      <c r="AT1177" s="20"/>
      <c r="AU1177" s="20"/>
      <c r="AV1177" s="20"/>
      <c r="AW1177" s="20"/>
      <c r="AX1177" s="20"/>
      <c r="AY1177" s="20"/>
      <c r="AZ1177" s="20"/>
      <c r="BA1177" s="20"/>
      <c r="BB1177" s="39"/>
      <c r="BC1177" s="39"/>
      <c r="BD1177" s="21"/>
      <c r="BE1177" s="21"/>
      <c r="BF1177" s="21"/>
      <c r="BG1177" s="21"/>
      <c r="BH1177" s="21"/>
      <c r="BI1177" s="21"/>
      <c r="BJ1177" s="21"/>
      <c r="BK1177" s="21"/>
      <c r="BL1177" s="21"/>
      <c r="BM1177" s="21"/>
      <c r="BN1177" s="21"/>
      <c r="BO1177" s="21"/>
      <c r="BP1177" s="21"/>
      <c r="BQ1177" s="21"/>
      <c r="BR1177" s="21"/>
      <c r="BS1177" s="21"/>
      <c r="BT1177" s="21"/>
      <c r="BU1177" s="21"/>
      <c r="BV1177" s="21"/>
      <c r="BW1177" s="21"/>
      <c r="BX1177" s="21"/>
      <c r="BY1177" s="21"/>
      <c r="BZ1177" s="21"/>
      <c r="CA1177" s="21"/>
      <c r="CB1177" s="21"/>
      <c r="CC1177" s="21"/>
      <c r="CD1177" s="21"/>
      <c r="CE1177" s="21"/>
      <c r="CF1177" s="21"/>
      <c r="CG1177" s="21"/>
      <c r="CH1177" s="21"/>
      <c r="CI1177" s="21"/>
      <c r="CJ1177" s="21"/>
      <c r="CK1177" s="21"/>
      <c r="CL1177" s="21"/>
      <c r="CM1177" s="22"/>
    </row>
    <row r="1178" spans="1:91" ht="15.75">
      <c r="A1178" s="27"/>
      <c r="B1178" s="27"/>
      <c r="C1178" s="27"/>
      <c r="D1178" s="27"/>
      <c r="E1178" s="27"/>
      <c r="F1178" s="27"/>
      <c r="G1178" s="27"/>
      <c r="H1178" s="27"/>
      <c r="I1178" s="27"/>
      <c r="J1178" s="27"/>
      <c r="AD1178" s="27"/>
      <c r="AE1178" s="27"/>
      <c r="AF1178" s="27"/>
      <c r="AI1178" s="26"/>
      <c r="AJ1178" s="13"/>
      <c r="AK1178" s="13"/>
      <c r="AL1178" s="13"/>
      <c r="AM1178" s="13"/>
      <c r="AN1178" s="13"/>
      <c r="AO1178" s="13"/>
      <c r="AP1178" s="13"/>
      <c r="AQ1178" s="13"/>
      <c r="AS1178" s="20"/>
      <c r="AT1178" s="20"/>
      <c r="AU1178" s="20"/>
      <c r="AV1178" s="20"/>
      <c r="AW1178" s="20"/>
      <c r="AX1178" s="20"/>
      <c r="AY1178" s="20"/>
      <c r="AZ1178" s="20"/>
      <c r="BA1178" s="20"/>
      <c r="BB1178" s="20"/>
      <c r="BC1178" s="21"/>
      <c r="BD1178" s="21"/>
      <c r="BE1178" s="21"/>
      <c r="BF1178" s="21"/>
      <c r="BG1178" s="21"/>
      <c r="BH1178" s="21"/>
      <c r="BI1178" s="21"/>
      <c r="BJ1178" s="21"/>
      <c r="BK1178" s="21"/>
      <c r="BL1178" s="21"/>
      <c r="BM1178" s="21"/>
      <c r="BN1178" s="21"/>
      <c r="BO1178" s="21"/>
      <c r="BP1178" s="21"/>
      <c r="BQ1178" s="21"/>
      <c r="BR1178" s="21"/>
      <c r="BS1178" s="21"/>
      <c r="BT1178" s="21"/>
      <c r="BU1178" s="21"/>
      <c r="BV1178" s="21"/>
      <c r="BW1178" s="21"/>
      <c r="BX1178" s="21"/>
      <c r="BY1178" s="21"/>
      <c r="BZ1178" s="21"/>
      <c r="CA1178" s="21"/>
      <c r="CB1178" s="21"/>
      <c r="CC1178" s="21"/>
      <c r="CD1178" s="21"/>
      <c r="CE1178" s="21"/>
      <c r="CF1178" s="21"/>
      <c r="CG1178" s="21"/>
      <c r="CH1178" s="21"/>
      <c r="CI1178" s="21"/>
      <c r="CJ1178" s="21"/>
      <c r="CK1178" s="21"/>
      <c r="CL1178" s="21"/>
      <c r="CM1178" s="22"/>
    </row>
    <row r="1179" spans="1:91" ht="15.75">
      <c r="A1179" s="27" t="s">
        <v>93</v>
      </c>
      <c r="B1179" s="27"/>
      <c r="C1179" s="27"/>
      <c r="D1179" s="136"/>
      <c r="E1179" s="27"/>
      <c r="F1179" s="136" t="s">
        <v>94</v>
      </c>
      <c r="G1179" s="38"/>
      <c r="H1179" s="27"/>
      <c r="I1179" s="27"/>
      <c r="J1179" s="13"/>
      <c r="AD1179" s="27" t="s">
        <v>96</v>
      </c>
      <c r="AE1179" s="27"/>
      <c r="AF1179" s="27"/>
      <c r="AG1179" s="27"/>
      <c r="AH1179" s="27"/>
      <c r="AI1179" s="27"/>
      <c r="AJ1179" s="27"/>
      <c r="AK1179" s="27"/>
      <c r="AL1179" s="27"/>
      <c r="AM1179" s="27"/>
      <c r="AN1179" s="27"/>
      <c r="AO1179" s="19"/>
      <c r="AP1179" s="20"/>
      <c r="AQ1179" s="20"/>
      <c r="AR1179" s="21"/>
      <c r="AS1179" s="22"/>
      <c r="AT1179" s="2"/>
      <c r="AU1179" s="2"/>
      <c r="AV1179" s="2"/>
      <c r="AW1179" s="2"/>
      <c r="AX1179" s="2"/>
      <c r="AY1179" s="2"/>
      <c r="AZ1179" s="2"/>
      <c r="BA1179" s="2"/>
      <c r="BB1179" s="2"/>
      <c r="BC1179" s="39"/>
      <c r="CM1179" s="13"/>
    </row>
    <row r="1180" spans="1:91" ht="15.75">
      <c r="A1180" s="27"/>
      <c r="B1180" s="27"/>
      <c r="C1180" s="27"/>
      <c r="D1180" s="29" t="s">
        <v>25</v>
      </c>
      <c r="E1180" s="27"/>
      <c r="F1180" s="30" t="s">
        <v>26</v>
      </c>
      <c r="G1180" s="30"/>
      <c r="H1180" s="27"/>
      <c r="I1180" s="27"/>
      <c r="J1180" s="13"/>
      <c r="AD1180" s="27" t="s">
        <v>47</v>
      </c>
      <c r="AE1180" s="27"/>
      <c r="AF1180" s="27"/>
      <c r="AG1180" s="27"/>
      <c r="AH1180" s="27"/>
      <c r="AI1180" s="27"/>
      <c r="AJ1180" s="27"/>
      <c r="AK1180" s="27"/>
      <c r="AL1180" s="27"/>
      <c r="AM1180" s="27"/>
      <c r="AQ1180" s="137"/>
      <c r="AR1180" s="137"/>
      <c r="AT1180" s="136" t="s">
        <v>129</v>
      </c>
      <c r="AU1180" s="138"/>
      <c r="AV1180" s="138"/>
      <c r="AW1180" s="138"/>
      <c r="AX1180" s="138"/>
      <c r="AY1180" s="138"/>
      <c r="AZ1180" s="138"/>
      <c r="BA1180" s="138"/>
      <c r="BB1180" s="138"/>
      <c r="BC1180" s="28"/>
      <c r="CM1180" s="13"/>
    </row>
    <row r="1181" spans="1:91" ht="15.75">
      <c r="A1181" s="27"/>
      <c r="B1181" s="27"/>
      <c r="C1181" s="27"/>
      <c r="D1181" s="27"/>
      <c r="E1181" s="27"/>
      <c r="F1181" s="27"/>
      <c r="G1181" s="27"/>
      <c r="H1181" s="27"/>
      <c r="I1181" s="27"/>
      <c r="J1181" s="13"/>
      <c r="AD1181" s="27"/>
      <c r="AE1181" s="27"/>
      <c r="AF1181" s="27"/>
      <c r="AG1181" s="27"/>
      <c r="AH1181" s="27"/>
      <c r="AI1181" s="27"/>
      <c r="AJ1181" s="27"/>
      <c r="AK1181" s="13"/>
      <c r="AL1181" s="13"/>
      <c r="AM1181" s="13"/>
      <c r="AR1181" s="31" t="s">
        <v>25</v>
      </c>
      <c r="AT1181" s="32" t="s">
        <v>26</v>
      </c>
      <c r="AU1181" s="32"/>
      <c r="AV1181" s="32"/>
      <c r="AW1181" s="32"/>
      <c r="AX1181" s="32"/>
      <c r="AY1181" s="32"/>
      <c r="AZ1181" s="32"/>
      <c r="BA1181" s="32"/>
      <c r="BB1181" s="32"/>
      <c r="BC1181" s="33"/>
      <c r="CM1181" s="13"/>
    </row>
    <row r="1182" spans="1:91" ht="15.75">
      <c r="A1182" s="27" t="s">
        <v>24</v>
      </c>
      <c r="B1182" s="27"/>
      <c r="C1182" s="27"/>
      <c r="D1182" s="27"/>
      <c r="E1182" s="27"/>
      <c r="F1182" s="27"/>
      <c r="G1182" s="27"/>
      <c r="H1182" s="27"/>
      <c r="I1182" s="27"/>
      <c r="J1182" s="13"/>
      <c r="AD1182" s="27"/>
      <c r="AE1182" s="27"/>
      <c r="AF1182" s="27"/>
      <c r="AG1182" s="27"/>
      <c r="AH1182" s="27"/>
      <c r="AI1182" s="27"/>
      <c r="AJ1182" s="27"/>
      <c r="AK1182" s="27"/>
      <c r="AL1182" s="27"/>
      <c r="AM1182" s="27"/>
      <c r="AQ1182" s="100"/>
      <c r="AR1182" s="19"/>
      <c r="AS1182" s="20"/>
      <c r="AT1182" s="21"/>
      <c r="AU1182" s="21"/>
      <c r="AV1182" s="21"/>
      <c r="AW1182" s="21"/>
      <c r="AX1182" s="21"/>
      <c r="AY1182" s="21"/>
      <c r="AZ1182" s="21"/>
      <c r="BA1182" s="21"/>
      <c r="BB1182" s="21"/>
      <c r="BC1182" s="21"/>
      <c r="CM1182" s="13"/>
    </row>
    <row r="1183" spans="1:91" ht="15.75">
      <c r="A1183" s="27" t="s">
        <v>27</v>
      </c>
      <c r="B1183" s="27"/>
      <c r="C1183" s="27"/>
      <c r="D1183" s="27"/>
      <c r="E1183" s="27"/>
      <c r="F1183" s="27"/>
      <c r="G1183" s="27"/>
      <c r="H1183" s="27"/>
      <c r="I1183" s="27"/>
      <c r="J1183" s="13"/>
      <c r="AD1183" s="27" t="s">
        <v>48</v>
      </c>
      <c r="AE1183" s="27"/>
      <c r="AF1183" s="27"/>
      <c r="AG1183" s="27"/>
      <c r="AH1183" s="27"/>
      <c r="AI1183" s="27"/>
      <c r="AJ1183" s="27"/>
      <c r="AK1183" s="19"/>
      <c r="AL1183" s="20"/>
      <c r="AM1183" s="21"/>
      <c r="AQ1183" s="34"/>
      <c r="AR1183" s="21"/>
      <c r="AS1183" s="21"/>
      <c r="AT1183" s="21"/>
      <c r="AU1183" s="21"/>
      <c r="AV1183" s="21"/>
      <c r="AW1183" s="21"/>
      <c r="AX1183" s="21"/>
      <c r="AY1183" s="21"/>
      <c r="AZ1183" s="21"/>
      <c r="BA1183" s="21"/>
      <c r="BB1183" s="21"/>
      <c r="BC1183" s="21"/>
      <c r="CM1183" s="13"/>
    </row>
    <row r="1184" spans="1:91" ht="15.75">
      <c r="A1184" s="27" t="s">
        <v>28</v>
      </c>
      <c r="B1184" s="27"/>
      <c r="C1184" s="27"/>
      <c r="D1184" s="136"/>
      <c r="E1184" s="27"/>
      <c r="F1184" s="136" t="s">
        <v>95</v>
      </c>
      <c r="G1184" s="28"/>
      <c r="H1184" s="27"/>
      <c r="I1184" s="27"/>
      <c r="J1184" s="13"/>
      <c r="AD1184" s="27" t="s">
        <v>49</v>
      </c>
      <c r="AE1184" s="27"/>
      <c r="AF1184" s="27"/>
      <c r="AG1184" s="27"/>
      <c r="AH1184" s="27"/>
      <c r="AI1184" s="27"/>
      <c r="AJ1184" s="27"/>
      <c r="AK1184" s="19"/>
      <c r="AL1184" s="20"/>
      <c r="AM1184" s="21"/>
      <c r="AQ1184" s="34"/>
      <c r="AR1184" s="21"/>
      <c r="AS1184" s="21"/>
      <c r="AT1184" s="21"/>
      <c r="AU1184" s="21"/>
      <c r="AV1184" s="21"/>
      <c r="AW1184" s="21"/>
      <c r="AX1184" s="21"/>
      <c r="AY1184" s="21"/>
      <c r="AZ1184" s="21"/>
      <c r="BA1184" s="21"/>
      <c r="BB1184" s="21"/>
      <c r="BC1184" s="21"/>
      <c r="CM1184" s="13"/>
    </row>
    <row r="1185" spans="1:91" ht="15.75">
      <c r="A1185" s="27"/>
      <c r="B1185" s="27"/>
      <c r="C1185" s="27"/>
      <c r="D1185" s="29" t="s">
        <v>25</v>
      </c>
      <c r="E1185" s="27"/>
      <c r="F1185" s="30" t="s">
        <v>26</v>
      </c>
      <c r="G1185" s="30"/>
      <c r="H1185" s="27"/>
      <c r="I1185" s="27"/>
      <c r="J1185" s="13"/>
      <c r="AD1185" s="27" t="s">
        <v>47</v>
      </c>
      <c r="AE1185" s="27"/>
      <c r="AF1185" s="27"/>
      <c r="AG1185" s="27"/>
      <c r="AH1185" s="27"/>
      <c r="AI1185" s="27"/>
      <c r="AJ1185" s="27"/>
      <c r="AK1185" s="19"/>
      <c r="AL1185" s="20"/>
      <c r="AM1185" s="21"/>
      <c r="AQ1185" s="137"/>
      <c r="AR1185" s="137"/>
      <c r="AT1185" s="136" t="s">
        <v>97</v>
      </c>
      <c r="AU1185" s="138"/>
      <c r="AV1185" s="138"/>
      <c r="AW1185" s="138"/>
      <c r="AX1185" s="138"/>
      <c r="AY1185" s="138"/>
      <c r="AZ1185" s="138"/>
      <c r="BA1185" s="138"/>
      <c r="BB1185" s="138"/>
      <c r="BC1185" s="28"/>
      <c r="CM1185" s="13"/>
    </row>
    <row r="1186" spans="1:91" ht="15.75">
      <c r="G1186" s="17"/>
      <c r="H1186" s="27"/>
      <c r="I1186" s="27"/>
      <c r="J1186" s="13"/>
      <c r="AD1186" s="27"/>
      <c r="AE1186" s="27"/>
      <c r="AF1186" s="27"/>
      <c r="AG1186" s="27"/>
      <c r="AH1186" s="27"/>
      <c r="AI1186" s="27"/>
      <c r="AJ1186" s="27"/>
      <c r="AK1186" s="19"/>
      <c r="AL1186" s="20"/>
      <c r="AM1186" s="21"/>
      <c r="AR1186" s="31" t="s">
        <v>25</v>
      </c>
      <c r="AT1186" s="32" t="s">
        <v>26</v>
      </c>
      <c r="AU1186" s="32"/>
      <c r="AV1186" s="32"/>
      <c r="AW1186" s="32"/>
      <c r="AX1186" s="32"/>
      <c r="AY1186" s="32"/>
      <c r="AZ1186" s="32"/>
      <c r="BA1186" s="32"/>
      <c r="BB1186" s="32"/>
      <c r="BC1186" s="33"/>
      <c r="CM1186" s="13"/>
    </row>
    <row r="1187" spans="1:91" ht="15.75">
      <c r="A1187" s="27" t="s">
        <v>24</v>
      </c>
      <c r="B1187" s="27"/>
      <c r="C1187" s="27"/>
      <c r="D1187" s="27"/>
      <c r="E1187" s="27"/>
      <c r="F1187" s="27"/>
      <c r="G1187" s="27"/>
      <c r="H1187" s="27"/>
      <c r="I1187" s="27"/>
      <c r="J1187" s="13"/>
      <c r="AD1187" s="27"/>
      <c r="AE1187" s="27"/>
      <c r="AF1187" s="27"/>
      <c r="AG1187" s="27"/>
      <c r="AH1187" s="27"/>
      <c r="AI1187" s="27"/>
      <c r="AJ1187" s="27"/>
      <c r="AK1187" s="19"/>
      <c r="AL1187" s="20"/>
      <c r="AM1187" s="20"/>
      <c r="AQ1187" s="34"/>
      <c r="AR1187" s="21"/>
      <c r="AS1187" s="21"/>
      <c r="AT1187" s="35"/>
      <c r="AU1187" s="35"/>
      <c r="AV1187" s="35"/>
      <c r="AW1187" s="35"/>
      <c r="AX1187" s="35"/>
      <c r="AY1187" s="35"/>
      <c r="AZ1187" s="35"/>
      <c r="BA1187" s="35"/>
      <c r="BB1187" s="35"/>
      <c r="BC1187" s="21"/>
      <c r="CM1187" s="13"/>
    </row>
    <row r="1188" spans="1:91" ht="15.75">
      <c r="A1188" s="27" t="s">
        <v>32</v>
      </c>
      <c r="B1188" s="27"/>
      <c r="C1188" s="27"/>
      <c r="D1188" s="136"/>
      <c r="E1188" s="27"/>
      <c r="F1188" s="446" t="s">
        <v>110</v>
      </c>
      <c r="G1188" s="446"/>
      <c r="H1188" s="446"/>
      <c r="I1188" s="446"/>
      <c r="J1188" s="446"/>
      <c r="AD1188" s="27" t="s">
        <v>50</v>
      </c>
      <c r="AE1188" s="27"/>
      <c r="AF1188" s="27"/>
      <c r="AG1188" s="27"/>
      <c r="AH1188" s="27"/>
      <c r="AI1188" s="21"/>
      <c r="AJ1188" s="21"/>
      <c r="AK1188" s="19"/>
      <c r="AL1188" s="20"/>
      <c r="AM1188" s="20"/>
      <c r="AQ1188" s="34"/>
      <c r="AR1188" s="21"/>
      <c r="AS1188" s="21"/>
      <c r="AT1188" s="35"/>
      <c r="AU1188" s="35"/>
      <c r="AV1188" s="35"/>
      <c r="AW1188" s="35"/>
      <c r="AX1188" s="35"/>
      <c r="AY1188" s="35"/>
      <c r="AZ1188" s="35"/>
      <c r="BA1188" s="35"/>
      <c r="BB1188" s="35"/>
      <c r="BC1188" s="21"/>
      <c r="CM1188" s="13"/>
    </row>
    <row r="1189" spans="1:91" ht="15.75">
      <c r="A1189" s="27"/>
      <c r="B1189" s="27"/>
      <c r="C1189" s="27"/>
      <c r="D1189" s="29" t="s">
        <v>25</v>
      </c>
      <c r="E1189" s="27"/>
      <c r="F1189" s="30" t="s">
        <v>26</v>
      </c>
      <c r="G1189" s="30"/>
      <c r="H1189" s="27"/>
      <c r="I1189" s="27"/>
      <c r="J1189" s="13"/>
      <c r="AD1189" s="27" t="s">
        <v>47</v>
      </c>
      <c r="AE1189" s="27"/>
      <c r="AF1189" s="19"/>
      <c r="AG1189" s="20"/>
      <c r="AH1189" s="20"/>
      <c r="AI1189" s="21"/>
      <c r="AJ1189" s="21"/>
      <c r="AK1189" s="19"/>
      <c r="AL1189" s="21"/>
      <c r="AM1189" s="20"/>
      <c r="AQ1189" s="137"/>
      <c r="AR1189" s="137"/>
      <c r="AT1189" s="139"/>
      <c r="AU1189" s="139"/>
      <c r="AV1189" s="139"/>
      <c r="AW1189" s="139"/>
      <c r="AX1189" s="139"/>
      <c r="AY1189" s="139"/>
      <c r="AZ1189" s="139"/>
      <c r="BA1189" s="139"/>
      <c r="BB1189" s="139"/>
      <c r="BC1189" s="28"/>
      <c r="CM1189" s="13"/>
    </row>
    <row r="1190" spans="1:91" ht="15.75">
      <c r="G1190" s="17"/>
      <c r="H1190" s="27"/>
      <c r="I1190" s="27"/>
      <c r="J1190" s="13"/>
      <c r="AD1190" s="20"/>
      <c r="AE1190" s="20"/>
      <c r="AF1190" s="21"/>
      <c r="AG1190" s="21"/>
      <c r="AH1190" s="21"/>
      <c r="AI1190" s="27"/>
      <c r="AJ1190" s="27"/>
      <c r="AK1190" s="19"/>
      <c r="AL1190" s="13"/>
      <c r="AM1190" s="22"/>
      <c r="AR1190" s="31" t="s">
        <v>25</v>
      </c>
      <c r="AT1190" s="32" t="s">
        <v>26</v>
      </c>
      <c r="AU1190" s="32"/>
      <c r="AV1190" s="32"/>
      <c r="AW1190" s="32"/>
      <c r="AX1190" s="32"/>
      <c r="AY1190" s="32"/>
      <c r="AZ1190" s="32"/>
      <c r="BA1190" s="32"/>
      <c r="BB1190" s="32"/>
      <c r="BC1190" s="33"/>
      <c r="CM1190" s="13"/>
    </row>
    <row r="1191" spans="1:91" ht="15.75">
      <c r="A1191" s="27" t="s">
        <v>29</v>
      </c>
      <c r="B1191" s="27"/>
      <c r="C1191" s="27"/>
      <c r="D1191" s="27"/>
      <c r="E1191" s="27"/>
      <c r="F1191" s="27"/>
      <c r="G1191" s="27"/>
      <c r="H1191" s="13"/>
      <c r="I1191" s="27"/>
      <c r="J1191" s="19"/>
      <c r="AD1191" s="27" t="s">
        <v>51</v>
      </c>
      <c r="AE1191" s="27"/>
      <c r="AF1191" s="27"/>
      <c r="AG1191" s="27"/>
      <c r="AH1191" s="27"/>
      <c r="AI1191" s="27"/>
      <c r="AJ1191" s="27"/>
      <c r="AK1191" s="2"/>
      <c r="AL1191" s="20"/>
      <c r="AM1191" s="20"/>
      <c r="AQ1191" s="34"/>
      <c r="AR1191" s="21"/>
      <c r="AT1191" s="36"/>
      <c r="AU1191" s="36"/>
      <c r="AV1191" s="36"/>
      <c r="AW1191" s="36"/>
      <c r="AX1191" s="36"/>
      <c r="AY1191" s="36"/>
      <c r="AZ1191" s="36"/>
      <c r="BA1191" s="36"/>
      <c r="BB1191" s="36"/>
      <c r="CM1191" s="13"/>
    </row>
    <row r="1192" spans="1:91" ht="15.75">
      <c r="A1192" s="27" t="s">
        <v>30</v>
      </c>
      <c r="B1192" s="27"/>
      <c r="D1192" s="136"/>
      <c r="E1192" s="27"/>
      <c r="F1192" s="447" t="s">
        <v>111</v>
      </c>
      <c r="G1192" s="447"/>
      <c r="H1192" s="447"/>
      <c r="I1192" s="447"/>
      <c r="J1192" s="447"/>
      <c r="AD1192" s="27" t="s">
        <v>47</v>
      </c>
      <c r="AE1192" s="27"/>
      <c r="AF1192" s="27"/>
      <c r="AG1192" s="27"/>
      <c r="AH1192" s="27"/>
      <c r="AI1192" s="27"/>
      <c r="AJ1192" s="27"/>
      <c r="AK1192" s="19"/>
      <c r="AL1192" s="20"/>
      <c r="AM1192" s="20"/>
      <c r="AQ1192" s="137"/>
      <c r="AR1192" s="137"/>
      <c r="AT1192" s="139"/>
      <c r="AU1192" s="139"/>
      <c r="AV1192" s="139"/>
      <c r="AW1192" s="139"/>
      <c r="AX1192" s="139"/>
      <c r="AY1192" s="139"/>
      <c r="AZ1192" s="139"/>
      <c r="BA1192" s="139"/>
      <c r="BB1192" s="139"/>
      <c r="BC1192" s="28"/>
      <c r="CM1192" s="13"/>
    </row>
    <row r="1193" spans="1:91" ht="15.75">
      <c r="A1193" s="27"/>
      <c r="B1193" s="27"/>
      <c r="D1193" s="29" t="s">
        <v>25</v>
      </c>
      <c r="E1193" s="27"/>
      <c r="F1193" s="30" t="s">
        <v>26</v>
      </c>
      <c r="G1193" s="30"/>
      <c r="J1193" s="13"/>
      <c r="AD1193" s="27"/>
      <c r="AE1193" s="27"/>
      <c r="AF1193" s="27"/>
      <c r="AG1193" s="27"/>
      <c r="AH1193" s="27"/>
      <c r="AI1193" s="27"/>
      <c r="AJ1193" s="27"/>
      <c r="AK1193" s="19"/>
      <c r="AL1193" s="20"/>
      <c r="AM1193" s="20"/>
      <c r="AR1193" s="31" t="s">
        <v>25</v>
      </c>
      <c r="AT1193" s="32" t="s">
        <v>26</v>
      </c>
      <c r="AU1193" s="32"/>
      <c r="AV1193" s="32"/>
      <c r="AW1193" s="32"/>
      <c r="AX1193" s="32"/>
      <c r="AY1193" s="32"/>
      <c r="AZ1193" s="32"/>
      <c r="BA1193" s="32"/>
      <c r="BB1193" s="32"/>
      <c r="BC1193" s="33"/>
      <c r="CM1193" s="13"/>
    </row>
    <row r="1194" spans="1:91" ht="15.75">
      <c r="G1194" s="17"/>
      <c r="J1194" s="13"/>
      <c r="AD1194" s="27" t="s">
        <v>52</v>
      </c>
      <c r="AE1194" s="27"/>
      <c r="AF1194" s="27"/>
      <c r="AG1194" s="27"/>
      <c r="AH1194" s="27"/>
      <c r="AI1194" s="27"/>
      <c r="AJ1194" s="27"/>
      <c r="AK1194" s="19"/>
      <c r="AL1194" s="20"/>
      <c r="AM1194" s="20"/>
      <c r="AQ1194" s="34"/>
      <c r="AR1194" s="21"/>
      <c r="AS1194" s="21"/>
      <c r="AT1194" s="35"/>
      <c r="AU1194" s="35"/>
      <c r="AV1194" s="35"/>
      <c r="AW1194" s="35"/>
      <c r="AX1194" s="35"/>
      <c r="AY1194" s="35"/>
      <c r="AZ1194" s="35"/>
      <c r="BA1194" s="35"/>
      <c r="BB1194" s="35"/>
      <c r="BC1194" s="21"/>
      <c r="CM1194" s="13"/>
    </row>
    <row r="1195" spans="1:91" ht="15.75">
      <c r="G1195" s="17"/>
      <c r="J1195" s="13"/>
      <c r="AD1195" s="27" t="s">
        <v>47</v>
      </c>
      <c r="AE1195" s="27"/>
      <c r="AF1195" s="27"/>
      <c r="AG1195" s="27"/>
      <c r="AH1195" s="27"/>
      <c r="AI1195" s="27"/>
      <c r="AJ1195" s="27"/>
      <c r="AK1195" s="19"/>
      <c r="AL1195" s="20"/>
      <c r="AM1195" s="20"/>
      <c r="AQ1195" s="137"/>
      <c r="AR1195" s="137"/>
      <c r="AT1195" s="139"/>
      <c r="AU1195" s="139"/>
      <c r="AV1195" s="139"/>
      <c r="AW1195" s="139"/>
      <c r="AX1195" s="139"/>
      <c r="AY1195" s="139"/>
      <c r="AZ1195" s="139"/>
      <c r="BA1195" s="139"/>
      <c r="BB1195" s="139"/>
      <c r="BC1195" s="28"/>
      <c r="CM1195" s="13"/>
    </row>
    <row r="1196" spans="1:91" ht="15.75">
      <c r="G1196" s="17"/>
      <c r="J1196" s="13"/>
      <c r="AD1196" s="27"/>
      <c r="AE1196" s="27"/>
      <c r="AF1196" s="27"/>
      <c r="AG1196" s="27"/>
      <c r="AH1196" s="27"/>
      <c r="AI1196" s="27"/>
      <c r="AJ1196" s="27"/>
      <c r="AK1196" s="19"/>
      <c r="AL1196" s="20"/>
      <c r="AM1196" s="20"/>
      <c r="AR1196" s="31" t="s">
        <v>25</v>
      </c>
      <c r="AT1196" s="32" t="s">
        <v>26</v>
      </c>
      <c r="AU1196" s="32"/>
      <c r="AV1196" s="32"/>
      <c r="AW1196" s="32"/>
      <c r="AX1196" s="32"/>
      <c r="AY1196" s="32"/>
      <c r="AZ1196" s="32"/>
      <c r="BA1196" s="32"/>
      <c r="BB1196" s="32"/>
      <c r="BC1196" s="33"/>
      <c r="CM1196" s="13"/>
    </row>
    <row r="1197" spans="1:91" ht="15.75">
      <c r="A1197" s="22" t="s">
        <v>31</v>
      </c>
      <c r="G1197" s="17"/>
      <c r="J1197" s="13"/>
      <c r="AD1197" s="22"/>
      <c r="AE1197" s="22"/>
      <c r="AF1197" s="22"/>
      <c r="AG1197" s="22"/>
      <c r="AH1197" s="22"/>
      <c r="AI1197" s="22"/>
      <c r="AJ1197" s="27"/>
      <c r="AK1197" s="19"/>
      <c r="AL1197" s="20"/>
      <c r="AM1197" s="20"/>
      <c r="AQ1197" s="21"/>
      <c r="AR1197" s="21"/>
      <c r="AS1197" s="21"/>
      <c r="AT1197" s="35"/>
      <c r="AU1197" s="35"/>
      <c r="AV1197" s="35"/>
      <c r="AW1197" s="35"/>
      <c r="AX1197" s="35"/>
      <c r="AY1197" s="35"/>
      <c r="AZ1197" s="35"/>
      <c r="BA1197" s="35"/>
      <c r="BB1197" s="35"/>
      <c r="BC1197" s="21"/>
      <c r="CM1197" s="13"/>
    </row>
    <row r="1198" spans="1:91">
      <c r="G1198" s="17"/>
      <c r="J1198" s="13"/>
      <c r="K1198" s="22"/>
      <c r="L1198" s="22"/>
      <c r="M1198" s="22"/>
      <c r="N1198" s="22"/>
      <c r="O1198" s="22"/>
      <c r="P1198" s="26"/>
      <c r="Q1198" s="26"/>
      <c r="R1198" s="26"/>
      <c r="S1198" s="26"/>
      <c r="T1198" s="26"/>
      <c r="U1198" s="26"/>
      <c r="V1198" s="26"/>
      <c r="W1198" s="26"/>
      <c r="X1198" s="26"/>
      <c r="Y1198" s="26"/>
      <c r="Z1198" s="26"/>
      <c r="AA1198" s="26"/>
      <c r="AB1198" s="26"/>
      <c r="AC1198" s="13"/>
      <c r="AD1198" s="19"/>
      <c r="AE1198" s="20"/>
      <c r="AF1198" s="20"/>
      <c r="AG1198" s="21"/>
      <c r="AH1198" s="21"/>
      <c r="AI1198" s="21"/>
      <c r="AJ1198" s="21"/>
      <c r="AK1198" s="21"/>
      <c r="AL1198" s="21"/>
      <c r="AM1198" s="21"/>
      <c r="AN1198" s="21"/>
      <c r="AO1198" s="22"/>
      <c r="AP1198" s="2"/>
      <c r="AQ1198" s="13"/>
      <c r="CM1198" s="13"/>
    </row>
    <row r="1199" spans="1:91">
      <c r="G1199" s="17"/>
      <c r="J1199" s="13"/>
      <c r="P1199" s="26"/>
      <c r="Q1199" s="26"/>
      <c r="R1199" s="26"/>
      <c r="S1199" s="26"/>
      <c r="T1199" s="26"/>
      <c r="U1199" s="26"/>
      <c r="V1199" s="26"/>
      <c r="W1199" s="26"/>
      <c r="X1199" s="26"/>
      <c r="Y1199" s="26"/>
      <c r="Z1199" s="26"/>
      <c r="AA1199" s="26"/>
      <c r="AB1199" s="26"/>
      <c r="AC1199" s="13"/>
      <c r="AD1199" s="19"/>
      <c r="AE1199" s="13"/>
      <c r="AF1199" s="20"/>
      <c r="AG1199" s="21"/>
      <c r="AH1199" s="21"/>
      <c r="AI1199" s="21"/>
      <c r="AJ1199" s="21"/>
      <c r="AK1199" s="21"/>
      <c r="AL1199" s="21"/>
      <c r="AM1199" s="21"/>
      <c r="AN1199" s="21"/>
      <c r="AO1199" s="22"/>
      <c r="AP1199" s="2"/>
      <c r="AQ1199" s="13"/>
      <c r="CM1199" s="13"/>
    </row>
  </sheetData>
  <autoFilter ref="A11:DI1159">
    <filterColumn colId="0"/>
    <filterColumn colId="2"/>
    <filterColumn colId="16"/>
    <filterColumn colId="17"/>
    <filterColumn colId="18"/>
    <filterColumn colId="19"/>
    <filterColumn colId="20"/>
    <filterColumn colId="21"/>
    <filterColumn colId="22"/>
    <filterColumn colId="23"/>
    <filterColumn colId="24"/>
    <filterColumn colId="25"/>
    <filterColumn colId="26"/>
    <filterColumn colId="27"/>
    <filterColumn colId="40"/>
    <filterColumn colId="42"/>
    <filterColumn colId="47"/>
    <filterColumn colId="103"/>
    <filterColumn colId="104"/>
    <filterColumn colId="105"/>
    <filterColumn colId="106"/>
    <filterColumn colId="107"/>
    <filterColumn colId="108"/>
  </autoFilter>
  <mergeCells count="54">
    <mergeCell ref="A850:AS850"/>
    <mergeCell ref="A921:AS921"/>
    <mergeCell ref="AQ1139:AS1139"/>
    <mergeCell ref="A3:CM3"/>
    <mergeCell ref="BX7:CL7"/>
    <mergeCell ref="CM7:CM10"/>
    <mergeCell ref="BX8:CB8"/>
    <mergeCell ref="CC8:CG8"/>
    <mergeCell ref="CH8:CL8"/>
    <mergeCell ref="A9:A10"/>
    <mergeCell ref="B9:B10"/>
    <mergeCell ref="C9:C10"/>
    <mergeCell ref="D9:D10"/>
    <mergeCell ref="E9:E10"/>
    <mergeCell ref="F9:O9"/>
    <mergeCell ref="A551:AS551"/>
    <mergeCell ref="A688:G688"/>
    <mergeCell ref="A795:K795"/>
    <mergeCell ref="A1:BW1"/>
    <mergeCell ref="A5:BW5"/>
    <mergeCell ref="A7:B8"/>
    <mergeCell ref="C7:D8"/>
    <mergeCell ref="E7:AN7"/>
    <mergeCell ref="AO7:AS8"/>
    <mergeCell ref="AT7:BW7"/>
    <mergeCell ref="E8:P8"/>
    <mergeCell ref="AC8:AN8"/>
    <mergeCell ref="AT8:BC8"/>
    <mergeCell ref="BD8:BH8"/>
    <mergeCell ref="BI8:BM8"/>
    <mergeCell ref="BN8:BW8"/>
    <mergeCell ref="BN9:BR9"/>
    <mergeCell ref="BS9:BW9"/>
    <mergeCell ref="AN9:AN10"/>
    <mergeCell ref="AO9:AO10"/>
    <mergeCell ref="AP9:AP10"/>
    <mergeCell ref="AQ9:AR9"/>
    <mergeCell ref="AS9:AS10"/>
    <mergeCell ref="A191:AS191"/>
    <mergeCell ref="BB9:BC9"/>
    <mergeCell ref="AT9:AU9"/>
    <mergeCell ref="F1188:J1188"/>
    <mergeCell ref="F1192:J1192"/>
    <mergeCell ref="AV9:AW9"/>
    <mergeCell ref="AX9:AY9"/>
    <mergeCell ref="AZ9:BA9"/>
    <mergeCell ref="P9:P10"/>
    <mergeCell ref="AC9:AC10"/>
    <mergeCell ref="AD9:AM9"/>
    <mergeCell ref="A36:C36"/>
    <mergeCell ref="A261:E261"/>
    <mergeCell ref="A1159:C1159"/>
    <mergeCell ref="A1090:AS1090"/>
    <mergeCell ref="A1158:AS1158"/>
  </mergeCells>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636:M656 M665:M678 M661:M662 M580">
      <formula1>29221</formula1>
      <formula2>44196</formula2>
    </dataValidation>
  </dataValidations>
  <printOptions horizontalCentered="1"/>
  <pageMargins left="0" right="0" top="0.31496062992125984" bottom="0" header="0" footer="0"/>
  <pageSetup paperSize="9" scale="10" fitToWidth="3" fitToHeight="4"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BL274"/>
  <sheetViews>
    <sheetView topLeftCell="A225" workbookViewId="0">
      <selection activeCell="F244" sqref="F244:AX244"/>
    </sheetView>
  </sheetViews>
  <sheetFormatPr defaultRowHeight="15" customHeight="1"/>
  <cols>
    <col min="1" max="1" width="11.85546875" style="174" customWidth="1"/>
    <col min="2" max="2" width="3.85546875" style="174" customWidth="1"/>
    <col min="3" max="3" width="5" style="174" customWidth="1"/>
    <col min="4" max="4" width="4" style="174" customWidth="1"/>
    <col min="5" max="5" width="12.5703125" style="174" customWidth="1"/>
    <col min="6" max="6" width="13.5703125" customWidth="1"/>
    <col min="7" max="7" width="14.42578125" customWidth="1"/>
    <col min="8" max="11" width="13.140625" customWidth="1"/>
    <col min="12" max="12" width="11.85546875" customWidth="1"/>
    <col min="13" max="13" width="11.7109375" customWidth="1"/>
    <col min="14" max="15" width="13.140625" customWidth="1"/>
    <col min="16" max="16" width="14" customWidth="1"/>
    <col min="17" max="17" width="12.85546875" customWidth="1"/>
    <col min="18" max="18" width="13.140625" customWidth="1"/>
    <col min="19" max="19" width="10.85546875" customWidth="1"/>
    <col min="20" max="20" width="13.140625" customWidth="1"/>
    <col min="21" max="21" width="14" customWidth="1"/>
    <col min="22" max="23" width="13.140625" customWidth="1"/>
    <col min="24" max="24" width="9.140625" customWidth="1"/>
    <col min="25" max="25" width="12.85546875" customWidth="1"/>
    <col min="26" max="26" width="14" style="173" customWidth="1"/>
    <col min="27" max="27" width="14" customWidth="1"/>
    <col min="28" max="28" width="13.5703125" customWidth="1"/>
    <col min="29" max="29" width="9.140625" customWidth="1"/>
    <col min="30" max="30" width="14.140625" customWidth="1"/>
    <col min="31" max="31" width="14" customWidth="1"/>
    <col min="32" max="32" width="14.5703125" customWidth="1"/>
    <col min="33" max="33" width="16" customWidth="1"/>
    <col min="34" max="34" width="9.140625" customWidth="1"/>
    <col min="35" max="35" width="13.85546875" customWidth="1"/>
    <col min="36" max="36" width="14" customWidth="1"/>
    <col min="37" max="37" width="12.85546875" customWidth="1"/>
    <col min="38" max="38" width="13.140625" customWidth="1"/>
    <col min="39" max="39" width="11.7109375" customWidth="1"/>
    <col min="40" max="40" width="13.140625" customWidth="1"/>
    <col min="41" max="41" width="14" bestFit="1" customWidth="1"/>
    <col min="42" max="43" width="13.140625" bestFit="1" customWidth="1"/>
    <col min="44" max="44" width="11.42578125" customWidth="1"/>
    <col min="45" max="45" width="13.140625" bestFit="1" customWidth="1"/>
    <col min="46" max="46" width="14" bestFit="1" customWidth="1"/>
    <col min="47" max="47" width="12.85546875" customWidth="1"/>
    <col min="48" max="48" width="13.140625" bestFit="1" customWidth="1"/>
    <col min="50" max="50" width="13.140625" bestFit="1" customWidth="1"/>
    <col min="51" max="51" width="5.28515625" customWidth="1"/>
    <col min="52" max="52" width="2.7109375" customWidth="1"/>
    <col min="53" max="53" width="4.28515625" customWidth="1"/>
    <col min="54" max="54" width="3.42578125" customWidth="1"/>
    <col min="55" max="57" width="14.42578125" bestFit="1" customWidth="1"/>
    <col min="58" max="58" width="17" bestFit="1" customWidth="1"/>
    <col min="59" max="59" width="13.85546875" bestFit="1" customWidth="1"/>
    <col min="60" max="60" width="12.7109375" bestFit="1" customWidth="1"/>
    <col min="61" max="61" width="10.7109375" bestFit="1" customWidth="1"/>
    <col min="62" max="62" width="11.140625" bestFit="1" customWidth="1"/>
    <col min="64" max="64" width="12.7109375" bestFit="1" customWidth="1"/>
  </cols>
  <sheetData>
    <row r="1" spans="1:64" ht="15" customHeight="1">
      <c r="A1" s="474" t="s">
        <v>7</v>
      </c>
      <c r="B1" s="475"/>
      <c r="C1" s="478" t="s">
        <v>1850</v>
      </c>
      <c r="D1" s="479"/>
      <c r="E1" s="482" t="s">
        <v>41</v>
      </c>
      <c r="F1" s="462" t="s">
        <v>53</v>
      </c>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4"/>
      <c r="AJ1" s="454" t="s">
        <v>42</v>
      </c>
      <c r="AK1" s="455"/>
      <c r="AL1" s="455"/>
      <c r="AM1" s="455"/>
      <c r="AN1" s="455"/>
      <c r="AO1" s="455"/>
      <c r="AP1" s="455"/>
      <c r="AQ1" s="455"/>
      <c r="AR1" s="455"/>
      <c r="AS1" s="455"/>
      <c r="AT1" s="455"/>
      <c r="AU1" s="455"/>
      <c r="AV1" s="455"/>
      <c r="AW1" s="455"/>
      <c r="AX1" s="470"/>
    </row>
    <row r="2" spans="1:64" ht="15" customHeight="1">
      <c r="A2" s="476"/>
      <c r="B2" s="477"/>
      <c r="C2" s="480"/>
      <c r="D2" s="481"/>
      <c r="E2" s="483"/>
      <c r="F2" s="465" t="s">
        <v>3506</v>
      </c>
      <c r="G2" s="466"/>
      <c r="H2" s="466"/>
      <c r="I2" s="466"/>
      <c r="J2" s="466"/>
      <c r="K2" s="466"/>
      <c r="L2" s="466"/>
      <c r="M2" s="466"/>
      <c r="N2" s="466"/>
      <c r="O2" s="467"/>
      <c r="P2" s="465" t="s">
        <v>3507</v>
      </c>
      <c r="Q2" s="466"/>
      <c r="R2" s="466"/>
      <c r="S2" s="466"/>
      <c r="T2" s="467"/>
      <c r="U2" s="465" t="s">
        <v>3508</v>
      </c>
      <c r="V2" s="466"/>
      <c r="W2" s="466"/>
      <c r="X2" s="466"/>
      <c r="Y2" s="467"/>
      <c r="Z2" s="465" t="s">
        <v>23</v>
      </c>
      <c r="AA2" s="466"/>
      <c r="AB2" s="466"/>
      <c r="AC2" s="466"/>
      <c r="AD2" s="466"/>
      <c r="AE2" s="466"/>
      <c r="AF2" s="466"/>
      <c r="AG2" s="466"/>
      <c r="AH2" s="466"/>
      <c r="AI2" s="467"/>
      <c r="AJ2" s="465" t="s">
        <v>124</v>
      </c>
      <c r="AK2" s="466"/>
      <c r="AL2" s="466"/>
      <c r="AM2" s="466"/>
      <c r="AN2" s="467"/>
      <c r="AO2" s="465" t="s">
        <v>121</v>
      </c>
      <c r="AP2" s="466"/>
      <c r="AQ2" s="466"/>
      <c r="AR2" s="466"/>
      <c r="AS2" s="467"/>
      <c r="AT2" s="465" t="s">
        <v>122</v>
      </c>
      <c r="AU2" s="466"/>
      <c r="AV2" s="466"/>
      <c r="AW2" s="466"/>
      <c r="AX2" s="467"/>
    </row>
    <row r="3" spans="1:64" ht="69" customHeight="1">
      <c r="A3" s="485" t="s">
        <v>10</v>
      </c>
      <c r="B3" s="485" t="s">
        <v>11</v>
      </c>
      <c r="C3" s="485" t="s">
        <v>13</v>
      </c>
      <c r="D3" s="485" t="s">
        <v>14</v>
      </c>
      <c r="E3" s="483"/>
      <c r="F3" s="490" t="s">
        <v>54</v>
      </c>
      <c r="G3" s="491"/>
      <c r="H3" s="487" t="s">
        <v>55</v>
      </c>
      <c r="I3" s="489"/>
      <c r="J3" s="487" t="s">
        <v>56</v>
      </c>
      <c r="K3" s="489"/>
      <c r="L3" s="487" t="s">
        <v>57</v>
      </c>
      <c r="M3" s="489"/>
      <c r="N3" s="487" t="s">
        <v>58</v>
      </c>
      <c r="O3" s="489"/>
      <c r="P3" s="186" t="s">
        <v>54</v>
      </c>
      <c r="Q3" s="186" t="s">
        <v>55</v>
      </c>
      <c r="R3" s="186" t="s">
        <v>56</v>
      </c>
      <c r="S3" s="186" t="s">
        <v>57</v>
      </c>
      <c r="T3" s="186" t="s">
        <v>58</v>
      </c>
      <c r="U3" s="186" t="s">
        <v>54</v>
      </c>
      <c r="V3" s="186" t="s">
        <v>55</v>
      </c>
      <c r="W3" s="186" t="s">
        <v>56</v>
      </c>
      <c r="X3" s="186" t="s">
        <v>57</v>
      </c>
      <c r="Y3" s="186" t="s">
        <v>58</v>
      </c>
      <c r="Z3" s="487" t="s">
        <v>117</v>
      </c>
      <c r="AA3" s="488"/>
      <c r="AB3" s="488"/>
      <c r="AC3" s="488"/>
      <c r="AD3" s="489"/>
      <c r="AE3" s="487" t="s">
        <v>123</v>
      </c>
      <c r="AF3" s="488"/>
      <c r="AG3" s="488"/>
      <c r="AH3" s="488"/>
      <c r="AI3" s="489"/>
      <c r="AJ3" s="186" t="s">
        <v>54</v>
      </c>
      <c r="AK3" s="186" t="s">
        <v>55</v>
      </c>
      <c r="AL3" s="186" t="s">
        <v>56</v>
      </c>
      <c r="AM3" s="186" t="s">
        <v>57</v>
      </c>
      <c r="AN3" s="186" t="s">
        <v>58</v>
      </c>
      <c r="AO3" s="186" t="s">
        <v>54</v>
      </c>
      <c r="AP3" s="186" t="s">
        <v>55</v>
      </c>
      <c r="AQ3" s="186" t="s">
        <v>56</v>
      </c>
      <c r="AR3" s="186" t="s">
        <v>57</v>
      </c>
      <c r="AS3" s="186" t="s">
        <v>58</v>
      </c>
      <c r="AT3" s="186" t="s">
        <v>54</v>
      </c>
      <c r="AU3" s="186" t="s">
        <v>55</v>
      </c>
      <c r="AV3" s="186" t="s">
        <v>56</v>
      </c>
      <c r="AW3" s="186" t="s">
        <v>57</v>
      </c>
      <c r="AX3" s="186" t="s">
        <v>58</v>
      </c>
      <c r="BC3" s="212" t="s">
        <v>1854</v>
      </c>
      <c r="BD3" s="131" t="s">
        <v>55</v>
      </c>
      <c r="BE3" s="131" t="s">
        <v>56</v>
      </c>
      <c r="BF3" s="131" t="s">
        <v>57</v>
      </c>
      <c r="BG3" s="131" t="s">
        <v>58</v>
      </c>
      <c r="BH3" s="212" t="s">
        <v>1855</v>
      </c>
      <c r="BI3" s="131" t="s">
        <v>55</v>
      </c>
      <c r="BJ3" s="131" t="s">
        <v>56</v>
      </c>
      <c r="BK3" s="131" t="s">
        <v>57</v>
      </c>
      <c r="BL3" s="131" t="s">
        <v>58</v>
      </c>
    </row>
    <row r="4" spans="1:64" ht="18" customHeight="1">
      <c r="A4" s="486"/>
      <c r="B4" s="486"/>
      <c r="C4" s="486"/>
      <c r="D4" s="486"/>
      <c r="E4" s="484"/>
      <c r="F4" s="23" t="s">
        <v>59</v>
      </c>
      <c r="G4" s="23" t="s">
        <v>60</v>
      </c>
      <c r="H4" s="23" t="s">
        <v>59</v>
      </c>
      <c r="I4" s="23" t="s">
        <v>60</v>
      </c>
      <c r="J4" s="23" t="s">
        <v>59</v>
      </c>
      <c r="K4" s="23" t="s">
        <v>60</v>
      </c>
      <c r="L4" s="23" t="s">
        <v>59</v>
      </c>
      <c r="M4" s="23" t="s">
        <v>60</v>
      </c>
      <c r="N4" s="23" t="s">
        <v>59</v>
      </c>
      <c r="O4" s="23" t="s">
        <v>60</v>
      </c>
      <c r="P4" s="186"/>
      <c r="Q4" s="186"/>
      <c r="R4" s="186"/>
      <c r="S4" s="186"/>
      <c r="T4" s="186"/>
      <c r="U4" s="186"/>
      <c r="V4" s="186"/>
      <c r="W4" s="186"/>
      <c r="X4" s="186"/>
      <c r="Y4" s="186"/>
      <c r="Z4" s="187" t="s">
        <v>54</v>
      </c>
      <c r="AA4" s="187" t="s">
        <v>55</v>
      </c>
      <c r="AB4" s="187" t="s">
        <v>56</v>
      </c>
      <c r="AC4" s="187" t="s">
        <v>57</v>
      </c>
      <c r="AD4" s="187" t="s">
        <v>58</v>
      </c>
      <c r="AE4" s="187" t="s">
        <v>54</v>
      </c>
      <c r="AF4" s="187" t="s">
        <v>55</v>
      </c>
      <c r="AG4" s="187" t="s">
        <v>56</v>
      </c>
      <c r="AH4" s="187" t="s">
        <v>57</v>
      </c>
      <c r="AI4" s="187" t="s">
        <v>58</v>
      </c>
      <c r="AJ4" s="186"/>
      <c r="AK4" s="186"/>
      <c r="AL4" s="186"/>
      <c r="AM4" s="186"/>
      <c r="AN4" s="186"/>
      <c r="AO4" s="186"/>
      <c r="AP4" s="186"/>
      <c r="AQ4" s="186"/>
      <c r="AR4" s="186"/>
      <c r="AS4" s="186"/>
      <c r="AT4" s="186"/>
      <c r="AU4" s="186"/>
      <c r="AV4" s="186"/>
      <c r="AW4" s="186"/>
      <c r="AX4" s="186"/>
    </row>
    <row r="5" spans="1:64" ht="15" customHeight="1">
      <c r="A5" s="184">
        <v>401000001</v>
      </c>
      <c r="B5" s="183" t="s">
        <v>140</v>
      </c>
      <c r="C5" s="182" t="s">
        <v>71</v>
      </c>
      <c r="D5" s="182" t="s">
        <v>147</v>
      </c>
      <c r="E5" s="181" t="s">
        <v>91</v>
      </c>
      <c r="F5" s="180">
        <f>SUMIF('РРО 21-25'!CN$18:CN$1158,свод!AY5,'РРО 21-25'!AT$18:AT$1158)</f>
        <v>236563786.12</v>
      </c>
      <c r="G5" s="180">
        <f>SUMIF('РРО 21-25'!CN$18:CN$1158,свод!AY5,'РРО 21-25'!AU$18:AU$1158)</f>
        <v>0</v>
      </c>
      <c r="H5" s="179">
        <f>SUMIF('РРО 21-25'!CN$18:CN$1158,свод!AY5,'РРО 21-25'!AV$18:AV$1158)</f>
        <v>0</v>
      </c>
      <c r="I5" s="179">
        <f>SUMIF('РРО 21-25'!CN$18:CN$1158,свод!AY5,'РРО 21-25'!AW$18:AW$1158)</f>
        <v>0</v>
      </c>
      <c r="J5" s="179">
        <f>SUMIF('РРО 21-25'!CN$18:CN$1158,свод!AY5,'РРО 21-25'!AX$18:AX$1158)</f>
        <v>0</v>
      </c>
      <c r="K5" s="179">
        <f>SUMIF('РРО 21-25'!CN$18:CN$1158,свод!AY5,'РРО 21-25'!AY$18:AY$1158)</f>
        <v>0</v>
      </c>
      <c r="L5" s="179">
        <f>SUMIF('РРО 21-25'!CN$18:CN$1158,свод!AY5,'РРО 21-25'!AZ$18:AZ$1158)</f>
        <v>0</v>
      </c>
      <c r="M5" s="179">
        <f>SUMIF('РРО 21-25'!CN$18:CN$1158,свод!AY5,'РРО 21-25'!BA$18:BA$1158)</f>
        <v>0</v>
      </c>
      <c r="N5" s="179">
        <f>SUMIF('РРО 21-25'!CN$18:CN$1158,свод!AY5,'РРО 21-25'!BB$18:BB$1158)</f>
        <v>236563786.12</v>
      </c>
      <c r="O5" s="179">
        <f>SUMIF('РРО 21-25'!CN$18:CN$1158,свод!AY5,'РРО 21-25'!BC$18:BC$1158)</f>
        <v>0</v>
      </c>
      <c r="P5" s="180">
        <f>SUMIF('РРО 21-25'!CN$18:CN$1158,свод!AY5,'РРО 21-25'!BD$18:BD$1158)</f>
        <v>22542315.609999999</v>
      </c>
      <c r="Q5" s="179">
        <f>SUMIF('РРО 21-25'!CN$18:CN$1158,свод!AY5,'РРО 21-25'!BE$18:BE$1158)</f>
        <v>0</v>
      </c>
      <c r="R5" s="179">
        <f>SUMIF('РРО 21-25'!CN$18:CN$1158,свод!AY5,'РРО 21-25'!BF$18:BF$1158)</f>
        <v>0</v>
      </c>
      <c r="S5" s="179">
        <f>SUMIF('РРО 21-25'!CN$18:CN$1158,свод!AY5,'РРО 21-25'!BG$18:BG$1158)</f>
        <v>0</v>
      </c>
      <c r="T5" s="179">
        <f>SUMIF('РРО 21-25'!CN$18:CN$1158,свод!AY5,'РРО 21-25'!BH$18:BH$1158)</f>
        <v>22542315.609999999</v>
      </c>
      <c r="U5" s="180">
        <f>SUMIF('РРО 21-25'!CN$18:CN$1158,свод!AY5,'РРО 21-25'!BI$18:BI$1158)</f>
        <v>28121780</v>
      </c>
      <c r="V5" s="179">
        <f>SUMIF('РРО 21-25'!CN$18:CN$1158,свод!AY5,'РРО 21-25'!BJ$18:BJ$1158)</f>
        <v>0</v>
      </c>
      <c r="W5" s="179">
        <f>SUMIF('РРО 21-25'!CN$18:CN$1158,свод!AY5,'РРО 21-25'!BK$18:BK$1158)</f>
        <v>0</v>
      </c>
      <c r="X5" s="179">
        <f>SUMIF('РРО 21-25'!CN$18:CN$1158,свод!AY5,'РРО 21-25'!BL$18:BL$1158)</f>
        <v>0</v>
      </c>
      <c r="Y5" s="179">
        <f>SUMIF('РРО 21-25'!CN$18:CN$1158,свод!AY5,'РРО 21-25'!BM$18:BM$1158)</f>
        <v>28121780</v>
      </c>
      <c r="Z5" s="180">
        <f>SUMIF('РРО 21-25'!CN$18:CN$1158,свод!AY5,'РРО 21-25'!BN$18:BN$1158)</f>
        <v>3230320</v>
      </c>
      <c r="AA5" s="179">
        <f>SUMIF('РРО 21-25'!CN$18:CN$1158,свод!AY5,'РРО 21-25'!BO$18:BO$1158)</f>
        <v>0</v>
      </c>
      <c r="AB5" s="179">
        <f>SUMIF('РРО 21-25'!CN$18:CN$1158,свод!AY5,'РРО 21-25'!BP$18:BP$1158)</f>
        <v>0</v>
      </c>
      <c r="AC5" s="179">
        <f>SUMIF('РРО 21-25'!CN$18:CN$1158,свод!AY5,'РРО 21-25'!BQ$18:BQ$1158)</f>
        <v>0</v>
      </c>
      <c r="AD5" s="179">
        <f>SUMIF('РРО 21-25'!CN$18:CN$1158,свод!AY5,'РРО 21-25'!BR$18:BR$1158)</f>
        <v>3230320</v>
      </c>
      <c r="AE5" s="180">
        <f>SUMIF('РРО 21-25'!CN$18:CN$1158,свод!AY5,'РРО 21-25'!BS$18:BS$1158)</f>
        <v>3230320</v>
      </c>
      <c r="AF5" s="179">
        <f>SUMIF('РРО 21-25'!CN$18:CN$1158,свод!AY5,'РРО 21-25'!BT$18:BT$1158)</f>
        <v>0</v>
      </c>
      <c r="AG5" s="179">
        <f>SUMIF('РРО 21-25'!CN$18:CN$1158,свод!AY5,'РРО 21-25'!BU$18:BU$1158)</f>
        <v>0</v>
      </c>
      <c r="AH5" s="179">
        <f>SUMIF('РРО 21-25'!CN$18:CN$1158,свод!AY5,'РРО 21-25'!BV$18:BV$1158)</f>
        <v>0</v>
      </c>
      <c r="AI5" s="179">
        <f>SUMIF('РРО 21-25'!CN$18:CN$1158,свод!AY5,'РРО 21-25'!BW$18:BW$1158)</f>
        <v>3230320</v>
      </c>
      <c r="AJ5" s="179">
        <f>SUMIF('РРО 21-25'!CN$18:CN$1158,свод!AY5,'РРО 21-25'!BX$18:BX$1158)</f>
        <v>0</v>
      </c>
      <c r="AK5" s="179">
        <f>SUMIF('РРО 21-25'!CN$18:CN$1158,свод!AY5,'РРО 21-25'!BY$18:BY$1158)</f>
        <v>0</v>
      </c>
      <c r="AL5" s="179">
        <f>SUMIF('РРО 21-25'!CN$18:CN$1158,свод!AY5,'РРО 21-25'!BZ$18:BZ$1158)</f>
        <v>0</v>
      </c>
      <c r="AM5" s="179">
        <f>SUMIF('РРО 21-25'!CN$18:CN$1158,свод!AY5,'РРО 21-25'!CA$18:CA$1158)</f>
        <v>0</v>
      </c>
      <c r="AN5" s="179">
        <f>SUMIF('РРО 21-25'!CN$18:CN$1158,свод!AY5,'РРО 21-25'!CB$18:CB$1158)</f>
        <v>0</v>
      </c>
      <c r="AO5" s="179">
        <f>SUMIF('РРО 21-25'!CN$18:CN$1158,свод!AY5,'РРО 21-25'!CC$18:CC$1158)</f>
        <v>22542315.609999999</v>
      </c>
      <c r="AP5" s="179">
        <f>SUMIF('РРО 21-25'!CN$18:CN$1158,свод!AY5,'РРО 21-25'!CD$18:CD$1158)</f>
        <v>0</v>
      </c>
      <c r="AQ5" s="179">
        <f>SUMIF('РРО 21-25'!CN$18:CN$1158,свод!AY5,'РРО 21-25'!CE$18:CE$1158)</f>
        <v>0</v>
      </c>
      <c r="AR5" s="179">
        <f>SUMIF('РРО 21-25'!CN$18:CN$1158,свод!AY5,'РРО 21-25'!CF$18:CF$1158)</f>
        <v>0</v>
      </c>
      <c r="AS5" s="179">
        <f>SUMIF('РРО 21-25'!CN$18:CN$1158,свод!AY5,'РРО 21-25'!CG$18:CG$1158)</f>
        <v>22542315.609999999</v>
      </c>
      <c r="AT5" s="179">
        <f>SUMIF('РРО 21-25'!CN$18:CN$1158,свод!AY5,'РРО 21-25'!CH$18:CH$1158)</f>
        <v>28121780</v>
      </c>
      <c r="AU5" s="179">
        <f>SUMIF('РРО 21-25'!CN$18:CN$1158,свод!AY5,'РРО 21-25'!CI$18:CI$1158)</f>
        <v>0</v>
      </c>
      <c r="AV5" s="179">
        <f>SUMIF('РРО 21-25'!CN$18:CN$1158,свод!AY5,'РРО 21-25'!CJ$18:CJ$1158)</f>
        <v>0</v>
      </c>
      <c r="AW5" s="179">
        <f>SUMIF('РРО 21-25'!CN$18:CN$1158,свод!AY5,'РРО 21-25'!CK$18:CK$1158)</f>
        <v>0</v>
      </c>
      <c r="AX5" s="179">
        <f>SUMIF('РРО 21-25'!CN$18:CN$1158,свод!AY5,'РРО 21-25'!CL$18:CL$1158)</f>
        <v>28121780</v>
      </c>
      <c r="AY5" t="str">
        <f>CONCATENATE(A5,C5,D5,E5)</f>
        <v>4010000010111нормативный</v>
      </c>
      <c r="BC5" s="142">
        <f>AO5-P5</f>
        <v>0</v>
      </c>
      <c r="BD5" s="142">
        <f t="shared" ref="BD5:BL5" si="0">AP5-Q5</f>
        <v>0</v>
      </c>
      <c r="BE5" s="142">
        <f t="shared" si="0"/>
        <v>0</v>
      </c>
      <c r="BF5" s="142">
        <f t="shared" si="0"/>
        <v>0</v>
      </c>
      <c r="BG5" s="142">
        <f t="shared" si="0"/>
        <v>0</v>
      </c>
      <c r="BH5" s="142">
        <f t="shared" si="0"/>
        <v>0</v>
      </c>
      <c r="BI5" s="142">
        <f t="shared" si="0"/>
        <v>0</v>
      </c>
      <c r="BJ5" s="142">
        <f t="shared" si="0"/>
        <v>0</v>
      </c>
      <c r="BK5" s="142">
        <f t="shared" si="0"/>
        <v>0</v>
      </c>
      <c r="BL5" s="142">
        <f t="shared" si="0"/>
        <v>0</v>
      </c>
    </row>
    <row r="6" spans="1:64" ht="15" customHeight="1">
      <c r="A6" s="184">
        <v>401000001</v>
      </c>
      <c r="B6" s="183" t="s">
        <v>140</v>
      </c>
      <c r="C6" s="182" t="s">
        <v>71</v>
      </c>
      <c r="D6" s="182" t="s">
        <v>72</v>
      </c>
      <c r="E6" s="181" t="s">
        <v>92</v>
      </c>
      <c r="F6" s="180">
        <f>SUMIF('РРО 21-25'!CN$18:CN$1158,свод!AY6,'РРО 21-25'!AT$18:AT$1158)</f>
        <v>56306418.640000001</v>
      </c>
      <c r="G6" s="180">
        <f>SUMIF('РРО 21-25'!CN$18:CN$1158,свод!AY6,'РРО 21-25'!AU$18:AU$1158)</f>
        <v>35822296.799999997</v>
      </c>
      <c r="H6" s="179">
        <f>SUMIF('РРО 21-25'!CN$18:CN$1158,свод!AY6,'РРО 21-25'!AV$18:AV$1158)</f>
        <v>0</v>
      </c>
      <c r="I6" s="179">
        <f>SUMIF('РРО 21-25'!CN$18:CN$1158,свод!AY6,'РРО 21-25'!AW$18:AW$1158)</f>
        <v>0</v>
      </c>
      <c r="J6" s="179">
        <f>SUMIF('РРО 21-25'!CN$18:CN$1158,свод!AY6,'РРО 21-25'!AX$18:AX$1158)</f>
        <v>0</v>
      </c>
      <c r="K6" s="179">
        <f>SUMIF('РРО 21-25'!CN$18:CN$1158,свод!AY6,'РРО 21-25'!AY$18:AY$1158)</f>
        <v>0</v>
      </c>
      <c r="L6" s="179">
        <f>SUMIF('РРО 21-25'!CN$18:CN$1158,свод!AY6,'РРО 21-25'!AZ$18:AZ$1158)</f>
        <v>0</v>
      </c>
      <c r="M6" s="179">
        <f>SUMIF('РРО 21-25'!CN$18:CN$1158,свод!AY6,'РРО 21-25'!BA$18:BA$1158)</f>
        <v>0</v>
      </c>
      <c r="N6" s="179">
        <f>SUMIF('РРО 21-25'!CN$18:CN$1158,свод!AY6,'РРО 21-25'!BB$18:BB$1158)</f>
        <v>56306418.640000001</v>
      </c>
      <c r="O6" s="179">
        <f>SUMIF('РРО 21-25'!CN$18:CN$1158,свод!AY6,'РРО 21-25'!BC$18:BC$1158)</f>
        <v>35822296.799999997</v>
      </c>
      <c r="P6" s="180">
        <f>SUMIF('РРО 21-25'!CN$18:CN$1158,свод!AY6,'РРО 21-25'!BD$18:BD$1158)</f>
        <v>57002246.299999997</v>
      </c>
      <c r="Q6" s="179">
        <f>SUMIF('РРО 21-25'!CN$18:CN$1158,свод!AY6,'РРО 21-25'!BE$18:BE$1158)</f>
        <v>0</v>
      </c>
      <c r="R6" s="179">
        <f>SUMIF('РРО 21-25'!CN$18:CN$1158,свод!AY6,'РРО 21-25'!BF$18:BF$1158)</f>
        <v>0</v>
      </c>
      <c r="S6" s="179">
        <f>SUMIF('РРО 21-25'!CN$18:CN$1158,свод!AY6,'РРО 21-25'!BG$18:BG$1158)</f>
        <v>0</v>
      </c>
      <c r="T6" s="179">
        <f>SUMIF('РРО 21-25'!CN$18:CN$1158,свод!AY6,'РРО 21-25'!BH$18:BH$1158)</f>
        <v>57002246.299999997</v>
      </c>
      <c r="U6" s="180">
        <f>SUMIF('РРО 21-25'!CN$18:CN$1158,свод!AY6,'РРО 21-25'!BI$18:BI$1158)</f>
        <v>24802403.300000001</v>
      </c>
      <c r="V6" s="179">
        <f>SUMIF('РРО 21-25'!CN$18:CN$1158,свод!AY6,'РРО 21-25'!BJ$18:BJ$1158)</f>
        <v>0</v>
      </c>
      <c r="W6" s="179">
        <f>SUMIF('РРО 21-25'!CN$18:CN$1158,свод!AY6,'РРО 21-25'!BK$18:BK$1158)</f>
        <v>0</v>
      </c>
      <c r="X6" s="179">
        <f>SUMIF('РРО 21-25'!CN$18:CN$1158,свод!AY6,'РРО 21-25'!BL$18:BL$1158)</f>
        <v>0</v>
      </c>
      <c r="Y6" s="179">
        <f>SUMIF('РРО 21-25'!CN$18:CN$1158,свод!AY6,'РРО 21-25'!BM$18:BM$1158)</f>
        <v>24802403.300000001</v>
      </c>
      <c r="Z6" s="180">
        <f>SUMIF('РРО 21-25'!CN$18:CN$1158,свод!AY6,'РРО 21-25'!BN$18:BN$1158)</f>
        <v>24802403.300000001</v>
      </c>
      <c r="AA6" s="179">
        <f>SUMIF('РРО 21-25'!CN$18:CN$1158,свод!AY6,'РРО 21-25'!BO$18:BO$1158)</f>
        <v>0</v>
      </c>
      <c r="AB6" s="179">
        <f>SUMIF('РРО 21-25'!CN$18:CN$1158,свод!AY6,'РРО 21-25'!BP$18:BP$1158)</f>
        <v>0</v>
      </c>
      <c r="AC6" s="179">
        <f>SUMIF('РРО 21-25'!CN$18:CN$1158,свод!AY6,'РРО 21-25'!BQ$18:BQ$1158)</f>
        <v>0</v>
      </c>
      <c r="AD6" s="179">
        <f>SUMIF('РРО 21-25'!CN$18:CN$1158,свод!AY6,'РРО 21-25'!BR$18:BR$1158)</f>
        <v>24802403.300000001</v>
      </c>
      <c r="AE6" s="180">
        <f>SUMIF('РРО 21-25'!CN$18:CN$1158,свод!AY6,'РРО 21-25'!BS$18:BS$1158)</f>
        <v>24802403.300000001</v>
      </c>
      <c r="AF6" s="179">
        <f>SUMIF('РРО 21-25'!CN$18:CN$1158,свод!AY6,'РРО 21-25'!BT$18:BT$1158)</f>
        <v>0</v>
      </c>
      <c r="AG6" s="179">
        <f>SUMIF('РРО 21-25'!CN$18:CN$1158,свод!AY6,'РРО 21-25'!BU$18:BU$1158)</f>
        <v>0</v>
      </c>
      <c r="AH6" s="179">
        <f>SUMIF('РРО 21-25'!CN$18:CN$1158,свод!AY6,'РРО 21-25'!BV$18:BV$1158)</f>
        <v>0</v>
      </c>
      <c r="AI6" s="179">
        <f>SUMIF('РРО 21-25'!CN$18:CN$1158,свод!AY6,'РРО 21-25'!BW$18:BW$1158)</f>
        <v>24802403.300000001</v>
      </c>
      <c r="AJ6" s="179">
        <f>SUMIF('РРО 21-25'!CN$18:CN$1158,свод!AY6,'РРО 21-25'!BX$18:BX$1158)</f>
        <v>35822296.799999997</v>
      </c>
      <c r="AK6" s="179">
        <f>SUMIF('РРО 21-25'!CN$18:CN$1158,свод!AY6,'РРО 21-25'!BY$18:BY$1158)</f>
        <v>0</v>
      </c>
      <c r="AL6" s="179">
        <f>SUMIF('РРО 21-25'!CN$18:CN$1158,свод!AY6,'РРО 21-25'!BZ$18:BZ$1158)</f>
        <v>0</v>
      </c>
      <c r="AM6" s="179">
        <f>SUMIF('РРО 21-25'!CN$18:CN$1158,свод!AY6,'РРО 21-25'!CA$18:CA$1158)</f>
        <v>0</v>
      </c>
      <c r="AN6" s="179">
        <f>SUMIF('РРО 21-25'!CN$18:CN$1158,свод!AY6,'РРО 21-25'!CB$18:CB$1158)</f>
        <v>35822296.799999997</v>
      </c>
      <c r="AO6" s="179">
        <f>SUMIF('РРО 21-25'!CN$18:CN$1158,свод!AY6,'РРО 21-25'!CC$18:CC$1158)</f>
        <v>57002246.299999997</v>
      </c>
      <c r="AP6" s="179">
        <f>SUMIF('РРО 21-25'!CN$18:CN$1158,свод!AY6,'РРО 21-25'!CD$18:CD$1158)</f>
        <v>0</v>
      </c>
      <c r="AQ6" s="179">
        <f>SUMIF('РРО 21-25'!CN$18:CN$1158,свод!AY6,'РРО 21-25'!CE$18:CE$1158)</f>
        <v>0</v>
      </c>
      <c r="AR6" s="179">
        <f>SUMIF('РРО 21-25'!CN$18:CN$1158,свод!AY6,'РРО 21-25'!CF$18:CF$1158)</f>
        <v>0</v>
      </c>
      <c r="AS6" s="179">
        <f>SUMIF('РРО 21-25'!CN$18:CN$1158,свод!AY6,'РРО 21-25'!CG$18:CG$1158)</f>
        <v>57002246.299999997</v>
      </c>
      <c r="AT6" s="179">
        <f>SUMIF('РРО 21-25'!CN$18:CN$1158,свод!AY6,'РРО 21-25'!CH$18:CH$1158)</f>
        <v>24802403.300000001</v>
      </c>
      <c r="AU6" s="179">
        <f>SUMIF('РРО 21-25'!CN$18:CN$1158,свод!AY6,'РРО 21-25'!CI$18:CI$1158)</f>
        <v>0</v>
      </c>
      <c r="AV6" s="179">
        <f>SUMIF('РРО 21-25'!CN$18:CN$1158,свод!AY6,'РРО 21-25'!CJ$18:CJ$1158)</f>
        <v>0</v>
      </c>
      <c r="AW6" s="179">
        <f>SUMIF('РРО 21-25'!CN$18:CN$1158,свод!AY6,'РРО 21-25'!CK$18:CK$1158)</f>
        <v>0</v>
      </c>
      <c r="AX6" s="179">
        <f>SUMIF('РРО 21-25'!CN$18:CN$1158,свод!AY6,'РРО 21-25'!CL$18:CL$1158)</f>
        <v>24802403.300000001</v>
      </c>
      <c r="AY6" t="str">
        <f t="shared" ref="AY6:AY73" si="1">CONCATENATE(A6,C6,D6,E6)</f>
        <v>4010000010113плановый</v>
      </c>
      <c r="BC6" s="142">
        <f t="shared" ref="BC6:BC75" si="2">AO6-P6</f>
        <v>0</v>
      </c>
      <c r="BD6" s="142">
        <f t="shared" ref="BD6:BD75" si="3">AP6-Q6</f>
        <v>0</v>
      </c>
      <c r="BE6" s="142">
        <f t="shared" ref="BE6:BE75" si="4">AQ6-R6</f>
        <v>0</v>
      </c>
      <c r="BF6" s="142">
        <f t="shared" ref="BF6:BF75" si="5">AR6-S6</f>
        <v>0</v>
      </c>
      <c r="BG6" s="142">
        <f t="shared" ref="BG6:BG75" si="6">AS6-T6</f>
        <v>0</v>
      </c>
      <c r="BH6" s="142">
        <f t="shared" ref="BH6:BH75" si="7">AT6-U6</f>
        <v>0</v>
      </c>
      <c r="BI6" s="142">
        <f t="shared" ref="BI6:BI75" si="8">AU6-V6</f>
        <v>0</v>
      </c>
      <c r="BJ6" s="142">
        <f t="shared" ref="BJ6:BJ75" si="9">AV6-W6</f>
        <v>0</v>
      </c>
      <c r="BK6" s="142">
        <f t="shared" ref="BK6:BK75" si="10">AW6-X6</f>
        <v>0</v>
      </c>
      <c r="BL6" s="142">
        <f t="shared" ref="BL6:BL75" si="11">AX6-Y6</f>
        <v>0</v>
      </c>
    </row>
    <row r="7" spans="1:64" ht="15" customHeight="1">
      <c r="A7" s="184">
        <v>401000001</v>
      </c>
      <c r="B7" s="183" t="s">
        <v>140</v>
      </c>
      <c r="C7" s="182" t="s">
        <v>71</v>
      </c>
      <c r="D7" s="182" t="s">
        <v>72</v>
      </c>
      <c r="E7" s="181" t="s">
        <v>91</v>
      </c>
      <c r="F7" s="180">
        <f>SUMIF('РРО 21-25'!CN$18:CN$1158,свод!AY7,'РРО 21-25'!AT$18:AT$1158)</f>
        <v>7589452.75</v>
      </c>
      <c r="G7" s="180">
        <f>SUMIF('РРО 21-25'!CN$18:CN$1158,свод!AY7,'РРО 21-25'!AU$18:AU$1158)</f>
        <v>0</v>
      </c>
      <c r="H7" s="179">
        <f>SUMIF('РРО 21-25'!CN$18:CN$1158,свод!AY7,'РРО 21-25'!AV$18:AV$1158)</f>
        <v>0</v>
      </c>
      <c r="I7" s="179">
        <f>SUMIF('РРО 21-25'!CN$18:CN$1158,свод!AY7,'РРО 21-25'!AW$18:AW$1158)</f>
        <v>0</v>
      </c>
      <c r="J7" s="179">
        <f>SUMIF('РРО 21-25'!CN$18:CN$1158,свод!AY7,'РРО 21-25'!AX$18:AX$1158)</f>
        <v>0</v>
      </c>
      <c r="K7" s="179">
        <f>SUMIF('РРО 21-25'!CN$18:CN$1158,свод!AY7,'РРО 21-25'!AY$18:AY$1158)</f>
        <v>0</v>
      </c>
      <c r="L7" s="179">
        <f>SUMIF('РРО 21-25'!CN$18:CN$1158,свод!AY7,'РРО 21-25'!AZ$18:AZ$1158)</f>
        <v>0</v>
      </c>
      <c r="M7" s="179">
        <f>SUMIF('РРО 21-25'!CN$18:CN$1158,свод!AY7,'РРО 21-25'!BA$18:BA$1158)</f>
        <v>0</v>
      </c>
      <c r="N7" s="179">
        <f>SUMIF('РРО 21-25'!CN$18:CN$1158,свод!AY7,'РРО 21-25'!BB$18:BB$1158)</f>
        <v>7589452.75</v>
      </c>
      <c r="O7" s="179">
        <f>SUMIF('РРО 21-25'!CN$18:CN$1158,свод!AY7,'РРО 21-25'!BC$18:BC$1158)</f>
        <v>0</v>
      </c>
      <c r="P7" s="180">
        <f>SUMIF('РРО 21-25'!CN$18:CN$1158,свод!AY7,'РРО 21-25'!BD$18:BD$1158)</f>
        <v>10073370.26</v>
      </c>
      <c r="Q7" s="179">
        <f>SUMIF('РРО 21-25'!CN$18:CN$1158,свод!AY7,'РРО 21-25'!BE$18:BE$1158)</f>
        <v>0</v>
      </c>
      <c r="R7" s="179">
        <f>SUMIF('РРО 21-25'!CN$18:CN$1158,свод!AY7,'РРО 21-25'!BF$18:BF$1158)</f>
        <v>0</v>
      </c>
      <c r="S7" s="179">
        <f>SUMIF('РРО 21-25'!CN$18:CN$1158,свод!AY7,'РРО 21-25'!BG$18:BG$1158)</f>
        <v>0</v>
      </c>
      <c r="T7" s="179">
        <f>SUMIF('РРО 21-25'!CN$18:CN$1158,свод!AY7,'РРО 21-25'!BH$18:BH$1158)</f>
        <v>10073370.26</v>
      </c>
      <c r="U7" s="180">
        <f>SUMIF('РРО 21-25'!CN$18:CN$1158,свод!AY7,'РРО 21-25'!BI$18:BI$1158)</f>
        <v>7484420</v>
      </c>
      <c r="V7" s="179">
        <f>SUMIF('РРО 21-25'!CN$18:CN$1158,свод!AY7,'РРО 21-25'!BJ$18:BJ$1158)</f>
        <v>0</v>
      </c>
      <c r="W7" s="179">
        <f>SUMIF('РРО 21-25'!CN$18:CN$1158,свод!AY7,'РРО 21-25'!BK$18:BK$1158)</f>
        <v>0</v>
      </c>
      <c r="X7" s="179">
        <f>SUMIF('РРО 21-25'!CN$18:CN$1158,свод!AY7,'РРО 21-25'!BL$18:BL$1158)</f>
        <v>0</v>
      </c>
      <c r="Y7" s="179">
        <f>SUMIF('РРО 21-25'!CN$18:CN$1158,свод!AY7,'РРО 21-25'!BM$18:BM$1158)</f>
        <v>7484420</v>
      </c>
      <c r="Z7" s="180">
        <f>SUMIF('РРО 21-25'!CN$18:CN$1158,свод!AY7,'РРО 21-25'!BN$18:BN$1158)</f>
        <v>5987047.8300000001</v>
      </c>
      <c r="AA7" s="179">
        <f>SUMIF('РРО 21-25'!CN$18:CN$1158,свод!AY7,'РРО 21-25'!BO$18:BO$1158)</f>
        <v>0</v>
      </c>
      <c r="AB7" s="179">
        <f>SUMIF('РРО 21-25'!CN$18:CN$1158,свод!AY7,'РРО 21-25'!BP$18:BP$1158)</f>
        <v>0</v>
      </c>
      <c r="AC7" s="179">
        <f>SUMIF('РРО 21-25'!CN$18:CN$1158,свод!AY7,'РРО 21-25'!BQ$18:BQ$1158)</f>
        <v>0</v>
      </c>
      <c r="AD7" s="179">
        <f>SUMIF('РРО 21-25'!CN$18:CN$1158,свод!AY7,'РРО 21-25'!BR$18:BR$1158)</f>
        <v>5987047.8300000001</v>
      </c>
      <c r="AE7" s="180">
        <f>SUMIF('РРО 21-25'!CN$18:CN$1158,свод!AY7,'РРО 21-25'!BS$18:BS$1158)</f>
        <v>5987047.8300000001</v>
      </c>
      <c r="AF7" s="179">
        <f>SUMIF('РРО 21-25'!CN$18:CN$1158,свод!AY7,'РРО 21-25'!BT$18:BT$1158)</f>
        <v>0</v>
      </c>
      <c r="AG7" s="179">
        <f>SUMIF('РРО 21-25'!CN$18:CN$1158,свод!AY7,'РРО 21-25'!BU$18:BU$1158)</f>
        <v>0</v>
      </c>
      <c r="AH7" s="179">
        <f>SUMIF('РРО 21-25'!CN$18:CN$1158,свод!AY7,'РРО 21-25'!BV$18:BV$1158)</f>
        <v>0</v>
      </c>
      <c r="AI7" s="179">
        <f>SUMIF('РРО 21-25'!CN$18:CN$1158,свод!AY7,'РРО 21-25'!BW$18:BW$1158)</f>
        <v>5987047.8300000001</v>
      </c>
      <c r="AJ7" s="179">
        <f>SUMIF('РРО 21-25'!CN$18:CN$1158,свод!AY7,'РРО 21-25'!BX$18:BX$1158)</f>
        <v>0</v>
      </c>
      <c r="AK7" s="179">
        <f>SUMIF('РРО 21-25'!CN$18:CN$1158,свод!AY7,'РРО 21-25'!BY$18:BY$1158)</f>
        <v>0</v>
      </c>
      <c r="AL7" s="179">
        <f>SUMIF('РРО 21-25'!CN$18:CN$1158,свод!AY7,'РРО 21-25'!BZ$18:BZ$1158)</f>
        <v>0</v>
      </c>
      <c r="AM7" s="179">
        <f>SUMIF('РРО 21-25'!CN$18:CN$1158,свод!AY7,'РРО 21-25'!CA$18:CA$1158)</f>
        <v>0</v>
      </c>
      <c r="AN7" s="179">
        <f>SUMIF('РРО 21-25'!CN$18:CN$1158,свод!AY7,'РРО 21-25'!CB$18:CB$1158)</f>
        <v>0</v>
      </c>
      <c r="AO7" s="179">
        <f>SUMIF('РРО 21-25'!CN$18:CN$1158,свод!AY7,'РРО 21-25'!CC$18:CC$1158)</f>
        <v>10073370.26</v>
      </c>
      <c r="AP7" s="179">
        <f>SUMIF('РРО 21-25'!CN$18:CN$1158,свод!AY7,'РРО 21-25'!CD$18:CD$1158)</f>
        <v>0</v>
      </c>
      <c r="AQ7" s="179">
        <f>SUMIF('РРО 21-25'!CN$18:CN$1158,свод!AY7,'РРО 21-25'!CE$18:CE$1158)</f>
        <v>0</v>
      </c>
      <c r="AR7" s="179">
        <f>SUMIF('РРО 21-25'!CN$18:CN$1158,свод!AY7,'РРО 21-25'!CF$18:CF$1158)</f>
        <v>0</v>
      </c>
      <c r="AS7" s="179">
        <f>SUMIF('РРО 21-25'!CN$18:CN$1158,свод!AY7,'РРО 21-25'!CG$18:CG$1158)</f>
        <v>10073370.26</v>
      </c>
      <c r="AT7" s="179">
        <f>SUMIF('РРО 21-25'!CN$18:CN$1158,свод!AY7,'РРО 21-25'!CH$18:CH$1158)</f>
        <v>7484420</v>
      </c>
      <c r="AU7" s="179">
        <f>SUMIF('РРО 21-25'!CN$18:CN$1158,свод!AY7,'РРО 21-25'!CI$18:CI$1158)</f>
        <v>0</v>
      </c>
      <c r="AV7" s="179">
        <f>SUMIF('РРО 21-25'!CN$18:CN$1158,свод!AY7,'РРО 21-25'!CJ$18:CJ$1158)</f>
        <v>0</v>
      </c>
      <c r="AW7" s="179">
        <f>SUMIF('РРО 21-25'!CN$18:CN$1158,свод!AY7,'РРО 21-25'!CK$18:CK$1158)</f>
        <v>0</v>
      </c>
      <c r="AX7" s="179">
        <f>SUMIF('РРО 21-25'!CN$18:CN$1158,свод!AY7,'РРО 21-25'!CL$18:CL$1158)</f>
        <v>7484420</v>
      </c>
      <c r="AY7" t="str">
        <f t="shared" si="1"/>
        <v>4010000010113нормативный</v>
      </c>
      <c r="BC7" s="142">
        <f t="shared" si="2"/>
        <v>0</v>
      </c>
      <c r="BD7" s="142">
        <f t="shared" si="3"/>
        <v>0</v>
      </c>
      <c r="BE7" s="142">
        <f t="shared" si="4"/>
        <v>0</v>
      </c>
      <c r="BF7" s="142">
        <f t="shared" si="5"/>
        <v>0</v>
      </c>
      <c r="BG7" s="142">
        <f t="shared" si="6"/>
        <v>0</v>
      </c>
      <c r="BH7" s="142">
        <f t="shared" si="7"/>
        <v>0</v>
      </c>
      <c r="BI7" s="142">
        <f t="shared" si="8"/>
        <v>0</v>
      </c>
      <c r="BJ7" s="142">
        <f t="shared" si="9"/>
        <v>0</v>
      </c>
      <c r="BK7" s="142">
        <f t="shared" si="10"/>
        <v>0</v>
      </c>
      <c r="BL7" s="142">
        <f t="shared" si="11"/>
        <v>0</v>
      </c>
    </row>
    <row r="8" spans="1:64" ht="15" customHeight="1">
      <c r="A8" s="184">
        <v>401000003</v>
      </c>
      <c r="B8" s="183" t="s">
        <v>1849</v>
      </c>
      <c r="C8" s="182" t="s">
        <v>71</v>
      </c>
      <c r="D8" s="182" t="s">
        <v>72</v>
      </c>
      <c r="E8" s="181" t="s">
        <v>92</v>
      </c>
      <c r="F8" s="180">
        <f>SUMIF('РРО 21-25'!CN$18:CN$1158,свод!AY8,'РРО 21-25'!AT$18:AT$1158)</f>
        <v>30500508.84</v>
      </c>
      <c r="G8" s="180">
        <f>SUMIF('РРО 21-25'!CN$18:CN$1158,свод!AY8,'РРО 21-25'!AU$18:AU$1158)</f>
        <v>27162606.699999999</v>
      </c>
      <c r="H8" s="179">
        <f>SUMIF('РРО 21-25'!CN$18:CN$1158,свод!AY8,'РРО 21-25'!AV$18:AV$1158)</f>
        <v>0</v>
      </c>
      <c r="I8" s="179">
        <f>SUMIF('РРО 21-25'!CN$18:CN$1158,свод!AY8,'РРО 21-25'!AW$18:AW$1158)</f>
        <v>0</v>
      </c>
      <c r="J8" s="179">
        <f>SUMIF('РРО 21-25'!CN$18:CN$1158,свод!AY8,'РРО 21-25'!AX$18:AX$1158)</f>
        <v>0</v>
      </c>
      <c r="K8" s="179">
        <f>SUMIF('РРО 21-25'!CN$18:CN$1158,свод!AY8,'РРО 21-25'!AY$18:AY$1158)</f>
        <v>0</v>
      </c>
      <c r="L8" s="179">
        <f>SUMIF('РРО 21-25'!CN$18:CN$1158,свод!AY8,'РРО 21-25'!AZ$18:AZ$1158)</f>
        <v>0</v>
      </c>
      <c r="M8" s="179">
        <f>SUMIF('РРО 21-25'!CN$18:CN$1158,свод!AY8,'РРО 21-25'!BA$18:BA$1158)</f>
        <v>0</v>
      </c>
      <c r="N8" s="179">
        <f>SUMIF('РРО 21-25'!CN$18:CN$1158,свод!AY8,'РРО 21-25'!BB$18:BB$1158)</f>
        <v>30500508.84</v>
      </c>
      <c r="O8" s="179">
        <f>SUMIF('РРО 21-25'!CN$18:CN$1158,свод!AY8,'РРО 21-25'!BC$18:BC$1158)</f>
        <v>27162606.699999999</v>
      </c>
      <c r="P8" s="180">
        <f>SUMIF('РРО 21-25'!CN$18:CN$1158,свод!AY8,'РРО 21-25'!BD$18:BD$1158)</f>
        <v>370862666.14999998</v>
      </c>
      <c r="Q8" s="179">
        <f>SUMIF('РРО 21-25'!CN$18:CN$1158,свод!AY8,'РРО 21-25'!BE$18:BE$1158)</f>
        <v>0</v>
      </c>
      <c r="R8" s="179">
        <f>SUMIF('РРО 21-25'!CN$18:CN$1158,свод!AY8,'РРО 21-25'!BF$18:BF$1158)</f>
        <v>0</v>
      </c>
      <c r="S8" s="179">
        <f>SUMIF('РРО 21-25'!CN$18:CN$1158,свод!AY8,'РРО 21-25'!BG$18:BG$1158)</f>
        <v>0</v>
      </c>
      <c r="T8" s="179">
        <f>SUMIF('РРО 21-25'!CN$18:CN$1158,свод!AY8,'РРО 21-25'!BH$18:BH$1158)</f>
        <v>370862666.14999998</v>
      </c>
      <c r="U8" s="180">
        <f>SUMIF('РРО 21-25'!CN$18:CN$1158,свод!AY8,'РРО 21-25'!BI$18:BI$1158)</f>
        <v>4286730</v>
      </c>
      <c r="V8" s="179">
        <f>SUMIF('РРО 21-25'!CN$18:CN$1158,свод!AY8,'РРО 21-25'!BJ$18:BJ$1158)</f>
        <v>0</v>
      </c>
      <c r="W8" s="179">
        <f>SUMIF('РРО 21-25'!CN$18:CN$1158,свод!AY8,'РРО 21-25'!BK$18:BK$1158)</f>
        <v>0</v>
      </c>
      <c r="X8" s="179">
        <f>SUMIF('РРО 21-25'!CN$18:CN$1158,свод!AY8,'РРО 21-25'!BL$18:BL$1158)</f>
        <v>0</v>
      </c>
      <c r="Y8" s="179">
        <f>SUMIF('РРО 21-25'!CN$18:CN$1158,свод!AY8,'РРО 21-25'!BM$18:BM$1158)</f>
        <v>4286730</v>
      </c>
      <c r="Z8" s="180">
        <f>SUMIF('РРО 21-25'!CN$18:CN$1158,свод!AY8,'РРО 21-25'!BN$18:BN$1158)</f>
        <v>4286730</v>
      </c>
      <c r="AA8" s="179">
        <f>SUMIF('РРО 21-25'!CN$18:CN$1158,свод!AY8,'РРО 21-25'!BO$18:BO$1158)</f>
        <v>0</v>
      </c>
      <c r="AB8" s="179">
        <f>SUMIF('РРО 21-25'!CN$18:CN$1158,свод!AY8,'РРО 21-25'!BP$18:BP$1158)</f>
        <v>0</v>
      </c>
      <c r="AC8" s="179">
        <f>SUMIF('РРО 21-25'!CN$18:CN$1158,свод!AY8,'РРО 21-25'!BQ$18:BQ$1158)</f>
        <v>0</v>
      </c>
      <c r="AD8" s="179">
        <f>SUMIF('РРО 21-25'!CN$18:CN$1158,свод!AY8,'РРО 21-25'!BR$18:BR$1158)</f>
        <v>4286730</v>
      </c>
      <c r="AE8" s="180">
        <f>SUMIF('РРО 21-25'!CN$18:CN$1158,свод!AY8,'РРО 21-25'!BS$18:BS$1158)</f>
        <v>4286730</v>
      </c>
      <c r="AF8" s="179">
        <f>SUMIF('РРО 21-25'!CN$18:CN$1158,свод!AY8,'РРО 21-25'!BT$18:BT$1158)</f>
        <v>0</v>
      </c>
      <c r="AG8" s="179">
        <f>SUMIF('РРО 21-25'!CN$18:CN$1158,свод!AY8,'РРО 21-25'!BU$18:BU$1158)</f>
        <v>0</v>
      </c>
      <c r="AH8" s="179">
        <f>SUMIF('РРО 21-25'!CN$18:CN$1158,свод!AY8,'РРО 21-25'!BV$18:BV$1158)</f>
        <v>0</v>
      </c>
      <c r="AI8" s="179">
        <f>SUMIF('РРО 21-25'!CN$18:CN$1158,свод!AY8,'РРО 21-25'!BW$18:BW$1158)</f>
        <v>4286730</v>
      </c>
      <c r="AJ8" s="179">
        <f>SUMIF('РРО 21-25'!CN$18:CN$1158,свод!AY8,'РРО 21-25'!BX$18:BX$1158)</f>
        <v>30500508.84</v>
      </c>
      <c r="AK8" s="179">
        <f>SUMIF('РРО 21-25'!CN$18:CN$1158,свод!AY8,'РРО 21-25'!BY$18:BY$1158)</f>
        <v>0</v>
      </c>
      <c r="AL8" s="179">
        <f>SUMIF('РРО 21-25'!CN$18:CN$1158,свод!AY8,'РРО 21-25'!BZ$18:BZ$1158)</f>
        <v>0</v>
      </c>
      <c r="AM8" s="179">
        <f>SUMIF('РРО 21-25'!CN$18:CN$1158,свод!AY8,'РРО 21-25'!CA$18:CA$1158)</f>
        <v>0</v>
      </c>
      <c r="AN8" s="179">
        <f>SUMIF('РРО 21-25'!CN$18:CN$1158,свод!AY8,'РРО 21-25'!CB$18:CB$1158)</f>
        <v>30500508.84</v>
      </c>
      <c r="AO8" s="179">
        <f>SUMIF('РРО 21-25'!CN$18:CN$1158,свод!AY8,'РРО 21-25'!CC$18:CC$1158)</f>
        <v>370862666.14999998</v>
      </c>
      <c r="AP8" s="179">
        <f>SUMIF('РРО 21-25'!CN$18:CN$1158,свод!AY8,'РРО 21-25'!CD$18:CD$1158)</f>
        <v>0</v>
      </c>
      <c r="AQ8" s="179">
        <f>SUMIF('РРО 21-25'!CN$18:CN$1158,свод!AY8,'РРО 21-25'!CE$18:CE$1158)</f>
        <v>0</v>
      </c>
      <c r="AR8" s="179">
        <f>SUMIF('РРО 21-25'!CN$18:CN$1158,свод!AY8,'РРО 21-25'!CF$18:CF$1158)</f>
        <v>0</v>
      </c>
      <c r="AS8" s="179">
        <f>SUMIF('РРО 21-25'!CN$18:CN$1158,свод!AY8,'РРО 21-25'!CG$18:CG$1158)</f>
        <v>370862666.14999998</v>
      </c>
      <c r="AT8" s="179">
        <f>SUMIF('РРО 21-25'!CN$18:CN$1158,свод!AY8,'РРО 21-25'!CH$18:CH$1158)</f>
        <v>4286730</v>
      </c>
      <c r="AU8" s="179">
        <f>SUMIF('РРО 21-25'!CN$18:CN$1158,свод!AY8,'РРО 21-25'!CI$18:CI$1158)</f>
        <v>0</v>
      </c>
      <c r="AV8" s="179">
        <f>SUMIF('РРО 21-25'!CN$18:CN$1158,свод!AY8,'РРО 21-25'!CJ$18:CJ$1158)</f>
        <v>0</v>
      </c>
      <c r="AW8" s="179">
        <f>SUMIF('РРО 21-25'!CN$18:CN$1158,свод!AY8,'РРО 21-25'!CK$18:CK$1158)</f>
        <v>0</v>
      </c>
      <c r="AX8" s="179">
        <f>SUMIF('РРО 21-25'!CN$18:CN$1158,свод!AY8,'РРО 21-25'!CL$18:CL$1158)</f>
        <v>4286730</v>
      </c>
      <c r="AY8" t="str">
        <f t="shared" si="1"/>
        <v>4010000030113плановый</v>
      </c>
      <c r="BC8" s="142">
        <f t="shared" si="2"/>
        <v>0</v>
      </c>
      <c r="BD8" s="142">
        <f t="shared" si="3"/>
        <v>0</v>
      </c>
      <c r="BE8" s="142">
        <f t="shared" si="4"/>
        <v>0</v>
      </c>
      <c r="BF8" s="142">
        <f t="shared" si="5"/>
        <v>0</v>
      </c>
      <c r="BG8" s="142">
        <f t="shared" si="6"/>
        <v>0</v>
      </c>
      <c r="BH8" s="142">
        <f t="shared" si="7"/>
        <v>0</v>
      </c>
      <c r="BI8" s="142">
        <f t="shared" si="8"/>
        <v>0</v>
      </c>
      <c r="BJ8" s="142">
        <f t="shared" si="9"/>
        <v>0</v>
      </c>
      <c r="BK8" s="142">
        <f t="shared" si="10"/>
        <v>0</v>
      </c>
      <c r="BL8" s="142">
        <f t="shared" si="11"/>
        <v>0</v>
      </c>
    </row>
    <row r="9" spans="1:64" ht="15" customHeight="1">
      <c r="A9" s="184">
        <v>401000003</v>
      </c>
      <c r="B9" s="183" t="s">
        <v>1849</v>
      </c>
      <c r="C9" s="182" t="s">
        <v>71</v>
      </c>
      <c r="D9" s="182" t="s">
        <v>72</v>
      </c>
      <c r="E9" s="181" t="s">
        <v>91</v>
      </c>
      <c r="F9" s="180">
        <f>SUMIF('РРО 21-25'!CN$18:CN$1158,свод!AY9,'РРО 21-25'!AT$18:AT$1158)</f>
        <v>10968100</v>
      </c>
      <c r="G9" s="180">
        <f>SUMIF('РРО 21-25'!CN$18:CN$1158,свод!AY9,'РРО 21-25'!AU$18:AU$1158)</f>
        <v>10968100</v>
      </c>
      <c r="H9" s="179">
        <f>SUMIF('РРО 21-25'!CN$18:CN$1158,свод!AY9,'РРО 21-25'!AV$18:AV$1158)</f>
        <v>0</v>
      </c>
      <c r="I9" s="179">
        <f>SUMIF('РРО 21-25'!CN$18:CN$1158,свод!AY9,'РРО 21-25'!AW$18:AW$1158)</f>
        <v>0</v>
      </c>
      <c r="J9" s="179">
        <f>SUMIF('РРО 21-25'!CN$18:CN$1158,свод!AY9,'РРО 21-25'!AX$18:AX$1158)</f>
        <v>0</v>
      </c>
      <c r="K9" s="179">
        <f>SUMIF('РРО 21-25'!CN$18:CN$1158,свод!AY9,'РРО 21-25'!AY$18:AY$1158)</f>
        <v>0</v>
      </c>
      <c r="L9" s="179">
        <f>SUMIF('РРО 21-25'!CN$18:CN$1158,свод!AY9,'РРО 21-25'!AZ$18:AZ$1158)</f>
        <v>0</v>
      </c>
      <c r="M9" s="179">
        <f>SUMIF('РРО 21-25'!CN$18:CN$1158,свод!AY9,'РРО 21-25'!BA$18:BA$1158)</f>
        <v>0</v>
      </c>
      <c r="N9" s="179">
        <f>SUMIF('РРО 21-25'!CN$18:CN$1158,свод!AY9,'РРО 21-25'!BB$18:BB$1158)</f>
        <v>10968100</v>
      </c>
      <c r="O9" s="179">
        <f>SUMIF('РРО 21-25'!CN$18:CN$1158,свод!AY9,'РРО 21-25'!BC$18:BC$1158)</f>
        <v>10968100</v>
      </c>
      <c r="P9" s="180">
        <f>SUMIF('РРО 21-25'!CN$18:CN$1158,свод!AY9,'РРО 21-25'!BD$18:BD$1158)</f>
        <v>1259029.1599999999</v>
      </c>
      <c r="Q9" s="179">
        <f>SUMIF('РРО 21-25'!CN$18:CN$1158,свод!AY9,'РРО 21-25'!BE$18:BE$1158)</f>
        <v>0</v>
      </c>
      <c r="R9" s="179">
        <f>SUMIF('РРО 21-25'!CN$18:CN$1158,свод!AY9,'РРО 21-25'!BF$18:BF$1158)</f>
        <v>0</v>
      </c>
      <c r="S9" s="179">
        <f>SUMIF('РРО 21-25'!CN$18:CN$1158,свод!AY9,'РРО 21-25'!BG$18:BG$1158)</f>
        <v>0</v>
      </c>
      <c r="T9" s="179">
        <f>SUMIF('РРО 21-25'!CN$18:CN$1158,свод!AY9,'РРО 21-25'!BH$18:BH$1158)</f>
        <v>1259029.1599999999</v>
      </c>
      <c r="U9" s="180">
        <f>SUMIF('РРО 21-25'!CN$18:CN$1158,свод!AY9,'РРО 21-25'!BI$18:BI$1158)</f>
        <v>0</v>
      </c>
      <c r="V9" s="179">
        <f>SUMIF('РРО 21-25'!CN$18:CN$1158,свод!AY9,'РРО 21-25'!BJ$18:BJ$1158)</f>
        <v>0</v>
      </c>
      <c r="W9" s="179">
        <f>SUMIF('РРО 21-25'!CN$18:CN$1158,свод!AY9,'РРО 21-25'!BK$18:BK$1158)</f>
        <v>0</v>
      </c>
      <c r="X9" s="179">
        <f>SUMIF('РРО 21-25'!CN$18:CN$1158,свод!AY9,'РРО 21-25'!BL$18:BL$1158)</f>
        <v>0</v>
      </c>
      <c r="Y9" s="179">
        <f>SUMIF('РРО 21-25'!CN$18:CN$1158,свод!AY9,'РРО 21-25'!BM$18:BM$1158)</f>
        <v>0</v>
      </c>
      <c r="Z9" s="180">
        <f>SUMIF('РРО 21-25'!CN$18:CN$1158,свод!AY9,'РРО 21-25'!BN$18:BN$1158)</f>
        <v>0</v>
      </c>
      <c r="AA9" s="179">
        <f>SUMIF('РРО 21-25'!CN$18:CN$1158,свод!AY9,'РРО 21-25'!BO$18:BO$1158)</f>
        <v>0</v>
      </c>
      <c r="AB9" s="179">
        <f>SUMIF('РРО 21-25'!CN$18:CN$1158,свод!AY9,'РРО 21-25'!BP$18:BP$1158)</f>
        <v>0</v>
      </c>
      <c r="AC9" s="179">
        <f>SUMIF('РРО 21-25'!CN$18:CN$1158,свод!AY9,'РРО 21-25'!BQ$18:BQ$1158)</f>
        <v>0</v>
      </c>
      <c r="AD9" s="179">
        <f>SUMIF('РРО 21-25'!CN$18:CN$1158,свод!AY9,'РРО 21-25'!BR$18:BR$1158)</f>
        <v>0</v>
      </c>
      <c r="AE9" s="180">
        <f>SUMIF('РРО 21-25'!CN$18:CN$1158,свод!AY9,'РРО 21-25'!BS$18:BS$1158)</f>
        <v>0</v>
      </c>
      <c r="AF9" s="179">
        <f>SUMIF('РРО 21-25'!CN$18:CN$1158,свод!AY9,'РРО 21-25'!BT$18:BT$1158)</f>
        <v>0</v>
      </c>
      <c r="AG9" s="179">
        <f>SUMIF('РРО 21-25'!CN$18:CN$1158,свод!AY9,'РРО 21-25'!BU$18:BU$1158)</f>
        <v>0</v>
      </c>
      <c r="AH9" s="179">
        <f>SUMIF('РРО 21-25'!CN$18:CN$1158,свод!AY9,'РРО 21-25'!BV$18:BV$1158)</f>
        <v>0</v>
      </c>
      <c r="AI9" s="179">
        <f>SUMIF('РРО 21-25'!CN$18:CN$1158,свод!AY9,'РРО 21-25'!BW$18:BW$1158)</f>
        <v>0</v>
      </c>
      <c r="AJ9" s="179">
        <f>SUMIF('РРО 21-25'!CN$18:CN$1158,свод!AY9,'РРО 21-25'!BX$18:BX$1158)</f>
        <v>10968100</v>
      </c>
      <c r="AK9" s="179">
        <f>SUMIF('РРО 21-25'!CN$18:CN$1158,свод!AY9,'РРО 21-25'!BY$18:BY$1158)</f>
        <v>0</v>
      </c>
      <c r="AL9" s="179">
        <f>SUMIF('РРО 21-25'!CN$18:CN$1158,свод!AY9,'РРО 21-25'!BZ$18:BZ$1158)</f>
        <v>0</v>
      </c>
      <c r="AM9" s="179">
        <f>SUMIF('РРО 21-25'!CN$18:CN$1158,свод!AY9,'РРО 21-25'!CA$18:CA$1158)</f>
        <v>0</v>
      </c>
      <c r="AN9" s="179">
        <f>SUMIF('РРО 21-25'!CN$18:CN$1158,свод!AY9,'РРО 21-25'!CB$18:CB$1158)</f>
        <v>10968100</v>
      </c>
      <c r="AO9" s="179">
        <f>SUMIF('РРО 21-25'!CN$18:CN$1158,свод!AY9,'РРО 21-25'!CC$18:CC$1158)</f>
        <v>1259029.1599999999</v>
      </c>
      <c r="AP9" s="179">
        <f>SUMIF('РРО 21-25'!CN$18:CN$1158,свод!AY9,'РРО 21-25'!CD$18:CD$1158)</f>
        <v>0</v>
      </c>
      <c r="AQ9" s="179">
        <f>SUMIF('РРО 21-25'!CN$18:CN$1158,свод!AY9,'РРО 21-25'!CE$18:CE$1158)</f>
        <v>0</v>
      </c>
      <c r="AR9" s="179">
        <f>SUMIF('РРО 21-25'!CN$18:CN$1158,свод!AY9,'РРО 21-25'!CF$18:CF$1158)</f>
        <v>0</v>
      </c>
      <c r="AS9" s="179">
        <f>SUMIF('РРО 21-25'!CN$18:CN$1158,свод!AY9,'РРО 21-25'!CG$18:CG$1158)</f>
        <v>1259029.1599999999</v>
      </c>
      <c r="AT9" s="179">
        <f>SUMIF('РРО 21-25'!CN$18:CN$1158,свод!AY9,'РРО 21-25'!CH$18:CH$1158)</f>
        <v>0</v>
      </c>
      <c r="AU9" s="179">
        <f>SUMIF('РРО 21-25'!CN$18:CN$1158,свод!AY9,'РРО 21-25'!CI$18:CI$1158)</f>
        <v>0</v>
      </c>
      <c r="AV9" s="179">
        <f>SUMIF('РРО 21-25'!CN$18:CN$1158,свод!AY9,'РРО 21-25'!CJ$18:CJ$1158)</f>
        <v>0</v>
      </c>
      <c r="AW9" s="179">
        <f>SUMIF('РРО 21-25'!CN$18:CN$1158,свод!AY9,'РРО 21-25'!CK$18:CK$1158)</f>
        <v>0</v>
      </c>
      <c r="AX9" s="179">
        <f>SUMIF('РРО 21-25'!CN$18:CN$1158,свод!AY9,'РРО 21-25'!CL$18:CL$1158)</f>
        <v>0</v>
      </c>
      <c r="AY9" t="str">
        <f t="shared" si="1"/>
        <v>4010000030113нормативный</v>
      </c>
      <c r="BC9" s="142">
        <f t="shared" si="2"/>
        <v>0</v>
      </c>
      <c r="BD9" s="142">
        <f t="shared" si="3"/>
        <v>0</v>
      </c>
      <c r="BE9" s="142">
        <f t="shared" si="4"/>
        <v>0</v>
      </c>
      <c r="BF9" s="142">
        <f t="shared" si="5"/>
        <v>0</v>
      </c>
      <c r="BG9" s="142">
        <f t="shared" si="6"/>
        <v>0</v>
      </c>
      <c r="BH9" s="142">
        <f t="shared" si="7"/>
        <v>0</v>
      </c>
      <c r="BI9" s="142">
        <f t="shared" si="8"/>
        <v>0</v>
      </c>
      <c r="BJ9" s="142">
        <f t="shared" si="9"/>
        <v>0</v>
      </c>
      <c r="BK9" s="142">
        <f t="shared" si="10"/>
        <v>0</v>
      </c>
      <c r="BL9" s="142">
        <f t="shared" si="11"/>
        <v>0</v>
      </c>
    </row>
    <row r="10" spans="1:64" ht="15" customHeight="1">
      <c r="A10" s="184">
        <v>401000003</v>
      </c>
      <c r="B10" s="183" t="s">
        <v>1849</v>
      </c>
      <c r="C10" s="182" t="s">
        <v>137</v>
      </c>
      <c r="D10" s="182" t="s">
        <v>65</v>
      </c>
      <c r="E10" s="181" t="s">
        <v>92</v>
      </c>
      <c r="F10" s="180">
        <f>SUMIF('РРО 21-25'!CN$18:CN$1158,свод!AY10,'РРО 21-25'!AT$18:AT$1158)</f>
        <v>2166290.0299999998</v>
      </c>
      <c r="G10" s="180">
        <f>SUMIF('РРО 21-25'!CN$18:CN$1158,свод!AY10,'РРО 21-25'!AU$18:AU$1158)</f>
        <v>0</v>
      </c>
      <c r="H10" s="179">
        <f>SUMIF('РРО 21-25'!CN$18:CN$1158,свод!AY10,'РРО 21-25'!AV$18:AV$1158)</f>
        <v>0</v>
      </c>
      <c r="I10" s="179">
        <f>SUMIF('РРО 21-25'!CN$18:CN$1158,свод!AY10,'РРО 21-25'!AW$18:AW$1158)</f>
        <v>0</v>
      </c>
      <c r="J10" s="179">
        <f>SUMIF('РРО 21-25'!CN$18:CN$1158,свод!AY10,'РРО 21-25'!AX$18:AX$1158)</f>
        <v>0</v>
      </c>
      <c r="K10" s="179">
        <f>SUMIF('РРО 21-25'!CN$18:CN$1158,свод!AY10,'РРО 21-25'!AY$18:AY$1158)</f>
        <v>0</v>
      </c>
      <c r="L10" s="179">
        <f>SUMIF('РРО 21-25'!CN$18:CN$1158,свод!AY10,'РРО 21-25'!AZ$18:AZ$1158)</f>
        <v>0</v>
      </c>
      <c r="M10" s="179">
        <f>SUMIF('РРО 21-25'!CN$18:CN$1158,свод!AY10,'РРО 21-25'!BA$18:BA$1158)</f>
        <v>0</v>
      </c>
      <c r="N10" s="179">
        <f>SUMIF('РРО 21-25'!CN$18:CN$1158,свод!AY10,'РРО 21-25'!BB$18:BB$1158)</f>
        <v>2166290.0299999998</v>
      </c>
      <c r="O10" s="179">
        <f>SUMIF('РРО 21-25'!CN$18:CN$1158,свод!AY10,'РРО 21-25'!BC$18:BC$1158)</f>
        <v>0</v>
      </c>
      <c r="P10" s="180">
        <f>SUMIF('РРО 21-25'!CN$18:CN$1158,свод!AY10,'РРО 21-25'!BD$18:BD$1158)</f>
        <v>2166290.0299999998</v>
      </c>
      <c r="Q10" s="179">
        <f>SUMIF('РРО 21-25'!CN$18:CN$1158,свод!AY10,'РРО 21-25'!BE$18:BE$1158)</f>
        <v>0</v>
      </c>
      <c r="R10" s="179">
        <f>SUMIF('РРО 21-25'!CN$18:CN$1158,свод!AY10,'РРО 21-25'!BF$18:BF$1158)</f>
        <v>0</v>
      </c>
      <c r="S10" s="179">
        <f>SUMIF('РРО 21-25'!CN$18:CN$1158,свод!AY10,'РРО 21-25'!BG$18:BG$1158)</f>
        <v>0</v>
      </c>
      <c r="T10" s="179">
        <f>SUMIF('РРО 21-25'!CN$18:CN$1158,свод!AY10,'РРО 21-25'!BH$18:BH$1158)</f>
        <v>2166290.0299999998</v>
      </c>
      <c r="U10" s="180">
        <f>SUMIF('РРО 21-25'!CN$18:CN$1158,свод!AY10,'РРО 21-25'!BI$18:BI$1158)</f>
        <v>0</v>
      </c>
      <c r="V10" s="179">
        <f>SUMIF('РРО 21-25'!CN$18:CN$1158,свод!AY10,'РРО 21-25'!BJ$18:BJ$1158)</f>
        <v>0</v>
      </c>
      <c r="W10" s="179">
        <f>SUMIF('РРО 21-25'!CN$18:CN$1158,свод!AY10,'РРО 21-25'!BK$18:BK$1158)</f>
        <v>0</v>
      </c>
      <c r="X10" s="179">
        <f>SUMIF('РРО 21-25'!CN$18:CN$1158,свод!AY10,'РРО 21-25'!BL$18:BL$1158)</f>
        <v>0</v>
      </c>
      <c r="Y10" s="179">
        <f>SUMIF('РРО 21-25'!CN$18:CN$1158,свод!AY10,'РРО 21-25'!BM$18:BM$1158)</f>
        <v>0</v>
      </c>
      <c r="Z10" s="180">
        <f>SUMIF('РРО 21-25'!CN$18:CN$1158,свод!AY10,'РРО 21-25'!BN$18:BN$1158)</f>
        <v>0</v>
      </c>
      <c r="AA10" s="179">
        <f>SUMIF('РРО 21-25'!CN$18:CN$1158,свод!AY10,'РРО 21-25'!BO$18:BO$1158)</f>
        <v>0</v>
      </c>
      <c r="AB10" s="179">
        <f>SUMIF('РРО 21-25'!CN$18:CN$1158,свод!AY10,'РРО 21-25'!BP$18:BP$1158)</f>
        <v>0</v>
      </c>
      <c r="AC10" s="179">
        <f>SUMIF('РРО 21-25'!CN$18:CN$1158,свод!AY10,'РРО 21-25'!BQ$18:BQ$1158)</f>
        <v>0</v>
      </c>
      <c r="AD10" s="179">
        <f>SUMIF('РРО 21-25'!CN$18:CN$1158,свод!AY10,'РРО 21-25'!BR$18:BR$1158)</f>
        <v>0</v>
      </c>
      <c r="AE10" s="180">
        <f>SUMIF('РРО 21-25'!CN$18:CN$1158,свод!AY10,'РРО 21-25'!BS$18:BS$1158)</f>
        <v>0</v>
      </c>
      <c r="AF10" s="179">
        <f>SUMIF('РРО 21-25'!CN$18:CN$1158,свод!AY10,'РРО 21-25'!BT$18:BT$1158)</f>
        <v>0</v>
      </c>
      <c r="AG10" s="179">
        <f>SUMIF('РРО 21-25'!CN$18:CN$1158,свод!AY10,'РРО 21-25'!BU$18:BU$1158)</f>
        <v>0</v>
      </c>
      <c r="AH10" s="179">
        <f>SUMIF('РРО 21-25'!CN$18:CN$1158,свод!AY10,'РРО 21-25'!BV$18:BV$1158)</f>
        <v>0</v>
      </c>
      <c r="AI10" s="179">
        <f>SUMIF('РРО 21-25'!CN$18:CN$1158,свод!AY10,'РРО 21-25'!BW$18:BW$1158)</f>
        <v>0</v>
      </c>
      <c r="AJ10" s="179">
        <f>SUMIF('РРО 21-25'!CN$18:CN$1158,свод!AY10,'РРО 21-25'!BX$18:BX$1158)</f>
        <v>2166290.0299999998</v>
      </c>
      <c r="AK10" s="179">
        <f>SUMIF('РРО 21-25'!CN$18:CN$1158,свод!AY10,'РРО 21-25'!BY$18:BY$1158)</f>
        <v>0</v>
      </c>
      <c r="AL10" s="179">
        <f>SUMIF('РРО 21-25'!CN$18:CN$1158,свод!AY10,'РРО 21-25'!BZ$18:BZ$1158)</f>
        <v>0</v>
      </c>
      <c r="AM10" s="179">
        <f>SUMIF('РРО 21-25'!CN$18:CN$1158,свод!AY10,'РРО 21-25'!CA$18:CA$1158)</f>
        <v>0</v>
      </c>
      <c r="AN10" s="179">
        <f>SUMIF('РРО 21-25'!CN$18:CN$1158,свод!AY10,'РРО 21-25'!CB$18:CB$1158)</f>
        <v>2166290.0299999998</v>
      </c>
      <c r="AO10" s="179">
        <f>SUMIF('РРО 21-25'!CN$18:CN$1158,свод!AY10,'РРО 21-25'!CC$18:CC$1158)</f>
        <v>2166290.0299999998</v>
      </c>
      <c r="AP10" s="179">
        <f>SUMIF('РРО 21-25'!CN$18:CN$1158,свод!AY10,'РРО 21-25'!CD$18:CD$1158)</f>
        <v>0</v>
      </c>
      <c r="AQ10" s="179">
        <f>SUMIF('РРО 21-25'!CN$18:CN$1158,свод!AY10,'РРО 21-25'!CE$18:CE$1158)</f>
        <v>0</v>
      </c>
      <c r="AR10" s="179">
        <f>SUMIF('РРО 21-25'!CN$18:CN$1158,свод!AY10,'РРО 21-25'!CF$18:CF$1158)</f>
        <v>0</v>
      </c>
      <c r="AS10" s="179">
        <f>SUMIF('РРО 21-25'!CN$18:CN$1158,свод!AY10,'РРО 21-25'!CG$18:CG$1158)</f>
        <v>2166290.0299999998</v>
      </c>
      <c r="AT10" s="179">
        <f>SUMIF('РРО 21-25'!CN$18:CN$1158,свод!AY10,'РРО 21-25'!CH$18:CH$1158)</f>
        <v>0</v>
      </c>
      <c r="AU10" s="179">
        <f>SUMIF('РРО 21-25'!CN$18:CN$1158,свод!AY10,'РРО 21-25'!CI$18:CI$1158)</f>
        <v>0</v>
      </c>
      <c r="AV10" s="179">
        <f>SUMIF('РРО 21-25'!CN$18:CN$1158,свод!AY10,'РРО 21-25'!CJ$18:CJ$1158)</f>
        <v>0</v>
      </c>
      <c r="AW10" s="179">
        <f>SUMIF('РРО 21-25'!CN$18:CN$1158,свод!AY10,'РРО 21-25'!CK$18:CK$1158)</f>
        <v>0</v>
      </c>
      <c r="AX10" s="179">
        <f>SUMIF('РРО 21-25'!CN$18:CN$1158,свод!AY10,'РРО 21-25'!CL$18:CL$1158)</f>
        <v>0</v>
      </c>
      <c r="AY10" t="str">
        <f t="shared" si="1"/>
        <v>4010000030412плановый</v>
      </c>
      <c r="BC10" s="142">
        <f t="shared" si="2"/>
        <v>0</v>
      </c>
      <c r="BD10" s="142">
        <f t="shared" si="3"/>
        <v>0</v>
      </c>
      <c r="BE10" s="142">
        <f t="shared" si="4"/>
        <v>0</v>
      </c>
      <c r="BF10" s="142">
        <f t="shared" si="5"/>
        <v>0</v>
      </c>
      <c r="BG10" s="142">
        <f t="shared" si="6"/>
        <v>0</v>
      </c>
      <c r="BH10" s="142">
        <f t="shared" si="7"/>
        <v>0</v>
      </c>
      <c r="BI10" s="142">
        <f t="shared" si="8"/>
        <v>0</v>
      </c>
      <c r="BJ10" s="142">
        <f t="shared" si="9"/>
        <v>0</v>
      </c>
      <c r="BK10" s="142">
        <f t="shared" si="10"/>
        <v>0</v>
      </c>
      <c r="BL10" s="142">
        <f t="shared" si="11"/>
        <v>0</v>
      </c>
    </row>
    <row r="11" spans="1:64" ht="15" customHeight="1">
      <c r="A11" s="184">
        <v>401000003</v>
      </c>
      <c r="B11" s="183" t="s">
        <v>1849</v>
      </c>
      <c r="C11" s="182" t="s">
        <v>137</v>
      </c>
      <c r="D11" s="182" t="s">
        <v>65</v>
      </c>
      <c r="E11" s="181" t="s">
        <v>91</v>
      </c>
      <c r="F11" s="180">
        <f>SUMIF('РРО 21-25'!CN$18:CN$1158,свод!AY11,'РРО 21-25'!AT$18:AT$1158)</f>
        <v>18060571.84</v>
      </c>
      <c r="G11" s="180">
        <f>SUMIF('РРО 21-25'!CN$18:CN$1158,свод!AY11,'РРО 21-25'!AU$18:AU$1158)</f>
        <v>18060571.84</v>
      </c>
      <c r="H11" s="179">
        <f>SUMIF('РРО 21-25'!CN$18:CN$1158,свод!AY11,'РРО 21-25'!AV$18:AV$1158)</f>
        <v>0</v>
      </c>
      <c r="I11" s="179">
        <f>SUMIF('РРО 21-25'!CN$18:CN$1158,свод!AY11,'РРО 21-25'!AW$18:AW$1158)</f>
        <v>0</v>
      </c>
      <c r="J11" s="179">
        <f>SUMIF('РРО 21-25'!CN$18:CN$1158,свод!AY11,'РРО 21-25'!AX$18:AX$1158)</f>
        <v>0</v>
      </c>
      <c r="K11" s="179">
        <f>SUMIF('РРО 21-25'!CN$18:CN$1158,свод!AY11,'РРО 21-25'!AY$18:AY$1158)</f>
        <v>0</v>
      </c>
      <c r="L11" s="179">
        <f>SUMIF('РРО 21-25'!CN$18:CN$1158,свод!AY11,'РРО 21-25'!AZ$18:AZ$1158)</f>
        <v>0</v>
      </c>
      <c r="M11" s="179">
        <f>SUMIF('РРО 21-25'!CN$18:CN$1158,свод!AY11,'РРО 21-25'!BA$18:BA$1158)</f>
        <v>0</v>
      </c>
      <c r="N11" s="179">
        <f>SUMIF('РРО 21-25'!CN$18:CN$1158,свод!AY11,'РРО 21-25'!BB$18:BB$1158)</f>
        <v>18060571.84</v>
      </c>
      <c r="O11" s="179">
        <f>SUMIF('РРО 21-25'!CN$18:CN$1158,свод!AY11,'РРО 21-25'!BC$18:BC$1158)</f>
        <v>18060571.84</v>
      </c>
      <c r="P11" s="180">
        <f>SUMIF('РРО 21-25'!CN$18:CN$1158,свод!AY11,'РРО 21-25'!BD$18:BD$1158)</f>
        <v>100000</v>
      </c>
      <c r="Q11" s="179">
        <f>SUMIF('РРО 21-25'!CN$18:CN$1158,свод!AY11,'РРО 21-25'!BE$18:BE$1158)</f>
        <v>0</v>
      </c>
      <c r="R11" s="179">
        <f>SUMIF('РРО 21-25'!CN$18:CN$1158,свод!AY11,'РРО 21-25'!BF$18:BF$1158)</f>
        <v>0</v>
      </c>
      <c r="S11" s="179">
        <f>SUMIF('РРО 21-25'!CN$18:CN$1158,свод!AY11,'РРО 21-25'!BG$18:BG$1158)</f>
        <v>0</v>
      </c>
      <c r="T11" s="179">
        <f>SUMIF('РРО 21-25'!CN$18:CN$1158,свод!AY11,'РРО 21-25'!BH$18:BH$1158)</f>
        <v>100000</v>
      </c>
      <c r="U11" s="180">
        <f>SUMIF('РРО 21-25'!CN$18:CN$1158,свод!AY11,'РРО 21-25'!BI$18:BI$1158)</f>
        <v>100000</v>
      </c>
      <c r="V11" s="179">
        <f>SUMIF('РРО 21-25'!CN$18:CN$1158,свод!AY11,'РРО 21-25'!BJ$18:BJ$1158)</f>
        <v>0</v>
      </c>
      <c r="W11" s="179">
        <f>SUMIF('РРО 21-25'!CN$18:CN$1158,свод!AY11,'РРО 21-25'!BK$18:BK$1158)</f>
        <v>0</v>
      </c>
      <c r="X11" s="179">
        <f>SUMIF('РРО 21-25'!CN$18:CN$1158,свод!AY11,'РРО 21-25'!BL$18:BL$1158)</f>
        <v>0</v>
      </c>
      <c r="Y11" s="179">
        <f>SUMIF('РРО 21-25'!CN$18:CN$1158,свод!AY11,'РРО 21-25'!BM$18:BM$1158)</f>
        <v>100000</v>
      </c>
      <c r="Z11" s="180">
        <f>SUMIF('РРО 21-25'!CN$18:CN$1158,свод!AY11,'РРО 21-25'!BN$18:BN$1158)</f>
        <v>100000</v>
      </c>
      <c r="AA11" s="179">
        <f>SUMIF('РРО 21-25'!CN$18:CN$1158,свод!AY11,'РРО 21-25'!BO$18:BO$1158)</f>
        <v>0</v>
      </c>
      <c r="AB11" s="179">
        <f>SUMIF('РРО 21-25'!CN$18:CN$1158,свод!AY11,'РРО 21-25'!BP$18:BP$1158)</f>
        <v>0</v>
      </c>
      <c r="AC11" s="179">
        <f>SUMIF('РРО 21-25'!CN$18:CN$1158,свод!AY11,'РРО 21-25'!BQ$18:BQ$1158)</f>
        <v>0</v>
      </c>
      <c r="AD11" s="179">
        <f>SUMIF('РРО 21-25'!CN$18:CN$1158,свод!AY11,'РРО 21-25'!BR$18:BR$1158)</f>
        <v>100000</v>
      </c>
      <c r="AE11" s="180">
        <f>SUMIF('РРО 21-25'!CN$18:CN$1158,свод!AY11,'РРО 21-25'!BS$18:BS$1158)</f>
        <v>100000</v>
      </c>
      <c r="AF11" s="179">
        <f>SUMIF('РРО 21-25'!CN$18:CN$1158,свод!AY11,'РРО 21-25'!BT$18:BT$1158)</f>
        <v>0</v>
      </c>
      <c r="AG11" s="179">
        <f>SUMIF('РРО 21-25'!CN$18:CN$1158,свод!AY11,'РРО 21-25'!BU$18:BU$1158)</f>
        <v>0</v>
      </c>
      <c r="AH11" s="179">
        <f>SUMIF('РРО 21-25'!CN$18:CN$1158,свод!AY11,'РРО 21-25'!BV$18:BV$1158)</f>
        <v>0</v>
      </c>
      <c r="AI11" s="179">
        <f>SUMIF('РРО 21-25'!CN$18:CN$1158,свод!AY11,'РРО 21-25'!BW$18:BW$1158)</f>
        <v>100000</v>
      </c>
      <c r="AJ11" s="179">
        <f>SUMIF('РРО 21-25'!CN$18:CN$1158,свод!AY11,'РРО 21-25'!BX$18:BX$1158)</f>
        <v>18060571.84</v>
      </c>
      <c r="AK11" s="179">
        <f>SUMIF('РРО 21-25'!CN$18:CN$1158,свод!AY11,'РРО 21-25'!BY$18:BY$1158)</f>
        <v>0</v>
      </c>
      <c r="AL11" s="179">
        <f>SUMIF('РРО 21-25'!CN$18:CN$1158,свод!AY11,'РРО 21-25'!BZ$18:BZ$1158)</f>
        <v>0</v>
      </c>
      <c r="AM11" s="179">
        <f>SUMIF('РРО 21-25'!CN$18:CN$1158,свод!AY11,'РРО 21-25'!CA$18:CA$1158)</f>
        <v>0</v>
      </c>
      <c r="AN11" s="179">
        <f>SUMIF('РРО 21-25'!CN$18:CN$1158,свод!AY11,'РРО 21-25'!CB$18:CB$1158)</f>
        <v>18060571.84</v>
      </c>
      <c r="AO11" s="179">
        <f>SUMIF('РРО 21-25'!CN$18:CN$1158,свод!AY11,'РРО 21-25'!CC$18:CC$1158)</f>
        <v>100000</v>
      </c>
      <c r="AP11" s="179">
        <f>SUMIF('РРО 21-25'!CN$18:CN$1158,свод!AY11,'РРО 21-25'!CD$18:CD$1158)</f>
        <v>0</v>
      </c>
      <c r="AQ11" s="179">
        <f>SUMIF('РРО 21-25'!CN$18:CN$1158,свод!AY11,'РРО 21-25'!CE$18:CE$1158)</f>
        <v>0</v>
      </c>
      <c r="AR11" s="179">
        <f>SUMIF('РРО 21-25'!CN$18:CN$1158,свод!AY11,'РРО 21-25'!CF$18:CF$1158)</f>
        <v>0</v>
      </c>
      <c r="AS11" s="179">
        <f>SUMIF('РРО 21-25'!CN$18:CN$1158,свод!AY11,'РРО 21-25'!CG$18:CG$1158)</f>
        <v>100000</v>
      </c>
      <c r="AT11" s="179">
        <f>SUMIF('РРО 21-25'!CN$18:CN$1158,свод!AY11,'РРО 21-25'!CH$18:CH$1158)</f>
        <v>100000</v>
      </c>
      <c r="AU11" s="179">
        <f>SUMIF('РРО 21-25'!CN$18:CN$1158,свод!AY11,'РРО 21-25'!CI$18:CI$1158)</f>
        <v>0</v>
      </c>
      <c r="AV11" s="179">
        <f>SUMIF('РРО 21-25'!CN$18:CN$1158,свод!AY11,'РРО 21-25'!CJ$18:CJ$1158)</f>
        <v>0</v>
      </c>
      <c r="AW11" s="179">
        <f>SUMIF('РРО 21-25'!CN$18:CN$1158,свод!AY11,'РРО 21-25'!CK$18:CK$1158)</f>
        <v>0</v>
      </c>
      <c r="AX11" s="179">
        <f>SUMIF('РРО 21-25'!CN$18:CN$1158,свод!AY11,'РРО 21-25'!CL$18:CL$1158)</f>
        <v>100000</v>
      </c>
      <c r="AY11" t="str">
        <f t="shared" si="1"/>
        <v>4010000030412нормативный</v>
      </c>
      <c r="BC11" s="142">
        <f t="shared" si="2"/>
        <v>0</v>
      </c>
      <c r="BD11" s="142">
        <f t="shared" si="3"/>
        <v>0</v>
      </c>
      <c r="BE11" s="142">
        <f t="shared" si="4"/>
        <v>0</v>
      </c>
      <c r="BF11" s="142">
        <f t="shared" si="5"/>
        <v>0</v>
      </c>
      <c r="BG11" s="142">
        <f t="shared" si="6"/>
        <v>0</v>
      </c>
      <c r="BH11" s="142">
        <f t="shared" si="7"/>
        <v>0</v>
      </c>
      <c r="BI11" s="142">
        <f t="shared" si="8"/>
        <v>0</v>
      </c>
      <c r="BJ11" s="142">
        <f t="shared" si="9"/>
        <v>0</v>
      </c>
      <c r="BK11" s="142">
        <f t="shared" si="10"/>
        <v>0</v>
      </c>
      <c r="BL11" s="142">
        <f t="shared" si="11"/>
        <v>0</v>
      </c>
    </row>
    <row r="12" spans="1:64" ht="15" customHeight="1">
      <c r="A12" s="184">
        <v>401000003</v>
      </c>
      <c r="B12" s="183" t="s">
        <v>1849</v>
      </c>
      <c r="C12" s="182" t="s">
        <v>214</v>
      </c>
      <c r="D12" s="182" t="s">
        <v>71</v>
      </c>
      <c r="E12" s="181" t="s">
        <v>92</v>
      </c>
      <c r="F12" s="180">
        <f>SUMIF('РРО 21-25'!CN$18:CN$1158,свод!AY12,'РРО 21-25'!AT$18:AT$1158)</f>
        <v>5311373.67</v>
      </c>
      <c r="G12" s="180">
        <f>SUMIF('РРО 21-25'!CN$18:CN$1158,свод!AY12,'РРО 21-25'!AU$18:AU$1158)</f>
        <v>5311373.67</v>
      </c>
      <c r="H12" s="179">
        <f>SUMIF('РРО 21-25'!CN$18:CN$1158,свод!AY12,'РРО 21-25'!AV$18:AV$1158)</f>
        <v>0</v>
      </c>
      <c r="I12" s="179">
        <f>SUMIF('РРО 21-25'!CN$18:CN$1158,свод!AY12,'РРО 21-25'!AW$18:AW$1158)</f>
        <v>0</v>
      </c>
      <c r="J12" s="179">
        <f>SUMIF('РРО 21-25'!CN$18:CN$1158,свод!AY12,'РРО 21-25'!AX$18:AX$1158)</f>
        <v>0</v>
      </c>
      <c r="K12" s="179">
        <f>SUMIF('РРО 21-25'!CN$18:CN$1158,свод!AY12,'РРО 21-25'!AY$18:AY$1158)</f>
        <v>0</v>
      </c>
      <c r="L12" s="179">
        <f>SUMIF('РРО 21-25'!CN$18:CN$1158,свод!AY12,'РРО 21-25'!AZ$18:AZ$1158)</f>
        <v>0</v>
      </c>
      <c r="M12" s="179">
        <f>SUMIF('РРО 21-25'!CN$18:CN$1158,свод!AY12,'РРО 21-25'!BA$18:BA$1158)</f>
        <v>0</v>
      </c>
      <c r="N12" s="179">
        <f>SUMIF('РРО 21-25'!CN$18:CN$1158,свод!AY12,'РРО 21-25'!BB$18:BB$1158)</f>
        <v>5311373.67</v>
      </c>
      <c r="O12" s="179">
        <f>SUMIF('РРО 21-25'!CN$18:CN$1158,свод!AY12,'РРО 21-25'!BC$18:BC$1158)</f>
        <v>5311373.67</v>
      </c>
      <c r="P12" s="180">
        <f>SUMIF('РРО 21-25'!CN$18:CN$1158,свод!AY12,'РРО 21-25'!BD$18:BD$1158)</f>
        <v>0</v>
      </c>
      <c r="Q12" s="179">
        <f>SUMIF('РРО 21-25'!CN$18:CN$1158,свод!AY12,'РРО 21-25'!BE$18:BE$1158)</f>
        <v>0</v>
      </c>
      <c r="R12" s="179">
        <f>SUMIF('РРО 21-25'!CN$18:CN$1158,свод!AY12,'РРО 21-25'!BF$18:BF$1158)</f>
        <v>0</v>
      </c>
      <c r="S12" s="179">
        <f>SUMIF('РРО 21-25'!CN$18:CN$1158,свод!AY12,'РРО 21-25'!BG$18:BG$1158)</f>
        <v>0</v>
      </c>
      <c r="T12" s="179">
        <f>SUMIF('РРО 21-25'!CN$18:CN$1158,свод!AY12,'РРО 21-25'!BH$18:BH$1158)</f>
        <v>0</v>
      </c>
      <c r="U12" s="180">
        <f>SUMIF('РРО 21-25'!CN$18:CN$1158,свод!AY12,'РРО 21-25'!BI$18:BI$1158)</f>
        <v>0</v>
      </c>
      <c r="V12" s="179">
        <f>SUMIF('РРО 21-25'!CN$18:CN$1158,свод!AY12,'РРО 21-25'!BJ$18:BJ$1158)</f>
        <v>0</v>
      </c>
      <c r="W12" s="179">
        <f>SUMIF('РРО 21-25'!CN$18:CN$1158,свод!AY12,'РРО 21-25'!BK$18:BK$1158)</f>
        <v>0</v>
      </c>
      <c r="X12" s="179">
        <f>SUMIF('РРО 21-25'!CN$18:CN$1158,свод!AY12,'РРО 21-25'!BL$18:BL$1158)</f>
        <v>0</v>
      </c>
      <c r="Y12" s="179">
        <f>SUMIF('РРО 21-25'!CN$18:CN$1158,свод!AY12,'РРО 21-25'!BM$18:BM$1158)</f>
        <v>0</v>
      </c>
      <c r="Z12" s="180">
        <f>SUMIF('РРО 21-25'!CN$18:CN$1158,свод!AY12,'РРО 21-25'!BN$18:BN$1158)</f>
        <v>0</v>
      </c>
      <c r="AA12" s="179">
        <f>SUMIF('РРО 21-25'!CN$18:CN$1158,свод!AY12,'РРО 21-25'!BO$18:BO$1158)</f>
        <v>0</v>
      </c>
      <c r="AB12" s="179">
        <f>SUMIF('РРО 21-25'!CN$18:CN$1158,свод!AY12,'РРО 21-25'!BP$18:BP$1158)</f>
        <v>0</v>
      </c>
      <c r="AC12" s="179">
        <f>SUMIF('РРО 21-25'!CN$18:CN$1158,свод!AY12,'РРО 21-25'!BQ$18:BQ$1158)</f>
        <v>0</v>
      </c>
      <c r="AD12" s="179">
        <f>SUMIF('РРО 21-25'!CN$18:CN$1158,свод!AY12,'РРО 21-25'!BR$18:BR$1158)</f>
        <v>0</v>
      </c>
      <c r="AE12" s="180">
        <f>SUMIF('РРО 21-25'!CN$18:CN$1158,свод!AY12,'РРО 21-25'!BS$18:BS$1158)</f>
        <v>0</v>
      </c>
      <c r="AF12" s="179">
        <f>SUMIF('РРО 21-25'!CN$18:CN$1158,свод!AY12,'РРО 21-25'!BT$18:BT$1158)</f>
        <v>0</v>
      </c>
      <c r="AG12" s="179">
        <f>SUMIF('РРО 21-25'!CN$18:CN$1158,свод!AY12,'РРО 21-25'!BU$18:BU$1158)</f>
        <v>0</v>
      </c>
      <c r="AH12" s="179">
        <f>SUMIF('РРО 21-25'!CN$18:CN$1158,свод!AY12,'РРО 21-25'!BV$18:BV$1158)</f>
        <v>0</v>
      </c>
      <c r="AI12" s="179">
        <f>SUMIF('РРО 21-25'!CN$18:CN$1158,свод!AY12,'РРО 21-25'!BW$18:BW$1158)</f>
        <v>0</v>
      </c>
      <c r="AJ12" s="179">
        <f>SUMIF('РРО 21-25'!CN$18:CN$1158,свод!AY12,'РРО 21-25'!BX$18:BX$1158)</f>
        <v>5311373.67</v>
      </c>
      <c r="AK12" s="179">
        <f>SUMIF('РРО 21-25'!CN$18:CN$1158,свод!AY12,'РРО 21-25'!BY$18:BY$1158)</f>
        <v>0</v>
      </c>
      <c r="AL12" s="179">
        <f>SUMIF('РРО 21-25'!CN$18:CN$1158,свод!AY12,'РРО 21-25'!BZ$18:BZ$1158)</f>
        <v>0</v>
      </c>
      <c r="AM12" s="179">
        <f>SUMIF('РРО 21-25'!CN$18:CN$1158,свод!AY12,'РРО 21-25'!CA$18:CA$1158)</f>
        <v>0</v>
      </c>
      <c r="AN12" s="179">
        <f>SUMIF('РРО 21-25'!CN$18:CN$1158,свод!AY12,'РРО 21-25'!CB$18:CB$1158)</f>
        <v>5311373.67</v>
      </c>
      <c r="AO12" s="179">
        <f>SUMIF('РРО 21-25'!CN$18:CN$1158,свод!AY12,'РРО 21-25'!CC$18:CC$1158)</f>
        <v>0</v>
      </c>
      <c r="AP12" s="179">
        <f>SUMIF('РРО 21-25'!CN$18:CN$1158,свод!AY12,'РРО 21-25'!CD$18:CD$1158)</f>
        <v>0</v>
      </c>
      <c r="AQ12" s="179">
        <f>SUMIF('РРО 21-25'!CN$18:CN$1158,свод!AY12,'РРО 21-25'!CE$18:CE$1158)</f>
        <v>0</v>
      </c>
      <c r="AR12" s="179">
        <f>SUMIF('РРО 21-25'!CN$18:CN$1158,свод!AY12,'РРО 21-25'!CF$18:CF$1158)</f>
        <v>0</v>
      </c>
      <c r="AS12" s="179">
        <f>SUMIF('РРО 21-25'!CN$18:CN$1158,свод!AY12,'РРО 21-25'!CG$18:CG$1158)</f>
        <v>0</v>
      </c>
      <c r="AT12" s="179">
        <f>SUMIF('РРО 21-25'!CN$18:CN$1158,свод!AY12,'РРО 21-25'!CH$18:CH$1158)</f>
        <v>0</v>
      </c>
      <c r="AU12" s="179">
        <f>SUMIF('РРО 21-25'!CN$18:CN$1158,свод!AY12,'РРО 21-25'!CI$18:CI$1158)</f>
        <v>0</v>
      </c>
      <c r="AV12" s="179">
        <f>SUMIF('РРО 21-25'!CN$18:CN$1158,свод!AY12,'РРО 21-25'!CJ$18:CJ$1158)</f>
        <v>0</v>
      </c>
      <c r="AW12" s="179">
        <f>SUMIF('РРО 21-25'!CN$18:CN$1158,свод!AY12,'РРО 21-25'!CK$18:CK$1158)</f>
        <v>0</v>
      </c>
      <c r="AX12" s="179">
        <f>SUMIF('РРО 21-25'!CN$18:CN$1158,свод!AY12,'РРО 21-25'!CL$18:CL$1158)</f>
        <v>0</v>
      </c>
      <c r="AY12" t="str">
        <f t="shared" si="1"/>
        <v>4010000030801плановый</v>
      </c>
      <c r="BC12" s="142">
        <f t="shared" si="2"/>
        <v>0</v>
      </c>
      <c r="BD12" s="142">
        <f t="shared" si="3"/>
        <v>0</v>
      </c>
      <c r="BE12" s="142">
        <f t="shared" si="4"/>
        <v>0</v>
      </c>
      <c r="BF12" s="142">
        <f t="shared" si="5"/>
        <v>0</v>
      </c>
      <c r="BG12" s="142">
        <f t="shared" si="6"/>
        <v>0</v>
      </c>
      <c r="BH12" s="142">
        <f t="shared" si="7"/>
        <v>0</v>
      </c>
      <c r="BI12" s="142">
        <f t="shared" si="8"/>
        <v>0</v>
      </c>
      <c r="BJ12" s="142">
        <f t="shared" si="9"/>
        <v>0</v>
      </c>
      <c r="BK12" s="142">
        <f t="shared" si="10"/>
        <v>0</v>
      </c>
      <c r="BL12" s="142">
        <f t="shared" si="11"/>
        <v>0</v>
      </c>
    </row>
    <row r="13" spans="1:64" ht="15" customHeight="1">
      <c r="A13" s="432">
        <v>401000004</v>
      </c>
      <c r="B13" s="433" t="s">
        <v>1223</v>
      </c>
      <c r="C13" s="434" t="s">
        <v>205</v>
      </c>
      <c r="D13" s="434" t="s">
        <v>90</v>
      </c>
      <c r="E13" s="435" t="s">
        <v>91</v>
      </c>
      <c r="F13" s="180">
        <f>SUMIF('РРО 21-25'!CN$18:CN$1158,свод!AY13,'РРО 21-25'!AT$18:AT$1158)</f>
        <v>0</v>
      </c>
      <c r="G13" s="180">
        <f>SUMIF('РРО 21-25'!CN$18:CN$1158,свод!AY13,'РРО 21-25'!AU$18:AU$1158)</f>
        <v>0</v>
      </c>
      <c r="H13" s="179">
        <f>SUMIF('РРО 21-25'!CN$18:CN$1158,свод!AY13,'РРО 21-25'!AV$18:AV$1158)</f>
        <v>0</v>
      </c>
      <c r="I13" s="179">
        <f>SUMIF('РРО 21-25'!CN$18:CN$1158,свод!AY13,'РРО 21-25'!AW$18:AW$1158)</f>
        <v>0</v>
      </c>
      <c r="J13" s="179">
        <f>SUMIF('РРО 21-25'!CN$18:CN$1158,свод!AY13,'РРО 21-25'!AX$18:AX$1158)</f>
        <v>0</v>
      </c>
      <c r="K13" s="179">
        <f>SUMIF('РРО 21-25'!CN$18:CN$1158,свод!AY13,'РРО 21-25'!AY$18:AY$1158)</f>
        <v>0</v>
      </c>
      <c r="L13" s="179">
        <f>SUMIF('РРО 21-25'!CN$18:CN$1158,свод!AY13,'РРО 21-25'!AZ$18:AZ$1158)</f>
        <v>0</v>
      </c>
      <c r="M13" s="179">
        <f>SUMIF('РРО 21-25'!CN$18:CN$1158,свод!AY13,'РРО 21-25'!BA$18:BA$1158)</f>
        <v>0</v>
      </c>
      <c r="N13" s="179">
        <f>SUMIF('РРО 21-25'!CN$18:CN$1158,свод!AY13,'РРО 21-25'!BB$18:BB$1158)</f>
        <v>0</v>
      </c>
      <c r="O13" s="179">
        <f>SUMIF('РРО 21-25'!CN$18:CN$1158,свод!AY13,'РРО 21-25'!BC$18:BC$1158)</f>
        <v>0</v>
      </c>
      <c r="P13" s="180">
        <f>SUMIF('РРО 21-25'!CN$18:CN$1158,свод!AY13,'РРО 21-25'!BD$18:BD$1158)</f>
        <v>0</v>
      </c>
      <c r="Q13" s="179">
        <f>SUMIF('РРО 21-25'!CN$18:CN$1158,свод!AY13,'РРО 21-25'!BE$18:BE$1158)</f>
        <v>0</v>
      </c>
      <c r="R13" s="179">
        <f>SUMIF('РРО 21-25'!CN$18:CN$1158,свод!AY13,'РРО 21-25'!BF$18:BF$1158)</f>
        <v>0</v>
      </c>
      <c r="S13" s="179">
        <f>SUMIF('РРО 21-25'!CN$18:CN$1158,свод!AY13,'РРО 21-25'!BG$18:BG$1158)</f>
        <v>0</v>
      </c>
      <c r="T13" s="179">
        <f>SUMIF('РРО 21-25'!CN$18:CN$1158,свод!AY13,'РРО 21-25'!BH$18:BH$1158)</f>
        <v>0</v>
      </c>
      <c r="U13" s="180">
        <f>SUMIF('РРО 21-25'!CN$18:CN$1158,свод!AY13,'РРО 21-25'!BI$18:BI$1158)</f>
        <v>0</v>
      </c>
      <c r="V13" s="179">
        <f>SUMIF('РРО 21-25'!CN$18:CN$1158,свод!AY13,'РРО 21-25'!BJ$18:BJ$1158)</f>
        <v>0</v>
      </c>
      <c r="W13" s="179">
        <f>SUMIF('РРО 21-25'!CN$18:CN$1158,свод!AY13,'РРО 21-25'!BK$18:BK$1158)</f>
        <v>0</v>
      </c>
      <c r="X13" s="179">
        <f>SUMIF('РРО 21-25'!CN$18:CN$1158,свод!AY13,'РРО 21-25'!BL$18:BL$1158)</f>
        <v>0</v>
      </c>
      <c r="Y13" s="179">
        <f>SUMIF('РРО 21-25'!CN$18:CN$1158,свод!AY13,'РРО 21-25'!BM$18:BM$1158)</f>
        <v>0</v>
      </c>
      <c r="Z13" s="180">
        <f>SUMIF('РРО 21-25'!CN$18:CN$1158,свод!AY13,'РРО 21-25'!BN$18:BN$1158)</f>
        <v>0</v>
      </c>
      <c r="AA13" s="179">
        <f>SUMIF('РРО 21-25'!CN$18:CN$1158,свод!AY13,'РРО 21-25'!BO$18:BO$1158)</f>
        <v>0</v>
      </c>
      <c r="AB13" s="179">
        <f>SUMIF('РРО 21-25'!CN$18:CN$1158,свод!AY13,'РРО 21-25'!BP$18:BP$1158)</f>
        <v>0</v>
      </c>
      <c r="AC13" s="179">
        <f>SUMIF('РРО 21-25'!CN$18:CN$1158,свод!AY13,'РРО 21-25'!BQ$18:BQ$1158)</f>
        <v>0</v>
      </c>
      <c r="AD13" s="179">
        <f>SUMIF('РРО 21-25'!CN$18:CN$1158,свод!AY13,'РРО 21-25'!BR$18:BR$1158)</f>
        <v>0</v>
      </c>
      <c r="AE13" s="180">
        <f>SUMIF('РРО 21-25'!CN$18:CN$1158,свод!AY13,'РРО 21-25'!BS$18:BS$1158)</f>
        <v>0</v>
      </c>
      <c r="AF13" s="179">
        <f>SUMIF('РРО 21-25'!CN$18:CN$1158,свод!AY13,'РРО 21-25'!BT$18:BT$1158)</f>
        <v>0</v>
      </c>
      <c r="AG13" s="179">
        <f>SUMIF('РРО 21-25'!CN$18:CN$1158,свод!AY13,'РРО 21-25'!BU$18:BU$1158)</f>
        <v>0</v>
      </c>
      <c r="AH13" s="179">
        <f>SUMIF('РРО 21-25'!CN$18:CN$1158,свод!AY13,'РРО 21-25'!BV$18:BV$1158)</f>
        <v>0</v>
      </c>
      <c r="AI13" s="179">
        <f>SUMIF('РРО 21-25'!CN$18:CN$1158,свод!AY13,'РРО 21-25'!BW$18:BW$1158)</f>
        <v>0</v>
      </c>
      <c r="AJ13" s="179">
        <f>SUMIF('РРО 21-25'!CN$18:CN$1158,свод!AY13,'РРО 21-25'!BX$18:BX$1158)</f>
        <v>0</v>
      </c>
      <c r="AK13" s="179">
        <f>SUMIF('РРО 21-25'!CN$18:CN$1158,свод!AY13,'РРО 21-25'!BY$18:BY$1158)</f>
        <v>0</v>
      </c>
      <c r="AL13" s="179">
        <f>SUMIF('РРО 21-25'!CN$18:CN$1158,свод!AY13,'РРО 21-25'!BZ$18:BZ$1158)</f>
        <v>0</v>
      </c>
      <c r="AM13" s="179">
        <f>SUMIF('РРО 21-25'!CN$18:CN$1158,свод!AY13,'РРО 21-25'!CA$18:CA$1158)</f>
        <v>0</v>
      </c>
      <c r="AN13" s="179">
        <f>SUMIF('РРО 21-25'!CN$18:CN$1158,свод!AY13,'РРО 21-25'!CB$18:CB$1158)</f>
        <v>0</v>
      </c>
      <c r="AO13" s="179">
        <f>SUMIF('РРО 21-25'!CN$18:CN$1158,свод!AY13,'РРО 21-25'!CC$18:CC$1158)</f>
        <v>0</v>
      </c>
      <c r="AP13" s="179">
        <f>SUMIF('РРО 21-25'!CN$18:CN$1158,свод!AY13,'РРО 21-25'!CD$18:CD$1158)</f>
        <v>0</v>
      </c>
      <c r="AQ13" s="179">
        <f>SUMIF('РРО 21-25'!CN$18:CN$1158,свод!AY13,'РРО 21-25'!CE$18:CE$1158)</f>
        <v>0</v>
      </c>
      <c r="AR13" s="179">
        <f>SUMIF('РРО 21-25'!CN$18:CN$1158,свод!AY13,'РРО 21-25'!CF$18:CF$1158)</f>
        <v>0</v>
      </c>
      <c r="AS13" s="179">
        <f>SUMIF('РРО 21-25'!CN$18:CN$1158,свод!AY13,'РРО 21-25'!CG$18:CG$1158)</f>
        <v>0</v>
      </c>
      <c r="AT13" s="179">
        <f>SUMIF('РРО 21-25'!CN$18:CN$1158,свод!AY13,'РРО 21-25'!CH$18:CH$1158)</f>
        <v>0</v>
      </c>
      <c r="AU13" s="179">
        <f>SUMIF('РРО 21-25'!CN$18:CN$1158,свод!AY13,'РРО 21-25'!CI$18:CI$1158)</f>
        <v>0</v>
      </c>
      <c r="AV13" s="179">
        <f>SUMIF('РРО 21-25'!CN$18:CN$1158,свод!AY13,'РРО 21-25'!CJ$18:CJ$1158)</f>
        <v>0</v>
      </c>
      <c r="AW13" s="179">
        <f>SUMIF('РРО 21-25'!CN$18:CN$1158,свод!AY13,'РРО 21-25'!CK$18:CK$1158)</f>
        <v>0</v>
      </c>
      <c r="AX13" s="179">
        <f>SUMIF('РРО 21-25'!CN$18:CN$1158,свод!AY13,'РРО 21-25'!CL$18:CL$1158)</f>
        <v>0</v>
      </c>
      <c r="AY13" t="str">
        <f t="shared" si="1"/>
        <v>4010000040502нормативный</v>
      </c>
      <c r="BC13" s="142">
        <f t="shared" si="2"/>
        <v>0</v>
      </c>
      <c r="BD13" s="142">
        <f t="shared" si="3"/>
        <v>0</v>
      </c>
      <c r="BE13" s="142">
        <f t="shared" si="4"/>
        <v>0</v>
      </c>
      <c r="BF13" s="142">
        <f t="shared" si="5"/>
        <v>0</v>
      </c>
      <c r="BG13" s="142">
        <f t="shared" si="6"/>
        <v>0</v>
      </c>
      <c r="BH13" s="142">
        <f t="shared" si="7"/>
        <v>0</v>
      </c>
      <c r="BI13" s="142">
        <f t="shared" si="8"/>
        <v>0</v>
      </c>
      <c r="BJ13" s="142">
        <f t="shared" si="9"/>
        <v>0</v>
      </c>
      <c r="BK13" s="142">
        <f t="shared" si="10"/>
        <v>0</v>
      </c>
      <c r="BL13" s="142">
        <f t="shared" si="11"/>
        <v>0</v>
      </c>
    </row>
    <row r="14" spans="1:64" ht="15" customHeight="1">
      <c r="A14" s="184">
        <v>401000004</v>
      </c>
      <c r="B14" s="183" t="s">
        <v>1223</v>
      </c>
      <c r="C14" s="182" t="s">
        <v>205</v>
      </c>
      <c r="D14" s="182" t="s">
        <v>90</v>
      </c>
      <c r="E14" s="181" t="s">
        <v>92</v>
      </c>
      <c r="F14" s="180">
        <f>SUMIF('РРО 21-25'!CN$18:CN$1158,свод!AY14,'РРО 21-25'!AT$18:AT$1158)</f>
        <v>17033300.240000002</v>
      </c>
      <c r="G14" s="180">
        <f>SUMIF('РРО 21-25'!CN$18:CN$1158,свод!AY14,'РРО 21-25'!AU$18:AU$1158)</f>
        <v>17031814.68</v>
      </c>
      <c r="H14" s="179">
        <f>SUMIF('РРО 21-25'!CN$18:CN$1158,свод!AY14,'РРО 21-25'!AV$18:AV$1158)</f>
        <v>0</v>
      </c>
      <c r="I14" s="179">
        <f>SUMIF('РРО 21-25'!CN$18:CN$1158,свод!AY14,'РРО 21-25'!AW$18:AW$1158)</f>
        <v>0</v>
      </c>
      <c r="J14" s="179">
        <f>SUMIF('РРО 21-25'!CN$18:CN$1158,свод!AY14,'РРО 21-25'!AX$18:AX$1158)</f>
        <v>0</v>
      </c>
      <c r="K14" s="179">
        <f>SUMIF('РРО 21-25'!CN$18:CN$1158,свод!AY14,'РРО 21-25'!AY$18:AY$1158)</f>
        <v>0</v>
      </c>
      <c r="L14" s="179">
        <f>SUMIF('РРО 21-25'!CN$18:CN$1158,свод!AY14,'РРО 21-25'!AZ$18:AZ$1158)</f>
        <v>0</v>
      </c>
      <c r="M14" s="179">
        <f>SUMIF('РРО 21-25'!CN$18:CN$1158,свод!AY14,'РРО 21-25'!BA$18:BA$1158)</f>
        <v>0</v>
      </c>
      <c r="N14" s="179">
        <f>SUMIF('РРО 21-25'!CN$18:CN$1158,свод!AY14,'РРО 21-25'!BB$18:BB$1158)</f>
        <v>17033300.240000002</v>
      </c>
      <c r="O14" s="179">
        <f>SUMIF('РРО 21-25'!CN$18:CN$1158,свод!AY14,'РРО 21-25'!BC$18:BC$1158)</f>
        <v>17031814.68</v>
      </c>
      <c r="P14" s="180">
        <f>SUMIF('РРО 21-25'!CN$18:CN$1158,свод!AY14,'РРО 21-25'!BD$18:BD$1158)</f>
        <v>115043.75</v>
      </c>
      <c r="Q14" s="179">
        <f>SUMIF('РРО 21-25'!CN$18:CN$1158,свод!AY14,'РРО 21-25'!BE$18:BE$1158)</f>
        <v>0</v>
      </c>
      <c r="R14" s="179">
        <f>SUMIF('РРО 21-25'!CN$18:CN$1158,свод!AY14,'РРО 21-25'!BF$18:BF$1158)</f>
        <v>0</v>
      </c>
      <c r="S14" s="179">
        <f>SUMIF('РРО 21-25'!CN$18:CN$1158,свод!AY14,'РРО 21-25'!BG$18:BG$1158)</f>
        <v>0</v>
      </c>
      <c r="T14" s="179">
        <f>SUMIF('РРО 21-25'!CN$18:CN$1158,свод!AY14,'РРО 21-25'!BH$18:BH$1158)</f>
        <v>115043.75</v>
      </c>
      <c r="U14" s="180">
        <f>SUMIF('РРО 21-25'!CN$18:CN$1158,свод!AY14,'РРО 21-25'!BI$18:BI$1158)</f>
        <v>81860.72</v>
      </c>
      <c r="V14" s="179">
        <f>SUMIF('РРО 21-25'!CN$18:CN$1158,свод!AY14,'РРО 21-25'!BJ$18:BJ$1158)</f>
        <v>0</v>
      </c>
      <c r="W14" s="179">
        <f>SUMIF('РРО 21-25'!CN$18:CN$1158,свод!AY14,'РРО 21-25'!BK$18:BK$1158)</f>
        <v>0</v>
      </c>
      <c r="X14" s="179">
        <f>SUMIF('РРО 21-25'!CN$18:CN$1158,свод!AY14,'РРО 21-25'!BL$18:BL$1158)</f>
        <v>0</v>
      </c>
      <c r="Y14" s="179">
        <f>SUMIF('РРО 21-25'!CN$18:CN$1158,свод!AY14,'РРО 21-25'!BM$18:BM$1158)</f>
        <v>81860.72</v>
      </c>
      <c r="Z14" s="180">
        <f>SUMIF('РРО 21-25'!CN$18:CN$1158,свод!AY14,'РРО 21-25'!BN$18:BN$1158)</f>
        <v>81855.72</v>
      </c>
      <c r="AA14" s="179">
        <f>SUMIF('РРО 21-25'!CN$18:CN$1158,свод!AY14,'РРО 21-25'!BO$18:BO$1158)</f>
        <v>0</v>
      </c>
      <c r="AB14" s="179">
        <f>SUMIF('РРО 21-25'!CN$18:CN$1158,свод!AY14,'РРО 21-25'!BP$18:BP$1158)</f>
        <v>0</v>
      </c>
      <c r="AC14" s="179">
        <f>SUMIF('РРО 21-25'!CN$18:CN$1158,свод!AY14,'РРО 21-25'!BQ$18:BQ$1158)</f>
        <v>0</v>
      </c>
      <c r="AD14" s="179">
        <f>SUMIF('РРО 21-25'!CN$18:CN$1158,свод!AY14,'РРО 21-25'!BR$18:BR$1158)</f>
        <v>81855.72</v>
      </c>
      <c r="AE14" s="180">
        <f>SUMIF('РРО 21-25'!CN$18:CN$1158,свод!AY14,'РРО 21-25'!BS$18:BS$1158)</f>
        <v>81855.72</v>
      </c>
      <c r="AF14" s="179">
        <f>SUMIF('РРО 21-25'!CN$18:CN$1158,свод!AY14,'РРО 21-25'!BT$18:BT$1158)</f>
        <v>0</v>
      </c>
      <c r="AG14" s="179">
        <f>SUMIF('РРО 21-25'!CN$18:CN$1158,свод!AY14,'РРО 21-25'!BU$18:BU$1158)</f>
        <v>0</v>
      </c>
      <c r="AH14" s="179">
        <f>SUMIF('РРО 21-25'!CN$18:CN$1158,свод!AY14,'РРО 21-25'!BV$18:BV$1158)</f>
        <v>0</v>
      </c>
      <c r="AI14" s="179">
        <f>SUMIF('РРО 21-25'!CN$18:CN$1158,свод!AY14,'РРО 21-25'!BW$18:BW$1158)</f>
        <v>81855.72</v>
      </c>
      <c r="AJ14" s="179">
        <f>SUMIF('РРО 21-25'!CN$18:CN$1158,свод!AY14,'РРО 21-25'!BX$18:BX$1158)</f>
        <v>17031814.68</v>
      </c>
      <c r="AK14" s="179">
        <f>SUMIF('РРО 21-25'!CN$18:CN$1158,свод!AY14,'РРО 21-25'!BY$18:BY$1158)</f>
        <v>0</v>
      </c>
      <c r="AL14" s="179">
        <f>SUMIF('РРО 21-25'!CN$18:CN$1158,свод!AY14,'РРО 21-25'!BZ$18:BZ$1158)</f>
        <v>0</v>
      </c>
      <c r="AM14" s="179">
        <f>SUMIF('РРО 21-25'!CN$18:CN$1158,свод!AY14,'РРО 21-25'!CA$18:CA$1158)</f>
        <v>0</v>
      </c>
      <c r="AN14" s="179">
        <f>SUMIF('РРО 21-25'!CN$18:CN$1158,свод!AY14,'РРО 21-25'!CB$18:CB$1158)</f>
        <v>17031814.68</v>
      </c>
      <c r="AO14" s="179">
        <f>SUMIF('РРО 21-25'!CN$18:CN$1158,свод!AY14,'РРО 21-25'!CC$18:CC$1158)</f>
        <v>115043.75</v>
      </c>
      <c r="AP14" s="179">
        <f>SUMIF('РРО 21-25'!CN$18:CN$1158,свод!AY14,'РРО 21-25'!CD$18:CD$1158)</f>
        <v>0</v>
      </c>
      <c r="AQ14" s="179">
        <f>SUMIF('РРО 21-25'!CN$18:CN$1158,свод!AY14,'РРО 21-25'!CE$18:CE$1158)</f>
        <v>0</v>
      </c>
      <c r="AR14" s="179">
        <f>SUMIF('РРО 21-25'!CN$18:CN$1158,свод!AY14,'РРО 21-25'!CF$18:CF$1158)</f>
        <v>0</v>
      </c>
      <c r="AS14" s="179">
        <f>SUMIF('РРО 21-25'!CN$18:CN$1158,свод!AY14,'РРО 21-25'!CG$18:CG$1158)</f>
        <v>115043.75</v>
      </c>
      <c r="AT14" s="179">
        <f>SUMIF('РРО 21-25'!CN$18:CN$1158,свод!AY14,'РРО 21-25'!CH$18:CH$1158)</f>
        <v>81860.72</v>
      </c>
      <c r="AU14" s="179">
        <f>SUMIF('РРО 21-25'!CN$18:CN$1158,свод!AY14,'РРО 21-25'!CI$18:CI$1158)</f>
        <v>0</v>
      </c>
      <c r="AV14" s="179">
        <f>SUMIF('РРО 21-25'!CN$18:CN$1158,свод!AY14,'РРО 21-25'!CJ$18:CJ$1158)</f>
        <v>0</v>
      </c>
      <c r="AW14" s="179">
        <f>SUMIF('РРО 21-25'!CN$18:CN$1158,свод!AY14,'РРО 21-25'!CK$18:CK$1158)</f>
        <v>0</v>
      </c>
      <c r="AX14" s="179">
        <f>SUMIF('РРО 21-25'!CN$18:CN$1158,свод!AY14,'РРО 21-25'!CL$18:CL$1158)</f>
        <v>81860.72</v>
      </c>
      <c r="AY14" t="str">
        <f t="shared" si="1"/>
        <v>4010000040502плановый</v>
      </c>
      <c r="BC14" s="213">
        <f t="shared" si="2"/>
        <v>0</v>
      </c>
      <c r="BD14" s="142">
        <f t="shared" si="3"/>
        <v>0</v>
      </c>
      <c r="BE14" s="142">
        <f t="shared" si="4"/>
        <v>0</v>
      </c>
      <c r="BF14" s="142">
        <f t="shared" si="5"/>
        <v>0</v>
      </c>
      <c r="BG14" s="142">
        <f t="shared" si="6"/>
        <v>0</v>
      </c>
      <c r="BH14" s="142">
        <f t="shared" si="7"/>
        <v>0</v>
      </c>
      <c r="BI14" s="142">
        <f t="shared" si="8"/>
        <v>0</v>
      </c>
      <c r="BJ14" s="142">
        <f t="shared" si="9"/>
        <v>0</v>
      </c>
      <c r="BK14" s="142">
        <f t="shared" si="10"/>
        <v>0</v>
      </c>
      <c r="BL14" s="142">
        <f t="shared" si="11"/>
        <v>0</v>
      </c>
    </row>
    <row r="15" spans="1:64" ht="15" customHeight="1">
      <c r="A15" s="184">
        <v>401000004</v>
      </c>
      <c r="B15" s="183" t="s">
        <v>1223</v>
      </c>
      <c r="C15" s="182" t="s">
        <v>205</v>
      </c>
      <c r="D15" s="182" t="s">
        <v>74</v>
      </c>
      <c r="E15" s="181" t="s">
        <v>92</v>
      </c>
      <c r="F15" s="180">
        <f>SUMIF('РРО 21-25'!CN$18:CN$1158,свод!AY15,'РРО 21-25'!AT$18:AT$1158)</f>
        <v>32964720.75</v>
      </c>
      <c r="G15" s="180">
        <f>SUMIF('РРО 21-25'!CN$18:CN$1158,свод!AY15,'РРО 21-25'!AU$18:AU$1158)</f>
        <v>30504338.270000003</v>
      </c>
      <c r="H15" s="179">
        <f>SUMIF('РРО 21-25'!CN$18:CN$1158,свод!AY15,'РРО 21-25'!AV$18:AV$1158)</f>
        <v>0</v>
      </c>
      <c r="I15" s="179">
        <f>SUMIF('РРО 21-25'!CN$18:CN$1158,свод!AY15,'РРО 21-25'!AW$18:AW$1158)</f>
        <v>0</v>
      </c>
      <c r="J15" s="179">
        <f>SUMIF('РРО 21-25'!CN$18:CN$1158,свод!AY15,'РРО 21-25'!AX$18:AX$1158)</f>
        <v>29075198.550000001</v>
      </c>
      <c r="K15" s="179">
        <f>SUMIF('РРО 21-25'!CN$18:CN$1158,свод!AY15,'РРО 21-25'!AY$18:AY$1158)</f>
        <v>26639419.890000001</v>
      </c>
      <c r="L15" s="179">
        <f>SUMIF('РРО 21-25'!CN$18:CN$1158,свод!AY15,'РРО 21-25'!AZ$18:AZ$1158)</f>
        <v>0</v>
      </c>
      <c r="M15" s="179">
        <f>SUMIF('РРО 21-25'!CN$18:CN$1158,свод!AY15,'РРО 21-25'!BA$18:BA$1158)</f>
        <v>0</v>
      </c>
      <c r="N15" s="179">
        <f>SUMIF('РРО 21-25'!CN$18:CN$1158,свод!AY15,'РРО 21-25'!BB$18:BB$1158)</f>
        <v>3889522.2</v>
      </c>
      <c r="O15" s="179">
        <f>SUMIF('РРО 21-25'!CN$18:CN$1158,свод!AY15,'РРО 21-25'!BC$18:BC$1158)</f>
        <v>3864918.38</v>
      </c>
      <c r="P15" s="180">
        <f>SUMIF('РРО 21-25'!CN$18:CN$1158,свод!AY15,'РРО 21-25'!BD$18:BD$1158)</f>
        <v>100000</v>
      </c>
      <c r="Q15" s="179">
        <f>SUMIF('РРО 21-25'!CN$18:CN$1158,свод!AY15,'РРО 21-25'!BE$18:BE$1158)</f>
        <v>0</v>
      </c>
      <c r="R15" s="179">
        <f>SUMIF('РРО 21-25'!CN$18:CN$1158,свод!AY15,'РРО 21-25'!BF$18:BF$1158)</f>
        <v>0</v>
      </c>
      <c r="S15" s="179">
        <f>SUMIF('РРО 21-25'!CN$18:CN$1158,свод!AY15,'РРО 21-25'!BG$18:BG$1158)</f>
        <v>0</v>
      </c>
      <c r="T15" s="179">
        <f>SUMIF('РРО 21-25'!CN$18:CN$1158,свод!AY15,'РРО 21-25'!BH$18:BH$1158)</f>
        <v>100000</v>
      </c>
      <c r="U15" s="180">
        <f>SUMIF('РРО 21-25'!CN$18:CN$1158,свод!AY15,'РРО 21-25'!BI$18:BI$1158)</f>
        <v>0</v>
      </c>
      <c r="V15" s="179">
        <f>SUMIF('РРО 21-25'!CN$18:CN$1158,свод!AY15,'РРО 21-25'!BJ$18:BJ$1158)</f>
        <v>0</v>
      </c>
      <c r="W15" s="179">
        <f>SUMIF('РРО 21-25'!CN$18:CN$1158,свод!AY15,'РРО 21-25'!BK$18:BK$1158)</f>
        <v>0</v>
      </c>
      <c r="X15" s="179">
        <f>SUMIF('РРО 21-25'!CN$18:CN$1158,свод!AY15,'РРО 21-25'!BL$18:BL$1158)</f>
        <v>0</v>
      </c>
      <c r="Y15" s="179">
        <f>SUMIF('РРО 21-25'!CN$18:CN$1158,свод!AY15,'РРО 21-25'!BM$18:BM$1158)</f>
        <v>0</v>
      </c>
      <c r="Z15" s="180">
        <f>SUMIF('РРО 21-25'!CN$18:CN$1158,свод!AY15,'РРО 21-25'!BN$18:BN$1158)</f>
        <v>0</v>
      </c>
      <c r="AA15" s="179">
        <f>SUMIF('РРО 21-25'!CN$18:CN$1158,свод!AY15,'РРО 21-25'!BO$18:BO$1158)</f>
        <v>0</v>
      </c>
      <c r="AB15" s="179">
        <f>SUMIF('РРО 21-25'!CN$18:CN$1158,свод!AY15,'РРО 21-25'!BP$18:BP$1158)</f>
        <v>0</v>
      </c>
      <c r="AC15" s="179">
        <f>SUMIF('РРО 21-25'!CN$18:CN$1158,свод!AY15,'РРО 21-25'!BQ$18:BQ$1158)</f>
        <v>0</v>
      </c>
      <c r="AD15" s="179">
        <f>SUMIF('РРО 21-25'!CN$18:CN$1158,свод!AY15,'РРО 21-25'!BR$18:BR$1158)</f>
        <v>0</v>
      </c>
      <c r="AE15" s="180">
        <f>SUMIF('РРО 21-25'!CN$18:CN$1158,свод!AY15,'РРО 21-25'!BS$18:BS$1158)</f>
        <v>0</v>
      </c>
      <c r="AF15" s="179">
        <f>SUMIF('РРО 21-25'!CN$18:CN$1158,свод!AY15,'РРО 21-25'!BT$18:BT$1158)</f>
        <v>0</v>
      </c>
      <c r="AG15" s="179">
        <f>SUMIF('РРО 21-25'!CN$18:CN$1158,свод!AY15,'РРО 21-25'!BU$18:BU$1158)</f>
        <v>0</v>
      </c>
      <c r="AH15" s="179">
        <f>SUMIF('РРО 21-25'!CN$18:CN$1158,свод!AY15,'РРО 21-25'!BV$18:BV$1158)</f>
        <v>0</v>
      </c>
      <c r="AI15" s="179">
        <f>SUMIF('РРО 21-25'!CN$18:CN$1158,свод!AY15,'РРО 21-25'!BW$18:BW$1158)</f>
        <v>0</v>
      </c>
      <c r="AJ15" s="179">
        <f>SUMIF('РРО 21-25'!CN$18:CN$1158,свод!AY15,'РРО 21-25'!BX$18:BX$1158)</f>
        <v>30504338.270000003</v>
      </c>
      <c r="AK15" s="179">
        <f>SUMIF('РРО 21-25'!CN$18:CN$1158,свод!AY15,'РРО 21-25'!BY$18:BY$1158)</f>
        <v>0</v>
      </c>
      <c r="AL15" s="179">
        <f>SUMIF('РРО 21-25'!CN$18:CN$1158,свод!AY15,'РРО 21-25'!BZ$18:BZ$1158)</f>
        <v>26639419.890000001</v>
      </c>
      <c r="AM15" s="179">
        <f>SUMIF('РРО 21-25'!CN$18:CN$1158,свод!AY15,'РРО 21-25'!CA$18:CA$1158)</f>
        <v>0</v>
      </c>
      <c r="AN15" s="179">
        <f>SUMIF('РРО 21-25'!CN$18:CN$1158,свод!AY15,'РРО 21-25'!CB$18:CB$1158)</f>
        <v>3864918.38</v>
      </c>
      <c r="AO15" s="179">
        <f>SUMIF('РРО 21-25'!CN$18:CN$1158,свод!AY15,'РРО 21-25'!CC$18:CC$1158)</f>
        <v>100000</v>
      </c>
      <c r="AP15" s="179">
        <f>SUMIF('РРО 21-25'!CN$18:CN$1158,свод!AY15,'РРО 21-25'!CD$18:CD$1158)</f>
        <v>0</v>
      </c>
      <c r="AQ15" s="179">
        <f>SUMIF('РРО 21-25'!CN$18:CN$1158,свод!AY15,'РРО 21-25'!CE$18:CE$1158)</f>
        <v>0</v>
      </c>
      <c r="AR15" s="179">
        <f>SUMIF('РРО 21-25'!CN$18:CN$1158,свод!AY15,'РРО 21-25'!CF$18:CF$1158)</f>
        <v>0</v>
      </c>
      <c r="AS15" s="179">
        <f>SUMIF('РРО 21-25'!CN$18:CN$1158,свод!AY15,'РРО 21-25'!CG$18:CG$1158)</f>
        <v>100000</v>
      </c>
      <c r="AT15" s="179">
        <f>SUMIF('РРО 21-25'!CN$18:CN$1158,свод!AY15,'РРО 21-25'!CH$18:CH$1158)</f>
        <v>0</v>
      </c>
      <c r="AU15" s="179">
        <f>SUMIF('РРО 21-25'!CN$18:CN$1158,свод!AY15,'РРО 21-25'!CI$18:CI$1158)</f>
        <v>0</v>
      </c>
      <c r="AV15" s="179">
        <f>SUMIF('РРО 21-25'!CN$18:CN$1158,свод!AY15,'РРО 21-25'!CJ$18:CJ$1158)</f>
        <v>0</v>
      </c>
      <c r="AW15" s="179">
        <f>SUMIF('РРО 21-25'!CN$18:CN$1158,свод!AY15,'РРО 21-25'!CK$18:CK$1158)</f>
        <v>0</v>
      </c>
      <c r="AX15" s="179">
        <f>SUMIF('РРО 21-25'!CN$18:CN$1158,свод!AY15,'РРО 21-25'!CL$18:CL$1158)</f>
        <v>0</v>
      </c>
      <c r="AY15" t="str">
        <f t="shared" si="1"/>
        <v>4010000040503плановый</v>
      </c>
      <c r="BC15" s="142">
        <f t="shared" si="2"/>
        <v>0</v>
      </c>
      <c r="BD15" s="142">
        <f t="shared" si="3"/>
        <v>0</v>
      </c>
      <c r="BE15" s="142">
        <f t="shared" si="4"/>
        <v>0</v>
      </c>
      <c r="BF15" s="142">
        <f t="shared" si="5"/>
        <v>0</v>
      </c>
      <c r="BG15" s="142">
        <f t="shared" si="6"/>
        <v>0</v>
      </c>
      <c r="BH15" s="142">
        <f t="shared" si="7"/>
        <v>0</v>
      </c>
      <c r="BI15" s="142">
        <f t="shared" si="8"/>
        <v>0</v>
      </c>
      <c r="BJ15" s="142">
        <f t="shared" si="9"/>
        <v>0</v>
      </c>
      <c r="BK15" s="142">
        <f t="shared" si="10"/>
        <v>0</v>
      </c>
      <c r="BL15" s="142">
        <f t="shared" si="11"/>
        <v>0</v>
      </c>
    </row>
    <row r="16" spans="1:64" ht="15" customHeight="1">
      <c r="A16" s="184">
        <v>401000004</v>
      </c>
      <c r="B16" s="183" t="s">
        <v>1223</v>
      </c>
      <c r="C16" s="182" t="s">
        <v>205</v>
      </c>
      <c r="D16" s="182" t="s">
        <v>74</v>
      </c>
      <c r="E16" s="181" t="s">
        <v>1257</v>
      </c>
      <c r="F16" s="180">
        <f>SUMIF('РРО 21-25'!CN$18:CN$1158,свод!AY16,'РРО 21-25'!AT$18:AT$1158)</f>
        <v>13270904.869999999</v>
      </c>
      <c r="G16" s="180">
        <f>SUMIF('РРО 21-25'!CN$18:CN$1158,свод!AY16,'РРО 21-25'!AU$18:AU$1158)</f>
        <v>11878470.109999999</v>
      </c>
      <c r="H16" s="179">
        <f>SUMIF('РРО 21-25'!CN$18:CN$1158,свод!AY16,'РРО 21-25'!AV$18:AV$1158)</f>
        <v>0</v>
      </c>
      <c r="I16" s="179">
        <f>SUMIF('РРО 21-25'!CN$18:CN$1158,свод!AY16,'РРО 21-25'!AW$18:AW$1158)</f>
        <v>0</v>
      </c>
      <c r="J16" s="179">
        <f>SUMIF('РРО 21-25'!CN$18:CN$1158,свод!AY16,'РРО 21-25'!AX$18:AX$1158)</f>
        <v>0</v>
      </c>
      <c r="K16" s="179">
        <f>SUMIF('РРО 21-25'!CN$18:CN$1158,свод!AY16,'РРО 21-25'!AY$18:AY$1158)</f>
        <v>0</v>
      </c>
      <c r="L16" s="179">
        <f>SUMIF('РРО 21-25'!CN$18:CN$1158,свод!AY16,'РРО 21-25'!AZ$18:AZ$1158)</f>
        <v>0</v>
      </c>
      <c r="M16" s="179">
        <f>SUMIF('РРО 21-25'!CN$18:CN$1158,свод!AY16,'РРО 21-25'!BA$18:BA$1158)</f>
        <v>0</v>
      </c>
      <c r="N16" s="179">
        <f>SUMIF('РРО 21-25'!CN$18:CN$1158,свод!AY16,'РРО 21-25'!BB$18:BB$1158)</f>
        <v>13270904.869999999</v>
      </c>
      <c r="O16" s="179">
        <f>SUMIF('РРО 21-25'!CN$18:CN$1158,свод!AY16,'РРО 21-25'!BC$18:BC$1158)</f>
        <v>11878470.109999999</v>
      </c>
      <c r="P16" s="180">
        <f>SUMIF('РРО 21-25'!CN$18:CN$1158,свод!AY16,'РРО 21-25'!BD$18:BD$1158)</f>
        <v>13171156.1</v>
      </c>
      <c r="Q16" s="179">
        <f>SUMIF('РРО 21-25'!CN$18:CN$1158,свод!AY16,'РРО 21-25'!BE$18:BE$1158)</f>
        <v>0</v>
      </c>
      <c r="R16" s="179">
        <f>SUMIF('РРО 21-25'!CN$18:CN$1158,свод!AY16,'РРО 21-25'!BF$18:BF$1158)</f>
        <v>0</v>
      </c>
      <c r="S16" s="179">
        <f>SUMIF('РРО 21-25'!CN$18:CN$1158,свод!AY16,'РРО 21-25'!BG$18:BG$1158)</f>
        <v>0</v>
      </c>
      <c r="T16" s="179">
        <f>SUMIF('РРО 21-25'!CN$18:CN$1158,свод!AY16,'РРО 21-25'!BH$18:BH$1158)</f>
        <v>13171156.1</v>
      </c>
      <c r="U16" s="180">
        <f>SUMIF('РРО 21-25'!CN$18:CN$1158,свод!AY16,'РРО 21-25'!BI$18:BI$1158)</f>
        <v>13965755.960000001</v>
      </c>
      <c r="V16" s="179">
        <f>SUMIF('РРО 21-25'!CN$18:CN$1158,свод!AY16,'РРО 21-25'!BJ$18:BJ$1158)</f>
        <v>0</v>
      </c>
      <c r="W16" s="179">
        <f>SUMIF('РРО 21-25'!CN$18:CN$1158,свод!AY16,'РРО 21-25'!BK$18:BK$1158)</f>
        <v>0</v>
      </c>
      <c r="X16" s="179">
        <f>SUMIF('РРО 21-25'!CN$18:CN$1158,свод!AY16,'РРО 21-25'!BL$18:BL$1158)</f>
        <v>0</v>
      </c>
      <c r="Y16" s="179">
        <f>SUMIF('РРО 21-25'!CN$18:CN$1158,свод!AY16,'РРО 21-25'!BM$18:BM$1158)</f>
        <v>13965755.960000001</v>
      </c>
      <c r="Z16" s="180">
        <f>SUMIF('РРО 21-25'!CN$18:CN$1158,свод!AY16,'РРО 21-25'!BN$18:BN$1158)</f>
        <v>14524386.199999999</v>
      </c>
      <c r="AA16" s="179">
        <f>SUMIF('РРО 21-25'!CN$18:CN$1158,свод!AY16,'РРО 21-25'!BO$18:BO$1158)</f>
        <v>0</v>
      </c>
      <c r="AB16" s="179">
        <f>SUMIF('РРО 21-25'!CN$18:CN$1158,свод!AY16,'РРО 21-25'!BP$18:BP$1158)</f>
        <v>0</v>
      </c>
      <c r="AC16" s="179">
        <f>SUMIF('РРО 21-25'!CN$18:CN$1158,свод!AY16,'РРО 21-25'!BQ$18:BQ$1158)</f>
        <v>0</v>
      </c>
      <c r="AD16" s="179">
        <f>SUMIF('РРО 21-25'!CN$18:CN$1158,свод!AY16,'РРО 21-25'!BR$18:BR$1158)</f>
        <v>14524386.199999999</v>
      </c>
      <c r="AE16" s="180">
        <f>SUMIF('РРО 21-25'!CN$18:CN$1158,свод!AY16,'РРО 21-25'!BS$18:BS$1158)</f>
        <v>14524386.199999999</v>
      </c>
      <c r="AF16" s="179">
        <f>SUMIF('РРО 21-25'!CN$18:CN$1158,свод!AY16,'РРО 21-25'!BT$18:BT$1158)</f>
        <v>0</v>
      </c>
      <c r="AG16" s="179">
        <f>SUMIF('РРО 21-25'!CN$18:CN$1158,свод!AY16,'РРО 21-25'!BU$18:BU$1158)</f>
        <v>0</v>
      </c>
      <c r="AH16" s="179">
        <f>SUMIF('РРО 21-25'!CN$18:CN$1158,свод!AY16,'РРО 21-25'!BV$18:BV$1158)</f>
        <v>0</v>
      </c>
      <c r="AI16" s="179">
        <f>SUMIF('РРО 21-25'!CN$18:CN$1158,свод!AY16,'РРО 21-25'!BW$18:BW$1158)</f>
        <v>14524386.199999999</v>
      </c>
      <c r="AJ16" s="179">
        <f>SUMIF('РРО 21-25'!CN$18:CN$1158,свод!AY16,'РРО 21-25'!BX$18:BX$1158)</f>
        <v>11878470.109999999</v>
      </c>
      <c r="AK16" s="179">
        <f>SUMIF('РРО 21-25'!CN$18:CN$1158,свод!AY16,'РРО 21-25'!BY$18:BY$1158)</f>
        <v>0</v>
      </c>
      <c r="AL16" s="179">
        <f>SUMIF('РРО 21-25'!CN$18:CN$1158,свод!AY16,'РРО 21-25'!BZ$18:BZ$1158)</f>
        <v>0</v>
      </c>
      <c r="AM16" s="179">
        <f>SUMIF('РРО 21-25'!CN$18:CN$1158,свод!AY16,'РРО 21-25'!CA$18:CA$1158)</f>
        <v>0</v>
      </c>
      <c r="AN16" s="179">
        <f>SUMIF('РРО 21-25'!CN$18:CN$1158,свод!AY16,'РРО 21-25'!CB$18:CB$1158)</f>
        <v>11878470.109999999</v>
      </c>
      <c r="AO16" s="179">
        <f>SUMIF('РРО 21-25'!CN$18:CN$1158,свод!AY16,'РРО 21-25'!CC$18:CC$1158)</f>
        <v>13171156.1</v>
      </c>
      <c r="AP16" s="179">
        <f>SUMIF('РРО 21-25'!CN$18:CN$1158,свод!AY16,'РРО 21-25'!CD$18:CD$1158)</f>
        <v>0</v>
      </c>
      <c r="AQ16" s="179">
        <f>SUMIF('РРО 21-25'!CN$18:CN$1158,свод!AY16,'РРО 21-25'!CE$18:CE$1158)</f>
        <v>0</v>
      </c>
      <c r="AR16" s="179">
        <f>SUMIF('РРО 21-25'!CN$18:CN$1158,свод!AY16,'РРО 21-25'!CF$18:CF$1158)</f>
        <v>0</v>
      </c>
      <c r="AS16" s="179">
        <f>SUMIF('РРО 21-25'!CN$18:CN$1158,свод!AY16,'РРО 21-25'!CG$18:CG$1158)</f>
        <v>13171156.1</v>
      </c>
      <c r="AT16" s="179">
        <f>SUMIF('РРО 21-25'!CN$18:CN$1158,свод!AY16,'РРО 21-25'!CH$18:CH$1158)</f>
        <v>13965755.960000001</v>
      </c>
      <c r="AU16" s="179">
        <f>SUMIF('РРО 21-25'!CN$18:CN$1158,свод!AY16,'РРО 21-25'!CI$18:CI$1158)</f>
        <v>0</v>
      </c>
      <c r="AV16" s="179">
        <f>SUMIF('РРО 21-25'!CN$18:CN$1158,свод!AY16,'РРО 21-25'!CJ$18:CJ$1158)</f>
        <v>0</v>
      </c>
      <c r="AW16" s="179">
        <f>SUMIF('РРО 21-25'!CN$18:CN$1158,свод!AY16,'РРО 21-25'!CK$18:CK$1158)</f>
        <v>0</v>
      </c>
      <c r="AX16" s="179">
        <f>SUMIF('РРО 21-25'!CN$18:CN$1158,свод!AY16,'РРО 21-25'!CL$18:CL$1158)</f>
        <v>13965755.960000001</v>
      </c>
      <c r="AY16" t="str">
        <f t="shared" si="1"/>
        <v>4010000040503индексации</v>
      </c>
      <c r="BC16" s="142">
        <f t="shared" si="2"/>
        <v>0</v>
      </c>
      <c r="BD16" s="142">
        <f t="shared" si="3"/>
        <v>0</v>
      </c>
      <c r="BE16" s="142">
        <f t="shared" si="4"/>
        <v>0</v>
      </c>
      <c r="BF16" s="142">
        <f t="shared" si="5"/>
        <v>0</v>
      </c>
      <c r="BG16" s="142">
        <f t="shared" si="6"/>
        <v>0</v>
      </c>
      <c r="BH16" s="142">
        <f t="shared" si="7"/>
        <v>0</v>
      </c>
      <c r="BI16" s="142">
        <f t="shared" si="8"/>
        <v>0</v>
      </c>
      <c r="BJ16" s="142">
        <f t="shared" si="9"/>
        <v>0</v>
      </c>
      <c r="BK16" s="142">
        <f t="shared" si="10"/>
        <v>0</v>
      </c>
      <c r="BL16" s="142">
        <f t="shared" si="11"/>
        <v>0</v>
      </c>
    </row>
    <row r="17" spans="1:64" ht="15" customHeight="1">
      <c r="A17" s="184">
        <v>401000006</v>
      </c>
      <c r="B17" s="183" t="s">
        <v>1848</v>
      </c>
      <c r="C17" s="182" t="s">
        <v>137</v>
      </c>
      <c r="D17" s="182" t="s">
        <v>1007</v>
      </c>
      <c r="E17" s="181" t="s">
        <v>91</v>
      </c>
      <c r="F17" s="180">
        <f>SUMIF('РРО 21-25'!CN$18:CN$1158,свод!AY17,'РРО 21-25'!AT$18:AT$1158)</f>
        <v>385958612.06</v>
      </c>
      <c r="G17" s="180">
        <f>SUMIF('РРО 21-25'!CN$18:CN$1158,свод!AY17,'РРО 21-25'!AU$18:AU$1158)</f>
        <v>385774241.67000002</v>
      </c>
      <c r="H17" s="179">
        <f>SUMIF('РРО 21-25'!CN$18:CN$1158,свод!AY17,'РРО 21-25'!AV$18:AV$1158)</f>
        <v>0</v>
      </c>
      <c r="I17" s="179">
        <f>SUMIF('РРО 21-25'!CN$18:CN$1158,свод!AY17,'РРО 21-25'!AW$18:AW$1158)</f>
        <v>0</v>
      </c>
      <c r="J17" s="179">
        <f>SUMIF('РРО 21-25'!CN$18:CN$1158,свод!AY17,'РРО 21-25'!AX$18:AX$1158)</f>
        <v>134800268.13</v>
      </c>
      <c r="K17" s="179">
        <f>SUMIF('РРО 21-25'!CN$18:CN$1158,свод!AY17,'РРО 21-25'!AY$18:AY$1158)</f>
        <v>134800268.13</v>
      </c>
      <c r="L17" s="179">
        <f>SUMIF('РРО 21-25'!CN$18:CN$1158,свод!AY17,'РРО 21-25'!AZ$18:AZ$1158)</f>
        <v>0</v>
      </c>
      <c r="M17" s="179">
        <f>SUMIF('РРО 21-25'!CN$18:CN$1158,свод!AY17,'РРО 21-25'!BA$18:BA$1158)</f>
        <v>0</v>
      </c>
      <c r="N17" s="179">
        <f>SUMIF('РРО 21-25'!CN$18:CN$1158,свод!AY17,'РРО 21-25'!BB$18:BB$1158)</f>
        <v>251158343.92999998</v>
      </c>
      <c r="O17" s="179">
        <f>SUMIF('РРО 21-25'!CN$18:CN$1158,свод!AY17,'РРО 21-25'!BC$18:BC$1158)</f>
        <v>250973973.53999999</v>
      </c>
      <c r="P17" s="180">
        <f>SUMIF('РРО 21-25'!CN$18:CN$1158,свод!AY17,'РРО 21-25'!BD$18:BD$1158)</f>
        <v>560835040.38</v>
      </c>
      <c r="Q17" s="179">
        <f>SUMIF('РРО 21-25'!CN$18:CN$1158,свод!AY17,'РРО 21-25'!BE$18:BE$1158)</f>
        <v>0</v>
      </c>
      <c r="R17" s="179">
        <f>SUMIF('РРО 21-25'!CN$18:CN$1158,свод!AY17,'РРО 21-25'!BF$18:BF$1158)</f>
        <v>15000000</v>
      </c>
      <c r="S17" s="179">
        <f>SUMIF('РРО 21-25'!CN$18:CN$1158,свод!AY17,'РРО 21-25'!BG$18:BG$1158)</f>
        <v>0</v>
      </c>
      <c r="T17" s="179">
        <f>SUMIF('РРО 21-25'!CN$18:CN$1158,свод!AY17,'РРО 21-25'!BH$18:BH$1158)</f>
        <v>545835040.38</v>
      </c>
      <c r="U17" s="180">
        <f>SUMIF('РРО 21-25'!CN$18:CN$1158,свод!AY17,'РРО 21-25'!BI$18:BI$1158)</f>
        <v>421595665.82999998</v>
      </c>
      <c r="V17" s="179">
        <f>SUMIF('РРО 21-25'!CN$18:CN$1158,свод!AY17,'РРО 21-25'!BJ$18:BJ$1158)</f>
        <v>0</v>
      </c>
      <c r="W17" s="179">
        <f>SUMIF('РРО 21-25'!CN$18:CN$1158,свод!AY17,'РРО 21-25'!BK$18:BK$1158)</f>
        <v>0</v>
      </c>
      <c r="X17" s="179">
        <f>SUMIF('РРО 21-25'!CN$18:CN$1158,свод!AY17,'РРО 21-25'!BL$18:BL$1158)</f>
        <v>0</v>
      </c>
      <c r="Y17" s="179">
        <f>SUMIF('РРО 21-25'!CN$18:CN$1158,свод!AY17,'РРО 21-25'!BM$18:BM$1158)</f>
        <v>421595665.82999998</v>
      </c>
      <c r="Z17" s="180">
        <f>SUMIF('РРО 21-25'!CN$18:CN$1158,свод!AY17,'РРО 21-25'!BN$18:BN$1158)</f>
        <v>421627638.22000003</v>
      </c>
      <c r="AA17" s="179">
        <f>SUMIF('РРО 21-25'!CN$18:CN$1158,свод!AY17,'РРО 21-25'!BO$18:BO$1158)</f>
        <v>0</v>
      </c>
      <c r="AB17" s="179">
        <f>SUMIF('РРО 21-25'!CN$18:CN$1158,свод!AY17,'РРО 21-25'!BP$18:BP$1158)</f>
        <v>0</v>
      </c>
      <c r="AC17" s="179">
        <f>SUMIF('РРО 21-25'!CN$18:CN$1158,свод!AY17,'РРО 21-25'!BQ$18:BQ$1158)</f>
        <v>0</v>
      </c>
      <c r="AD17" s="179">
        <f>SUMIF('РРО 21-25'!CN$18:CN$1158,свод!AY17,'РРО 21-25'!BR$18:BR$1158)</f>
        <v>421627638.22000003</v>
      </c>
      <c r="AE17" s="180">
        <f>SUMIF('РРО 21-25'!CN$18:CN$1158,свод!AY17,'РРО 21-25'!BS$18:BS$1158)</f>
        <v>421627638.22000003</v>
      </c>
      <c r="AF17" s="179">
        <f>SUMIF('РРО 21-25'!CN$18:CN$1158,свод!AY17,'РРО 21-25'!BT$18:BT$1158)</f>
        <v>0</v>
      </c>
      <c r="AG17" s="179">
        <f>SUMIF('РРО 21-25'!CN$18:CN$1158,свод!AY17,'РРО 21-25'!BU$18:BU$1158)</f>
        <v>0</v>
      </c>
      <c r="AH17" s="179">
        <f>SUMIF('РРО 21-25'!CN$18:CN$1158,свод!AY17,'РРО 21-25'!BV$18:BV$1158)</f>
        <v>0</v>
      </c>
      <c r="AI17" s="179">
        <f>SUMIF('РРО 21-25'!CN$18:CN$1158,свод!AY17,'РРО 21-25'!BW$18:BW$1158)</f>
        <v>421627638.22000003</v>
      </c>
      <c r="AJ17" s="179">
        <f>SUMIF('РРО 21-25'!CN$18:CN$1158,свод!AY17,'РРО 21-25'!BX$18:BX$1158)</f>
        <v>385774241.67000002</v>
      </c>
      <c r="AK17" s="179">
        <f>SUMIF('РРО 21-25'!CN$18:CN$1158,свод!AY17,'РРО 21-25'!BY$18:BY$1158)</f>
        <v>0</v>
      </c>
      <c r="AL17" s="179">
        <f>SUMIF('РРО 21-25'!CN$18:CN$1158,свод!AY17,'РРО 21-25'!BZ$18:BZ$1158)</f>
        <v>134800268.13</v>
      </c>
      <c r="AM17" s="179">
        <f>SUMIF('РРО 21-25'!CN$18:CN$1158,свод!AY17,'РРО 21-25'!CA$18:CA$1158)</f>
        <v>0</v>
      </c>
      <c r="AN17" s="179">
        <f>SUMIF('РРО 21-25'!CN$18:CN$1158,свод!AY17,'РРО 21-25'!CB$18:CB$1158)</f>
        <v>250973973.53999999</v>
      </c>
      <c r="AO17" s="179">
        <f>SUMIF('РРО 21-25'!CN$18:CN$1158,свод!AY17,'РРО 21-25'!CC$18:CC$1158)</f>
        <v>563286870.71000004</v>
      </c>
      <c r="AP17" s="179">
        <f>SUMIF('РРО 21-25'!CN$18:CN$1158,свод!AY17,'РРО 21-25'!CD$18:CD$1158)</f>
        <v>0</v>
      </c>
      <c r="AQ17" s="179">
        <f>SUMIF('РРО 21-25'!CN$18:CN$1158,свод!AY17,'РРО 21-25'!CE$18:CE$1158)</f>
        <v>15000000</v>
      </c>
      <c r="AR17" s="179">
        <f>SUMIF('РРО 21-25'!CN$18:CN$1158,свод!AY17,'РРО 21-25'!CF$18:CF$1158)</f>
        <v>0</v>
      </c>
      <c r="AS17" s="179">
        <f>SUMIF('РРО 21-25'!CN$18:CN$1158,свод!AY17,'РРО 21-25'!CG$18:CG$1158)</f>
        <v>548286870.71000004</v>
      </c>
      <c r="AT17" s="179">
        <f>SUMIF('РРО 21-25'!CN$18:CN$1158,свод!AY17,'РРО 21-25'!CH$18:CH$1158)</f>
        <v>421595665.82999998</v>
      </c>
      <c r="AU17" s="179">
        <f>SUMIF('РРО 21-25'!CN$18:CN$1158,свод!AY17,'РРО 21-25'!CI$18:CI$1158)</f>
        <v>0</v>
      </c>
      <c r="AV17" s="179">
        <f>SUMIF('РРО 21-25'!CN$18:CN$1158,свод!AY17,'РРО 21-25'!CJ$18:CJ$1158)</f>
        <v>0</v>
      </c>
      <c r="AW17" s="179">
        <f>SUMIF('РРО 21-25'!CN$18:CN$1158,свод!AY17,'РРО 21-25'!CK$18:CK$1158)</f>
        <v>0</v>
      </c>
      <c r="AX17" s="179">
        <f>SUMIF('РРО 21-25'!CN$18:CN$1158,свод!AY17,'РРО 21-25'!CL$18:CL$1158)</f>
        <v>421595665.82999998</v>
      </c>
      <c r="AY17" t="str">
        <f t="shared" si="1"/>
        <v>4010000060409нормативный</v>
      </c>
      <c r="BC17" s="213">
        <f t="shared" si="2"/>
        <v>2451830.3300000429</v>
      </c>
      <c r="BD17" s="142">
        <f t="shared" si="3"/>
        <v>0</v>
      </c>
      <c r="BE17" s="142">
        <f t="shared" si="4"/>
        <v>0</v>
      </c>
      <c r="BF17" s="142">
        <f t="shared" si="5"/>
        <v>0</v>
      </c>
      <c r="BG17" s="142">
        <f t="shared" si="6"/>
        <v>2451830.3300000429</v>
      </c>
      <c r="BH17" s="142">
        <f t="shared" si="7"/>
        <v>0</v>
      </c>
      <c r="BI17" s="142">
        <f t="shared" si="8"/>
        <v>0</v>
      </c>
      <c r="BJ17" s="142">
        <f t="shared" si="9"/>
        <v>0</v>
      </c>
      <c r="BK17" s="142">
        <f t="shared" si="10"/>
        <v>0</v>
      </c>
      <c r="BL17" s="142">
        <f t="shared" si="11"/>
        <v>0</v>
      </c>
    </row>
    <row r="18" spans="1:64" ht="15" customHeight="1">
      <c r="A18" s="184">
        <v>401000006</v>
      </c>
      <c r="B18" s="183" t="s">
        <v>1848</v>
      </c>
      <c r="C18" s="182" t="s">
        <v>137</v>
      </c>
      <c r="D18" s="182" t="s">
        <v>1007</v>
      </c>
      <c r="E18" s="181" t="s">
        <v>92</v>
      </c>
      <c r="F18" s="180">
        <f>SUMIF('РРО 21-25'!CN$18:CN$1158,свод!AY18,'РРО 21-25'!AT$18:AT$1158)</f>
        <v>1008265373.1700001</v>
      </c>
      <c r="G18" s="180">
        <f>SUMIF('РРО 21-25'!CN$18:CN$1158,свод!AY18,'РРО 21-25'!AU$18:AU$1158)</f>
        <v>938301255.39999998</v>
      </c>
      <c r="H18" s="179">
        <f>SUMIF('РРО 21-25'!CN$18:CN$1158,свод!AY18,'РРО 21-25'!AV$18:AV$1158)</f>
        <v>101966362.59</v>
      </c>
      <c r="I18" s="179">
        <f>SUMIF('РРО 21-25'!CN$18:CN$1158,свод!AY18,'РРО 21-25'!AW$18:AW$1158)</f>
        <v>101944055.05</v>
      </c>
      <c r="J18" s="179">
        <f>SUMIF('РРО 21-25'!CN$18:CN$1158,свод!AY18,'РРО 21-25'!AX$18:AX$1158)</f>
        <v>670832858.13999999</v>
      </c>
      <c r="K18" s="179">
        <f>SUMIF('РРО 21-25'!CN$18:CN$1158,свод!AY18,'РРО 21-25'!AY$18:AY$1158)</f>
        <v>615329951.34000003</v>
      </c>
      <c r="L18" s="179">
        <f>SUMIF('РРО 21-25'!CN$18:CN$1158,свод!AY18,'РРО 21-25'!AZ$18:AZ$1158)</f>
        <v>0</v>
      </c>
      <c r="M18" s="179">
        <f>SUMIF('РРО 21-25'!CN$18:CN$1158,свод!AY18,'РРО 21-25'!BA$18:BA$1158)</f>
        <v>0</v>
      </c>
      <c r="N18" s="179">
        <f>SUMIF('РРО 21-25'!CN$18:CN$1158,свод!AY18,'РРО 21-25'!BB$18:BB$1158)</f>
        <v>235466152.44</v>
      </c>
      <c r="O18" s="179">
        <f>SUMIF('РРО 21-25'!CN$18:CN$1158,свод!AY18,'РРО 21-25'!BC$18:BC$1158)</f>
        <v>221027249.00999996</v>
      </c>
      <c r="P18" s="180">
        <f>SUMIF('РРО 21-25'!CN$18:CN$1158,свод!AY18,'РРО 21-25'!BD$18:BD$1158)</f>
        <v>1330234402.9599998</v>
      </c>
      <c r="Q18" s="179">
        <f>SUMIF('РРО 21-25'!CN$18:CN$1158,свод!AY18,'РРО 21-25'!BE$18:BE$1158)</f>
        <v>61884900</v>
      </c>
      <c r="R18" s="179">
        <f>SUMIF('РРО 21-25'!CN$18:CN$1158,свод!AY18,'РРО 21-25'!BF$18:BF$1158)</f>
        <v>1105253610.3000002</v>
      </c>
      <c r="S18" s="179">
        <f>SUMIF('РРО 21-25'!CN$18:CN$1158,свод!AY18,'РРО 21-25'!BG$18:BG$1158)</f>
        <v>0</v>
      </c>
      <c r="T18" s="179">
        <f>SUMIF('РРО 21-25'!CN$18:CN$1158,свод!AY18,'РРО 21-25'!BH$18:BH$1158)</f>
        <v>163095892.65999994</v>
      </c>
      <c r="U18" s="180">
        <f>SUMIF('РРО 21-25'!CN$18:CN$1158,свод!AY18,'РРО 21-25'!BI$18:BI$1158)</f>
        <v>110122375.40000001</v>
      </c>
      <c r="V18" s="179">
        <f>SUMIF('РРО 21-25'!CN$18:CN$1158,свод!AY18,'РРО 21-25'!BJ$18:BJ$1158)</f>
        <v>0</v>
      </c>
      <c r="W18" s="179">
        <f>SUMIF('РРО 21-25'!CN$18:CN$1158,свод!AY18,'РРО 21-25'!BK$18:BK$1158)</f>
        <v>18688990</v>
      </c>
      <c r="X18" s="179">
        <f>SUMIF('РРО 21-25'!CN$18:CN$1158,свод!AY18,'РРО 21-25'!BL$18:BL$1158)</f>
        <v>0</v>
      </c>
      <c r="Y18" s="179">
        <f>SUMIF('РРО 21-25'!CN$18:CN$1158,свод!AY18,'РРО 21-25'!BM$18:BM$1158)</f>
        <v>91433385.400000006</v>
      </c>
      <c r="Z18" s="180">
        <f>SUMIF('РРО 21-25'!CN$18:CN$1158,свод!AY18,'РРО 21-25'!BN$18:BN$1158)</f>
        <v>110122375.40000001</v>
      </c>
      <c r="AA18" s="179">
        <f>SUMIF('РРО 21-25'!CN$18:CN$1158,свод!AY18,'РРО 21-25'!BO$18:BO$1158)</f>
        <v>0</v>
      </c>
      <c r="AB18" s="179">
        <f>SUMIF('РРО 21-25'!CN$18:CN$1158,свод!AY18,'РРО 21-25'!BP$18:BP$1158)</f>
        <v>18688990</v>
      </c>
      <c r="AC18" s="179">
        <f>SUMIF('РРО 21-25'!CN$18:CN$1158,свод!AY18,'РРО 21-25'!BQ$18:BQ$1158)</f>
        <v>0</v>
      </c>
      <c r="AD18" s="179">
        <f>SUMIF('РРО 21-25'!CN$18:CN$1158,свод!AY18,'РРО 21-25'!BR$18:BR$1158)</f>
        <v>91433385.400000006</v>
      </c>
      <c r="AE18" s="180">
        <f>SUMIF('РРО 21-25'!CN$18:CN$1158,свод!AY18,'РРО 21-25'!BS$18:BS$1158)</f>
        <v>110122375.40000001</v>
      </c>
      <c r="AF18" s="179">
        <f>SUMIF('РРО 21-25'!CN$18:CN$1158,свод!AY18,'РРО 21-25'!BT$18:BT$1158)</f>
        <v>0</v>
      </c>
      <c r="AG18" s="179">
        <f>SUMIF('РРО 21-25'!CN$18:CN$1158,свод!AY18,'РРО 21-25'!BU$18:BU$1158)</f>
        <v>18688990</v>
      </c>
      <c r="AH18" s="179">
        <f>SUMIF('РРО 21-25'!CN$18:CN$1158,свод!AY18,'РРО 21-25'!BV$18:BV$1158)</f>
        <v>0</v>
      </c>
      <c r="AI18" s="179">
        <f>SUMIF('РРО 21-25'!CN$18:CN$1158,свод!AY18,'РРО 21-25'!BW$18:BW$1158)</f>
        <v>91433385.400000006</v>
      </c>
      <c r="AJ18" s="179">
        <f>SUMIF('РРО 21-25'!CN$18:CN$1158,свод!AY18,'РРО 21-25'!BX$18:BX$1158)</f>
        <v>938301255.39999998</v>
      </c>
      <c r="AK18" s="179">
        <f>SUMIF('РРО 21-25'!CN$18:CN$1158,свод!AY18,'РРО 21-25'!BY$18:BY$1158)</f>
        <v>101944055.05</v>
      </c>
      <c r="AL18" s="179">
        <f>SUMIF('РРО 21-25'!CN$18:CN$1158,свод!AY18,'РРО 21-25'!BZ$18:BZ$1158)</f>
        <v>615329951.34000003</v>
      </c>
      <c r="AM18" s="179">
        <f>SUMIF('РРО 21-25'!CN$18:CN$1158,свод!AY18,'РРО 21-25'!CA$18:CA$1158)</f>
        <v>0</v>
      </c>
      <c r="AN18" s="179">
        <f>SUMIF('РРО 21-25'!CN$18:CN$1158,свод!AY18,'РРО 21-25'!CB$18:CB$1158)</f>
        <v>221027249.00999996</v>
      </c>
      <c r="AO18" s="179">
        <f>SUMIF('РРО 21-25'!CN$18:CN$1158,свод!AY18,'РРО 21-25'!CC$18:CC$1158)</f>
        <v>1828626445.22</v>
      </c>
      <c r="AP18" s="179">
        <f>SUMIF('РРО 21-25'!CN$18:CN$1158,свод!AY18,'РРО 21-25'!CD$18:CD$1158)</f>
        <v>61884900</v>
      </c>
      <c r="AQ18" s="179">
        <f>SUMIF('РРО 21-25'!CN$18:CN$1158,свод!AY18,'РРО 21-25'!CE$18:CE$1158)</f>
        <v>1105253610.3000002</v>
      </c>
      <c r="AR18" s="179">
        <f>SUMIF('РРО 21-25'!CN$18:CN$1158,свод!AY18,'РРО 21-25'!CF$18:CF$1158)</f>
        <v>0</v>
      </c>
      <c r="AS18" s="179">
        <f>SUMIF('РРО 21-25'!CN$18:CN$1158,свод!AY18,'РРО 21-25'!CG$18:CG$1158)</f>
        <v>661487934.91999984</v>
      </c>
      <c r="AT18" s="179">
        <f>SUMIF('РРО 21-25'!CN$18:CN$1158,свод!AY18,'РРО 21-25'!CH$18:CH$1158)</f>
        <v>110122375.40000001</v>
      </c>
      <c r="AU18" s="179">
        <f>SUMIF('РРО 21-25'!CN$18:CN$1158,свод!AY18,'РРО 21-25'!CI$18:CI$1158)</f>
        <v>0</v>
      </c>
      <c r="AV18" s="179">
        <f>SUMIF('РРО 21-25'!CN$18:CN$1158,свод!AY18,'РРО 21-25'!CJ$18:CJ$1158)</f>
        <v>18688990</v>
      </c>
      <c r="AW18" s="179">
        <f>SUMIF('РРО 21-25'!CN$18:CN$1158,свод!AY18,'РРО 21-25'!CK$18:CK$1158)</f>
        <v>0</v>
      </c>
      <c r="AX18" s="179">
        <f>SUMIF('РРО 21-25'!CN$18:CN$1158,свод!AY18,'РРО 21-25'!CL$18:CL$1158)</f>
        <v>91433385.400000006</v>
      </c>
      <c r="AY18" t="str">
        <f t="shared" si="1"/>
        <v>4010000060409плановый</v>
      </c>
      <c r="BC18" s="213">
        <f t="shared" si="2"/>
        <v>498392042.26000023</v>
      </c>
      <c r="BD18" s="142">
        <f t="shared" si="3"/>
        <v>0</v>
      </c>
      <c r="BE18" s="142">
        <f t="shared" si="4"/>
        <v>0</v>
      </c>
      <c r="BF18" s="142">
        <f t="shared" si="5"/>
        <v>0</v>
      </c>
      <c r="BG18" s="142">
        <f t="shared" si="6"/>
        <v>498392042.25999987</v>
      </c>
      <c r="BH18" s="142">
        <f t="shared" si="7"/>
        <v>0</v>
      </c>
      <c r="BI18" s="142">
        <f t="shared" si="8"/>
        <v>0</v>
      </c>
      <c r="BJ18" s="142">
        <f t="shared" si="9"/>
        <v>0</v>
      </c>
      <c r="BK18" s="142">
        <f t="shared" si="10"/>
        <v>0</v>
      </c>
      <c r="BL18" s="142">
        <f t="shared" si="11"/>
        <v>0</v>
      </c>
    </row>
    <row r="19" spans="1:64" ht="15" customHeight="1">
      <c r="A19" s="184">
        <v>401000006</v>
      </c>
      <c r="B19" s="183" t="s">
        <v>1848</v>
      </c>
      <c r="C19" s="182" t="s">
        <v>137</v>
      </c>
      <c r="D19" s="182" t="s">
        <v>1007</v>
      </c>
      <c r="E19" s="181" t="s">
        <v>1257</v>
      </c>
      <c r="F19" s="180">
        <f>SUMIF('РРО 21-25'!CN$18:CN$1158,свод!AY19,'РРО 21-25'!AT$18:AT$1158)</f>
        <v>3119786.6399999997</v>
      </c>
      <c r="G19" s="180">
        <f>SUMIF('РРО 21-25'!CN$18:CN$1158,свод!AY19,'РРО 21-25'!AU$18:AU$1158)</f>
        <v>2655688.9300000002</v>
      </c>
      <c r="H19" s="179">
        <f>SUMIF('РРО 21-25'!CN$18:CN$1158,свод!AY19,'РРО 21-25'!AV$18:AV$1158)</f>
        <v>0</v>
      </c>
      <c r="I19" s="179">
        <f>SUMIF('РРО 21-25'!CN$18:CN$1158,свод!AY19,'РРО 21-25'!AW$18:AW$1158)</f>
        <v>0</v>
      </c>
      <c r="J19" s="179">
        <f>SUMIF('РРО 21-25'!CN$18:CN$1158,свод!AY19,'РРО 21-25'!AX$18:AX$1158)</f>
        <v>0</v>
      </c>
      <c r="K19" s="179">
        <f>SUMIF('РРО 21-25'!CN$18:CN$1158,свод!AY19,'РРО 21-25'!AY$18:AY$1158)</f>
        <v>0</v>
      </c>
      <c r="L19" s="179">
        <f>SUMIF('РРО 21-25'!CN$18:CN$1158,свод!AY19,'РРО 21-25'!AZ$18:AZ$1158)</f>
        <v>0</v>
      </c>
      <c r="M19" s="179">
        <f>SUMIF('РРО 21-25'!CN$18:CN$1158,свод!AY19,'РРО 21-25'!BA$18:BA$1158)</f>
        <v>0</v>
      </c>
      <c r="N19" s="179">
        <f>SUMIF('РРО 21-25'!CN$18:CN$1158,свод!AY19,'РРО 21-25'!BB$18:BB$1158)</f>
        <v>3119786.6399999997</v>
      </c>
      <c r="O19" s="179">
        <f>SUMIF('РРО 21-25'!CN$18:CN$1158,свод!AY19,'РРО 21-25'!BC$18:BC$1158)</f>
        <v>2655688.9300000002</v>
      </c>
      <c r="P19" s="180">
        <f>SUMIF('РРО 21-25'!CN$18:CN$1158,свод!AY19,'РРО 21-25'!BD$18:BD$1158)</f>
        <v>4080430.12</v>
      </c>
      <c r="Q19" s="179">
        <f>SUMIF('РРО 21-25'!CN$18:CN$1158,свод!AY19,'РРО 21-25'!BE$18:BE$1158)</f>
        <v>0</v>
      </c>
      <c r="R19" s="179">
        <f>SUMIF('РРО 21-25'!CN$18:CN$1158,свод!AY19,'РРО 21-25'!BF$18:BF$1158)</f>
        <v>0</v>
      </c>
      <c r="S19" s="179">
        <f>SUMIF('РРО 21-25'!CN$18:CN$1158,свод!AY19,'РРО 21-25'!BG$18:BG$1158)</f>
        <v>0</v>
      </c>
      <c r="T19" s="179">
        <f>SUMIF('РРО 21-25'!CN$18:CN$1158,свод!AY19,'РРО 21-25'!BH$18:BH$1158)</f>
        <v>4080430.12</v>
      </c>
      <c r="U19" s="180">
        <f>SUMIF('РРО 21-25'!CN$18:CN$1158,свод!AY19,'РРО 21-25'!BI$18:BI$1158)</f>
        <v>4243651.63</v>
      </c>
      <c r="V19" s="179">
        <f>SUMIF('РРО 21-25'!CN$18:CN$1158,свод!AY19,'РРО 21-25'!BJ$18:BJ$1158)</f>
        <v>0</v>
      </c>
      <c r="W19" s="179">
        <f>SUMIF('РРО 21-25'!CN$18:CN$1158,свод!AY19,'РРО 21-25'!BK$18:BK$1158)</f>
        <v>0</v>
      </c>
      <c r="X19" s="179">
        <f>SUMIF('РРО 21-25'!CN$18:CN$1158,свод!AY19,'РРО 21-25'!BL$18:BL$1158)</f>
        <v>0</v>
      </c>
      <c r="Y19" s="179">
        <f>SUMIF('РРО 21-25'!CN$18:CN$1158,свод!AY19,'РРО 21-25'!BM$18:BM$1158)</f>
        <v>4243651.63</v>
      </c>
      <c r="Z19" s="180">
        <f>SUMIF('РРО 21-25'!CN$18:CN$1158,свод!AY19,'РРО 21-25'!BN$18:BN$1158)</f>
        <v>4413403.57</v>
      </c>
      <c r="AA19" s="179">
        <f>SUMIF('РРО 21-25'!CN$18:CN$1158,свод!AY19,'РРО 21-25'!BO$18:BO$1158)</f>
        <v>0</v>
      </c>
      <c r="AB19" s="179">
        <f>SUMIF('РРО 21-25'!CN$18:CN$1158,свод!AY19,'РРО 21-25'!BP$18:BP$1158)</f>
        <v>0</v>
      </c>
      <c r="AC19" s="179">
        <f>SUMIF('РРО 21-25'!CN$18:CN$1158,свод!AY19,'РРО 21-25'!BQ$18:BQ$1158)</f>
        <v>0</v>
      </c>
      <c r="AD19" s="179">
        <f>SUMIF('РРО 21-25'!CN$18:CN$1158,свод!AY19,'РРО 21-25'!BR$18:BR$1158)</f>
        <v>4413403.57</v>
      </c>
      <c r="AE19" s="180">
        <f>SUMIF('РРО 21-25'!CN$18:CN$1158,свод!AY19,'РРО 21-25'!BS$18:BS$1158)</f>
        <v>4413403.57</v>
      </c>
      <c r="AF19" s="179">
        <f>SUMIF('РРО 21-25'!CN$18:CN$1158,свод!AY19,'РРО 21-25'!BT$18:BT$1158)</f>
        <v>0</v>
      </c>
      <c r="AG19" s="179">
        <f>SUMIF('РРО 21-25'!CN$18:CN$1158,свод!AY19,'РРО 21-25'!BU$18:BU$1158)</f>
        <v>0</v>
      </c>
      <c r="AH19" s="179">
        <f>SUMIF('РРО 21-25'!CN$18:CN$1158,свод!AY19,'РРО 21-25'!BV$18:BV$1158)</f>
        <v>0</v>
      </c>
      <c r="AI19" s="179">
        <f>SUMIF('РРО 21-25'!CN$18:CN$1158,свод!AY19,'РРО 21-25'!BW$18:BW$1158)</f>
        <v>4413403.57</v>
      </c>
      <c r="AJ19" s="179">
        <f>SUMIF('РРО 21-25'!CN$18:CN$1158,свод!AY19,'РРО 21-25'!BX$18:BX$1158)</f>
        <v>2658753.9</v>
      </c>
      <c r="AK19" s="179">
        <f>SUMIF('РРО 21-25'!CN$18:CN$1158,свод!AY19,'РРО 21-25'!BY$18:BY$1158)</f>
        <v>0</v>
      </c>
      <c r="AL19" s="179">
        <f>SUMIF('РРО 21-25'!CN$18:CN$1158,свод!AY19,'РРО 21-25'!BZ$18:BZ$1158)</f>
        <v>0</v>
      </c>
      <c r="AM19" s="179">
        <f>SUMIF('РРО 21-25'!CN$18:CN$1158,свод!AY19,'РРО 21-25'!CA$18:CA$1158)</f>
        <v>0</v>
      </c>
      <c r="AN19" s="179">
        <f>SUMIF('РРО 21-25'!CN$18:CN$1158,свод!AY19,'РРО 21-25'!CB$18:CB$1158)</f>
        <v>2658753.9</v>
      </c>
      <c r="AO19" s="179">
        <f>SUMIF('РРО 21-25'!CN$18:CN$1158,свод!AY19,'РРО 21-25'!CC$18:CC$1158)</f>
        <v>4080430.12</v>
      </c>
      <c r="AP19" s="179">
        <f>SUMIF('РРО 21-25'!CN$18:CN$1158,свод!AY19,'РРО 21-25'!CD$18:CD$1158)</f>
        <v>0</v>
      </c>
      <c r="AQ19" s="179">
        <f>SUMIF('РРО 21-25'!CN$18:CN$1158,свод!AY19,'РРО 21-25'!CE$18:CE$1158)</f>
        <v>0</v>
      </c>
      <c r="AR19" s="179">
        <f>SUMIF('РРО 21-25'!CN$18:CN$1158,свод!AY19,'РРО 21-25'!CF$18:CF$1158)</f>
        <v>0</v>
      </c>
      <c r="AS19" s="179">
        <f>SUMIF('РРО 21-25'!CN$18:CN$1158,свод!AY19,'РРО 21-25'!CG$18:CG$1158)</f>
        <v>4080430.12</v>
      </c>
      <c r="AT19" s="179">
        <f>SUMIF('РРО 21-25'!CN$18:CN$1158,свод!AY19,'РРО 21-25'!CH$18:CH$1158)</f>
        <v>4243651.63</v>
      </c>
      <c r="AU19" s="179">
        <f>SUMIF('РРО 21-25'!CN$18:CN$1158,свод!AY19,'РРО 21-25'!CI$18:CI$1158)</f>
        <v>0</v>
      </c>
      <c r="AV19" s="179">
        <f>SUMIF('РРО 21-25'!CN$18:CN$1158,свод!AY19,'РРО 21-25'!CJ$18:CJ$1158)</f>
        <v>0</v>
      </c>
      <c r="AW19" s="179">
        <f>SUMIF('РРО 21-25'!CN$18:CN$1158,свод!AY19,'РРО 21-25'!CK$18:CK$1158)</f>
        <v>0</v>
      </c>
      <c r="AX19" s="179">
        <f>SUMIF('РРО 21-25'!CN$18:CN$1158,свод!AY19,'РРО 21-25'!CL$18:CL$1158)</f>
        <v>4243651.63</v>
      </c>
      <c r="AY19" t="str">
        <f t="shared" ref="AY19" si="12">CONCATENATE(A19,C19,D19,E19)</f>
        <v>4010000060409индексации</v>
      </c>
      <c r="BC19" s="142">
        <f t="shared" si="2"/>
        <v>0</v>
      </c>
      <c r="BD19" s="142">
        <f t="shared" si="3"/>
        <v>0</v>
      </c>
      <c r="BE19" s="142">
        <f t="shared" si="4"/>
        <v>0</v>
      </c>
      <c r="BF19" s="142">
        <f t="shared" si="5"/>
        <v>0</v>
      </c>
      <c r="BG19" s="142">
        <f t="shared" si="6"/>
        <v>0</v>
      </c>
      <c r="BH19" s="142">
        <f t="shared" si="7"/>
        <v>0</v>
      </c>
      <c r="BI19" s="142">
        <f t="shared" si="8"/>
        <v>0</v>
      </c>
      <c r="BJ19" s="142">
        <f t="shared" si="9"/>
        <v>0</v>
      </c>
      <c r="BK19" s="142">
        <f t="shared" si="10"/>
        <v>0</v>
      </c>
      <c r="BL19" s="142">
        <f t="shared" si="11"/>
        <v>0</v>
      </c>
    </row>
    <row r="20" spans="1:64" ht="15" customHeight="1">
      <c r="A20" s="184">
        <v>401000007</v>
      </c>
      <c r="B20" s="183" t="s">
        <v>1846</v>
      </c>
      <c r="C20" s="182" t="s">
        <v>71</v>
      </c>
      <c r="D20" s="182" t="s">
        <v>72</v>
      </c>
      <c r="E20" s="181" t="s">
        <v>92</v>
      </c>
      <c r="F20" s="180">
        <f>SUMIF('РРО 21-25'!CN$18:CN$1158,свод!AY20,'РРО 21-25'!AT$18:AT$1158)</f>
        <v>3585419.6500000004</v>
      </c>
      <c r="G20" s="180">
        <f>SUMIF('РРО 21-25'!CN$18:CN$1158,свод!AY20,'РРО 21-25'!AU$18:AU$1158)</f>
        <v>3583810.0900000003</v>
      </c>
      <c r="H20" s="179">
        <f>SUMIF('РРО 21-25'!CN$18:CN$1158,свод!AY20,'РРО 21-25'!AV$18:AV$1158)</f>
        <v>0</v>
      </c>
      <c r="I20" s="179">
        <f>SUMIF('РРО 21-25'!CN$18:CN$1158,свод!AY20,'РРО 21-25'!AW$18:AW$1158)</f>
        <v>0</v>
      </c>
      <c r="J20" s="179">
        <f>SUMIF('РРО 21-25'!CN$18:CN$1158,свод!AY20,'РРО 21-25'!AX$18:AX$1158)</f>
        <v>0</v>
      </c>
      <c r="K20" s="179">
        <f>SUMIF('РРО 21-25'!CN$18:CN$1158,свод!AY20,'РРО 21-25'!AY$18:AY$1158)</f>
        <v>0</v>
      </c>
      <c r="L20" s="179">
        <f>SUMIF('РРО 21-25'!CN$18:CN$1158,свод!AY20,'РРО 21-25'!AZ$18:AZ$1158)</f>
        <v>0</v>
      </c>
      <c r="M20" s="179">
        <f>SUMIF('РРО 21-25'!CN$18:CN$1158,свод!AY20,'РРО 21-25'!BA$18:BA$1158)</f>
        <v>0</v>
      </c>
      <c r="N20" s="179">
        <f>SUMIF('РРО 21-25'!CN$18:CN$1158,свод!AY20,'РРО 21-25'!BB$18:BB$1158)</f>
        <v>3585419.6500000004</v>
      </c>
      <c r="O20" s="179">
        <f>SUMIF('РРО 21-25'!CN$18:CN$1158,свод!AY20,'РРО 21-25'!BC$18:BC$1158)</f>
        <v>3583810.0900000003</v>
      </c>
      <c r="P20" s="180">
        <f>SUMIF('РРО 21-25'!CN$18:CN$1158,свод!AY20,'РРО 21-25'!BD$18:BD$1158)</f>
        <v>3762641.36</v>
      </c>
      <c r="Q20" s="179">
        <f>SUMIF('РРО 21-25'!CN$18:CN$1158,свод!AY20,'РРО 21-25'!BE$18:BE$1158)</f>
        <v>0</v>
      </c>
      <c r="R20" s="179">
        <f>SUMIF('РРО 21-25'!CN$18:CN$1158,свод!AY20,'РРО 21-25'!BF$18:BF$1158)</f>
        <v>0</v>
      </c>
      <c r="S20" s="179">
        <f>SUMIF('РРО 21-25'!CN$18:CN$1158,свод!AY20,'РРО 21-25'!BG$18:BG$1158)</f>
        <v>0</v>
      </c>
      <c r="T20" s="179">
        <f>SUMIF('РРО 21-25'!CN$18:CN$1158,свод!AY20,'РРО 21-25'!BH$18:BH$1158)</f>
        <v>3762641.36</v>
      </c>
      <c r="U20" s="180">
        <f>SUMIF('РРО 21-25'!CN$18:CN$1158,свод!AY20,'РРО 21-25'!BI$18:BI$1158)</f>
        <v>3817488</v>
      </c>
      <c r="V20" s="179">
        <f>SUMIF('РРО 21-25'!CN$18:CN$1158,свод!AY20,'РРО 21-25'!BJ$18:BJ$1158)</f>
        <v>0</v>
      </c>
      <c r="W20" s="179">
        <f>SUMIF('РРО 21-25'!CN$18:CN$1158,свод!AY20,'РРО 21-25'!BK$18:BK$1158)</f>
        <v>0</v>
      </c>
      <c r="X20" s="179">
        <f>SUMIF('РРО 21-25'!CN$18:CN$1158,свод!AY20,'РРО 21-25'!BL$18:BL$1158)</f>
        <v>0</v>
      </c>
      <c r="Y20" s="179">
        <f>SUMIF('РРО 21-25'!CN$18:CN$1158,свод!AY20,'РРО 21-25'!BM$18:BM$1158)</f>
        <v>3817488</v>
      </c>
      <c r="Z20" s="180">
        <f>SUMIF('РРО 21-25'!CN$18:CN$1158,свод!AY20,'РРО 21-25'!BN$18:BN$1158)</f>
        <v>3821920</v>
      </c>
      <c r="AA20" s="179">
        <f>SUMIF('РРО 21-25'!CN$18:CN$1158,свод!AY20,'РРО 21-25'!BO$18:BO$1158)</f>
        <v>0</v>
      </c>
      <c r="AB20" s="179">
        <f>SUMIF('РРО 21-25'!CN$18:CN$1158,свод!AY20,'РРО 21-25'!BP$18:BP$1158)</f>
        <v>0</v>
      </c>
      <c r="AC20" s="179">
        <f>SUMIF('РРО 21-25'!CN$18:CN$1158,свод!AY20,'РРО 21-25'!BQ$18:BQ$1158)</f>
        <v>0</v>
      </c>
      <c r="AD20" s="179">
        <f>SUMIF('РРО 21-25'!CN$18:CN$1158,свод!AY20,'РРО 21-25'!BR$18:BR$1158)</f>
        <v>3821920</v>
      </c>
      <c r="AE20" s="180">
        <f>SUMIF('РРО 21-25'!CN$18:CN$1158,свод!AY20,'РРО 21-25'!BS$18:BS$1158)</f>
        <v>3821920</v>
      </c>
      <c r="AF20" s="179">
        <f>SUMIF('РРО 21-25'!CN$18:CN$1158,свод!AY20,'РРО 21-25'!BT$18:BT$1158)</f>
        <v>0</v>
      </c>
      <c r="AG20" s="179">
        <f>SUMIF('РРО 21-25'!CN$18:CN$1158,свод!AY20,'РРО 21-25'!BU$18:BU$1158)</f>
        <v>0</v>
      </c>
      <c r="AH20" s="179">
        <f>SUMIF('РРО 21-25'!CN$18:CN$1158,свод!AY20,'РРО 21-25'!BV$18:BV$1158)</f>
        <v>0</v>
      </c>
      <c r="AI20" s="179">
        <f>SUMIF('РРО 21-25'!CN$18:CN$1158,свод!AY20,'РРО 21-25'!BW$18:BW$1158)</f>
        <v>3821920</v>
      </c>
      <c r="AJ20" s="179">
        <f>SUMIF('РРО 21-25'!CN$18:CN$1158,свод!AY20,'РРО 21-25'!BX$18:BX$1158)</f>
        <v>3583810.0900000003</v>
      </c>
      <c r="AK20" s="179">
        <f>SUMIF('РРО 21-25'!CN$18:CN$1158,свод!AY20,'РРО 21-25'!BY$18:BY$1158)</f>
        <v>0</v>
      </c>
      <c r="AL20" s="179">
        <f>SUMIF('РРО 21-25'!CN$18:CN$1158,свод!AY20,'РРО 21-25'!BZ$18:BZ$1158)</f>
        <v>0</v>
      </c>
      <c r="AM20" s="179">
        <f>SUMIF('РРО 21-25'!CN$18:CN$1158,свод!AY20,'РРО 21-25'!CA$18:CA$1158)</f>
        <v>0</v>
      </c>
      <c r="AN20" s="179">
        <f>SUMIF('РРО 21-25'!CN$18:CN$1158,свод!AY20,'РРО 21-25'!CB$18:CB$1158)</f>
        <v>3583810.0900000003</v>
      </c>
      <c r="AO20" s="179">
        <f>SUMIF('РРО 21-25'!CN$18:CN$1158,свод!AY20,'РРО 21-25'!CC$18:CC$1158)</f>
        <v>3762641.36</v>
      </c>
      <c r="AP20" s="179">
        <f>SUMIF('РРО 21-25'!CN$18:CN$1158,свод!AY20,'РРО 21-25'!CD$18:CD$1158)</f>
        <v>0</v>
      </c>
      <c r="AQ20" s="179">
        <f>SUMIF('РРО 21-25'!CN$18:CN$1158,свод!AY20,'РРО 21-25'!CE$18:CE$1158)</f>
        <v>0</v>
      </c>
      <c r="AR20" s="179">
        <f>SUMIF('РРО 21-25'!CN$18:CN$1158,свод!AY20,'РРО 21-25'!CF$18:CF$1158)</f>
        <v>0</v>
      </c>
      <c r="AS20" s="179">
        <f>SUMIF('РРО 21-25'!CN$18:CN$1158,свод!AY20,'РРО 21-25'!CG$18:CG$1158)</f>
        <v>3762641.36</v>
      </c>
      <c r="AT20" s="179">
        <f>SUMIF('РРО 21-25'!CN$18:CN$1158,свод!AY20,'РРО 21-25'!CH$18:CH$1158)</f>
        <v>3817488</v>
      </c>
      <c r="AU20" s="179">
        <f>SUMIF('РРО 21-25'!CN$18:CN$1158,свод!AY20,'РРО 21-25'!CI$18:CI$1158)</f>
        <v>0</v>
      </c>
      <c r="AV20" s="179">
        <f>SUMIF('РРО 21-25'!CN$18:CN$1158,свод!AY20,'РРО 21-25'!CJ$18:CJ$1158)</f>
        <v>0</v>
      </c>
      <c r="AW20" s="179">
        <f>SUMIF('РРО 21-25'!CN$18:CN$1158,свод!AY20,'РРО 21-25'!CK$18:CK$1158)</f>
        <v>0</v>
      </c>
      <c r="AX20" s="179">
        <f>SUMIF('РРО 21-25'!CN$18:CN$1158,свод!AY20,'РРО 21-25'!CL$18:CL$1158)</f>
        <v>3817488</v>
      </c>
      <c r="AY20" t="str">
        <f t="shared" si="1"/>
        <v>4010000070113плановый</v>
      </c>
      <c r="BC20" s="142">
        <f t="shared" si="2"/>
        <v>0</v>
      </c>
      <c r="BD20" s="142">
        <f t="shared" si="3"/>
        <v>0</v>
      </c>
      <c r="BE20" s="142">
        <f t="shared" si="4"/>
        <v>0</v>
      </c>
      <c r="BF20" s="142">
        <f t="shared" si="5"/>
        <v>0</v>
      </c>
      <c r="BG20" s="142">
        <f t="shared" si="6"/>
        <v>0</v>
      </c>
      <c r="BH20" s="142">
        <f t="shared" si="7"/>
        <v>0</v>
      </c>
      <c r="BI20" s="142">
        <f t="shared" si="8"/>
        <v>0</v>
      </c>
      <c r="BJ20" s="142">
        <f t="shared" si="9"/>
        <v>0</v>
      </c>
      <c r="BK20" s="142">
        <f t="shared" si="10"/>
        <v>0</v>
      </c>
      <c r="BL20" s="142">
        <f t="shared" si="11"/>
        <v>0</v>
      </c>
    </row>
    <row r="21" spans="1:64" ht="15" customHeight="1">
      <c r="A21" s="184">
        <v>401000007</v>
      </c>
      <c r="B21" s="183" t="s">
        <v>1275</v>
      </c>
      <c r="C21" s="182" t="s">
        <v>71</v>
      </c>
      <c r="D21" s="182" t="s">
        <v>72</v>
      </c>
      <c r="E21" s="181" t="s">
        <v>91</v>
      </c>
      <c r="F21" s="180">
        <f>SUMIF('РРО 21-25'!CN$18:CN$1158,свод!AY21,'РРО 21-25'!AT$18:AT$1158)</f>
        <v>2661310.81</v>
      </c>
      <c r="G21" s="180">
        <f>SUMIF('РРО 21-25'!CN$18:CN$1158,свод!AY21,'РРО 21-25'!AU$18:AU$1158)</f>
        <v>2591027.98</v>
      </c>
      <c r="H21" s="179">
        <f>SUMIF('РРО 21-25'!CN$18:CN$1158,свод!AY21,'РРО 21-25'!AV$18:AV$1158)</f>
        <v>0</v>
      </c>
      <c r="I21" s="179">
        <f>SUMIF('РРО 21-25'!CN$18:CN$1158,свод!AY21,'РРО 21-25'!AW$18:AW$1158)</f>
        <v>0</v>
      </c>
      <c r="J21" s="179">
        <f>SUMIF('РРО 21-25'!CN$18:CN$1158,свод!AY21,'РРО 21-25'!AX$18:AX$1158)</f>
        <v>0</v>
      </c>
      <c r="K21" s="179">
        <f>SUMIF('РРО 21-25'!CN$18:CN$1158,свод!AY21,'РРО 21-25'!AY$18:AY$1158)</f>
        <v>0</v>
      </c>
      <c r="L21" s="179">
        <f>SUMIF('РРО 21-25'!CN$18:CN$1158,свод!AY21,'РРО 21-25'!AZ$18:AZ$1158)</f>
        <v>0</v>
      </c>
      <c r="M21" s="179">
        <f>SUMIF('РРО 21-25'!CN$18:CN$1158,свод!AY21,'РРО 21-25'!BA$18:BA$1158)</f>
        <v>0</v>
      </c>
      <c r="N21" s="179">
        <f>SUMIF('РРО 21-25'!CN$18:CN$1158,свод!AY21,'РРО 21-25'!BB$18:BB$1158)</f>
        <v>2661310.81</v>
      </c>
      <c r="O21" s="179">
        <f>SUMIF('РРО 21-25'!CN$18:CN$1158,свод!AY21,'РРО 21-25'!BC$18:BC$1158)</f>
        <v>2591027.98</v>
      </c>
      <c r="P21" s="180">
        <f>SUMIF('РРО 21-25'!CN$18:CN$1158,свод!AY21,'РРО 21-25'!BD$18:BD$1158)</f>
        <v>1935968.69</v>
      </c>
      <c r="Q21" s="179">
        <f>SUMIF('РРО 21-25'!CN$18:CN$1158,свод!AY21,'РРО 21-25'!BE$18:BE$1158)</f>
        <v>0</v>
      </c>
      <c r="R21" s="179">
        <f>SUMIF('РРО 21-25'!CN$18:CN$1158,свод!AY21,'РРО 21-25'!BF$18:BF$1158)</f>
        <v>0</v>
      </c>
      <c r="S21" s="179">
        <f>SUMIF('РРО 21-25'!CN$18:CN$1158,свод!AY21,'РРО 21-25'!BG$18:BG$1158)</f>
        <v>0</v>
      </c>
      <c r="T21" s="179">
        <f>SUMIF('РРО 21-25'!CN$18:CN$1158,свод!AY21,'РРО 21-25'!BH$18:BH$1158)</f>
        <v>1935968.69</v>
      </c>
      <c r="U21" s="180">
        <f>SUMIF('РРО 21-25'!CN$18:CN$1158,свод!AY21,'РРО 21-25'!BI$18:BI$1158)</f>
        <v>1675610</v>
      </c>
      <c r="V21" s="179">
        <f>SUMIF('РРО 21-25'!CN$18:CN$1158,свод!AY21,'РРО 21-25'!BJ$18:BJ$1158)</f>
        <v>0</v>
      </c>
      <c r="W21" s="179">
        <f>SUMIF('РРО 21-25'!CN$18:CN$1158,свод!AY21,'РРО 21-25'!BK$18:BK$1158)</f>
        <v>0</v>
      </c>
      <c r="X21" s="179">
        <f>SUMIF('РРО 21-25'!CN$18:CN$1158,свод!AY21,'РРО 21-25'!BL$18:BL$1158)</f>
        <v>0</v>
      </c>
      <c r="Y21" s="179">
        <f>SUMIF('РРО 21-25'!CN$18:CN$1158,свод!AY21,'РРО 21-25'!BM$18:BM$1158)</f>
        <v>1675610</v>
      </c>
      <c r="Z21" s="180">
        <f>SUMIF('РРО 21-25'!CN$18:CN$1158,свод!AY21,'РРО 21-25'!BN$18:BN$1158)</f>
        <v>1675610</v>
      </c>
      <c r="AA21" s="179">
        <f>SUMIF('РРО 21-25'!CN$18:CN$1158,свод!AY21,'РРО 21-25'!BO$18:BO$1158)</f>
        <v>0</v>
      </c>
      <c r="AB21" s="179">
        <f>SUMIF('РРО 21-25'!CN$18:CN$1158,свод!AY21,'РРО 21-25'!BP$18:BP$1158)</f>
        <v>0</v>
      </c>
      <c r="AC21" s="179">
        <f>SUMIF('РРО 21-25'!CN$18:CN$1158,свод!AY21,'РРО 21-25'!BQ$18:BQ$1158)</f>
        <v>0</v>
      </c>
      <c r="AD21" s="179">
        <f>SUMIF('РРО 21-25'!CN$18:CN$1158,свод!AY21,'РРО 21-25'!BR$18:BR$1158)</f>
        <v>1675610</v>
      </c>
      <c r="AE21" s="180">
        <f>SUMIF('РРО 21-25'!CN$18:CN$1158,свод!AY21,'РРО 21-25'!BS$18:BS$1158)</f>
        <v>1675610</v>
      </c>
      <c r="AF21" s="179">
        <f>SUMIF('РРО 21-25'!CN$18:CN$1158,свод!AY21,'РРО 21-25'!BT$18:BT$1158)</f>
        <v>0</v>
      </c>
      <c r="AG21" s="179">
        <f>SUMIF('РРО 21-25'!CN$18:CN$1158,свод!AY21,'РРО 21-25'!BU$18:BU$1158)</f>
        <v>0</v>
      </c>
      <c r="AH21" s="179">
        <f>SUMIF('РРО 21-25'!CN$18:CN$1158,свод!AY21,'РРО 21-25'!BV$18:BV$1158)</f>
        <v>0</v>
      </c>
      <c r="AI21" s="179">
        <f>SUMIF('РРО 21-25'!CN$18:CN$1158,свод!AY21,'РРО 21-25'!BW$18:BW$1158)</f>
        <v>1675610</v>
      </c>
      <c r="AJ21" s="179">
        <f>SUMIF('РРО 21-25'!CN$18:CN$1158,свод!AY21,'РРО 21-25'!BX$18:BX$1158)</f>
        <v>2661310.8000000003</v>
      </c>
      <c r="AK21" s="179">
        <f>SUMIF('РРО 21-25'!CN$18:CN$1158,свод!AY21,'РРО 21-25'!BY$18:BY$1158)</f>
        <v>0</v>
      </c>
      <c r="AL21" s="179">
        <f>SUMIF('РРО 21-25'!CN$18:CN$1158,свод!AY21,'РРО 21-25'!BZ$18:BZ$1158)</f>
        <v>0</v>
      </c>
      <c r="AM21" s="179">
        <f>SUMIF('РРО 21-25'!CN$18:CN$1158,свод!AY21,'РРО 21-25'!CA$18:CA$1158)</f>
        <v>0</v>
      </c>
      <c r="AN21" s="179">
        <f>SUMIF('РРО 21-25'!CN$18:CN$1158,свод!AY21,'РРО 21-25'!CB$18:CB$1158)</f>
        <v>2661310.8000000003</v>
      </c>
      <c r="AO21" s="179">
        <f>SUMIF('РРО 21-25'!CN$18:CN$1158,свод!AY21,'РРО 21-25'!CC$18:CC$1158)</f>
        <v>1935968.69</v>
      </c>
      <c r="AP21" s="179">
        <f>SUMIF('РРО 21-25'!CN$18:CN$1158,свод!AY21,'РРО 21-25'!CD$18:CD$1158)</f>
        <v>0</v>
      </c>
      <c r="AQ21" s="179">
        <f>SUMIF('РРО 21-25'!CN$18:CN$1158,свод!AY21,'РРО 21-25'!CE$18:CE$1158)</f>
        <v>0</v>
      </c>
      <c r="AR21" s="179">
        <f>SUMIF('РРО 21-25'!CN$18:CN$1158,свод!AY21,'РРО 21-25'!CF$18:CF$1158)</f>
        <v>0</v>
      </c>
      <c r="AS21" s="179">
        <f>SUMIF('РРО 21-25'!CN$18:CN$1158,свод!AY21,'РРО 21-25'!CG$18:CG$1158)</f>
        <v>1935968.69</v>
      </c>
      <c r="AT21" s="179">
        <f>SUMIF('РРО 21-25'!CN$18:CN$1158,свод!AY21,'РРО 21-25'!CH$18:CH$1158)</f>
        <v>1675610</v>
      </c>
      <c r="AU21" s="179">
        <f>SUMIF('РРО 21-25'!CN$18:CN$1158,свод!AY21,'РРО 21-25'!CI$18:CI$1158)</f>
        <v>0</v>
      </c>
      <c r="AV21" s="179">
        <f>SUMIF('РРО 21-25'!CN$18:CN$1158,свод!AY21,'РРО 21-25'!CJ$18:CJ$1158)</f>
        <v>0</v>
      </c>
      <c r="AW21" s="179">
        <f>SUMIF('РРО 21-25'!CN$18:CN$1158,свод!AY21,'РРО 21-25'!CK$18:CK$1158)</f>
        <v>0</v>
      </c>
      <c r="AX21" s="179">
        <f>SUMIF('РРО 21-25'!CN$18:CN$1158,свод!AY21,'РРО 21-25'!CL$18:CL$1158)</f>
        <v>1675610</v>
      </c>
      <c r="AY21" t="str">
        <f t="shared" si="1"/>
        <v>4010000070113нормативный</v>
      </c>
      <c r="BC21" s="142">
        <f t="shared" si="2"/>
        <v>0</v>
      </c>
      <c r="BD21" s="142">
        <f t="shared" si="3"/>
        <v>0</v>
      </c>
      <c r="BE21" s="142">
        <f t="shared" si="4"/>
        <v>0</v>
      </c>
      <c r="BF21" s="142">
        <f t="shared" si="5"/>
        <v>0</v>
      </c>
      <c r="BG21" s="142">
        <f t="shared" si="6"/>
        <v>0</v>
      </c>
      <c r="BH21" s="142">
        <f t="shared" si="7"/>
        <v>0</v>
      </c>
      <c r="BI21" s="142">
        <f t="shared" si="8"/>
        <v>0</v>
      </c>
      <c r="BJ21" s="142">
        <f t="shared" si="9"/>
        <v>0</v>
      </c>
      <c r="BK21" s="142">
        <f t="shared" si="10"/>
        <v>0</v>
      </c>
      <c r="BL21" s="142">
        <f t="shared" si="11"/>
        <v>0</v>
      </c>
    </row>
    <row r="22" spans="1:64" ht="15" customHeight="1">
      <c r="A22" s="184">
        <v>401000007</v>
      </c>
      <c r="B22" s="183" t="s">
        <v>1275</v>
      </c>
      <c r="C22" s="182" t="s">
        <v>71</v>
      </c>
      <c r="D22" s="182" t="s">
        <v>72</v>
      </c>
      <c r="E22" s="181" t="s">
        <v>1257</v>
      </c>
      <c r="F22" s="180">
        <f>SUMIF('РРО 21-25'!CN$18:CN$1158,свод!AY22,'РРО 21-25'!AT$18:AT$1158)</f>
        <v>1770180.2</v>
      </c>
      <c r="G22" s="180">
        <f>SUMIF('РРО 21-25'!CN$18:CN$1158,свод!AY22,'РРО 21-25'!AU$18:AU$1158)</f>
        <v>1714878.8699999999</v>
      </c>
      <c r="H22" s="179">
        <f>SUMIF('РРО 21-25'!CN$18:CN$1158,свод!AY22,'РРО 21-25'!AV$18:AV$1158)</f>
        <v>0</v>
      </c>
      <c r="I22" s="179">
        <f>SUMIF('РРО 21-25'!CN$18:CN$1158,свод!AY22,'РРО 21-25'!AW$18:AW$1158)</f>
        <v>0</v>
      </c>
      <c r="J22" s="179">
        <f>SUMIF('РРО 21-25'!CN$18:CN$1158,свод!AY22,'РРО 21-25'!AX$18:AX$1158)</f>
        <v>0</v>
      </c>
      <c r="K22" s="179">
        <f>SUMIF('РРО 21-25'!CN$18:CN$1158,свод!AY22,'РРО 21-25'!AY$18:AY$1158)</f>
        <v>0</v>
      </c>
      <c r="L22" s="179">
        <f>SUMIF('РРО 21-25'!CN$18:CN$1158,свод!AY22,'РРО 21-25'!AZ$18:AZ$1158)</f>
        <v>0</v>
      </c>
      <c r="M22" s="179">
        <f>SUMIF('РРО 21-25'!CN$18:CN$1158,свод!AY22,'РРО 21-25'!BA$18:BA$1158)</f>
        <v>0</v>
      </c>
      <c r="N22" s="179">
        <f>SUMIF('РРО 21-25'!CN$18:CN$1158,свод!AY22,'РРО 21-25'!BB$18:BB$1158)</f>
        <v>1770180.2</v>
      </c>
      <c r="O22" s="179">
        <f>SUMIF('РРО 21-25'!CN$18:CN$1158,свод!AY22,'РРО 21-25'!BC$18:BC$1158)</f>
        <v>1714878.8699999999</v>
      </c>
      <c r="P22" s="180">
        <f>SUMIF('РРО 21-25'!CN$18:CN$1158,свод!AY22,'РРО 21-25'!BD$18:BD$1158)</f>
        <v>1565098.9500000002</v>
      </c>
      <c r="Q22" s="179">
        <f>SUMIF('РРО 21-25'!CN$18:CN$1158,свод!AY22,'РРО 21-25'!BE$18:BE$1158)</f>
        <v>0</v>
      </c>
      <c r="R22" s="179">
        <f>SUMIF('РРО 21-25'!CN$18:CN$1158,свод!AY22,'РРО 21-25'!BF$18:BF$1158)</f>
        <v>0</v>
      </c>
      <c r="S22" s="179">
        <f>SUMIF('РРО 21-25'!CN$18:CN$1158,свод!AY22,'РРО 21-25'!BG$18:BG$1158)</f>
        <v>0</v>
      </c>
      <c r="T22" s="179">
        <f>SUMIF('РРО 21-25'!CN$18:CN$1158,свод!AY22,'РРО 21-25'!BH$18:BH$1158)</f>
        <v>1565098.9500000002</v>
      </c>
      <c r="U22" s="180">
        <f>SUMIF('РРО 21-25'!CN$18:CN$1158,свод!AY22,'РРО 21-25'!BI$18:BI$1158)</f>
        <v>967406</v>
      </c>
      <c r="V22" s="179">
        <f>SUMIF('РРО 21-25'!CN$18:CN$1158,свод!AY22,'РРО 21-25'!BJ$18:BJ$1158)</f>
        <v>0</v>
      </c>
      <c r="W22" s="179">
        <f>SUMIF('РРО 21-25'!CN$18:CN$1158,свод!AY22,'РРО 21-25'!BK$18:BK$1158)</f>
        <v>0</v>
      </c>
      <c r="X22" s="179">
        <f>SUMIF('РРО 21-25'!CN$18:CN$1158,свод!AY22,'РРО 21-25'!BL$18:BL$1158)</f>
        <v>0</v>
      </c>
      <c r="Y22" s="179">
        <f>SUMIF('РРО 21-25'!CN$18:CN$1158,свод!AY22,'РРО 21-25'!BM$18:BM$1158)</f>
        <v>967406</v>
      </c>
      <c r="Z22" s="180">
        <f>SUMIF('РРО 21-25'!CN$18:CN$1158,свод!AY22,'РРО 21-25'!BN$18:BN$1158)</f>
        <v>1004100</v>
      </c>
      <c r="AA22" s="179">
        <f>SUMIF('РРО 21-25'!CN$18:CN$1158,свод!AY22,'РРО 21-25'!BO$18:BO$1158)</f>
        <v>0</v>
      </c>
      <c r="AB22" s="179">
        <f>SUMIF('РРО 21-25'!CN$18:CN$1158,свод!AY22,'РРО 21-25'!BP$18:BP$1158)</f>
        <v>0</v>
      </c>
      <c r="AC22" s="179">
        <f>SUMIF('РРО 21-25'!CN$18:CN$1158,свод!AY22,'РРО 21-25'!BQ$18:BQ$1158)</f>
        <v>0</v>
      </c>
      <c r="AD22" s="179">
        <f>SUMIF('РРО 21-25'!CN$18:CN$1158,свод!AY22,'РРО 21-25'!BR$18:BR$1158)</f>
        <v>1004100</v>
      </c>
      <c r="AE22" s="180">
        <f>SUMIF('РРО 21-25'!CN$18:CN$1158,свод!AY22,'РРО 21-25'!BS$18:BS$1158)</f>
        <v>1004100</v>
      </c>
      <c r="AF22" s="179">
        <f>SUMIF('РРО 21-25'!CN$18:CN$1158,свод!AY22,'РРО 21-25'!BT$18:BT$1158)</f>
        <v>0</v>
      </c>
      <c r="AG22" s="179">
        <f>SUMIF('РРО 21-25'!CN$18:CN$1158,свод!AY22,'РРО 21-25'!BU$18:BU$1158)</f>
        <v>0</v>
      </c>
      <c r="AH22" s="179">
        <f>SUMIF('РРО 21-25'!CN$18:CN$1158,свод!AY22,'РРО 21-25'!BV$18:BV$1158)</f>
        <v>0</v>
      </c>
      <c r="AI22" s="179">
        <f>SUMIF('РРО 21-25'!CN$18:CN$1158,свод!AY22,'РРО 21-25'!BW$18:BW$1158)</f>
        <v>1004100</v>
      </c>
      <c r="AJ22" s="179">
        <f>SUMIF('РРО 21-25'!CN$18:CN$1158,свод!AY22,'РРО 21-25'!BX$18:BX$1158)</f>
        <v>1714878.8699999999</v>
      </c>
      <c r="AK22" s="179">
        <f>SUMIF('РРО 21-25'!CN$18:CN$1158,свод!AY22,'РРО 21-25'!BY$18:BY$1158)</f>
        <v>0</v>
      </c>
      <c r="AL22" s="179">
        <f>SUMIF('РРО 21-25'!CN$18:CN$1158,свод!AY22,'РРО 21-25'!BZ$18:BZ$1158)</f>
        <v>0</v>
      </c>
      <c r="AM22" s="179">
        <f>SUMIF('РРО 21-25'!CN$18:CN$1158,свод!AY22,'РРО 21-25'!CA$18:CA$1158)</f>
        <v>0</v>
      </c>
      <c r="AN22" s="179">
        <f>SUMIF('РРО 21-25'!CN$18:CN$1158,свод!AY22,'РРО 21-25'!CB$18:CB$1158)</f>
        <v>1714878.8699999999</v>
      </c>
      <c r="AO22" s="179">
        <f>SUMIF('РРО 21-25'!CN$18:CN$1158,свод!AY22,'РРО 21-25'!CC$18:CC$1158)</f>
        <v>1565098.9500000002</v>
      </c>
      <c r="AP22" s="179">
        <f>SUMIF('РРО 21-25'!CN$18:CN$1158,свод!AY22,'РРО 21-25'!CD$18:CD$1158)</f>
        <v>0</v>
      </c>
      <c r="AQ22" s="179">
        <f>SUMIF('РРО 21-25'!CN$18:CN$1158,свод!AY22,'РРО 21-25'!CE$18:CE$1158)</f>
        <v>0</v>
      </c>
      <c r="AR22" s="179">
        <f>SUMIF('РРО 21-25'!CN$18:CN$1158,свод!AY22,'РРО 21-25'!CF$18:CF$1158)</f>
        <v>0</v>
      </c>
      <c r="AS22" s="179">
        <f>SUMIF('РРО 21-25'!CN$18:CN$1158,свод!AY22,'РРО 21-25'!CG$18:CG$1158)</f>
        <v>1565098.9500000002</v>
      </c>
      <c r="AT22" s="179">
        <f>SUMIF('РРО 21-25'!CN$18:CN$1158,свод!AY22,'РРО 21-25'!CH$18:CH$1158)</f>
        <v>967406</v>
      </c>
      <c r="AU22" s="179">
        <f>SUMIF('РРО 21-25'!CN$18:CN$1158,свод!AY22,'РРО 21-25'!CI$18:CI$1158)</f>
        <v>0</v>
      </c>
      <c r="AV22" s="179">
        <f>SUMIF('РРО 21-25'!CN$18:CN$1158,свод!AY22,'РРО 21-25'!CJ$18:CJ$1158)</f>
        <v>0</v>
      </c>
      <c r="AW22" s="179">
        <f>SUMIF('РРО 21-25'!CN$18:CN$1158,свод!AY22,'РРО 21-25'!CK$18:CK$1158)</f>
        <v>0</v>
      </c>
      <c r="AX22" s="179">
        <f>SUMIF('РРО 21-25'!CN$18:CN$1158,свод!AY22,'РРО 21-25'!CL$18:CL$1158)</f>
        <v>967406</v>
      </c>
      <c r="AY22" t="str">
        <f t="shared" si="1"/>
        <v>4010000070113индексации</v>
      </c>
      <c r="BC22" s="142">
        <f t="shared" si="2"/>
        <v>0</v>
      </c>
      <c r="BD22" s="142">
        <f t="shared" si="3"/>
        <v>0</v>
      </c>
      <c r="BE22" s="142">
        <f t="shared" si="4"/>
        <v>0</v>
      </c>
      <c r="BF22" s="142">
        <f t="shared" si="5"/>
        <v>0</v>
      </c>
      <c r="BG22" s="142">
        <f t="shared" si="6"/>
        <v>0</v>
      </c>
      <c r="BH22" s="142">
        <f t="shared" si="7"/>
        <v>0</v>
      </c>
      <c r="BI22" s="142">
        <f t="shared" si="8"/>
        <v>0</v>
      </c>
      <c r="BJ22" s="142">
        <f t="shared" si="9"/>
        <v>0</v>
      </c>
      <c r="BK22" s="142">
        <f t="shared" si="10"/>
        <v>0</v>
      </c>
      <c r="BL22" s="142">
        <f t="shared" si="11"/>
        <v>0</v>
      </c>
    </row>
    <row r="23" spans="1:64" ht="15" customHeight="1">
      <c r="A23" s="184">
        <v>401000007</v>
      </c>
      <c r="B23" s="183" t="s">
        <v>1275</v>
      </c>
      <c r="C23" s="182" t="s">
        <v>205</v>
      </c>
      <c r="D23" s="182" t="s">
        <v>71</v>
      </c>
      <c r="E23" s="181" t="s">
        <v>91</v>
      </c>
      <c r="F23" s="180">
        <f>SUMIF('РРО 21-25'!CN$18:CN$1158,свод!AY23,'РРО 21-25'!AT$18:AT$1158)</f>
        <v>8594009.4600000009</v>
      </c>
      <c r="G23" s="180">
        <f>SUMIF('РРО 21-25'!CN$18:CN$1158,свод!AY23,'РРО 21-25'!AU$18:AU$1158)</f>
        <v>8587379.3499999996</v>
      </c>
      <c r="H23" s="179">
        <f>SUMIF('РРО 21-25'!CN$18:CN$1158,свод!AY23,'РРО 21-25'!AV$18:AV$1158)</f>
        <v>0</v>
      </c>
      <c r="I23" s="179">
        <f>SUMIF('РРО 21-25'!CN$18:CN$1158,свод!AY23,'РРО 21-25'!AW$18:AW$1158)</f>
        <v>0</v>
      </c>
      <c r="J23" s="179">
        <f>SUMIF('РРО 21-25'!CN$18:CN$1158,свод!AY23,'РРО 21-25'!AX$18:AX$1158)</f>
        <v>0</v>
      </c>
      <c r="K23" s="179">
        <f>SUMIF('РРО 21-25'!CN$18:CN$1158,свод!AY23,'РРО 21-25'!AY$18:AY$1158)</f>
        <v>0</v>
      </c>
      <c r="L23" s="179">
        <f>SUMIF('РРО 21-25'!CN$18:CN$1158,свод!AY23,'РРО 21-25'!AZ$18:AZ$1158)</f>
        <v>0</v>
      </c>
      <c r="M23" s="179">
        <f>SUMIF('РРО 21-25'!CN$18:CN$1158,свод!AY23,'РРО 21-25'!BA$18:BA$1158)</f>
        <v>0</v>
      </c>
      <c r="N23" s="179">
        <f>SUMIF('РРО 21-25'!CN$18:CN$1158,свод!AY23,'РРО 21-25'!BB$18:BB$1158)</f>
        <v>8594009.4600000009</v>
      </c>
      <c r="O23" s="179">
        <f>SUMIF('РРО 21-25'!CN$18:CN$1158,свод!AY23,'РРО 21-25'!BC$18:BC$1158)</f>
        <v>8587379.3499999996</v>
      </c>
      <c r="P23" s="180">
        <f>SUMIF('РРО 21-25'!CN$18:CN$1158,свод!AY23,'РРО 21-25'!BD$18:BD$1158)</f>
        <v>15147476.43</v>
      </c>
      <c r="Q23" s="179">
        <f>SUMIF('РРО 21-25'!CN$18:CN$1158,свод!AY23,'РРО 21-25'!BE$18:BE$1158)</f>
        <v>0</v>
      </c>
      <c r="R23" s="179">
        <f>SUMIF('РРО 21-25'!CN$18:CN$1158,свод!AY23,'РРО 21-25'!BF$18:BF$1158)</f>
        <v>0</v>
      </c>
      <c r="S23" s="179">
        <f>SUMIF('РРО 21-25'!CN$18:CN$1158,свод!AY23,'РРО 21-25'!BG$18:BG$1158)</f>
        <v>0</v>
      </c>
      <c r="T23" s="179">
        <f>SUMIF('РРО 21-25'!CN$18:CN$1158,свод!AY23,'РРО 21-25'!BH$18:BH$1158)</f>
        <v>15147476.43</v>
      </c>
      <c r="U23" s="180">
        <f>SUMIF('РРО 21-25'!CN$18:CN$1158,свод!AY23,'РРО 21-25'!BI$18:BI$1158)</f>
        <v>4148570</v>
      </c>
      <c r="V23" s="179">
        <f>SUMIF('РРО 21-25'!CN$18:CN$1158,свод!AY23,'РРО 21-25'!BJ$18:BJ$1158)</f>
        <v>0</v>
      </c>
      <c r="W23" s="179">
        <f>SUMIF('РРО 21-25'!CN$18:CN$1158,свод!AY23,'РРО 21-25'!BK$18:BK$1158)</f>
        <v>0</v>
      </c>
      <c r="X23" s="179">
        <f>SUMIF('РРО 21-25'!CN$18:CN$1158,свод!AY23,'РРО 21-25'!BL$18:BL$1158)</f>
        <v>0</v>
      </c>
      <c r="Y23" s="179">
        <f>SUMIF('РРО 21-25'!CN$18:CN$1158,свод!AY23,'РРО 21-25'!BM$18:BM$1158)</f>
        <v>4148570</v>
      </c>
      <c r="Z23" s="180">
        <f>SUMIF('РРО 21-25'!CN$18:CN$1158,свод!AY23,'РРО 21-25'!BN$18:BN$1158)</f>
        <v>4148570</v>
      </c>
      <c r="AA23" s="179">
        <f>SUMIF('РРО 21-25'!CN$18:CN$1158,свод!AY23,'РРО 21-25'!BO$18:BO$1158)</f>
        <v>0</v>
      </c>
      <c r="AB23" s="179">
        <f>SUMIF('РРО 21-25'!CN$18:CN$1158,свод!AY23,'РРО 21-25'!BP$18:BP$1158)</f>
        <v>0</v>
      </c>
      <c r="AC23" s="179">
        <f>SUMIF('РРО 21-25'!CN$18:CN$1158,свод!AY23,'РРО 21-25'!BQ$18:BQ$1158)</f>
        <v>0</v>
      </c>
      <c r="AD23" s="179">
        <f>SUMIF('РРО 21-25'!CN$18:CN$1158,свод!AY23,'РРО 21-25'!BR$18:BR$1158)</f>
        <v>4148570</v>
      </c>
      <c r="AE23" s="180">
        <f>SUMIF('РРО 21-25'!CN$18:CN$1158,свод!AY23,'РРО 21-25'!BS$18:BS$1158)</f>
        <v>4148570</v>
      </c>
      <c r="AF23" s="179">
        <f>SUMIF('РРО 21-25'!CN$18:CN$1158,свод!AY23,'РРО 21-25'!BT$18:BT$1158)</f>
        <v>0</v>
      </c>
      <c r="AG23" s="179">
        <f>SUMIF('РРО 21-25'!CN$18:CN$1158,свод!AY23,'РРО 21-25'!BU$18:BU$1158)</f>
        <v>0</v>
      </c>
      <c r="AH23" s="179">
        <f>SUMIF('РРО 21-25'!CN$18:CN$1158,свод!AY23,'РРО 21-25'!BV$18:BV$1158)</f>
        <v>0</v>
      </c>
      <c r="AI23" s="179">
        <f>SUMIF('РРО 21-25'!CN$18:CN$1158,свод!AY23,'РРО 21-25'!BW$18:BW$1158)</f>
        <v>4148570</v>
      </c>
      <c r="AJ23" s="179">
        <f>SUMIF('РРО 21-25'!CN$18:CN$1158,свод!AY23,'РРО 21-25'!BX$18:BX$1158)</f>
        <v>8594009.4600000009</v>
      </c>
      <c r="AK23" s="179">
        <f>SUMIF('РРО 21-25'!CN$18:CN$1158,свод!AY23,'РРО 21-25'!BY$18:BY$1158)</f>
        <v>0</v>
      </c>
      <c r="AL23" s="179">
        <f>SUMIF('РРО 21-25'!CN$18:CN$1158,свод!AY23,'РРО 21-25'!BZ$18:BZ$1158)</f>
        <v>0</v>
      </c>
      <c r="AM23" s="179">
        <f>SUMIF('РРО 21-25'!CN$18:CN$1158,свод!AY23,'РРО 21-25'!CA$18:CA$1158)</f>
        <v>0</v>
      </c>
      <c r="AN23" s="179">
        <f>SUMIF('РРО 21-25'!CN$18:CN$1158,свод!AY23,'РРО 21-25'!CB$18:CB$1158)</f>
        <v>8594009.4600000009</v>
      </c>
      <c r="AO23" s="179">
        <f>SUMIF('РРО 21-25'!CN$18:CN$1158,свод!AY23,'РРО 21-25'!CC$18:CC$1158)</f>
        <v>15147476.43</v>
      </c>
      <c r="AP23" s="179">
        <f>SUMIF('РРО 21-25'!CN$18:CN$1158,свод!AY23,'РРО 21-25'!CD$18:CD$1158)</f>
        <v>0</v>
      </c>
      <c r="AQ23" s="179">
        <f>SUMIF('РРО 21-25'!CN$18:CN$1158,свод!AY23,'РРО 21-25'!CE$18:CE$1158)</f>
        <v>0</v>
      </c>
      <c r="AR23" s="179">
        <f>SUMIF('РРО 21-25'!CN$18:CN$1158,свод!AY23,'РРО 21-25'!CF$18:CF$1158)</f>
        <v>0</v>
      </c>
      <c r="AS23" s="179">
        <f>SUMIF('РРО 21-25'!CN$18:CN$1158,свод!AY23,'РРО 21-25'!CG$18:CG$1158)</f>
        <v>15147476.43</v>
      </c>
      <c r="AT23" s="179">
        <f>SUMIF('РРО 21-25'!CN$18:CN$1158,свод!AY23,'РРО 21-25'!CH$18:CH$1158)</f>
        <v>4148570</v>
      </c>
      <c r="AU23" s="179">
        <f>SUMIF('РРО 21-25'!CN$18:CN$1158,свод!AY23,'РРО 21-25'!CI$18:CI$1158)</f>
        <v>0</v>
      </c>
      <c r="AV23" s="179">
        <f>SUMIF('РРО 21-25'!CN$18:CN$1158,свод!AY23,'РРО 21-25'!CJ$18:CJ$1158)</f>
        <v>0</v>
      </c>
      <c r="AW23" s="179">
        <f>SUMIF('РРО 21-25'!CN$18:CN$1158,свод!AY23,'РРО 21-25'!CK$18:CK$1158)</f>
        <v>0</v>
      </c>
      <c r="AX23" s="179">
        <f>SUMIF('РРО 21-25'!CN$18:CN$1158,свод!AY23,'РРО 21-25'!CL$18:CL$1158)</f>
        <v>4148570</v>
      </c>
      <c r="AY23" t="str">
        <f t="shared" si="1"/>
        <v>4010000070501нормативный</v>
      </c>
      <c r="BC23" s="142">
        <f t="shared" si="2"/>
        <v>0</v>
      </c>
      <c r="BD23" s="142">
        <f t="shared" si="3"/>
        <v>0</v>
      </c>
      <c r="BE23" s="142">
        <f t="shared" si="4"/>
        <v>0</v>
      </c>
      <c r="BF23" s="142">
        <f t="shared" si="5"/>
        <v>0</v>
      </c>
      <c r="BG23" s="142">
        <f t="shared" si="6"/>
        <v>0</v>
      </c>
      <c r="BH23" s="142">
        <f t="shared" si="7"/>
        <v>0</v>
      </c>
      <c r="BI23" s="142">
        <f t="shared" si="8"/>
        <v>0</v>
      </c>
      <c r="BJ23" s="142">
        <f t="shared" si="9"/>
        <v>0</v>
      </c>
      <c r="BK23" s="142">
        <f t="shared" si="10"/>
        <v>0</v>
      </c>
      <c r="BL23" s="142">
        <f t="shared" si="11"/>
        <v>0</v>
      </c>
    </row>
    <row r="24" spans="1:64" ht="15" customHeight="1">
      <c r="A24" s="184" t="s">
        <v>1847</v>
      </c>
      <c r="B24" s="183" t="s">
        <v>1017</v>
      </c>
      <c r="C24" s="182" t="s">
        <v>205</v>
      </c>
      <c r="D24" s="182" t="s">
        <v>71</v>
      </c>
      <c r="E24" s="181" t="s">
        <v>92</v>
      </c>
      <c r="F24" s="180">
        <f>SUMIF('РРО 21-25'!CN$18:CN$1158,свод!AY24,'РРО 21-25'!AT$18:AT$1158)</f>
        <v>99857368.640000015</v>
      </c>
      <c r="G24" s="180">
        <f>SUMIF('РРО 21-25'!CN$18:CN$1158,свод!AY24,'РРО 21-25'!AU$18:AU$1158)</f>
        <v>97262021.799999997</v>
      </c>
      <c r="H24" s="179">
        <f>SUMIF('РРО 21-25'!CN$18:CN$1158,свод!AY24,'РРО 21-25'!AV$18:AV$1158)</f>
        <v>0</v>
      </c>
      <c r="I24" s="179">
        <f>SUMIF('РРО 21-25'!CN$18:CN$1158,свод!AY24,'РРО 21-25'!AW$18:AW$1158)</f>
        <v>0</v>
      </c>
      <c r="J24" s="179">
        <f>SUMIF('РРО 21-25'!CN$18:CN$1158,свод!AY24,'РРО 21-25'!AX$18:AX$1158)</f>
        <v>2961150.4</v>
      </c>
      <c r="K24" s="179">
        <f>SUMIF('РРО 21-25'!CN$18:CN$1158,свод!AY24,'РРО 21-25'!AY$18:AY$1158)</f>
        <v>2511224.96</v>
      </c>
      <c r="L24" s="179">
        <f>SUMIF('РРО 21-25'!CN$18:CN$1158,свод!AY24,'РРО 21-25'!AZ$18:AZ$1158)</f>
        <v>0</v>
      </c>
      <c r="M24" s="179">
        <f>SUMIF('РРО 21-25'!CN$18:CN$1158,свод!AY24,'РРО 21-25'!BA$18:BA$1158)</f>
        <v>0</v>
      </c>
      <c r="N24" s="179">
        <f>SUMIF('РРО 21-25'!CN$18:CN$1158,свод!AY24,'РРО 21-25'!BB$18:BB$1158)</f>
        <v>96896218.24000001</v>
      </c>
      <c r="O24" s="179">
        <f>SUMIF('РРО 21-25'!CN$18:CN$1158,свод!AY24,'РРО 21-25'!BC$18:BC$1158)</f>
        <v>94750796.839999989</v>
      </c>
      <c r="P24" s="180">
        <f>SUMIF('РРО 21-25'!CN$18:CN$1158,свод!AY24,'РРО 21-25'!BD$18:BD$1158)</f>
        <v>9128798.0500000007</v>
      </c>
      <c r="Q24" s="179">
        <f>SUMIF('РРО 21-25'!CN$18:CN$1158,свод!AY24,'РРО 21-25'!BE$18:BE$1158)</f>
        <v>0</v>
      </c>
      <c r="R24" s="179">
        <f>SUMIF('РРО 21-25'!CN$18:CN$1158,свод!AY24,'РРО 21-25'!BF$18:BF$1158)</f>
        <v>390648.57</v>
      </c>
      <c r="S24" s="179">
        <f>SUMIF('РРО 21-25'!CN$18:CN$1158,свод!AY24,'РРО 21-25'!BG$18:BG$1158)</f>
        <v>0</v>
      </c>
      <c r="T24" s="179">
        <f>SUMIF('РРО 21-25'!CN$18:CN$1158,свод!AY24,'РРО 21-25'!BH$18:BH$1158)</f>
        <v>8738149.4800000004</v>
      </c>
      <c r="U24" s="180">
        <f>SUMIF('РРО 21-25'!CN$18:CN$1158,свод!AY24,'РРО 21-25'!BI$18:BI$1158)</f>
        <v>2449573</v>
      </c>
      <c r="V24" s="179">
        <f>SUMIF('РРО 21-25'!CN$18:CN$1158,свод!AY24,'РРО 21-25'!BJ$18:BJ$1158)</f>
        <v>0</v>
      </c>
      <c r="W24" s="179">
        <f>SUMIF('РРО 21-25'!CN$18:CN$1158,свод!AY24,'РРО 21-25'!BK$18:BK$1158)</f>
        <v>0</v>
      </c>
      <c r="X24" s="179">
        <f>SUMIF('РРО 21-25'!CN$18:CN$1158,свод!AY24,'РРО 21-25'!BL$18:BL$1158)</f>
        <v>0</v>
      </c>
      <c r="Y24" s="179">
        <f>SUMIF('РРО 21-25'!CN$18:CN$1158,свод!AY24,'РРО 21-25'!BM$18:BM$1158)</f>
        <v>2449573</v>
      </c>
      <c r="Z24" s="180">
        <f>SUMIF('РРО 21-25'!CN$18:CN$1158,свод!AY24,'РРО 21-25'!BN$18:BN$1158)</f>
        <v>2449573</v>
      </c>
      <c r="AA24" s="179">
        <f>SUMIF('РРО 21-25'!CN$18:CN$1158,свод!AY24,'РРО 21-25'!BO$18:BO$1158)</f>
        <v>0</v>
      </c>
      <c r="AB24" s="179">
        <f>SUMIF('РРО 21-25'!CN$18:CN$1158,свод!AY24,'РРО 21-25'!BP$18:BP$1158)</f>
        <v>0</v>
      </c>
      <c r="AC24" s="179">
        <f>SUMIF('РРО 21-25'!CN$18:CN$1158,свод!AY24,'РРО 21-25'!BQ$18:BQ$1158)</f>
        <v>0</v>
      </c>
      <c r="AD24" s="179">
        <f>SUMIF('РРО 21-25'!CN$18:CN$1158,свод!AY24,'РРО 21-25'!BR$18:BR$1158)</f>
        <v>2449573</v>
      </c>
      <c r="AE24" s="180">
        <f>SUMIF('РРО 21-25'!CN$18:CN$1158,свод!AY24,'РРО 21-25'!BS$18:BS$1158)</f>
        <v>2449573</v>
      </c>
      <c r="AF24" s="179">
        <f>SUMIF('РРО 21-25'!CN$18:CN$1158,свод!AY24,'РРО 21-25'!BT$18:BT$1158)</f>
        <v>0</v>
      </c>
      <c r="AG24" s="179">
        <f>SUMIF('РРО 21-25'!CN$18:CN$1158,свод!AY24,'РРО 21-25'!BU$18:BU$1158)</f>
        <v>0</v>
      </c>
      <c r="AH24" s="179">
        <f>SUMIF('РРО 21-25'!CN$18:CN$1158,свод!AY24,'РРО 21-25'!BV$18:BV$1158)</f>
        <v>0</v>
      </c>
      <c r="AI24" s="179">
        <f>SUMIF('РРО 21-25'!CN$18:CN$1158,свод!AY24,'РРО 21-25'!BW$18:BW$1158)</f>
        <v>2449573</v>
      </c>
      <c r="AJ24" s="179">
        <f>SUMIF('РРО 21-25'!CN$18:CN$1158,свод!AY24,'РРО 21-25'!BX$18:BX$1158)</f>
        <v>99407443.200000018</v>
      </c>
      <c r="AK24" s="179">
        <f>SUMIF('РРО 21-25'!CN$18:CN$1158,свод!AY24,'РРО 21-25'!BY$18:BY$1158)</f>
        <v>0</v>
      </c>
      <c r="AL24" s="179">
        <f>SUMIF('РРО 21-25'!CN$18:CN$1158,свод!AY24,'РРО 21-25'!BZ$18:BZ$1158)</f>
        <v>2511224.96</v>
      </c>
      <c r="AM24" s="179">
        <f>SUMIF('РРО 21-25'!CN$18:CN$1158,свод!AY24,'РРО 21-25'!CA$18:CA$1158)</f>
        <v>0</v>
      </c>
      <c r="AN24" s="179">
        <f>SUMIF('РРО 21-25'!CN$18:CN$1158,свод!AY24,'РРО 21-25'!CB$18:CB$1158)</f>
        <v>96896218.24000001</v>
      </c>
      <c r="AO24" s="179">
        <f>SUMIF('РРО 21-25'!CN$18:CN$1158,свод!AY24,'РРО 21-25'!CC$18:CC$1158)</f>
        <v>9128798.0500000007</v>
      </c>
      <c r="AP24" s="179">
        <f>SUMIF('РРО 21-25'!CN$18:CN$1158,свод!AY24,'РРО 21-25'!CD$18:CD$1158)</f>
        <v>0</v>
      </c>
      <c r="AQ24" s="179">
        <f>SUMIF('РРО 21-25'!CN$18:CN$1158,свод!AY24,'РРО 21-25'!CE$18:CE$1158)</f>
        <v>390648.57</v>
      </c>
      <c r="AR24" s="179">
        <f>SUMIF('РРО 21-25'!CN$18:CN$1158,свод!AY24,'РРО 21-25'!CF$18:CF$1158)</f>
        <v>0</v>
      </c>
      <c r="AS24" s="179">
        <f>SUMIF('РРО 21-25'!CN$18:CN$1158,свод!AY24,'РРО 21-25'!CG$18:CG$1158)</f>
        <v>8738149.4800000004</v>
      </c>
      <c r="AT24" s="179">
        <f>SUMIF('РРО 21-25'!CN$18:CN$1158,свод!AY24,'РРО 21-25'!CH$18:CH$1158)</f>
        <v>2449573</v>
      </c>
      <c r="AU24" s="179">
        <f>SUMIF('РРО 21-25'!CN$18:CN$1158,свод!AY24,'РРО 21-25'!CI$18:CI$1158)</f>
        <v>0</v>
      </c>
      <c r="AV24" s="179">
        <f>SUMIF('РРО 21-25'!CN$18:CN$1158,свод!AY24,'РРО 21-25'!CJ$18:CJ$1158)</f>
        <v>0</v>
      </c>
      <c r="AW24" s="179">
        <f>SUMIF('РРО 21-25'!CN$18:CN$1158,свод!AY24,'РРО 21-25'!CK$18:CK$1158)</f>
        <v>0</v>
      </c>
      <c r="AX24" s="179">
        <f>SUMIF('РРО 21-25'!CN$18:CN$1158,свод!AY24,'РРО 21-25'!CL$18:CL$1158)</f>
        <v>2449573</v>
      </c>
      <c r="AY24" t="str">
        <f t="shared" si="1"/>
        <v>4010000070501плановый</v>
      </c>
      <c r="BC24" s="142">
        <f t="shared" si="2"/>
        <v>0</v>
      </c>
      <c r="BD24" s="142">
        <f t="shared" si="3"/>
        <v>0</v>
      </c>
      <c r="BE24" s="142">
        <f t="shared" si="4"/>
        <v>0</v>
      </c>
      <c r="BF24" s="142">
        <f t="shared" si="5"/>
        <v>0</v>
      </c>
      <c r="BG24" s="142">
        <f t="shared" si="6"/>
        <v>0</v>
      </c>
      <c r="BH24" s="142">
        <f t="shared" si="7"/>
        <v>0</v>
      </c>
      <c r="BI24" s="142">
        <f t="shared" si="8"/>
        <v>0</v>
      </c>
      <c r="BJ24" s="142">
        <f t="shared" si="9"/>
        <v>0</v>
      </c>
      <c r="BK24" s="142">
        <f t="shared" si="10"/>
        <v>0</v>
      </c>
      <c r="BL24" s="142">
        <f t="shared" si="11"/>
        <v>0</v>
      </c>
    </row>
    <row r="25" spans="1:64" ht="15" customHeight="1">
      <c r="A25" s="184">
        <v>401000007</v>
      </c>
      <c r="B25" s="183" t="s">
        <v>1846</v>
      </c>
      <c r="C25" s="182" t="s">
        <v>205</v>
      </c>
      <c r="D25" s="182" t="s">
        <v>205</v>
      </c>
      <c r="E25" s="181" t="s">
        <v>92</v>
      </c>
      <c r="F25" s="180">
        <f>SUMIF('РРО 21-25'!CN$18:CN$1158,свод!AY25,'РРО 21-25'!AT$18:AT$1158)</f>
        <v>2263791.37</v>
      </c>
      <c r="G25" s="180">
        <f>SUMIF('РРО 21-25'!CN$18:CN$1158,свод!AY25,'РРО 21-25'!AU$18:AU$1158)</f>
        <v>2263791.37</v>
      </c>
      <c r="H25" s="179">
        <f>SUMIF('РРО 21-25'!CN$18:CN$1158,свод!AY25,'РРО 21-25'!AV$18:AV$1158)</f>
        <v>0</v>
      </c>
      <c r="I25" s="179">
        <f>SUMIF('РРО 21-25'!CN$18:CN$1158,свод!AY25,'РРО 21-25'!AW$18:AW$1158)</f>
        <v>0</v>
      </c>
      <c r="J25" s="179">
        <f>SUMIF('РРО 21-25'!CN$18:CN$1158,свод!AY25,'РРО 21-25'!AX$18:AX$1158)</f>
        <v>0</v>
      </c>
      <c r="K25" s="179">
        <f>SUMIF('РРО 21-25'!CN$18:CN$1158,свод!AY25,'РРО 21-25'!AY$18:AY$1158)</f>
        <v>0</v>
      </c>
      <c r="L25" s="179">
        <f>SUMIF('РРО 21-25'!CN$18:CN$1158,свод!AY25,'РРО 21-25'!AZ$18:AZ$1158)</f>
        <v>0</v>
      </c>
      <c r="M25" s="179">
        <f>SUMIF('РРО 21-25'!CN$18:CN$1158,свод!AY25,'РРО 21-25'!BA$18:BA$1158)</f>
        <v>0</v>
      </c>
      <c r="N25" s="179">
        <f>SUMIF('РРО 21-25'!CN$18:CN$1158,свод!AY25,'РРО 21-25'!BB$18:BB$1158)</f>
        <v>2263791.37</v>
      </c>
      <c r="O25" s="179">
        <f>SUMIF('РРО 21-25'!CN$18:CN$1158,свод!AY25,'РРО 21-25'!BC$18:BC$1158)</f>
        <v>2263791.37</v>
      </c>
      <c r="P25" s="180">
        <f>SUMIF('РРО 21-25'!CN$18:CN$1158,свод!AY25,'РРО 21-25'!BD$18:BD$1158)</f>
        <v>0</v>
      </c>
      <c r="Q25" s="179">
        <f>SUMIF('РРО 21-25'!CN$18:CN$1158,свод!AY25,'РРО 21-25'!BE$18:BE$1158)</f>
        <v>0</v>
      </c>
      <c r="R25" s="179">
        <f>SUMIF('РРО 21-25'!CN$18:CN$1158,свод!AY25,'РРО 21-25'!BF$18:BF$1158)</f>
        <v>0</v>
      </c>
      <c r="S25" s="179">
        <f>SUMIF('РРО 21-25'!CN$18:CN$1158,свод!AY25,'РРО 21-25'!BG$18:BG$1158)</f>
        <v>0</v>
      </c>
      <c r="T25" s="179">
        <f>SUMIF('РРО 21-25'!CN$18:CN$1158,свод!AY25,'РРО 21-25'!BH$18:BH$1158)</f>
        <v>0</v>
      </c>
      <c r="U25" s="180">
        <f>SUMIF('РРО 21-25'!CN$18:CN$1158,свод!AY25,'РРО 21-25'!BI$18:BI$1158)</f>
        <v>0</v>
      </c>
      <c r="V25" s="179">
        <f>SUMIF('РРО 21-25'!CN$18:CN$1158,свод!AY25,'РРО 21-25'!BJ$18:BJ$1158)</f>
        <v>0</v>
      </c>
      <c r="W25" s="179">
        <f>SUMIF('РРО 21-25'!CN$18:CN$1158,свод!AY25,'РРО 21-25'!BK$18:BK$1158)</f>
        <v>0</v>
      </c>
      <c r="X25" s="179">
        <f>SUMIF('РРО 21-25'!CN$18:CN$1158,свод!AY25,'РРО 21-25'!BL$18:BL$1158)</f>
        <v>0</v>
      </c>
      <c r="Y25" s="179">
        <f>SUMIF('РРО 21-25'!CN$18:CN$1158,свод!AY25,'РРО 21-25'!BM$18:BM$1158)</f>
        <v>0</v>
      </c>
      <c r="Z25" s="180">
        <f>SUMIF('РРО 21-25'!CN$18:CN$1158,свод!AY25,'РРО 21-25'!BN$18:BN$1158)</f>
        <v>0</v>
      </c>
      <c r="AA25" s="179">
        <f>SUMIF('РРО 21-25'!CN$18:CN$1158,свод!AY25,'РРО 21-25'!BO$18:BO$1158)</f>
        <v>0</v>
      </c>
      <c r="AB25" s="179">
        <f>SUMIF('РРО 21-25'!CN$18:CN$1158,свод!AY25,'РРО 21-25'!BP$18:BP$1158)</f>
        <v>0</v>
      </c>
      <c r="AC25" s="179">
        <f>SUMIF('РРО 21-25'!CN$18:CN$1158,свод!AY25,'РРО 21-25'!BQ$18:BQ$1158)</f>
        <v>0</v>
      </c>
      <c r="AD25" s="179">
        <f>SUMIF('РРО 21-25'!CN$18:CN$1158,свод!AY25,'РРО 21-25'!BR$18:BR$1158)</f>
        <v>0</v>
      </c>
      <c r="AE25" s="180">
        <f>SUMIF('РРО 21-25'!CN$18:CN$1158,свод!AY25,'РРО 21-25'!BS$18:BS$1158)</f>
        <v>0</v>
      </c>
      <c r="AF25" s="179">
        <f>SUMIF('РРО 21-25'!CN$18:CN$1158,свод!AY25,'РРО 21-25'!BT$18:BT$1158)</f>
        <v>0</v>
      </c>
      <c r="AG25" s="179">
        <f>SUMIF('РРО 21-25'!CN$18:CN$1158,свод!AY25,'РРО 21-25'!BU$18:BU$1158)</f>
        <v>0</v>
      </c>
      <c r="AH25" s="179">
        <f>SUMIF('РРО 21-25'!CN$18:CN$1158,свод!AY25,'РРО 21-25'!BV$18:BV$1158)</f>
        <v>0</v>
      </c>
      <c r="AI25" s="179">
        <f>SUMIF('РРО 21-25'!CN$18:CN$1158,свод!AY25,'РРО 21-25'!BW$18:BW$1158)</f>
        <v>0</v>
      </c>
      <c r="AJ25" s="179">
        <f>SUMIF('РРО 21-25'!CN$18:CN$1158,свод!AY25,'РРО 21-25'!BX$18:BX$1158)</f>
        <v>2263791.37</v>
      </c>
      <c r="AK25" s="179">
        <f>SUMIF('РРО 21-25'!CN$18:CN$1158,свод!AY25,'РРО 21-25'!BY$18:BY$1158)</f>
        <v>0</v>
      </c>
      <c r="AL25" s="179">
        <f>SUMIF('РРО 21-25'!CN$18:CN$1158,свод!AY25,'РРО 21-25'!BZ$18:BZ$1158)</f>
        <v>0</v>
      </c>
      <c r="AM25" s="179">
        <f>SUMIF('РРО 21-25'!CN$18:CN$1158,свод!AY25,'РРО 21-25'!CA$18:CA$1158)</f>
        <v>0</v>
      </c>
      <c r="AN25" s="179">
        <f>SUMIF('РРО 21-25'!CN$18:CN$1158,свод!AY25,'РРО 21-25'!CB$18:CB$1158)</f>
        <v>2263791.37</v>
      </c>
      <c r="AO25" s="179">
        <f>SUMIF('РРО 21-25'!CN$18:CN$1158,свод!AY25,'РРО 21-25'!CC$18:CC$1158)</f>
        <v>0</v>
      </c>
      <c r="AP25" s="179">
        <f>SUMIF('РРО 21-25'!CN$18:CN$1158,свод!AY25,'РРО 21-25'!CD$18:CD$1158)</f>
        <v>0</v>
      </c>
      <c r="AQ25" s="179">
        <f>SUMIF('РРО 21-25'!CN$18:CN$1158,свод!AY25,'РРО 21-25'!CE$18:CE$1158)</f>
        <v>0</v>
      </c>
      <c r="AR25" s="179">
        <f>SUMIF('РРО 21-25'!CN$18:CN$1158,свод!AY25,'РРО 21-25'!CF$18:CF$1158)</f>
        <v>0</v>
      </c>
      <c r="AS25" s="179">
        <f>SUMIF('РРО 21-25'!CN$18:CN$1158,свод!AY25,'РРО 21-25'!CG$18:CG$1158)</f>
        <v>0</v>
      </c>
      <c r="AT25" s="179">
        <f>SUMIF('РРО 21-25'!CN$18:CN$1158,свод!AY25,'РРО 21-25'!CH$18:CH$1158)</f>
        <v>0</v>
      </c>
      <c r="AU25" s="179">
        <f>SUMIF('РРО 21-25'!CN$18:CN$1158,свод!AY25,'РРО 21-25'!CI$18:CI$1158)</f>
        <v>0</v>
      </c>
      <c r="AV25" s="179">
        <f>SUMIF('РРО 21-25'!CN$18:CN$1158,свод!AY25,'РРО 21-25'!CJ$18:CJ$1158)</f>
        <v>0</v>
      </c>
      <c r="AW25" s="179">
        <f>SUMIF('РРО 21-25'!CN$18:CN$1158,свод!AY25,'РРО 21-25'!CK$18:CK$1158)</f>
        <v>0</v>
      </c>
      <c r="AX25" s="179">
        <f>SUMIF('РРО 21-25'!CN$18:CN$1158,свод!AY25,'РРО 21-25'!CL$18:CL$1158)</f>
        <v>0</v>
      </c>
      <c r="AY25" t="str">
        <f t="shared" si="1"/>
        <v>4010000070505плановый</v>
      </c>
      <c r="BC25" s="142">
        <f t="shared" si="2"/>
        <v>0</v>
      </c>
      <c r="BD25" s="142">
        <f t="shared" si="3"/>
        <v>0</v>
      </c>
      <c r="BE25" s="142">
        <f t="shared" si="4"/>
        <v>0</v>
      </c>
      <c r="BF25" s="142">
        <f t="shared" si="5"/>
        <v>0</v>
      </c>
      <c r="BG25" s="142">
        <f t="shared" si="6"/>
        <v>0</v>
      </c>
      <c r="BH25" s="142">
        <f t="shared" si="7"/>
        <v>0</v>
      </c>
      <c r="BI25" s="142">
        <f t="shared" si="8"/>
        <v>0</v>
      </c>
      <c r="BJ25" s="142">
        <f t="shared" si="9"/>
        <v>0</v>
      </c>
      <c r="BK25" s="142">
        <f t="shared" si="10"/>
        <v>0</v>
      </c>
      <c r="BL25" s="142">
        <f t="shared" si="11"/>
        <v>0</v>
      </c>
    </row>
    <row r="26" spans="1:64" ht="15" customHeight="1">
      <c r="A26" s="184">
        <v>401000007</v>
      </c>
      <c r="B26" s="183" t="s">
        <v>1846</v>
      </c>
      <c r="C26" s="182" t="s">
        <v>303</v>
      </c>
      <c r="D26" s="182" t="s">
        <v>137</v>
      </c>
      <c r="E26" s="181" t="s">
        <v>91</v>
      </c>
      <c r="F26" s="180">
        <f>SUMIF('РРО 21-25'!CN$18:CN$1158,свод!AY26,'РРО 21-25'!AT$18:AT$1158)</f>
        <v>82132596</v>
      </c>
      <c r="G26" s="180">
        <f>SUMIF('РРО 21-25'!CN$18:CN$1158,свод!AY26,'РРО 21-25'!AU$18:AU$1158)</f>
        <v>74075999.519999996</v>
      </c>
      <c r="H26" s="179">
        <f>SUMIF('РРО 21-25'!CN$18:CN$1158,свод!AY26,'РРО 21-25'!AV$18:AV$1158)</f>
        <v>10726632.67</v>
      </c>
      <c r="I26" s="179">
        <f>SUMIF('РРО 21-25'!CN$18:CN$1158,свод!AY26,'РРО 21-25'!AW$18:AW$1158)</f>
        <v>10509703.060000001</v>
      </c>
      <c r="J26" s="179">
        <f>SUMIF('РРО 21-25'!CN$18:CN$1158,свод!AY26,'РРО 21-25'!AX$18:AX$1158)</f>
        <v>67299333.530000001</v>
      </c>
      <c r="K26" s="179">
        <f>SUMIF('РРО 21-25'!CN$18:CN$1158,свод!AY26,'РРО 21-25'!AY$18:AY$1158)</f>
        <v>59862496.480000004</v>
      </c>
      <c r="L26" s="179">
        <f>SUMIF('РРО 21-25'!CN$18:CN$1158,свод!AY26,'РРО 21-25'!AZ$18:AZ$1158)</f>
        <v>0</v>
      </c>
      <c r="M26" s="179">
        <f>SUMIF('РРО 21-25'!CN$18:CN$1158,свод!AY26,'РРО 21-25'!BA$18:BA$1158)</f>
        <v>0</v>
      </c>
      <c r="N26" s="179">
        <f>SUMIF('РРО 21-25'!CN$18:CN$1158,свод!AY26,'РРО 21-25'!BB$18:BB$1158)</f>
        <v>4106629.8000000003</v>
      </c>
      <c r="O26" s="179">
        <f>SUMIF('РРО 21-25'!CN$18:CN$1158,свод!AY26,'РРО 21-25'!BC$18:BC$1158)</f>
        <v>3703799.98</v>
      </c>
      <c r="P26" s="180">
        <f>SUMIF('РРО 21-25'!CN$18:CN$1158,свод!AY26,'РРО 21-25'!BD$18:BD$1158)</f>
        <v>12895092</v>
      </c>
      <c r="Q26" s="179">
        <f>SUMIF('РРО 21-25'!CN$18:CN$1158,свод!AY26,'РРО 21-25'!BE$18:BE$1158)</f>
        <v>10422662.02</v>
      </c>
      <c r="R26" s="179">
        <f>SUMIF('РРО 21-25'!CN$18:CN$1158,свод!AY26,'РРО 21-25'!BF$18:BF$1158)</f>
        <v>1827675.3599999999</v>
      </c>
      <c r="S26" s="179">
        <f>SUMIF('РРО 21-25'!CN$18:CN$1158,свод!AY26,'РРО 21-25'!BG$18:BG$1158)</f>
        <v>0</v>
      </c>
      <c r="T26" s="179">
        <f>SUMIF('РРО 21-25'!CN$18:CN$1158,свод!AY26,'РРО 21-25'!BH$18:BH$1158)</f>
        <v>644754.62</v>
      </c>
      <c r="U26" s="180">
        <f>SUMIF('РРО 21-25'!CN$18:CN$1158,свод!AY26,'РРО 21-25'!BI$18:BI$1158)</f>
        <v>16023104.02</v>
      </c>
      <c r="V26" s="179">
        <f>SUMIF('РРО 21-25'!CN$18:CN$1158,свод!AY26,'РРО 21-25'!BJ$18:BJ$1158)</f>
        <v>14460851.380000001</v>
      </c>
      <c r="W26" s="179">
        <f>SUMIF('РРО 21-25'!CN$18:CN$1158,свод!AY26,'РРО 21-25'!BK$18:BK$1158)</f>
        <v>761097.44</v>
      </c>
      <c r="X26" s="179">
        <f>SUMIF('РРО 21-25'!CN$18:CN$1158,свод!AY26,'РРО 21-25'!BL$18:BL$1158)</f>
        <v>0</v>
      </c>
      <c r="Y26" s="179">
        <f>SUMIF('РРО 21-25'!CN$18:CN$1158,свод!AY26,'РРО 21-25'!BM$18:BM$1158)</f>
        <v>801155.20000000019</v>
      </c>
      <c r="Z26" s="180">
        <f>SUMIF('РРО 21-25'!CN$18:CN$1158,свод!AY26,'РРО 21-25'!BN$18:BN$1158)</f>
        <v>15547892.649999999</v>
      </c>
      <c r="AA26" s="179">
        <f>SUMIF('РРО 21-25'!CN$18:CN$1158,свод!AY26,'РРО 21-25'!BO$18:BO$1158)</f>
        <v>13736563.16</v>
      </c>
      <c r="AB26" s="179">
        <f>SUMIF('РРО 21-25'!CN$18:CN$1158,свод!AY26,'РРО 21-25'!BP$18:BP$1158)</f>
        <v>1033934.86</v>
      </c>
      <c r="AC26" s="179">
        <f>SUMIF('РРО 21-25'!CN$18:CN$1158,свод!AY26,'РРО 21-25'!BQ$18:BQ$1158)</f>
        <v>0</v>
      </c>
      <c r="AD26" s="179">
        <f>SUMIF('РРО 21-25'!CN$18:CN$1158,свод!AY26,'РРО 21-25'!BR$18:BR$1158)</f>
        <v>777394.62999999989</v>
      </c>
      <c r="AE26" s="180">
        <f>SUMIF('РРО 21-25'!CN$18:CN$1158,свод!AY26,'РРО 21-25'!BS$18:BS$1158)</f>
        <v>7404630</v>
      </c>
      <c r="AF26" s="179">
        <f>SUMIF('РРО 21-25'!CN$18:CN$1158,свод!AY26,'РРО 21-25'!BT$18:BT$1158)</f>
        <v>0</v>
      </c>
      <c r="AG26" s="179">
        <f>SUMIF('РРО 21-25'!CN$18:CN$1158,свод!AY26,'РРО 21-25'!BU$18:BU$1158)</f>
        <v>0</v>
      </c>
      <c r="AH26" s="179">
        <f>SUMIF('РРО 21-25'!CN$18:CN$1158,свод!AY26,'РРО 21-25'!BV$18:BV$1158)</f>
        <v>0</v>
      </c>
      <c r="AI26" s="179">
        <f>SUMIF('РРО 21-25'!CN$18:CN$1158,свод!AY26,'РРО 21-25'!BW$18:BW$1158)</f>
        <v>7404630</v>
      </c>
      <c r="AJ26" s="179">
        <f>SUMIF('РРО 21-25'!CN$18:CN$1158,свод!AY26,'РРО 21-25'!BX$18:BX$1158)</f>
        <v>82132596</v>
      </c>
      <c r="AK26" s="179">
        <f>SUMIF('РРО 21-25'!CN$18:CN$1158,свод!AY26,'РРО 21-25'!BY$18:BY$1158)</f>
        <v>10726632.67</v>
      </c>
      <c r="AL26" s="179">
        <f>SUMIF('РРО 21-25'!CN$18:CN$1158,свод!AY26,'РРО 21-25'!BZ$18:BZ$1158)</f>
        <v>67299333.530000001</v>
      </c>
      <c r="AM26" s="179">
        <f>SUMIF('РРО 21-25'!CN$18:CN$1158,свод!AY26,'РРО 21-25'!CA$18:CA$1158)</f>
        <v>0</v>
      </c>
      <c r="AN26" s="179">
        <f>SUMIF('РРО 21-25'!CN$18:CN$1158,свод!AY26,'РРО 21-25'!CB$18:CB$1158)</f>
        <v>4106629.8000000003</v>
      </c>
      <c r="AO26" s="179">
        <f>SUMIF('РРО 21-25'!CN$18:CN$1158,свод!AY26,'РРО 21-25'!CC$18:CC$1158)</f>
        <v>12895092</v>
      </c>
      <c r="AP26" s="179">
        <f>SUMIF('РРО 21-25'!CN$18:CN$1158,свод!AY26,'РРО 21-25'!CD$18:CD$1158)</f>
        <v>10422662.02</v>
      </c>
      <c r="AQ26" s="179">
        <f>SUMIF('РРО 21-25'!CN$18:CN$1158,свод!AY26,'РРО 21-25'!CE$18:CE$1158)</f>
        <v>1827675.3599999999</v>
      </c>
      <c r="AR26" s="179">
        <f>SUMIF('РРО 21-25'!CN$18:CN$1158,свод!AY26,'РРО 21-25'!CF$18:CF$1158)</f>
        <v>0</v>
      </c>
      <c r="AS26" s="179">
        <f>SUMIF('РРО 21-25'!CN$18:CN$1158,свод!AY26,'РРО 21-25'!CG$18:CG$1158)</f>
        <v>644754.62</v>
      </c>
      <c r="AT26" s="179">
        <f>SUMIF('РРО 21-25'!CN$18:CN$1158,свод!AY26,'РРО 21-25'!CH$18:CH$1158)</f>
        <v>16023104.02</v>
      </c>
      <c r="AU26" s="179">
        <f>SUMIF('РРО 21-25'!CN$18:CN$1158,свод!AY26,'РРО 21-25'!CI$18:CI$1158)</f>
        <v>14460851.380000001</v>
      </c>
      <c r="AV26" s="179">
        <f>SUMIF('РРО 21-25'!CN$18:CN$1158,свод!AY26,'РРО 21-25'!CJ$18:CJ$1158)</f>
        <v>761097.44</v>
      </c>
      <c r="AW26" s="179">
        <f>SUMIF('РРО 21-25'!CN$18:CN$1158,свод!AY26,'РРО 21-25'!CK$18:CK$1158)</f>
        <v>0</v>
      </c>
      <c r="AX26" s="179">
        <f>SUMIF('РРО 21-25'!CN$18:CN$1158,свод!AY26,'РРО 21-25'!CL$18:CL$1158)</f>
        <v>801155.20000000019</v>
      </c>
      <c r="AY26" t="str">
        <f t="shared" si="1"/>
        <v>4010000071004нормативный</v>
      </c>
      <c r="BC26" s="142">
        <f t="shared" si="2"/>
        <v>0</v>
      </c>
      <c r="BD26" s="142">
        <f t="shared" si="3"/>
        <v>0</v>
      </c>
      <c r="BE26" s="142">
        <f t="shared" si="4"/>
        <v>0</v>
      </c>
      <c r="BF26" s="142">
        <f t="shared" si="5"/>
        <v>0</v>
      </c>
      <c r="BG26" s="142">
        <f t="shared" si="6"/>
        <v>0</v>
      </c>
      <c r="BH26" s="142">
        <f t="shared" si="7"/>
        <v>0</v>
      </c>
      <c r="BI26" s="142">
        <f t="shared" si="8"/>
        <v>0</v>
      </c>
      <c r="BJ26" s="142">
        <f t="shared" si="9"/>
        <v>0</v>
      </c>
      <c r="BK26" s="142">
        <f t="shared" si="10"/>
        <v>0</v>
      </c>
      <c r="BL26" s="142">
        <f t="shared" si="11"/>
        <v>0</v>
      </c>
    </row>
    <row r="27" spans="1:64" ht="15" customHeight="1">
      <c r="A27" s="432">
        <v>401000010</v>
      </c>
      <c r="B27" s="433" t="s">
        <v>1302</v>
      </c>
      <c r="C27" s="434" t="s">
        <v>137</v>
      </c>
      <c r="D27" s="434" t="s">
        <v>214</v>
      </c>
      <c r="E27" s="435" t="s">
        <v>92</v>
      </c>
      <c r="F27" s="180">
        <f>SUMIF('РРО 21-25'!CN$18:CN$1158,свод!AY27,'РРО 21-25'!AT$18:AT$1158)</f>
        <v>0</v>
      </c>
      <c r="G27" s="180">
        <f>SUMIF('РРО 21-25'!CN$18:CN$1158,свод!AY27,'РРО 21-25'!AU$18:AU$1158)</f>
        <v>0</v>
      </c>
      <c r="H27" s="179">
        <f>SUMIF('РРО 21-25'!CN$18:CN$1158,свод!AY27,'РРО 21-25'!AV$18:AV$1158)</f>
        <v>0</v>
      </c>
      <c r="I27" s="179">
        <f>SUMIF('РРО 21-25'!CN$18:CN$1158,свод!AY27,'РРО 21-25'!AW$18:AW$1158)</f>
        <v>0</v>
      </c>
      <c r="J27" s="179">
        <f>SUMIF('РРО 21-25'!CN$18:CN$1158,свод!AY27,'РРО 21-25'!AX$18:AX$1158)</f>
        <v>0</v>
      </c>
      <c r="K27" s="179">
        <f>SUMIF('РРО 21-25'!CN$18:CN$1158,свод!AY27,'РРО 21-25'!AY$18:AY$1158)</f>
        <v>0</v>
      </c>
      <c r="L27" s="179">
        <f>SUMIF('РРО 21-25'!CN$18:CN$1158,свод!AY27,'РРО 21-25'!AZ$18:AZ$1158)</f>
        <v>0</v>
      </c>
      <c r="M27" s="179">
        <f>SUMIF('РРО 21-25'!CN$18:CN$1158,свод!AY27,'РРО 21-25'!BA$18:BA$1158)</f>
        <v>0</v>
      </c>
      <c r="N27" s="179">
        <f>SUMIF('РРО 21-25'!CN$18:CN$1158,свод!AY27,'РРО 21-25'!BB$18:BB$1158)</f>
        <v>0</v>
      </c>
      <c r="O27" s="179">
        <f>SUMIF('РРО 21-25'!CN$18:CN$1158,свод!AY27,'РРО 21-25'!BC$18:BC$1158)</f>
        <v>0</v>
      </c>
      <c r="P27" s="180">
        <f>SUMIF('РРО 21-25'!CN$18:CN$1158,свод!AY27,'РРО 21-25'!BD$18:BD$1158)</f>
        <v>0</v>
      </c>
      <c r="Q27" s="179">
        <f>SUMIF('РРО 21-25'!CN$18:CN$1158,свод!AY27,'РРО 21-25'!BE$18:BE$1158)</f>
        <v>0</v>
      </c>
      <c r="R27" s="179">
        <f>SUMIF('РРО 21-25'!CN$18:CN$1158,свод!AY27,'РРО 21-25'!BF$18:BF$1158)</f>
        <v>0</v>
      </c>
      <c r="S27" s="179">
        <f>SUMIF('РРО 21-25'!CN$18:CN$1158,свод!AY27,'РРО 21-25'!BG$18:BG$1158)</f>
        <v>0</v>
      </c>
      <c r="T27" s="179">
        <f>SUMIF('РРО 21-25'!CN$18:CN$1158,свод!AY27,'РРО 21-25'!BH$18:BH$1158)</f>
        <v>0</v>
      </c>
      <c r="U27" s="180">
        <f>SUMIF('РРО 21-25'!CN$18:CN$1158,свод!AY27,'РРО 21-25'!BI$18:BI$1158)</f>
        <v>0</v>
      </c>
      <c r="V27" s="179">
        <f>SUMIF('РРО 21-25'!CN$18:CN$1158,свод!AY27,'РРО 21-25'!BJ$18:BJ$1158)</f>
        <v>0</v>
      </c>
      <c r="W27" s="179">
        <f>SUMIF('РРО 21-25'!CN$18:CN$1158,свод!AY27,'РРО 21-25'!BK$18:BK$1158)</f>
        <v>0</v>
      </c>
      <c r="X27" s="179">
        <f>SUMIF('РРО 21-25'!CN$18:CN$1158,свод!AY27,'РРО 21-25'!BL$18:BL$1158)</f>
        <v>0</v>
      </c>
      <c r="Y27" s="179">
        <f>SUMIF('РРО 21-25'!CN$18:CN$1158,свод!AY27,'РРО 21-25'!BM$18:BM$1158)</f>
        <v>0</v>
      </c>
      <c r="Z27" s="180">
        <f>SUMIF('РРО 21-25'!CN$18:CN$1158,свод!AY27,'РРО 21-25'!BN$18:BN$1158)</f>
        <v>0</v>
      </c>
      <c r="AA27" s="179">
        <f>SUMIF('РРО 21-25'!CN$18:CN$1158,свод!AY27,'РРО 21-25'!BO$18:BO$1158)</f>
        <v>0</v>
      </c>
      <c r="AB27" s="179">
        <f>SUMIF('РРО 21-25'!CN$18:CN$1158,свод!AY27,'РРО 21-25'!BP$18:BP$1158)</f>
        <v>0</v>
      </c>
      <c r="AC27" s="179">
        <f>SUMIF('РРО 21-25'!CN$18:CN$1158,свод!AY27,'РРО 21-25'!BQ$18:BQ$1158)</f>
        <v>0</v>
      </c>
      <c r="AD27" s="179">
        <f>SUMIF('РРО 21-25'!CN$18:CN$1158,свод!AY27,'РРО 21-25'!BR$18:BR$1158)</f>
        <v>0</v>
      </c>
      <c r="AE27" s="180">
        <f>SUMIF('РРО 21-25'!CN$18:CN$1158,свод!AY27,'РРО 21-25'!BS$18:BS$1158)</f>
        <v>0</v>
      </c>
      <c r="AF27" s="179">
        <f>SUMIF('РРО 21-25'!CN$18:CN$1158,свод!AY27,'РРО 21-25'!BT$18:BT$1158)</f>
        <v>0</v>
      </c>
      <c r="AG27" s="179">
        <f>SUMIF('РРО 21-25'!CN$18:CN$1158,свод!AY27,'РРО 21-25'!BU$18:BU$1158)</f>
        <v>0</v>
      </c>
      <c r="AH27" s="179">
        <f>SUMIF('РРО 21-25'!CN$18:CN$1158,свод!AY27,'РРО 21-25'!BV$18:BV$1158)</f>
        <v>0</v>
      </c>
      <c r="AI27" s="179">
        <f>SUMIF('РРО 21-25'!CN$18:CN$1158,свод!AY27,'РРО 21-25'!BW$18:BW$1158)</f>
        <v>0</v>
      </c>
      <c r="AJ27" s="179">
        <f>SUMIF('РРО 21-25'!CN$18:CN$1158,свод!AY27,'РРО 21-25'!BX$18:BX$1158)</f>
        <v>0</v>
      </c>
      <c r="AK27" s="179">
        <f>SUMIF('РРО 21-25'!CN$18:CN$1158,свод!AY27,'РРО 21-25'!BY$18:BY$1158)</f>
        <v>0</v>
      </c>
      <c r="AL27" s="179">
        <f>SUMIF('РРО 21-25'!CN$18:CN$1158,свод!AY27,'РРО 21-25'!BZ$18:BZ$1158)</f>
        <v>0</v>
      </c>
      <c r="AM27" s="179">
        <f>SUMIF('РРО 21-25'!CN$18:CN$1158,свод!AY27,'РРО 21-25'!CA$18:CA$1158)</f>
        <v>0</v>
      </c>
      <c r="AN27" s="179">
        <f>SUMIF('РРО 21-25'!CN$18:CN$1158,свод!AY27,'РРО 21-25'!CB$18:CB$1158)</f>
        <v>0</v>
      </c>
      <c r="AO27" s="179">
        <f>SUMIF('РРО 21-25'!CN$18:CN$1158,свод!AY27,'РРО 21-25'!CC$18:CC$1158)</f>
        <v>0</v>
      </c>
      <c r="AP27" s="179">
        <f>SUMIF('РРО 21-25'!CN$18:CN$1158,свод!AY27,'РРО 21-25'!CD$18:CD$1158)</f>
        <v>0</v>
      </c>
      <c r="AQ27" s="179">
        <f>SUMIF('РРО 21-25'!CN$18:CN$1158,свод!AY27,'РРО 21-25'!CE$18:CE$1158)</f>
        <v>0</v>
      </c>
      <c r="AR27" s="179">
        <f>SUMIF('РРО 21-25'!CN$18:CN$1158,свод!AY27,'РРО 21-25'!CF$18:CF$1158)</f>
        <v>0</v>
      </c>
      <c r="AS27" s="179">
        <f>SUMIF('РРО 21-25'!CN$18:CN$1158,свод!AY27,'РРО 21-25'!CG$18:CG$1158)</f>
        <v>0</v>
      </c>
      <c r="AT27" s="179">
        <f>SUMIF('РРО 21-25'!CN$18:CN$1158,свод!AY27,'РРО 21-25'!CH$18:CH$1158)</f>
        <v>0</v>
      </c>
      <c r="AU27" s="179">
        <f>SUMIF('РРО 21-25'!CN$18:CN$1158,свод!AY27,'РРО 21-25'!CI$18:CI$1158)</f>
        <v>0</v>
      </c>
      <c r="AV27" s="179">
        <f>SUMIF('РРО 21-25'!CN$18:CN$1158,свод!AY27,'РРО 21-25'!CJ$18:CJ$1158)</f>
        <v>0</v>
      </c>
      <c r="AW27" s="179">
        <f>SUMIF('РРО 21-25'!CN$18:CN$1158,свод!AY27,'РРО 21-25'!CK$18:CK$1158)</f>
        <v>0</v>
      </c>
      <c r="AX27" s="179">
        <f>SUMIF('РРО 21-25'!CN$18:CN$1158,свод!AY27,'РРО 21-25'!CL$18:CL$1158)</f>
        <v>0</v>
      </c>
      <c r="AY27" t="str">
        <f t="shared" si="1"/>
        <v>4010000100408плановый</v>
      </c>
      <c r="BC27" s="142">
        <f t="shared" si="2"/>
        <v>0</v>
      </c>
      <c r="BD27" s="142">
        <f t="shared" si="3"/>
        <v>0</v>
      </c>
      <c r="BE27" s="142">
        <f t="shared" si="4"/>
        <v>0</v>
      </c>
      <c r="BF27" s="142">
        <f t="shared" si="5"/>
        <v>0</v>
      </c>
      <c r="BG27" s="142">
        <f t="shared" si="6"/>
        <v>0</v>
      </c>
      <c r="BH27" s="142">
        <f t="shared" si="7"/>
        <v>0</v>
      </c>
      <c r="BI27" s="142">
        <f t="shared" si="8"/>
        <v>0</v>
      </c>
      <c r="BJ27" s="142">
        <f t="shared" si="9"/>
        <v>0</v>
      </c>
      <c r="BK27" s="142">
        <f t="shared" si="10"/>
        <v>0</v>
      </c>
      <c r="BL27" s="142">
        <f t="shared" si="11"/>
        <v>0</v>
      </c>
    </row>
    <row r="28" spans="1:64" ht="15" customHeight="1">
      <c r="A28" s="432">
        <v>401000010</v>
      </c>
      <c r="B28" s="433" t="s">
        <v>1302</v>
      </c>
      <c r="C28" s="434" t="s">
        <v>137</v>
      </c>
      <c r="D28" s="434" t="s">
        <v>214</v>
      </c>
      <c r="E28" s="435" t="s">
        <v>91</v>
      </c>
      <c r="F28" s="180">
        <f>SUMIF('РРО 21-25'!CN$18:CN$1158,свод!AY28,'РРО 21-25'!AT$18:AT$1158)</f>
        <v>0</v>
      </c>
      <c r="G28" s="180">
        <f>SUMIF('РРО 21-25'!CN$18:CN$1158,свод!AY28,'РРО 21-25'!AU$18:AU$1158)</f>
        <v>0</v>
      </c>
      <c r="H28" s="179">
        <f>SUMIF('РРО 21-25'!CN$18:CN$1158,свод!AY28,'РРО 21-25'!AV$18:AV$1158)</f>
        <v>0</v>
      </c>
      <c r="I28" s="179">
        <f>SUMIF('РРО 21-25'!CN$18:CN$1158,свод!AY28,'РРО 21-25'!AW$18:AW$1158)</f>
        <v>0</v>
      </c>
      <c r="J28" s="179">
        <f>SUMIF('РРО 21-25'!CN$18:CN$1158,свод!AY28,'РРО 21-25'!AX$18:AX$1158)</f>
        <v>0</v>
      </c>
      <c r="K28" s="179">
        <f>SUMIF('РРО 21-25'!CN$18:CN$1158,свод!AY28,'РРО 21-25'!AY$18:AY$1158)</f>
        <v>0</v>
      </c>
      <c r="L28" s="179">
        <f>SUMIF('РРО 21-25'!CN$18:CN$1158,свод!AY28,'РРО 21-25'!AZ$18:AZ$1158)</f>
        <v>0</v>
      </c>
      <c r="M28" s="179">
        <f>SUMIF('РРО 21-25'!CN$18:CN$1158,свод!AY28,'РРО 21-25'!BA$18:BA$1158)</f>
        <v>0</v>
      </c>
      <c r="N28" s="179">
        <f>SUMIF('РРО 21-25'!CN$18:CN$1158,свод!AY28,'РРО 21-25'!BB$18:BB$1158)</f>
        <v>0</v>
      </c>
      <c r="O28" s="179">
        <f>SUMIF('РРО 21-25'!CN$18:CN$1158,свод!AY28,'РРО 21-25'!BC$18:BC$1158)</f>
        <v>0</v>
      </c>
      <c r="P28" s="180">
        <f>SUMIF('РРО 21-25'!CN$18:CN$1158,свод!AY28,'РРО 21-25'!BD$18:BD$1158)</f>
        <v>0</v>
      </c>
      <c r="Q28" s="179">
        <f>SUMIF('РРО 21-25'!CN$18:CN$1158,свод!AY28,'РРО 21-25'!BE$18:BE$1158)</f>
        <v>0</v>
      </c>
      <c r="R28" s="179">
        <f>SUMIF('РРО 21-25'!CN$18:CN$1158,свод!AY28,'РРО 21-25'!BF$18:BF$1158)</f>
        <v>0</v>
      </c>
      <c r="S28" s="179">
        <f>SUMIF('РРО 21-25'!CN$18:CN$1158,свод!AY28,'РРО 21-25'!BG$18:BG$1158)</f>
        <v>0</v>
      </c>
      <c r="T28" s="179">
        <f>SUMIF('РРО 21-25'!CN$18:CN$1158,свод!AY28,'РРО 21-25'!BH$18:BH$1158)</f>
        <v>0</v>
      </c>
      <c r="U28" s="180">
        <f>SUMIF('РРО 21-25'!CN$18:CN$1158,свод!AY28,'РРО 21-25'!BI$18:BI$1158)</f>
        <v>0</v>
      </c>
      <c r="V28" s="179">
        <f>SUMIF('РРО 21-25'!CN$18:CN$1158,свод!AY28,'РРО 21-25'!BJ$18:BJ$1158)</f>
        <v>0</v>
      </c>
      <c r="W28" s="179">
        <f>SUMIF('РРО 21-25'!CN$18:CN$1158,свод!AY28,'РРО 21-25'!BK$18:BK$1158)</f>
        <v>0</v>
      </c>
      <c r="X28" s="179">
        <f>SUMIF('РРО 21-25'!CN$18:CN$1158,свод!AY28,'РРО 21-25'!BL$18:BL$1158)</f>
        <v>0</v>
      </c>
      <c r="Y28" s="179">
        <f>SUMIF('РРО 21-25'!CN$18:CN$1158,свод!AY28,'РРО 21-25'!BM$18:BM$1158)</f>
        <v>0</v>
      </c>
      <c r="Z28" s="180">
        <f>SUMIF('РРО 21-25'!CN$18:CN$1158,свод!AY28,'РРО 21-25'!BN$18:BN$1158)</f>
        <v>0</v>
      </c>
      <c r="AA28" s="179">
        <f>SUMIF('РРО 21-25'!CN$18:CN$1158,свод!AY28,'РРО 21-25'!BO$18:BO$1158)</f>
        <v>0</v>
      </c>
      <c r="AB28" s="179">
        <f>SUMIF('РРО 21-25'!CN$18:CN$1158,свод!AY28,'РРО 21-25'!BP$18:BP$1158)</f>
        <v>0</v>
      </c>
      <c r="AC28" s="179">
        <f>SUMIF('РРО 21-25'!CN$18:CN$1158,свод!AY28,'РРО 21-25'!BQ$18:BQ$1158)</f>
        <v>0</v>
      </c>
      <c r="AD28" s="179">
        <f>SUMIF('РРО 21-25'!CN$18:CN$1158,свод!AY28,'РРО 21-25'!BR$18:BR$1158)</f>
        <v>0</v>
      </c>
      <c r="AE28" s="180">
        <f>SUMIF('РРО 21-25'!CN$18:CN$1158,свод!AY28,'РРО 21-25'!BS$18:BS$1158)</f>
        <v>0</v>
      </c>
      <c r="AF28" s="179">
        <f>SUMIF('РРО 21-25'!CN$18:CN$1158,свод!AY28,'РРО 21-25'!BT$18:BT$1158)</f>
        <v>0</v>
      </c>
      <c r="AG28" s="179">
        <f>SUMIF('РРО 21-25'!CN$18:CN$1158,свод!AY28,'РРО 21-25'!BU$18:BU$1158)</f>
        <v>0</v>
      </c>
      <c r="AH28" s="179">
        <f>SUMIF('РРО 21-25'!CN$18:CN$1158,свод!AY28,'РРО 21-25'!BV$18:BV$1158)</f>
        <v>0</v>
      </c>
      <c r="AI28" s="179">
        <f>SUMIF('РРО 21-25'!CN$18:CN$1158,свод!AY28,'РРО 21-25'!BW$18:BW$1158)</f>
        <v>0</v>
      </c>
      <c r="AJ28" s="179">
        <f>SUMIF('РРО 21-25'!CN$18:CN$1158,свод!AY28,'РРО 21-25'!BX$18:BX$1158)</f>
        <v>0</v>
      </c>
      <c r="AK28" s="179">
        <f>SUMIF('РРО 21-25'!CN$18:CN$1158,свод!AY28,'РРО 21-25'!BY$18:BY$1158)</f>
        <v>0</v>
      </c>
      <c r="AL28" s="179">
        <f>SUMIF('РРО 21-25'!CN$18:CN$1158,свод!AY28,'РРО 21-25'!BZ$18:BZ$1158)</f>
        <v>0</v>
      </c>
      <c r="AM28" s="179">
        <f>SUMIF('РРО 21-25'!CN$18:CN$1158,свод!AY28,'РРО 21-25'!CA$18:CA$1158)</f>
        <v>0</v>
      </c>
      <c r="AN28" s="179">
        <f>SUMIF('РРО 21-25'!CN$18:CN$1158,свод!AY28,'РРО 21-25'!CB$18:CB$1158)</f>
        <v>0</v>
      </c>
      <c r="AO28" s="179">
        <f>SUMIF('РРО 21-25'!CN$18:CN$1158,свод!AY28,'РРО 21-25'!CC$18:CC$1158)</f>
        <v>0</v>
      </c>
      <c r="AP28" s="179">
        <f>SUMIF('РРО 21-25'!CN$18:CN$1158,свод!AY28,'РРО 21-25'!CD$18:CD$1158)</f>
        <v>0</v>
      </c>
      <c r="AQ28" s="179">
        <f>SUMIF('РРО 21-25'!CN$18:CN$1158,свод!AY28,'РРО 21-25'!CE$18:CE$1158)</f>
        <v>0</v>
      </c>
      <c r="AR28" s="179">
        <f>SUMIF('РРО 21-25'!CN$18:CN$1158,свод!AY28,'РРО 21-25'!CF$18:CF$1158)</f>
        <v>0</v>
      </c>
      <c r="AS28" s="179">
        <f>SUMIF('РРО 21-25'!CN$18:CN$1158,свод!AY28,'РРО 21-25'!CG$18:CG$1158)</f>
        <v>0</v>
      </c>
      <c r="AT28" s="179">
        <f>SUMIF('РРО 21-25'!CN$18:CN$1158,свод!AY28,'РРО 21-25'!CH$18:CH$1158)</f>
        <v>0</v>
      </c>
      <c r="AU28" s="179">
        <f>SUMIF('РРО 21-25'!CN$18:CN$1158,свод!AY28,'РРО 21-25'!CI$18:CI$1158)</f>
        <v>0</v>
      </c>
      <c r="AV28" s="179">
        <f>SUMIF('РРО 21-25'!CN$18:CN$1158,свод!AY28,'РРО 21-25'!CJ$18:CJ$1158)</f>
        <v>0</v>
      </c>
      <c r="AW28" s="179">
        <f>SUMIF('РРО 21-25'!CN$18:CN$1158,свод!AY28,'РРО 21-25'!CK$18:CK$1158)</f>
        <v>0</v>
      </c>
      <c r="AX28" s="179">
        <f>SUMIF('РРО 21-25'!CN$18:CN$1158,свод!AY28,'РРО 21-25'!CL$18:CL$1158)</f>
        <v>0</v>
      </c>
      <c r="AY28" t="str">
        <f t="shared" si="1"/>
        <v>4010000100408нормативный</v>
      </c>
      <c r="BC28" s="142">
        <f t="shared" si="2"/>
        <v>0</v>
      </c>
      <c r="BD28" s="142">
        <f t="shared" si="3"/>
        <v>0</v>
      </c>
      <c r="BE28" s="142">
        <f t="shared" si="4"/>
        <v>0</v>
      </c>
      <c r="BF28" s="142">
        <f t="shared" si="5"/>
        <v>0</v>
      </c>
      <c r="BG28" s="142">
        <f t="shared" si="6"/>
        <v>0</v>
      </c>
      <c r="BH28" s="142">
        <f t="shared" si="7"/>
        <v>0</v>
      </c>
      <c r="BI28" s="142">
        <f t="shared" si="8"/>
        <v>0</v>
      </c>
      <c r="BJ28" s="142">
        <f t="shared" si="9"/>
        <v>0</v>
      </c>
      <c r="BK28" s="142">
        <f t="shared" si="10"/>
        <v>0</v>
      </c>
      <c r="BL28" s="142">
        <f t="shared" si="11"/>
        <v>0</v>
      </c>
    </row>
    <row r="29" spans="1:64" ht="15" customHeight="1">
      <c r="A29" s="184">
        <v>401000010</v>
      </c>
      <c r="B29" s="183"/>
      <c r="C29" s="182" t="s">
        <v>205</v>
      </c>
      <c r="D29" s="182" t="s">
        <v>71</v>
      </c>
      <c r="E29" s="181" t="s">
        <v>92</v>
      </c>
      <c r="F29" s="180">
        <f>SUMIF('РРО 21-25'!CN$18:CN$1158,свод!AY29,'РРО 21-25'!AT$18:AT$1158)</f>
        <v>2600346</v>
      </c>
      <c r="G29" s="180">
        <f>SUMIF('РРО 21-25'!CN$18:CN$1158,свод!AY29,'РРО 21-25'!AU$18:AU$1158)</f>
        <v>2551831.5700000003</v>
      </c>
      <c r="H29" s="179">
        <f>SUMIF('РРО 21-25'!CN$18:CN$1158,свод!AY29,'РРО 21-25'!AV$18:AV$1158)</f>
        <v>0</v>
      </c>
      <c r="I29" s="179">
        <f>SUMIF('РРО 21-25'!CN$18:CN$1158,свод!AY29,'РРО 21-25'!AW$18:AW$1158)</f>
        <v>0</v>
      </c>
      <c r="J29" s="179">
        <f>SUMIF('РРО 21-25'!CN$18:CN$1158,свод!AY29,'РРО 21-25'!AX$18:AX$1158)</f>
        <v>2600346</v>
      </c>
      <c r="K29" s="179">
        <f>SUMIF('РРО 21-25'!CN$18:CN$1158,свод!AY29,'РРО 21-25'!AY$18:AY$1158)</f>
        <v>2551831.5700000003</v>
      </c>
      <c r="L29" s="179">
        <f>SUMIF('РРО 21-25'!CN$18:CN$1158,свод!AY29,'РРО 21-25'!AZ$18:AZ$1158)</f>
        <v>0</v>
      </c>
      <c r="M29" s="179">
        <f>SUMIF('РРО 21-25'!CN$18:CN$1158,свод!AY29,'РРО 21-25'!BA$18:BA$1158)</f>
        <v>0</v>
      </c>
      <c r="N29" s="179">
        <f>SUMIF('РРО 21-25'!CN$18:CN$1158,свод!AY29,'РРО 21-25'!BB$18:BB$1158)</f>
        <v>0</v>
      </c>
      <c r="O29" s="179">
        <f>SUMIF('РРО 21-25'!CN$18:CN$1158,свод!AY29,'РРО 21-25'!BC$18:BC$1158)</f>
        <v>0</v>
      </c>
      <c r="P29" s="180">
        <f>SUMIF('РРО 21-25'!CN$18:CN$1158,свод!AY29,'РРО 21-25'!BD$18:BD$1158)</f>
        <v>0</v>
      </c>
      <c r="Q29" s="179">
        <f>SUMIF('РРО 21-25'!CN$18:CN$1158,свод!AY29,'РРО 21-25'!BE$18:BE$1158)</f>
        <v>0</v>
      </c>
      <c r="R29" s="179">
        <f>SUMIF('РРО 21-25'!CN$18:CN$1158,свод!AY29,'РРО 21-25'!BF$18:BF$1158)</f>
        <v>0</v>
      </c>
      <c r="S29" s="179">
        <f>SUMIF('РРО 21-25'!CN$18:CN$1158,свод!AY29,'РРО 21-25'!BG$18:BG$1158)</f>
        <v>0</v>
      </c>
      <c r="T29" s="179">
        <f>SUMIF('РРО 21-25'!CN$18:CN$1158,свод!AY29,'РРО 21-25'!BH$18:BH$1158)</f>
        <v>0</v>
      </c>
      <c r="U29" s="180">
        <f>SUMIF('РРО 21-25'!CN$18:CN$1158,свод!AY29,'РРО 21-25'!BI$18:BI$1158)</f>
        <v>0</v>
      </c>
      <c r="V29" s="179">
        <f>SUMIF('РРО 21-25'!CN$18:CN$1158,свод!AY29,'РРО 21-25'!BJ$18:BJ$1158)</f>
        <v>0</v>
      </c>
      <c r="W29" s="179">
        <f>SUMIF('РРО 21-25'!CN$18:CN$1158,свод!AY29,'РРО 21-25'!BK$18:BK$1158)</f>
        <v>0</v>
      </c>
      <c r="X29" s="179">
        <f>SUMIF('РРО 21-25'!CN$18:CN$1158,свод!AY29,'РРО 21-25'!BL$18:BL$1158)</f>
        <v>0</v>
      </c>
      <c r="Y29" s="179">
        <f>SUMIF('РРО 21-25'!CN$18:CN$1158,свод!AY29,'РРО 21-25'!BM$18:BM$1158)</f>
        <v>0</v>
      </c>
      <c r="Z29" s="180">
        <f>SUMIF('РРО 21-25'!CN$18:CN$1158,свод!AY29,'РРО 21-25'!BN$18:BN$1158)</f>
        <v>0</v>
      </c>
      <c r="AA29" s="179">
        <f>SUMIF('РРО 21-25'!CN$18:CN$1158,свод!AY29,'РРО 21-25'!BO$18:BO$1158)</f>
        <v>0</v>
      </c>
      <c r="AB29" s="179">
        <f>SUMIF('РРО 21-25'!CN$18:CN$1158,свод!AY29,'РРО 21-25'!BP$18:BP$1158)</f>
        <v>0</v>
      </c>
      <c r="AC29" s="179">
        <f>SUMIF('РРО 21-25'!CN$18:CN$1158,свод!AY29,'РРО 21-25'!BQ$18:BQ$1158)</f>
        <v>0</v>
      </c>
      <c r="AD29" s="179">
        <f>SUMIF('РРО 21-25'!CN$18:CN$1158,свод!AY29,'РРО 21-25'!BR$18:BR$1158)</f>
        <v>0</v>
      </c>
      <c r="AE29" s="180">
        <f>SUMIF('РРО 21-25'!CN$18:CN$1158,свод!AY29,'РРО 21-25'!BS$18:BS$1158)</f>
        <v>0</v>
      </c>
      <c r="AF29" s="179">
        <f>SUMIF('РРО 21-25'!CN$18:CN$1158,свод!AY29,'РРО 21-25'!BT$18:BT$1158)</f>
        <v>0</v>
      </c>
      <c r="AG29" s="179">
        <f>SUMIF('РРО 21-25'!CN$18:CN$1158,свод!AY29,'РРО 21-25'!BU$18:BU$1158)</f>
        <v>0</v>
      </c>
      <c r="AH29" s="179">
        <f>SUMIF('РРО 21-25'!CN$18:CN$1158,свод!AY29,'РРО 21-25'!BV$18:BV$1158)</f>
        <v>0</v>
      </c>
      <c r="AI29" s="179">
        <f>SUMIF('РРО 21-25'!CN$18:CN$1158,свод!AY29,'РРО 21-25'!BW$18:BW$1158)</f>
        <v>0</v>
      </c>
      <c r="AJ29" s="179">
        <f>SUMIF('РРО 21-25'!CN$18:CN$1158,свод!AY29,'РРО 21-25'!BX$18:BX$1158)</f>
        <v>2600346</v>
      </c>
      <c r="AK29" s="179">
        <f>SUMIF('РРО 21-25'!CN$18:CN$1158,свод!AY29,'РРО 21-25'!BY$18:BY$1158)</f>
        <v>0</v>
      </c>
      <c r="AL29" s="179">
        <f>SUMIF('РРО 21-25'!CN$18:CN$1158,свод!AY29,'РРО 21-25'!BZ$18:BZ$1158)</f>
        <v>2600346</v>
      </c>
      <c r="AM29" s="179">
        <f>SUMIF('РРО 21-25'!CN$18:CN$1158,свод!AY29,'РРО 21-25'!CA$18:CA$1158)</f>
        <v>0</v>
      </c>
      <c r="AN29" s="179">
        <f>SUMIF('РРО 21-25'!CN$18:CN$1158,свод!AY29,'РРО 21-25'!CB$18:CB$1158)</f>
        <v>0</v>
      </c>
      <c r="AO29" s="179">
        <f>SUMIF('РРО 21-25'!CN$18:CN$1158,свод!AY29,'РРО 21-25'!CC$18:CC$1158)</f>
        <v>0</v>
      </c>
      <c r="AP29" s="179">
        <f>SUMIF('РРО 21-25'!CN$18:CN$1158,свод!AY29,'РРО 21-25'!CD$18:CD$1158)</f>
        <v>0</v>
      </c>
      <c r="AQ29" s="179">
        <f>SUMIF('РРО 21-25'!CN$18:CN$1158,свод!AY29,'РРО 21-25'!CE$18:CE$1158)</f>
        <v>0</v>
      </c>
      <c r="AR29" s="179">
        <f>SUMIF('РРО 21-25'!CN$18:CN$1158,свод!AY29,'РРО 21-25'!CF$18:CF$1158)</f>
        <v>0</v>
      </c>
      <c r="AS29" s="179">
        <f>SUMIF('РРО 21-25'!CN$18:CN$1158,свод!AY29,'РРО 21-25'!CG$18:CG$1158)</f>
        <v>0</v>
      </c>
      <c r="AT29" s="179">
        <f>SUMIF('РРО 21-25'!CN$18:CN$1158,свод!AY29,'РРО 21-25'!CH$18:CH$1158)</f>
        <v>0</v>
      </c>
      <c r="AU29" s="179">
        <f>SUMIF('РРО 21-25'!CN$18:CN$1158,свод!AY29,'РРО 21-25'!CI$18:CI$1158)</f>
        <v>0</v>
      </c>
      <c r="AV29" s="179">
        <f>SUMIF('РРО 21-25'!CN$18:CN$1158,свод!AY29,'РРО 21-25'!CJ$18:CJ$1158)</f>
        <v>0</v>
      </c>
      <c r="AW29" s="179">
        <f>SUMIF('РРО 21-25'!CN$18:CN$1158,свод!AY29,'РРО 21-25'!CK$18:CK$1158)</f>
        <v>0</v>
      </c>
      <c r="AX29" s="179">
        <f>SUMIF('РРО 21-25'!CN$18:CN$1158,свод!AY29,'РРО 21-25'!CL$18:CL$1158)</f>
        <v>0</v>
      </c>
      <c r="AY29" t="str">
        <f t="shared" ref="AY29" si="13">CONCATENATE(A29,C29,D29,E29)</f>
        <v>4010000100501плановый</v>
      </c>
      <c r="BC29" s="142">
        <f t="shared" si="2"/>
        <v>0</v>
      </c>
      <c r="BD29" s="142">
        <f t="shared" si="3"/>
        <v>0</v>
      </c>
      <c r="BE29" s="142">
        <f t="shared" si="4"/>
        <v>0</v>
      </c>
      <c r="BF29" s="142">
        <f t="shared" si="5"/>
        <v>0</v>
      </c>
      <c r="BG29" s="142">
        <f t="shared" si="6"/>
        <v>0</v>
      </c>
      <c r="BH29" s="142">
        <f t="shared" si="7"/>
        <v>0</v>
      </c>
      <c r="BI29" s="142">
        <f t="shared" si="8"/>
        <v>0</v>
      </c>
      <c r="BJ29" s="142">
        <f t="shared" si="9"/>
        <v>0</v>
      </c>
      <c r="BK29" s="142">
        <f t="shared" si="10"/>
        <v>0</v>
      </c>
      <c r="BL29" s="142">
        <f t="shared" si="11"/>
        <v>0</v>
      </c>
    </row>
    <row r="30" spans="1:64" ht="15" customHeight="1">
      <c r="A30" s="432">
        <v>401000012</v>
      </c>
      <c r="B30" s="433" t="s">
        <v>1845</v>
      </c>
      <c r="C30" s="434" t="s">
        <v>137</v>
      </c>
      <c r="D30" s="434" t="s">
        <v>214</v>
      </c>
      <c r="E30" s="435" t="s">
        <v>92</v>
      </c>
      <c r="F30" s="180">
        <f>SUMIF('РРО 21-25'!CN$18:CN$1158,свод!AY30,'РРО 21-25'!AT$18:AT$1158)</f>
        <v>0</v>
      </c>
      <c r="G30" s="180">
        <f>SUMIF('РРО 21-25'!CN$18:CN$1158,свод!AY30,'РРО 21-25'!AU$18:AU$1158)</f>
        <v>0</v>
      </c>
      <c r="H30" s="179">
        <f>SUMIF('РРО 21-25'!CN$18:CN$1158,свод!AY30,'РРО 21-25'!AV$18:AV$1158)</f>
        <v>0</v>
      </c>
      <c r="I30" s="179">
        <f>SUMIF('РРО 21-25'!CN$18:CN$1158,свод!AY30,'РРО 21-25'!AW$18:AW$1158)</f>
        <v>0</v>
      </c>
      <c r="J30" s="179">
        <f>SUMIF('РРО 21-25'!CN$18:CN$1158,свод!AY30,'РРО 21-25'!AX$18:AX$1158)</f>
        <v>0</v>
      </c>
      <c r="K30" s="179">
        <f>SUMIF('РРО 21-25'!CN$18:CN$1158,свод!AY30,'РРО 21-25'!AY$18:AY$1158)</f>
        <v>0</v>
      </c>
      <c r="L30" s="179">
        <f>SUMIF('РРО 21-25'!CN$18:CN$1158,свод!AY30,'РРО 21-25'!AZ$18:AZ$1158)</f>
        <v>0</v>
      </c>
      <c r="M30" s="179">
        <f>SUMIF('РРО 21-25'!CN$18:CN$1158,свод!AY30,'РРО 21-25'!BA$18:BA$1158)</f>
        <v>0</v>
      </c>
      <c r="N30" s="179">
        <f>SUMIF('РРО 21-25'!CN$18:CN$1158,свод!AY30,'РРО 21-25'!BB$18:BB$1158)</f>
        <v>0</v>
      </c>
      <c r="O30" s="179">
        <f>SUMIF('РРО 21-25'!CN$18:CN$1158,свод!AY30,'РРО 21-25'!BC$18:BC$1158)</f>
        <v>0</v>
      </c>
      <c r="P30" s="180">
        <f>SUMIF('РРО 21-25'!CN$18:CN$1158,свод!AY30,'РРО 21-25'!BD$18:BD$1158)</f>
        <v>0</v>
      </c>
      <c r="Q30" s="179">
        <f>SUMIF('РРО 21-25'!CN$18:CN$1158,свод!AY30,'РРО 21-25'!BE$18:BE$1158)</f>
        <v>0</v>
      </c>
      <c r="R30" s="179">
        <f>SUMIF('РРО 21-25'!CN$18:CN$1158,свод!AY30,'РРО 21-25'!BF$18:BF$1158)</f>
        <v>0</v>
      </c>
      <c r="S30" s="179">
        <f>SUMIF('РРО 21-25'!CN$18:CN$1158,свод!AY30,'РРО 21-25'!BG$18:BG$1158)</f>
        <v>0</v>
      </c>
      <c r="T30" s="179">
        <f>SUMIF('РРО 21-25'!CN$18:CN$1158,свод!AY30,'РРО 21-25'!BH$18:BH$1158)</f>
        <v>0</v>
      </c>
      <c r="U30" s="180">
        <f>SUMIF('РРО 21-25'!CN$18:CN$1158,свод!AY30,'РРО 21-25'!BI$18:BI$1158)</f>
        <v>0</v>
      </c>
      <c r="V30" s="179">
        <f>SUMIF('РРО 21-25'!CN$18:CN$1158,свод!AY30,'РРО 21-25'!BJ$18:BJ$1158)</f>
        <v>0</v>
      </c>
      <c r="W30" s="179">
        <f>SUMIF('РРО 21-25'!CN$18:CN$1158,свод!AY30,'РРО 21-25'!BK$18:BK$1158)</f>
        <v>0</v>
      </c>
      <c r="X30" s="179">
        <f>SUMIF('РРО 21-25'!CN$18:CN$1158,свод!AY30,'РРО 21-25'!BL$18:BL$1158)</f>
        <v>0</v>
      </c>
      <c r="Y30" s="179">
        <f>SUMIF('РРО 21-25'!CN$18:CN$1158,свод!AY30,'РРО 21-25'!BM$18:BM$1158)</f>
        <v>0</v>
      </c>
      <c r="Z30" s="180">
        <f>SUMIF('РРО 21-25'!CN$18:CN$1158,свод!AY30,'РРО 21-25'!BN$18:BN$1158)</f>
        <v>0</v>
      </c>
      <c r="AA30" s="179">
        <f>SUMIF('РРО 21-25'!CN$18:CN$1158,свод!AY30,'РРО 21-25'!BO$18:BO$1158)</f>
        <v>0</v>
      </c>
      <c r="AB30" s="179">
        <f>SUMIF('РРО 21-25'!CN$18:CN$1158,свод!AY30,'РРО 21-25'!BP$18:BP$1158)</f>
        <v>0</v>
      </c>
      <c r="AC30" s="179">
        <f>SUMIF('РРО 21-25'!CN$18:CN$1158,свод!AY30,'РРО 21-25'!BQ$18:BQ$1158)</f>
        <v>0</v>
      </c>
      <c r="AD30" s="179">
        <f>SUMIF('РРО 21-25'!CN$18:CN$1158,свод!AY30,'РРО 21-25'!BR$18:BR$1158)</f>
        <v>0</v>
      </c>
      <c r="AE30" s="180">
        <f>SUMIF('РРО 21-25'!CN$18:CN$1158,свод!AY30,'РРО 21-25'!BS$18:BS$1158)</f>
        <v>0</v>
      </c>
      <c r="AF30" s="179">
        <f>SUMIF('РРО 21-25'!CN$18:CN$1158,свод!AY30,'РРО 21-25'!BT$18:BT$1158)</f>
        <v>0</v>
      </c>
      <c r="AG30" s="179">
        <f>SUMIF('РРО 21-25'!CN$18:CN$1158,свод!AY30,'РРО 21-25'!BU$18:BU$1158)</f>
        <v>0</v>
      </c>
      <c r="AH30" s="179">
        <f>SUMIF('РРО 21-25'!CN$18:CN$1158,свод!AY30,'РРО 21-25'!BV$18:BV$1158)</f>
        <v>0</v>
      </c>
      <c r="AI30" s="179">
        <f>SUMIF('РРО 21-25'!CN$18:CN$1158,свод!AY30,'РРО 21-25'!BW$18:BW$1158)</f>
        <v>0</v>
      </c>
      <c r="AJ30" s="179">
        <f>SUMIF('РРО 21-25'!CN$18:CN$1158,свод!AY30,'РРО 21-25'!BX$18:BX$1158)</f>
        <v>0</v>
      </c>
      <c r="AK30" s="179">
        <f>SUMIF('РРО 21-25'!CN$18:CN$1158,свод!AY30,'РРО 21-25'!BY$18:BY$1158)</f>
        <v>0</v>
      </c>
      <c r="AL30" s="179">
        <f>SUMIF('РРО 21-25'!CN$18:CN$1158,свод!AY30,'РРО 21-25'!BZ$18:BZ$1158)</f>
        <v>0</v>
      </c>
      <c r="AM30" s="179">
        <f>SUMIF('РРО 21-25'!CN$18:CN$1158,свод!AY30,'РРО 21-25'!CA$18:CA$1158)</f>
        <v>0</v>
      </c>
      <c r="AN30" s="179">
        <f>SUMIF('РРО 21-25'!CN$18:CN$1158,свод!AY30,'РРО 21-25'!CB$18:CB$1158)</f>
        <v>0</v>
      </c>
      <c r="AO30" s="179">
        <f>SUMIF('РРО 21-25'!CN$18:CN$1158,свод!AY30,'РРО 21-25'!CC$18:CC$1158)</f>
        <v>0</v>
      </c>
      <c r="AP30" s="179">
        <f>SUMIF('РРО 21-25'!CN$18:CN$1158,свод!AY30,'РРО 21-25'!CD$18:CD$1158)</f>
        <v>0</v>
      </c>
      <c r="AQ30" s="179">
        <f>SUMIF('РРО 21-25'!CN$18:CN$1158,свод!AY30,'РРО 21-25'!CE$18:CE$1158)</f>
        <v>0</v>
      </c>
      <c r="AR30" s="179">
        <f>SUMIF('РРО 21-25'!CN$18:CN$1158,свод!AY30,'РРО 21-25'!CF$18:CF$1158)</f>
        <v>0</v>
      </c>
      <c r="AS30" s="179">
        <f>SUMIF('РРО 21-25'!CN$18:CN$1158,свод!AY30,'РРО 21-25'!CG$18:CG$1158)</f>
        <v>0</v>
      </c>
      <c r="AT30" s="179">
        <f>SUMIF('РРО 21-25'!CN$18:CN$1158,свод!AY30,'РРО 21-25'!CH$18:CH$1158)</f>
        <v>0</v>
      </c>
      <c r="AU30" s="179">
        <f>SUMIF('РРО 21-25'!CN$18:CN$1158,свод!AY30,'РРО 21-25'!CI$18:CI$1158)</f>
        <v>0</v>
      </c>
      <c r="AV30" s="179">
        <f>SUMIF('РРО 21-25'!CN$18:CN$1158,свод!AY30,'РРО 21-25'!CJ$18:CJ$1158)</f>
        <v>0</v>
      </c>
      <c r="AW30" s="179">
        <f>SUMIF('РРО 21-25'!CN$18:CN$1158,свод!AY30,'РРО 21-25'!CK$18:CK$1158)</f>
        <v>0</v>
      </c>
      <c r="AX30" s="179">
        <f>SUMIF('РРО 21-25'!CN$18:CN$1158,свод!AY30,'РРО 21-25'!CL$18:CL$1158)</f>
        <v>0</v>
      </c>
      <c r="AY30" t="str">
        <f t="shared" si="1"/>
        <v>4010000120408плановый</v>
      </c>
      <c r="BC30" s="142">
        <f t="shared" si="2"/>
        <v>0</v>
      </c>
      <c r="BD30" s="142">
        <f t="shared" si="3"/>
        <v>0</v>
      </c>
      <c r="BE30" s="142">
        <f t="shared" si="4"/>
        <v>0</v>
      </c>
      <c r="BF30" s="142">
        <f t="shared" si="5"/>
        <v>0</v>
      </c>
      <c r="BG30" s="142">
        <f t="shared" si="6"/>
        <v>0</v>
      </c>
      <c r="BH30" s="142">
        <f t="shared" si="7"/>
        <v>0</v>
      </c>
      <c r="BI30" s="142">
        <f t="shared" si="8"/>
        <v>0</v>
      </c>
      <c r="BJ30" s="142">
        <f t="shared" si="9"/>
        <v>0</v>
      </c>
      <c r="BK30" s="142">
        <f t="shared" si="10"/>
        <v>0</v>
      </c>
      <c r="BL30" s="142">
        <f t="shared" si="11"/>
        <v>0</v>
      </c>
    </row>
    <row r="31" spans="1:64" ht="15" customHeight="1">
      <c r="A31" s="184">
        <v>401000014</v>
      </c>
      <c r="B31" s="183" t="s">
        <v>150</v>
      </c>
      <c r="C31" s="182" t="s">
        <v>71</v>
      </c>
      <c r="D31" s="182" t="s">
        <v>72</v>
      </c>
      <c r="E31" s="181" t="s">
        <v>92</v>
      </c>
      <c r="F31" s="180">
        <f>SUMIF('РРО 21-25'!CN$18:CN$1158,свод!AY31,'РРО 21-25'!AT$18:AT$1158)</f>
        <v>317253.7</v>
      </c>
      <c r="G31" s="180">
        <f>SUMIF('РРО 21-25'!CN$18:CN$1158,свод!AY31,'РРО 21-25'!AU$18:AU$1158)</f>
        <v>317253.7</v>
      </c>
      <c r="H31" s="179">
        <f>SUMIF('РРО 21-25'!CN$18:CN$1158,свод!AY31,'РРО 21-25'!AV$18:AV$1158)</f>
        <v>0</v>
      </c>
      <c r="I31" s="179">
        <f>SUMIF('РРО 21-25'!CN$18:CN$1158,свод!AY31,'РРО 21-25'!AW$18:AW$1158)</f>
        <v>0</v>
      </c>
      <c r="J31" s="179">
        <f>SUMIF('РРО 21-25'!CN$18:CN$1158,свод!AY31,'РРО 21-25'!AX$18:AX$1158)</f>
        <v>100000</v>
      </c>
      <c r="K31" s="179">
        <f>SUMIF('РРО 21-25'!CN$18:CN$1158,свод!AY31,'РРО 21-25'!AY$18:AY$1158)</f>
        <v>100000</v>
      </c>
      <c r="L31" s="179">
        <f>SUMIF('РРО 21-25'!CN$18:CN$1158,свод!AY31,'РРО 21-25'!AZ$18:AZ$1158)</f>
        <v>0</v>
      </c>
      <c r="M31" s="179">
        <f>SUMIF('РРО 21-25'!CN$18:CN$1158,свод!AY31,'РРО 21-25'!BA$18:BA$1158)</f>
        <v>0</v>
      </c>
      <c r="N31" s="179">
        <f>SUMIF('РРО 21-25'!CN$18:CN$1158,свод!AY31,'РРО 21-25'!BB$18:BB$1158)</f>
        <v>217253.7</v>
      </c>
      <c r="O31" s="179">
        <f>SUMIF('РРО 21-25'!CN$18:CN$1158,свод!AY31,'РРО 21-25'!BC$18:BC$1158)</f>
        <v>217253.7</v>
      </c>
      <c r="P31" s="180">
        <f>SUMIF('РРО 21-25'!CN$18:CN$1158,свод!AY31,'РРО 21-25'!BD$18:BD$1158)</f>
        <v>436599.99999999994</v>
      </c>
      <c r="Q31" s="179">
        <f>SUMIF('РРО 21-25'!CN$18:CN$1158,свод!AY31,'РРО 21-25'!BE$18:BE$1158)</f>
        <v>0</v>
      </c>
      <c r="R31" s="179">
        <f>SUMIF('РРО 21-25'!CN$18:CN$1158,свод!AY31,'РРО 21-25'!BF$18:BF$1158)</f>
        <v>100000</v>
      </c>
      <c r="S31" s="179">
        <f>SUMIF('РРО 21-25'!CN$18:CN$1158,свод!AY31,'РРО 21-25'!BG$18:BG$1158)</f>
        <v>0</v>
      </c>
      <c r="T31" s="179">
        <f>SUMIF('РРО 21-25'!CN$18:CN$1158,свод!AY31,'РРО 21-25'!BH$18:BH$1158)</f>
        <v>336599.99999999994</v>
      </c>
      <c r="U31" s="180">
        <f>SUMIF('РРО 21-25'!CN$18:CN$1158,свод!AY31,'РРО 21-25'!BI$18:BI$1158)</f>
        <v>436599.99999999994</v>
      </c>
      <c r="V31" s="179">
        <f>SUMIF('РРО 21-25'!CN$18:CN$1158,свод!AY31,'РРО 21-25'!BJ$18:BJ$1158)</f>
        <v>0</v>
      </c>
      <c r="W31" s="179">
        <f>SUMIF('РРО 21-25'!CN$18:CN$1158,свод!AY31,'РРО 21-25'!BK$18:BK$1158)</f>
        <v>100000</v>
      </c>
      <c r="X31" s="179">
        <f>SUMIF('РРО 21-25'!CN$18:CN$1158,свод!AY31,'РРО 21-25'!BL$18:BL$1158)</f>
        <v>0</v>
      </c>
      <c r="Y31" s="179">
        <f>SUMIF('РРО 21-25'!CN$18:CN$1158,свод!AY31,'РРО 21-25'!BM$18:BM$1158)</f>
        <v>336599.99999999994</v>
      </c>
      <c r="Z31" s="180">
        <f>SUMIF('РРО 21-25'!CN$18:CN$1158,свод!AY31,'РРО 21-25'!BN$18:BN$1158)</f>
        <v>436599.99999999994</v>
      </c>
      <c r="AA31" s="179">
        <f>SUMIF('РРО 21-25'!CN$18:CN$1158,свод!AY31,'РРО 21-25'!BO$18:BO$1158)</f>
        <v>0</v>
      </c>
      <c r="AB31" s="179">
        <f>SUMIF('РРО 21-25'!CN$18:CN$1158,свод!AY31,'РРО 21-25'!BP$18:BP$1158)</f>
        <v>100000</v>
      </c>
      <c r="AC31" s="179">
        <f>SUMIF('РРО 21-25'!CN$18:CN$1158,свод!AY31,'РРО 21-25'!BQ$18:BQ$1158)</f>
        <v>0</v>
      </c>
      <c r="AD31" s="179">
        <f>SUMIF('РРО 21-25'!CN$18:CN$1158,свод!AY31,'РРО 21-25'!BR$18:BR$1158)</f>
        <v>336599.99999999994</v>
      </c>
      <c r="AE31" s="180">
        <f>SUMIF('РРО 21-25'!CN$18:CN$1158,свод!AY31,'РРО 21-25'!BS$18:BS$1158)</f>
        <v>436599.99999999994</v>
      </c>
      <c r="AF31" s="179">
        <f>SUMIF('РРО 21-25'!CN$18:CN$1158,свод!AY31,'РРО 21-25'!BT$18:BT$1158)</f>
        <v>0</v>
      </c>
      <c r="AG31" s="179">
        <f>SUMIF('РРО 21-25'!CN$18:CN$1158,свод!AY31,'РРО 21-25'!BU$18:BU$1158)</f>
        <v>100000</v>
      </c>
      <c r="AH31" s="179">
        <f>SUMIF('РРО 21-25'!CN$18:CN$1158,свод!AY31,'РРО 21-25'!BV$18:BV$1158)</f>
        <v>0</v>
      </c>
      <c r="AI31" s="179">
        <f>SUMIF('РРО 21-25'!CN$18:CN$1158,свод!AY31,'РРО 21-25'!BW$18:BW$1158)</f>
        <v>336599.99999999994</v>
      </c>
      <c r="AJ31" s="179">
        <f>SUMIF('РРО 21-25'!CN$18:CN$1158,свод!AY31,'РРО 21-25'!BX$18:BX$1158)</f>
        <v>317253.7</v>
      </c>
      <c r="AK31" s="179">
        <f>SUMIF('РРО 21-25'!CN$18:CN$1158,свод!AY31,'РРО 21-25'!BY$18:BY$1158)</f>
        <v>0</v>
      </c>
      <c r="AL31" s="179">
        <f>SUMIF('РРО 21-25'!CN$18:CN$1158,свод!AY31,'РРО 21-25'!BZ$18:BZ$1158)</f>
        <v>100000</v>
      </c>
      <c r="AM31" s="179">
        <f>SUMIF('РРО 21-25'!CN$18:CN$1158,свод!AY31,'РРО 21-25'!CA$18:CA$1158)</f>
        <v>0</v>
      </c>
      <c r="AN31" s="179">
        <f>SUMIF('РРО 21-25'!CN$18:CN$1158,свод!AY31,'РРО 21-25'!CB$18:CB$1158)</f>
        <v>217253.7</v>
      </c>
      <c r="AO31" s="179">
        <f>SUMIF('РРО 21-25'!CN$18:CN$1158,свод!AY31,'РРО 21-25'!CC$18:CC$1158)</f>
        <v>436599.99999999994</v>
      </c>
      <c r="AP31" s="179">
        <f>SUMIF('РРО 21-25'!CN$18:CN$1158,свод!AY31,'РРО 21-25'!CD$18:CD$1158)</f>
        <v>0</v>
      </c>
      <c r="AQ31" s="179">
        <f>SUMIF('РРО 21-25'!CN$18:CN$1158,свод!AY31,'РРО 21-25'!CE$18:CE$1158)</f>
        <v>100000</v>
      </c>
      <c r="AR31" s="179">
        <f>SUMIF('РРО 21-25'!CN$18:CN$1158,свод!AY31,'РРО 21-25'!CF$18:CF$1158)</f>
        <v>0</v>
      </c>
      <c r="AS31" s="179">
        <f>SUMIF('РРО 21-25'!CN$18:CN$1158,свод!AY31,'РРО 21-25'!CG$18:CG$1158)</f>
        <v>336599.99999999994</v>
      </c>
      <c r="AT31" s="179">
        <f>SUMIF('РРО 21-25'!CN$18:CN$1158,свод!AY31,'РРО 21-25'!CH$18:CH$1158)</f>
        <v>436599.99999999994</v>
      </c>
      <c r="AU31" s="179">
        <f>SUMIF('РРО 21-25'!CN$18:CN$1158,свод!AY31,'РРО 21-25'!CI$18:CI$1158)</f>
        <v>0</v>
      </c>
      <c r="AV31" s="179">
        <f>SUMIF('РРО 21-25'!CN$18:CN$1158,свод!AY31,'РРО 21-25'!CJ$18:CJ$1158)</f>
        <v>100000</v>
      </c>
      <c r="AW31" s="179">
        <f>SUMIF('РРО 21-25'!CN$18:CN$1158,свод!AY31,'РРО 21-25'!CK$18:CK$1158)</f>
        <v>0</v>
      </c>
      <c r="AX31" s="179">
        <f>SUMIF('РРО 21-25'!CN$18:CN$1158,свод!AY31,'РРО 21-25'!CL$18:CL$1158)</f>
        <v>336599.99999999994</v>
      </c>
      <c r="AY31" t="str">
        <f t="shared" si="1"/>
        <v>4010000140113плановый</v>
      </c>
      <c r="BC31" s="142">
        <f t="shared" si="2"/>
        <v>0</v>
      </c>
      <c r="BD31" s="142">
        <f t="shared" si="3"/>
        <v>0</v>
      </c>
      <c r="BE31" s="142">
        <f t="shared" si="4"/>
        <v>0</v>
      </c>
      <c r="BF31" s="142">
        <f t="shared" si="5"/>
        <v>0</v>
      </c>
      <c r="BG31" s="142">
        <f t="shared" si="6"/>
        <v>0</v>
      </c>
      <c r="BH31" s="142">
        <f t="shared" si="7"/>
        <v>0</v>
      </c>
      <c r="BI31" s="142">
        <f t="shared" si="8"/>
        <v>0</v>
      </c>
      <c r="BJ31" s="142">
        <f t="shared" si="9"/>
        <v>0</v>
      </c>
      <c r="BK31" s="142">
        <f t="shared" si="10"/>
        <v>0</v>
      </c>
      <c r="BL31" s="142">
        <f t="shared" si="11"/>
        <v>0</v>
      </c>
    </row>
    <row r="32" spans="1:64" ht="15" customHeight="1">
      <c r="A32" s="184">
        <v>401000016</v>
      </c>
      <c r="B32" s="183" t="s">
        <v>1844</v>
      </c>
      <c r="C32" s="182" t="s">
        <v>205</v>
      </c>
      <c r="D32" s="182" t="s">
        <v>71</v>
      </c>
      <c r="E32" s="181" t="s">
        <v>91</v>
      </c>
      <c r="F32" s="180">
        <f>SUMIF('РРО 21-25'!CN$18:CN$1158,свод!AY32,'РРО 21-25'!AT$18:AT$1158)</f>
        <v>508550</v>
      </c>
      <c r="G32" s="180">
        <f>SUMIF('РРО 21-25'!CN$18:CN$1158,свод!AY32,'РРО 21-25'!AU$18:AU$1158)</f>
        <v>508550</v>
      </c>
      <c r="H32" s="179">
        <f>SUMIF('РРО 21-25'!CN$18:CN$1158,свод!AY32,'РРО 21-25'!AV$18:AV$1158)</f>
        <v>0</v>
      </c>
      <c r="I32" s="179">
        <f>SUMIF('РРО 21-25'!CN$18:CN$1158,свод!AY32,'РРО 21-25'!AW$18:AW$1158)</f>
        <v>0</v>
      </c>
      <c r="J32" s="179">
        <f>SUMIF('РРО 21-25'!CN$18:CN$1158,свод!AY32,'РРО 21-25'!AX$18:AX$1158)</f>
        <v>508550</v>
      </c>
      <c r="K32" s="179">
        <f>SUMIF('РРО 21-25'!CN$18:CN$1158,свод!AY32,'РРО 21-25'!AY$18:AY$1158)</f>
        <v>508550</v>
      </c>
      <c r="L32" s="179">
        <f>SUMIF('РРО 21-25'!CN$18:CN$1158,свод!AY32,'РРО 21-25'!AZ$18:AZ$1158)</f>
        <v>0</v>
      </c>
      <c r="M32" s="179">
        <f>SUMIF('РРО 21-25'!CN$18:CN$1158,свод!AY32,'РРО 21-25'!BA$18:BA$1158)</f>
        <v>0</v>
      </c>
      <c r="N32" s="179">
        <f>SUMIF('РРО 21-25'!CN$18:CN$1158,свод!AY32,'РРО 21-25'!BB$18:BB$1158)</f>
        <v>0</v>
      </c>
      <c r="O32" s="179">
        <f>SUMIF('РРО 21-25'!CN$18:CN$1158,свод!AY32,'РРО 21-25'!BC$18:BC$1158)</f>
        <v>0</v>
      </c>
      <c r="P32" s="180">
        <f>SUMIF('РРО 21-25'!CN$18:CN$1158,свод!AY32,'РРО 21-25'!BD$18:BD$1158)</f>
        <v>0</v>
      </c>
      <c r="Q32" s="179">
        <f>SUMIF('РРО 21-25'!CN$18:CN$1158,свод!AY32,'РРО 21-25'!BE$18:BE$1158)</f>
        <v>0</v>
      </c>
      <c r="R32" s="179">
        <f>SUMIF('РРО 21-25'!CN$18:CN$1158,свод!AY32,'РРО 21-25'!BF$18:BF$1158)</f>
        <v>0</v>
      </c>
      <c r="S32" s="179">
        <f>SUMIF('РРО 21-25'!CN$18:CN$1158,свод!AY32,'РРО 21-25'!BG$18:BG$1158)</f>
        <v>0</v>
      </c>
      <c r="T32" s="179">
        <f>SUMIF('РРО 21-25'!CN$18:CN$1158,свод!AY32,'РРО 21-25'!BH$18:BH$1158)</f>
        <v>0</v>
      </c>
      <c r="U32" s="180">
        <f>SUMIF('РРО 21-25'!CN$18:CN$1158,свод!AY32,'РРО 21-25'!BI$18:BI$1158)</f>
        <v>0</v>
      </c>
      <c r="V32" s="179">
        <f>SUMIF('РРО 21-25'!CN$18:CN$1158,свод!AY32,'РРО 21-25'!BJ$18:BJ$1158)</f>
        <v>0</v>
      </c>
      <c r="W32" s="179">
        <f>SUMIF('РРО 21-25'!CN$18:CN$1158,свод!AY32,'РРО 21-25'!BK$18:BK$1158)</f>
        <v>0</v>
      </c>
      <c r="X32" s="179">
        <f>SUMIF('РРО 21-25'!CN$18:CN$1158,свод!AY32,'РРО 21-25'!BL$18:BL$1158)</f>
        <v>0</v>
      </c>
      <c r="Y32" s="179">
        <f>SUMIF('РРО 21-25'!CN$18:CN$1158,свод!AY32,'РРО 21-25'!BM$18:BM$1158)</f>
        <v>0</v>
      </c>
      <c r="Z32" s="180">
        <f>SUMIF('РРО 21-25'!CN$18:CN$1158,свод!AY32,'РРО 21-25'!BN$18:BN$1158)</f>
        <v>0</v>
      </c>
      <c r="AA32" s="179">
        <f>SUMIF('РРО 21-25'!CN$18:CN$1158,свод!AY32,'РРО 21-25'!BO$18:BO$1158)</f>
        <v>0</v>
      </c>
      <c r="AB32" s="179">
        <f>SUMIF('РРО 21-25'!CN$18:CN$1158,свод!AY32,'РРО 21-25'!BP$18:BP$1158)</f>
        <v>0</v>
      </c>
      <c r="AC32" s="179">
        <f>SUMIF('РРО 21-25'!CN$18:CN$1158,свод!AY32,'РРО 21-25'!BQ$18:BQ$1158)</f>
        <v>0</v>
      </c>
      <c r="AD32" s="179">
        <f>SUMIF('РРО 21-25'!CN$18:CN$1158,свод!AY32,'РРО 21-25'!BR$18:BR$1158)</f>
        <v>0</v>
      </c>
      <c r="AE32" s="180">
        <f>SUMIF('РРО 21-25'!CN$18:CN$1158,свод!AY32,'РРО 21-25'!BS$18:BS$1158)</f>
        <v>0</v>
      </c>
      <c r="AF32" s="179">
        <f>SUMIF('РРО 21-25'!CN$18:CN$1158,свод!AY32,'РРО 21-25'!BT$18:BT$1158)</f>
        <v>0</v>
      </c>
      <c r="AG32" s="179">
        <f>SUMIF('РРО 21-25'!CN$18:CN$1158,свод!AY32,'РРО 21-25'!BU$18:BU$1158)</f>
        <v>0</v>
      </c>
      <c r="AH32" s="179">
        <f>SUMIF('РРО 21-25'!CN$18:CN$1158,свод!AY32,'РРО 21-25'!BV$18:BV$1158)</f>
        <v>0</v>
      </c>
      <c r="AI32" s="179">
        <f>SUMIF('РРО 21-25'!CN$18:CN$1158,свод!AY32,'РРО 21-25'!BW$18:BW$1158)</f>
        <v>0</v>
      </c>
      <c r="AJ32" s="179">
        <f>SUMIF('РРО 21-25'!CN$18:CN$1158,свод!AY32,'РРО 21-25'!BX$18:BX$1158)</f>
        <v>508550</v>
      </c>
      <c r="AK32" s="179">
        <f>SUMIF('РРО 21-25'!CN$18:CN$1158,свод!AY32,'РРО 21-25'!BY$18:BY$1158)</f>
        <v>0</v>
      </c>
      <c r="AL32" s="179">
        <f>SUMIF('РРО 21-25'!CN$18:CN$1158,свод!AY32,'РРО 21-25'!BZ$18:BZ$1158)</f>
        <v>508550</v>
      </c>
      <c r="AM32" s="179">
        <f>SUMIF('РРО 21-25'!CN$18:CN$1158,свод!AY32,'РРО 21-25'!CA$18:CA$1158)</f>
        <v>0</v>
      </c>
      <c r="AN32" s="179">
        <f>SUMIF('РРО 21-25'!CN$18:CN$1158,свод!AY32,'РРО 21-25'!CB$18:CB$1158)</f>
        <v>0</v>
      </c>
      <c r="AO32" s="179">
        <f>SUMIF('РРО 21-25'!CN$18:CN$1158,свод!AY32,'РРО 21-25'!CC$18:CC$1158)</f>
        <v>0</v>
      </c>
      <c r="AP32" s="179">
        <f>SUMIF('РРО 21-25'!CN$18:CN$1158,свод!AY32,'РРО 21-25'!CD$18:CD$1158)</f>
        <v>0</v>
      </c>
      <c r="AQ32" s="179">
        <f>SUMIF('РРО 21-25'!CN$18:CN$1158,свод!AY32,'РРО 21-25'!CE$18:CE$1158)</f>
        <v>0</v>
      </c>
      <c r="AR32" s="179">
        <f>SUMIF('РРО 21-25'!CN$18:CN$1158,свод!AY32,'РРО 21-25'!CF$18:CF$1158)</f>
        <v>0</v>
      </c>
      <c r="AS32" s="179">
        <f>SUMIF('РРО 21-25'!CN$18:CN$1158,свод!AY32,'РРО 21-25'!CG$18:CG$1158)</f>
        <v>0</v>
      </c>
      <c r="AT32" s="179">
        <f>SUMIF('РРО 21-25'!CN$18:CN$1158,свод!AY32,'РРО 21-25'!CH$18:CH$1158)</f>
        <v>0</v>
      </c>
      <c r="AU32" s="179">
        <f>SUMIF('РРО 21-25'!CN$18:CN$1158,свод!AY32,'РРО 21-25'!CI$18:CI$1158)</f>
        <v>0</v>
      </c>
      <c r="AV32" s="179">
        <f>SUMIF('РРО 21-25'!CN$18:CN$1158,свод!AY32,'РРО 21-25'!CJ$18:CJ$1158)</f>
        <v>0</v>
      </c>
      <c r="AW32" s="179">
        <f>SUMIF('РРО 21-25'!CN$18:CN$1158,свод!AY32,'РРО 21-25'!CK$18:CK$1158)</f>
        <v>0</v>
      </c>
      <c r="AX32" s="179">
        <f>SUMIF('РРО 21-25'!CN$18:CN$1158,свод!AY32,'РРО 21-25'!CL$18:CL$1158)</f>
        <v>0</v>
      </c>
      <c r="AY32" t="str">
        <f t="shared" si="1"/>
        <v>4010000160501нормативный</v>
      </c>
      <c r="BC32" s="142">
        <f t="shared" si="2"/>
        <v>0</v>
      </c>
      <c r="BD32" s="142">
        <f t="shared" si="3"/>
        <v>0</v>
      </c>
      <c r="BE32" s="142">
        <f t="shared" si="4"/>
        <v>0</v>
      </c>
      <c r="BF32" s="142">
        <f t="shared" si="5"/>
        <v>0</v>
      </c>
      <c r="BG32" s="142">
        <f t="shared" si="6"/>
        <v>0</v>
      </c>
      <c r="BH32" s="142">
        <f t="shared" si="7"/>
        <v>0</v>
      </c>
      <c r="BI32" s="142">
        <f t="shared" si="8"/>
        <v>0</v>
      </c>
      <c r="BJ32" s="142">
        <f t="shared" si="9"/>
        <v>0</v>
      </c>
      <c r="BK32" s="142">
        <f t="shared" si="10"/>
        <v>0</v>
      </c>
      <c r="BL32" s="142">
        <f t="shared" si="11"/>
        <v>0</v>
      </c>
    </row>
    <row r="33" spans="1:64" ht="15" customHeight="1">
      <c r="A33" s="184">
        <v>401000019</v>
      </c>
      <c r="B33" s="58" t="s">
        <v>1843</v>
      </c>
      <c r="C33" s="182" t="s">
        <v>74</v>
      </c>
      <c r="D33" s="182" t="s">
        <v>303</v>
      </c>
      <c r="E33" s="181" t="s">
        <v>91</v>
      </c>
      <c r="F33" s="180">
        <f>SUMIF('РРО 21-25'!CN$18:CN$1158,свод!AY33,'РРО 21-25'!AT$18:AT$1158)</f>
        <v>534960</v>
      </c>
      <c r="G33" s="180">
        <f>SUMIF('РРО 21-25'!CN$18:CN$1158,свод!AY33,'РРО 21-25'!AU$18:AU$1158)</f>
        <v>534960</v>
      </c>
      <c r="H33" s="179">
        <f>SUMIF('РРО 21-25'!CN$18:CN$1158,свод!AY33,'РРО 21-25'!AV$18:AV$1158)</f>
        <v>0</v>
      </c>
      <c r="I33" s="179">
        <f>SUMIF('РРО 21-25'!CN$18:CN$1158,свод!AY33,'РРО 21-25'!AW$18:AW$1158)</f>
        <v>0</v>
      </c>
      <c r="J33" s="179">
        <f>SUMIF('РРО 21-25'!CN$18:CN$1158,свод!AY33,'РРО 21-25'!AX$18:AX$1158)</f>
        <v>0</v>
      </c>
      <c r="K33" s="179">
        <f>SUMIF('РРО 21-25'!CN$18:CN$1158,свод!AY33,'РРО 21-25'!AY$18:AY$1158)</f>
        <v>0</v>
      </c>
      <c r="L33" s="179">
        <f>SUMIF('РРО 21-25'!CN$18:CN$1158,свод!AY33,'РРО 21-25'!AZ$18:AZ$1158)</f>
        <v>0</v>
      </c>
      <c r="M33" s="179">
        <f>SUMIF('РРО 21-25'!CN$18:CN$1158,свод!AY33,'РРО 21-25'!BA$18:BA$1158)</f>
        <v>0</v>
      </c>
      <c r="N33" s="179">
        <f>SUMIF('РРО 21-25'!CN$18:CN$1158,свод!AY33,'РРО 21-25'!BB$18:BB$1158)</f>
        <v>534960</v>
      </c>
      <c r="O33" s="179">
        <f>SUMIF('РРО 21-25'!CN$18:CN$1158,свод!AY33,'РРО 21-25'!BC$18:BC$1158)</f>
        <v>534960</v>
      </c>
      <c r="P33" s="180">
        <f>SUMIF('РРО 21-25'!CN$18:CN$1158,свод!AY33,'РРО 21-25'!BD$18:BD$1158)</f>
        <v>767556</v>
      </c>
      <c r="Q33" s="179">
        <f>SUMIF('РРО 21-25'!CN$18:CN$1158,свод!AY33,'РРО 21-25'!BE$18:BE$1158)</f>
        <v>0</v>
      </c>
      <c r="R33" s="179">
        <f>SUMIF('РРО 21-25'!CN$18:CN$1158,свод!AY33,'РРО 21-25'!BF$18:BF$1158)</f>
        <v>0</v>
      </c>
      <c r="S33" s="179">
        <f>SUMIF('РРО 21-25'!CN$18:CN$1158,свод!AY33,'РРО 21-25'!BG$18:BG$1158)</f>
        <v>0</v>
      </c>
      <c r="T33" s="179">
        <f>SUMIF('РРО 21-25'!CN$18:CN$1158,свод!AY33,'РРО 21-25'!BH$18:BH$1158)</f>
        <v>767556</v>
      </c>
      <c r="U33" s="180">
        <f>SUMIF('РРО 21-25'!CN$18:CN$1158,свод!AY33,'РРО 21-25'!BI$18:BI$1158)</f>
        <v>535000</v>
      </c>
      <c r="V33" s="179">
        <f>SUMIF('РРО 21-25'!CN$18:CN$1158,свод!AY33,'РРО 21-25'!BJ$18:BJ$1158)</f>
        <v>0</v>
      </c>
      <c r="W33" s="179">
        <f>SUMIF('РРО 21-25'!CN$18:CN$1158,свод!AY33,'РРО 21-25'!BK$18:BK$1158)</f>
        <v>0</v>
      </c>
      <c r="X33" s="179">
        <f>SUMIF('РРО 21-25'!CN$18:CN$1158,свод!AY33,'РРО 21-25'!BL$18:BL$1158)</f>
        <v>0</v>
      </c>
      <c r="Y33" s="179">
        <f>SUMIF('РРО 21-25'!CN$18:CN$1158,свод!AY33,'РРО 21-25'!BM$18:BM$1158)</f>
        <v>535000</v>
      </c>
      <c r="Z33" s="180">
        <f>SUMIF('РРО 21-25'!CN$18:CN$1158,свод!AY33,'РРО 21-25'!BN$18:BN$1158)</f>
        <v>535000</v>
      </c>
      <c r="AA33" s="179">
        <f>SUMIF('РРО 21-25'!CN$18:CN$1158,свод!AY33,'РРО 21-25'!BO$18:BO$1158)</f>
        <v>0</v>
      </c>
      <c r="AB33" s="179">
        <f>SUMIF('РРО 21-25'!CN$18:CN$1158,свод!AY33,'РРО 21-25'!BP$18:BP$1158)</f>
        <v>0</v>
      </c>
      <c r="AC33" s="179">
        <f>SUMIF('РРО 21-25'!CN$18:CN$1158,свод!AY33,'РРО 21-25'!BQ$18:BQ$1158)</f>
        <v>0</v>
      </c>
      <c r="AD33" s="179">
        <f>SUMIF('РРО 21-25'!CN$18:CN$1158,свод!AY33,'РРО 21-25'!BR$18:BR$1158)</f>
        <v>535000</v>
      </c>
      <c r="AE33" s="180">
        <f>SUMIF('РРО 21-25'!CN$18:CN$1158,свод!AY33,'РРО 21-25'!BS$18:BS$1158)</f>
        <v>535000</v>
      </c>
      <c r="AF33" s="179">
        <f>SUMIF('РРО 21-25'!CN$18:CN$1158,свод!AY33,'РРО 21-25'!BT$18:BT$1158)</f>
        <v>0</v>
      </c>
      <c r="AG33" s="179">
        <f>SUMIF('РРО 21-25'!CN$18:CN$1158,свод!AY33,'РРО 21-25'!BU$18:BU$1158)</f>
        <v>0</v>
      </c>
      <c r="AH33" s="179">
        <f>SUMIF('РРО 21-25'!CN$18:CN$1158,свод!AY33,'РРО 21-25'!BV$18:BV$1158)</f>
        <v>0</v>
      </c>
      <c r="AI33" s="179">
        <f>SUMIF('РРО 21-25'!CN$18:CN$1158,свод!AY33,'РРО 21-25'!BW$18:BW$1158)</f>
        <v>535000</v>
      </c>
      <c r="AJ33" s="179">
        <f>SUMIF('РРО 21-25'!CN$18:CN$1158,свод!AY33,'РРО 21-25'!BX$18:BX$1158)</f>
        <v>534960</v>
      </c>
      <c r="AK33" s="179">
        <f>SUMIF('РРО 21-25'!CN$18:CN$1158,свод!AY33,'РРО 21-25'!BY$18:BY$1158)</f>
        <v>0</v>
      </c>
      <c r="AL33" s="179">
        <f>SUMIF('РРО 21-25'!CN$18:CN$1158,свод!AY33,'РРО 21-25'!BZ$18:BZ$1158)</f>
        <v>0</v>
      </c>
      <c r="AM33" s="179">
        <f>SUMIF('РРО 21-25'!CN$18:CN$1158,свод!AY33,'РРО 21-25'!CA$18:CA$1158)</f>
        <v>0</v>
      </c>
      <c r="AN33" s="179">
        <f>SUMIF('РРО 21-25'!CN$18:CN$1158,свод!AY33,'РРО 21-25'!CB$18:CB$1158)</f>
        <v>534960</v>
      </c>
      <c r="AO33" s="179">
        <f>SUMIF('РРО 21-25'!CN$18:CN$1158,свод!AY33,'РРО 21-25'!CC$18:CC$1158)</f>
        <v>767556</v>
      </c>
      <c r="AP33" s="179">
        <f>SUMIF('РРО 21-25'!CN$18:CN$1158,свод!AY33,'РРО 21-25'!CD$18:CD$1158)</f>
        <v>0</v>
      </c>
      <c r="AQ33" s="179">
        <f>SUMIF('РРО 21-25'!CN$18:CN$1158,свод!AY33,'РРО 21-25'!CE$18:CE$1158)</f>
        <v>0</v>
      </c>
      <c r="AR33" s="179">
        <f>SUMIF('РРО 21-25'!CN$18:CN$1158,свод!AY33,'РРО 21-25'!CF$18:CF$1158)</f>
        <v>0</v>
      </c>
      <c r="AS33" s="179">
        <f>SUMIF('РРО 21-25'!CN$18:CN$1158,свод!AY33,'РРО 21-25'!CG$18:CG$1158)</f>
        <v>767556</v>
      </c>
      <c r="AT33" s="179">
        <f>SUMIF('РРО 21-25'!CN$18:CN$1158,свод!AY33,'РРО 21-25'!CH$18:CH$1158)</f>
        <v>535000</v>
      </c>
      <c r="AU33" s="179">
        <f>SUMIF('РРО 21-25'!CN$18:CN$1158,свод!AY33,'РРО 21-25'!CI$18:CI$1158)</f>
        <v>0</v>
      </c>
      <c r="AV33" s="179">
        <f>SUMIF('РРО 21-25'!CN$18:CN$1158,свод!AY33,'РРО 21-25'!CJ$18:CJ$1158)</f>
        <v>0</v>
      </c>
      <c r="AW33" s="179">
        <f>SUMIF('РРО 21-25'!CN$18:CN$1158,свод!AY33,'РРО 21-25'!CK$18:CK$1158)</f>
        <v>0</v>
      </c>
      <c r="AX33" s="179">
        <f>SUMIF('РРО 21-25'!CN$18:CN$1158,свод!AY33,'РРО 21-25'!CL$18:CL$1158)</f>
        <v>535000</v>
      </c>
      <c r="AY33" t="str">
        <f t="shared" si="1"/>
        <v>4010000190310нормативный</v>
      </c>
      <c r="BC33" s="142">
        <f t="shared" si="2"/>
        <v>0</v>
      </c>
      <c r="BD33" s="142">
        <f t="shared" si="3"/>
        <v>0</v>
      </c>
      <c r="BE33" s="142">
        <f t="shared" si="4"/>
        <v>0</v>
      </c>
      <c r="BF33" s="142">
        <f t="shared" si="5"/>
        <v>0</v>
      </c>
      <c r="BG33" s="142">
        <f t="shared" si="6"/>
        <v>0</v>
      </c>
      <c r="BH33" s="142">
        <f t="shared" si="7"/>
        <v>0</v>
      </c>
      <c r="BI33" s="142">
        <f t="shared" si="8"/>
        <v>0</v>
      </c>
      <c r="BJ33" s="142">
        <f t="shared" si="9"/>
        <v>0</v>
      </c>
      <c r="BK33" s="142">
        <f t="shared" si="10"/>
        <v>0</v>
      </c>
      <c r="BL33" s="142">
        <f t="shared" si="11"/>
        <v>0</v>
      </c>
    </row>
    <row r="34" spans="1:64" ht="15" customHeight="1">
      <c r="A34" s="184">
        <v>401000021</v>
      </c>
      <c r="B34" s="183" t="s">
        <v>1842</v>
      </c>
      <c r="C34" s="182" t="s">
        <v>219</v>
      </c>
      <c r="D34" s="182" t="s">
        <v>71</v>
      </c>
      <c r="E34" s="181" t="s">
        <v>91</v>
      </c>
      <c r="F34" s="180">
        <f>SUMIF('РРО 21-25'!CN$18:CN$1158,свод!AY34,'РРО 21-25'!AT$18:AT$1158)</f>
        <v>1205434370.7299998</v>
      </c>
      <c r="G34" s="180">
        <f>SUMIF('РРО 21-25'!CN$18:CN$1158,свод!AY34,'РРО 21-25'!AU$18:AU$1158)</f>
        <v>1205434370.7299998</v>
      </c>
      <c r="H34" s="179">
        <f>SUMIF('РРО 21-25'!CN$18:CN$1158,свод!AY34,'РРО 21-25'!AV$18:AV$1158)</f>
        <v>0</v>
      </c>
      <c r="I34" s="179">
        <f>SUMIF('РРО 21-25'!CN$18:CN$1158,свод!AY34,'РРО 21-25'!AW$18:AW$1158)</f>
        <v>0</v>
      </c>
      <c r="J34" s="179">
        <f>SUMIF('РРО 21-25'!CN$18:CN$1158,свод!AY34,'РРО 21-25'!AX$18:AX$1158)</f>
        <v>59470440.920000002</v>
      </c>
      <c r="K34" s="179">
        <f>SUMIF('РРО 21-25'!CN$18:CN$1158,свод!AY34,'РРО 21-25'!AY$18:AY$1158)</f>
        <v>59470440.920000002</v>
      </c>
      <c r="L34" s="179">
        <f>SUMIF('РРО 21-25'!CN$18:CN$1158,свод!AY34,'РРО 21-25'!AZ$18:AZ$1158)</f>
        <v>0</v>
      </c>
      <c r="M34" s="179">
        <f>SUMIF('РРО 21-25'!CN$18:CN$1158,свод!AY34,'РРО 21-25'!BA$18:BA$1158)</f>
        <v>0</v>
      </c>
      <c r="N34" s="179">
        <f>SUMIF('РРО 21-25'!CN$18:CN$1158,свод!AY34,'РРО 21-25'!BB$18:BB$1158)</f>
        <v>1145963929.8099999</v>
      </c>
      <c r="O34" s="179">
        <f>SUMIF('РРО 21-25'!CN$18:CN$1158,свод!AY34,'РРО 21-25'!BC$18:BC$1158)</f>
        <v>1145963929.8099999</v>
      </c>
      <c r="P34" s="180">
        <f>SUMIF('РРО 21-25'!CN$18:CN$1158,свод!AY34,'РРО 21-25'!BD$18:BD$1158)</f>
        <v>1297456400.4300001</v>
      </c>
      <c r="Q34" s="179">
        <f>SUMIF('РРО 21-25'!CN$18:CN$1158,свод!AY34,'РРО 21-25'!BE$18:BE$1158)</f>
        <v>0</v>
      </c>
      <c r="R34" s="179">
        <f>SUMIF('РРО 21-25'!CN$18:CN$1158,свод!AY34,'РРО 21-25'!BF$18:BF$1158)</f>
        <v>0</v>
      </c>
      <c r="S34" s="179">
        <f>SUMIF('РРО 21-25'!CN$18:CN$1158,свод!AY34,'РРО 21-25'!BG$18:BG$1158)</f>
        <v>0</v>
      </c>
      <c r="T34" s="179">
        <f>SUMIF('РРО 21-25'!CN$18:CN$1158,свод!AY34,'РРО 21-25'!BH$18:BH$1158)</f>
        <v>1297456400.4300001</v>
      </c>
      <c r="U34" s="180">
        <f>SUMIF('РРО 21-25'!CN$18:CN$1158,свод!AY34,'РРО 21-25'!BI$18:BI$1158)</f>
        <v>1326338270</v>
      </c>
      <c r="V34" s="179">
        <f>SUMIF('РРО 21-25'!CN$18:CN$1158,свод!AY34,'РРО 21-25'!BJ$18:BJ$1158)</f>
        <v>0</v>
      </c>
      <c r="W34" s="179">
        <f>SUMIF('РРО 21-25'!CN$18:CN$1158,свод!AY34,'РРО 21-25'!BK$18:BK$1158)</f>
        <v>0</v>
      </c>
      <c r="X34" s="179">
        <f>SUMIF('РРО 21-25'!CN$18:CN$1158,свод!AY34,'РРО 21-25'!BL$18:BL$1158)</f>
        <v>0</v>
      </c>
      <c r="Y34" s="179">
        <f>SUMIF('РРО 21-25'!CN$18:CN$1158,свод!AY34,'РРО 21-25'!BM$18:BM$1158)</f>
        <v>1326338270</v>
      </c>
      <c r="Z34" s="180">
        <f>SUMIF('РРО 21-25'!CN$18:CN$1158,свод!AY34,'РРО 21-25'!BN$18:BN$1158)</f>
        <v>1332127250</v>
      </c>
      <c r="AA34" s="179">
        <f>SUMIF('РРО 21-25'!CN$18:CN$1158,свод!AY34,'РРО 21-25'!BO$18:BO$1158)</f>
        <v>0</v>
      </c>
      <c r="AB34" s="179">
        <f>SUMIF('РРО 21-25'!CN$18:CN$1158,свод!AY34,'РРО 21-25'!BP$18:BP$1158)</f>
        <v>0</v>
      </c>
      <c r="AC34" s="179">
        <f>SUMIF('РРО 21-25'!CN$18:CN$1158,свод!AY34,'РРО 21-25'!BQ$18:BQ$1158)</f>
        <v>0</v>
      </c>
      <c r="AD34" s="179">
        <f>SUMIF('РРО 21-25'!CN$18:CN$1158,свод!AY34,'РРО 21-25'!BR$18:BR$1158)</f>
        <v>1332127250</v>
      </c>
      <c r="AE34" s="180">
        <f>SUMIF('РРО 21-25'!CN$18:CN$1158,свод!AY34,'РРО 21-25'!BS$18:BS$1158)</f>
        <v>1332127255.51</v>
      </c>
      <c r="AF34" s="179">
        <f>SUMIF('РРО 21-25'!CN$18:CN$1158,свод!AY34,'РРО 21-25'!BT$18:BT$1158)</f>
        <v>0</v>
      </c>
      <c r="AG34" s="179">
        <f>SUMIF('РРО 21-25'!CN$18:CN$1158,свод!AY34,'РРО 21-25'!BU$18:BU$1158)</f>
        <v>0</v>
      </c>
      <c r="AH34" s="179">
        <f>SUMIF('РРО 21-25'!CN$18:CN$1158,свод!AY34,'РРО 21-25'!BV$18:BV$1158)</f>
        <v>0</v>
      </c>
      <c r="AI34" s="179">
        <f>SUMIF('РРО 21-25'!CN$18:CN$1158,свод!AY34,'РРО 21-25'!BW$18:BW$1158)</f>
        <v>1332127255.51</v>
      </c>
      <c r="AJ34" s="179">
        <f>SUMIF('РРО 21-25'!CN$18:CN$1158,свод!AY34,'РРО 21-25'!BX$18:BX$1158)</f>
        <v>1205434370.7299998</v>
      </c>
      <c r="AK34" s="179">
        <f>SUMIF('РРО 21-25'!CN$18:CN$1158,свод!AY34,'РРО 21-25'!BY$18:BY$1158)</f>
        <v>0</v>
      </c>
      <c r="AL34" s="179">
        <f>SUMIF('РРО 21-25'!CN$18:CN$1158,свод!AY34,'РРО 21-25'!BZ$18:BZ$1158)</f>
        <v>59470440.920000002</v>
      </c>
      <c r="AM34" s="179">
        <f>SUMIF('РРО 21-25'!CN$18:CN$1158,свод!AY34,'РРО 21-25'!CA$18:CA$1158)</f>
        <v>0</v>
      </c>
      <c r="AN34" s="179">
        <f>SUMIF('РРО 21-25'!CN$18:CN$1158,свод!AY34,'РРО 21-25'!CB$18:CB$1158)</f>
        <v>1145963929.8099999</v>
      </c>
      <c r="AO34" s="179">
        <f>SUMIF('РРО 21-25'!CN$18:CN$1158,свод!AY34,'РРО 21-25'!CC$18:CC$1158)</f>
        <v>1311669896.5899999</v>
      </c>
      <c r="AP34" s="179">
        <f>SUMIF('РРО 21-25'!CN$18:CN$1158,свод!AY34,'РРО 21-25'!CD$18:CD$1158)</f>
        <v>0</v>
      </c>
      <c r="AQ34" s="179">
        <f>SUMIF('РРО 21-25'!CN$18:CN$1158,свод!AY34,'РРО 21-25'!CE$18:CE$1158)</f>
        <v>0</v>
      </c>
      <c r="AR34" s="179">
        <f>SUMIF('РРО 21-25'!CN$18:CN$1158,свод!AY34,'РРО 21-25'!CF$18:CF$1158)</f>
        <v>0</v>
      </c>
      <c r="AS34" s="179">
        <f>SUMIF('РРО 21-25'!CN$18:CN$1158,свод!AY34,'РРО 21-25'!CG$18:CG$1158)</f>
        <v>1311669896.5899999</v>
      </c>
      <c r="AT34" s="179">
        <f>SUMIF('РРО 21-25'!CN$18:CN$1158,свод!AY34,'РРО 21-25'!CH$18:CH$1158)</f>
        <v>1340551766.1600001</v>
      </c>
      <c r="AU34" s="179">
        <f>SUMIF('РРО 21-25'!CN$18:CN$1158,свод!AY34,'РРО 21-25'!CI$18:CI$1158)</f>
        <v>0</v>
      </c>
      <c r="AV34" s="179">
        <f>SUMIF('РРО 21-25'!CN$18:CN$1158,свод!AY34,'РРО 21-25'!CJ$18:CJ$1158)</f>
        <v>0</v>
      </c>
      <c r="AW34" s="179">
        <f>SUMIF('РРО 21-25'!CN$18:CN$1158,свод!AY34,'РРО 21-25'!CK$18:CK$1158)</f>
        <v>0</v>
      </c>
      <c r="AX34" s="179">
        <f>SUMIF('РРО 21-25'!CN$18:CN$1158,свод!AY34,'РРО 21-25'!CL$18:CL$1158)</f>
        <v>1340551766.1600001</v>
      </c>
      <c r="AY34" t="str">
        <f t="shared" si="1"/>
        <v>4010000210701нормативный</v>
      </c>
      <c r="BC34" s="213">
        <f t="shared" si="2"/>
        <v>14213496.159999847</v>
      </c>
      <c r="BD34" s="142">
        <f t="shared" si="3"/>
        <v>0</v>
      </c>
      <c r="BE34" s="142">
        <f t="shared" si="4"/>
        <v>0</v>
      </c>
      <c r="BF34" s="142">
        <f t="shared" si="5"/>
        <v>0</v>
      </c>
      <c r="BG34" s="142">
        <f t="shared" si="6"/>
        <v>14213496.159999847</v>
      </c>
      <c r="BH34" s="142">
        <f t="shared" si="7"/>
        <v>14213496.160000086</v>
      </c>
      <c r="BI34" s="142">
        <f t="shared" si="8"/>
        <v>0</v>
      </c>
      <c r="BJ34" s="142">
        <f t="shared" si="9"/>
        <v>0</v>
      </c>
      <c r="BK34" s="142">
        <f t="shared" si="10"/>
        <v>0</v>
      </c>
      <c r="BL34" s="142">
        <f t="shared" si="11"/>
        <v>14213496.160000086</v>
      </c>
    </row>
    <row r="35" spans="1:64" ht="15" customHeight="1">
      <c r="A35" s="184">
        <v>401000021</v>
      </c>
      <c r="B35" s="183" t="s">
        <v>1842</v>
      </c>
      <c r="C35" s="182" t="s">
        <v>219</v>
      </c>
      <c r="D35" s="182" t="s">
        <v>71</v>
      </c>
      <c r="E35" s="181" t="s">
        <v>92</v>
      </c>
      <c r="F35" s="180">
        <f>SUMIF('РРО 21-25'!CN$18:CN$1158,свод!AY35,'РРО 21-25'!AT$18:AT$1158)</f>
        <v>275187234.57999998</v>
      </c>
      <c r="G35" s="180">
        <f>SUMIF('РРО 21-25'!CN$18:CN$1158,свод!AY35,'РРО 21-25'!AU$18:AU$1158)</f>
        <v>275185149.30000001</v>
      </c>
      <c r="H35" s="179">
        <f>SUMIF('РРО 21-25'!CN$18:CN$1158,свод!AY35,'РРО 21-25'!AV$18:AV$1158)</f>
        <v>130298155.08</v>
      </c>
      <c r="I35" s="179">
        <f>SUMIF('РРО 21-25'!CN$18:CN$1158,свод!AY35,'РРО 21-25'!AW$18:AW$1158)</f>
        <v>130296174.06</v>
      </c>
      <c r="J35" s="179">
        <f>SUMIF('РРО 21-25'!CN$18:CN$1158,свод!AY35,'РРО 21-25'!AX$18:AX$1158)</f>
        <v>27855900.329999998</v>
      </c>
      <c r="K35" s="179">
        <f>SUMIF('РРО 21-25'!CN$18:CN$1158,свод!AY35,'РРО 21-25'!AY$18:AY$1158)</f>
        <v>27855816.929999996</v>
      </c>
      <c r="L35" s="179">
        <f>SUMIF('РРО 21-25'!CN$18:CN$1158,свод!AY35,'РРО 21-25'!AZ$18:AZ$1158)</f>
        <v>0</v>
      </c>
      <c r="M35" s="179">
        <f>SUMIF('РРО 21-25'!CN$18:CN$1158,свод!AY35,'РРО 21-25'!BA$18:BA$1158)</f>
        <v>0</v>
      </c>
      <c r="N35" s="179">
        <f>SUMIF('РРО 21-25'!CN$18:CN$1158,свод!AY35,'РРО 21-25'!BB$18:BB$1158)</f>
        <v>117033179.17</v>
      </c>
      <c r="O35" s="179">
        <f>SUMIF('РРО 21-25'!CN$18:CN$1158,свод!AY35,'РРО 21-25'!BC$18:BC$1158)</f>
        <v>117033158.31</v>
      </c>
      <c r="P35" s="180">
        <f>SUMIF('РРО 21-25'!CN$18:CN$1158,свод!AY35,'РРО 21-25'!BD$18:BD$1158)</f>
        <v>447183841.38000005</v>
      </c>
      <c r="Q35" s="179">
        <f>SUMIF('РРО 21-25'!CN$18:CN$1158,свод!AY35,'РРО 21-25'!BE$18:BE$1158)</f>
        <v>183089930.19999999</v>
      </c>
      <c r="R35" s="179">
        <f>SUMIF('РРО 21-25'!CN$18:CN$1158,свод!AY35,'РРО 21-25'!BF$18:BF$1158)</f>
        <v>135787074.24000001</v>
      </c>
      <c r="S35" s="179">
        <f>SUMIF('РРО 21-25'!CN$18:CN$1158,свод!AY35,'РРО 21-25'!BG$18:BG$1158)</f>
        <v>0</v>
      </c>
      <c r="T35" s="179">
        <f>SUMIF('РРО 21-25'!CN$18:CN$1158,свод!AY35,'РРО 21-25'!BH$18:BH$1158)</f>
        <v>128306836.94</v>
      </c>
      <c r="U35" s="180">
        <f>SUMIF('РРО 21-25'!CN$18:CN$1158,свод!AY35,'РРО 21-25'!BI$18:BI$1158)</f>
        <v>79665080</v>
      </c>
      <c r="V35" s="179">
        <f>SUMIF('РРО 21-25'!CN$18:CN$1158,свод!AY35,'РРО 21-25'!BJ$18:BJ$1158)</f>
        <v>0</v>
      </c>
      <c r="W35" s="179">
        <f>SUMIF('РРО 21-25'!CN$18:CN$1158,свод!AY35,'РРО 21-25'!BK$18:BK$1158)</f>
        <v>0</v>
      </c>
      <c r="X35" s="179">
        <f>SUMIF('РРО 21-25'!CN$18:CN$1158,свод!AY35,'РРО 21-25'!BL$18:BL$1158)</f>
        <v>0</v>
      </c>
      <c r="Y35" s="179">
        <f>SUMIF('РРО 21-25'!CN$18:CN$1158,свод!AY35,'РРО 21-25'!BM$18:BM$1158)</f>
        <v>79665080</v>
      </c>
      <c r="Z35" s="180">
        <f>SUMIF('РРО 21-25'!CN$18:CN$1158,свод!AY35,'РРО 21-25'!BN$18:BN$1158)</f>
        <v>71262160</v>
      </c>
      <c r="AA35" s="179">
        <f>SUMIF('РРО 21-25'!CN$18:CN$1158,свод!AY35,'РРО 21-25'!BO$18:BO$1158)</f>
        <v>0</v>
      </c>
      <c r="AB35" s="179">
        <f>SUMIF('РРО 21-25'!CN$18:CN$1158,свод!AY35,'РРО 21-25'!BP$18:BP$1158)</f>
        <v>0</v>
      </c>
      <c r="AC35" s="179">
        <f>SUMIF('РРО 21-25'!CN$18:CN$1158,свод!AY35,'РРО 21-25'!BQ$18:BQ$1158)</f>
        <v>0</v>
      </c>
      <c r="AD35" s="179">
        <f>SUMIF('РРО 21-25'!CN$18:CN$1158,свод!AY35,'РРО 21-25'!BR$18:BR$1158)</f>
        <v>71262160</v>
      </c>
      <c r="AE35" s="180">
        <f>SUMIF('РРО 21-25'!CN$18:CN$1158,свод!AY35,'РРО 21-25'!BS$18:BS$1158)</f>
        <v>72262160</v>
      </c>
      <c r="AF35" s="179">
        <f>SUMIF('РРО 21-25'!CN$18:CN$1158,свод!AY35,'РРО 21-25'!BT$18:BT$1158)</f>
        <v>0</v>
      </c>
      <c r="AG35" s="179">
        <f>SUMIF('РРО 21-25'!CN$18:CN$1158,свод!AY35,'РРО 21-25'!BU$18:BU$1158)</f>
        <v>0</v>
      </c>
      <c r="AH35" s="179">
        <f>SUMIF('РРО 21-25'!CN$18:CN$1158,свод!AY35,'РРО 21-25'!BV$18:BV$1158)</f>
        <v>0</v>
      </c>
      <c r="AI35" s="179">
        <f>SUMIF('РРО 21-25'!CN$18:CN$1158,свод!AY35,'РРО 21-25'!BW$18:BW$1158)</f>
        <v>72262160</v>
      </c>
      <c r="AJ35" s="179">
        <f>SUMIF('РРО 21-25'!CN$18:CN$1158,свод!AY35,'РРО 21-25'!BX$18:BX$1158)</f>
        <v>275185149.30000001</v>
      </c>
      <c r="AK35" s="179">
        <f>SUMIF('РРО 21-25'!CN$18:CN$1158,свод!AY35,'РРО 21-25'!BY$18:BY$1158)</f>
        <v>130296174.06</v>
      </c>
      <c r="AL35" s="179">
        <f>SUMIF('РРО 21-25'!CN$18:CN$1158,свод!AY35,'РРО 21-25'!BZ$18:BZ$1158)</f>
        <v>27855816.929999996</v>
      </c>
      <c r="AM35" s="179">
        <f>SUMIF('РРО 21-25'!CN$18:CN$1158,свод!AY35,'РРО 21-25'!CA$18:CA$1158)</f>
        <v>0</v>
      </c>
      <c r="AN35" s="179">
        <f>SUMIF('РРО 21-25'!CN$18:CN$1158,свод!AY35,'РРО 21-25'!CB$18:CB$1158)</f>
        <v>117033158.31</v>
      </c>
      <c r="AO35" s="179">
        <f>SUMIF('РРО 21-25'!CN$18:CN$1158,свод!AY35,'РРО 21-25'!CC$18:CC$1158)</f>
        <v>477698050.05000007</v>
      </c>
      <c r="AP35" s="179">
        <f>SUMIF('РРО 21-25'!CN$18:CN$1158,свод!AY35,'РРО 21-25'!CD$18:CD$1158)</f>
        <v>183089930.19999999</v>
      </c>
      <c r="AQ35" s="179">
        <f>SUMIF('РРО 21-25'!CN$18:CN$1158,свод!AY35,'РРО 21-25'!CE$18:CE$1158)</f>
        <v>135787074.24000001</v>
      </c>
      <c r="AR35" s="179">
        <f>SUMIF('РРО 21-25'!CN$18:CN$1158,свод!AY35,'РРО 21-25'!CF$18:CF$1158)</f>
        <v>0</v>
      </c>
      <c r="AS35" s="179">
        <f>SUMIF('РРО 21-25'!CN$18:CN$1158,свод!AY35,'РРО 21-25'!CG$18:CG$1158)</f>
        <v>158821045.60999995</v>
      </c>
      <c r="AT35" s="179">
        <f>SUMIF('РРО 21-25'!CN$18:CN$1158,свод!AY35,'РРО 21-25'!CH$18:CH$1158)</f>
        <v>94633367.200000003</v>
      </c>
      <c r="AU35" s="179">
        <f>SUMIF('РРО 21-25'!CN$18:CN$1158,свод!AY35,'РРО 21-25'!CI$18:CI$1158)</f>
        <v>0</v>
      </c>
      <c r="AV35" s="179">
        <f>SUMIF('РРО 21-25'!CN$18:CN$1158,свод!AY35,'РРО 21-25'!CJ$18:CJ$1158)</f>
        <v>0</v>
      </c>
      <c r="AW35" s="179">
        <f>SUMIF('РРО 21-25'!CN$18:CN$1158,свод!AY35,'РРО 21-25'!CK$18:CK$1158)</f>
        <v>0</v>
      </c>
      <c r="AX35" s="179">
        <f>SUMIF('РРО 21-25'!CN$18:CN$1158,свод!AY35,'РРО 21-25'!CL$18:CL$1158)</f>
        <v>94633367.200000003</v>
      </c>
      <c r="AY35" t="str">
        <f t="shared" si="1"/>
        <v>4010000210701плановый</v>
      </c>
      <c r="BC35" s="213">
        <f t="shared" si="2"/>
        <v>30514208.670000017</v>
      </c>
      <c r="BD35" s="142">
        <f t="shared" si="3"/>
        <v>0</v>
      </c>
      <c r="BE35" s="142">
        <f t="shared" si="4"/>
        <v>0</v>
      </c>
      <c r="BF35" s="142">
        <f t="shared" si="5"/>
        <v>0</v>
      </c>
      <c r="BG35" s="142">
        <f t="shared" si="6"/>
        <v>30514208.669999957</v>
      </c>
      <c r="BH35" s="142">
        <f t="shared" si="7"/>
        <v>14968287.200000003</v>
      </c>
      <c r="BI35" s="142">
        <f t="shared" si="8"/>
        <v>0</v>
      </c>
      <c r="BJ35" s="142">
        <f t="shared" si="9"/>
        <v>0</v>
      </c>
      <c r="BK35" s="142">
        <f t="shared" si="10"/>
        <v>0</v>
      </c>
      <c r="BL35" s="142">
        <f t="shared" si="11"/>
        <v>14968287.200000003</v>
      </c>
    </row>
    <row r="36" spans="1:64" ht="15" customHeight="1">
      <c r="A36" s="184">
        <v>401000022</v>
      </c>
      <c r="B36" s="183" t="s">
        <v>1841</v>
      </c>
      <c r="C36" s="182" t="s">
        <v>219</v>
      </c>
      <c r="D36" s="182" t="s">
        <v>90</v>
      </c>
      <c r="E36" s="181" t="s">
        <v>91</v>
      </c>
      <c r="F36" s="180">
        <f>SUMIF('РРО 21-25'!CN$18:CN$1158,свод!AY36,'РРО 21-25'!AT$18:AT$1158)</f>
        <v>827007130.12</v>
      </c>
      <c r="G36" s="180">
        <f>SUMIF('РРО 21-25'!CN$18:CN$1158,свод!AY36,'РРО 21-25'!AU$18:AU$1158)</f>
        <v>823093416.83000004</v>
      </c>
      <c r="H36" s="179">
        <f>SUMIF('РРО 21-25'!CN$18:CN$1158,свод!AY36,'РРО 21-25'!AV$18:AV$1158)</f>
        <v>153780666.86000001</v>
      </c>
      <c r="I36" s="179">
        <f>SUMIF('РРО 21-25'!CN$18:CN$1158,свод!AY36,'РРО 21-25'!AW$18:AW$1158)</f>
        <v>149866953.57000002</v>
      </c>
      <c r="J36" s="179">
        <f>SUMIF('РРО 21-25'!CN$18:CN$1158,свод!AY36,'РРО 21-25'!AX$18:AX$1158)</f>
        <v>28157275.210000001</v>
      </c>
      <c r="K36" s="179">
        <f>SUMIF('РРО 21-25'!CN$18:CN$1158,свод!AY36,'РРО 21-25'!AY$18:AY$1158)</f>
        <v>28157275.210000001</v>
      </c>
      <c r="L36" s="179">
        <f>SUMIF('РРО 21-25'!CN$18:CN$1158,свод!AY36,'РРО 21-25'!AZ$18:AZ$1158)</f>
        <v>0</v>
      </c>
      <c r="M36" s="179">
        <f>SUMIF('РРО 21-25'!CN$18:CN$1158,свод!AY36,'РРО 21-25'!BA$18:BA$1158)</f>
        <v>0</v>
      </c>
      <c r="N36" s="179">
        <f>SUMIF('РРО 21-25'!CN$18:CN$1158,свод!AY36,'РРО 21-25'!BB$18:BB$1158)</f>
        <v>645069188.05000007</v>
      </c>
      <c r="O36" s="179">
        <f>SUMIF('РРО 21-25'!CN$18:CN$1158,свод!AY36,'РРО 21-25'!BC$18:BC$1158)</f>
        <v>645069188.05000007</v>
      </c>
      <c r="P36" s="180">
        <f>SUMIF('РРО 21-25'!CN$18:CN$1158,свод!AY36,'РРО 21-25'!BD$18:BD$1158)</f>
        <v>867598005.6500001</v>
      </c>
      <c r="Q36" s="179">
        <f>SUMIF('РРО 21-25'!CN$18:CN$1158,свод!AY36,'РРО 21-25'!BE$18:BE$1158)</f>
        <v>144420444</v>
      </c>
      <c r="R36" s="179">
        <f>SUMIF('РРО 21-25'!CN$18:CN$1158,свод!AY36,'РРО 21-25'!BF$18:BF$1158)</f>
        <v>0</v>
      </c>
      <c r="S36" s="179">
        <f>SUMIF('РРО 21-25'!CN$18:CN$1158,свод!AY36,'РРО 21-25'!BG$18:BG$1158)</f>
        <v>0</v>
      </c>
      <c r="T36" s="179">
        <f>SUMIF('РРО 21-25'!CN$18:CN$1158,свод!AY36,'РРО 21-25'!BH$18:BH$1158)</f>
        <v>723177561.6500001</v>
      </c>
      <c r="U36" s="180">
        <f>SUMIF('РРО 21-25'!CN$18:CN$1158,свод!AY36,'РРО 21-25'!BI$18:BI$1158)</f>
        <v>925631094</v>
      </c>
      <c r="V36" s="179">
        <f>SUMIF('РРО 21-25'!CN$18:CN$1158,свод!AY36,'РРО 21-25'!BJ$18:BJ$1158)</f>
        <v>144420444</v>
      </c>
      <c r="W36" s="179">
        <f>SUMIF('РРО 21-25'!CN$18:CN$1158,свод!AY36,'РРО 21-25'!BK$18:BK$1158)</f>
        <v>0</v>
      </c>
      <c r="X36" s="179">
        <f>SUMIF('РРО 21-25'!CN$18:CN$1158,свод!AY36,'РРО 21-25'!BL$18:BL$1158)</f>
        <v>0</v>
      </c>
      <c r="Y36" s="179">
        <f>SUMIF('РРО 21-25'!CN$18:CN$1158,свод!AY36,'РРО 21-25'!BM$18:BM$1158)</f>
        <v>781210650</v>
      </c>
      <c r="Z36" s="180">
        <f>SUMIF('РРО 21-25'!CN$18:CN$1158,свод!AY36,'РРО 21-25'!BN$18:BN$1158)</f>
        <v>931306454</v>
      </c>
      <c r="AA36" s="179">
        <f>SUMIF('РРО 21-25'!CN$18:CN$1158,свод!AY36,'РРО 21-25'!BO$18:BO$1158)</f>
        <v>144420444</v>
      </c>
      <c r="AB36" s="179">
        <f>SUMIF('РРО 21-25'!CN$18:CN$1158,свод!AY36,'РРО 21-25'!BP$18:BP$1158)</f>
        <v>0</v>
      </c>
      <c r="AC36" s="179">
        <f>SUMIF('РРО 21-25'!CN$18:CN$1158,свод!AY36,'РРО 21-25'!BQ$18:BQ$1158)</f>
        <v>0</v>
      </c>
      <c r="AD36" s="179">
        <f>SUMIF('РРО 21-25'!CN$18:CN$1158,свод!AY36,'РРО 21-25'!BR$18:BR$1158)</f>
        <v>786886010</v>
      </c>
      <c r="AE36" s="180">
        <f>SUMIF('РРО 21-25'!CN$18:CN$1158,свод!AY36,'РРО 21-25'!BS$18:BS$1158)</f>
        <v>931306454</v>
      </c>
      <c r="AF36" s="179">
        <f>SUMIF('РРО 21-25'!CN$18:CN$1158,свод!AY36,'РРО 21-25'!BT$18:BT$1158)</f>
        <v>144420444</v>
      </c>
      <c r="AG36" s="179">
        <f>SUMIF('РРО 21-25'!CN$18:CN$1158,свод!AY36,'РРО 21-25'!BU$18:BU$1158)</f>
        <v>0</v>
      </c>
      <c r="AH36" s="179">
        <f>SUMIF('РРО 21-25'!CN$18:CN$1158,свод!AY36,'РРО 21-25'!BV$18:BV$1158)</f>
        <v>0</v>
      </c>
      <c r="AI36" s="179">
        <f>SUMIF('РРО 21-25'!CN$18:CN$1158,свод!AY36,'РРО 21-25'!BW$18:BW$1158)</f>
        <v>786886010</v>
      </c>
      <c r="AJ36" s="179">
        <f>SUMIF('РРО 21-25'!CN$18:CN$1158,свод!AY36,'РРО 21-25'!BX$18:BX$1158)</f>
        <v>823093416.83000004</v>
      </c>
      <c r="AK36" s="179">
        <f>SUMIF('РРО 21-25'!CN$18:CN$1158,свод!AY36,'РРО 21-25'!BY$18:BY$1158)</f>
        <v>149866953.57000002</v>
      </c>
      <c r="AL36" s="179">
        <f>SUMIF('РРО 21-25'!CN$18:CN$1158,свод!AY36,'РРО 21-25'!BZ$18:BZ$1158)</f>
        <v>28157275.210000001</v>
      </c>
      <c r="AM36" s="179">
        <f>SUMIF('РРО 21-25'!CN$18:CN$1158,свод!AY36,'РРО 21-25'!CA$18:CA$1158)</f>
        <v>0</v>
      </c>
      <c r="AN36" s="179">
        <f>SUMIF('РРО 21-25'!CN$18:CN$1158,свод!AY36,'РРО 21-25'!CB$18:CB$1158)</f>
        <v>645069188.05000007</v>
      </c>
      <c r="AO36" s="179">
        <f>SUMIF('РРО 21-25'!CN$18:CN$1158,свод!AY36,'РРО 21-25'!CC$18:CC$1158)</f>
        <v>875683555.64999998</v>
      </c>
      <c r="AP36" s="179">
        <f>SUMIF('РРО 21-25'!CN$18:CN$1158,свод!AY36,'РРО 21-25'!CD$18:CD$1158)</f>
        <v>144420444</v>
      </c>
      <c r="AQ36" s="179">
        <f>SUMIF('РРО 21-25'!CN$18:CN$1158,свод!AY36,'РРО 21-25'!CE$18:CE$1158)</f>
        <v>0</v>
      </c>
      <c r="AR36" s="179">
        <f>SUMIF('РРО 21-25'!CN$18:CN$1158,свод!AY36,'РРО 21-25'!CF$18:CF$1158)</f>
        <v>0</v>
      </c>
      <c r="AS36" s="179">
        <f>SUMIF('РРО 21-25'!CN$18:CN$1158,свод!AY36,'РРО 21-25'!CG$18:CG$1158)</f>
        <v>731263111.64999998</v>
      </c>
      <c r="AT36" s="179">
        <f>SUMIF('РРО 21-25'!CN$18:CN$1158,свод!AY36,'РРО 21-25'!CH$18:CH$1158)</f>
        <v>933716644</v>
      </c>
      <c r="AU36" s="179">
        <f>SUMIF('РРО 21-25'!CN$18:CN$1158,свод!AY36,'РРО 21-25'!CI$18:CI$1158)</f>
        <v>144420444</v>
      </c>
      <c r="AV36" s="179">
        <f>SUMIF('РРО 21-25'!CN$18:CN$1158,свод!AY36,'РРО 21-25'!CJ$18:CJ$1158)</f>
        <v>0</v>
      </c>
      <c r="AW36" s="179">
        <f>SUMIF('РРО 21-25'!CN$18:CN$1158,свод!AY36,'РРО 21-25'!CK$18:CK$1158)</f>
        <v>0</v>
      </c>
      <c r="AX36" s="179">
        <f>SUMIF('РРО 21-25'!CN$18:CN$1158,свод!AY36,'РРО 21-25'!CL$18:CL$1158)</f>
        <v>789296200</v>
      </c>
      <c r="AY36" t="str">
        <f t="shared" si="1"/>
        <v>4010000220702нормативный</v>
      </c>
      <c r="BC36" s="213">
        <f t="shared" si="2"/>
        <v>8085549.9999998808</v>
      </c>
      <c r="BD36" s="142">
        <f t="shared" si="3"/>
        <v>0</v>
      </c>
      <c r="BE36" s="142">
        <f t="shared" si="4"/>
        <v>0</v>
      </c>
      <c r="BF36" s="142">
        <f t="shared" si="5"/>
        <v>0</v>
      </c>
      <c r="BG36" s="142">
        <f t="shared" si="6"/>
        <v>8085549.9999998808</v>
      </c>
      <c r="BH36" s="142">
        <f t="shared" si="7"/>
        <v>8085550</v>
      </c>
      <c r="BI36" s="142">
        <f t="shared" si="8"/>
        <v>0</v>
      </c>
      <c r="BJ36" s="142">
        <f t="shared" si="9"/>
        <v>0</v>
      </c>
      <c r="BK36" s="142">
        <f t="shared" si="10"/>
        <v>0</v>
      </c>
      <c r="BL36" s="142">
        <f t="shared" si="11"/>
        <v>8085550</v>
      </c>
    </row>
    <row r="37" spans="1:64" ht="15" customHeight="1">
      <c r="A37" s="184">
        <v>401000022</v>
      </c>
      <c r="B37" s="183" t="s">
        <v>1841</v>
      </c>
      <c r="C37" s="182" t="s">
        <v>219</v>
      </c>
      <c r="D37" s="182" t="s">
        <v>90</v>
      </c>
      <c r="E37" s="181" t="s">
        <v>92</v>
      </c>
      <c r="F37" s="180">
        <f>SUMIF('РРО 21-25'!CN$18:CN$1158,свод!AY37,'РРО 21-25'!AT$18:AT$1158)</f>
        <v>3052934242.0900006</v>
      </c>
      <c r="G37" s="180">
        <f>SUMIF('РРО 21-25'!CN$18:CN$1158,свод!AY37,'РРО 21-25'!AU$18:AU$1158)</f>
        <v>2453543433.6700001</v>
      </c>
      <c r="H37" s="179">
        <f>SUMIF('РРО 21-25'!CN$18:CN$1158,свод!AY37,'РРО 21-25'!AV$18:AV$1158)</f>
        <v>1550341741.5599999</v>
      </c>
      <c r="I37" s="179">
        <f>SUMIF('РРО 21-25'!CN$18:CN$1158,свод!AY37,'РРО 21-25'!AW$18:AW$1158)</f>
        <v>1203730885.04</v>
      </c>
      <c r="J37" s="179">
        <f>SUMIF('РРО 21-25'!CN$18:CN$1158,свод!AY37,'РРО 21-25'!AX$18:AX$1158)</f>
        <v>1258074243.3500001</v>
      </c>
      <c r="K37" s="179">
        <f>SUMIF('РРО 21-25'!CN$18:CN$1158,свод!AY37,'РРО 21-25'!AY$18:AY$1158)</f>
        <v>1019914581.26</v>
      </c>
      <c r="L37" s="179">
        <f>SUMIF('РРО 21-25'!CN$18:CN$1158,свод!AY37,'РРО 21-25'!AZ$18:AZ$1158)</f>
        <v>0</v>
      </c>
      <c r="M37" s="179">
        <f>SUMIF('РРО 21-25'!CN$18:CN$1158,свод!AY37,'РРО 21-25'!BA$18:BA$1158)</f>
        <v>0</v>
      </c>
      <c r="N37" s="179">
        <f>SUMIF('РРО 21-25'!CN$18:CN$1158,свод!AY37,'РРО 21-25'!BB$18:BB$1158)</f>
        <v>244518257.18000001</v>
      </c>
      <c r="O37" s="179">
        <f>SUMIF('РРО 21-25'!CN$18:CN$1158,свод!AY37,'РРО 21-25'!BC$18:BC$1158)</f>
        <v>229897967.37000003</v>
      </c>
      <c r="P37" s="180">
        <f>SUMIF('РРО 21-25'!CN$18:CN$1158,свод!AY37,'РРО 21-25'!BD$18:BD$1158)</f>
        <v>3541332904.8599992</v>
      </c>
      <c r="Q37" s="179">
        <f>SUMIF('РРО 21-25'!CN$18:CN$1158,свод!AY37,'РРО 21-25'!BE$18:BE$1158)</f>
        <v>2333942318.52</v>
      </c>
      <c r="R37" s="179">
        <f>SUMIF('РРО 21-25'!CN$18:CN$1158,свод!AY37,'РРО 21-25'!BF$18:BF$1158)</f>
        <v>961189971.5</v>
      </c>
      <c r="S37" s="179">
        <f>SUMIF('РРО 21-25'!CN$18:CN$1158,свод!AY37,'РРО 21-25'!BG$18:BG$1158)</f>
        <v>0</v>
      </c>
      <c r="T37" s="179">
        <f>SUMIF('РРО 21-25'!CN$18:CN$1158,свод!AY37,'РРО 21-25'!BH$18:BH$1158)</f>
        <v>246200614.84</v>
      </c>
      <c r="U37" s="180">
        <f>SUMIF('РРО 21-25'!CN$18:CN$1158,свод!AY37,'РРО 21-25'!BI$18:BI$1158)</f>
        <v>3941898238.5799999</v>
      </c>
      <c r="V37" s="179">
        <f>SUMIF('РРО 21-25'!CN$18:CN$1158,свод!AY37,'РРО 21-25'!BJ$18:BJ$1158)</f>
        <v>2675455474.1099997</v>
      </c>
      <c r="W37" s="179">
        <f>SUMIF('РРО 21-25'!CN$18:CN$1158,свод!AY37,'РРО 21-25'!BK$18:BK$1158)</f>
        <v>1078757011.73</v>
      </c>
      <c r="X37" s="179">
        <f>SUMIF('РРО 21-25'!CN$18:CN$1158,свод!AY37,'РРО 21-25'!BL$18:BL$1158)</f>
        <v>0</v>
      </c>
      <c r="Y37" s="179">
        <f>SUMIF('РРО 21-25'!CN$18:CN$1158,свод!AY37,'РРО 21-25'!BM$18:BM$1158)</f>
        <v>187685752.74000001</v>
      </c>
      <c r="Z37" s="180">
        <f>SUMIF('РРО 21-25'!CN$18:CN$1158,свод!AY37,'РРО 21-25'!BN$18:BN$1158)</f>
        <v>738208355.57000005</v>
      </c>
      <c r="AA37" s="179">
        <f>SUMIF('РРО 21-25'!CN$18:CN$1158,свод!AY37,'РРО 21-25'!BO$18:BO$1158)</f>
        <v>547775000</v>
      </c>
      <c r="AB37" s="179">
        <f>SUMIF('РРО 21-25'!CN$18:CN$1158,свод!AY37,'РРО 21-25'!BP$18:BP$1158)</f>
        <v>41230376.32</v>
      </c>
      <c r="AC37" s="179">
        <f>SUMIF('РРО 21-25'!CN$18:CN$1158,свод!AY37,'РРО 21-25'!BQ$18:BQ$1158)</f>
        <v>0</v>
      </c>
      <c r="AD37" s="179">
        <f>SUMIF('РРО 21-25'!CN$18:CN$1158,свод!AY37,'РРО 21-25'!BR$18:BR$1158)</f>
        <v>149202979.25</v>
      </c>
      <c r="AE37" s="180">
        <f>SUMIF('РРО 21-25'!CN$18:CN$1158,свод!AY37,'РРО 21-25'!BS$18:BS$1158)</f>
        <v>143253434.62</v>
      </c>
      <c r="AF37" s="179">
        <f>SUMIF('РРО 21-25'!CN$18:CN$1158,свод!AY37,'РРО 21-25'!BT$18:BT$1158)</f>
        <v>0</v>
      </c>
      <c r="AG37" s="179">
        <f>SUMIF('РРО 21-25'!CN$18:CN$1158,свод!AY37,'РРО 21-25'!BU$18:BU$1158)</f>
        <v>0</v>
      </c>
      <c r="AH37" s="179">
        <f>SUMIF('РРО 21-25'!CN$18:CN$1158,свод!AY37,'РРО 21-25'!BV$18:BV$1158)</f>
        <v>0</v>
      </c>
      <c r="AI37" s="179">
        <f>SUMIF('РРО 21-25'!CN$18:CN$1158,свод!AY37,'РРО 21-25'!BW$18:BW$1158)</f>
        <v>143253434.62</v>
      </c>
      <c r="AJ37" s="179">
        <f>SUMIF('РРО 21-25'!CN$18:CN$1158,свод!AY37,'РРО 21-25'!BX$18:BX$1158)</f>
        <v>2453543433.6700001</v>
      </c>
      <c r="AK37" s="179">
        <f>SUMIF('РРО 21-25'!CN$18:CN$1158,свод!AY37,'РРО 21-25'!BY$18:BY$1158)</f>
        <v>1203730885.04</v>
      </c>
      <c r="AL37" s="179">
        <f>SUMIF('РРО 21-25'!CN$18:CN$1158,свод!AY37,'РРО 21-25'!BZ$18:BZ$1158)</f>
        <v>1019914581.26</v>
      </c>
      <c r="AM37" s="179">
        <f>SUMIF('РРО 21-25'!CN$18:CN$1158,свод!AY37,'РРО 21-25'!CA$18:CA$1158)</f>
        <v>0</v>
      </c>
      <c r="AN37" s="179">
        <f>SUMIF('РРО 21-25'!CN$18:CN$1158,свод!AY37,'РРО 21-25'!CB$18:CB$1158)</f>
        <v>229897967.37000003</v>
      </c>
      <c r="AO37" s="179">
        <f>SUMIF('РРО 21-25'!CN$18:CN$1158,свод!AY37,'РРО 21-25'!CC$18:CC$1158)</f>
        <v>3576532849.1599994</v>
      </c>
      <c r="AP37" s="179">
        <f>SUMIF('РРО 21-25'!CN$18:CN$1158,свод!AY37,'РРО 21-25'!CD$18:CD$1158)</f>
        <v>2333942318.52</v>
      </c>
      <c r="AQ37" s="179">
        <f>SUMIF('РРО 21-25'!CN$18:CN$1158,свод!AY37,'РРО 21-25'!CE$18:CE$1158)</f>
        <v>961189971.5</v>
      </c>
      <c r="AR37" s="179">
        <f>SUMIF('РРО 21-25'!CN$18:CN$1158,свод!AY37,'РРО 21-25'!CF$18:CF$1158)</f>
        <v>0</v>
      </c>
      <c r="AS37" s="179">
        <f>SUMIF('РРО 21-25'!CN$18:CN$1158,свод!AY37,'РРО 21-25'!CG$18:CG$1158)</f>
        <v>281400559.14000005</v>
      </c>
      <c r="AT37" s="179">
        <f>SUMIF('РРО 21-25'!CN$18:CN$1158,свод!AY37,'РРО 21-25'!CH$18:CH$1158)</f>
        <v>3961711514.7999997</v>
      </c>
      <c r="AU37" s="179">
        <f>SUMIF('РРО 21-25'!CN$18:CN$1158,свод!AY37,'РРО 21-25'!CI$18:CI$1158)</f>
        <v>2675455474.1099997</v>
      </c>
      <c r="AV37" s="179">
        <f>SUMIF('РРО 21-25'!CN$18:CN$1158,свод!AY37,'РРО 21-25'!CJ$18:CJ$1158)</f>
        <v>1078757011.73</v>
      </c>
      <c r="AW37" s="179">
        <f>SUMIF('РРО 21-25'!CN$18:CN$1158,свод!AY37,'РРО 21-25'!CK$18:CK$1158)</f>
        <v>0</v>
      </c>
      <c r="AX37" s="179">
        <f>SUMIF('РРО 21-25'!CN$18:CN$1158,свод!AY37,'РРО 21-25'!CL$18:CL$1158)</f>
        <v>207499028.96000001</v>
      </c>
      <c r="AY37" t="str">
        <f t="shared" si="1"/>
        <v>4010000220702плановый</v>
      </c>
      <c r="BC37" s="213">
        <f t="shared" si="2"/>
        <v>35199944.300000191</v>
      </c>
      <c r="BD37" s="142">
        <f t="shared" si="3"/>
        <v>0</v>
      </c>
      <c r="BE37" s="142">
        <f t="shared" si="4"/>
        <v>0</v>
      </c>
      <c r="BF37" s="142">
        <f t="shared" si="5"/>
        <v>0</v>
      </c>
      <c r="BG37" s="142">
        <f t="shared" si="6"/>
        <v>35199944.300000042</v>
      </c>
      <c r="BH37" s="142">
        <f t="shared" si="7"/>
        <v>19813276.21999979</v>
      </c>
      <c r="BI37" s="142">
        <f t="shared" si="8"/>
        <v>0</v>
      </c>
      <c r="BJ37" s="142">
        <f t="shared" si="9"/>
        <v>0</v>
      </c>
      <c r="BK37" s="142">
        <f t="shared" si="10"/>
        <v>0</v>
      </c>
      <c r="BL37" s="142">
        <f t="shared" si="11"/>
        <v>19813276.219999999</v>
      </c>
    </row>
    <row r="38" spans="1:64" ht="15" customHeight="1">
      <c r="A38" s="184">
        <v>401000022</v>
      </c>
      <c r="B38" s="183" t="s">
        <v>1841</v>
      </c>
      <c r="C38" s="182" t="s">
        <v>303</v>
      </c>
      <c r="D38" s="182" t="s">
        <v>137</v>
      </c>
      <c r="E38" s="181" t="s">
        <v>91</v>
      </c>
      <c r="F38" s="180">
        <f>SUMIF('РРО 21-25'!CN$18:CN$1158,свод!AY38,'РРО 21-25'!AT$18:AT$1158)</f>
        <v>2056118.17</v>
      </c>
      <c r="G38" s="180">
        <f>SUMIF('РРО 21-25'!CN$18:CN$1158,свод!AY38,'РРО 21-25'!AU$18:AU$1158)</f>
        <v>1994245.98</v>
      </c>
      <c r="H38" s="179">
        <f>SUMIF('РРО 21-25'!CN$18:CN$1158,свод!AY38,'РРО 21-25'!AV$18:AV$1158)</f>
        <v>0</v>
      </c>
      <c r="I38" s="179">
        <f>SUMIF('РРО 21-25'!CN$18:CN$1158,свод!AY38,'РРО 21-25'!AW$18:AW$1158)</f>
        <v>0</v>
      </c>
      <c r="J38" s="179">
        <f>SUMIF('РРО 21-25'!CN$18:CN$1158,свод!AY38,'РРО 21-25'!AX$18:AX$1158)</f>
        <v>0</v>
      </c>
      <c r="K38" s="179">
        <f>SUMIF('РРО 21-25'!CN$18:CN$1158,свод!AY38,'РРО 21-25'!AY$18:AY$1158)</f>
        <v>0</v>
      </c>
      <c r="L38" s="179">
        <f>SUMIF('РРО 21-25'!CN$18:CN$1158,свод!AY38,'РРО 21-25'!AZ$18:AZ$1158)</f>
        <v>0</v>
      </c>
      <c r="M38" s="179">
        <f>SUMIF('РРО 21-25'!CN$18:CN$1158,свод!AY38,'РРО 21-25'!BA$18:BA$1158)</f>
        <v>0</v>
      </c>
      <c r="N38" s="179">
        <f>SUMIF('РРО 21-25'!CN$18:CN$1158,свод!AY38,'РРО 21-25'!BB$18:BB$1158)</f>
        <v>2056118.17</v>
      </c>
      <c r="O38" s="179">
        <f>SUMIF('РРО 21-25'!CN$18:CN$1158,свод!AY38,'РРО 21-25'!BC$18:BC$1158)</f>
        <v>1994245.98</v>
      </c>
      <c r="P38" s="180">
        <f>SUMIF('РРО 21-25'!CN$18:CN$1158,свод!AY38,'РРО 21-25'!BD$18:BD$1158)</f>
        <v>1577770</v>
      </c>
      <c r="Q38" s="179">
        <f>SUMIF('РРО 21-25'!CN$18:CN$1158,свод!AY38,'РРО 21-25'!BE$18:BE$1158)</f>
        <v>0</v>
      </c>
      <c r="R38" s="179">
        <f>SUMIF('РРО 21-25'!CN$18:CN$1158,свод!AY38,'РРО 21-25'!BF$18:BF$1158)</f>
        <v>0</v>
      </c>
      <c r="S38" s="179">
        <f>SUMIF('РРО 21-25'!CN$18:CN$1158,свод!AY38,'РРО 21-25'!BG$18:BG$1158)</f>
        <v>0</v>
      </c>
      <c r="T38" s="179">
        <f>SUMIF('РРО 21-25'!CN$18:CN$1158,свод!AY38,'РРО 21-25'!BH$18:BH$1158)</f>
        <v>1577770</v>
      </c>
      <c r="U38" s="180">
        <f>SUMIF('РРО 21-25'!CN$18:CN$1158,свод!AY38,'РРО 21-25'!BI$18:BI$1158)</f>
        <v>1577770</v>
      </c>
      <c r="V38" s="179">
        <f>SUMIF('РРО 21-25'!CN$18:CN$1158,свод!AY38,'РРО 21-25'!BJ$18:BJ$1158)</f>
        <v>0</v>
      </c>
      <c r="W38" s="179">
        <f>SUMIF('РРО 21-25'!CN$18:CN$1158,свод!AY38,'РРО 21-25'!BK$18:BK$1158)</f>
        <v>0</v>
      </c>
      <c r="X38" s="179">
        <f>SUMIF('РРО 21-25'!CN$18:CN$1158,свод!AY38,'РРО 21-25'!BL$18:BL$1158)</f>
        <v>0</v>
      </c>
      <c r="Y38" s="179">
        <f>SUMIF('РРО 21-25'!CN$18:CN$1158,свод!AY38,'РРО 21-25'!BM$18:BM$1158)</f>
        <v>1577770</v>
      </c>
      <c r="Z38" s="180">
        <f>SUMIF('РРО 21-25'!CN$18:CN$1158,свод!AY38,'РРО 21-25'!BN$18:BN$1158)</f>
        <v>1577770</v>
      </c>
      <c r="AA38" s="179">
        <f>SUMIF('РРО 21-25'!CN$18:CN$1158,свод!AY38,'РРО 21-25'!BO$18:BO$1158)</f>
        <v>0</v>
      </c>
      <c r="AB38" s="179">
        <f>SUMIF('РРО 21-25'!CN$18:CN$1158,свод!AY38,'РРО 21-25'!BP$18:BP$1158)</f>
        <v>0</v>
      </c>
      <c r="AC38" s="179">
        <f>SUMIF('РРО 21-25'!CN$18:CN$1158,свод!AY38,'РРО 21-25'!BQ$18:BQ$1158)</f>
        <v>0</v>
      </c>
      <c r="AD38" s="179">
        <f>SUMIF('РРО 21-25'!CN$18:CN$1158,свод!AY38,'РРО 21-25'!BR$18:BR$1158)</f>
        <v>1577770</v>
      </c>
      <c r="AE38" s="180">
        <f>SUMIF('РРО 21-25'!CN$18:CN$1158,свод!AY38,'РРО 21-25'!BS$18:BS$1158)</f>
        <v>1577770</v>
      </c>
      <c r="AF38" s="179">
        <f>SUMIF('РРО 21-25'!CN$18:CN$1158,свод!AY38,'РРО 21-25'!BT$18:BT$1158)</f>
        <v>0</v>
      </c>
      <c r="AG38" s="179">
        <f>SUMIF('РРО 21-25'!CN$18:CN$1158,свод!AY38,'РРО 21-25'!BU$18:BU$1158)</f>
        <v>0</v>
      </c>
      <c r="AH38" s="179">
        <f>SUMIF('РРО 21-25'!CN$18:CN$1158,свод!AY38,'РРО 21-25'!BV$18:BV$1158)</f>
        <v>0</v>
      </c>
      <c r="AI38" s="179">
        <f>SUMIF('РРО 21-25'!CN$18:CN$1158,свод!AY38,'РРО 21-25'!BW$18:BW$1158)</f>
        <v>1577770</v>
      </c>
      <c r="AJ38" s="179">
        <f>SUMIF('РРО 21-25'!CN$18:CN$1158,свод!AY38,'РРО 21-25'!BX$18:BX$1158)</f>
        <v>1994245.98</v>
      </c>
      <c r="AK38" s="179">
        <f>SUMIF('РРО 21-25'!CN$18:CN$1158,свод!AY38,'РРО 21-25'!BY$18:BY$1158)</f>
        <v>0</v>
      </c>
      <c r="AL38" s="179">
        <f>SUMIF('РРО 21-25'!CN$18:CN$1158,свод!AY38,'РРО 21-25'!BZ$18:BZ$1158)</f>
        <v>0</v>
      </c>
      <c r="AM38" s="179">
        <f>SUMIF('РРО 21-25'!CN$18:CN$1158,свод!AY38,'РРО 21-25'!CA$18:CA$1158)</f>
        <v>0</v>
      </c>
      <c r="AN38" s="179">
        <f>SUMIF('РРО 21-25'!CN$18:CN$1158,свод!AY38,'РРО 21-25'!CB$18:CB$1158)</f>
        <v>1994245.98</v>
      </c>
      <c r="AO38" s="179">
        <f>SUMIF('РРО 21-25'!CN$18:CN$1158,свод!AY38,'РРО 21-25'!CC$18:CC$1158)</f>
        <v>1577770</v>
      </c>
      <c r="AP38" s="179">
        <f>SUMIF('РРО 21-25'!CN$18:CN$1158,свод!AY38,'РРО 21-25'!CD$18:CD$1158)</f>
        <v>0</v>
      </c>
      <c r="AQ38" s="179">
        <f>SUMIF('РРО 21-25'!CN$18:CN$1158,свод!AY38,'РРО 21-25'!CE$18:CE$1158)</f>
        <v>0</v>
      </c>
      <c r="AR38" s="179">
        <f>SUMIF('РРО 21-25'!CN$18:CN$1158,свод!AY38,'РРО 21-25'!CF$18:CF$1158)</f>
        <v>0</v>
      </c>
      <c r="AS38" s="179">
        <f>SUMIF('РРО 21-25'!CN$18:CN$1158,свод!AY38,'РРО 21-25'!CG$18:CG$1158)</f>
        <v>1577770</v>
      </c>
      <c r="AT38" s="179">
        <f>SUMIF('РРО 21-25'!CN$18:CN$1158,свод!AY38,'РРО 21-25'!CH$18:CH$1158)</f>
        <v>1577770</v>
      </c>
      <c r="AU38" s="179">
        <f>SUMIF('РРО 21-25'!CN$18:CN$1158,свод!AY38,'РРО 21-25'!CI$18:CI$1158)</f>
        <v>0</v>
      </c>
      <c r="AV38" s="179">
        <f>SUMIF('РРО 21-25'!CN$18:CN$1158,свод!AY38,'РРО 21-25'!CJ$18:CJ$1158)</f>
        <v>0</v>
      </c>
      <c r="AW38" s="179">
        <f>SUMIF('РРО 21-25'!CN$18:CN$1158,свод!AY38,'РРО 21-25'!CK$18:CK$1158)</f>
        <v>0</v>
      </c>
      <c r="AX38" s="179">
        <f>SUMIF('РРО 21-25'!CN$18:CN$1158,свод!AY38,'РРО 21-25'!CL$18:CL$1158)</f>
        <v>1577770</v>
      </c>
      <c r="AY38" t="str">
        <f t="shared" si="1"/>
        <v>4010000221004нормативный</v>
      </c>
      <c r="BC38" s="142">
        <f t="shared" si="2"/>
        <v>0</v>
      </c>
      <c r="BD38" s="142">
        <f t="shared" si="3"/>
        <v>0</v>
      </c>
      <c r="BE38" s="142">
        <f t="shared" si="4"/>
        <v>0</v>
      </c>
      <c r="BF38" s="142">
        <f t="shared" si="5"/>
        <v>0</v>
      </c>
      <c r="BG38" s="142">
        <f t="shared" si="6"/>
        <v>0</v>
      </c>
      <c r="BH38" s="142">
        <f t="shared" si="7"/>
        <v>0</v>
      </c>
      <c r="BI38" s="142">
        <f t="shared" si="8"/>
        <v>0</v>
      </c>
      <c r="BJ38" s="142">
        <f t="shared" si="9"/>
        <v>0</v>
      </c>
      <c r="BK38" s="142">
        <f t="shared" si="10"/>
        <v>0</v>
      </c>
      <c r="BL38" s="142">
        <f t="shared" si="11"/>
        <v>0</v>
      </c>
    </row>
    <row r="39" spans="1:64" ht="15" customHeight="1">
      <c r="A39" s="184">
        <v>401000023</v>
      </c>
      <c r="B39" s="183"/>
      <c r="C39" s="182" t="s">
        <v>214</v>
      </c>
      <c r="D39" s="182" t="s">
        <v>71</v>
      </c>
      <c r="E39" s="181" t="s">
        <v>92</v>
      </c>
      <c r="F39" s="180">
        <f>SUMIF('РРО 21-25'!CN$18:CN$1158,свод!AY39,'РРО 21-25'!AT$18:AT$1158)</f>
        <v>0</v>
      </c>
      <c r="G39" s="180">
        <f>SUMIF('РРО 21-25'!CN$18:CN$1158,свод!AY39,'РРО 21-25'!AU$18:AU$1158)</f>
        <v>0</v>
      </c>
      <c r="H39" s="179">
        <f>SUMIF('РРО 21-25'!CN$18:CN$1158,свод!AY39,'РРО 21-25'!AV$18:AV$1158)</f>
        <v>0</v>
      </c>
      <c r="I39" s="179">
        <f>SUMIF('РРО 21-25'!CN$18:CN$1158,свод!AY39,'РРО 21-25'!AW$18:AW$1158)</f>
        <v>0</v>
      </c>
      <c r="J39" s="179">
        <f>SUMIF('РРО 21-25'!CN$18:CN$1158,свод!AY39,'РРО 21-25'!AX$18:AX$1158)</f>
        <v>0</v>
      </c>
      <c r="K39" s="179">
        <f>SUMIF('РРО 21-25'!CN$18:CN$1158,свод!AY39,'РРО 21-25'!AY$18:AY$1158)</f>
        <v>0</v>
      </c>
      <c r="L39" s="179">
        <f>SUMIF('РРО 21-25'!CN$18:CN$1158,свод!AY39,'РРО 21-25'!AZ$18:AZ$1158)</f>
        <v>0</v>
      </c>
      <c r="M39" s="179">
        <f>SUMIF('РРО 21-25'!CN$18:CN$1158,свод!AY39,'РРО 21-25'!BA$18:BA$1158)</f>
        <v>0</v>
      </c>
      <c r="N39" s="179">
        <f>SUMIF('РРО 21-25'!CN$18:CN$1158,свод!AY39,'РРО 21-25'!BB$18:BB$1158)</f>
        <v>0</v>
      </c>
      <c r="O39" s="179">
        <f>SUMIF('РРО 21-25'!CN$18:CN$1158,свод!AY39,'РРО 21-25'!BC$18:BC$1158)</f>
        <v>0</v>
      </c>
      <c r="P39" s="180">
        <f>SUMIF('РРО 21-25'!CN$18:CN$1158,свод!AY39,'РРО 21-25'!BD$18:BD$1158)</f>
        <v>0</v>
      </c>
      <c r="Q39" s="179">
        <f>SUMIF('РРО 21-25'!CN$18:CN$1158,свод!AY39,'РРО 21-25'!BE$18:BE$1158)</f>
        <v>0</v>
      </c>
      <c r="R39" s="179">
        <f>SUMIF('РРО 21-25'!CN$18:CN$1158,свод!AY39,'РРО 21-25'!BF$18:BF$1158)</f>
        <v>0</v>
      </c>
      <c r="S39" s="179">
        <f>SUMIF('РРО 21-25'!CN$18:CN$1158,свод!AY39,'РРО 21-25'!BG$18:BG$1158)</f>
        <v>0</v>
      </c>
      <c r="T39" s="179">
        <f>SUMIF('РРО 21-25'!CN$18:CN$1158,свод!AY39,'РРО 21-25'!BH$18:BH$1158)</f>
        <v>0</v>
      </c>
      <c r="U39" s="180">
        <f>SUMIF('РРО 21-25'!CN$18:CN$1158,свод!AY39,'РРО 21-25'!BI$18:BI$1158)</f>
        <v>0</v>
      </c>
      <c r="V39" s="179">
        <f>SUMIF('РРО 21-25'!CN$18:CN$1158,свод!AY39,'РРО 21-25'!BJ$18:BJ$1158)</f>
        <v>0</v>
      </c>
      <c r="W39" s="179">
        <f>SUMIF('РРО 21-25'!CN$18:CN$1158,свод!AY39,'РРО 21-25'!BK$18:BK$1158)</f>
        <v>0</v>
      </c>
      <c r="X39" s="179">
        <f>SUMIF('РРО 21-25'!CN$18:CN$1158,свод!AY39,'РРО 21-25'!BL$18:BL$1158)</f>
        <v>0</v>
      </c>
      <c r="Y39" s="179">
        <f>SUMIF('РРО 21-25'!CN$18:CN$1158,свод!AY39,'РРО 21-25'!BM$18:BM$1158)</f>
        <v>0</v>
      </c>
      <c r="Z39" s="180">
        <f>SUMIF('РРО 21-25'!CN$18:CN$1158,свод!AY39,'РРО 21-25'!BN$18:BN$1158)</f>
        <v>0</v>
      </c>
      <c r="AA39" s="179">
        <f>SUMIF('РРО 21-25'!CN$18:CN$1158,свод!AY39,'РРО 21-25'!BO$18:BO$1158)</f>
        <v>0</v>
      </c>
      <c r="AB39" s="179">
        <f>SUMIF('РРО 21-25'!CN$18:CN$1158,свод!AY39,'РРО 21-25'!BP$18:BP$1158)</f>
        <v>0</v>
      </c>
      <c r="AC39" s="179">
        <f>SUMIF('РРО 21-25'!CN$18:CN$1158,свод!AY39,'РРО 21-25'!BQ$18:BQ$1158)</f>
        <v>0</v>
      </c>
      <c r="AD39" s="179">
        <f>SUMIF('РРО 21-25'!CN$18:CN$1158,свод!AY39,'РРО 21-25'!BR$18:BR$1158)</f>
        <v>0</v>
      </c>
      <c r="AE39" s="180">
        <f>SUMIF('РРО 21-25'!CN$18:CN$1158,свод!AY39,'РРО 21-25'!BS$18:BS$1158)</f>
        <v>3410000</v>
      </c>
      <c r="AF39" s="179">
        <f>SUMIF('РРО 21-25'!CN$18:CN$1158,свод!AY39,'РРО 21-25'!BT$18:BT$1158)</f>
        <v>0</v>
      </c>
      <c r="AG39" s="179">
        <f>SUMIF('РРО 21-25'!CN$18:CN$1158,свод!AY39,'РРО 21-25'!BU$18:BU$1158)</f>
        <v>0</v>
      </c>
      <c r="AH39" s="179">
        <f>SUMIF('РРО 21-25'!CN$18:CN$1158,свод!AY39,'РРО 21-25'!BV$18:BV$1158)</f>
        <v>0</v>
      </c>
      <c r="AI39" s="179">
        <f>SUMIF('РРО 21-25'!CN$18:CN$1158,свод!AY39,'РРО 21-25'!BW$18:BW$1158)</f>
        <v>3410000</v>
      </c>
      <c r="AJ39" s="179">
        <f>SUMIF('РРО 21-25'!CN$18:CN$1158,свод!AY39,'РРО 21-25'!BX$18:BX$1158)</f>
        <v>0</v>
      </c>
      <c r="AK39" s="179">
        <f>SUMIF('РРО 21-25'!CN$18:CN$1158,свод!AY39,'РРО 21-25'!BY$18:BY$1158)</f>
        <v>0</v>
      </c>
      <c r="AL39" s="179">
        <f>SUMIF('РРО 21-25'!CN$18:CN$1158,свод!AY39,'РРО 21-25'!BZ$18:BZ$1158)</f>
        <v>0</v>
      </c>
      <c r="AM39" s="179">
        <f>SUMIF('РРО 21-25'!CN$18:CN$1158,свод!AY39,'РРО 21-25'!CA$18:CA$1158)</f>
        <v>0</v>
      </c>
      <c r="AN39" s="179">
        <f>SUMIF('РРО 21-25'!CN$18:CN$1158,свод!AY39,'РРО 21-25'!CB$18:CB$1158)</f>
        <v>0</v>
      </c>
      <c r="AO39" s="179">
        <f>SUMIF('РРО 21-25'!CN$18:CN$1158,свод!AY39,'РРО 21-25'!CC$18:CC$1158)</f>
        <v>0</v>
      </c>
      <c r="AP39" s="179">
        <f>SUMIF('РРО 21-25'!CN$18:CN$1158,свод!AY39,'РРО 21-25'!CD$18:CD$1158)</f>
        <v>0</v>
      </c>
      <c r="AQ39" s="179">
        <f>SUMIF('РРО 21-25'!CN$18:CN$1158,свод!AY39,'РРО 21-25'!CE$18:CE$1158)</f>
        <v>0</v>
      </c>
      <c r="AR39" s="179">
        <f>SUMIF('РРО 21-25'!CN$18:CN$1158,свод!AY39,'РРО 21-25'!CF$18:CF$1158)</f>
        <v>0</v>
      </c>
      <c r="AS39" s="179">
        <f>SUMIF('РРО 21-25'!CN$18:CN$1158,свод!AY39,'РРО 21-25'!CG$18:CG$1158)</f>
        <v>0</v>
      </c>
      <c r="AT39" s="179">
        <f>SUMIF('РРО 21-25'!CN$18:CN$1158,свод!AY39,'РРО 21-25'!CH$18:CH$1158)</f>
        <v>0</v>
      </c>
      <c r="AU39" s="179">
        <f>SUMIF('РРО 21-25'!CN$18:CN$1158,свод!AY39,'РРО 21-25'!CI$18:CI$1158)</f>
        <v>0</v>
      </c>
      <c r="AV39" s="179">
        <f>SUMIF('РРО 21-25'!CN$18:CN$1158,свод!AY39,'РРО 21-25'!CJ$18:CJ$1158)</f>
        <v>0</v>
      </c>
      <c r="AW39" s="179">
        <f>SUMIF('РРО 21-25'!CN$18:CN$1158,свод!AY39,'РРО 21-25'!CK$18:CK$1158)</f>
        <v>0</v>
      </c>
      <c r="AX39" s="179">
        <f>SUMIF('РРО 21-25'!CN$18:CN$1158,свод!AY39,'РРО 21-25'!CL$18:CL$1158)</f>
        <v>0</v>
      </c>
      <c r="AY39" t="str">
        <f t="shared" ref="AY39" si="14">CONCATENATE(A39,C39,D39,E39)</f>
        <v>4010000230801плановый</v>
      </c>
      <c r="BC39" s="142">
        <f t="shared" ref="BC39" si="15">AO39-P39</f>
        <v>0</v>
      </c>
      <c r="BD39" s="142">
        <f t="shared" ref="BD39" si="16">AP39-Q39</f>
        <v>0</v>
      </c>
      <c r="BE39" s="142">
        <f t="shared" ref="BE39" si="17">AQ39-R39</f>
        <v>0</v>
      </c>
      <c r="BF39" s="142">
        <f t="shared" ref="BF39" si="18">AR39-S39</f>
        <v>0</v>
      </c>
      <c r="BG39" s="142">
        <f t="shared" ref="BG39" si="19">AS39-T39</f>
        <v>0</v>
      </c>
      <c r="BH39" s="142">
        <f t="shared" ref="BH39" si="20">AT39-U39</f>
        <v>0</v>
      </c>
      <c r="BI39" s="142">
        <f t="shared" ref="BI39" si="21">AU39-V39</f>
        <v>0</v>
      </c>
      <c r="BJ39" s="142">
        <f t="shared" ref="BJ39" si="22">AV39-W39</f>
        <v>0</v>
      </c>
      <c r="BK39" s="142">
        <f t="shared" ref="BK39" si="23">AW39-X39</f>
        <v>0</v>
      </c>
      <c r="BL39" s="142">
        <f t="shared" ref="BL39" si="24">AX39-Y39</f>
        <v>0</v>
      </c>
    </row>
    <row r="40" spans="1:64" ht="33" customHeight="1">
      <c r="A40" s="184">
        <v>401000024</v>
      </c>
      <c r="B40" s="183" t="s">
        <v>1840</v>
      </c>
      <c r="C40" s="182" t="s">
        <v>219</v>
      </c>
      <c r="D40" s="182" t="s">
        <v>74</v>
      </c>
      <c r="E40" s="181" t="s">
        <v>91</v>
      </c>
      <c r="F40" s="180">
        <f>SUMIF('РРО 21-25'!CN$18:CN$1158,свод!AY40,'РРО 21-25'!AT$18:AT$1158)</f>
        <v>267025601.81</v>
      </c>
      <c r="G40" s="180">
        <f>SUMIF('РРО 21-25'!CN$18:CN$1158,свод!AY40,'РРО 21-25'!AU$18:AU$1158)</f>
        <v>267025601.81</v>
      </c>
      <c r="H40" s="179">
        <f>SUMIF('РРО 21-25'!CN$18:CN$1158,свод!AY40,'РРО 21-25'!AV$18:AV$1158)</f>
        <v>0</v>
      </c>
      <c r="I40" s="179">
        <f>SUMIF('РРО 21-25'!CN$18:CN$1158,свод!AY40,'РРО 21-25'!AW$18:AW$1158)</f>
        <v>0</v>
      </c>
      <c r="J40" s="179">
        <f>SUMIF('РРО 21-25'!CN$18:CN$1158,свод!AY40,'РРО 21-25'!AX$18:AX$1158)</f>
        <v>13615972.689999999</v>
      </c>
      <c r="K40" s="179">
        <f>SUMIF('РРО 21-25'!CN$18:CN$1158,свод!AY40,'РРО 21-25'!AY$18:AY$1158)</f>
        <v>13615972.689999999</v>
      </c>
      <c r="L40" s="179">
        <f>SUMIF('РРО 21-25'!CN$18:CN$1158,свод!AY40,'РРО 21-25'!AZ$18:AZ$1158)</f>
        <v>0</v>
      </c>
      <c r="M40" s="179">
        <f>SUMIF('РРО 21-25'!CN$18:CN$1158,свод!AY40,'РРО 21-25'!BA$18:BA$1158)</f>
        <v>0</v>
      </c>
      <c r="N40" s="179">
        <f>SUMIF('РРО 21-25'!CN$18:CN$1158,свод!AY40,'РРО 21-25'!BB$18:BB$1158)</f>
        <v>253409629.12</v>
      </c>
      <c r="O40" s="179">
        <f>SUMIF('РРО 21-25'!CN$18:CN$1158,свод!AY40,'РРО 21-25'!BC$18:BC$1158)</f>
        <v>253409629.12</v>
      </c>
      <c r="P40" s="180">
        <f>SUMIF('РРО 21-25'!CN$18:CN$1158,свод!AY40,'РРО 21-25'!BD$18:BD$1158)</f>
        <v>256511180.73999998</v>
      </c>
      <c r="Q40" s="179">
        <f>SUMIF('РРО 21-25'!CN$18:CN$1158,свод!AY40,'РРО 21-25'!BE$18:BE$1158)</f>
        <v>0</v>
      </c>
      <c r="R40" s="179">
        <f>SUMIF('РРО 21-25'!CN$18:CN$1158,свод!AY40,'РРО 21-25'!BF$18:BF$1158)</f>
        <v>0</v>
      </c>
      <c r="S40" s="179">
        <f>SUMIF('РРО 21-25'!CN$18:CN$1158,свод!AY40,'РРО 21-25'!BG$18:BG$1158)</f>
        <v>0</v>
      </c>
      <c r="T40" s="179">
        <f>SUMIF('РРО 21-25'!CN$18:CN$1158,свод!AY40,'РРО 21-25'!BH$18:BH$1158)</f>
        <v>256511180.73999998</v>
      </c>
      <c r="U40" s="180">
        <f>SUMIF('РРО 21-25'!CN$18:CN$1158,свод!AY40,'РРО 21-25'!BI$18:BI$1158)</f>
        <v>261523580</v>
      </c>
      <c r="V40" s="179">
        <f>SUMIF('РРО 21-25'!CN$18:CN$1158,свод!AY40,'РРО 21-25'!BJ$18:BJ$1158)</f>
        <v>0</v>
      </c>
      <c r="W40" s="179">
        <f>SUMIF('РРО 21-25'!CN$18:CN$1158,свод!AY40,'РРО 21-25'!BK$18:BK$1158)</f>
        <v>0</v>
      </c>
      <c r="X40" s="179">
        <f>SUMIF('РРО 21-25'!CN$18:CN$1158,свод!AY40,'РРО 21-25'!BL$18:BL$1158)</f>
        <v>0</v>
      </c>
      <c r="Y40" s="179">
        <f>SUMIF('РРО 21-25'!CN$18:CN$1158,свод!AY40,'РРО 21-25'!BM$18:BM$1158)</f>
        <v>261523580</v>
      </c>
      <c r="Z40" s="180">
        <f>SUMIF('РРО 21-25'!CN$18:CN$1158,свод!AY40,'РРО 21-25'!BN$18:BN$1158)</f>
        <v>261946220</v>
      </c>
      <c r="AA40" s="179">
        <f>SUMIF('РРО 21-25'!CN$18:CN$1158,свод!AY40,'РРО 21-25'!BO$18:BO$1158)</f>
        <v>0</v>
      </c>
      <c r="AB40" s="179">
        <f>SUMIF('РРО 21-25'!CN$18:CN$1158,свод!AY40,'РРО 21-25'!BP$18:BP$1158)</f>
        <v>0</v>
      </c>
      <c r="AC40" s="179">
        <f>SUMIF('РРО 21-25'!CN$18:CN$1158,свод!AY40,'РРО 21-25'!BQ$18:BQ$1158)</f>
        <v>0</v>
      </c>
      <c r="AD40" s="179">
        <f>SUMIF('РРО 21-25'!CN$18:CN$1158,свод!AY40,'РРО 21-25'!BR$18:BR$1158)</f>
        <v>261946220</v>
      </c>
      <c r="AE40" s="180">
        <f>SUMIF('РРО 21-25'!CN$18:CN$1158,свод!AY40,'РРО 21-25'!BS$18:BS$1158)</f>
        <v>261946220</v>
      </c>
      <c r="AF40" s="179">
        <f>SUMIF('РРО 21-25'!CN$18:CN$1158,свод!AY40,'РРО 21-25'!BT$18:BT$1158)</f>
        <v>0</v>
      </c>
      <c r="AG40" s="179">
        <f>SUMIF('РРО 21-25'!CN$18:CN$1158,свод!AY40,'РРО 21-25'!BU$18:BU$1158)</f>
        <v>0</v>
      </c>
      <c r="AH40" s="179">
        <f>SUMIF('РРО 21-25'!CN$18:CN$1158,свод!AY40,'РРО 21-25'!BV$18:BV$1158)</f>
        <v>0</v>
      </c>
      <c r="AI40" s="179">
        <f>SUMIF('РРО 21-25'!CN$18:CN$1158,свод!AY40,'РРО 21-25'!BW$18:BW$1158)</f>
        <v>261946220</v>
      </c>
      <c r="AJ40" s="179">
        <f>SUMIF('РРО 21-25'!CN$18:CN$1158,свод!AY40,'РРО 21-25'!BX$18:BX$1158)</f>
        <v>267025601.81</v>
      </c>
      <c r="AK40" s="179">
        <f>SUMIF('РРО 21-25'!CN$18:CN$1158,свод!AY40,'РРО 21-25'!BY$18:BY$1158)</f>
        <v>0</v>
      </c>
      <c r="AL40" s="179">
        <f>SUMIF('РРО 21-25'!CN$18:CN$1158,свод!AY40,'РРО 21-25'!BZ$18:BZ$1158)</f>
        <v>13615972.689999999</v>
      </c>
      <c r="AM40" s="179">
        <f>SUMIF('РРО 21-25'!CN$18:CN$1158,свод!AY40,'РРО 21-25'!CA$18:CA$1158)</f>
        <v>0</v>
      </c>
      <c r="AN40" s="179">
        <f>SUMIF('РРО 21-25'!CN$18:CN$1158,свод!AY40,'РРО 21-25'!CB$18:CB$1158)</f>
        <v>253409629.12</v>
      </c>
      <c r="AO40" s="179">
        <f>SUMIF('РРО 21-25'!CN$18:CN$1158,свод!AY40,'РРО 21-25'!CC$18:CC$1158)</f>
        <v>257233110.74000001</v>
      </c>
      <c r="AP40" s="179">
        <f>SUMIF('РРО 21-25'!CN$18:CN$1158,свод!AY40,'РРО 21-25'!CD$18:CD$1158)</f>
        <v>0</v>
      </c>
      <c r="AQ40" s="179">
        <f>SUMIF('РРО 21-25'!CN$18:CN$1158,свод!AY40,'РРО 21-25'!CE$18:CE$1158)</f>
        <v>0</v>
      </c>
      <c r="AR40" s="179">
        <f>SUMIF('РРО 21-25'!CN$18:CN$1158,свод!AY40,'РРО 21-25'!CF$18:CF$1158)</f>
        <v>0</v>
      </c>
      <c r="AS40" s="179">
        <f>SUMIF('РРО 21-25'!CN$18:CN$1158,свод!AY40,'РРО 21-25'!CG$18:CG$1158)</f>
        <v>257233110.74000001</v>
      </c>
      <c r="AT40" s="179">
        <f>SUMIF('РРО 21-25'!CN$18:CN$1158,свод!AY40,'РРО 21-25'!CH$18:CH$1158)</f>
        <v>262245510</v>
      </c>
      <c r="AU40" s="179">
        <f>SUMIF('РРО 21-25'!CN$18:CN$1158,свод!AY40,'РРО 21-25'!CI$18:CI$1158)</f>
        <v>0</v>
      </c>
      <c r="AV40" s="179">
        <f>SUMIF('РРО 21-25'!CN$18:CN$1158,свод!AY40,'РРО 21-25'!CJ$18:CJ$1158)</f>
        <v>0</v>
      </c>
      <c r="AW40" s="179">
        <f>SUMIF('РРО 21-25'!CN$18:CN$1158,свод!AY40,'РРО 21-25'!CK$18:CK$1158)</f>
        <v>0</v>
      </c>
      <c r="AX40" s="179">
        <f>SUMIF('РРО 21-25'!CN$18:CN$1158,свод!AY40,'РРО 21-25'!CL$18:CL$1158)</f>
        <v>262245510</v>
      </c>
      <c r="AY40" t="str">
        <f t="shared" si="1"/>
        <v>4010000240703нормативный</v>
      </c>
      <c r="BC40" s="213">
        <f t="shared" si="2"/>
        <v>721930.0000000298</v>
      </c>
      <c r="BD40" s="142">
        <f t="shared" si="3"/>
        <v>0</v>
      </c>
      <c r="BE40" s="142">
        <f t="shared" si="4"/>
        <v>0</v>
      </c>
      <c r="BF40" s="142">
        <f t="shared" si="5"/>
        <v>0</v>
      </c>
      <c r="BG40" s="142">
        <f t="shared" si="6"/>
        <v>721930.0000000298</v>
      </c>
      <c r="BH40" s="142">
        <f t="shared" si="7"/>
        <v>721930</v>
      </c>
      <c r="BI40" s="142">
        <f t="shared" si="8"/>
        <v>0</v>
      </c>
      <c r="BJ40" s="142">
        <f t="shared" si="9"/>
        <v>0</v>
      </c>
      <c r="BK40" s="142">
        <f t="shared" si="10"/>
        <v>0</v>
      </c>
      <c r="BL40" s="142">
        <f t="shared" si="11"/>
        <v>721930</v>
      </c>
    </row>
    <row r="41" spans="1:64" ht="15" customHeight="1">
      <c r="A41" s="184">
        <v>401000024</v>
      </c>
      <c r="B41" s="183" t="s">
        <v>1840</v>
      </c>
      <c r="C41" s="182" t="s">
        <v>219</v>
      </c>
      <c r="D41" s="182" t="s">
        <v>74</v>
      </c>
      <c r="E41" s="181" t="s">
        <v>92</v>
      </c>
      <c r="F41" s="180">
        <f>SUMIF('РРО 21-25'!CN$18:CN$1158,свод!AY41,'РРО 21-25'!AT$18:AT$1158)</f>
        <v>306018959.97000003</v>
      </c>
      <c r="G41" s="180">
        <f>SUMIF('РРО 21-25'!CN$18:CN$1158,свод!AY41,'РРО 21-25'!AU$18:AU$1158)</f>
        <v>304512650.40999997</v>
      </c>
      <c r="H41" s="179">
        <f>SUMIF('РРО 21-25'!CN$18:CN$1158,свод!AY41,'РРО 21-25'!AV$18:AV$1158)</f>
        <v>59471490.019999996</v>
      </c>
      <c r="I41" s="179">
        <f>SUMIF('РРО 21-25'!CN$18:CN$1158,свод!AY41,'РРО 21-25'!AW$18:AW$1158)</f>
        <v>59471490.019999996</v>
      </c>
      <c r="J41" s="179">
        <f>SUMIF('РРО 21-25'!CN$18:CN$1158,свод!AY41,'РРО 21-25'!AX$18:AX$1158)</f>
        <v>17719763.84</v>
      </c>
      <c r="K41" s="179">
        <f>SUMIF('РРО 21-25'!CN$18:CN$1158,свод!AY41,'РРО 21-25'!AY$18:AY$1158)</f>
        <v>17719763.84</v>
      </c>
      <c r="L41" s="179">
        <f>SUMIF('РРО 21-25'!CN$18:CN$1158,свод!AY41,'РРО 21-25'!AZ$18:AZ$1158)</f>
        <v>0</v>
      </c>
      <c r="M41" s="179">
        <f>SUMIF('РРО 21-25'!CN$18:CN$1158,свод!AY41,'РРО 21-25'!BA$18:BA$1158)</f>
        <v>0</v>
      </c>
      <c r="N41" s="179">
        <f>SUMIF('РРО 21-25'!CN$18:CN$1158,свод!AY41,'РРО 21-25'!BB$18:BB$1158)</f>
        <v>228827706.11000001</v>
      </c>
      <c r="O41" s="179">
        <f>SUMIF('РРО 21-25'!CN$18:CN$1158,свод!AY41,'РРО 21-25'!BC$18:BC$1158)</f>
        <v>227321396.55000001</v>
      </c>
      <c r="P41" s="180">
        <f>SUMIF('РРО 21-25'!CN$18:CN$1158,свод!AY41,'РРО 21-25'!BD$18:BD$1158)</f>
        <v>241825582.34</v>
      </c>
      <c r="Q41" s="179">
        <f>SUMIF('РРО 21-25'!CN$18:CN$1158,свод!AY41,'РРО 21-25'!BE$18:BE$1158)</f>
        <v>0</v>
      </c>
      <c r="R41" s="179">
        <f>SUMIF('РРО 21-25'!CN$18:CN$1158,свод!AY41,'РРО 21-25'!BF$18:BF$1158)</f>
        <v>0</v>
      </c>
      <c r="S41" s="179">
        <f>SUMIF('РРО 21-25'!CN$18:CN$1158,свод!AY41,'РРО 21-25'!BG$18:BG$1158)</f>
        <v>0</v>
      </c>
      <c r="T41" s="179">
        <f>SUMIF('РРО 21-25'!CN$18:CN$1158,свод!AY41,'РРО 21-25'!BH$18:BH$1158)</f>
        <v>241825582.34</v>
      </c>
      <c r="U41" s="180">
        <f>SUMIF('РРО 21-25'!CN$18:CN$1158,свод!AY41,'РРО 21-25'!BI$18:BI$1158)</f>
        <v>231267327.50999999</v>
      </c>
      <c r="V41" s="179">
        <f>SUMIF('РРО 21-25'!CN$18:CN$1158,свод!AY41,'РРО 21-25'!BJ$18:BJ$1158)</f>
        <v>0</v>
      </c>
      <c r="W41" s="179">
        <f>SUMIF('РРО 21-25'!CN$18:CN$1158,свод!AY41,'РРО 21-25'!BK$18:BK$1158)</f>
        <v>0</v>
      </c>
      <c r="X41" s="179">
        <f>SUMIF('РРО 21-25'!CN$18:CN$1158,свод!AY41,'РРО 21-25'!BL$18:BL$1158)</f>
        <v>0</v>
      </c>
      <c r="Y41" s="179">
        <f>SUMIF('РРО 21-25'!CN$18:CN$1158,свод!AY41,'РРО 21-25'!BM$18:BM$1158)</f>
        <v>231267327.50999999</v>
      </c>
      <c r="Z41" s="180">
        <f>SUMIF('РРО 21-25'!CN$18:CN$1158,свод!AY41,'РРО 21-25'!BN$18:BN$1158)</f>
        <v>231539298.55000001</v>
      </c>
      <c r="AA41" s="179">
        <f>SUMIF('РРО 21-25'!CN$18:CN$1158,свод!AY41,'РРО 21-25'!BO$18:BO$1158)</f>
        <v>0</v>
      </c>
      <c r="AB41" s="179">
        <f>SUMIF('РРО 21-25'!CN$18:CN$1158,свод!AY41,'РРО 21-25'!BP$18:BP$1158)</f>
        <v>0</v>
      </c>
      <c r="AC41" s="179">
        <f>SUMIF('РРО 21-25'!CN$18:CN$1158,свод!AY41,'РРО 21-25'!BQ$18:BQ$1158)</f>
        <v>0</v>
      </c>
      <c r="AD41" s="179">
        <f>SUMIF('РРО 21-25'!CN$18:CN$1158,свод!AY41,'РРО 21-25'!BR$18:BR$1158)</f>
        <v>231539298.55000001</v>
      </c>
      <c r="AE41" s="180">
        <f>SUMIF('РРО 21-25'!CN$18:CN$1158,свод!AY41,'РРО 21-25'!BS$18:BS$1158)</f>
        <v>231539298.55000001</v>
      </c>
      <c r="AF41" s="179">
        <f>SUMIF('РРО 21-25'!CN$18:CN$1158,свод!AY41,'РРО 21-25'!BT$18:BT$1158)</f>
        <v>0</v>
      </c>
      <c r="AG41" s="179">
        <f>SUMIF('РРО 21-25'!CN$18:CN$1158,свод!AY41,'РРО 21-25'!BU$18:BU$1158)</f>
        <v>0</v>
      </c>
      <c r="AH41" s="179">
        <f>SUMIF('РРО 21-25'!CN$18:CN$1158,свод!AY41,'РРО 21-25'!BV$18:BV$1158)</f>
        <v>0</v>
      </c>
      <c r="AI41" s="179">
        <f>SUMIF('РРО 21-25'!CN$18:CN$1158,свод!AY41,'РРО 21-25'!BW$18:BW$1158)</f>
        <v>231539298.55000001</v>
      </c>
      <c r="AJ41" s="179">
        <f>SUMIF('РРО 21-25'!CN$18:CN$1158,свод!AY41,'РРО 21-25'!BX$18:BX$1158)</f>
        <v>306018959.97000003</v>
      </c>
      <c r="AK41" s="179">
        <f>SUMIF('РРО 21-25'!CN$18:CN$1158,свод!AY41,'РРО 21-25'!BY$18:BY$1158)</f>
        <v>59471490.019999996</v>
      </c>
      <c r="AL41" s="179">
        <f>SUMIF('РРО 21-25'!CN$18:CN$1158,свод!AY41,'РРО 21-25'!BZ$18:BZ$1158)</f>
        <v>17719763.84</v>
      </c>
      <c r="AM41" s="179">
        <f>SUMIF('РРО 21-25'!CN$18:CN$1158,свод!AY41,'РРО 21-25'!CA$18:CA$1158)</f>
        <v>0</v>
      </c>
      <c r="AN41" s="179">
        <f>SUMIF('РРО 21-25'!CN$18:CN$1158,свод!AY41,'РРО 21-25'!CB$18:CB$1158)</f>
        <v>228827706.11000001</v>
      </c>
      <c r="AO41" s="179">
        <f>SUMIF('РРО 21-25'!CN$18:CN$1158,свод!AY41,'РРО 21-25'!CC$18:CC$1158)</f>
        <v>243369778.34</v>
      </c>
      <c r="AP41" s="179">
        <f>SUMIF('РРО 21-25'!CN$18:CN$1158,свод!AY41,'РРО 21-25'!CD$18:CD$1158)</f>
        <v>0</v>
      </c>
      <c r="AQ41" s="179">
        <f>SUMIF('РРО 21-25'!CN$18:CN$1158,свод!AY41,'РРО 21-25'!CE$18:CE$1158)</f>
        <v>0</v>
      </c>
      <c r="AR41" s="179">
        <f>SUMIF('РРО 21-25'!CN$18:CN$1158,свод!AY41,'РРО 21-25'!CF$18:CF$1158)</f>
        <v>0</v>
      </c>
      <c r="AS41" s="179">
        <f>SUMIF('РРО 21-25'!CN$18:CN$1158,свод!AY41,'РРО 21-25'!CG$18:CG$1158)</f>
        <v>243369778.34</v>
      </c>
      <c r="AT41" s="179">
        <f>SUMIF('РРО 21-25'!CN$18:CN$1158,свод!AY41,'РРО 21-25'!CH$18:CH$1158)</f>
        <v>267428173.50999999</v>
      </c>
      <c r="AU41" s="179">
        <f>SUMIF('РРО 21-25'!CN$18:CN$1158,свод!AY41,'РРО 21-25'!CI$18:CI$1158)</f>
        <v>0</v>
      </c>
      <c r="AV41" s="179">
        <f>SUMIF('РРО 21-25'!CN$18:CN$1158,свод!AY41,'РРО 21-25'!CJ$18:CJ$1158)</f>
        <v>0</v>
      </c>
      <c r="AW41" s="179">
        <f>SUMIF('РРО 21-25'!CN$18:CN$1158,свод!AY41,'РРО 21-25'!CK$18:CK$1158)</f>
        <v>0</v>
      </c>
      <c r="AX41" s="179">
        <f>SUMIF('РРО 21-25'!CN$18:CN$1158,свод!AY41,'РРО 21-25'!CL$18:CL$1158)</f>
        <v>267428173.50999999</v>
      </c>
      <c r="AY41" t="str">
        <f t="shared" si="1"/>
        <v>4010000240703плановый</v>
      </c>
      <c r="BC41" s="213">
        <f t="shared" si="2"/>
        <v>1544196</v>
      </c>
      <c r="BD41" s="142">
        <f t="shared" si="3"/>
        <v>0</v>
      </c>
      <c r="BE41" s="142">
        <f t="shared" si="4"/>
        <v>0</v>
      </c>
      <c r="BF41" s="142">
        <f t="shared" si="5"/>
        <v>0</v>
      </c>
      <c r="BG41" s="142">
        <f t="shared" si="6"/>
        <v>1544196</v>
      </c>
      <c r="BH41" s="142">
        <f t="shared" si="7"/>
        <v>36160846</v>
      </c>
      <c r="BI41" s="142">
        <f t="shared" si="8"/>
        <v>0</v>
      </c>
      <c r="BJ41" s="142">
        <f t="shared" si="9"/>
        <v>0</v>
      </c>
      <c r="BK41" s="142">
        <f t="shared" si="10"/>
        <v>0</v>
      </c>
      <c r="BL41" s="142">
        <f t="shared" si="11"/>
        <v>36160846</v>
      </c>
    </row>
    <row r="42" spans="1:64" ht="15" customHeight="1">
      <c r="A42" s="184">
        <v>401000025</v>
      </c>
      <c r="B42" s="183" t="s">
        <v>1839</v>
      </c>
      <c r="C42" s="182" t="s">
        <v>219</v>
      </c>
      <c r="D42" s="182" t="s">
        <v>219</v>
      </c>
      <c r="E42" s="181" t="s">
        <v>91</v>
      </c>
      <c r="F42" s="180">
        <f>SUMIF('РРО 21-25'!CN$18:CN$1158,свод!AY42,'РРО 21-25'!AT$18:AT$1158)</f>
        <v>6470945.5999999996</v>
      </c>
      <c r="G42" s="180">
        <f>SUMIF('РРО 21-25'!CN$18:CN$1158,свод!AY42,'РРО 21-25'!AU$18:AU$1158)</f>
        <v>6470945.5999999996</v>
      </c>
      <c r="H42" s="179">
        <f>SUMIF('РРО 21-25'!CN$18:CN$1158,свод!AY42,'РРО 21-25'!AV$18:AV$1158)</f>
        <v>0</v>
      </c>
      <c r="I42" s="179">
        <f>SUMIF('РРО 21-25'!CN$18:CN$1158,свод!AY42,'РРО 21-25'!AW$18:AW$1158)</f>
        <v>0</v>
      </c>
      <c r="J42" s="179">
        <f>SUMIF('РРО 21-25'!CN$18:CN$1158,свод!AY42,'РРО 21-25'!AX$18:AX$1158)</f>
        <v>0</v>
      </c>
      <c r="K42" s="179">
        <f>SUMIF('РРО 21-25'!CN$18:CN$1158,свод!AY42,'РРО 21-25'!AY$18:AY$1158)</f>
        <v>0</v>
      </c>
      <c r="L42" s="179">
        <f>SUMIF('РРО 21-25'!CN$18:CN$1158,свод!AY42,'РРО 21-25'!AZ$18:AZ$1158)</f>
        <v>0</v>
      </c>
      <c r="M42" s="179">
        <f>SUMIF('РРО 21-25'!CN$18:CN$1158,свод!AY42,'РРО 21-25'!BA$18:BA$1158)</f>
        <v>0</v>
      </c>
      <c r="N42" s="179">
        <f>SUMIF('РРО 21-25'!CN$18:CN$1158,свод!AY42,'РРО 21-25'!BB$18:BB$1158)</f>
        <v>6470945.5999999996</v>
      </c>
      <c r="O42" s="179">
        <f>SUMIF('РРО 21-25'!CN$18:CN$1158,свод!AY42,'РРО 21-25'!BC$18:BC$1158)</f>
        <v>6470945.5999999996</v>
      </c>
      <c r="P42" s="180">
        <f>SUMIF('РРО 21-25'!CN$18:CN$1158,свод!AY42,'РРО 21-25'!BD$18:BD$1158)</f>
        <v>0</v>
      </c>
      <c r="Q42" s="179">
        <f>SUMIF('РРО 21-25'!CN$18:CN$1158,свод!AY42,'РРО 21-25'!BE$18:BE$1158)</f>
        <v>0</v>
      </c>
      <c r="R42" s="179">
        <f>SUMIF('РРО 21-25'!CN$18:CN$1158,свод!AY42,'РРО 21-25'!BF$18:BF$1158)</f>
        <v>0</v>
      </c>
      <c r="S42" s="179">
        <f>SUMIF('РРО 21-25'!CN$18:CN$1158,свод!AY42,'РРО 21-25'!BG$18:BG$1158)</f>
        <v>0</v>
      </c>
      <c r="T42" s="179">
        <f>SUMIF('РРО 21-25'!CN$18:CN$1158,свод!AY42,'РРО 21-25'!BH$18:BH$1158)</f>
        <v>0</v>
      </c>
      <c r="U42" s="180">
        <f>SUMIF('РРО 21-25'!CN$18:CN$1158,свод!AY42,'РРО 21-25'!BI$18:BI$1158)</f>
        <v>0</v>
      </c>
      <c r="V42" s="179">
        <f>SUMIF('РРО 21-25'!CN$18:CN$1158,свод!AY42,'РРО 21-25'!BJ$18:BJ$1158)</f>
        <v>0</v>
      </c>
      <c r="W42" s="179">
        <f>SUMIF('РРО 21-25'!CN$18:CN$1158,свод!AY42,'РРО 21-25'!BK$18:BK$1158)</f>
        <v>0</v>
      </c>
      <c r="X42" s="179">
        <f>SUMIF('РРО 21-25'!CN$18:CN$1158,свод!AY42,'РРО 21-25'!BL$18:BL$1158)</f>
        <v>0</v>
      </c>
      <c r="Y42" s="179">
        <f>SUMIF('РРО 21-25'!CN$18:CN$1158,свод!AY42,'РРО 21-25'!BM$18:BM$1158)</f>
        <v>0</v>
      </c>
      <c r="Z42" s="180">
        <f>SUMIF('РРО 21-25'!CN$18:CN$1158,свод!AY42,'РРО 21-25'!BN$18:BN$1158)</f>
        <v>0</v>
      </c>
      <c r="AA42" s="179">
        <f>SUMIF('РРО 21-25'!CN$18:CN$1158,свод!AY42,'РРО 21-25'!BO$18:BO$1158)</f>
        <v>0</v>
      </c>
      <c r="AB42" s="179">
        <f>SUMIF('РРО 21-25'!CN$18:CN$1158,свод!AY42,'РРО 21-25'!BP$18:BP$1158)</f>
        <v>0</v>
      </c>
      <c r="AC42" s="179">
        <f>SUMIF('РРО 21-25'!CN$18:CN$1158,свод!AY42,'РРО 21-25'!BQ$18:BQ$1158)</f>
        <v>0</v>
      </c>
      <c r="AD42" s="179">
        <f>SUMIF('РРО 21-25'!CN$18:CN$1158,свод!AY42,'РРО 21-25'!BR$18:BR$1158)</f>
        <v>0</v>
      </c>
      <c r="AE42" s="180">
        <f>SUMIF('РРО 21-25'!CN$18:CN$1158,свод!AY42,'РРО 21-25'!BS$18:BS$1158)</f>
        <v>0</v>
      </c>
      <c r="AF42" s="179">
        <f>SUMIF('РРО 21-25'!CN$18:CN$1158,свод!AY42,'РРО 21-25'!BT$18:BT$1158)</f>
        <v>0</v>
      </c>
      <c r="AG42" s="179">
        <f>SUMIF('РРО 21-25'!CN$18:CN$1158,свод!AY42,'РРО 21-25'!BU$18:BU$1158)</f>
        <v>0</v>
      </c>
      <c r="AH42" s="179">
        <f>SUMIF('РРО 21-25'!CN$18:CN$1158,свод!AY42,'РРО 21-25'!BV$18:BV$1158)</f>
        <v>0</v>
      </c>
      <c r="AI42" s="179">
        <f>SUMIF('РРО 21-25'!CN$18:CN$1158,свод!AY42,'РРО 21-25'!BW$18:BW$1158)</f>
        <v>0</v>
      </c>
      <c r="AJ42" s="179">
        <f>SUMIF('РРО 21-25'!CN$18:CN$1158,свод!AY42,'РРО 21-25'!BX$18:BX$1158)</f>
        <v>6470945.5999999996</v>
      </c>
      <c r="AK42" s="179">
        <f>SUMIF('РРО 21-25'!CN$18:CN$1158,свод!AY42,'РРО 21-25'!BY$18:BY$1158)</f>
        <v>0</v>
      </c>
      <c r="AL42" s="179">
        <f>SUMIF('РРО 21-25'!CN$18:CN$1158,свод!AY42,'РРО 21-25'!BZ$18:BZ$1158)</f>
        <v>0</v>
      </c>
      <c r="AM42" s="179">
        <f>SUMIF('РРО 21-25'!CN$18:CN$1158,свод!AY42,'РРО 21-25'!CA$18:CA$1158)</f>
        <v>0</v>
      </c>
      <c r="AN42" s="179">
        <f>SUMIF('РРО 21-25'!CN$18:CN$1158,свод!AY42,'РРО 21-25'!CB$18:CB$1158)</f>
        <v>6470945.5999999996</v>
      </c>
      <c r="AO42" s="179">
        <f>SUMIF('РРО 21-25'!CN$18:CN$1158,свод!AY42,'РРО 21-25'!CC$18:CC$1158)</f>
        <v>0</v>
      </c>
      <c r="AP42" s="179">
        <f>SUMIF('РРО 21-25'!CN$18:CN$1158,свод!AY42,'РРО 21-25'!CD$18:CD$1158)</f>
        <v>0</v>
      </c>
      <c r="AQ42" s="179">
        <f>SUMIF('РРО 21-25'!CN$18:CN$1158,свод!AY42,'РРО 21-25'!CE$18:CE$1158)</f>
        <v>0</v>
      </c>
      <c r="AR42" s="179">
        <f>SUMIF('РРО 21-25'!CN$18:CN$1158,свод!AY42,'РРО 21-25'!CF$18:CF$1158)</f>
        <v>0</v>
      </c>
      <c r="AS42" s="179">
        <f>SUMIF('РРО 21-25'!CN$18:CN$1158,свод!AY42,'РРО 21-25'!CG$18:CG$1158)</f>
        <v>0</v>
      </c>
      <c r="AT42" s="179">
        <f>SUMIF('РРО 21-25'!CN$18:CN$1158,свод!AY42,'РРО 21-25'!CH$18:CH$1158)</f>
        <v>0</v>
      </c>
      <c r="AU42" s="179">
        <f>SUMIF('РРО 21-25'!CN$18:CN$1158,свод!AY42,'РРО 21-25'!CI$18:CI$1158)</f>
        <v>0</v>
      </c>
      <c r="AV42" s="179">
        <f>SUMIF('РРО 21-25'!CN$18:CN$1158,свод!AY42,'РРО 21-25'!CJ$18:CJ$1158)</f>
        <v>0</v>
      </c>
      <c r="AW42" s="179">
        <f>SUMIF('РРО 21-25'!CN$18:CN$1158,свод!AY42,'РРО 21-25'!CK$18:CK$1158)</f>
        <v>0</v>
      </c>
      <c r="AX42" s="179">
        <f>SUMIF('РРО 21-25'!CN$18:CN$1158,свод!AY42,'РРО 21-25'!CL$18:CL$1158)</f>
        <v>0</v>
      </c>
      <c r="AY42" t="str">
        <f t="shared" si="1"/>
        <v>4010000250707нормативный</v>
      </c>
      <c r="BC42" s="142">
        <f t="shared" si="2"/>
        <v>0</v>
      </c>
      <c r="BD42" s="142">
        <f t="shared" si="3"/>
        <v>0</v>
      </c>
      <c r="BE42" s="142">
        <f t="shared" si="4"/>
        <v>0</v>
      </c>
      <c r="BF42" s="142">
        <f t="shared" si="5"/>
        <v>0</v>
      </c>
      <c r="BG42" s="142">
        <f t="shared" si="6"/>
        <v>0</v>
      </c>
      <c r="BH42" s="142">
        <f t="shared" si="7"/>
        <v>0</v>
      </c>
      <c r="BI42" s="142">
        <f t="shared" si="8"/>
        <v>0</v>
      </c>
      <c r="BJ42" s="142">
        <f t="shared" si="9"/>
        <v>0</v>
      </c>
      <c r="BK42" s="142">
        <f t="shared" si="10"/>
        <v>0</v>
      </c>
      <c r="BL42" s="142">
        <f t="shared" si="11"/>
        <v>0</v>
      </c>
    </row>
    <row r="43" spans="1:64" ht="15" customHeight="1">
      <c r="A43" s="184">
        <v>401000025</v>
      </c>
      <c r="B43" s="183" t="s">
        <v>1839</v>
      </c>
      <c r="C43" s="182" t="s">
        <v>219</v>
      </c>
      <c r="D43" s="182" t="s">
        <v>219</v>
      </c>
      <c r="E43" s="181" t="s">
        <v>92</v>
      </c>
      <c r="F43" s="180">
        <f>SUMIF('РРО 21-25'!CN$18:CN$1158,свод!AY43,'РРО 21-25'!AT$18:AT$1158)</f>
        <v>0</v>
      </c>
      <c r="G43" s="180">
        <f>SUMIF('РРО 21-25'!CN$18:CN$1158,свод!AY43,'РРО 21-25'!AU$18:AU$1158)</f>
        <v>0</v>
      </c>
      <c r="H43" s="179">
        <f>SUMIF('РРО 21-25'!CN$18:CN$1158,свод!AY43,'РРО 21-25'!AV$18:AV$1158)</f>
        <v>0</v>
      </c>
      <c r="I43" s="179">
        <f>SUMIF('РРО 21-25'!CN$18:CN$1158,свод!AY43,'РРО 21-25'!AW$18:AW$1158)</f>
        <v>0</v>
      </c>
      <c r="J43" s="179">
        <f>SUMIF('РРО 21-25'!CN$18:CN$1158,свод!AY43,'РРО 21-25'!AX$18:AX$1158)</f>
        <v>0</v>
      </c>
      <c r="K43" s="179">
        <f>SUMIF('РРО 21-25'!CN$18:CN$1158,свод!AY43,'РРО 21-25'!AY$18:AY$1158)</f>
        <v>0</v>
      </c>
      <c r="L43" s="179">
        <f>SUMIF('РРО 21-25'!CN$18:CN$1158,свод!AY43,'РРО 21-25'!AZ$18:AZ$1158)</f>
        <v>0</v>
      </c>
      <c r="M43" s="179">
        <f>SUMIF('РРО 21-25'!CN$18:CN$1158,свод!AY43,'РРО 21-25'!BA$18:BA$1158)</f>
        <v>0</v>
      </c>
      <c r="N43" s="179">
        <f>SUMIF('РРО 21-25'!CN$18:CN$1158,свод!AY43,'РРО 21-25'!BB$18:BB$1158)</f>
        <v>0</v>
      </c>
      <c r="O43" s="179">
        <f>SUMIF('РРО 21-25'!CN$18:CN$1158,свод!AY43,'РРО 21-25'!BC$18:BC$1158)</f>
        <v>0</v>
      </c>
      <c r="P43" s="180">
        <f>SUMIF('РРО 21-25'!CN$18:CN$1158,свод!AY43,'РРО 21-25'!BD$18:BD$1158)</f>
        <v>0</v>
      </c>
      <c r="Q43" s="179">
        <f>SUMIF('РРО 21-25'!CN$18:CN$1158,свод!AY43,'РРО 21-25'!BE$18:BE$1158)</f>
        <v>0</v>
      </c>
      <c r="R43" s="179">
        <f>SUMIF('РРО 21-25'!CN$18:CN$1158,свод!AY43,'РРО 21-25'!BF$18:BF$1158)</f>
        <v>0</v>
      </c>
      <c r="S43" s="179">
        <f>SUMIF('РРО 21-25'!CN$18:CN$1158,свод!AY43,'РРО 21-25'!BG$18:BG$1158)</f>
        <v>0</v>
      </c>
      <c r="T43" s="179">
        <f>SUMIF('РРО 21-25'!CN$18:CN$1158,свод!AY43,'РРО 21-25'!BH$18:BH$1158)</f>
        <v>0</v>
      </c>
      <c r="U43" s="180">
        <f>SUMIF('РРО 21-25'!CN$18:CN$1158,свод!AY43,'РРО 21-25'!BI$18:BI$1158)</f>
        <v>0</v>
      </c>
      <c r="V43" s="179">
        <f>SUMIF('РРО 21-25'!CN$18:CN$1158,свод!AY43,'РРО 21-25'!BJ$18:BJ$1158)</f>
        <v>0</v>
      </c>
      <c r="W43" s="179">
        <f>SUMIF('РРО 21-25'!CN$18:CN$1158,свод!AY43,'РРО 21-25'!BK$18:BK$1158)</f>
        <v>0</v>
      </c>
      <c r="X43" s="179">
        <f>SUMIF('РРО 21-25'!CN$18:CN$1158,свод!AY43,'РРО 21-25'!BL$18:BL$1158)</f>
        <v>0</v>
      </c>
      <c r="Y43" s="179">
        <f>SUMIF('РРО 21-25'!CN$18:CN$1158,свод!AY43,'РРО 21-25'!BM$18:BM$1158)</f>
        <v>0</v>
      </c>
      <c r="Z43" s="180">
        <f>SUMIF('РРО 21-25'!CN$18:CN$1158,свод!AY43,'РРО 21-25'!BN$18:BN$1158)</f>
        <v>0</v>
      </c>
      <c r="AA43" s="179">
        <f>SUMIF('РРО 21-25'!CN$18:CN$1158,свод!AY43,'РРО 21-25'!BO$18:BO$1158)</f>
        <v>0</v>
      </c>
      <c r="AB43" s="179">
        <f>SUMIF('РРО 21-25'!CN$18:CN$1158,свод!AY43,'РРО 21-25'!BP$18:BP$1158)</f>
        <v>0</v>
      </c>
      <c r="AC43" s="179">
        <f>SUMIF('РРО 21-25'!CN$18:CN$1158,свод!AY43,'РРО 21-25'!BQ$18:BQ$1158)</f>
        <v>0</v>
      </c>
      <c r="AD43" s="179">
        <f>SUMIF('РРО 21-25'!CN$18:CN$1158,свод!AY43,'РРО 21-25'!BR$18:BR$1158)</f>
        <v>0</v>
      </c>
      <c r="AE43" s="180">
        <f>SUMIF('РРО 21-25'!CN$18:CN$1158,свод!AY43,'РРО 21-25'!BS$18:BS$1158)</f>
        <v>0</v>
      </c>
      <c r="AF43" s="179">
        <f>SUMIF('РРО 21-25'!CN$18:CN$1158,свод!AY43,'РРО 21-25'!BT$18:BT$1158)</f>
        <v>0</v>
      </c>
      <c r="AG43" s="179">
        <f>SUMIF('РРО 21-25'!CN$18:CN$1158,свод!AY43,'РРО 21-25'!BU$18:BU$1158)</f>
        <v>0</v>
      </c>
      <c r="AH43" s="179">
        <f>SUMIF('РРО 21-25'!CN$18:CN$1158,свод!AY43,'РРО 21-25'!BV$18:BV$1158)</f>
        <v>0</v>
      </c>
      <c r="AI43" s="179">
        <f>SUMIF('РРО 21-25'!CN$18:CN$1158,свод!AY43,'РРО 21-25'!BW$18:BW$1158)</f>
        <v>0</v>
      </c>
      <c r="AJ43" s="179">
        <f>SUMIF('РРО 21-25'!CN$18:CN$1158,свод!AY43,'РРО 21-25'!BX$18:BX$1158)</f>
        <v>0</v>
      </c>
      <c r="AK43" s="179">
        <f>SUMIF('РРО 21-25'!CN$18:CN$1158,свод!AY43,'РРО 21-25'!BY$18:BY$1158)</f>
        <v>0</v>
      </c>
      <c r="AL43" s="179">
        <f>SUMIF('РРО 21-25'!CN$18:CN$1158,свод!AY43,'РРО 21-25'!BZ$18:BZ$1158)</f>
        <v>0</v>
      </c>
      <c r="AM43" s="179">
        <f>SUMIF('РРО 21-25'!CN$18:CN$1158,свод!AY43,'РРО 21-25'!CA$18:CA$1158)</f>
        <v>0</v>
      </c>
      <c r="AN43" s="179">
        <f>SUMIF('РРО 21-25'!CN$18:CN$1158,свод!AY43,'РРО 21-25'!CB$18:CB$1158)</f>
        <v>0</v>
      </c>
      <c r="AO43" s="179">
        <f>SUMIF('РРО 21-25'!CN$18:CN$1158,свод!AY43,'РРО 21-25'!CC$18:CC$1158)</f>
        <v>0</v>
      </c>
      <c r="AP43" s="179">
        <f>SUMIF('РРО 21-25'!CN$18:CN$1158,свод!AY43,'РРО 21-25'!CD$18:CD$1158)</f>
        <v>0</v>
      </c>
      <c r="AQ43" s="179">
        <f>SUMIF('РРО 21-25'!CN$18:CN$1158,свод!AY43,'РРО 21-25'!CE$18:CE$1158)</f>
        <v>0</v>
      </c>
      <c r="AR43" s="179">
        <f>SUMIF('РРО 21-25'!CN$18:CN$1158,свод!AY43,'РРО 21-25'!CF$18:CF$1158)</f>
        <v>0</v>
      </c>
      <c r="AS43" s="179">
        <f>SUMIF('РРО 21-25'!CN$18:CN$1158,свод!AY43,'РРО 21-25'!CG$18:CG$1158)</f>
        <v>0</v>
      </c>
      <c r="AT43" s="179">
        <f>SUMIF('РРО 21-25'!CN$18:CN$1158,свод!AY43,'РРО 21-25'!CH$18:CH$1158)</f>
        <v>0</v>
      </c>
      <c r="AU43" s="179">
        <f>SUMIF('РРО 21-25'!CN$18:CN$1158,свод!AY43,'РРО 21-25'!CI$18:CI$1158)</f>
        <v>0</v>
      </c>
      <c r="AV43" s="179">
        <f>SUMIF('РРО 21-25'!CN$18:CN$1158,свод!AY43,'РРО 21-25'!CJ$18:CJ$1158)</f>
        <v>0</v>
      </c>
      <c r="AW43" s="179">
        <f>SUMIF('РРО 21-25'!CN$18:CN$1158,свод!AY43,'РРО 21-25'!CK$18:CK$1158)</f>
        <v>0</v>
      </c>
      <c r="AX43" s="179">
        <f>SUMIF('РРО 21-25'!CN$18:CN$1158,свод!AY43,'РРО 21-25'!CL$18:CL$1158)</f>
        <v>0</v>
      </c>
      <c r="AY43" t="str">
        <f t="shared" si="1"/>
        <v>4010000250707плановый</v>
      </c>
      <c r="BC43" s="142">
        <f t="shared" si="2"/>
        <v>0</v>
      </c>
      <c r="BD43" s="142">
        <f t="shared" si="3"/>
        <v>0</v>
      </c>
      <c r="BE43" s="142">
        <f t="shared" si="4"/>
        <v>0</v>
      </c>
      <c r="BF43" s="142">
        <f t="shared" si="5"/>
        <v>0</v>
      </c>
      <c r="BG43" s="142">
        <f t="shared" si="6"/>
        <v>0</v>
      </c>
      <c r="BH43" s="142">
        <f t="shared" si="7"/>
        <v>0</v>
      </c>
      <c r="BI43" s="142">
        <f t="shared" si="8"/>
        <v>0</v>
      </c>
      <c r="BJ43" s="142">
        <f t="shared" si="9"/>
        <v>0</v>
      </c>
      <c r="BK43" s="142">
        <f t="shared" si="10"/>
        <v>0</v>
      </c>
      <c r="BL43" s="142">
        <f t="shared" si="11"/>
        <v>0</v>
      </c>
    </row>
    <row r="44" spans="1:64" ht="15" customHeight="1">
      <c r="A44" s="184">
        <v>401000025</v>
      </c>
      <c r="B44" s="183" t="s">
        <v>1839</v>
      </c>
      <c r="C44" s="182" t="s">
        <v>219</v>
      </c>
      <c r="D44" s="182" t="s">
        <v>1007</v>
      </c>
      <c r="E44" s="181" t="s">
        <v>91</v>
      </c>
      <c r="F44" s="180">
        <f>SUMIF('РРО 21-25'!CN$18:CN$1158,свод!AY44,'РРО 21-25'!AT$18:AT$1158)</f>
        <v>0</v>
      </c>
      <c r="G44" s="180">
        <f>SUMIF('РРО 21-25'!CN$18:CN$1158,свод!AY44,'РРО 21-25'!AU$18:AU$1158)</f>
        <v>0</v>
      </c>
      <c r="H44" s="179">
        <f>SUMIF('РРО 21-25'!CN$18:CN$1158,свод!AY44,'РРО 21-25'!AV$18:AV$1158)</f>
        <v>0</v>
      </c>
      <c r="I44" s="179">
        <f>SUMIF('РРО 21-25'!CN$18:CN$1158,свод!AY44,'РРО 21-25'!AW$18:AW$1158)</f>
        <v>0</v>
      </c>
      <c r="J44" s="179">
        <f>SUMIF('РРО 21-25'!CN$18:CN$1158,свод!AY44,'РРО 21-25'!AX$18:AX$1158)</f>
        <v>0</v>
      </c>
      <c r="K44" s="179">
        <f>SUMIF('РРО 21-25'!CN$18:CN$1158,свод!AY44,'РРО 21-25'!AY$18:AY$1158)</f>
        <v>0</v>
      </c>
      <c r="L44" s="179">
        <f>SUMIF('РРО 21-25'!CN$18:CN$1158,свод!AY44,'РРО 21-25'!AZ$18:AZ$1158)</f>
        <v>0</v>
      </c>
      <c r="M44" s="179">
        <f>SUMIF('РРО 21-25'!CN$18:CN$1158,свод!AY44,'РРО 21-25'!BA$18:BA$1158)</f>
        <v>0</v>
      </c>
      <c r="N44" s="179">
        <f>SUMIF('РРО 21-25'!CN$18:CN$1158,свод!AY44,'РРО 21-25'!BB$18:BB$1158)</f>
        <v>0</v>
      </c>
      <c r="O44" s="179">
        <f>SUMIF('РРО 21-25'!CN$18:CN$1158,свод!AY44,'РРО 21-25'!BC$18:BC$1158)</f>
        <v>0</v>
      </c>
      <c r="P44" s="180">
        <f>SUMIF('РРО 21-25'!CN$18:CN$1158,свод!AY44,'РРО 21-25'!BD$18:BD$1158)</f>
        <v>6510110</v>
      </c>
      <c r="Q44" s="179">
        <f>SUMIF('РРО 21-25'!CN$18:CN$1158,свод!AY44,'РРО 21-25'!BE$18:BE$1158)</f>
        <v>0</v>
      </c>
      <c r="R44" s="179">
        <f>SUMIF('РРО 21-25'!CN$18:CN$1158,свод!AY44,'РРО 21-25'!BF$18:BF$1158)</f>
        <v>0</v>
      </c>
      <c r="S44" s="179">
        <f>SUMIF('РРО 21-25'!CN$18:CN$1158,свод!AY44,'РРО 21-25'!BG$18:BG$1158)</f>
        <v>0</v>
      </c>
      <c r="T44" s="179">
        <f>SUMIF('РРО 21-25'!CN$18:CN$1158,свод!AY44,'РРО 21-25'!BH$18:BH$1158)</f>
        <v>6510110</v>
      </c>
      <c r="U44" s="180">
        <f>SUMIF('РРО 21-25'!CN$18:CN$1158,свод!AY44,'РРО 21-25'!BI$18:BI$1158)</f>
        <v>6510110</v>
      </c>
      <c r="V44" s="179">
        <f>SUMIF('РРО 21-25'!CN$18:CN$1158,свод!AY44,'РРО 21-25'!BJ$18:BJ$1158)</f>
        <v>0</v>
      </c>
      <c r="W44" s="179">
        <f>SUMIF('РРО 21-25'!CN$18:CN$1158,свод!AY44,'РРО 21-25'!BK$18:BK$1158)</f>
        <v>0</v>
      </c>
      <c r="X44" s="179">
        <f>SUMIF('РРО 21-25'!CN$18:CN$1158,свод!AY44,'РРО 21-25'!BL$18:BL$1158)</f>
        <v>0</v>
      </c>
      <c r="Y44" s="179">
        <f>SUMIF('РРО 21-25'!CN$18:CN$1158,свод!AY44,'РРО 21-25'!BM$18:BM$1158)</f>
        <v>6510110</v>
      </c>
      <c r="Z44" s="180">
        <f>SUMIF('РРО 21-25'!CN$18:CN$1158,свод!AY44,'РРО 21-25'!BN$18:BN$1158)</f>
        <v>6510110</v>
      </c>
      <c r="AA44" s="179">
        <f>SUMIF('РРО 21-25'!CN$18:CN$1158,свод!AY44,'РРО 21-25'!BO$18:BO$1158)</f>
        <v>0</v>
      </c>
      <c r="AB44" s="179">
        <f>SUMIF('РРО 21-25'!CN$18:CN$1158,свод!AY44,'РРО 21-25'!BP$18:BP$1158)</f>
        <v>0</v>
      </c>
      <c r="AC44" s="179">
        <f>SUMIF('РРО 21-25'!CN$18:CN$1158,свод!AY44,'РРО 21-25'!BQ$18:BQ$1158)</f>
        <v>0</v>
      </c>
      <c r="AD44" s="179">
        <f>SUMIF('РРО 21-25'!CN$18:CN$1158,свод!AY44,'РРО 21-25'!BR$18:BR$1158)</f>
        <v>6510110</v>
      </c>
      <c r="AE44" s="180">
        <f>SUMIF('РРО 21-25'!CN$18:CN$1158,свод!AY44,'РРО 21-25'!BS$18:BS$1158)</f>
        <v>6510110</v>
      </c>
      <c r="AF44" s="179">
        <f>SUMIF('РРО 21-25'!CN$18:CN$1158,свод!AY44,'РРО 21-25'!BT$18:BT$1158)</f>
        <v>0</v>
      </c>
      <c r="AG44" s="179">
        <f>SUMIF('РРО 21-25'!CN$18:CN$1158,свод!AY44,'РРО 21-25'!BU$18:BU$1158)</f>
        <v>0</v>
      </c>
      <c r="AH44" s="179">
        <f>SUMIF('РРО 21-25'!CN$18:CN$1158,свод!AY44,'РРО 21-25'!BV$18:BV$1158)</f>
        <v>0</v>
      </c>
      <c r="AI44" s="179">
        <f>SUMIF('РРО 21-25'!CN$18:CN$1158,свод!AY44,'РРО 21-25'!BW$18:BW$1158)</f>
        <v>6510110</v>
      </c>
      <c r="AJ44" s="179">
        <f>SUMIF('РРО 21-25'!CN$18:CN$1158,свод!AY44,'РРО 21-25'!BX$18:BX$1158)</f>
        <v>0</v>
      </c>
      <c r="AK44" s="179">
        <f>SUMIF('РРО 21-25'!CN$18:CN$1158,свод!AY44,'РРО 21-25'!BY$18:BY$1158)</f>
        <v>0</v>
      </c>
      <c r="AL44" s="179">
        <f>SUMIF('РРО 21-25'!CN$18:CN$1158,свод!AY44,'РРО 21-25'!BZ$18:BZ$1158)</f>
        <v>0</v>
      </c>
      <c r="AM44" s="179">
        <f>SUMIF('РРО 21-25'!CN$18:CN$1158,свод!AY44,'РРО 21-25'!CA$18:CA$1158)</f>
        <v>0</v>
      </c>
      <c r="AN44" s="179">
        <f>SUMIF('РРО 21-25'!CN$18:CN$1158,свод!AY44,'РРО 21-25'!CB$18:CB$1158)</f>
        <v>0</v>
      </c>
      <c r="AO44" s="179">
        <f>SUMIF('РРО 21-25'!CN$18:CN$1158,свод!AY44,'РРО 21-25'!CC$18:CC$1158)</f>
        <v>6510110</v>
      </c>
      <c r="AP44" s="179">
        <f>SUMIF('РРО 21-25'!CN$18:CN$1158,свод!AY44,'РРО 21-25'!CD$18:CD$1158)</f>
        <v>0</v>
      </c>
      <c r="AQ44" s="179">
        <f>SUMIF('РРО 21-25'!CN$18:CN$1158,свод!AY44,'РРО 21-25'!CE$18:CE$1158)</f>
        <v>0</v>
      </c>
      <c r="AR44" s="179">
        <f>SUMIF('РРО 21-25'!CN$18:CN$1158,свод!AY44,'РРО 21-25'!CF$18:CF$1158)</f>
        <v>0</v>
      </c>
      <c r="AS44" s="179">
        <f>SUMIF('РРО 21-25'!CN$18:CN$1158,свод!AY44,'РРО 21-25'!CG$18:CG$1158)</f>
        <v>6510110</v>
      </c>
      <c r="AT44" s="179">
        <f>SUMIF('РРО 21-25'!CN$18:CN$1158,свод!AY44,'РРО 21-25'!CH$18:CH$1158)</f>
        <v>6510110</v>
      </c>
      <c r="AU44" s="179">
        <f>SUMIF('РРО 21-25'!CN$18:CN$1158,свод!AY44,'РРО 21-25'!CI$18:CI$1158)</f>
        <v>0</v>
      </c>
      <c r="AV44" s="179">
        <f>SUMIF('РРО 21-25'!CN$18:CN$1158,свод!AY44,'РРО 21-25'!CJ$18:CJ$1158)</f>
        <v>0</v>
      </c>
      <c r="AW44" s="179">
        <f>SUMIF('РРО 21-25'!CN$18:CN$1158,свод!AY44,'РРО 21-25'!CK$18:CK$1158)</f>
        <v>0</v>
      </c>
      <c r="AX44" s="179">
        <f>SUMIF('РРО 21-25'!CN$18:CN$1158,свод!AY44,'РРО 21-25'!CL$18:CL$1158)</f>
        <v>6510110</v>
      </c>
      <c r="AY44" t="str">
        <f t="shared" ref="AY44" si="25">CONCATENATE(A44,C44,D44,E44)</f>
        <v>4010000250709нормативный</v>
      </c>
      <c r="BC44" s="142">
        <f t="shared" ref="BC44" si="26">AO44-P44</f>
        <v>0</v>
      </c>
      <c r="BD44" s="142">
        <f t="shared" ref="BD44" si="27">AP44-Q44</f>
        <v>0</v>
      </c>
      <c r="BE44" s="142">
        <f t="shared" ref="BE44" si="28">AQ44-R44</f>
        <v>0</v>
      </c>
      <c r="BF44" s="142">
        <f t="shared" ref="BF44" si="29">AR44-S44</f>
        <v>0</v>
      </c>
      <c r="BG44" s="142">
        <f t="shared" ref="BG44" si="30">AS44-T44</f>
        <v>0</v>
      </c>
      <c r="BH44" s="142">
        <f t="shared" ref="BH44" si="31">AT44-U44</f>
        <v>0</v>
      </c>
      <c r="BI44" s="142">
        <f t="shared" ref="BI44" si="32">AU44-V44</f>
        <v>0</v>
      </c>
      <c r="BJ44" s="142">
        <f t="shared" ref="BJ44" si="33">AV44-W44</f>
        <v>0</v>
      </c>
      <c r="BK44" s="142">
        <f t="shared" ref="BK44" si="34">AW44-X44</f>
        <v>0</v>
      </c>
      <c r="BL44" s="142">
        <f t="shared" ref="BL44" si="35">AX44-Y44</f>
        <v>0</v>
      </c>
    </row>
    <row r="45" spans="1:64" ht="15" customHeight="1">
      <c r="A45" s="184">
        <v>401000025</v>
      </c>
      <c r="B45" s="183" t="s">
        <v>1839</v>
      </c>
      <c r="C45" s="182" t="s">
        <v>303</v>
      </c>
      <c r="D45" s="182" t="s">
        <v>74</v>
      </c>
      <c r="E45" s="181" t="s">
        <v>92</v>
      </c>
      <c r="F45" s="180">
        <f>SUMIF('РРО 21-25'!CN$18:CN$1158,свод!AY45,'РРО 21-25'!AT$18:AT$1158)</f>
        <v>3782300</v>
      </c>
      <c r="G45" s="180">
        <f>SUMIF('РРО 21-25'!CN$18:CN$1158,свод!AY45,'РРО 21-25'!AU$18:AU$1158)</f>
        <v>3767300</v>
      </c>
      <c r="H45" s="179">
        <f>SUMIF('РРО 21-25'!CN$18:CN$1158,свод!AY45,'РРО 21-25'!AV$18:AV$1158)</f>
        <v>0</v>
      </c>
      <c r="I45" s="179">
        <f>SUMIF('РРО 21-25'!CN$18:CN$1158,свод!AY45,'РРО 21-25'!AW$18:AW$1158)</f>
        <v>0</v>
      </c>
      <c r="J45" s="179">
        <f>SUMIF('РРО 21-25'!CN$18:CN$1158,свод!AY45,'РРО 21-25'!AX$18:AX$1158)</f>
        <v>0</v>
      </c>
      <c r="K45" s="179">
        <f>SUMIF('РРО 21-25'!CN$18:CN$1158,свод!AY45,'РРО 21-25'!AY$18:AY$1158)</f>
        <v>0</v>
      </c>
      <c r="L45" s="179">
        <f>SUMIF('РРО 21-25'!CN$18:CN$1158,свод!AY45,'РРО 21-25'!AZ$18:AZ$1158)</f>
        <v>0</v>
      </c>
      <c r="M45" s="179">
        <f>SUMIF('РРО 21-25'!CN$18:CN$1158,свод!AY45,'РРО 21-25'!BA$18:BA$1158)</f>
        <v>0</v>
      </c>
      <c r="N45" s="179">
        <f>SUMIF('РРО 21-25'!CN$18:CN$1158,свод!AY45,'РРО 21-25'!BB$18:BB$1158)</f>
        <v>3782300</v>
      </c>
      <c r="O45" s="179">
        <f>SUMIF('РРО 21-25'!CN$18:CN$1158,свод!AY45,'РРО 21-25'!BC$18:BC$1158)</f>
        <v>3767300</v>
      </c>
      <c r="P45" s="180">
        <f>SUMIF('РРО 21-25'!CN$18:CN$1158,свод!AY45,'РРО 21-25'!BD$18:BD$1158)</f>
        <v>4837980</v>
      </c>
      <c r="Q45" s="179">
        <f>SUMIF('РРО 21-25'!CN$18:CN$1158,свод!AY45,'РРО 21-25'!BE$18:BE$1158)</f>
        <v>0</v>
      </c>
      <c r="R45" s="179">
        <f>SUMIF('РРО 21-25'!CN$18:CN$1158,свод!AY45,'РРО 21-25'!BF$18:BF$1158)</f>
        <v>0</v>
      </c>
      <c r="S45" s="179">
        <f>SUMIF('РРО 21-25'!CN$18:CN$1158,свод!AY45,'РРО 21-25'!BG$18:BG$1158)</f>
        <v>0</v>
      </c>
      <c r="T45" s="179">
        <f>SUMIF('РРО 21-25'!CN$18:CN$1158,свод!AY45,'РРО 21-25'!BH$18:BH$1158)</f>
        <v>4837980</v>
      </c>
      <c r="U45" s="180">
        <f>SUMIF('РРО 21-25'!CN$18:CN$1158,свод!AY45,'РРО 21-25'!BI$18:BI$1158)</f>
        <v>4837980</v>
      </c>
      <c r="V45" s="179">
        <f>SUMIF('РРО 21-25'!CN$18:CN$1158,свод!AY45,'РРО 21-25'!BJ$18:BJ$1158)</f>
        <v>0</v>
      </c>
      <c r="W45" s="179">
        <f>SUMIF('РРО 21-25'!CN$18:CN$1158,свод!AY45,'РРО 21-25'!BK$18:BK$1158)</f>
        <v>0</v>
      </c>
      <c r="X45" s="179">
        <f>SUMIF('РРО 21-25'!CN$18:CN$1158,свод!AY45,'РРО 21-25'!BL$18:BL$1158)</f>
        <v>0</v>
      </c>
      <c r="Y45" s="179">
        <f>SUMIF('РРО 21-25'!CN$18:CN$1158,свод!AY45,'РРО 21-25'!BM$18:BM$1158)</f>
        <v>4837980</v>
      </c>
      <c r="Z45" s="180">
        <f>SUMIF('РРО 21-25'!CN$18:CN$1158,свод!AY45,'РРО 21-25'!BN$18:BN$1158)</f>
        <v>4837980</v>
      </c>
      <c r="AA45" s="179">
        <f>SUMIF('РРО 21-25'!CN$18:CN$1158,свод!AY45,'РРО 21-25'!BO$18:BO$1158)</f>
        <v>0</v>
      </c>
      <c r="AB45" s="179">
        <f>SUMIF('РРО 21-25'!CN$18:CN$1158,свод!AY45,'РРО 21-25'!BP$18:BP$1158)</f>
        <v>0</v>
      </c>
      <c r="AC45" s="179">
        <f>SUMIF('РРО 21-25'!CN$18:CN$1158,свод!AY45,'РРО 21-25'!BQ$18:BQ$1158)</f>
        <v>0</v>
      </c>
      <c r="AD45" s="179">
        <f>SUMIF('РРО 21-25'!CN$18:CN$1158,свод!AY45,'РРО 21-25'!BR$18:BR$1158)</f>
        <v>4837980</v>
      </c>
      <c r="AE45" s="180">
        <f>SUMIF('РРО 21-25'!CN$18:CN$1158,свод!AY45,'РРО 21-25'!BS$18:BS$1158)</f>
        <v>4837980</v>
      </c>
      <c r="AF45" s="179">
        <f>SUMIF('РРО 21-25'!CN$18:CN$1158,свод!AY45,'РРО 21-25'!BT$18:BT$1158)</f>
        <v>0</v>
      </c>
      <c r="AG45" s="179">
        <f>SUMIF('РРО 21-25'!CN$18:CN$1158,свод!AY45,'РРО 21-25'!BU$18:BU$1158)</f>
        <v>0</v>
      </c>
      <c r="AH45" s="179">
        <f>SUMIF('РРО 21-25'!CN$18:CN$1158,свод!AY45,'РРО 21-25'!BV$18:BV$1158)</f>
        <v>0</v>
      </c>
      <c r="AI45" s="179">
        <f>SUMIF('РРО 21-25'!CN$18:CN$1158,свод!AY45,'РРО 21-25'!BW$18:BW$1158)</f>
        <v>4837980</v>
      </c>
      <c r="AJ45" s="179">
        <f>SUMIF('РРО 21-25'!CN$18:CN$1158,свод!AY45,'РРО 21-25'!BX$18:BX$1158)</f>
        <v>3782300</v>
      </c>
      <c r="AK45" s="179">
        <f>SUMIF('РРО 21-25'!CN$18:CN$1158,свод!AY45,'РРО 21-25'!BY$18:BY$1158)</f>
        <v>0</v>
      </c>
      <c r="AL45" s="179">
        <f>SUMIF('РРО 21-25'!CN$18:CN$1158,свод!AY45,'РРО 21-25'!BZ$18:BZ$1158)</f>
        <v>0</v>
      </c>
      <c r="AM45" s="179">
        <f>SUMIF('РРО 21-25'!CN$18:CN$1158,свод!AY45,'РРО 21-25'!CA$18:CA$1158)</f>
        <v>0</v>
      </c>
      <c r="AN45" s="179">
        <f>SUMIF('РРО 21-25'!CN$18:CN$1158,свод!AY45,'РРО 21-25'!CB$18:CB$1158)</f>
        <v>3782300</v>
      </c>
      <c r="AO45" s="179">
        <f>SUMIF('РРО 21-25'!CN$18:CN$1158,свод!AY45,'РРО 21-25'!CC$18:CC$1158)</f>
        <v>4837980</v>
      </c>
      <c r="AP45" s="179">
        <f>SUMIF('РРО 21-25'!CN$18:CN$1158,свод!AY45,'РРО 21-25'!CD$18:CD$1158)</f>
        <v>0</v>
      </c>
      <c r="AQ45" s="179">
        <f>SUMIF('РРО 21-25'!CN$18:CN$1158,свод!AY45,'РРО 21-25'!CE$18:CE$1158)</f>
        <v>0</v>
      </c>
      <c r="AR45" s="179">
        <f>SUMIF('РРО 21-25'!CN$18:CN$1158,свод!AY45,'РРО 21-25'!CF$18:CF$1158)</f>
        <v>0</v>
      </c>
      <c r="AS45" s="179">
        <f>SUMIF('РРО 21-25'!CN$18:CN$1158,свод!AY45,'РРО 21-25'!CG$18:CG$1158)</f>
        <v>4837980</v>
      </c>
      <c r="AT45" s="179">
        <f>SUMIF('РРО 21-25'!CN$18:CN$1158,свод!AY45,'РРО 21-25'!CH$18:CH$1158)</f>
        <v>4837980</v>
      </c>
      <c r="AU45" s="179">
        <f>SUMIF('РРО 21-25'!CN$18:CN$1158,свод!AY45,'РРО 21-25'!CI$18:CI$1158)</f>
        <v>0</v>
      </c>
      <c r="AV45" s="179">
        <f>SUMIF('РРО 21-25'!CN$18:CN$1158,свод!AY45,'РРО 21-25'!CJ$18:CJ$1158)</f>
        <v>0</v>
      </c>
      <c r="AW45" s="179">
        <f>SUMIF('РРО 21-25'!CN$18:CN$1158,свод!AY45,'РРО 21-25'!CK$18:CK$1158)</f>
        <v>0</v>
      </c>
      <c r="AX45" s="179">
        <f>SUMIF('РРО 21-25'!CN$18:CN$1158,свод!AY45,'РРО 21-25'!CL$18:CL$1158)</f>
        <v>4837980</v>
      </c>
      <c r="AY45" t="str">
        <f t="shared" si="1"/>
        <v>4010000251003плановый</v>
      </c>
      <c r="BC45" s="142">
        <f t="shared" si="2"/>
        <v>0</v>
      </c>
      <c r="BD45" s="142">
        <f t="shared" si="3"/>
        <v>0</v>
      </c>
      <c r="BE45" s="142">
        <f t="shared" si="4"/>
        <v>0</v>
      </c>
      <c r="BF45" s="142">
        <f t="shared" si="5"/>
        <v>0</v>
      </c>
      <c r="BG45" s="142">
        <f t="shared" si="6"/>
        <v>0</v>
      </c>
      <c r="BH45" s="142">
        <f t="shared" si="7"/>
        <v>0</v>
      </c>
      <c r="BI45" s="142">
        <f t="shared" si="8"/>
        <v>0</v>
      </c>
      <c r="BJ45" s="142">
        <f t="shared" si="9"/>
        <v>0</v>
      </c>
      <c r="BK45" s="142">
        <f t="shared" si="10"/>
        <v>0</v>
      </c>
      <c r="BL45" s="142">
        <f t="shared" si="11"/>
        <v>0</v>
      </c>
    </row>
    <row r="46" spans="1:64" ht="15" customHeight="1">
      <c r="A46" s="184">
        <v>401000026</v>
      </c>
      <c r="B46" s="183" t="s">
        <v>1838</v>
      </c>
      <c r="C46" s="182" t="s">
        <v>219</v>
      </c>
      <c r="D46" s="182" t="s">
        <v>1007</v>
      </c>
      <c r="E46" s="181" t="s">
        <v>92</v>
      </c>
      <c r="F46" s="180">
        <f>SUMIF('РРО 21-25'!CN$18:CN$1158,свод!AY46,'РРО 21-25'!AT$18:AT$1158)</f>
        <v>9011694.5099999979</v>
      </c>
      <c r="G46" s="180">
        <f>SUMIF('РРО 21-25'!CN$18:CN$1158,свод!AY46,'РРО 21-25'!AU$18:AU$1158)</f>
        <v>9011694.5099999979</v>
      </c>
      <c r="H46" s="179">
        <f>SUMIF('РРО 21-25'!CN$18:CN$1158,свод!AY46,'РРО 21-25'!AV$18:AV$1158)</f>
        <v>0</v>
      </c>
      <c r="I46" s="179">
        <f>SUMIF('РРО 21-25'!CN$18:CN$1158,свод!AY46,'РРО 21-25'!AW$18:AW$1158)</f>
        <v>0</v>
      </c>
      <c r="J46" s="179">
        <f>SUMIF('РРО 21-25'!CN$18:CN$1158,свод!AY46,'РРО 21-25'!AX$18:AX$1158)</f>
        <v>237395.53999999998</v>
      </c>
      <c r="K46" s="179">
        <f>SUMIF('РРО 21-25'!CN$18:CN$1158,свод!AY46,'РРО 21-25'!AY$18:AY$1158)</f>
        <v>237395.53999999998</v>
      </c>
      <c r="L46" s="179">
        <f>SUMIF('РРО 21-25'!CN$18:CN$1158,свод!AY46,'РРО 21-25'!AZ$18:AZ$1158)</f>
        <v>0</v>
      </c>
      <c r="M46" s="179">
        <f>SUMIF('РРО 21-25'!CN$18:CN$1158,свод!AY46,'РРО 21-25'!BA$18:BA$1158)</f>
        <v>0</v>
      </c>
      <c r="N46" s="179">
        <f>SUMIF('РРО 21-25'!CN$18:CN$1158,свод!AY46,'РРО 21-25'!BB$18:BB$1158)</f>
        <v>8774298.9699999988</v>
      </c>
      <c r="O46" s="179">
        <f>SUMIF('РРО 21-25'!CN$18:CN$1158,свод!AY46,'РРО 21-25'!BC$18:BC$1158)</f>
        <v>8774298.9699999988</v>
      </c>
      <c r="P46" s="180">
        <f>SUMIF('РРО 21-25'!CN$18:CN$1158,свод!AY46,'РРО 21-25'!BD$18:BD$1158)</f>
        <v>8181568.3700000001</v>
      </c>
      <c r="Q46" s="179">
        <f>SUMIF('РРО 21-25'!CN$18:CN$1158,свод!AY46,'РРО 21-25'!BE$18:BE$1158)</f>
        <v>0</v>
      </c>
      <c r="R46" s="179">
        <f>SUMIF('РРО 21-25'!CN$18:CN$1158,свод!AY46,'РРО 21-25'!BF$18:BF$1158)</f>
        <v>0</v>
      </c>
      <c r="S46" s="179">
        <f>SUMIF('РРО 21-25'!CN$18:CN$1158,свод!AY46,'РРО 21-25'!BG$18:BG$1158)</f>
        <v>0</v>
      </c>
      <c r="T46" s="179">
        <f>SUMIF('РРО 21-25'!CN$18:CN$1158,свод!AY46,'РРО 21-25'!BH$18:BH$1158)</f>
        <v>8181568.3700000001</v>
      </c>
      <c r="U46" s="180">
        <f>SUMIF('РРО 21-25'!CN$18:CN$1158,свод!AY46,'РРО 21-25'!BI$18:BI$1158)</f>
        <v>8334300</v>
      </c>
      <c r="V46" s="179">
        <f>SUMIF('РРО 21-25'!CN$18:CN$1158,свод!AY46,'РРО 21-25'!BJ$18:BJ$1158)</f>
        <v>0</v>
      </c>
      <c r="W46" s="179">
        <f>SUMIF('РРО 21-25'!CN$18:CN$1158,свод!AY46,'РРО 21-25'!BK$18:BK$1158)</f>
        <v>0</v>
      </c>
      <c r="X46" s="179">
        <f>SUMIF('РРО 21-25'!CN$18:CN$1158,свод!AY46,'РРО 21-25'!BL$18:BL$1158)</f>
        <v>0</v>
      </c>
      <c r="Y46" s="179">
        <f>SUMIF('РРО 21-25'!CN$18:CN$1158,свод!AY46,'РРО 21-25'!BM$18:BM$1158)</f>
        <v>8334300</v>
      </c>
      <c r="Z46" s="180">
        <f>SUMIF('РРО 21-25'!CN$18:CN$1158,свод!AY46,'РРО 21-25'!BN$18:BN$1158)</f>
        <v>8744300</v>
      </c>
      <c r="AA46" s="179">
        <f>SUMIF('РРО 21-25'!CN$18:CN$1158,свод!AY46,'РРО 21-25'!BO$18:BO$1158)</f>
        <v>0</v>
      </c>
      <c r="AB46" s="179">
        <f>SUMIF('РРО 21-25'!CN$18:CN$1158,свод!AY46,'РРО 21-25'!BP$18:BP$1158)</f>
        <v>0</v>
      </c>
      <c r="AC46" s="179">
        <f>SUMIF('РРО 21-25'!CN$18:CN$1158,свод!AY46,'РРО 21-25'!BQ$18:BQ$1158)</f>
        <v>0</v>
      </c>
      <c r="AD46" s="179">
        <f>SUMIF('РРО 21-25'!CN$18:CN$1158,свод!AY46,'РРО 21-25'!BR$18:BR$1158)</f>
        <v>8744300</v>
      </c>
      <c r="AE46" s="180">
        <f>SUMIF('РРО 21-25'!CN$18:CN$1158,свод!AY46,'РРО 21-25'!BS$18:BS$1158)</f>
        <v>8334300</v>
      </c>
      <c r="AF46" s="179">
        <f>SUMIF('РРО 21-25'!CN$18:CN$1158,свод!AY46,'РРО 21-25'!BT$18:BT$1158)</f>
        <v>0</v>
      </c>
      <c r="AG46" s="179">
        <f>SUMIF('РРО 21-25'!CN$18:CN$1158,свод!AY46,'РРО 21-25'!BU$18:BU$1158)</f>
        <v>0</v>
      </c>
      <c r="AH46" s="179">
        <f>SUMIF('РРО 21-25'!CN$18:CN$1158,свод!AY46,'РРО 21-25'!BV$18:BV$1158)</f>
        <v>0</v>
      </c>
      <c r="AI46" s="179">
        <f>SUMIF('РРО 21-25'!CN$18:CN$1158,свод!AY46,'РРО 21-25'!BW$18:BW$1158)</f>
        <v>8334300</v>
      </c>
      <c r="AJ46" s="179">
        <f>SUMIF('РРО 21-25'!CN$18:CN$1158,свод!AY46,'РРО 21-25'!BX$18:BX$1158)</f>
        <v>9011694.5099999979</v>
      </c>
      <c r="AK46" s="179">
        <f>SUMIF('РРО 21-25'!CN$18:CN$1158,свод!AY46,'РРО 21-25'!BY$18:BY$1158)</f>
        <v>0</v>
      </c>
      <c r="AL46" s="179">
        <f>SUMIF('РРО 21-25'!CN$18:CN$1158,свод!AY46,'РРО 21-25'!BZ$18:BZ$1158)</f>
        <v>237395.53999999998</v>
      </c>
      <c r="AM46" s="179">
        <f>SUMIF('РРО 21-25'!CN$18:CN$1158,свод!AY46,'РРО 21-25'!CA$18:CA$1158)</f>
        <v>0</v>
      </c>
      <c r="AN46" s="179">
        <f>SUMIF('РРО 21-25'!CN$18:CN$1158,свод!AY46,'РРО 21-25'!CB$18:CB$1158)</f>
        <v>8774298.9699999988</v>
      </c>
      <c r="AO46" s="179">
        <f>SUMIF('РРО 21-25'!CN$18:CN$1158,свод!AY46,'РРО 21-25'!CC$18:CC$1158)</f>
        <v>9031568.370000001</v>
      </c>
      <c r="AP46" s="179">
        <f>SUMIF('РРО 21-25'!CN$18:CN$1158,свод!AY46,'РРО 21-25'!CD$18:CD$1158)</f>
        <v>0</v>
      </c>
      <c r="AQ46" s="179">
        <f>SUMIF('РРО 21-25'!CN$18:CN$1158,свод!AY46,'РРО 21-25'!CE$18:CE$1158)</f>
        <v>0</v>
      </c>
      <c r="AR46" s="179">
        <f>SUMIF('РРО 21-25'!CN$18:CN$1158,свод!AY46,'РРО 21-25'!CF$18:CF$1158)</f>
        <v>0</v>
      </c>
      <c r="AS46" s="179">
        <f>SUMIF('РРО 21-25'!CN$18:CN$1158,свод!AY46,'РРО 21-25'!CG$18:CG$1158)</f>
        <v>9031568.370000001</v>
      </c>
      <c r="AT46" s="179">
        <f>SUMIF('РРО 21-25'!CN$18:CN$1158,свод!AY46,'РРО 21-25'!CH$18:CH$1158)</f>
        <v>8334300</v>
      </c>
      <c r="AU46" s="179">
        <f>SUMIF('РРО 21-25'!CN$18:CN$1158,свод!AY46,'РРО 21-25'!CI$18:CI$1158)</f>
        <v>0</v>
      </c>
      <c r="AV46" s="179">
        <f>SUMIF('РРО 21-25'!CN$18:CN$1158,свод!AY46,'РРО 21-25'!CJ$18:CJ$1158)</f>
        <v>0</v>
      </c>
      <c r="AW46" s="179">
        <f>SUMIF('РРО 21-25'!CN$18:CN$1158,свод!AY46,'РРО 21-25'!CK$18:CK$1158)</f>
        <v>0</v>
      </c>
      <c r="AX46" s="179">
        <f>SUMIF('РРО 21-25'!CN$18:CN$1158,свод!AY46,'РРО 21-25'!CL$18:CL$1158)</f>
        <v>8334300</v>
      </c>
      <c r="AY46" t="str">
        <f t="shared" si="1"/>
        <v>4010000260709плановый</v>
      </c>
      <c r="BC46" s="213">
        <f t="shared" si="2"/>
        <v>850000.00000000093</v>
      </c>
      <c r="BD46" s="142">
        <f t="shared" si="3"/>
        <v>0</v>
      </c>
      <c r="BE46" s="142">
        <f t="shared" si="4"/>
        <v>0</v>
      </c>
      <c r="BF46" s="142">
        <f t="shared" si="5"/>
        <v>0</v>
      </c>
      <c r="BG46" s="142">
        <f t="shared" si="6"/>
        <v>850000.00000000093</v>
      </c>
      <c r="BH46" s="142">
        <f t="shared" si="7"/>
        <v>0</v>
      </c>
      <c r="BI46" s="142">
        <f t="shared" si="8"/>
        <v>0</v>
      </c>
      <c r="BJ46" s="142">
        <f t="shared" si="9"/>
        <v>0</v>
      </c>
      <c r="BK46" s="142">
        <f t="shared" si="10"/>
        <v>0</v>
      </c>
      <c r="BL46" s="142">
        <f t="shared" si="11"/>
        <v>0</v>
      </c>
    </row>
    <row r="47" spans="1:64" ht="15" customHeight="1">
      <c r="A47" s="184">
        <v>401000026</v>
      </c>
      <c r="B47" s="183" t="s">
        <v>1838</v>
      </c>
      <c r="C47" s="182" t="s">
        <v>219</v>
      </c>
      <c r="D47" s="182" t="s">
        <v>1007</v>
      </c>
      <c r="E47" s="181" t="s">
        <v>91</v>
      </c>
      <c r="F47" s="180">
        <f>SUMIF('РРО 21-25'!CN$18:CN$1158,свод!AY47,'РРО 21-25'!AT$18:AT$1158)</f>
        <v>12659387.91</v>
      </c>
      <c r="G47" s="180">
        <f>SUMIF('РРО 21-25'!CN$18:CN$1158,свод!AY47,'РРО 21-25'!AU$18:AU$1158)</f>
        <v>12646591.85</v>
      </c>
      <c r="H47" s="179">
        <f>SUMIF('РРО 21-25'!CN$18:CN$1158,свод!AY47,'РРО 21-25'!AV$18:AV$1158)</f>
        <v>0</v>
      </c>
      <c r="I47" s="179">
        <f>SUMIF('РРО 21-25'!CN$18:CN$1158,свод!AY47,'РРО 21-25'!AW$18:AW$1158)</f>
        <v>0</v>
      </c>
      <c r="J47" s="179">
        <f>SUMIF('РРО 21-25'!CN$18:CN$1158,свод!AY47,'РРО 21-25'!AX$18:AX$1158)</f>
        <v>373852.49</v>
      </c>
      <c r="K47" s="179">
        <f>SUMIF('РРО 21-25'!CN$18:CN$1158,свод!AY47,'РРО 21-25'!AY$18:AY$1158)</f>
        <v>361056.43</v>
      </c>
      <c r="L47" s="179">
        <f>SUMIF('РРО 21-25'!CN$18:CN$1158,свод!AY47,'РРО 21-25'!AZ$18:AZ$1158)</f>
        <v>0</v>
      </c>
      <c r="M47" s="179">
        <f>SUMIF('РРО 21-25'!CN$18:CN$1158,свод!AY47,'РРО 21-25'!BA$18:BA$1158)</f>
        <v>0</v>
      </c>
      <c r="N47" s="179">
        <f>SUMIF('РРО 21-25'!CN$18:CN$1158,свод!AY47,'РРО 21-25'!BB$18:BB$1158)</f>
        <v>12285535.42</v>
      </c>
      <c r="O47" s="179">
        <f>SUMIF('РРО 21-25'!CN$18:CN$1158,свод!AY47,'РРО 21-25'!BC$18:BC$1158)</f>
        <v>12285535.42</v>
      </c>
      <c r="P47" s="180">
        <f>SUMIF('РРО 21-25'!CN$18:CN$1158,свод!AY47,'РРО 21-25'!BD$18:BD$1158)</f>
        <v>15169304.6</v>
      </c>
      <c r="Q47" s="179">
        <f>SUMIF('РРО 21-25'!CN$18:CN$1158,свод!AY47,'РРО 21-25'!BE$18:BE$1158)</f>
        <v>0</v>
      </c>
      <c r="R47" s="179">
        <f>SUMIF('РРО 21-25'!CN$18:CN$1158,свод!AY47,'РРО 21-25'!BF$18:BF$1158)</f>
        <v>0</v>
      </c>
      <c r="S47" s="179">
        <f>SUMIF('РРО 21-25'!CN$18:CN$1158,свод!AY47,'РРО 21-25'!BG$18:BG$1158)</f>
        <v>0</v>
      </c>
      <c r="T47" s="179">
        <f>SUMIF('РРО 21-25'!CN$18:CN$1158,свод!AY47,'РРО 21-25'!BH$18:BH$1158)</f>
        <v>15169304.6</v>
      </c>
      <c r="U47" s="180">
        <f>SUMIF('РРО 21-25'!CN$18:CN$1158,свод!AY47,'РРО 21-25'!BI$18:BI$1158)</f>
        <v>13100310</v>
      </c>
      <c r="V47" s="179">
        <f>SUMIF('РРО 21-25'!CN$18:CN$1158,свод!AY47,'РРО 21-25'!BJ$18:BJ$1158)</f>
        <v>0</v>
      </c>
      <c r="W47" s="179">
        <f>SUMIF('РРО 21-25'!CN$18:CN$1158,свод!AY47,'РРО 21-25'!BK$18:BK$1158)</f>
        <v>0</v>
      </c>
      <c r="X47" s="179">
        <f>SUMIF('РРО 21-25'!CN$18:CN$1158,свод!AY47,'РРО 21-25'!BL$18:BL$1158)</f>
        <v>0</v>
      </c>
      <c r="Y47" s="179">
        <f>SUMIF('РРО 21-25'!CN$18:CN$1158,свод!AY47,'РРО 21-25'!BM$18:BM$1158)</f>
        <v>13100310</v>
      </c>
      <c r="Z47" s="180">
        <f>SUMIF('РРО 21-25'!CN$18:CN$1158,свод!AY47,'РРО 21-25'!BN$18:BN$1158)</f>
        <v>13100310</v>
      </c>
      <c r="AA47" s="179">
        <f>SUMIF('РРО 21-25'!CN$18:CN$1158,свод!AY47,'РРО 21-25'!BO$18:BO$1158)</f>
        <v>0</v>
      </c>
      <c r="AB47" s="179">
        <f>SUMIF('РРО 21-25'!CN$18:CN$1158,свод!AY47,'РРО 21-25'!BP$18:BP$1158)</f>
        <v>0</v>
      </c>
      <c r="AC47" s="179">
        <f>SUMIF('РРО 21-25'!CN$18:CN$1158,свод!AY47,'РРО 21-25'!BQ$18:BQ$1158)</f>
        <v>0</v>
      </c>
      <c r="AD47" s="179">
        <f>SUMIF('РРО 21-25'!CN$18:CN$1158,свод!AY47,'РРО 21-25'!BR$18:BR$1158)</f>
        <v>13100310</v>
      </c>
      <c r="AE47" s="180">
        <f>SUMIF('РРО 21-25'!CN$18:CN$1158,свод!AY47,'РРО 21-25'!BS$18:BS$1158)</f>
        <v>13100310</v>
      </c>
      <c r="AF47" s="179">
        <f>SUMIF('РРО 21-25'!CN$18:CN$1158,свод!AY47,'РРО 21-25'!BT$18:BT$1158)</f>
        <v>0</v>
      </c>
      <c r="AG47" s="179">
        <f>SUMIF('РРО 21-25'!CN$18:CN$1158,свод!AY47,'РРО 21-25'!BU$18:BU$1158)</f>
        <v>0</v>
      </c>
      <c r="AH47" s="179">
        <f>SUMIF('РРО 21-25'!CN$18:CN$1158,свод!AY47,'РРО 21-25'!BV$18:BV$1158)</f>
        <v>0</v>
      </c>
      <c r="AI47" s="179">
        <f>SUMIF('РРО 21-25'!CN$18:CN$1158,свод!AY47,'РРО 21-25'!BW$18:BW$1158)</f>
        <v>13100310</v>
      </c>
      <c r="AJ47" s="179">
        <f>SUMIF('РРО 21-25'!CN$18:CN$1158,свод!AY47,'РРО 21-25'!BX$18:BX$1158)</f>
        <v>12646591.85</v>
      </c>
      <c r="AK47" s="179">
        <f>SUMIF('РРО 21-25'!CN$18:CN$1158,свод!AY47,'РРО 21-25'!BY$18:BY$1158)</f>
        <v>0</v>
      </c>
      <c r="AL47" s="179">
        <f>SUMIF('РРО 21-25'!CN$18:CN$1158,свод!AY47,'РРО 21-25'!BZ$18:BZ$1158)</f>
        <v>361056.43</v>
      </c>
      <c r="AM47" s="179">
        <f>SUMIF('РРО 21-25'!CN$18:CN$1158,свод!AY47,'РРО 21-25'!CA$18:CA$1158)</f>
        <v>0</v>
      </c>
      <c r="AN47" s="179">
        <f>SUMIF('РРО 21-25'!CN$18:CN$1158,свод!AY47,'РРО 21-25'!CB$18:CB$1158)</f>
        <v>12285535.42</v>
      </c>
      <c r="AO47" s="179">
        <f>SUMIF('РРО 21-25'!CN$18:CN$1158,свод!AY47,'РРО 21-25'!CC$18:CC$1158)</f>
        <v>15169304.6</v>
      </c>
      <c r="AP47" s="179">
        <f>SUMIF('РРО 21-25'!CN$18:CN$1158,свод!AY47,'РРО 21-25'!CD$18:CD$1158)</f>
        <v>0</v>
      </c>
      <c r="AQ47" s="179">
        <f>SUMIF('РРО 21-25'!CN$18:CN$1158,свод!AY47,'РРО 21-25'!CE$18:CE$1158)</f>
        <v>0</v>
      </c>
      <c r="AR47" s="179">
        <f>SUMIF('РРО 21-25'!CN$18:CN$1158,свод!AY47,'РРО 21-25'!CF$18:CF$1158)</f>
        <v>0</v>
      </c>
      <c r="AS47" s="179">
        <f>SUMIF('РРО 21-25'!CN$18:CN$1158,свод!AY47,'РРО 21-25'!CG$18:CG$1158)</f>
        <v>15169304.6</v>
      </c>
      <c r="AT47" s="179">
        <f>SUMIF('РРО 21-25'!CN$18:CN$1158,свод!AY47,'РРО 21-25'!CH$18:CH$1158)</f>
        <v>13100310</v>
      </c>
      <c r="AU47" s="179">
        <f>SUMIF('РРО 21-25'!CN$18:CN$1158,свод!AY47,'РРО 21-25'!CI$18:CI$1158)</f>
        <v>0</v>
      </c>
      <c r="AV47" s="179">
        <f>SUMIF('РРО 21-25'!CN$18:CN$1158,свод!AY47,'РРО 21-25'!CJ$18:CJ$1158)</f>
        <v>0</v>
      </c>
      <c r="AW47" s="179">
        <f>SUMIF('РРО 21-25'!CN$18:CN$1158,свод!AY47,'РРО 21-25'!CK$18:CK$1158)</f>
        <v>0</v>
      </c>
      <c r="AX47" s="179">
        <f>SUMIF('РРО 21-25'!CN$18:CN$1158,свод!AY47,'РРО 21-25'!CL$18:CL$1158)</f>
        <v>13100310</v>
      </c>
      <c r="AY47" t="str">
        <f t="shared" si="1"/>
        <v>4010000260709нормативный</v>
      </c>
      <c r="BC47" s="142">
        <f t="shared" si="2"/>
        <v>0</v>
      </c>
      <c r="BD47" s="142">
        <f t="shared" si="3"/>
        <v>0</v>
      </c>
      <c r="BE47" s="142">
        <f t="shared" si="4"/>
        <v>0</v>
      </c>
      <c r="BF47" s="142">
        <f t="shared" si="5"/>
        <v>0</v>
      </c>
      <c r="BG47" s="142">
        <f t="shared" si="6"/>
        <v>0</v>
      </c>
      <c r="BH47" s="142">
        <f t="shared" si="7"/>
        <v>0</v>
      </c>
      <c r="BI47" s="142">
        <f t="shared" si="8"/>
        <v>0</v>
      </c>
      <c r="BJ47" s="142">
        <f t="shared" si="9"/>
        <v>0</v>
      </c>
      <c r="BK47" s="142">
        <f t="shared" si="10"/>
        <v>0</v>
      </c>
      <c r="BL47" s="142">
        <f t="shared" si="11"/>
        <v>0</v>
      </c>
    </row>
    <row r="48" spans="1:64" ht="15" customHeight="1">
      <c r="A48" s="184">
        <v>401000026</v>
      </c>
      <c r="B48" s="183" t="s">
        <v>1838</v>
      </c>
      <c r="C48" s="182" t="s">
        <v>219</v>
      </c>
      <c r="D48" s="182" t="s">
        <v>1007</v>
      </c>
      <c r="E48" s="181" t="s">
        <v>1257</v>
      </c>
      <c r="F48" s="180">
        <f>SUMIF('РРО 21-25'!CN$18:CN$1158,свод!AY48,'РРО 21-25'!AT$18:AT$1158)</f>
        <v>0</v>
      </c>
      <c r="G48" s="180">
        <f>SUMIF('РРО 21-25'!CN$18:CN$1158,свод!AY48,'РРО 21-25'!AU$18:AU$1158)</f>
        <v>0</v>
      </c>
      <c r="H48" s="179">
        <f>SUMIF('РРО 21-25'!CN$18:CN$1158,свод!AY48,'РРО 21-25'!AV$18:AV$1158)</f>
        <v>0</v>
      </c>
      <c r="I48" s="179">
        <f>SUMIF('РРО 21-25'!CN$18:CN$1158,свод!AY48,'РРО 21-25'!AW$18:AW$1158)</f>
        <v>0</v>
      </c>
      <c r="J48" s="179">
        <f>SUMIF('РРО 21-25'!CN$18:CN$1158,свод!AY48,'РРО 21-25'!AX$18:AX$1158)</f>
        <v>0</v>
      </c>
      <c r="K48" s="179">
        <f>SUMIF('РРО 21-25'!CN$18:CN$1158,свод!AY48,'РРО 21-25'!AY$18:AY$1158)</f>
        <v>0</v>
      </c>
      <c r="L48" s="179">
        <f>SUMIF('РРО 21-25'!CN$18:CN$1158,свод!AY48,'РРО 21-25'!AZ$18:AZ$1158)</f>
        <v>0</v>
      </c>
      <c r="M48" s="179">
        <f>SUMIF('РРО 21-25'!CN$18:CN$1158,свод!AY48,'РРО 21-25'!BA$18:BA$1158)</f>
        <v>0</v>
      </c>
      <c r="N48" s="179">
        <f>SUMIF('РРО 21-25'!CN$18:CN$1158,свод!AY48,'РРО 21-25'!BB$18:BB$1158)</f>
        <v>0</v>
      </c>
      <c r="O48" s="179">
        <f>SUMIF('РРО 21-25'!CN$18:CN$1158,свод!AY48,'РРО 21-25'!BC$18:BC$1158)</f>
        <v>0</v>
      </c>
      <c r="P48" s="180">
        <f>SUMIF('РРО 21-25'!CN$18:CN$1158,свод!AY48,'РРО 21-25'!BD$18:BD$1158)</f>
        <v>22950</v>
      </c>
      <c r="Q48" s="179">
        <f>SUMIF('РРО 21-25'!CN$18:CN$1158,свод!AY48,'РРО 21-25'!BE$18:BE$1158)</f>
        <v>0</v>
      </c>
      <c r="R48" s="179">
        <f>SUMIF('РРО 21-25'!CN$18:CN$1158,свод!AY48,'РРО 21-25'!BF$18:BF$1158)</f>
        <v>0</v>
      </c>
      <c r="S48" s="179">
        <f>SUMIF('РРО 21-25'!CN$18:CN$1158,свод!AY48,'РРО 21-25'!BG$18:BG$1158)</f>
        <v>0</v>
      </c>
      <c r="T48" s="179">
        <f>SUMIF('РРО 21-25'!CN$18:CN$1158,свод!AY48,'РРО 21-25'!BH$18:BH$1158)</f>
        <v>22950</v>
      </c>
      <c r="U48" s="180">
        <f>SUMIF('РРО 21-25'!CN$18:CN$1158,свод!AY48,'РРО 21-25'!BI$18:BI$1158)</f>
        <v>23870</v>
      </c>
      <c r="V48" s="179">
        <f>SUMIF('РРО 21-25'!CN$18:CN$1158,свод!AY48,'РРО 21-25'!BJ$18:BJ$1158)</f>
        <v>0</v>
      </c>
      <c r="W48" s="179">
        <f>SUMIF('РРО 21-25'!CN$18:CN$1158,свод!AY48,'РРО 21-25'!BK$18:BK$1158)</f>
        <v>0</v>
      </c>
      <c r="X48" s="179">
        <f>SUMIF('РРО 21-25'!CN$18:CN$1158,свод!AY48,'РРО 21-25'!BL$18:BL$1158)</f>
        <v>0</v>
      </c>
      <c r="Y48" s="179">
        <f>SUMIF('РРО 21-25'!CN$18:CN$1158,свод!AY48,'РРО 21-25'!BM$18:BM$1158)</f>
        <v>23870</v>
      </c>
      <c r="Z48" s="180">
        <f>SUMIF('РРО 21-25'!CN$18:CN$1158,свод!AY48,'РРО 21-25'!BN$18:BN$1158)</f>
        <v>24820</v>
      </c>
      <c r="AA48" s="179">
        <f>SUMIF('РРО 21-25'!CN$18:CN$1158,свод!AY48,'РРО 21-25'!BO$18:BO$1158)</f>
        <v>0</v>
      </c>
      <c r="AB48" s="179">
        <f>SUMIF('РРО 21-25'!CN$18:CN$1158,свод!AY48,'РРО 21-25'!BP$18:BP$1158)</f>
        <v>0</v>
      </c>
      <c r="AC48" s="179">
        <f>SUMIF('РРО 21-25'!CN$18:CN$1158,свод!AY48,'РРО 21-25'!BQ$18:BQ$1158)</f>
        <v>0</v>
      </c>
      <c r="AD48" s="179">
        <f>SUMIF('РРО 21-25'!CN$18:CN$1158,свод!AY48,'РРО 21-25'!BR$18:BR$1158)</f>
        <v>24820</v>
      </c>
      <c r="AE48" s="180">
        <f>SUMIF('РРО 21-25'!CN$18:CN$1158,свод!AY48,'РРО 21-25'!BS$18:BS$1158)</f>
        <v>24820</v>
      </c>
      <c r="AF48" s="179">
        <f>SUMIF('РРО 21-25'!CN$18:CN$1158,свод!AY48,'РРО 21-25'!BT$18:BT$1158)</f>
        <v>0</v>
      </c>
      <c r="AG48" s="179">
        <f>SUMIF('РРО 21-25'!CN$18:CN$1158,свод!AY48,'РРО 21-25'!BU$18:BU$1158)</f>
        <v>0</v>
      </c>
      <c r="AH48" s="179">
        <f>SUMIF('РРО 21-25'!CN$18:CN$1158,свод!AY48,'РРО 21-25'!BV$18:BV$1158)</f>
        <v>0</v>
      </c>
      <c r="AI48" s="179">
        <f>SUMIF('РРО 21-25'!CN$18:CN$1158,свод!AY48,'РРО 21-25'!BW$18:BW$1158)</f>
        <v>24820</v>
      </c>
      <c r="AJ48" s="179">
        <f>SUMIF('РРО 21-25'!CN$18:CN$1158,свод!AY48,'РРО 21-25'!BX$18:BX$1158)</f>
        <v>0</v>
      </c>
      <c r="AK48" s="179">
        <f>SUMIF('РРО 21-25'!CN$18:CN$1158,свод!AY48,'РРО 21-25'!BY$18:BY$1158)</f>
        <v>0</v>
      </c>
      <c r="AL48" s="179">
        <f>SUMIF('РРО 21-25'!CN$18:CN$1158,свод!AY48,'РРО 21-25'!BZ$18:BZ$1158)</f>
        <v>0</v>
      </c>
      <c r="AM48" s="179">
        <f>SUMIF('РРО 21-25'!CN$18:CN$1158,свод!AY48,'РРО 21-25'!CA$18:CA$1158)</f>
        <v>0</v>
      </c>
      <c r="AN48" s="179">
        <f>SUMIF('РРО 21-25'!CN$18:CN$1158,свод!AY48,'РРО 21-25'!CB$18:CB$1158)</f>
        <v>0</v>
      </c>
      <c r="AO48" s="179">
        <f>SUMIF('РРО 21-25'!CN$18:CN$1158,свод!AY48,'РРО 21-25'!CC$18:CC$1158)</f>
        <v>22950</v>
      </c>
      <c r="AP48" s="179">
        <f>SUMIF('РРО 21-25'!CN$18:CN$1158,свод!AY48,'РРО 21-25'!CD$18:CD$1158)</f>
        <v>0</v>
      </c>
      <c r="AQ48" s="179">
        <f>SUMIF('РРО 21-25'!CN$18:CN$1158,свод!AY48,'РРО 21-25'!CE$18:CE$1158)</f>
        <v>0</v>
      </c>
      <c r="AR48" s="179">
        <f>SUMIF('РРО 21-25'!CN$18:CN$1158,свод!AY48,'РРО 21-25'!CF$18:CF$1158)</f>
        <v>0</v>
      </c>
      <c r="AS48" s="179">
        <f>SUMIF('РРО 21-25'!CN$18:CN$1158,свод!AY48,'РРО 21-25'!CG$18:CG$1158)</f>
        <v>22950</v>
      </c>
      <c r="AT48" s="179">
        <f>SUMIF('РРО 21-25'!CN$18:CN$1158,свод!AY48,'РРО 21-25'!CH$18:CH$1158)</f>
        <v>23870</v>
      </c>
      <c r="AU48" s="179">
        <f>SUMIF('РРО 21-25'!CN$18:CN$1158,свод!AY48,'РРО 21-25'!CI$18:CI$1158)</f>
        <v>0</v>
      </c>
      <c r="AV48" s="179">
        <f>SUMIF('РРО 21-25'!CN$18:CN$1158,свод!AY48,'РРО 21-25'!CJ$18:CJ$1158)</f>
        <v>0</v>
      </c>
      <c r="AW48" s="179">
        <f>SUMIF('РРО 21-25'!CN$18:CN$1158,свод!AY48,'РРО 21-25'!CK$18:CK$1158)</f>
        <v>0</v>
      </c>
      <c r="AX48" s="179">
        <f>SUMIF('РРО 21-25'!CN$18:CN$1158,свод!AY48,'РРО 21-25'!CL$18:CL$1158)</f>
        <v>23870</v>
      </c>
      <c r="AY48" t="str">
        <f t="shared" ref="AY48" si="36">CONCATENATE(A48,C48,D48,E48)</f>
        <v>4010000260709индексации</v>
      </c>
      <c r="BC48" s="142">
        <f t="shared" ref="BC48" si="37">AO48-P48</f>
        <v>0</v>
      </c>
      <c r="BD48" s="142">
        <f t="shared" ref="BD48" si="38">AP48-Q48</f>
        <v>0</v>
      </c>
      <c r="BE48" s="142">
        <f t="shared" ref="BE48" si="39">AQ48-R48</f>
        <v>0</v>
      </c>
      <c r="BF48" s="142">
        <f t="shared" ref="BF48" si="40">AR48-S48</f>
        <v>0</v>
      </c>
      <c r="BG48" s="142">
        <f t="shared" ref="BG48" si="41">AS48-T48</f>
        <v>0</v>
      </c>
      <c r="BH48" s="142">
        <f t="shared" ref="BH48" si="42">AT48-U48</f>
        <v>0</v>
      </c>
      <c r="BI48" s="142">
        <f t="shared" ref="BI48" si="43">AU48-V48</f>
        <v>0</v>
      </c>
      <c r="BJ48" s="142">
        <f t="shared" ref="BJ48" si="44">AV48-W48</f>
        <v>0</v>
      </c>
      <c r="BK48" s="142">
        <f t="shared" ref="BK48" si="45">AW48-X48</f>
        <v>0</v>
      </c>
      <c r="BL48" s="142">
        <f t="shared" ref="BL48" si="46">AX48-Y48</f>
        <v>0</v>
      </c>
    </row>
    <row r="49" spans="1:64" ht="15" customHeight="1">
      <c r="A49" s="184">
        <v>401000028</v>
      </c>
      <c r="B49" s="183" t="s">
        <v>1837</v>
      </c>
      <c r="C49" s="182" t="s">
        <v>303</v>
      </c>
      <c r="D49" s="182" t="s">
        <v>74</v>
      </c>
      <c r="E49" s="181" t="s">
        <v>92</v>
      </c>
      <c r="F49" s="180">
        <f>SUMIF('РРО 21-25'!CN$18:CN$1158,свод!AY49,'РРО 21-25'!AT$18:AT$1158)</f>
        <v>3896208</v>
      </c>
      <c r="G49" s="180">
        <f>SUMIF('РРО 21-25'!CN$18:CN$1158,свод!AY49,'РРО 21-25'!AU$18:AU$1158)</f>
        <v>3896208</v>
      </c>
      <c r="H49" s="179">
        <f>SUMIF('РРО 21-25'!CN$18:CN$1158,свод!AY49,'РРО 21-25'!AV$18:AV$1158)</f>
        <v>0</v>
      </c>
      <c r="I49" s="179">
        <f>SUMIF('РРО 21-25'!CN$18:CN$1158,свод!AY49,'РРО 21-25'!AW$18:AW$1158)</f>
        <v>0</v>
      </c>
      <c r="J49" s="179">
        <f>SUMIF('РРО 21-25'!CN$18:CN$1158,свод!AY49,'РРО 21-25'!AX$18:AX$1158)</f>
        <v>0</v>
      </c>
      <c r="K49" s="179">
        <f>SUMIF('РРО 21-25'!CN$18:CN$1158,свод!AY49,'РРО 21-25'!AY$18:AY$1158)</f>
        <v>0</v>
      </c>
      <c r="L49" s="179">
        <f>SUMIF('РРО 21-25'!CN$18:CN$1158,свод!AY49,'РРО 21-25'!AZ$18:AZ$1158)</f>
        <v>0</v>
      </c>
      <c r="M49" s="179">
        <f>SUMIF('РРО 21-25'!CN$18:CN$1158,свод!AY49,'РРО 21-25'!BA$18:BA$1158)</f>
        <v>0</v>
      </c>
      <c r="N49" s="179">
        <f>SUMIF('РРО 21-25'!CN$18:CN$1158,свод!AY49,'РРО 21-25'!BB$18:BB$1158)</f>
        <v>3896208</v>
      </c>
      <c r="O49" s="179">
        <f>SUMIF('РРО 21-25'!CN$18:CN$1158,свод!AY49,'РРО 21-25'!BC$18:BC$1158)</f>
        <v>3896208</v>
      </c>
      <c r="P49" s="180">
        <f>SUMIF('РРО 21-25'!CN$18:CN$1158,свод!AY49,'РРО 21-25'!BD$18:BD$1158)</f>
        <v>3311810</v>
      </c>
      <c r="Q49" s="179">
        <f>SUMIF('РРО 21-25'!CN$18:CN$1158,свод!AY49,'РРО 21-25'!BE$18:BE$1158)</f>
        <v>0</v>
      </c>
      <c r="R49" s="179">
        <f>SUMIF('РРО 21-25'!CN$18:CN$1158,свод!AY49,'РРО 21-25'!BF$18:BF$1158)</f>
        <v>0</v>
      </c>
      <c r="S49" s="179">
        <f>SUMIF('РРО 21-25'!CN$18:CN$1158,свод!AY49,'РРО 21-25'!BG$18:BG$1158)</f>
        <v>0</v>
      </c>
      <c r="T49" s="179">
        <f>SUMIF('РРО 21-25'!CN$18:CN$1158,свод!AY49,'РРО 21-25'!BH$18:BH$1158)</f>
        <v>3311810</v>
      </c>
      <c r="U49" s="180">
        <f>SUMIF('РРО 21-25'!CN$18:CN$1158,свод!AY49,'РРО 21-25'!BI$18:BI$1158)</f>
        <v>3311810</v>
      </c>
      <c r="V49" s="179">
        <f>SUMIF('РРО 21-25'!CN$18:CN$1158,свод!AY49,'РРО 21-25'!BJ$18:BJ$1158)</f>
        <v>0</v>
      </c>
      <c r="W49" s="179">
        <f>SUMIF('РРО 21-25'!CN$18:CN$1158,свод!AY49,'РРО 21-25'!BK$18:BK$1158)</f>
        <v>0</v>
      </c>
      <c r="X49" s="179">
        <f>SUMIF('РРО 21-25'!CN$18:CN$1158,свод!AY49,'РРО 21-25'!BL$18:BL$1158)</f>
        <v>0</v>
      </c>
      <c r="Y49" s="179">
        <f>SUMIF('РРО 21-25'!CN$18:CN$1158,свод!AY49,'РРО 21-25'!BM$18:BM$1158)</f>
        <v>3311810</v>
      </c>
      <c r="Z49" s="180">
        <f>SUMIF('РРО 21-25'!CN$18:CN$1158,свод!AY49,'РРО 21-25'!BN$18:BN$1158)</f>
        <v>3311810</v>
      </c>
      <c r="AA49" s="179">
        <f>SUMIF('РРО 21-25'!CN$18:CN$1158,свод!AY49,'РРО 21-25'!BO$18:BO$1158)</f>
        <v>0</v>
      </c>
      <c r="AB49" s="179">
        <f>SUMIF('РРО 21-25'!CN$18:CN$1158,свод!AY49,'РРО 21-25'!BP$18:BP$1158)</f>
        <v>0</v>
      </c>
      <c r="AC49" s="179">
        <f>SUMIF('РРО 21-25'!CN$18:CN$1158,свод!AY49,'РРО 21-25'!BQ$18:BQ$1158)</f>
        <v>0</v>
      </c>
      <c r="AD49" s="179">
        <f>SUMIF('РРО 21-25'!CN$18:CN$1158,свод!AY49,'РРО 21-25'!BR$18:BR$1158)</f>
        <v>3311810</v>
      </c>
      <c r="AE49" s="180">
        <f>SUMIF('РРО 21-25'!CN$18:CN$1158,свод!AY49,'РРО 21-25'!BS$18:BS$1158)</f>
        <v>3311810</v>
      </c>
      <c r="AF49" s="179">
        <f>SUMIF('РРО 21-25'!CN$18:CN$1158,свод!AY49,'РРО 21-25'!BT$18:BT$1158)</f>
        <v>0</v>
      </c>
      <c r="AG49" s="179">
        <f>SUMIF('РРО 21-25'!CN$18:CN$1158,свод!AY49,'РРО 21-25'!BU$18:BU$1158)</f>
        <v>0</v>
      </c>
      <c r="AH49" s="179">
        <f>SUMIF('РРО 21-25'!CN$18:CN$1158,свод!AY49,'РРО 21-25'!BV$18:BV$1158)</f>
        <v>0</v>
      </c>
      <c r="AI49" s="179">
        <f>SUMIF('РРО 21-25'!CN$18:CN$1158,свод!AY49,'РРО 21-25'!BW$18:BW$1158)</f>
        <v>3311810</v>
      </c>
      <c r="AJ49" s="179">
        <f>SUMIF('РРО 21-25'!CN$18:CN$1158,свод!AY49,'РРО 21-25'!BX$18:BX$1158)</f>
        <v>3896208</v>
      </c>
      <c r="AK49" s="179">
        <f>SUMIF('РРО 21-25'!CN$18:CN$1158,свод!AY49,'РРО 21-25'!BY$18:BY$1158)</f>
        <v>0</v>
      </c>
      <c r="AL49" s="179">
        <f>SUMIF('РРО 21-25'!CN$18:CN$1158,свод!AY49,'РРО 21-25'!BZ$18:BZ$1158)</f>
        <v>0</v>
      </c>
      <c r="AM49" s="179">
        <f>SUMIF('РРО 21-25'!CN$18:CN$1158,свод!AY49,'РРО 21-25'!CA$18:CA$1158)</f>
        <v>0</v>
      </c>
      <c r="AN49" s="179">
        <f>SUMIF('РРО 21-25'!CN$18:CN$1158,свод!AY49,'РРО 21-25'!CB$18:CB$1158)</f>
        <v>3896208</v>
      </c>
      <c r="AO49" s="179">
        <f>SUMIF('РРО 21-25'!CN$18:CN$1158,свод!AY49,'РРО 21-25'!CC$18:CC$1158)</f>
        <v>3311810</v>
      </c>
      <c r="AP49" s="179">
        <f>SUMIF('РРО 21-25'!CN$18:CN$1158,свод!AY49,'РРО 21-25'!CD$18:CD$1158)</f>
        <v>0</v>
      </c>
      <c r="AQ49" s="179">
        <f>SUMIF('РРО 21-25'!CN$18:CN$1158,свод!AY49,'РРО 21-25'!CE$18:CE$1158)</f>
        <v>0</v>
      </c>
      <c r="AR49" s="179">
        <f>SUMIF('РРО 21-25'!CN$18:CN$1158,свод!AY49,'РРО 21-25'!CF$18:CF$1158)</f>
        <v>0</v>
      </c>
      <c r="AS49" s="179">
        <f>SUMIF('РРО 21-25'!CN$18:CN$1158,свод!AY49,'РРО 21-25'!CG$18:CG$1158)</f>
        <v>3311810</v>
      </c>
      <c r="AT49" s="179">
        <f>SUMIF('РРО 21-25'!CN$18:CN$1158,свод!AY49,'РРО 21-25'!CH$18:CH$1158)</f>
        <v>3311810</v>
      </c>
      <c r="AU49" s="179">
        <f>SUMIF('РРО 21-25'!CN$18:CN$1158,свод!AY49,'РРО 21-25'!CI$18:CI$1158)</f>
        <v>0</v>
      </c>
      <c r="AV49" s="179">
        <f>SUMIF('РРО 21-25'!CN$18:CN$1158,свод!AY49,'РРО 21-25'!CJ$18:CJ$1158)</f>
        <v>0</v>
      </c>
      <c r="AW49" s="179">
        <f>SUMIF('РРО 21-25'!CN$18:CN$1158,свод!AY49,'РРО 21-25'!CK$18:CK$1158)</f>
        <v>0</v>
      </c>
      <c r="AX49" s="179">
        <f>SUMIF('РРО 21-25'!CN$18:CN$1158,свод!AY49,'РРО 21-25'!CL$18:CL$1158)</f>
        <v>3311810</v>
      </c>
      <c r="AY49" t="str">
        <f t="shared" si="1"/>
        <v>4010000281003плановый</v>
      </c>
      <c r="BC49" s="142">
        <f t="shared" si="2"/>
        <v>0</v>
      </c>
      <c r="BD49" s="142">
        <f t="shared" si="3"/>
        <v>0</v>
      </c>
      <c r="BE49" s="142">
        <f t="shared" si="4"/>
        <v>0</v>
      </c>
      <c r="BF49" s="142">
        <f t="shared" si="5"/>
        <v>0</v>
      </c>
      <c r="BG49" s="142">
        <f t="shared" si="6"/>
        <v>0</v>
      </c>
      <c r="BH49" s="142">
        <f t="shared" si="7"/>
        <v>0</v>
      </c>
      <c r="BI49" s="142">
        <f t="shared" si="8"/>
        <v>0</v>
      </c>
      <c r="BJ49" s="142">
        <f t="shared" si="9"/>
        <v>0</v>
      </c>
      <c r="BK49" s="142">
        <f t="shared" si="10"/>
        <v>0</v>
      </c>
      <c r="BL49" s="142">
        <f t="shared" si="11"/>
        <v>0</v>
      </c>
    </row>
    <row r="50" spans="1:64" ht="15" customHeight="1">
      <c r="A50" s="184">
        <v>401000029</v>
      </c>
      <c r="B50" s="183" t="s">
        <v>1836</v>
      </c>
      <c r="C50" s="182" t="s">
        <v>219</v>
      </c>
      <c r="D50" s="182" t="s">
        <v>219</v>
      </c>
      <c r="E50" s="181" t="s">
        <v>92</v>
      </c>
      <c r="F50" s="180">
        <f>SUMIF('РРО 21-25'!CN$18:CN$1158,свод!AY50,'РРО 21-25'!AT$18:AT$1158)</f>
        <v>99000</v>
      </c>
      <c r="G50" s="180">
        <f>SUMIF('РРО 21-25'!CN$18:CN$1158,свод!AY50,'РРО 21-25'!AU$18:AU$1158)</f>
        <v>99000</v>
      </c>
      <c r="H50" s="179">
        <f>SUMIF('РРО 21-25'!CN$18:CN$1158,свод!AY50,'РРО 21-25'!AV$18:AV$1158)</f>
        <v>0</v>
      </c>
      <c r="I50" s="179">
        <f>SUMIF('РРО 21-25'!CN$18:CN$1158,свод!AY50,'РРО 21-25'!AW$18:AW$1158)</f>
        <v>0</v>
      </c>
      <c r="J50" s="179">
        <f>SUMIF('РРО 21-25'!CN$18:CN$1158,свод!AY50,'РРО 21-25'!AX$18:AX$1158)</f>
        <v>0</v>
      </c>
      <c r="K50" s="179">
        <f>SUMIF('РРО 21-25'!CN$18:CN$1158,свод!AY50,'РРО 21-25'!AY$18:AY$1158)</f>
        <v>0</v>
      </c>
      <c r="L50" s="179">
        <f>SUMIF('РРО 21-25'!CN$18:CN$1158,свод!AY50,'РРО 21-25'!AZ$18:AZ$1158)</f>
        <v>0</v>
      </c>
      <c r="M50" s="179">
        <f>SUMIF('РРО 21-25'!CN$18:CN$1158,свод!AY50,'РРО 21-25'!BA$18:BA$1158)</f>
        <v>0</v>
      </c>
      <c r="N50" s="179">
        <f>SUMIF('РРО 21-25'!CN$18:CN$1158,свод!AY50,'РРО 21-25'!BB$18:BB$1158)</f>
        <v>99000</v>
      </c>
      <c r="O50" s="179">
        <f>SUMIF('РРО 21-25'!CN$18:CN$1158,свод!AY50,'РРО 21-25'!BC$18:BC$1158)</f>
        <v>99000</v>
      </c>
      <c r="P50" s="180">
        <f>SUMIF('РРО 21-25'!CN$18:CN$1158,свод!AY50,'РРО 21-25'!BD$18:BD$1158)</f>
        <v>0</v>
      </c>
      <c r="Q50" s="179">
        <f>SUMIF('РРО 21-25'!CN$18:CN$1158,свод!AY50,'РРО 21-25'!BE$18:BE$1158)</f>
        <v>0</v>
      </c>
      <c r="R50" s="179">
        <f>SUMIF('РРО 21-25'!CN$18:CN$1158,свод!AY50,'РРО 21-25'!BF$18:BF$1158)</f>
        <v>0</v>
      </c>
      <c r="S50" s="179">
        <f>SUMIF('РРО 21-25'!CN$18:CN$1158,свод!AY50,'РРО 21-25'!BG$18:BG$1158)</f>
        <v>0</v>
      </c>
      <c r="T50" s="179">
        <f>SUMIF('РРО 21-25'!CN$18:CN$1158,свод!AY50,'РРО 21-25'!BH$18:BH$1158)</f>
        <v>0</v>
      </c>
      <c r="U50" s="180">
        <f>SUMIF('РРО 21-25'!CN$18:CN$1158,свод!AY50,'РРО 21-25'!BI$18:BI$1158)</f>
        <v>0</v>
      </c>
      <c r="V50" s="179">
        <f>SUMIF('РРО 21-25'!CN$18:CN$1158,свод!AY50,'РРО 21-25'!BJ$18:BJ$1158)</f>
        <v>0</v>
      </c>
      <c r="W50" s="179">
        <f>SUMIF('РРО 21-25'!CN$18:CN$1158,свод!AY50,'РРО 21-25'!BK$18:BK$1158)</f>
        <v>0</v>
      </c>
      <c r="X50" s="179">
        <f>SUMIF('РРО 21-25'!CN$18:CN$1158,свод!AY50,'РРО 21-25'!BL$18:BL$1158)</f>
        <v>0</v>
      </c>
      <c r="Y50" s="179">
        <f>SUMIF('РРО 21-25'!CN$18:CN$1158,свод!AY50,'РРО 21-25'!BM$18:BM$1158)</f>
        <v>0</v>
      </c>
      <c r="Z50" s="180">
        <f>SUMIF('РРО 21-25'!CN$18:CN$1158,свод!AY50,'РРО 21-25'!BN$18:BN$1158)</f>
        <v>0</v>
      </c>
      <c r="AA50" s="179">
        <f>SUMIF('РРО 21-25'!CN$18:CN$1158,свод!AY50,'РРО 21-25'!BO$18:BO$1158)</f>
        <v>0</v>
      </c>
      <c r="AB50" s="179">
        <f>SUMIF('РРО 21-25'!CN$18:CN$1158,свод!AY50,'РРО 21-25'!BP$18:BP$1158)</f>
        <v>0</v>
      </c>
      <c r="AC50" s="179">
        <f>SUMIF('РРО 21-25'!CN$18:CN$1158,свод!AY50,'РРО 21-25'!BQ$18:BQ$1158)</f>
        <v>0</v>
      </c>
      <c r="AD50" s="179">
        <f>SUMIF('РРО 21-25'!CN$18:CN$1158,свод!AY50,'РРО 21-25'!BR$18:BR$1158)</f>
        <v>0</v>
      </c>
      <c r="AE50" s="180">
        <f>SUMIF('РРО 21-25'!CN$18:CN$1158,свод!AY50,'РРО 21-25'!BS$18:BS$1158)</f>
        <v>0</v>
      </c>
      <c r="AF50" s="179">
        <f>SUMIF('РРО 21-25'!CN$18:CN$1158,свод!AY50,'РРО 21-25'!BT$18:BT$1158)</f>
        <v>0</v>
      </c>
      <c r="AG50" s="179">
        <f>SUMIF('РРО 21-25'!CN$18:CN$1158,свод!AY50,'РРО 21-25'!BU$18:BU$1158)</f>
        <v>0</v>
      </c>
      <c r="AH50" s="179">
        <f>SUMIF('РРО 21-25'!CN$18:CN$1158,свод!AY50,'РРО 21-25'!BV$18:BV$1158)</f>
        <v>0</v>
      </c>
      <c r="AI50" s="179">
        <f>SUMIF('РРО 21-25'!CN$18:CN$1158,свод!AY50,'РРО 21-25'!BW$18:BW$1158)</f>
        <v>0</v>
      </c>
      <c r="AJ50" s="179">
        <f>SUMIF('РРО 21-25'!CN$18:CN$1158,свод!AY50,'РРО 21-25'!BX$18:BX$1158)</f>
        <v>99000</v>
      </c>
      <c r="AK50" s="179">
        <f>SUMIF('РРО 21-25'!CN$18:CN$1158,свод!AY50,'РРО 21-25'!BY$18:BY$1158)</f>
        <v>0</v>
      </c>
      <c r="AL50" s="179">
        <f>SUMIF('РРО 21-25'!CN$18:CN$1158,свод!AY50,'РРО 21-25'!BZ$18:BZ$1158)</f>
        <v>0</v>
      </c>
      <c r="AM50" s="179">
        <f>SUMIF('РРО 21-25'!CN$18:CN$1158,свод!AY50,'РРО 21-25'!CA$18:CA$1158)</f>
        <v>0</v>
      </c>
      <c r="AN50" s="179">
        <f>SUMIF('РРО 21-25'!CN$18:CN$1158,свод!AY50,'РРО 21-25'!CB$18:CB$1158)</f>
        <v>99000</v>
      </c>
      <c r="AO50" s="179">
        <f>SUMIF('РРО 21-25'!CN$18:CN$1158,свод!AY50,'РРО 21-25'!CC$18:CC$1158)</f>
        <v>0</v>
      </c>
      <c r="AP50" s="179">
        <f>SUMIF('РРО 21-25'!CN$18:CN$1158,свод!AY50,'РРО 21-25'!CD$18:CD$1158)</f>
        <v>0</v>
      </c>
      <c r="AQ50" s="179">
        <f>SUMIF('РРО 21-25'!CN$18:CN$1158,свод!AY50,'РРО 21-25'!CE$18:CE$1158)</f>
        <v>0</v>
      </c>
      <c r="AR50" s="179">
        <f>SUMIF('РРО 21-25'!CN$18:CN$1158,свод!AY50,'РРО 21-25'!CF$18:CF$1158)</f>
        <v>0</v>
      </c>
      <c r="AS50" s="179">
        <f>SUMIF('РРО 21-25'!CN$18:CN$1158,свод!AY50,'РРО 21-25'!CG$18:CG$1158)</f>
        <v>0</v>
      </c>
      <c r="AT50" s="179">
        <f>SUMIF('РРО 21-25'!CN$18:CN$1158,свод!AY50,'РРО 21-25'!CH$18:CH$1158)</f>
        <v>0</v>
      </c>
      <c r="AU50" s="179">
        <f>SUMIF('РРО 21-25'!CN$18:CN$1158,свод!AY50,'РРО 21-25'!CI$18:CI$1158)</f>
        <v>0</v>
      </c>
      <c r="AV50" s="179">
        <f>SUMIF('РРО 21-25'!CN$18:CN$1158,свод!AY50,'РРО 21-25'!CJ$18:CJ$1158)</f>
        <v>0</v>
      </c>
      <c r="AW50" s="179">
        <f>SUMIF('РРО 21-25'!CN$18:CN$1158,свод!AY50,'РРО 21-25'!CK$18:CK$1158)</f>
        <v>0</v>
      </c>
      <c r="AX50" s="179">
        <f>SUMIF('РРО 21-25'!CN$18:CN$1158,свод!AY50,'РРО 21-25'!CL$18:CL$1158)</f>
        <v>0</v>
      </c>
      <c r="AY50" t="str">
        <f t="shared" si="1"/>
        <v>4010000290707плановый</v>
      </c>
      <c r="BC50" s="142">
        <f t="shared" si="2"/>
        <v>0</v>
      </c>
      <c r="BD50" s="142">
        <f t="shared" si="3"/>
        <v>0</v>
      </c>
      <c r="BE50" s="142">
        <f t="shared" si="4"/>
        <v>0</v>
      </c>
      <c r="BF50" s="142">
        <f t="shared" si="5"/>
        <v>0</v>
      </c>
      <c r="BG50" s="142">
        <f t="shared" si="6"/>
        <v>0</v>
      </c>
      <c r="BH50" s="142">
        <f t="shared" si="7"/>
        <v>0</v>
      </c>
      <c r="BI50" s="142">
        <f t="shared" si="8"/>
        <v>0</v>
      </c>
      <c r="BJ50" s="142">
        <f t="shared" si="9"/>
        <v>0</v>
      </c>
      <c r="BK50" s="142">
        <f t="shared" si="10"/>
        <v>0</v>
      </c>
      <c r="BL50" s="142">
        <f t="shared" si="11"/>
        <v>0</v>
      </c>
    </row>
    <row r="51" spans="1:64" ht="15" customHeight="1">
      <c r="A51" s="184">
        <v>401000029</v>
      </c>
      <c r="B51" s="183" t="s">
        <v>533</v>
      </c>
      <c r="C51" s="182" t="s">
        <v>214</v>
      </c>
      <c r="D51" s="182" t="s">
        <v>71</v>
      </c>
      <c r="E51" s="181" t="s">
        <v>92</v>
      </c>
      <c r="F51" s="180">
        <f>SUMIF('РРО 21-25'!CN$18:CN$1158,свод!AY51,'РРО 21-25'!AT$18:AT$1158)</f>
        <v>103127123.36999997</v>
      </c>
      <c r="G51" s="180">
        <f>SUMIF('РРО 21-25'!CN$18:CN$1158,свод!AY51,'РРО 21-25'!AU$18:AU$1158)</f>
        <v>103127123.36999997</v>
      </c>
      <c r="H51" s="179">
        <f>SUMIF('РРО 21-25'!CN$18:CN$1158,свод!AY51,'РРО 21-25'!AV$18:AV$1158)</f>
        <v>2074983.19</v>
      </c>
      <c r="I51" s="179">
        <f>SUMIF('РРО 21-25'!CN$18:CN$1158,свод!AY51,'РРО 21-25'!AW$18:AW$1158)</f>
        <v>2074983.19</v>
      </c>
      <c r="J51" s="179">
        <f>SUMIF('РРО 21-25'!CN$18:CN$1158,свод!AY51,'РРО 21-25'!AX$18:AX$1158)</f>
        <v>3215353.2399999998</v>
      </c>
      <c r="K51" s="179">
        <f>SUMIF('РРО 21-25'!CN$18:CN$1158,свод!AY51,'РРО 21-25'!AY$18:AY$1158)</f>
        <v>3215353.2399999998</v>
      </c>
      <c r="L51" s="179">
        <f>SUMIF('РРО 21-25'!CN$18:CN$1158,свод!AY51,'РРО 21-25'!AZ$18:AZ$1158)</f>
        <v>0</v>
      </c>
      <c r="M51" s="179">
        <f>SUMIF('РРО 21-25'!CN$18:CN$1158,свод!AY51,'РРО 21-25'!BA$18:BA$1158)</f>
        <v>0</v>
      </c>
      <c r="N51" s="179">
        <f>SUMIF('РРО 21-25'!CN$18:CN$1158,свод!AY51,'РРО 21-25'!BB$18:BB$1158)</f>
        <v>97836786.939999998</v>
      </c>
      <c r="O51" s="179">
        <f>SUMIF('РРО 21-25'!CN$18:CN$1158,свод!AY51,'РРО 21-25'!BC$18:BC$1158)</f>
        <v>97836786.939999998</v>
      </c>
      <c r="P51" s="180">
        <f>SUMIF('РРО 21-25'!CN$18:CN$1158,свод!AY51,'РРО 21-25'!BD$18:BD$1158)</f>
        <v>89757900.099999994</v>
      </c>
      <c r="Q51" s="179">
        <f>SUMIF('РРО 21-25'!CN$18:CN$1158,свод!AY51,'РРО 21-25'!BE$18:BE$1158)</f>
        <v>1890060.68</v>
      </c>
      <c r="R51" s="179">
        <f>SUMIF('РРО 21-25'!CN$18:CN$1158,свод!AY51,'РРО 21-25'!BF$18:BF$1158)</f>
        <v>632942.39</v>
      </c>
      <c r="S51" s="179">
        <f>SUMIF('РРО 21-25'!CN$18:CN$1158,свод!AY51,'РРО 21-25'!BG$18:BG$1158)</f>
        <v>0</v>
      </c>
      <c r="T51" s="179">
        <f>SUMIF('РРО 21-25'!CN$18:CN$1158,свод!AY51,'РРО 21-25'!BH$18:BH$1158)</f>
        <v>87234897.029999986</v>
      </c>
      <c r="U51" s="180">
        <f>SUMIF('РРО 21-25'!CN$18:CN$1158,свод!AY51,'РРО 21-25'!BI$18:BI$1158)</f>
        <v>77665222.570000008</v>
      </c>
      <c r="V51" s="179">
        <f>SUMIF('РРО 21-25'!CN$18:CN$1158,свод!AY51,'РРО 21-25'!BJ$18:BJ$1158)</f>
        <v>1890060.68</v>
      </c>
      <c r="W51" s="179">
        <f>SUMIF('РРО 21-25'!CN$18:CN$1158,свод!AY51,'РРО 21-25'!BK$18:BK$1158)</f>
        <v>632942.39</v>
      </c>
      <c r="X51" s="179">
        <f>SUMIF('РРО 21-25'!CN$18:CN$1158,свод!AY51,'РРО 21-25'!BL$18:BL$1158)</f>
        <v>0</v>
      </c>
      <c r="Y51" s="179">
        <f>SUMIF('РРО 21-25'!CN$18:CN$1158,свод!AY51,'РРО 21-25'!BM$18:BM$1158)</f>
        <v>75142219.5</v>
      </c>
      <c r="Z51" s="180">
        <f>SUMIF('РРО 21-25'!CN$18:CN$1158,свод!AY51,'РРО 21-25'!BN$18:BN$1158)</f>
        <v>77737520.539999992</v>
      </c>
      <c r="AA51" s="179">
        <f>SUMIF('РРО 21-25'!CN$18:CN$1158,свод!AY51,'РРО 21-25'!BO$18:BO$1158)</f>
        <v>1852447.95</v>
      </c>
      <c r="AB51" s="179">
        <f>SUMIF('РРО 21-25'!CN$18:CN$1158,свод!AY51,'РРО 21-25'!BP$18:BP$1158)</f>
        <v>632943.09</v>
      </c>
      <c r="AC51" s="179">
        <f>SUMIF('РРО 21-25'!CN$18:CN$1158,свод!AY51,'РРО 21-25'!BQ$18:BQ$1158)</f>
        <v>0</v>
      </c>
      <c r="AD51" s="179">
        <f>SUMIF('РРО 21-25'!CN$18:CN$1158,свод!AY51,'РРО 21-25'!BR$18:BR$1158)</f>
        <v>75252129.5</v>
      </c>
      <c r="AE51" s="180">
        <f>SUMIF('РРО 21-25'!CN$18:CN$1158,свод!AY51,'РРО 21-25'!BS$18:BS$1158)</f>
        <v>77737520.539999992</v>
      </c>
      <c r="AF51" s="179">
        <f>SUMIF('РРО 21-25'!CN$18:CN$1158,свод!AY51,'РРО 21-25'!BT$18:BT$1158)</f>
        <v>1852447.95</v>
      </c>
      <c r="AG51" s="179">
        <f>SUMIF('РРО 21-25'!CN$18:CN$1158,свод!AY51,'РРО 21-25'!BU$18:BU$1158)</f>
        <v>632943.09</v>
      </c>
      <c r="AH51" s="179">
        <f>SUMIF('РРО 21-25'!CN$18:CN$1158,свод!AY51,'РРО 21-25'!BV$18:BV$1158)</f>
        <v>0</v>
      </c>
      <c r="AI51" s="179">
        <f>SUMIF('РРО 21-25'!CN$18:CN$1158,свод!AY51,'РРО 21-25'!BW$18:BW$1158)</f>
        <v>75252129.5</v>
      </c>
      <c r="AJ51" s="179">
        <f>SUMIF('РРО 21-25'!CN$18:CN$1158,свод!AY51,'РРО 21-25'!BX$18:BX$1158)</f>
        <v>103127123.36999997</v>
      </c>
      <c r="AK51" s="179">
        <f>SUMIF('РРО 21-25'!CN$18:CN$1158,свод!AY51,'РРО 21-25'!BY$18:BY$1158)</f>
        <v>2074983.19</v>
      </c>
      <c r="AL51" s="179">
        <f>SUMIF('РРО 21-25'!CN$18:CN$1158,свод!AY51,'РРО 21-25'!BZ$18:BZ$1158)</f>
        <v>3215353.2399999998</v>
      </c>
      <c r="AM51" s="179">
        <f>SUMIF('РРО 21-25'!CN$18:CN$1158,свод!AY51,'РРО 21-25'!CA$18:CA$1158)</f>
        <v>0</v>
      </c>
      <c r="AN51" s="179">
        <f>SUMIF('РРО 21-25'!CN$18:CN$1158,свод!AY51,'РРО 21-25'!CB$18:CB$1158)</f>
        <v>97836786.939999998</v>
      </c>
      <c r="AO51" s="179">
        <f>SUMIF('РРО 21-25'!CN$18:CN$1158,свод!AY51,'РРО 21-25'!CC$18:CC$1158)</f>
        <v>89757900.099999994</v>
      </c>
      <c r="AP51" s="179">
        <f>SUMIF('РРО 21-25'!CN$18:CN$1158,свод!AY51,'РРО 21-25'!CD$18:CD$1158)</f>
        <v>1890060.68</v>
      </c>
      <c r="AQ51" s="179">
        <f>SUMIF('РРО 21-25'!CN$18:CN$1158,свод!AY51,'РРО 21-25'!CE$18:CE$1158)</f>
        <v>632942.39</v>
      </c>
      <c r="AR51" s="179">
        <f>SUMIF('РРО 21-25'!CN$18:CN$1158,свод!AY51,'РРО 21-25'!CF$18:CF$1158)</f>
        <v>0</v>
      </c>
      <c r="AS51" s="179">
        <f>SUMIF('РРО 21-25'!CN$18:CN$1158,свод!AY51,'РРО 21-25'!CG$18:CG$1158)</f>
        <v>87234897.029999986</v>
      </c>
      <c r="AT51" s="179">
        <f>SUMIF('РРО 21-25'!CN$18:CN$1158,свод!AY51,'РРО 21-25'!CH$18:CH$1158)</f>
        <v>77665222.570000008</v>
      </c>
      <c r="AU51" s="179">
        <f>SUMIF('РРО 21-25'!CN$18:CN$1158,свод!AY51,'РРО 21-25'!CI$18:CI$1158)</f>
        <v>1890060.68</v>
      </c>
      <c r="AV51" s="179">
        <f>SUMIF('РРО 21-25'!CN$18:CN$1158,свод!AY51,'РРО 21-25'!CJ$18:CJ$1158)</f>
        <v>632942.39</v>
      </c>
      <c r="AW51" s="179">
        <f>SUMIF('РРО 21-25'!CN$18:CN$1158,свод!AY51,'РРО 21-25'!CK$18:CK$1158)</f>
        <v>0</v>
      </c>
      <c r="AX51" s="179">
        <f>SUMIF('РРО 21-25'!CN$18:CN$1158,свод!AY51,'РРО 21-25'!CL$18:CL$1158)</f>
        <v>75142219.5</v>
      </c>
      <c r="AY51" t="str">
        <f t="shared" si="1"/>
        <v>4010000290801плановый</v>
      </c>
      <c r="BC51" s="213">
        <f t="shared" si="2"/>
        <v>0</v>
      </c>
      <c r="BD51" s="142">
        <f t="shared" si="3"/>
        <v>0</v>
      </c>
      <c r="BE51" s="142">
        <f t="shared" si="4"/>
        <v>0</v>
      </c>
      <c r="BF51" s="142">
        <f t="shared" si="5"/>
        <v>0</v>
      </c>
      <c r="BG51" s="142">
        <f t="shared" si="6"/>
        <v>0</v>
      </c>
      <c r="BH51" s="142">
        <f t="shared" si="7"/>
        <v>0</v>
      </c>
      <c r="BI51" s="142">
        <f t="shared" si="8"/>
        <v>0</v>
      </c>
      <c r="BJ51" s="142">
        <f t="shared" si="9"/>
        <v>0</v>
      </c>
      <c r="BK51" s="142">
        <f t="shared" si="10"/>
        <v>0</v>
      </c>
      <c r="BL51" s="142">
        <f t="shared" si="11"/>
        <v>0</v>
      </c>
    </row>
    <row r="52" spans="1:64" ht="15" customHeight="1">
      <c r="A52" s="184">
        <v>401000030</v>
      </c>
      <c r="B52" s="183" t="s">
        <v>213</v>
      </c>
      <c r="C52" s="182" t="s">
        <v>71</v>
      </c>
      <c r="D52" s="182" t="s">
        <v>72</v>
      </c>
      <c r="E52" s="181" t="s">
        <v>92</v>
      </c>
      <c r="F52" s="180">
        <f>SUMIF('РРО 21-25'!CN$18:CN$1158,свод!AY52,'РРО 21-25'!AT$18:AT$1158)</f>
        <v>26400</v>
      </c>
      <c r="G52" s="180">
        <f>SUMIF('РРО 21-25'!CN$18:CN$1158,свод!AY52,'РРО 21-25'!AU$18:AU$1158)</f>
        <v>26400</v>
      </c>
      <c r="H52" s="179">
        <f>SUMIF('РРО 21-25'!CN$18:CN$1158,свод!AY52,'РРО 21-25'!AV$18:AV$1158)</f>
        <v>0</v>
      </c>
      <c r="I52" s="179">
        <f>SUMIF('РРО 21-25'!CN$18:CN$1158,свод!AY52,'РРО 21-25'!AW$18:AW$1158)</f>
        <v>0</v>
      </c>
      <c r="J52" s="179">
        <f>SUMIF('РРО 21-25'!CN$18:CN$1158,свод!AY52,'РРО 21-25'!AX$18:AX$1158)</f>
        <v>0</v>
      </c>
      <c r="K52" s="179">
        <f>SUMIF('РРО 21-25'!CN$18:CN$1158,свод!AY52,'РРО 21-25'!AY$18:AY$1158)</f>
        <v>0</v>
      </c>
      <c r="L52" s="179">
        <f>SUMIF('РРО 21-25'!CN$18:CN$1158,свод!AY52,'РРО 21-25'!AZ$18:AZ$1158)</f>
        <v>0</v>
      </c>
      <c r="M52" s="179">
        <f>SUMIF('РРО 21-25'!CN$18:CN$1158,свод!AY52,'РРО 21-25'!BA$18:BA$1158)</f>
        <v>0</v>
      </c>
      <c r="N52" s="179">
        <f>SUMIF('РРО 21-25'!CN$18:CN$1158,свод!AY52,'РРО 21-25'!BB$18:BB$1158)</f>
        <v>26400</v>
      </c>
      <c r="O52" s="179">
        <f>SUMIF('РРО 21-25'!CN$18:CN$1158,свод!AY52,'РРО 21-25'!BC$18:BC$1158)</f>
        <v>26400</v>
      </c>
      <c r="P52" s="180">
        <f>SUMIF('РРО 21-25'!CN$18:CN$1158,свод!AY52,'РРО 21-25'!BD$18:BD$1158)</f>
        <v>26400</v>
      </c>
      <c r="Q52" s="179">
        <f>SUMIF('РРО 21-25'!CN$18:CN$1158,свод!AY52,'РРО 21-25'!BE$18:BE$1158)</f>
        <v>0</v>
      </c>
      <c r="R52" s="179">
        <f>SUMIF('РРО 21-25'!CN$18:CN$1158,свод!AY52,'РРО 21-25'!BF$18:BF$1158)</f>
        <v>0</v>
      </c>
      <c r="S52" s="179">
        <f>SUMIF('РРО 21-25'!CN$18:CN$1158,свод!AY52,'РРО 21-25'!BG$18:BG$1158)</f>
        <v>0</v>
      </c>
      <c r="T52" s="179">
        <f>SUMIF('РРО 21-25'!CN$18:CN$1158,свод!AY52,'РРО 21-25'!BH$18:BH$1158)</f>
        <v>26400</v>
      </c>
      <c r="U52" s="180">
        <f>SUMIF('РРО 21-25'!CN$18:CN$1158,свод!AY52,'РРО 21-25'!BI$18:BI$1158)</f>
        <v>0</v>
      </c>
      <c r="V52" s="179">
        <f>SUMIF('РРО 21-25'!CN$18:CN$1158,свод!AY52,'РРО 21-25'!BJ$18:BJ$1158)</f>
        <v>0</v>
      </c>
      <c r="W52" s="179">
        <f>SUMIF('РРО 21-25'!CN$18:CN$1158,свод!AY52,'РРО 21-25'!BK$18:BK$1158)</f>
        <v>0</v>
      </c>
      <c r="X52" s="179">
        <f>SUMIF('РРО 21-25'!CN$18:CN$1158,свод!AY52,'РРО 21-25'!BL$18:BL$1158)</f>
        <v>0</v>
      </c>
      <c r="Y52" s="179">
        <f>SUMIF('РРО 21-25'!CN$18:CN$1158,свод!AY52,'РРО 21-25'!BM$18:BM$1158)</f>
        <v>0</v>
      </c>
      <c r="Z52" s="180">
        <f>SUMIF('РРО 21-25'!CN$18:CN$1158,свод!AY52,'РРО 21-25'!BN$18:BN$1158)</f>
        <v>0</v>
      </c>
      <c r="AA52" s="179">
        <f>SUMIF('РРО 21-25'!CN$18:CN$1158,свод!AY52,'РРО 21-25'!BO$18:BO$1158)</f>
        <v>0</v>
      </c>
      <c r="AB52" s="179">
        <f>SUMIF('РРО 21-25'!CN$18:CN$1158,свод!AY52,'РРО 21-25'!BP$18:BP$1158)</f>
        <v>0</v>
      </c>
      <c r="AC52" s="179">
        <f>SUMIF('РРО 21-25'!CN$18:CN$1158,свод!AY52,'РРО 21-25'!BQ$18:BQ$1158)</f>
        <v>0</v>
      </c>
      <c r="AD52" s="179">
        <f>SUMIF('РРО 21-25'!CN$18:CN$1158,свод!AY52,'РРО 21-25'!BR$18:BR$1158)</f>
        <v>0</v>
      </c>
      <c r="AE52" s="180">
        <f>SUMIF('РРО 21-25'!CN$18:CN$1158,свод!AY52,'РРО 21-25'!BS$18:BS$1158)</f>
        <v>0</v>
      </c>
      <c r="AF52" s="179">
        <f>SUMIF('РРО 21-25'!CN$18:CN$1158,свод!AY52,'РРО 21-25'!BT$18:BT$1158)</f>
        <v>0</v>
      </c>
      <c r="AG52" s="179">
        <f>SUMIF('РРО 21-25'!CN$18:CN$1158,свод!AY52,'РРО 21-25'!BU$18:BU$1158)</f>
        <v>0</v>
      </c>
      <c r="AH52" s="179">
        <f>SUMIF('РРО 21-25'!CN$18:CN$1158,свод!AY52,'РРО 21-25'!BV$18:BV$1158)</f>
        <v>0</v>
      </c>
      <c r="AI52" s="179">
        <f>SUMIF('РРО 21-25'!CN$18:CN$1158,свод!AY52,'РРО 21-25'!BW$18:BW$1158)</f>
        <v>0</v>
      </c>
      <c r="AJ52" s="179">
        <f>SUMIF('РРО 21-25'!CN$18:CN$1158,свод!AY52,'РРО 21-25'!BX$18:BX$1158)</f>
        <v>26400</v>
      </c>
      <c r="AK52" s="179">
        <f>SUMIF('РРО 21-25'!CN$18:CN$1158,свод!AY52,'РРО 21-25'!BY$18:BY$1158)</f>
        <v>0</v>
      </c>
      <c r="AL52" s="179">
        <f>SUMIF('РРО 21-25'!CN$18:CN$1158,свод!AY52,'РРО 21-25'!BZ$18:BZ$1158)</f>
        <v>0</v>
      </c>
      <c r="AM52" s="179">
        <f>SUMIF('РРО 21-25'!CN$18:CN$1158,свод!AY52,'РРО 21-25'!CA$18:CA$1158)</f>
        <v>0</v>
      </c>
      <c r="AN52" s="179">
        <f>SUMIF('РРО 21-25'!CN$18:CN$1158,свод!AY52,'РРО 21-25'!CB$18:CB$1158)</f>
        <v>26400</v>
      </c>
      <c r="AO52" s="179">
        <f>SUMIF('РРО 21-25'!CN$18:CN$1158,свод!AY52,'РРО 21-25'!CC$18:CC$1158)</f>
        <v>26400</v>
      </c>
      <c r="AP52" s="179">
        <f>SUMIF('РРО 21-25'!CN$18:CN$1158,свод!AY52,'РРО 21-25'!CD$18:CD$1158)</f>
        <v>0</v>
      </c>
      <c r="AQ52" s="179">
        <f>SUMIF('РРО 21-25'!CN$18:CN$1158,свод!AY52,'РРО 21-25'!CE$18:CE$1158)</f>
        <v>0</v>
      </c>
      <c r="AR52" s="179">
        <f>SUMIF('РРО 21-25'!CN$18:CN$1158,свод!AY52,'РРО 21-25'!CF$18:CF$1158)</f>
        <v>0</v>
      </c>
      <c r="AS52" s="179">
        <f>SUMIF('РРО 21-25'!CN$18:CN$1158,свод!AY52,'РРО 21-25'!CG$18:CG$1158)</f>
        <v>26400</v>
      </c>
      <c r="AT52" s="179">
        <f>SUMIF('РРО 21-25'!CN$18:CN$1158,свод!AY52,'РРО 21-25'!CH$18:CH$1158)</f>
        <v>0</v>
      </c>
      <c r="AU52" s="179">
        <f>SUMIF('РРО 21-25'!CN$18:CN$1158,свод!AY52,'РРО 21-25'!CI$18:CI$1158)</f>
        <v>0</v>
      </c>
      <c r="AV52" s="179">
        <f>SUMIF('РРО 21-25'!CN$18:CN$1158,свод!AY52,'РРО 21-25'!CJ$18:CJ$1158)</f>
        <v>0</v>
      </c>
      <c r="AW52" s="179">
        <f>SUMIF('РРО 21-25'!CN$18:CN$1158,свод!AY52,'РРО 21-25'!CK$18:CK$1158)</f>
        <v>0</v>
      </c>
      <c r="AX52" s="179">
        <f>SUMIF('РРО 21-25'!CN$18:CN$1158,свод!AY52,'РРО 21-25'!CL$18:CL$1158)</f>
        <v>0</v>
      </c>
      <c r="AY52" t="str">
        <f t="shared" si="1"/>
        <v>4010000300113плановый</v>
      </c>
      <c r="BC52" s="142">
        <f t="shared" si="2"/>
        <v>0</v>
      </c>
      <c r="BD52" s="142">
        <f t="shared" si="3"/>
        <v>0</v>
      </c>
      <c r="BE52" s="142">
        <f t="shared" si="4"/>
        <v>0</v>
      </c>
      <c r="BF52" s="142">
        <f t="shared" si="5"/>
        <v>0</v>
      </c>
      <c r="BG52" s="142">
        <f t="shared" si="6"/>
        <v>0</v>
      </c>
      <c r="BH52" s="142">
        <f t="shared" si="7"/>
        <v>0</v>
      </c>
      <c r="BI52" s="142">
        <f t="shared" si="8"/>
        <v>0</v>
      </c>
      <c r="BJ52" s="142">
        <f t="shared" si="9"/>
        <v>0</v>
      </c>
      <c r="BK52" s="142">
        <f t="shared" si="10"/>
        <v>0</v>
      </c>
      <c r="BL52" s="142">
        <f t="shared" si="11"/>
        <v>0</v>
      </c>
    </row>
    <row r="53" spans="1:64" ht="15" customHeight="1">
      <c r="A53" s="184">
        <v>401000030</v>
      </c>
      <c r="B53" s="183" t="s">
        <v>1836</v>
      </c>
      <c r="C53" s="182" t="s">
        <v>219</v>
      </c>
      <c r="D53" s="182" t="s">
        <v>219</v>
      </c>
      <c r="E53" s="181" t="s">
        <v>92</v>
      </c>
      <c r="F53" s="180">
        <f>SUMIF('РРО 21-25'!CN$18:CN$1158,свод!AY53,'РРО 21-25'!AT$18:AT$1158)</f>
        <v>630024</v>
      </c>
      <c r="G53" s="180">
        <f>SUMIF('РРО 21-25'!CN$18:CN$1158,свод!AY53,'РРО 21-25'!AU$18:AU$1158)</f>
        <v>630024</v>
      </c>
      <c r="H53" s="179">
        <f>SUMIF('РРО 21-25'!CN$18:CN$1158,свод!AY53,'РРО 21-25'!AV$18:AV$1158)</f>
        <v>0</v>
      </c>
      <c r="I53" s="179">
        <f>SUMIF('РРО 21-25'!CN$18:CN$1158,свод!AY53,'РРО 21-25'!AW$18:AW$1158)</f>
        <v>0</v>
      </c>
      <c r="J53" s="179">
        <f>SUMIF('РРО 21-25'!CN$18:CN$1158,свод!AY53,'РРО 21-25'!AX$18:AX$1158)</f>
        <v>0</v>
      </c>
      <c r="K53" s="179">
        <f>SUMIF('РРО 21-25'!CN$18:CN$1158,свод!AY53,'РРО 21-25'!AY$18:AY$1158)</f>
        <v>0</v>
      </c>
      <c r="L53" s="179">
        <f>SUMIF('РРО 21-25'!CN$18:CN$1158,свод!AY53,'РРО 21-25'!AZ$18:AZ$1158)</f>
        <v>0</v>
      </c>
      <c r="M53" s="179">
        <f>SUMIF('РРО 21-25'!CN$18:CN$1158,свод!AY53,'РРО 21-25'!BA$18:BA$1158)</f>
        <v>0</v>
      </c>
      <c r="N53" s="179">
        <f>SUMIF('РРО 21-25'!CN$18:CN$1158,свод!AY53,'РРО 21-25'!BB$18:BB$1158)</f>
        <v>630024</v>
      </c>
      <c r="O53" s="179">
        <f>SUMIF('РРО 21-25'!CN$18:CN$1158,свод!AY53,'РРО 21-25'!BC$18:BC$1158)</f>
        <v>630024</v>
      </c>
      <c r="P53" s="180">
        <f>SUMIF('РРО 21-25'!CN$18:CN$1158,свод!AY53,'РРО 21-25'!BD$18:BD$1158)</f>
        <v>0</v>
      </c>
      <c r="Q53" s="179">
        <f>SUMIF('РРО 21-25'!CN$18:CN$1158,свод!AY53,'РРО 21-25'!BE$18:BE$1158)</f>
        <v>0</v>
      </c>
      <c r="R53" s="179">
        <f>SUMIF('РРО 21-25'!CN$18:CN$1158,свод!AY53,'РРО 21-25'!BF$18:BF$1158)</f>
        <v>0</v>
      </c>
      <c r="S53" s="179">
        <f>SUMIF('РРО 21-25'!CN$18:CN$1158,свод!AY53,'РРО 21-25'!BG$18:BG$1158)</f>
        <v>0</v>
      </c>
      <c r="T53" s="179">
        <f>SUMIF('РРО 21-25'!CN$18:CN$1158,свод!AY53,'РРО 21-25'!BH$18:BH$1158)</f>
        <v>0</v>
      </c>
      <c r="U53" s="180">
        <f>SUMIF('РРО 21-25'!CN$18:CN$1158,свод!AY53,'РРО 21-25'!BI$18:BI$1158)</f>
        <v>0</v>
      </c>
      <c r="V53" s="179">
        <f>SUMIF('РРО 21-25'!CN$18:CN$1158,свод!AY53,'РРО 21-25'!BJ$18:BJ$1158)</f>
        <v>0</v>
      </c>
      <c r="W53" s="179">
        <f>SUMIF('РРО 21-25'!CN$18:CN$1158,свод!AY53,'РРО 21-25'!BK$18:BK$1158)</f>
        <v>0</v>
      </c>
      <c r="X53" s="179">
        <f>SUMIF('РРО 21-25'!CN$18:CN$1158,свод!AY53,'РРО 21-25'!BL$18:BL$1158)</f>
        <v>0</v>
      </c>
      <c r="Y53" s="179">
        <f>SUMIF('РРО 21-25'!CN$18:CN$1158,свод!AY53,'РРО 21-25'!BM$18:BM$1158)</f>
        <v>0</v>
      </c>
      <c r="Z53" s="180">
        <f>SUMIF('РРО 21-25'!CN$18:CN$1158,свод!AY53,'РРО 21-25'!BN$18:BN$1158)</f>
        <v>0</v>
      </c>
      <c r="AA53" s="179">
        <f>SUMIF('РРО 21-25'!CN$18:CN$1158,свод!AY53,'РРО 21-25'!BO$18:BO$1158)</f>
        <v>0</v>
      </c>
      <c r="AB53" s="179">
        <f>SUMIF('РРО 21-25'!CN$18:CN$1158,свод!AY53,'РРО 21-25'!BP$18:BP$1158)</f>
        <v>0</v>
      </c>
      <c r="AC53" s="179">
        <f>SUMIF('РРО 21-25'!CN$18:CN$1158,свод!AY53,'РРО 21-25'!BQ$18:BQ$1158)</f>
        <v>0</v>
      </c>
      <c r="AD53" s="179">
        <f>SUMIF('РРО 21-25'!CN$18:CN$1158,свод!AY53,'РРО 21-25'!BR$18:BR$1158)</f>
        <v>0</v>
      </c>
      <c r="AE53" s="180">
        <f>SUMIF('РРО 21-25'!CN$18:CN$1158,свод!AY53,'РРО 21-25'!BS$18:BS$1158)</f>
        <v>0</v>
      </c>
      <c r="AF53" s="179">
        <f>SUMIF('РРО 21-25'!CN$18:CN$1158,свод!AY53,'РРО 21-25'!BT$18:BT$1158)</f>
        <v>0</v>
      </c>
      <c r="AG53" s="179">
        <f>SUMIF('РРО 21-25'!CN$18:CN$1158,свод!AY53,'РРО 21-25'!BU$18:BU$1158)</f>
        <v>0</v>
      </c>
      <c r="AH53" s="179">
        <f>SUMIF('РРО 21-25'!CN$18:CN$1158,свод!AY53,'РРО 21-25'!BV$18:BV$1158)</f>
        <v>0</v>
      </c>
      <c r="AI53" s="179">
        <f>SUMIF('РРО 21-25'!CN$18:CN$1158,свод!AY53,'РРО 21-25'!BW$18:BW$1158)</f>
        <v>0</v>
      </c>
      <c r="AJ53" s="179">
        <f>SUMIF('РРО 21-25'!CN$18:CN$1158,свод!AY53,'РРО 21-25'!BX$18:BX$1158)</f>
        <v>630024</v>
      </c>
      <c r="AK53" s="179">
        <f>SUMIF('РРО 21-25'!CN$18:CN$1158,свод!AY53,'РРО 21-25'!BY$18:BY$1158)</f>
        <v>0</v>
      </c>
      <c r="AL53" s="179">
        <f>SUMIF('РРО 21-25'!CN$18:CN$1158,свод!AY53,'РРО 21-25'!BZ$18:BZ$1158)</f>
        <v>0</v>
      </c>
      <c r="AM53" s="179">
        <f>SUMIF('РРО 21-25'!CN$18:CN$1158,свод!AY53,'РРО 21-25'!CA$18:CA$1158)</f>
        <v>0</v>
      </c>
      <c r="AN53" s="179">
        <f>SUMIF('РРО 21-25'!CN$18:CN$1158,свод!AY53,'РРО 21-25'!CB$18:CB$1158)</f>
        <v>630024</v>
      </c>
      <c r="AO53" s="179">
        <f>SUMIF('РРО 21-25'!CN$18:CN$1158,свод!AY53,'РРО 21-25'!CC$18:CC$1158)</f>
        <v>0</v>
      </c>
      <c r="AP53" s="179">
        <f>SUMIF('РРО 21-25'!CN$18:CN$1158,свод!AY53,'РРО 21-25'!CD$18:CD$1158)</f>
        <v>0</v>
      </c>
      <c r="AQ53" s="179">
        <f>SUMIF('РРО 21-25'!CN$18:CN$1158,свод!AY53,'РРО 21-25'!CE$18:CE$1158)</f>
        <v>0</v>
      </c>
      <c r="AR53" s="179">
        <f>SUMIF('РРО 21-25'!CN$18:CN$1158,свод!AY53,'РРО 21-25'!CF$18:CF$1158)</f>
        <v>0</v>
      </c>
      <c r="AS53" s="179">
        <f>SUMIF('РРО 21-25'!CN$18:CN$1158,свод!AY53,'РРО 21-25'!CG$18:CG$1158)</f>
        <v>0</v>
      </c>
      <c r="AT53" s="179">
        <f>SUMIF('РРО 21-25'!CN$18:CN$1158,свод!AY53,'РРО 21-25'!CH$18:CH$1158)</f>
        <v>0</v>
      </c>
      <c r="AU53" s="179">
        <f>SUMIF('РРО 21-25'!CN$18:CN$1158,свод!AY53,'РРО 21-25'!CI$18:CI$1158)</f>
        <v>0</v>
      </c>
      <c r="AV53" s="179">
        <f>SUMIF('РРО 21-25'!CN$18:CN$1158,свод!AY53,'РРО 21-25'!CJ$18:CJ$1158)</f>
        <v>0</v>
      </c>
      <c r="AW53" s="179">
        <f>SUMIF('РРО 21-25'!CN$18:CN$1158,свод!AY53,'РРО 21-25'!CK$18:CK$1158)</f>
        <v>0</v>
      </c>
      <c r="AX53" s="179">
        <f>SUMIF('РРО 21-25'!CN$18:CN$1158,свод!AY53,'РРО 21-25'!CL$18:CL$1158)</f>
        <v>0</v>
      </c>
      <c r="AY53" t="str">
        <f t="shared" ref="AY53" si="47">CONCATENATE(A53,C53,D53,E53)</f>
        <v>4010000300707плановый</v>
      </c>
      <c r="BC53" s="142">
        <f t="shared" si="2"/>
        <v>0</v>
      </c>
      <c r="BD53" s="142">
        <f t="shared" si="3"/>
        <v>0</v>
      </c>
      <c r="BE53" s="142">
        <f t="shared" si="4"/>
        <v>0</v>
      </c>
      <c r="BF53" s="142">
        <f t="shared" si="5"/>
        <v>0</v>
      </c>
      <c r="BG53" s="142">
        <f t="shared" si="6"/>
        <v>0</v>
      </c>
      <c r="BH53" s="142">
        <f t="shared" si="7"/>
        <v>0</v>
      </c>
      <c r="BI53" s="142">
        <f t="shared" si="8"/>
        <v>0</v>
      </c>
      <c r="BJ53" s="142">
        <f t="shared" si="9"/>
        <v>0</v>
      </c>
      <c r="BK53" s="142">
        <f t="shared" si="10"/>
        <v>0</v>
      </c>
      <c r="BL53" s="142">
        <f t="shared" si="11"/>
        <v>0</v>
      </c>
    </row>
    <row r="54" spans="1:64" ht="15" customHeight="1">
      <c r="A54" s="184">
        <v>401000030</v>
      </c>
      <c r="B54" s="183" t="s">
        <v>1836</v>
      </c>
      <c r="C54" s="182" t="s">
        <v>214</v>
      </c>
      <c r="D54" s="182" t="s">
        <v>71</v>
      </c>
      <c r="E54" s="181" t="s">
        <v>92</v>
      </c>
      <c r="F54" s="180">
        <f>SUMIF('РРО 21-25'!CN$18:CN$1158,свод!AY54,'РРО 21-25'!AT$18:AT$1158)</f>
        <v>385355484.08999997</v>
      </c>
      <c r="G54" s="180">
        <f>SUMIF('РРО 21-25'!CN$18:CN$1158,свод!AY54,'РРО 21-25'!AU$18:AU$1158)</f>
        <v>384893659.56999999</v>
      </c>
      <c r="H54" s="179">
        <f>SUMIF('РРО 21-25'!CN$18:CN$1158,свод!AY54,'РРО 21-25'!AV$18:AV$1158)</f>
        <v>0</v>
      </c>
      <c r="I54" s="179">
        <f>SUMIF('РРО 21-25'!CN$18:CN$1158,свод!AY54,'РРО 21-25'!AW$18:AW$1158)</f>
        <v>0</v>
      </c>
      <c r="J54" s="179">
        <f>SUMIF('РРО 21-25'!CN$18:CN$1158,свод!AY54,'РРО 21-25'!AX$18:AX$1158)</f>
        <v>10442334.940000001</v>
      </c>
      <c r="K54" s="179">
        <f>SUMIF('РРО 21-25'!CN$18:CN$1158,свод!AY54,'РРО 21-25'!AY$18:AY$1158)</f>
        <v>10044710.359999999</v>
      </c>
      <c r="L54" s="179">
        <f>SUMIF('РРО 21-25'!CN$18:CN$1158,свод!AY54,'РРО 21-25'!AZ$18:AZ$1158)</f>
        <v>0</v>
      </c>
      <c r="M54" s="179">
        <f>SUMIF('РРО 21-25'!CN$18:CN$1158,свод!AY54,'РРО 21-25'!BA$18:BA$1158)</f>
        <v>0</v>
      </c>
      <c r="N54" s="179">
        <f>SUMIF('РРО 21-25'!CN$18:CN$1158,свод!AY54,'РРО 21-25'!BB$18:BB$1158)</f>
        <v>374913149.14999998</v>
      </c>
      <c r="O54" s="179">
        <f>SUMIF('РРО 21-25'!CN$18:CN$1158,свод!AY54,'РРО 21-25'!BC$18:BC$1158)</f>
        <v>374848949.21000004</v>
      </c>
      <c r="P54" s="180">
        <f>SUMIF('РРО 21-25'!CN$18:CN$1158,свод!AY54,'РРО 21-25'!BD$18:BD$1158)</f>
        <v>344266760.10000002</v>
      </c>
      <c r="Q54" s="179">
        <f>SUMIF('РРО 21-25'!CN$18:CN$1158,свод!AY54,'РРО 21-25'!BE$18:BE$1158)</f>
        <v>4000000</v>
      </c>
      <c r="R54" s="179">
        <f>SUMIF('РРО 21-25'!CN$18:CN$1158,свод!AY54,'РРО 21-25'!BF$18:BF$1158)</f>
        <v>157894.74</v>
      </c>
      <c r="S54" s="179">
        <f>SUMIF('РРО 21-25'!CN$18:CN$1158,свод!AY54,'РРО 21-25'!BG$18:BG$1158)</f>
        <v>0</v>
      </c>
      <c r="T54" s="179">
        <f>SUMIF('РРО 21-25'!CN$18:CN$1158,свод!AY54,'РРО 21-25'!BH$18:BH$1158)</f>
        <v>340108865.36000001</v>
      </c>
      <c r="U54" s="180">
        <f>SUMIF('РРО 21-25'!CN$18:CN$1158,свод!AY54,'РРО 21-25'!BI$18:BI$1158)</f>
        <v>339512760.99000001</v>
      </c>
      <c r="V54" s="179">
        <f>SUMIF('РРО 21-25'!CN$18:CN$1158,свод!AY54,'РРО 21-25'!BJ$18:BJ$1158)</f>
        <v>0</v>
      </c>
      <c r="W54" s="179">
        <f>SUMIF('РРО 21-25'!CN$18:CN$1158,свод!AY54,'РРО 21-25'!BK$18:BK$1158)</f>
        <v>0</v>
      </c>
      <c r="X54" s="179">
        <f>SUMIF('РРО 21-25'!CN$18:CN$1158,свод!AY54,'РРО 21-25'!BL$18:BL$1158)</f>
        <v>0</v>
      </c>
      <c r="Y54" s="179">
        <f>SUMIF('РРО 21-25'!CN$18:CN$1158,свод!AY54,'РРО 21-25'!BM$18:BM$1158)</f>
        <v>339512760.99000001</v>
      </c>
      <c r="Z54" s="180">
        <f>SUMIF('РРО 21-25'!CN$18:CN$1158,свод!AY54,'РРО 21-25'!BN$18:BN$1158)</f>
        <v>340310261.94999999</v>
      </c>
      <c r="AA54" s="179">
        <f>SUMIF('РРО 21-25'!CN$18:CN$1158,свод!AY54,'РРО 21-25'!BO$18:BO$1158)</f>
        <v>0</v>
      </c>
      <c r="AB54" s="179">
        <f>SUMIF('РРО 21-25'!CN$18:CN$1158,свод!AY54,'РРО 21-25'!BP$18:BP$1158)</f>
        <v>0</v>
      </c>
      <c r="AC54" s="179">
        <f>SUMIF('РРО 21-25'!CN$18:CN$1158,свод!AY54,'РРО 21-25'!BQ$18:BQ$1158)</f>
        <v>0</v>
      </c>
      <c r="AD54" s="179">
        <f>SUMIF('РРО 21-25'!CN$18:CN$1158,свод!AY54,'РРО 21-25'!BR$18:BR$1158)</f>
        <v>340310261.94999999</v>
      </c>
      <c r="AE54" s="180">
        <f>SUMIF('РРО 21-25'!CN$18:CN$1158,свод!AY54,'РРО 21-25'!BS$18:BS$1158)</f>
        <v>336900261.94999999</v>
      </c>
      <c r="AF54" s="179">
        <f>SUMIF('РРО 21-25'!CN$18:CN$1158,свод!AY54,'РРО 21-25'!BT$18:BT$1158)</f>
        <v>0</v>
      </c>
      <c r="AG54" s="179">
        <f>SUMIF('РРО 21-25'!CN$18:CN$1158,свод!AY54,'РРО 21-25'!BU$18:BU$1158)</f>
        <v>0</v>
      </c>
      <c r="AH54" s="179">
        <f>SUMIF('РРО 21-25'!CN$18:CN$1158,свод!AY54,'РРО 21-25'!BV$18:BV$1158)</f>
        <v>0</v>
      </c>
      <c r="AI54" s="179">
        <f>SUMIF('РРО 21-25'!CN$18:CN$1158,свод!AY54,'РРО 21-25'!BW$18:BW$1158)</f>
        <v>336900261.94999999</v>
      </c>
      <c r="AJ54" s="179">
        <f>SUMIF('РРО 21-25'!CN$18:CN$1158,свод!AY54,'РРО 21-25'!BX$18:BX$1158)</f>
        <v>385291284.14999998</v>
      </c>
      <c r="AK54" s="179">
        <f>SUMIF('РРО 21-25'!CN$18:CN$1158,свод!AY54,'РРО 21-25'!BY$18:BY$1158)</f>
        <v>4175891.2</v>
      </c>
      <c r="AL54" s="179">
        <f>SUMIF('РРО 21-25'!CN$18:CN$1158,свод!AY54,'РРО 21-25'!BZ$18:BZ$1158)</f>
        <v>6266443.7400000002</v>
      </c>
      <c r="AM54" s="179">
        <f>SUMIF('РРО 21-25'!CN$18:CN$1158,свод!AY54,'РРО 21-25'!CA$18:CA$1158)</f>
        <v>0</v>
      </c>
      <c r="AN54" s="179">
        <f>SUMIF('РРО 21-25'!CN$18:CN$1158,свод!AY54,'РРО 21-25'!CB$18:CB$1158)</f>
        <v>374848949.21000004</v>
      </c>
      <c r="AO54" s="179">
        <f>SUMIF('РРО 21-25'!CN$18:CN$1158,свод!AY54,'РРО 21-25'!CC$18:CC$1158)</f>
        <v>364378201.91000003</v>
      </c>
      <c r="AP54" s="179">
        <f>SUMIF('РРО 21-25'!CN$18:CN$1158,свод!AY54,'РРО 21-25'!CD$18:CD$1158)</f>
        <v>4000000</v>
      </c>
      <c r="AQ54" s="179">
        <f>SUMIF('РРО 21-25'!CN$18:CN$1158,свод!AY54,'РРО 21-25'!CE$18:CE$1158)</f>
        <v>157894.74</v>
      </c>
      <c r="AR54" s="179">
        <f>SUMIF('РРО 21-25'!CN$18:CN$1158,свод!AY54,'РРО 21-25'!CF$18:CF$1158)</f>
        <v>0</v>
      </c>
      <c r="AS54" s="179">
        <f>SUMIF('РРО 21-25'!CN$18:CN$1158,свод!AY54,'РРО 21-25'!CG$18:CG$1158)</f>
        <v>360220307.17000002</v>
      </c>
      <c r="AT54" s="179">
        <f>SUMIF('РРО 21-25'!CN$18:CN$1158,свод!AY54,'РРО 21-25'!CH$18:CH$1158)</f>
        <v>375409299.66000003</v>
      </c>
      <c r="AU54" s="179">
        <f>SUMIF('РРО 21-25'!CN$18:CN$1158,свод!AY54,'РРО 21-25'!CI$18:CI$1158)</f>
        <v>0</v>
      </c>
      <c r="AV54" s="179">
        <f>SUMIF('РРО 21-25'!CN$18:CN$1158,свод!AY54,'РРО 21-25'!CJ$18:CJ$1158)</f>
        <v>0</v>
      </c>
      <c r="AW54" s="179">
        <f>SUMIF('РРО 21-25'!CN$18:CN$1158,свод!AY54,'РРО 21-25'!CK$18:CK$1158)</f>
        <v>0</v>
      </c>
      <c r="AX54" s="179">
        <f>SUMIF('РРО 21-25'!CN$18:CN$1158,свод!AY54,'РРО 21-25'!CL$18:CL$1158)</f>
        <v>375409299.66000003</v>
      </c>
      <c r="AY54" t="str">
        <f t="shared" si="1"/>
        <v>4010000300801плановый</v>
      </c>
      <c r="BC54" s="213">
        <f t="shared" si="2"/>
        <v>20111441.810000002</v>
      </c>
      <c r="BD54" s="142">
        <f t="shared" si="3"/>
        <v>0</v>
      </c>
      <c r="BE54" s="142">
        <f t="shared" si="4"/>
        <v>0</v>
      </c>
      <c r="BF54" s="142">
        <f t="shared" si="5"/>
        <v>0</v>
      </c>
      <c r="BG54" s="142">
        <f t="shared" si="6"/>
        <v>20111441.810000002</v>
      </c>
      <c r="BH54" s="142">
        <f t="shared" si="7"/>
        <v>35896538.670000017</v>
      </c>
      <c r="BI54" s="142">
        <f t="shared" si="8"/>
        <v>0</v>
      </c>
      <c r="BJ54" s="142">
        <f t="shared" si="9"/>
        <v>0</v>
      </c>
      <c r="BK54" s="142">
        <f t="shared" si="10"/>
        <v>0</v>
      </c>
      <c r="BL54" s="142">
        <f t="shared" si="11"/>
        <v>35896538.670000017</v>
      </c>
    </row>
    <row r="55" spans="1:64" ht="15" customHeight="1">
      <c r="A55" s="184">
        <v>401000030</v>
      </c>
      <c r="B55" s="183" t="s">
        <v>213</v>
      </c>
      <c r="C55" s="182" t="s">
        <v>214</v>
      </c>
      <c r="D55" s="182" t="s">
        <v>137</v>
      </c>
      <c r="E55" s="181" t="s">
        <v>92</v>
      </c>
      <c r="F55" s="180">
        <f>SUMIF('РРО 21-25'!CN$18:CN$1158,свод!AY55,'РРО 21-25'!AT$18:AT$1158)</f>
        <v>182383.24</v>
      </c>
      <c r="G55" s="180">
        <f>SUMIF('РРО 21-25'!CN$18:CN$1158,свод!AY55,'РРО 21-25'!AU$18:AU$1158)</f>
        <v>182383.24</v>
      </c>
      <c r="H55" s="179">
        <f>SUMIF('РРО 21-25'!CN$18:CN$1158,свод!AY55,'РРО 21-25'!AV$18:AV$1158)</f>
        <v>0</v>
      </c>
      <c r="I55" s="179">
        <f>SUMIF('РРО 21-25'!CN$18:CN$1158,свод!AY55,'РРО 21-25'!AW$18:AW$1158)</f>
        <v>0</v>
      </c>
      <c r="J55" s="179">
        <f>SUMIF('РРО 21-25'!CN$18:CN$1158,свод!AY55,'РРО 21-25'!AX$18:AX$1158)</f>
        <v>0</v>
      </c>
      <c r="K55" s="179">
        <f>SUMIF('РРО 21-25'!CN$18:CN$1158,свод!AY55,'РРО 21-25'!AY$18:AY$1158)</f>
        <v>0</v>
      </c>
      <c r="L55" s="179">
        <f>SUMIF('РРО 21-25'!CN$18:CN$1158,свод!AY55,'РРО 21-25'!AZ$18:AZ$1158)</f>
        <v>0</v>
      </c>
      <c r="M55" s="179">
        <f>SUMIF('РРО 21-25'!CN$18:CN$1158,свод!AY55,'РРО 21-25'!BA$18:BA$1158)</f>
        <v>0</v>
      </c>
      <c r="N55" s="179">
        <f>SUMIF('РРО 21-25'!CN$18:CN$1158,свод!AY55,'РРО 21-25'!BB$18:BB$1158)</f>
        <v>182383.24</v>
      </c>
      <c r="O55" s="179">
        <f>SUMIF('РРО 21-25'!CN$18:CN$1158,свод!AY55,'РРО 21-25'!BC$18:BC$1158)</f>
        <v>182383.24</v>
      </c>
      <c r="P55" s="180">
        <f>SUMIF('РРО 21-25'!CN$18:CN$1158,свод!AY55,'РРО 21-25'!BD$18:BD$1158)</f>
        <v>583266.69999999995</v>
      </c>
      <c r="Q55" s="179">
        <f>SUMIF('РРО 21-25'!CN$18:CN$1158,свод!AY55,'РРО 21-25'!BE$18:BE$1158)</f>
        <v>0</v>
      </c>
      <c r="R55" s="179">
        <f>SUMIF('РРО 21-25'!CN$18:CN$1158,свод!AY55,'РРО 21-25'!BF$18:BF$1158)</f>
        <v>0</v>
      </c>
      <c r="S55" s="179">
        <f>SUMIF('РРО 21-25'!CN$18:CN$1158,свод!AY55,'РРО 21-25'!BG$18:BG$1158)</f>
        <v>0</v>
      </c>
      <c r="T55" s="179">
        <f>SUMIF('РРО 21-25'!CN$18:CN$1158,свод!AY55,'РРО 21-25'!BH$18:BH$1158)</f>
        <v>583266.69999999995</v>
      </c>
      <c r="U55" s="180">
        <f>SUMIF('РРО 21-25'!CN$18:CN$1158,свод!AY55,'РРО 21-25'!BI$18:BI$1158)</f>
        <v>658546.69999999995</v>
      </c>
      <c r="V55" s="179">
        <f>SUMIF('РРО 21-25'!CN$18:CN$1158,свод!AY55,'РРО 21-25'!BJ$18:BJ$1158)</f>
        <v>0</v>
      </c>
      <c r="W55" s="179">
        <f>SUMIF('РРО 21-25'!CN$18:CN$1158,свод!AY55,'РРО 21-25'!BK$18:BK$1158)</f>
        <v>0</v>
      </c>
      <c r="X55" s="179">
        <f>SUMIF('РРО 21-25'!CN$18:CN$1158,свод!AY55,'РРО 21-25'!BL$18:BL$1158)</f>
        <v>0</v>
      </c>
      <c r="Y55" s="179">
        <f>SUMIF('РРО 21-25'!CN$18:CN$1158,свод!AY55,'РРО 21-25'!BM$18:BM$1158)</f>
        <v>658546.69999999995</v>
      </c>
      <c r="Z55" s="180">
        <f>SUMIF('РРО 21-25'!CN$18:CN$1158,свод!AY55,'РРО 21-25'!BN$18:BN$1158)</f>
        <v>658546.69999999995</v>
      </c>
      <c r="AA55" s="179">
        <f>SUMIF('РРО 21-25'!CN$18:CN$1158,свод!AY55,'РРО 21-25'!BO$18:BO$1158)</f>
        <v>0</v>
      </c>
      <c r="AB55" s="179">
        <f>SUMIF('РРО 21-25'!CN$18:CN$1158,свод!AY55,'РРО 21-25'!BP$18:BP$1158)</f>
        <v>0</v>
      </c>
      <c r="AC55" s="179">
        <f>SUMIF('РРО 21-25'!CN$18:CN$1158,свод!AY55,'РРО 21-25'!BQ$18:BQ$1158)</f>
        <v>0</v>
      </c>
      <c r="AD55" s="179">
        <f>SUMIF('РРО 21-25'!CN$18:CN$1158,свод!AY55,'РРО 21-25'!BR$18:BR$1158)</f>
        <v>658546.69999999995</v>
      </c>
      <c r="AE55" s="180">
        <f>SUMIF('РРО 21-25'!CN$18:CN$1158,свод!AY55,'РРО 21-25'!BS$18:BS$1158)</f>
        <v>658546.69999999995</v>
      </c>
      <c r="AF55" s="179">
        <f>SUMIF('РРО 21-25'!CN$18:CN$1158,свод!AY55,'РРО 21-25'!BT$18:BT$1158)</f>
        <v>0</v>
      </c>
      <c r="AG55" s="179">
        <f>SUMIF('РРО 21-25'!CN$18:CN$1158,свод!AY55,'РРО 21-25'!BU$18:BU$1158)</f>
        <v>0</v>
      </c>
      <c r="AH55" s="179">
        <f>SUMIF('РРО 21-25'!CN$18:CN$1158,свод!AY55,'РРО 21-25'!BV$18:BV$1158)</f>
        <v>0</v>
      </c>
      <c r="AI55" s="179">
        <f>SUMIF('РРО 21-25'!CN$18:CN$1158,свод!AY55,'РРО 21-25'!BW$18:BW$1158)</f>
        <v>658546.69999999995</v>
      </c>
      <c r="AJ55" s="179">
        <f>SUMIF('РРО 21-25'!CN$18:CN$1158,свод!AY55,'РРО 21-25'!BX$18:BX$1158)</f>
        <v>182383.24</v>
      </c>
      <c r="AK55" s="179">
        <f>SUMIF('РРО 21-25'!CN$18:CN$1158,свод!AY55,'РРО 21-25'!BY$18:BY$1158)</f>
        <v>0</v>
      </c>
      <c r="AL55" s="179">
        <f>SUMIF('РРО 21-25'!CN$18:CN$1158,свод!AY55,'РРО 21-25'!BZ$18:BZ$1158)</f>
        <v>0</v>
      </c>
      <c r="AM55" s="179">
        <f>SUMIF('РРО 21-25'!CN$18:CN$1158,свод!AY55,'РРО 21-25'!CA$18:CA$1158)</f>
        <v>0</v>
      </c>
      <c r="AN55" s="179">
        <f>SUMIF('РРО 21-25'!CN$18:CN$1158,свод!AY55,'РРО 21-25'!CB$18:CB$1158)</f>
        <v>182383.24</v>
      </c>
      <c r="AO55" s="179">
        <f>SUMIF('РРО 21-25'!CN$18:CN$1158,свод!AY55,'РРО 21-25'!CC$18:CC$1158)</f>
        <v>583266.69999999995</v>
      </c>
      <c r="AP55" s="179">
        <f>SUMIF('РРО 21-25'!CN$18:CN$1158,свод!AY55,'РРО 21-25'!CD$18:CD$1158)</f>
        <v>0</v>
      </c>
      <c r="AQ55" s="179">
        <f>SUMIF('РРО 21-25'!CN$18:CN$1158,свод!AY55,'РРО 21-25'!CE$18:CE$1158)</f>
        <v>0</v>
      </c>
      <c r="AR55" s="179">
        <f>SUMIF('РРО 21-25'!CN$18:CN$1158,свод!AY55,'РРО 21-25'!CF$18:CF$1158)</f>
        <v>0</v>
      </c>
      <c r="AS55" s="179">
        <f>SUMIF('РРО 21-25'!CN$18:CN$1158,свод!AY55,'РРО 21-25'!CG$18:CG$1158)</f>
        <v>583266.69999999995</v>
      </c>
      <c r="AT55" s="179">
        <f>SUMIF('РРО 21-25'!CN$18:CN$1158,свод!AY55,'РРО 21-25'!CH$18:CH$1158)</f>
        <v>658546.69999999995</v>
      </c>
      <c r="AU55" s="179">
        <f>SUMIF('РРО 21-25'!CN$18:CN$1158,свод!AY55,'РРО 21-25'!CI$18:CI$1158)</f>
        <v>0</v>
      </c>
      <c r="AV55" s="179">
        <f>SUMIF('РРО 21-25'!CN$18:CN$1158,свод!AY55,'РРО 21-25'!CJ$18:CJ$1158)</f>
        <v>0</v>
      </c>
      <c r="AW55" s="179">
        <f>SUMIF('РРО 21-25'!CN$18:CN$1158,свод!AY55,'РРО 21-25'!CK$18:CK$1158)</f>
        <v>0</v>
      </c>
      <c r="AX55" s="179">
        <f>SUMIF('РРО 21-25'!CN$18:CN$1158,свод!AY55,'РРО 21-25'!CL$18:CL$1158)</f>
        <v>658546.69999999995</v>
      </c>
      <c r="AY55" t="str">
        <f t="shared" si="1"/>
        <v>4010000300804плановый</v>
      </c>
      <c r="BC55" s="142">
        <f t="shared" si="2"/>
        <v>0</v>
      </c>
      <c r="BD55" s="142">
        <f t="shared" si="3"/>
        <v>0</v>
      </c>
      <c r="BE55" s="142">
        <f t="shared" si="4"/>
        <v>0</v>
      </c>
      <c r="BF55" s="142">
        <f t="shared" si="5"/>
        <v>0</v>
      </c>
      <c r="BG55" s="142">
        <f t="shared" si="6"/>
        <v>0</v>
      </c>
      <c r="BH55" s="142">
        <f t="shared" si="7"/>
        <v>0</v>
      </c>
      <c r="BI55" s="142">
        <f t="shared" si="8"/>
        <v>0</v>
      </c>
      <c r="BJ55" s="142">
        <f t="shared" si="9"/>
        <v>0</v>
      </c>
      <c r="BK55" s="142">
        <f t="shared" si="10"/>
        <v>0</v>
      </c>
      <c r="BL55" s="142">
        <f t="shared" si="11"/>
        <v>0</v>
      </c>
    </row>
    <row r="56" spans="1:64" ht="15" customHeight="1">
      <c r="A56" s="184">
        <v>401000030</v>
      </c>
      <c r="B56" s="183" t="s">
        <v>213</v>
      </c>
      <c r="C56" s="182" t="s">
        <v>303</v>
      </c>
      <c r="D56" s="182" t="s">
        <v>74</v>
      </c>
      <c r="E56" s="181" t="s">
        <v>92</v>
      </c>
      <c r="F56" s="180">
        <f>SUMIF('РРО 21-25'!CN$18:CN$1158,свод!AY56,'РРО 21-25'!AT$18:AT$1158)</f>
        <v>92500</v>
      </c>
      <c r="G56" s="180">
        <f>SUMIF('РРО 21-25'!CN$18:CN$1158,свод!AY56,'РРО 21-25'!AU$18:AU$1158)</f>
        <v>92500</v>
      </c>
      <c r="H56" s="179">
        <f>SUMIF('РРО 21-25'!CN$18:CN$1158,свод!AY56,'РРО 21-25'!AV$18:AV$1158)</f>
        <v>0</v>
      </c>
      <c r="I56" s="179">
        <f>SUMIF('РРО 21-25'!CN$18:CN$1158,свод!AY56,'РРО 21-25'!AW$18:AW$1158)</f>
        <v>0</v>
      </c>
      <c r="J56" s="179">
        <f>SUMIF('РРО 21-25'!CN$18:CN$1158,свод!AY56,'РРО 21-25'!AX$18:AX$1158)</f>
        <v>0</v>
      </c>
      <c r="K56" s="179">
        <f>SUMIF('РРО 21-25'!CN$18:CN$1158,свод!AY56,'РРО 21-25'!AY$18:AY$1158)</f>
        <v>0</v>
      </c>
      <c r="L56" s="179">
        <f>SUMIF('РРО 21-25'!CN$18:CN$1158,свод!AY56,'РРО 21-25'!AZ$18:AZ$1158)</f>
        <v>0</v>
      </c>
      <c r="M56" s="179">
        <f>SUMIF('РРО 21-25'!CN$18:CN$1158,свод!AY56,'РРО 21-25'!BA$18:BA$1158)</f>
        <v>0</v>
      </c>
      <c r="N56" s="179">
        <f>SUMIF('РРО 21-25'!CN$18:CN$1158,свод!AY56,'РРО 21-25'!BB$18:BB$1158)</f>
        <v>92500</v>
      </c>
      <c r="O56" s="179">
        <f>SUMIF('РРО 21-25'!CN$18:CN$1158,свод!AY56,'РРО 21-25'!BC$18:BC$1158)</f>
        <v>92500</v>
      </c>
      <c r="P56" s="180">
        <f>SUMIF('РРО 21-25'!CN$18:CN$1158,свод!AY56,'РРО 21-25'!BD$18:BD$1158)</f>
        <v>703120</v>
      </c>
      <c r="Q56" s="179">
        <f>SUMIF('РРО 21-25'!CN$18:CN$1158,свод!AY56,'РРО 21-25'!BE$18:BE$1158)</f>
        <v>0</v>
      </c>
      <c r="R56" s="179">
        <f>SUMIF('РРО 21-25'!CN$18:CN$1158,свод!AY56,'РРО 21-25'!BF$18:BF$1158)</f>
        <v>0</v>
      </c>
      <c r="S56" s="179">
        <f>SUMIF('РРО 21-25'!CN$18:CN$1158,свод!AY56,'РРО 21-25'!BG$18:BG$1158)</f>
        <v>0</v>
      </c>
      <c r="T56" s="179">
        <f>SUMIF('РРО 21-25'!CN$18:CN$1158,свод!AY56,'РРО 21-25'!BH$18:BH$1158)</f>
        <v>703120</v>
      </c>
      <c r="U56" s="180">
        <f>SUMIF('РРО 21-25'!CN$18:CN$1158,свод!AY56,'РРО 21-25'!BI$18:BI$1158)</f>
        <v>714500</v>
      </c>
      <c r="V56" s="179">
        <f>SUMIF('РРО 21-25'!CN$18:CN$1158,свод!AY56,'РРО 21-25'!BJ$18:BJ$1158)</f>
        <v>0</v>
      </c>
      <c r="W56" s="179">
        <f>SUMIF('РРО 21-25'!CN$18:CN$1158,свод!AY56,'РРО 21-25'!BK$18:BK$1158)</f>
        <v>0</v>
      </c>
      <c r="X56" s="179">
        <f>SUMIF('РРО 21-25'!CN$18:CN$1158,свод!AY56,'РРО 21-25'!BL$18:BL$1158)</f>
        <v>0</v>
      </c>
      <c r="Y56" s="179">
        <f>SUMIF('РРО 21-25'!CN$18:CN$1158,свод!AY56,'РРО 21-25'!BM$18:BM$1158)</f>
        <v>714500</v>
      </c>
      <c r="Z56" s="180">
        <f>SUMIF('РРО 21-25'!CN$18:CN$1158,свод!AY56,'РРО 21-25'!BN$18:BN$1158)</f>
        <v>714500</v>
      </c>
      <c r="AA56" s="179">
        <f>SUMIF('РРО 21-25'!CN$18:CN$1158,свод!AY56,'РРО 21-25'!BO$18:BO$1158)</f>
        <v>0</v>
      </c>
      <c r="AB56" s="179">
        <f>SUMIF('РРО 21-25'!CN$18:CN$1158,свод!AY56,'РРО 21-25'!BP$18:BP$1158)</f>
        <v>0</v>
      </c>
      <c r="AC56" s="179">
        <f>SUMIF('РРО 21-25'!CN$18:CN$1158,свод!AY56,'РРО 21-25'!BQ$18:BQ$1158)</f>
        <v>0</v>
      </c>
      <c r="AD56" s="179">
        <f>SUMIF('РРО 21-25'!CN$18:CN$1158,свод!AY56,'РРО 21-25'!BR$18:BR$1158)</f>
        <v>714500</v>
      </c>
      <c r="AE56" s="180">
        <f>SUMIF('РРО 21-25'!CN$18:CN$1158,свод!AY56,'РРО 21-25'!BS$18:BS$1158)</f>
        <v>714500</v>
      </c>
      <c r="AF56" s="179">
        <f>SUMIF('РРО 21-25'!CN$18:CN$1158,свод!AY56,'РРО 21-25'!BT$18:BT$1158)</f>
        <v>0</v>
      </c>
      <c r="AG56" s="179">
        <f>SUMIF('РРО 21-25'!CN$18:CN$1158,свод!AY56,'РРО 21-25'!BU$18:BU$1158)</f>
        <v>0</v>
      </c>
      <c r="AH56" s="179">
        <f>SUMIF('РРО 21-25'!CN$18:CN$1158,свод!AY56,'РРО 21-25'!BV$18:BV$1158)</f>
        <v>0</v>
      </c>
      <c r="AI56" s="179">
        <f>SUMIF('РРО 21-25'!CN$18:CN$1158,свод!AY56,'РРО 21-25'!BW$18:BW$1158)</f>
        <v>714500</v>
      </c>
      <c r="AJ56" s="179">
        <f>SUMIF('РРО 21-25'!CN$18:CN$1158,свод!AY56,'РРО 21-25'!BX$18:BX$1158)</f>
        <v>92500</v>
      </c>
      <c r="AK56" s="179">
        <f>SUMIF('РРО 21-25'!CN$18:CN$1158,свод!AY56,'РРО 21-25'!BY$18:BY$1158)</f>
        <v>0</v>
      </c>
      <c r="AL56" s="179">
        <f>SUMIF('РРО 21-25'!CN$18:CN$1158,свод!AY56,'РРО 21-25'!BZ$18:BZ$1158)</f>
        <v>0</v>
      </c>
      <c r="AM56" s="179">
        <f>SUMIF('РРО 21-25'!CN$18:CN$1158,свод!AY56,'РРО 21-25'!CA$18:CA$1158)</f>
        <v>0</v>
      </c>
      <c r="AN56" s="179">
        <f>SUMIF('РРО 21-25'!CN$18:CN$1158,свод!AY56,'РРО 21-25'!CB$18:CB$1158)</f>
        <v>92500</v>
      </c>
      <c r="AO56" s="179">
        <f>SUMIF('РРО 21-25'!CN$18:CN$1158,свод!AY56,'РРО 21-25'!CC$18:CC$1158)</f>
        <v>703120</v>
      </c>
      <c r="AP56" s="179">
        <f>SUMIF('РРО 21-25'!CN$18:CN$1158,свод!AY56,'РРО 21-25'!CD$18:CD$1158)</f>
        <v>0</v>
      </c>
      <c r="AQ56" s="179">
        <f>SUMIF('РРО 21-25'!CN$18:CN$1158,свод!AY56,'РРО 21-25'!CE$18:CE$1158)</f>
        <v>0</v>
      </c>
      <c r="AR56" s="179">
        <f>SUMIF('РРО 21-25'!CN$18:CN$1158,свод!AY56,'РРО 21-25'!CF$18:CF$1158)</f>
        <v>0</v>
      </c>
      <c r="AS56" s="179">
        <f>SUMIF('РРО 21-25'!CN$18:CN$1158,свод!AY56,'РРО 21-25'!CG$18:CG$1158)</f>
        <v>703120</v>
      </c>
      <c r="AT56" s="179">
        <f>SUMIF('РРО 21-25'!CN$18:CN$1158,свод!AY56,'РРО 21-25'!CH$18:CH$1158)</f>
        <v>714500</v>
      </c>
      <c r="AU56" s="179">
        <f>SUMIF('РРО 21-25'!CN$18:CN$1158,свод!AY56,'РРО 21-25'!CI$18:CI$1158)</f>
        <v>0</v>
      </c>
      <c r="AV56" s="179">
        <f>SUMIF('РРО 21-25'!CN$18:CN$1158,свод!AY56,'РРО 21-25'!CJ$18:CJ$1158)</f>
        <v>0</v>
      </c>
      <c r="AW56" s="179">
        <f>SUMIF('РРО 21-25'!CN$18:CN$1158,свод!AY56,'РРО 21-25'!CK$18:CK$1158)</f>
        <v>0</v>
      </c>
      <c r="AX56" s="179">
        <f>SUMIF('РРО 21-25'!CN$18:CN$1158,свод!AY56,'РРО 21-25'!CL$18:CL$1158)</f>
        <v>714500</v>
      </c>
      <c r="AY56" t="str">
        <f t="shared" si="1"/>
        <v>4010000301003плановый</v>
      </c>
      <c r="BC56" s="142">
        <f t="shared" si="2"/>
        <v>0</v>
      </c>
      <c r="BD56" s="142">
        <f t="shared" si="3"/>
        <v>0</v>
      </c>
      <c r="BE56" s="142">
        <f t="shared" si="4"/>
        <v>0</v>
      </c>
      <c r="BF56" s="142">
        <f t="shared" si="5"/>
        <v>0</v>
      </c>
      <c r="BG56" s="142">
        <f t="shared" si="6"/>
        <v>0</v>
      </c>
      <c r="BH56" s="142">
        <f t="shared" si="7"/>
        <v>0</v>
      </c>
      <c r="BI56" s="142">
        <f t="shared" si="8"/>
        <v>0</v>
      </c>
      <c r="BJ56" s="142">
        <f t="shared" si="9"/>
        <v>0</v>
      </c>
      <c r="BK56" s="142">
        <f t="shared" si="10"/>
        <v>0</v>
      </c>
      <c r="BL56" s="142">
        <f t="shared" si="11"/>
        <v>0</v>
      </c>
    </row>
    <row r="57" spans="1:64" ht="15" customHeight="1">
      <c r="A57" s="184">
        <v>401000032</v>
      </c>
      <c r="B57" s="183" t="s">
        <v>522</v>
      </c>
      <c r="C57" s="182" t="s">
        <v>219</v>
      </c>
      <c r="D57" s="182" t="s">
        <v>74</v>
      </c>
      <c r="E57" s="181" t="s">
        <v>92</v>
      </c>
      <c r="F57" s="180">
        <f>SUMIF('РРО 21-25'!CN$18:CN$1158,свод!AY57,'РРО 21-25'!AT$18:AT$1158)</f>
        <v>2743577.79</v>
      </c>
      <c r="G57" s="180">
        <f>SUMIF('РРО 21-25'!CN$18:CN$1158,свод!AY57,'РРО 21-25'!AU$18:AU$1158)</f>
        <v>2743577.79</v>
      </c>
      <c r="H57" s="179">
        <f>SUMIF('РРО 21-25'!CN$18:CN$1158,свод!AY57,'РРО 21-25'!AV$18:AV$1158)</f>
        <v>0</v>
      </c>
      <c r="I57" s="179">
        <f>SUMIF('РРО 21-25'!CN$18:CN$1158,свод!AY57,'РРО 21-25'!AW$18:AW$1158)</f>
        <v>0</v>
      </c>
      <c r="J57" s="179">
        <f>SUMIF('РРО 21-25'!CN$18:CN$1158,свод!AY57,'РРО 21-25'!AX$18:AX$1158)</f>
        <v>0</v>
      </c>
      <c r="K57" s="179">
        <f>SUMIF('РРО 21-25'!CN$18:CN$1158,свод!AY57,'РРО 21-25'!AY$18:AY$1158)</f>
        <v>0</v>
      </c>
      <c r="L57" s="179">
        <f>SUMIF('РРО 21-25'!CN$18:CN$1158,свод!AY57,'РРО 21-25'!AZ$18:AZ$1158)</f>
        <v>0</v>
      </c>
      <c r="M57" s="179">
        <f>SUMIF('РРО 21-25'!CN$18:CN$1158,свод!AY57,'РРО 21-25'!BA$18:BA$1158)</f>
        <v>0</v>
      </c>
      <c r="N57" s="179">
        <f>SUMIF('РРО 21-25'!CN$18:CN$1158,свод!AY57,'РРО 21-25'!BB$18:BB$1158)</f>
        <v>2743577.79</v>
      </c>
      <c r="O57" s="179">
        <f>SUMIF('РРО 21-25'!CN$18:CN$1158,свод!AY57,'РРО 21-25'!BC$18:BC$1158)</f>
        <v>2743577.79</v>
      </c>
      <c r="P57" s="180">
        <f>SUMIF('РРО 21-25'!CN$18:CN$1158,свод!AY57,'РРО 21-25'!BD$18:BD$1158)</f>
        <v>405000</v>
      </c>
      <c r="Q57" s="179">
        <f>SUMIF('РРО 21-25'!CN$18:CN$1158,свод!AY57,'РРО 21-25'!BE$18:BE$1158)</f>
        <v>0</v>
      </c>
      <c r="R57" s="179">
        <f>SUMIF('РРО 21-25'!CN$18:CN$1158,свод!AY57,'РРО 21-25'!BF$18:BF$1158)</f>
        <v>0</v>
      </c>
      <c r="S57" s="179">
        <f>SUMIF('РРО 21-25'!CN$18:CN$1158,свод!AY57,'РРО 21-25'!BG$18:BG$1158)</f>
        <v>0</v>
      </c>
      <c r="T57" s="179">
        <f>SUMIF('РРО 21-25'!CN$18:CN$1158,свод!AY57,'РРО 21-25'!BH$18:BH$1158)</f>
        <v>405000</v>
      </c>
      <c r="U57" s="180">
        <f>SUMIF('РРО 21-25'!CN$18:CN$1158,свод!AY57,'РРО 21-25'!BI$18:BI$1158)</f>
        <v>0</v>
      </c>
      <c r="V57" s="179">
        <f>SUMIF('РРО 21-25'!CN$18:CN$1158,свод!AY57,'РРО 21-25'!BJ$18:BJ$1158)</f>
        <v>0</v>
      </c>
      <c r="W57" s="179">
        <f>SUMIF('РРО 21-25'!CN$18:CN$1158,свод!AY57,'РРО 21-25'!BK$18:BK$1158)</f>
        <v>0</v>
      </c>
      <c r="X57" s="179">
        <f>SUMIF('РРО 21-25'!CN$18:CN$1158,свод!AY57,'РРО 21-25'!BL$18:BL$1158)</f>
        <v>0</v>
      </c>
      <c r="Y57" s="179">
        <f>SUMIF('РРО 21-25'!CN$18:CN$1158,свод!AY57,'РРО 21-25'!BM$18:BM$1158)</f>
        <v>0</v>
      </c>
      <c r="Z57" s="180">
        <f>SUMIF('РРО 21-25'!CN$18:CN$1158,свод!AY57,'РРО 21-25'!BN$18:BN$1158)</f>
        <v>0</v>
      </c>
      <c r="AA57" s="179">
        <f>SUMIF('РРО 21-25'!CN$18:CN$1158,свод!AY57,'РРО 21-25'!BO$18:BO$1158)</f>
        <v>0</v>
      </c>
      <c r="AB57" s="179">
        <f>SUMIF('РРО 21-25'!CN$18:CN$1158,свод!AY57,'РРО 21-25'!BP$18:BP$1158)</f>
        <v>0</v>
      </c>
      <c r="AC57" s="179">
        <f>SUMIF('РРО 21-25'!CN$18:CN$1158,свод!AY57,'РРО 21-25'!BQ$18:BQ$1158)</f>
        <v>0</v>
      </c>
      <c r="AD57" s="179">
        <f>SUMIF('РРО 21-25'!CN$18:CN$1158,свод!AY57,'РРО 21-25'!BR$18:BR$1158)</f>
        <v>0</v>
      </c>
      <c r="AE57" s="180">
        <f>SUMIF('РРО 21-25'!CN$18:CN$1158,свод!AY57,'РРО 21-25'!BS$18:BS$1158)</f>
        <v>0</v>
      </c>
      <c r="AF57" s="179">
        <f>SUMIF('РРО 21-25'!CN$18:CN$1158,свод!AY57,'РРО 21-25'!BT$18:BT$1158)</f>
        <v>0</v>
      </c>
      <c r="AG57" s="179">
        <f>SUMIF('РРО 21-25'!CN$18:CN$1158,свод!AY57,'РРО 21-25'!BU$18:BU$1158)</f>
        <v>0</v>
      </c>
      <c r="AH57" s="179">
        <f>SUMIF('РРО 21-25'!CN$18:CN$1158,свод!AY57,'РРО 21-25'!BV$18:BV$1158)</f>
        <v>0</v>
      </c>
      <c r="AI57" s="179">
        <f>SUMIF('РРО 21-25'!CN$18:CN$1158,свод!AY57,'РРО 21-25'!BW$18:BW$1158)</f>
        <v>0</v>
      </c>
      <c r="AJ57" s="179">
        <f>SUMIF('РРО 21-25'!CN$18:CN$1158,свод!AY57,'РРО 21-25'!BX$18:BX$1158)</f>
        <v>2743577.79</v>
      </c>
      <c r="AK57" s="179">
        <f>SUMIF('РРО 21-25'!CN$18:CN$1158,свод!AY57,'РРО 21-25'!BY$18:BY$1158)</f>
        <v>0</v>
      </c>
      <c r="AL57" s="179">
        <f>SUMIF('РРО 21-25'!CN$18:CN$1158,свод!AY57,'РРО 21-25'!BZ$18:BZ$1158)</f>
        <v>0</v>
      </c>
      <c r="AM57" s="179">
        <f>SUMIF('РРО 21-25'!CN$18:CN$1158,свод!AY57,'РРО 21-25'!CA$18:CA$1158)</f>
        <v>0</v>
      </c>
      <c r="AN57" s="179">
        <f>SUMIF('РРО 21-25'!CN$18:CN$1158,свод!AY57,'РРО 21-25'!CB$18:CB$1158)</f>
        <v>2743577.79</v>
      </c>
      <c r="AO57" s="179">
        <f>SUMIF('РРО 21-25'!CN$18:CN$1158,свод!AY57,'РРО 21-25'!CC$18:CC$1158)</f>
        <v>405000</v>
      </c>
      <c r="AP57" s="179">
        <f>SUMIF('РРО 21-25'!CN$18:CN$1158,свод!AY57,'РРО 21-25'!CD$18:CD$1158)</f>
        <v>0</v>
      </c>
      <c r="AQ57" s="179">
        <f>SUMIF('РРО 21-25'!CN$18:CN$1158,свод!AY57,'РРО 21-25'!CE$18:CE$1158)</f>
        <v>0</v>
      </c>
      <c r="AR57" s="179">
        <f>SUMIF('РРО 21-25'!CN$18:CN$1158,свод!AY57,'РРО 21-25'!CF$18:CF$1158)</f>
        <v>0</v>
      </c>
      <c r="AS57" s="179">
        <f>SUMIF('РРО 21-25'!CN$18:CN$1158,свод!AY57,'РРО 21-25'!CG$18:CG$1158)</f>
        <v>405000</v>
      </c>
      <c r="AT57" s="179">
        <f>SUMIF('РРО 21-25'!CN$18:CN$1158,свод!AY57,'РРО 21-25'!CH$18:CH$1158)</f>
        <v>53579000</v>
      </c>
      <c r="AU57" s="179">
        <f>SUMIF('РРО 21-25'!CN$18:CN$1158,свод!AY57,'РРО 21-25'!CI$18:CI$1158)</f>
        <v>0</v>
      </c>
      <c r="AV57" s="179">
        <f>SUMIF('РРО 21-25'!CN$18:CN$1158,свод!AY57,'РРО 21-25'!CJ$18:CJ$1158)</f>
        <v>0</v>
      </c>
      <c r="AW57" s="179">
        <f>SUMIF('РРО 21-25'!CN$18:CN$1158,свод!AY57,'РРО 21-25'!CK$18:CK$1158)</f>
        <v>0</v>
      </c>
      <c r="AX57" s="179">
        <f>SUMIF('РРО 21-25'!CN$18:CN$1158,свод!AY57,'РРО 21-25'!CL$18:CL$1158)</f>
        <v>53579000</v>
      </c>
      <c r="AY57" t="str">
        <f t="shared" si="1"/>
        <v>4010000320703плановый</v>
      </c>
      <c r="BC57" s="142">
        <f t="shared" si="2"/>
        <v>0</v>
      </c>
      <c r="BD57" s="142">
        <f t="shared" si="3"/>
        <v>0</v>
      </c>
      <c r="BE57" s="142">
        <f t="shared" si="4"/>
        <v>0</v>
      </c>
      <c r="BF57" s="142">
        <f t="shared" si="5"/>
        <v>0</v>
      </c>
      <c r="BG57" s="142">
        <f t="shared" si="6"/>
        <v>0</v>
      </c>
      <c r="BH57" s="142">
        <f t="shared" si="7"/>
        <v>53579000</v>
      </c>
      <c r="BI57" s="142">
        <f t="shared" si="8"/>
        <v>0</v>
      </c>
      <c r="BJ57" s="142">
        <f t="shared" si="9"/>
        <v>0</v>
      </c>
      <c r="BK57" s="142">
        <f t="shared" si="10"/>
        <v>0</v>
      </c>
      <c r="BL57" s="142">
        <f t="shared" si="11"/>
        <v>53579000</v>
      </c>
    </row>
    <row r="58" spans="1:64" ht="15" customHeight="1">
      <c r="A58" s="184">
        <v>401000032</v>
      </c>
      <c r="B58" s="183" t="s">
        <v>522</v>
      </c>
      <c r="C58" s="182" t="s">
        <v>214</v>
      </c>
      <c r="D58" s="182" t="s">
        <v>71</v>
      </c>
      <c r="E58" s="181" t="s">
        <v>92</v>
      </c>
      <c r="F58" s="180">
        <f>SUMIF('РРО 21-25'!CN$18:CN$1158,свод!AY58,'РРО 21-25'!AT$18:AT$1158)</f>
        <v>6204538.4999999991</v>
      </c>
      <c r="G58" s="180">
        <f>SUMIF('РРО 21-25'!CN$18:CN$1158,свод!AY58,'РРО 21-25'!AU$18:AU$1158)</f>
        <v>5752872.8999999994</v>
      </c>
      <c r="H58" s="179">
        <f>SUMIF('РРО 21-25'!CN$18:CN$1158,свод!AY58,'РРО 21-25'!AV$18:AV$1158)</f>
        <v>0</v>
      </c>
      <c r="I58" s="179">
        <f>SUMIF('РРО 21-25'!CN$18:CN$1158,свод!AY58,'РРО 21-25'!AW$18:AW$1158)</f>
        <v>0</v>
      </c>
      <c r="J58" s="179">
        <f>SUMIF('РРО 21-25'!CN$18:CN$1158,свод!AY58,'РРО 21-25'!AX$18:AX$1158)</f>
        <v>3996797.51</v>
      </c>
      <c r="K58" s="179">
        <f>SUMIF('РРО 21-25'!CN$18:CN$1158,свод!AY58,'РРО 21-25'!AY$18:AY$1158)</f>
        <v>3996797.51</v>
      </c>
      <c r="L58" s="179">
        <f>SUMIF('РРО 21-25'!CN$18:CN$1158,свод!AY58,'РРО 21-25'!AZ$18:AZ$1158)</f>
        <v>0</v>
      </c>
      <c r="M58" s="179">
        <f>SUMIF('РРО 21-25'!CN$18:CN$1158,свод!AY58,'РРО 21-25'!BA$18:BA$1158)</f>
        <v>0</v>
      </c>
      <c r="N58" s="179">
        <f>SUMIF('РРО 21-25'!CN$18:CN$1158,свод!AY58,'РРО 21-25'!BB$18:BB$1158)</f>
        <v>2207740.9899999998</v>
      </c>
      <c r="O58" s="179">
        <f>SUMIF('РРО 21-25'!CN$18:CN$1158,свод!AY58,'РРО 21-25'!BC$18:BC$1158)</f>
        <v>1756075.39</v>
      </c>
      <c r="P58" s="180">
        <f>SUMIF('РРО 21-25'!CN$18:CN$1158,свод!AY58,'РРО 21-25'!BD$18:BD$1158)</f>
        <v>604965.6</v>
      </c>
      <c r="Q58" s="179">
        <f>SUMIF('РРО 21-25'!CN$18:CN$1158,свод!AY58,'РРО 21-25'!BE$18:BE$1158)</f>
        <v>0</v>
      </c>
      <c r="R58" s="179">
        <f>SUMIF('РРО 21-25'!CN$18:CN$1158,свод!AY58,'РРО 21-25'!BF$18:BF$1158)</f>
        <v>0</v>
      </c>
      <c r="S58" s="179">
        <f>SUMIF('РРО 21-25'!CN$18:CN$1158,свод!AY58,'РРО 21-25'!BG$18:BG$1158)</f>
        <v>0</v>
      </c>
      <c r="T58" s="179">
        <f>SUMIF('РРО 21-25'!CN$18:CN$1158,свод!AY58,'РРО 21-25'!BH$18:BH$1158)</f>
        <v>604965.6</v>
      </c>
      <c r="U58" s="180">
        <f>SUMIF('РРО 21-25'!CN$18:CN$1158,свод!AY58,'РРО 21-25'!BI$18:BI$1158)</f>
        <v>0</v>
      </c>
      <c r="V58" s="179">
        <f>SUMIF('РРО 21-25'!CN$18:CN$1158,свод!AY58,'РРО 21-25'!BJ$18:BJ$1158)</f>
        <v>0</v>
      </c>
      <c r="W58" s="179">
        <f>SUMIF('РРО 21-25'!CN$18:CN$1158,свод!AY58,'РРО 21-25'!BK$18:BK$1158)</f>
        <v>0</v>
      </c>
      <c r="X58" s="179">
        <f>SUMIF('РРО 21-25'!CN$18:CN$1158,свод!AY58,'РРО 21-25'!BL$18:BL$1158)</f>
        <v>0</v>
      </c>
      <c r="Y58" s="179">
        <f>SUMIF('РРО 21-25'!CN$18:CN$1158,свод!AY58,'РРО 21-25'!BM$18:BM$1158)</f>
        <v>0</v>
      </c>
      <c r="Z58" s="180">
        <f>SUMIF('РРО 21-25'!CN$18:CN$1158,свод!AY58,'РРО 21-25'!BN$18:BN$1158)</f>
        <v>0</v>
      </c>
      <c r="AA58" s="179">
        <f>SUMIF('РРО 21-25'!CN$18:CN$1158,свод!AY58,'РРО 21-25'!BO$18:BO$1158)</f>
        <v>0</v>
      </c>
      <c r="AB58" s="179">
        <f>SUMIF('РРО 21-25'!CN$18:CN$1158,свод!AY58,'РРО 21-25'!BP$18:BP$1158)</f>
        <v>0</v>
      </c>
      <c r="AC58" s="179">
        <f>SUMIF('РРО 21-25'!CN$18:CN$1158,свод!AY58,'РРО 21-25'!BQ$18:BQ$1158)</f>
        <v>0</v>
      </c>
      <c r="AD58" s="179">
        <f>SUMIF('РРО 21-25'!CN$18:CN$1158,свод!AY58,'РРО 21-25'!BR$18:BR$1158)</f>
        <v>0</v>
      </c>
      <c r="AE58" s="180">
        <f>SUMIF('РРО 21-25'!CN$18:CN$1158,свод!AY58,'РРО 21-25'!BS$18:BS$1158)</f>
        <v>0</v>
      </c>
      <c r="AF58" s="179">
        <f>SUMIF('РРО 21-25'!CN$18:CN$1158,свод!AY58,'РРО 21-25'!BT$18:BT$1158)</f>
        <v>0</v>
      </c>
      <c r="AG58" s="179">
        <f>SUMIF('РРО 21-25'!CN$18:CN$1158,свод!AY58,'РРО 21-25'!BU$18:BU$1158)</f>
        <v>0</v>
      </c>
      <c r="AH58" s="179">
        <f>SUMIF('РРО 21-25'!CN$18:CN$1158,свод!AY58,'РРО 21-25'!BV$18:BV$1158)</f>
        <v>0</v>
      </c>
      <c r="AI58" s="179">
        <f>SUMIF('РРО 21-25'!CN$18:CN$1158,свод!AY58,'РРО 21-25'!BW$18:BW$1158)</f>
        <v>0</v>
      </c>
      <c r="AJ58" s="179">
        <f>SUMIF('РРО 21-25'!CN$18:CN$1158,свод!AY58,'РРО 21-25'!BX$18:BX$1158)</f>
        <v>5752872.8999999994</v>
      </c>
      <c r="AK58" s="179">
        <f>SUMIF('РРО 21-25'!CN$18:CN$1158,свод!AY58,'РРО 21-25'!BY$18:BY$1158)</f>
        <v>0</v>
      </c>
      <c r="AL58" s="179">
        <f>SUMIF('РРО 21-25'!CN$18:CN$1158,свод!AY58,'РРО 21-25'!BZ$18:BZ$1158)</f>
        <v>3996797.51</v>
      </c>
      <c r="AM58" s="179">
        <f>SUMIF('РРО 21-25'!CN$18:CN$1158,свод!AY58,'РРО 21-25'!CA$18:CA$1158)</f>
        <v>0</v>
      </c>
      <c r="AN58" s="179">
        <f>SUMIF('РРО 21-25'!CN$18:CN$1158,свод!AY58,'РРО 21-25'!CB$18:CB$1158)</f>
        <v>1756075.39</v>
      </c>
      <c r="AO58" s="179">
        <f>SUMIF('РРО 21-25'!CN$18:CN$1158,свод!AY58,'РРО 21-25'!CC$18:CC$1158)</f>
        <v>604965.6</v>
      </c>
      <c r="AP58" s="179">
        <f>SUMIF('РРО 21-25'!CN$18:CN$1158,свод!AY58,'РРО 21-25'!CD$18:CD$1158)</f>
        <v>0</v>
      </c>
      <c r="AQ58" s="179">
        <f>SUMIF('РРО 21-25'!CN$18:CN$1158,свод!AY58,'РРО 21-25'!CE$18:CE$1158)</f>
        <v>0</v>
      </c>
      <c r="AR58" s="179">
        <f>SUMIF('РРО 21-25'!CN$18:CN$1158,свод!AY58,'РРО 21-25'!CF$18:CF$1158)</f>
        <v>0</v>
      </c>
      <c r="AS58" s="179">
        <f>SUMIF('РРО 21-25'!CN$18:CN$1158,свод!AY58,'РРО 21-25'!CG$18:CG$1158)</f>
        <v>604965.6</v>
      </c>
      <c r="AT58" s="179">
        <f>SUMIF('РРО 21-25'!CN$18:CN$1158,свод!AY58,'РРО 21-25'!CH$18:CH$1158)</f>
        <v>5052488.3499999996</v>
      </c>
      <c r="AU58" s="179">
        <f>SUMIF('РРО 21-25'!CN$18:CN$1158,свод!AY58,'РРО 21-25'!CI$18:CI$1158)</f>
        <v>0</v>
      </c>
      <c r="AV58" s="179">
        <f>SUMIF('РРО 21-25'!CN$18:CN$1158,свод!AY58,'РРО 21-25'!CJ$18:CJ$1158)</f>
        <v>0</v>
      </c>
      <c r="AW58" s="179">
        <f>SUMIF('РРО 21-25'!CN$18:CN$1158,свод!AY58,'РРО 21-25'!CK$18:CK$1158)</f>
        <v>0</v>
      </c>
      <c r="AX58" s="179">
        <f>SUMIF('РРО 21-25'!CN$18:CN$1158,свод!AY58,'РРО 21-25'!CL$18:CL$1158)</f>
        <v>5052488.3499999996</v>
      </c>
      <c r="AY58" t="str">
        <f t="shared" si="1"/>
        <v>4010000320801плановый</v>
      </c>
      <c r="BC58" s="213">
        <f t="shared" si="2"/>
        <v>0</v>
      </c>
      <c r="BD58" s="142">
        <f t="shared" si="3"/>
        <v>0</v>
      </c>
      <c r="BE58" s="142">
        <f t="shared" si="4"/>
        <v>0</v>
      </c>
      <c r="BF58" s="142">
        <f t="shared" si="5"/>
        <v>0</v>
      </c>
      <c r="BG58" s="142">
        <f t="shared" si="6"/>
        <v>0</v>
      </c>
      <c r="BH58" s="142">
        <f t="shared" si="7"/>
        <v>5052488.3499999996</v>
      </c>
      <c r="BI58" s="142">
        <f t="shared" si="8"/>
        <v>0</v>
      </c>
      <c r="BJ58" s="142">
        <f t="shared" si="9"/>
        <v>0</v>
      </c>
      <c r="BK58" s="142">
        <f t="shared" si="10"/>
        <v>0</v>
      </c>
      <c r="BL58" s="142">
        <f t="shared" si="11"/>
        <v>5052488.3499999996</v>
      </c>
    </row>
    <row r="59" spans="1:64" ht="15" customHeight="1">
      <c r="A59" s="184">
        <v>401000032</v>
      </c>
      <c r="B59" s="183" t="s">
        <v>522</v>
      </c>
      <c r="C59" s="182" t="s">
        <v>214</v>
      </c>
      <c r="D59" s="182" t="s">
        <v>71</v>
      </c>
      <c r="E59" s="181" t="s">
        <v>91</v>
      </c>
      <c r="F59" s="180">
        <f>SUMIF('РРО 21-25'!CN$18:CN$1158,свод!AY59,'РРО 21-25'!AT$18:AT$1158)</f>
        <v>170971.65</v>
      </c>
      <c r="G59" s="180">
        <f>SUMIF('РРО 21-25'!CN$18:CN$1158,свод!AY59,'РРО 21-25'!AU$18:AU$1158)</f>
        <v>170971.65</v>
      </c>
      <c r="H59" s="179">
        <f>SUMIF('РРО 21-25'!CN$18:CN$1158,свод!AY59,'РРО 21-25'!AV$18:AV$1158)</f>
        <v>0</v>
      </c>
      <c r="I59" s="179">
        <f>SUMIF('РРО 21-25'!CN$18:CN$1158,свод!AY59,'РРО 21-25'!AW$18:AW$1158)</f>
        <v>0</v>
      </c>
      <c r="J59" s="179">
        <f>SUMIF('РРО 21-25'!CN$18:CN$1158,свод!AY59,'РРО 21-25'!AX$18:AX$1158)</f>
        <v>0</v>
      </c>
      <c r="K59" s="179">
        <f>SUMIF('РРО 21-25'!CN$18:CN$1158,свод!AY59,'РРО 21-25'!AY$18:AY$1158)</f>
        <v>0</v>
      </c>
      <c r="L59" s="179">
        <f>SUMIF('РРО 21-25'!CN$18:CN$1158,свод!AY59,'РРО 21-25'!AZ$18:AZ$1158)</f>
        <v>0</v>
      </c>
      <c r="M59" s="179">
        <f>SUMIF('РРО 21-25'!CN$18:CN$1158,свод!AY59,'РРО 21-25'!BA$18:BA$1158)</f>
        <v>0</v>
      </c>
      <c r="N59" s="179">
        <f>SUMIF('РРО 21-25'!CN$18:CN$1158,свод!AY59,'РРО 21-25'!BB$18:BB$1158)</f>
        <v>170971.65</v>
      </c>
      <c r="O59" s="179">
        <f>SUMIF('РРО 21-25'!CN$18:CN$1158,свод!AY59,'РРО 21-25'!BC$18:BC$1158)</f>
        <v>170971.65</v>
      </c>
      <c r="P59" s="180">
        <f>SUMIF('РРО 21-25'!CN$18:CN$1158,свод!AY59,'РРО 21-25'!BD$18:BD$1158)</f>
        <v>1536812</v>
      </c>
      <c r="Q59" s="179">
        <f>SUMIF('РРО 21-25'!CN$18:CN$1158,свод!AY59,'РРО 21-25'!BE$18:BE$1158)</f>
        <v>0</v>
      </c>
      <c r="R59" s="179">
        <f>SUMIF('РРО 21-25'!CN$18:CN$1158,свод!AY59,'РРО 21-25'!BF$18:BF$1158)</f>
        <v>0</v>
      </c>
      <c r="S59" s="179">
        <f>SUMIF('РРО 21-25'!CN$18:CN$1158,свод!AY59,'РРО 21-25'!BG$18:BG$1158)</f>
        <v>0</v>
      </c>
      <c r="T59" s="179">
        <f>SUMIF('РРО 21-25'!CN$18:CN$1158,свод!AY59,'РРО 21-25'!BH$18:BH$1158)</f>
        <v>1536812</v>
      </c>
      <c r="U59" s="180">
        <f>SUMIF('РРО 21-25'!CN$18:CN$1158,свод!AY59,'РРО 21-25'!BI$18:BI$1158)</f>
        <v>0</v>
      </c>
      <c r="V59" s="179">
        <f>SUMIF('РРО 21-25'!CN$18:CN$1158,свод!AY59,'РРО 21-25'!BJ$18:BJ$1158)</f>
        <v>0</v>
      </c>
      <c r="W59" s="179">
        <f>SUMIF('РРО 21-25'!CN$18:CN$1158,свод!AY59,'РРО 21-25'!BK$18:BK$1158)</f>
        <v>0</v>
      </c>
      <c r="X59" s="179">
        <f>SUMIF('РРО 21-25'!CN$18:CN$1158,свод!AY59,'РРО 21-25'!BL$18:BL$1158)</f>
        <v>0</v>
      </c>
      <c r="Y59" s="179">
        <f>SUMIF('РРО 21-25'!CN$18:CN$1158,свод!AY59,'РРО 21-25'!BM$18:BM$1158)</f>
        <v>0</v>
      </c>
      <c r="Z59" s="180">
        <f>SUMIF('РРО 21-25'!CN$18:CN$1158,свод!AY59,'РРО 21-25'!BN$18:BN$1158)</f>
        <v>0</v>
      </c>
      <c r="AA59" s="179">
        <f>SUMIF('РРО 21-25'!CN$18:CN$1158,свод!AY59,'РРО 21-25'!BO$18:BO$1158)</f>
        <v>0</v>
      </c>
      <c r="AB59" s="179">
        <f>SUMIF('РРО 21-25'!CN$18:CN$1158,свод!AY59,'РРО 21-25'!BP$18:BP$1158)</f>
        <v>0</v>
      </c>
      <c r="AC59" s="179">
        <f>SUMIF('РРО 21-25'!CN$18:CN$1158,свод!AY59,'РРО 21-25'!BQ$18:BQ$1158)</f>
        <v>0</v>
      </c>
      <c r="AD59" s="179">
        <f>SUMIF('РРО 21-25'!CN$18:CN$1158,свод!AY59,'РРО 21-25'!BR$18:BR$1158)</f>
        <v>0</v>
      </c>
      <c r="AE59" s="180">
        <f>SUMIF('РРО 21-25'!CN$18:CN$1158,свод!AY59,'РРО 21-25'!BS$18:BS$1158)</f>
        <v>0</v>
      </c>
      <c r="AF59" s="179">
        <f>SUMIF('РРО 21-25'!CN$18:CN$1158,свод!AY59,'РРО 21-25'!BT$18:BT$1158)</f>
        <v>0</v>
      </c>
      <c r="AG59" s="179">
        <f>SUMIF('РРО 21-25'!CN$18:CN$1158,свод!AY59,'РРО 21-25'!BU$18:BU$1158)</f>
        <v>0</v>
      </c>
      <c r="AH59" s="179">
        <f>SUMIF('РРО 21-25'!CN$18:CN$1158,свод!AY59,'РРО 21-25'!BV$18:BV$1158)</f>
        <v>0</v>
      </c>
      <c r="AI59" s="179">
        <f>SUMIF('РРО 21-25'!CN$18:CN$1158,свод!AY59,'РРО 21-25'!BW$18:BW$1158)</f>
        <v>0</v>
      </c>
      <c r="AJ59" s="179">
        <f>SUMIF('РРО 21-25'!CN$18:CN$1158,свод!AY59,'РРО 21-25'!BX$18:BX$1158)</f>
        <v>170971.65</v>
      </c>
      <c r="AK59" s="179">
        <f>SUMIF('РРО 21-25'!CN$18:CN$1158,свод!AY59,'РРО 21-25'!BY$18:BY$1158)</f>
        <v>0</v>
      </c>
      <c r="AL59" s="179">
        <f>SUMIF('РРО 21-25'!CN$18:CN$1158,свод!AY59,'РРО 21-25'!BZ$18:BZ$1158)</f>
        <v>0</v>
      </c>
      <c r="AM59" s="179">
        <f>SUMIF('РРО 21-25'!CN$18:CN$1158,свод!AY59,'РРО 21-25'!CA$18:CA$1158)</f>
        <v>0</v>
      </c>
      <c r="AN59" s="179">
        <f>SUMIF('РРО 21-25'!CN$18:CN$1158,свод!AY59,'РРО 21-25'!CB$18:CB$1158)</f>
        <v>170971.65</v>
      </c>
      <c r="AO59" s="179">
        <f>SUMIF('РРО 21-25'!CN$18:CN$1158,свод!AY59,'РРО 21-25'!CC$18:CC$1158)</f>
        <v>1536812</v>
      </c>
      <c r="AP59" s="179">
        <f>SUMIF('РРО 21-25'!CN$18:CN$1158,свод!AY59,'РРО 21-25'!CD$18:CD$1158)</f>
        <v>0</v>
      </c>
      <c r="AQ59" s="179">
        <f>SUMIF('РРО 21-25'!CN$18:CN$1158,свод!AY59,'РРО 21-25'!CE$18:CE$1158)</f>
        <v>0</v>
      </c>
      <c r="AR59" s="179">
        <f>SUMIF('РРО 21-25'!CN$18:CN$1158,свод!AY59,'РРО 21-25'!CF$18:CF$1158)</f>
        <v>0</v>
      </c>
      <c r="AS59" s="179">
        <f>SUMIF('РРО 21-25'!CN$18:CN$1158,свод!AY59,'РРО 21-25'!CG$18:CG$1158)</f>
        <v>1536812</v>
      </c>
      <c r="AT59" s="179">
        <f>SUMIF('РРО 21-25'!CN$18:CN$1158,свод!AY59,'РРО 21-25'!CH$18:CH$1158)</f>
        <v>0</v>
      </c>
      <c r="AU59" s="179">
        <f>SUMIF('РРО 21-25'!CN$18:CN$1158,свод!AY59,'РРО 21-25'!CI$18:CI$1158)</f>
        <v>0</v>
      </c>
      <c r="AV59" s="179">
        <f>SUMIF('РРО 21-25'!CN$18:CN$1158,свод!AY59,'РРО 21-25'!CJ$18:CJ$1158)</f>
        <v>0</v>
      </c>
      <c r="AW59" s="179">
        <f>SUMIF('РРО 21-25'!CN$18:CN$1158,свод!AY59,'РРО 21-25'!CK$18:CK$1158)</f>
        <v>0</v>
      </c>
      <c r="AX59" s="179">
        <f>SUMIF('РРО 21-25'!CN$18:CN$1158,свод!AY59,'РРО 21-25'!CL$18:CL$1158)</f>
        <v>0</v>
      </c>
      <c r="AY59" t="str">
        <f t="shared" si="1"/>
        <v>4010000320801нормативный</v>
      </c>
      <c r="BC59" s="142">
        <f t="shared" si="2"/>
        <v>0</v>
      </c>
      <c r="BD59" s="142">
        <f t="shared" si="3"/>
        <v>0</v>
      </c>
      <c r="BE59" s="142">
        <f t="shared" si="4"/>
        <v>0</v>
      </c>
      <c r="BF59" s="142">
        <f t="shared" si="5"/>
        <v>0</v>
      </c>
      <c r="BG59" s="142">
        <f t="shared" si="6"/>
        <v>0</v>
      </c>
      <c r="BH59" s="142">
        <f t="shared" si="7"/>
        <v>0</v>
      </c>
      <c r="BI59" s="142">
        <f t="shared" si="8"/>
        <v>0</v>
      </c>
      <c r="BJ59" s="142">
        <f t="shared" si="9"/>
        <v>0</v>
      </c>
      <c r="BK59" s="142">
        <f t="shared" si="10"/>
        <v>0</v>
      </c>
      <c r="BL59" s="142">
        <f t="shared" si="11"/>
        <v>0</v>
      </c>
    </row>
    <row r="60" spans="1:64" ht="15" customHeight="1">
      <c r="A60" s="184">
        <v>401000033</v>
      </c>
      <c r="B60" s="183" t="s">
        <v>929</v>
      </c>
      <c r="C60" s="182" t="s">
        <v>219</v>
      </c>
      <c r="D60" s="182" t="s">
        <v>74</v>
      </c>
      <c r="E60" s="181" t="s">
        <v>92</v>
      </c>
      <c r="F60" s="180">
        <f>SUMIF('РРО 21-25'!CN$18:CN$1158,свод!AY60,'РРО 21-25'!AT$18:AT$1158)</f>
        <v>359230</v>
      </c>
      <c r="G60" s="180">
        <f>SUMIF('РРО 21-25'!CN$18:CN$1158,свод!AY60,'РРО 21-25'!AU$18:AU$1158)</f>
        <v>359230</v>
      </c>
      <c r="H60" s="179">
        <f>SUMIF('РРО 21-25'!CN$18:CN$1158,свод!AY60,'РРО 21-25'!AV$18:AV$1158)</f>
        <v>0</v>
      </c>
      <c r="I60" s="179">
        <f>SUMIF('РРО 21-25'!CN$18:CN$1158,свод!AY60,'РРО 21-25'!AW$18:AW$1158)</f>
        <v>0</v>
      </c>
      <c r="J60" s="179">
        <f>SUMIF('РРО 21-25'!CN$18:CN$1158,свод!AY60,'РРО 21-25'!AX$18:AX$1158)</f>
        <v>0</v>
      </c>
      <c r="K60" s="179">
        <f>SUMIF('РРО 21-25'!CN$18:CN$1158,свод!AY60,'РРО 21-25'!AY$18:AY$1158)</f>
        <v>0</v>
      </c>
      <c r="L60" s="179">
        <f>SUMIF('РРО 21-25'!CN$18:CN$1158,свод!AY60,'РРО 21-25'!AZ$18:AZ$1158)</f>
        <v>0</v>
      </c>
      <c r="M60" s="179">
        <f>SUMIF('РРО 21-25'!CN$18:CN$1158,свод!AY60,'РРО 21-25'!BA$18:BA$1158)</f>
        <v>0</v>
      </c>
      <c r="N60" s="179">
        <f>SUMIF('РРО 21-25'!CN$18:CN$1158,свод!AY60,'РРО 21-25'!BB$18:BB$1158)</f>
        <v>359230</v>
      </c>
      <c r="O60" s="179">
        <f>SUMIF('РРО 21-25'!CN$18:CN$1158,свод!AY60,'РРО 21-25'!BC$18:BC$1158)</f>
        <v>359230</v>
      </c>
      <c r="P60" s="180">
        <f>SUMIF('РРО 21-25'!CN$18:CN$1158,свод!AY60,'РРО 21-25'!BD$18:BD$1158)</f>
        <v>146092.79999999999</v>
      </c>
      <c r="Q60" s="179">
        <f>SUMIF('РРО 21-25'!CN$18:CN$1158,свод!AY60,'РРО 21-25'!BE$18:BE$1158)</f>
        <v>0</v>
      </c>
      <c r="R60" s="179">
        <f>SUMIF('РРО 21-25'!CN$18:CN$1158,свод!AY60,'РРО 21-25'!BF$18:BF$1158)</f>
        <v>0</v>
      </c>
      <c r="S60" s="179">
        <f>SUMIF('РРО 21-25'!CN$18:CN$1158,свод!AY60,'РРО 21-25'!BG$18:BG$1158)</f>
        <v>0</v>
      </c>
      <c r="T60" s="179">
        <f>SUMIF('РРО 21-25'!CN$18:CN$1158,свод!AY60,'РРО 21-25'!BH$18:BH$1158)</f>
        <v>146092.79999999999</v>
      </c>
      <c r="U60" s="180">
        <f>SUMIF('РРО 21-25'!CN$18:CN$1158,свод!AY60,'РРО 21-25'!BI$18:BI$1158)</f>
        <v>163544.64000000001</v>
      </c>
      <c r="V60" s="179">
        <f>SUMIF('РРО 21-25'!CN$18:CN$1158,свод!AY60,'РРО 21-25'!BJ$18:BJ$1158)</f>
        <v>0</v>
      </c>
      <c r="W60" s="179">
        <f>SUMIF('РРО 21-25'!CN$18:CN$1158,свод!AY60,'РРО 21-25'!BK$18:BK$1158)</f>
        <v>0</v>
      </c>
      <c r="X60" s="179">
        <f>SUMIF('РРО 21-25'!CN$18:CN$1158,свод!AY60,'РРО 21-25'!BL$18:BL$1158)</f>
        <v>0</v>
      </c>
      <c r="Y60" s="179">
        <f>SUMIF('РРО 21-25'!CN$18:CN$1158,свод!AY60,'РРО 21-25'!BM$18:BM$1158)</f>
        <v>163544.64000000001</v>
      </c>
      <c r="Z60" s="180">
        <f>SUMIF('РРО 21-25'!CN$18:CN$1158,свод!AY60,'РРО 21-25'!BN$18:BN$1158)</f>
        <v>163544.64000000001</v>
      </c>
      <c r="AA60" s="179">
        <f>SUMIF('РРО 21-25'!CN$18:CN$1158,свод!AY60,'РРО 21-25'!BO$18:BO$1158)</f>
        <v>0</v>
      </c>
      <c r="AB60" s="179">
        <f>SUMIF('РРО 21-25'!CN$18:CN$1158,свод!AY60,'РРО 21-25'!BP$18:BP$1158)</f>
        <v>0</v>
      </c>
      <c r="AC60" s="179">
        <f>SUMIF('РРО 21-25'!CN$18:CN$1158,свод!AY60,'РРО 21-25'!BQ$18:BQ$1158)</f>
        <v>0</v>
      </c>
      <c r="AD60" s="179">
        <f>SUMIF('РРО 21-25'!CN$18:CN$1158,свод!AY60,'РРО 21-25'!BR$18:BR$1158)</f>
        <v>163544.64000000001</v>
      </c>
      <c r="AE60" s="180">
        <f>SUMIF('РРО 21-25'!CN$18:CN$1158,свод!AY60,'РРО 21-25'!BS$18:BS$1158)</f>
        <v>163544.64000000001</v>
      </c>
      <c r="AF60" s="179">
        <f>SUMIF('РРО 21-25'!CN$18:CN$1158,свод!AY60,'РРО 21-25'!BT$18:BT$1158)</f>
        <v>0</v>
      </c>
      <c r="AG60" s="179">
        <f>SUMIF('РРО 21-25'!CN$18:CN$1158,свод!AY60,'РРО 21-25'!BU$18:BU$1158)</f>
        <v>0</v>
      </c>
      <c r="AH60" s="179">
        <f>SUMIF('РРО 21-25'!CN$18:CN$1158,свод!AY60,'РРО 21-25'!BV$18:BV$1158)</f>
        <v>0</v>
      </c>
      <c r="AI60" s="179">
        <f>SUMIF('РРО 21-25'!CN$18:CN$1158,свод!AY60,'РРО 21-25'!BW$18:BW$1158)</f>
        <v>163544.64000000001</v>
      </c>
      <c r="AJ60" s="179">
        <f>SUMIF('РРО 21-25'!CN$18:CN$1158,свод!AY60,'РРО 21-25'!BX$18:BX$1158)</f>
        <v>359230</v>
      </c>
      <c r="AK60" s="179">
        <f>SUMIF('РРО 21-25'!CN$18:CN$1158,свод!AY60,'РРО 21-25'!BY$18:BY$1158)</f>
        <v>0</v>
      </c>
      <c r="AL60" s="179">
        <f>SUMIF('РРО 21-25'!CN$18:CN$1158,свод!AY60,'РРО 21-25'!BZ$18:BZ$1158)</f>
        <v>0</v>
      </c>
      <c r="AM60" s="179">
        <f>SUMIF('РРО 21-25'!CN$18:CN$1158,свод!AY60,'РРО 21-25'!CA$18:CA$1158)</f>
        <v>0</v>
      </c>
      <c r="AN60" s="179">
        <f>SUMIF('РРО 21-25'!CN$18:CN$1158,свод!AY60,'РРО 21-25'!CB$18:CB$1158)</f>
        <v>359230</v>
      </c>
      <c r="AO60" s="179">
        <f>SUMIF('РРО 21-25'!CN$18:CN$1158,свод!AY60,'РРО 21-25'!CC$18:CC$1158)</f>
        <v>146092.79999999999</v>
      </c>
      <c r="AP60" s="179">
        <f>SUMIF('РРО 21-25'!CN$18:CN$1158,свод!AY60,'РРО 21-25'!CD$18:CD$1158)</f>
        <v>0</v>
      </c>
      <c r="AQ60" s="179">
        <f>SUMIF('РРО 21-25'!CN$18:CN$1158,свод!AY60,'РРО 21-25'!CE$18:CE$1158)</f>
        <v>0</v>
      </c>
      <c r="AR60" s="179">
        <f>SUMIF('РРО 21-25'!CN$18:CN$1158,свод!AY60,'РРО 21-25'!CF$18:CF$1158)</f>
        <v>0</v>
      </c>
      <c r="AS60" s="179">
        <f>SUMIF('РРО 21-25'!CN$18:CN$1158,свод!AY60,'РРО 21-25'!CG$18:CG$1158)</f>
        <v>146092.79999999999</v>
      </c>
      <c r="AT60" s="179">
        <f>SUMIF('РРО 21-25'!CN$18:CN$1158,свод!AY60,'РРО 21-25'!CH$18:CH$1158)</f>
        <v>163544.64000000001</v>
      </c>
      <c r="AU60" s="179">
        <f>SUMIF('РРО 21-25'!CN$18:CN$1158,свод!AY60,'РРО 21-25'!CI$18:CI$1158)</f>
        <v>0</v>
      </c>
      <c r="AV60" s="179">
        <f>SUMIF('РРО 21-25'!CN$18:CN$1158,свод!AY60,'РРО 21-25'!CJ$18:CJ$1158)</f>
        <v>0</v>
      </c>
      <c r="AW60" s="179">
        <f>SUMIF('РРО 21-25'!CN$18:CN$1158,свод!AY60,'РРО 21-25'!CK$18:CK$1158)</f>
        <v>0</v>
      </c>
      <c r="AX60" s="179">
        <f>SUMIF('РРО 21-25'!CN$18:CN$1158,свод!AY60,'РРО 21-25'!CL$18:CL$1158)</f>
        <v>163544.64000000001</v>
      </c>
      <c r="AY60" t="str">
        <f t="shared" ref="AY60" si="48">CONCATENATE(A60,C60,D60,E60)</f>
        <v>4010000330703плановый</v>
      </c>
      <c r="BC60" s="142">
        <f t="shared" si="2"/>
        <v>0</v>
      </c>
      <c r="BD60" s="142">
        <f t="shared" si="3"/>
        <v>0</v>
      </c>
      <c r="BE60" s="142">
        <f t="shared" si="4"/>
        <v>0</v>
      </c>
      <c r="BF60" s="142">
        <f t="shared" si="5"/>
        <v>0</v>
      </c>
      <c r="BG60" s="142">
        <f t="shared" si="6"/>
        <v>0</v>
      </c>
      <c r="BH60" s="142">
        <f t="shared" si="7"/>
        <v>0</v>
      </c>
      <c r="BI60" s="142">
        <f t="shared" si="8"/>
        <v>0</v>
      </c>
      <c r="BJ60" s="142">
        <f t="shared" si="9"/>
        <v>0</v>
      </c>
      <c r="BK60" s="142">
        <f t="shared" si="10"/>
        <v>0</v>
      </c>
      <c r="BL60" s="142">
        <f t="shared" si="11"/>
        <v>0</v>
      </c>
    </row>
    <row r="61" spans="1:64" ht="15" customHeight="1">
      <c r="A61" s="184">
        <v>401000033</v>
      </c>
      <c r="B61" s="183" t="s">
        <v>929</v>
      </c>
      <c r="C61" s="182" t="s">
        <v>219</v>
      </c>
      <c r="D61" s="182" t="s">
        <v>219</v>
      </c>
      <c r="E61" s="181" t="s">
        <v>92</v>
      </c>
      <c r="F61" s="180">
        <f>SUMIF('РРО 21-25'!CN$18:CN$1158,свод!AY61,'РРО 21-25'!AT$18:AT$1158)</f>
        <v>465062.37</v>
      </c>
      <c r="G61" s="180">
        <f>SUMIF('РРО 21-25'!CN$18:CN$1158,свод!AY61,'РРО 21-25'!AU$18:AU$1158)</f>
        <v>465062.37</v>
      </c>
      <c r="H61" s="179">
        <f>SUMIF('РРО 21-25'!CN$18:CN$1158,свод!AY61,'РРО 21-25'!AV$18:AV$1158)</f>
        <v>0</v>
      </c>
      <c r="I61" s="179">
        <f>SUMIF('РРО 21-25'!CN$18:CN$1158,свод!AY61,'РРО 21-25'!AW$18:AW$1158)</f>
        <v>0</v>
      </c>
      <c r="J61" s="179">
        <f>SUMIF('РРО 21-25'!CN$18:CN$1158,свод!AY61,'РРО 21-25'!AX$18:AX$1158)</f>
        <v>465062.37</v>
      </c>
      <c r="K61" s="179">
        <f>SUMIF('РРО 21-25'!CN$18:CN$1158,свод!AY61,'РРО 21-25'!AY$18:AY$1158)</f>
        <v>465062.37</v>
      </c>
      <c r="L61" s="179">
        <f>SUMIF('РРО 21-25'!CN$18:CN$1158,свод!AY61,'РРО 21-25'!AZ$18:AZ$1158)</f>
        <v>0</v>
      </c>
      <c r="M61" s="179">
        <f>SUMIF('РРО 21-25'!CN$18:CN$1158,свод!AY61,'РРО 21-25'!BA$18:BA$1158)</f>
        <v>0</v>
      </c>
      <c r="N61" s="179">
        <f>SUMIF('РРО 21-25'!CN$18:CN$1158,свод!AY61,'РРО 21-25'!BB$18:BB$1158)</f>
        <v>0</v>
      </c>
      <c r="O61" s="179">
        <f>SUMIF('РРО 21-25'!CN$18:CN$1158,свод!AY61,'РРО 21-25'!BC$18:BC$1158)</f>
        <v>0</v>
      </c>
      <c r="P61" s="180">
        <f>SUMIF('РРО 21-25'!CN$18:CN$1158,свод!AY61,'РРО 21-25'!BD$18:BD$1158)</f>
        <v>0</v>
      </c>
      <c r="Q61" s="179">
        <f>SUMIF('РРО 21-25'!CN$18:CN$1158,свод!AY61,'РРО 21-25'!BE$18:BE$1158)</f>
        <v>0</v>
      </c>
      <c r="R61" s="179">
        <f>SUMIF('РРО 21-25'!CN$18:CN$1158,свод!AY61,'РРО 21-25'!BF$18:BF$1158)</f>
        <v>0</v>
      </c>
      <c r="S61" s="179">
        <f>SUMIF('РРО 21-25'!CN$18:CN$1158,свод!AY61,'РРО 21-25'!BG$18:BG$1158)</f>
        <v>0</v>
      </c>
      <c r="T61" s="179">
        <f>SUMIF('РРО 21-25'!CN$18:CN$1158,свод!AY61,'РРО 21-25'!BH$18:BH$1158)</f>
        <v>0</v>
      </c>
      <c r="U61" s="180">
        <f>SUMIF('РРО 21-25'!CN$18:CN$1158,свод!AY61,'РРО 21-25'!BI$18:BI$1158)</f>
        <v>0</v>
      </c>
      <c r="V61" s="179">
        <f>SUMIF('РРО 21-25'!CN$18:CN$1158,свод!AY61,'РРО 21-25'!BJ$18:BJ$1158)</f>
        <v>0</v>
      </c>
      <c r="W61" s="179">
        <f>SUMIF('РРО 21-25'!CN$18:CN$1158,свод!AY61,'РРО 21-25'!BK$18:BK$1158)</f>
        <v>0</v>
      </c>
      <c r="X61" s="179">
        <f>SUMIF('РРО 21-25'!CN$18:CN$1158,свод!AY61,'РРО 21-25'!BL$18:BL$1158)</f>
        <v>0</v>
      </c>
      <c r="Y61" s="179">
        <f>SUMIF('РРО 21-25'!CN$18:CN$1158,свод!AY61,'РРО 21-25'!BM$18:BM$1158)</f>
        <v>0</v>
      </c>
      <c r="Z61" s="180">
        <f>SUMIF('РРО 21-25'!CN$18:CN$1158,свод!AY61,'РРО 21-25'!BN$18:BN$1158)</f>
        <v>0</v>
      </c>
      <c r="AA61" s="179">
        <f>SUMIF('РРО 21-25'!CN$18:CN$1158,свод!AY61,'РРО 21-25'!BO$18:BO$1158)</f>
        <v>0</v>
      </c>
      <c r="AB61" s="179">
        <f>SUMIF('РРО 21-25'!CN$18:CN$1158,свод!AY61,'РРО 21-25'!BP$18:BP$1158)</f>
        <v>0</v>
      </c>
      <c r="AC61" s="179">
        <f>SUMIF('РРО 21-25'!CN$18:CN$1158,свод!AY61,'РРО 21-25'!BQ$18:BQ$1158)</f>
        <v>0</v>
      </c>
      <c r="AD61" s="179">
        <f>SUMIF('РРО 21-25'!CN$18:CN$1158,свод!AY61,'РРО 21-25'!BR$18:BR$1158)</f>
        <v>0</v>
      </c>
      <c r="AE61" s="180">
        <f>SUMIF('РРО 21-25'!CN$18:CN$1158,свод!AY61,'РРО 21-25'!BS$18:BS$1158)</f>
        <v>0</v>
      </c>
      <c r="AF61" s="179">
        <f>SUMIF('РРО 21-25'!CN$18:CN$1158,свод!AY61,'РРО 21-25'!BT$18:BT$1158)</f>
        <v>0</v>
      </c>
      <c r="AG61" s="179">
        <f>SUMIF('РРО 21-25'!CN$18:CN$1158,свод!AY61,'РРО 21-25'!BU$18:BU$1158)</f>
        <v>0</v>
      </c>
      <c r="AH61" s="179">
        <f>SUMIF('РРО 21-25'!CN$18:CN$1158,свод!AY61,'РРО 21-25'!BV$18:BV$1158)</f>
        <v>0</v>
      </c>
      <c r="AI61" s="179">
        <f>SUMIF('РРО 21-25'!CN$18:CN$1158,свод!AY61,'РРО 21-25'!BW$18:BW$1158)</f>
        <v>0</v>
      </c>
      <c r="AJ61" s="179">
        <f>SUMIF('РРО 21-25'!CN$18:CN$1158,свод!AY61,'РРО 21-25'!BX$18:BX$1158)</f>
        <v>465062.37</v>
      </c>
      <c r="AK61" s="179">
        <f>SUMIF('РРО 21-25'!CN$18:CN$1158,свод!AY61,'РРО 21-25'!BY$18:BY$1158)</f>
        <v>0</v>
      </c>
      <c r="AL61" s="179">
        <f>SUMIF('РРО 21-25'!CN$18:CN$1158,свод!AY61,'РРО 21-25'!BZ$18:BZ$1158)</f>
        <v>465062.37</v>
      </c>
      <c r="AM61" s="179">
        <f>SUMIF('РРО 21-25'!CN$18:CN$1158,свод!AY61,'РРО 21-25'!CA$18:CA$1158)</f>
        <v>0</v>
      </c>
      <c r="AN61" s="179">
        <f>SUMIF('РРО 21-25'!CN$18:CN$1158,свод!AY61,'РРО 21-25'!CB$18:CB$1158)</f>
        <v>0</v>
      </c>
      <c r="AO61" s="179">
        <f>SUMIF('РРО 21-25'!CN$18:CN$1158,свод!AY61,'РРО 21-25'!CC$18:CC$1158)</f>
        <v>0</v>
      </c>
      <c r="AP61" s="179">
        <f>SUMIF('РРО 21-25'!CN$18:CN$1158,свод!AY61,'РРО 21-25'!CD$18:CD$1158)</f>
        <v>0</v>
      </c>
      <c r="AQ61" s="179">
        <f>SUMIF('РРО 21-25'!CN$18:CN$1158,свод!AY61,'РРО 21-25'!CE$18:CE$1158)</f>
        <v>0</v>
      </c>
      <c r="AR61" s="179">
        <f>SUMIF('РРО 21-25'!CN$18:CN$1158,свод!AY61,'РРО 21-25'!CF$18:CF$1158)</f>
        <v>0</v>
      </c>
      <c r="AS61" s="179">
        <f>SUMIF('РРО 21-25'!CN$18:CN$1158,свод!AY61,'РРО 21-25'!CG$18:CG$1158)</f>
        <v>0</v>
      </c>
      <c r="AT61" s="179">
        <f>SUMIF('РРО 21-25'!CN$18:CN$1158,свод!AY61,'РРО 21-25'!CH$18:CH$1158)</f>
        <v>0</v>
      </c>
      <c r="AU61" s="179">
        <f>SUMIF('РРО 21-25'!CN$18:CN$1158,свод!AY61,'РРО 21-25'!CI$18:CI$1158)</f>
        <v>0</v>
      </c>
      <c r="AV61" s="179">
        <f>SUMIF('РРО 21-25'!CN$18:CN$1158,свод!AY61,'РРО 21-25'!CJ$18:CJ$1158)</f>
        <v>0</v>
      </c>
      <c r="AW61" s="179">
        <f>SUMIF('РРО 21-25'!CN$18:CN$1158,свод!AY61,'РРО 21-25'!CK$18:CK$1158)</f>
        <v>0</v>
      </c>
      <c r="AX61" s="179">
        <f>SUMIF('РРО 21-25'!CN$18:CN$1158,свод!AY61,'РРО 21-25'!CL$18:CL$1158)</f>
        <v>0</v>
      </c>
      <c r="AY61" t="str">
        <f t="shared" ref="AY61" si="49">CONCATENATE(A61,C61,D61,E61)</f>
        <v>4010000330707плановый</v>
      </c>
      <c r="BC61" s="142">
        <f t="shared" ref="BC61" si="50">AO61-P61</f>
        <v>0</v>
      </c>
      <c r="BD61" s="142">
        <f t="shared" ref="BD61" si="51">AP61-Q61</f>
        <v>0</v>
      </c>
      <c r="BE61" s="142">
        <f t="shared" ref="BE61" si="52">AQ61-R61</f>
        <v>0</v>
      </c>
      <c r="BF61" s="142">
        <f t="shared" ref="BF61" si="53">AR61-S61</f>
        <v>0</v>
      </c>
      <c r="BG61" s="142">
        <f t="shared" ref="BG61" si="54">AS61-T61</f>
        <v>0</v>
      </c>
      <c r="BH61" s="142">
        <f t="shared" ref="BH61" si="55">AT61-U61</f>
        <v>0</v>
      </c>
      <c r="BI61" s="142">
        <f t="shared" ref="BI61" si="56">AU61-V61</f>
        <v>0</v>
      </c>
      <c r="BJ61" s="142">
        <f t="shared" ref="BJ61" si="57">AV61-W61</f>
        <v>0</v>
      </c>
      <c r="BK61" s="142">
        <f t="shared" ref="BK61" si="58">AW61-X61</f>
        <v>0</v>
      </c>
      <c r="BL61" s="142">
        <f t="shared" ref="BL61" si="59">AX61-Y61</f>
        <v>0</v>
      </c>
    </row>
    <row r="62" spans="1:64" ht="15" customHeight="1">
      <c r="A62" s="184">
        <v>401000033</v>
      </c>
      <c r="B62" s="183" t="s">
        <v>929</v>
      </c>
      <c r="C62" s="182" t="s">
        <v>147</v>
      </c>
      <c r="D62" s="182" t="s">
        <v>71</v>
      </c>
      <c r="E62" s="181" t="s">
        <v>92</v>
      </c>
      <c r="F62" s="180">
        <f>SUMIF('РРО 21-25'!CN$18:CN$1158,свод!AY62,'РРО 21-25'!AT$18:AT$1158)</f>
        <v>4171424.96</v>
      </c>
      <c r="G62" s="180">
        <f>SUMIF('РРО 21-25'!CN$18:CN$1158,свод!AY62,'РРО 21-25'!AU$18:AU$1158)</f>
        <v>4171424.96</v>
      </c>
      <c r="H62" s="179">
        <f>SUMIF('РРО 21-25'!CN$18:CN$1158,свод!AY62,'РРО 21-25'!AV$18:AV$1158)</f>
        <v>0</v>
      </c>
      <c r="I62" s="179">
        <f>SUMIF('РРО 21-25'!CN$18:CN$1158,свод!AY62,'РРО 21-25'!AW$18:AW$1158)</f>
        <v>0</v>
      </c>
      <c r="J62" s="179">
        <f>SUMIF('РРО 21-25'!CN$18:CN$1158,свод!AY62,'РРО 21-25'!AX$18:AX$1158)</f>
        <v>68635.94</v>
      </c>
      <c r="K62" s="179">
        <f>SUMIF('РРО 21-25'!CN$18:CN$1158,свод!AY62,'РРО 21-25'!AY$18:AY$1158)</f>
        <v>68635.94</v>
      </c>
      <c r="L62" s="179">
        <f>SUMIF('РРО 21-25'!CN$18:CN$1158,свод!AY62,'РРО 21-25'!AZ$18:AZ$1158)</f>
        <v>0</v>
      </c>
      <c r="M62" s="179">
        <f>SUMIF('РРО 21-25'!CN$18:CN$1158,свод!AY62,'РРО 21-25'!BA$18:BA$1158)</f>
        <v>0</v>
      </c>
      <c r="N62" s="179">
        <f>SUMIF('РРО 21-25'!CN$18:CN$1158,свод!AY62,'РРО 21-25'!BB$18:BB$1158)</f>
        <v>4102789.02</v>
      </c>
      <c r="O62" s="179">
        <f>SUMIF('РРО 21-25'!CN$18:CN$1158,свод!AY62,'РРО 21-25'!BC$18:BC$1158)</f>
        <v>4102789.02</v>
      </c>
      <c r="P62" s="180">
        <f>SUMIF('РРО 21-25'!CN$18:CN$1158,свод!AY62,'РРО 21-25'!BD$18:BD$1158)</f>
        <v>4910088.57</v>
      </c>
      <c r="Q62" s="179">
        <f>SUMIF('РРО 21-25'!CN$18:CN$1158,свод!AY62,'РРО 21-25'!BE$18:BE$1158)</f>
        <v>0</v>
      </c>
      <c r="R62" s="179">
        <f>SUMIF('РРО 21-25'!CN$18:CN$1158,свод!AY62,'РРО 21-25'!BF$18:BF$1158)</f>
        <v>0</v>
      </c>
      <c r="S62" s="179">
        <f>SUMIF('РРО 21-25'!CN$18:CN$1158,свод!AY62,'РРО 21-25'!BG$18:BG$1158)</f>
        <v>0</v>
      </c>
      <c r="T62" s="179">
        <f>SUMIF('РРО 21-25'!CN$18:CN$1158,свод!AY62,'РРО 21-25'!BH$18:BH$1158)</f>
        <v>4910088.57</v>
      </c>
      <c r="U62" s="180">
        <f>SUMIF('РРО 21-25'!CN$18:CN$1158,свод!AY62,'РРО 21-25'!BI$18:BI$1158)</f>
        <v>4992790</v>
      </c>
      <c r="V62" s="179">
        <f>SUMIF('РРО 21-25'!CN$18:CN$1158,свод!AY62,'РРО 21-25'!BJ$18:BJ$1158)</f>
        <v>0</v>
      </c>
      <c r="W62" s="179">
        <f>SUMIF('РРО 21-25'!CN$18:CN$1158,свод!AY62,'РРО 21-25'!BK$18:BK$1158)</f>
        <v>0</v>
      </c>
      <c r="X62" s="179">
        <f>SUMIF('РРО 21-25'!CN$18:CN$1158,свод!AY62,'РРО 21-25'!BL$18:BL$1158)</f>
        <v>0</v>
      </c>
      <c r="Y62" s="179">
        <f>SUMIF('РРО 21-25'!CN$18:CN$1158,свод!AY62,'РРО 21-25'!BM$18:BM$1158)</f>
        <v>4992790</v>
      </c>
      <c r="Z62" s="180">
        <f>SUMIF('РРО 21-25'!CN$18:CN$1158,свод!AY62,'РРО 21-25'!BN$18:BN$1158)</f>
        <v>4994790</v>
      </c>
      <c r="AA62" s="179">
        <f>SUMIF('РРО 21-25'!CN$18:CN$1158,свод!AY62,'РРО 21-25'!BO$18:BO$1158)</f>
        <v>0</v>
      </c>
      <c r="AB62" s="179">
        <f>SUMIF('РРО 21-25'!CN$18:CN$1158,свод!AY62,'РРО 21-25'!BP$18:BP$1158)</f>
        <v>0</v>
      </c>
      <c r="AC62" s="179">
        <f>SUMIF('РРО 21-25'!CN$18:CN$1158,свод!AY62,'РРО 21-25'!BQ$18:BQ$1158)</f>
        <v>0</v>
      </c>
      <c r="AD62" s="179">
        <f>SUMIF('РРО 21-25'!CN$18:CN$1158,свод!AY62,'РРО 21-25'!BR$18:BR$1158)</f>
        <v>4994790</v>
      </c>
      <c r="AE62" s="180">
        <f>SUMIF('РРО 21-25'!CN$18:CN$1158,свод!AY62,'РРО 21-25'!BS$18:BS$1158)</f>
        <v>4994790</v>
      </c>
      <c r="AF62" s="179">
        <f>SUMIF('РРО 21-25'!CN$18:CN$1158,свод!AY62,'РРО 21-25'!BT$18:BT$1158)</f>
        <v>0</v>
      </c>
      <c r="AG62" s="179">
        <f>SUMIF('РРО 21-25'!CN$18:CN$1158,свод!AY62,'РРО 21-25'!BU$18:BU$1158)</f>
        <v>0</v>
      </c>
      <c r="AH62" s="179">
        <f>SUMIF('РРО 21-25'!CN$18:CN$1158,свод!AY62,'РРО 21-25'!BV$18:BV$1158)</f>
        <v>0</v>
      </c>
      <c r="AI62" s="179">
        <f>SUMIF('РРО 21-25'!CN$18:CN$1158,свод!AY62,'РРО 21-25'!BW$18:BW$1158)</f>
        <v>4994790</v>
      </c>
      <c r="AJ62" s="179">
        <f>SUMIF('РРО 21-25'!CN$18:CN$1158,свод!AY62,'РРО 21-25'!BX$18:BX$1158)</f>
        <v>4171424.96</v>
      </c>
      <c r="AK62" s="179">
        <f>SUMIF('РРО 21-25'!CN$18:CN$1158,свод!AY62,'РРО 21-25'!BY$18:BY$1158)</f>
        <v>0</v>
      </c>
      <c r="AL62" s="179">
        <f>SUMIF('РРО 21-25'!CN$18:CN$1158,свод!AY62,'РРО 21-25'!BZ$18:BZ$1158)</f>
        <v>68635.94</v>
      </c>
      <c r="AM62" s="179">
        <f>SUMIF('РРО 21-25'!CN$18:CN$1158,свод!AY62,'РРО 21-25'!CA$18:CA$1158)</f>
        <v>0</v>
      </c>
      <c r="AN62" s="179">
        <f>SUMIF('РРО 21-25'!CN$18:CN$1158,свод!AY62,'РРО 21-25'!CB$18:CB$1158)</f>
        <v>4102789.02</v>
      </c>
      <c r="AO62" s="179">
        <f>SUMIF('РРО 21-25'!CN$18:CN$1158,свод!AY62,'РРО 21-25'!CC$18:CC$1158)</f>
        <v>4910088.57</v>
      </c>
      <c r="AP62" s="179">
        <f>SUMIF('РРО 21-25'!CN$18:CN$1158,свод!AY62,'РРО 21-25'!CD$18:CD$1158)</f>
        <v>0</v>
      </c>
      <c r="AQ62" s="179">
        <f>SUMIF('РРО 21-25'!CN$18:CN$1158,свод!AY62,'РРО 21-25'!CE$18:CE$1158)</f>
        <v>0</v>
      </c>
      <c r="AR62" s="179">
        <f>SUMIF('РРО 21-25'!CN$18:CN$1158,свод!AY62,'РРО 21-25'!CF$18:CF$1158)</f>
        <v>0</v>
      </c>
      <c r="AS62" s="179">
        <f>SUMIF('РРО 21-25'!CN$18:CN$1158,свод!AY62,'РРО 21-25'!CG$18:CG$1158)</f>
        <v>4910088.57</v>
      </c>
      <c r="AT62" s="179">
        <f>SUMIF('РРО 21-25'!CN$18:CN$1158,свод!AY62,'РРО 21-25'!CH$18:CH$1158)</f>
        <v>4992790</v>
      </c>
      <c r="AU62" s="179">
        <f>SUMIF('РРО 21-25'!CN$18:CN$1158,свод!AY62,'РРО 21-25'!CI$18:CI$1158)</f>
        <v>0</v>
      </c>
      <c r="AV62" s="179">
        <f>SUMIF('РРО 21-25'!CN$18:CN$1158,свод!AY62,'РРО 21-25'!CJ$18:CJ$1158)</f>
        <v>0</v>
      </c>
      <c r="AW62" s="179">
        <f>SUMIF('РРО 21-25'!CN$18:CN$1158,свод!AY62,'РРО 21-25'!CK$18:CK$1158)</f>
        <v>0</v>
      </c>
      <c r="AX62" s="179">
        <f>SUMIF('РРО 21-25'!CN$18:CN$1158,свод!AY62,'РРО 21-25'!CL$18:CL$1158)</f>
        <v>4992790</v>
      </c>
      <c r="AY62" t="str">
        <f t="shared" si="1"/>
        <v>4010000331101плановый</v>
      </c>
      <c r="BC62" s="142">
        <f t="shared" si="2"/>
        <v>0</v>
      </c>
      <c r="BD62" s="142">
        <f t="shared" si="3"/>
        <v>0</v>
      </c>
      <c r="BE62" s="142">
        <f t="shared" si="4"/>
        <v>0</v>
      </c>
      <c r="BF62" s="142">
        <f t="shared" si="5"/>
        <v>0</v>
      </c>
      <c r="BG62" s="142">
        <f t="shared" si="6"/>
        <v>0</v>
      </c>
      <c r="BH62" s="142">
        <f t="shared" si="7"/>
        <v>0</v>
      </c>
      <c r="BI62" s="142">
        <f t="shared" si="8"/>
        <v>0</v>
      </c>
      <c r="BJ62" s="142">
        <f t="shared" si="9"/>
        <v>0</v>
      </c>
      <c r="BK62" s="142">
        <f t="shared" si="10"/>
        <v>0</v>
      </c>
      <c r="BL62" s="142">
        <f t="shared" si="11"/>
        <v>0</v>
      </c>
    </row>
    <row r="63" spans="1:64" ht="15" customHeight="1">
      <c r="A63" s="184">
        <v>401000033</v>
      </c>
      <c r="B63" s="183" t="s">
        <v>929</v>
      </c>
      <c r="C63" s="182" t="s">
        <v>147</v>
      </c>
      <c r="D63" s="182" t="s">
        <v>90</v>
      </c>
      <c r="E63" s="181" t="s">
        <v>91</v>
      </c>
      <c r="F63" s="180">
        <f>SUMIF('РРО 21-25'!CN$18:CN$1158,свод!AY63,'РРО 21-25'!AT$18:AT$1158)</f>
        <v>0</v>
      </c>
      <c r="G63" s="180">
        <f>SUMIF('РРО 21-25'!CN$18:CN$1158,свод!AY63,'РРО 21-25'!AU$18:AU$1158)</f>
        <v>0</v>
      </c>
      <c r="H63" s="179">
        <f>SUMIF('РРО 21-25'!CN$18:CN$1158,свод!AY63,'РРО 21-25'!AV$18:AV$1158)</f>
        <v>0</v>
      </c>
      <c r="I63" s="179">
        <f>SUMIF('РРО 21-25'!CN$18:CN$1158,свод!AY63,'РРО 21-25'!AW$18:AW$1158)</f>
        <v>0</v>
      </c>
      <c r="J63" s="179">
        <f>SUMIF('РРО 21-25'!CN$18:CN$1158,свод!AY63,'РРО 21-25'!AX$18:AX$1158)</f>
        <v>0</v>
      </c>
      <c r="K63" s="179">
        <f>SUMIF('РРО 21-25'!CN$18:CN$1158,свод!AY63,'РРО 21-25'!AY$18:AY$1158)</f>
        <v>0</v>
      </c>
      <c r="L63" s="179">
        <f>SUMIF('РРО 21-25'!CN$18:CN$1158,свод!AY63,'РРО 21-25'!AZ$18:AZ$1158)</f>
        <v>0</v>
      </c>
      <c r="M63" s="179">
        <f>SUMIF('РРО 21-25'!CN$18:CN$1158,свод!AY63,'РРО 21-25'!BA$18:BA$1158)</f>
        <v>0</v>
      </c>
      <c r="N63" s="179">
        <f>SUMIF('РРО 21-25'!CN$18:CN$1158,свод!AY63,'РРО 21-25'!BB$18:BB$1158)</f>
        <v>0</v>
      </c>
      <c r="O63" s="179">
        <f>SUMIF('РРО 21-25'!CN$18:CN$1158,свод!AY63,'РРО 21-25'!BC$18:BC$1158)</f>
        <v>0</v>
      </c>
      <c r="P63" s="180">
        <f>SUMIF('РРО 21-25'!CN$18:CN$1158,свод!AY63,'РРО 21-25'!BD$18:BD$1158)</f>
        <v>0</v>
      </c>
      <c r="Q63" s="179">
        <f>SUMIF('РРО 21-25'!CN$18:CN$1158,свод!AY63,'РРО 21-25'!BE$18:BE$1158)</f>
        <v>0</v>
      </c>
      <c r="R63" s="179">
        <f>SUMIF('РРО 21-25'!CN$18:CN$1158,свод!AY63,'РРО 21-25'!BF$18:BF$1158)</f>
        <v>0</v>
      </c>
      <c r="S63" s="179">
        <f>SUMIF('РРО 21-25'!CN$18:CN$1158,свод!AY63,'РРО 21-25'!BG$18:BG$1158)</f>
        <v>0</v>
      </c>
      <c r="T63" s="179">
        <f>SUMIF('РРО 21-25'!CN$18:CN$1158,свод!AY63,'РРО 21-25'!BH$18:BH$1158)</f>
        <v>0</v>
      </c>
      <c r="U63" s="180">
        <f>SUMIF('РРО 21-25'!CN$18:CN$1158,свод!AY63,'РРО 21-25'!BI$18:BI$1158)</f>
        <v>0</v>
      </c>
      <c r="V63" s="179">
        <f>SUMIF('РРО 21-25'!CN$18:CN$1158,свод!AY63,'РРО 21-25'!BJ$18:BJ$1158)</f>
        <v>0</v>
      </c>
      <c r="W63" s="179">
        <f>SUMIF('РРО 21-25'!CN$18:CN$1158,свод!AY63,'РРО 21-25'!BK$18:BK$1158)</f>
        <v>0</v>
      </c>
      <c r="X63" s="179">
        <f>SUMIF('РРО 21-25'!CN$18:CN$1158,свод!AY63,'РРО 21-25'!BL$18:BL$1158)</f>
        <v>0</v>
      </c>
      <c r="Y63" s="179">
        <f>SUMIF('РРО 21-25'!CN$18:CN$1158,свод!AY63,'РРО 21-25'!BM$18:BM$1158)</f>
        <v>0</v>
      </c>
      <c r="Z63" s="180">
        <f>SUMIF('РРО 21-25'!CN$18:CN$1158,свод!AY63,'РРО 21-25'!BN$18:BN$1158)</f>
        <v>0</v>
      </c>
      <c r="AA63" s="179">
        <f>SUMIF('РРО 21-25'!CN$18:CN$1158,свод!AY63,'РРО 21-25'!BO$18:BO$1158)</f>
        <v>0</v>
      </c>
      <c r="AB63" s="179">
        <f>SUMIF('РРО 21-25'!CN$18:CN$1158,свод!AY63,'РРО 21-25'!BP$18:BP$1158)</f>
        <v>0</v>
      </c>
      <c r="AC63" s="179">
        <f>SUMIF('РРО 21-25'!CN$18:CN$1158,свод!AY63,'РРО 21-25'!BQ$18:BQ$1158)</f>
        <v>0</v>
      </c>
      <c r="AD63" s="179">
        <f>SUMIF('РРО 21-25'!CN$18:CN$1158,свод!AY63,'РРО 21-25'!BR$18:BR$1158)</f>
        <v>0</v>
      </c>
      <c r="AE63" s="180">
        <f>SUMIF('РРО 21-25'!CN$18:CN$1158,свод!AY63,'РРО 21-25'!BS$18:BS$1158)</f>
        <v>0</v>
      </c>
      <c r="AF63" s="179">
        <f>SUMIF('РРО 21-25'!CN$18:CN$1158,свод!AY63,'РРО 21-25'!BT$18:BT$1158)</f>
        <v>0</v>
      </c>
      <c r="AG63" s="179">
        <f>SUMIF('РРО 21-25'!CN$18:CN$1158,свод!AY63,'РРО 21-25'!BU$18:BU$1158)</f>
        <v>0</v>
      </c>
      <c r="AH63" s="179">
        <f>SUMIF('РРО 21-25'!CN$18:CN$1158,свод!AY63,'РРО 21-25'!BV$18:BV$1158)</f>
        <v>0</v>
      </c>
      <c r="AI63" s="179">
        <f>SUMIF('РРО 21-25'!CN$18:CN$1158,свод!AY63,'РРО 21-25'!BW$18:BW$1158)</f>
        <v>0</v>
      </c>
      <c r="AJ63" s="179">
        <f>SUMIF('РРО 21-25'!CN$18:CN$1158,свод!AY63,'РРО 21-25'!BX$18:BX$1158)</f>
        <v>0</v>
      </c>
      <c r="AK63" s="179">
        <f>SUMIF('РРО 21-25'!CN$18:CN$1158,свод!AY63,'РРО 21-25'!BY$18:BY$1158)</f>
        <v>0</v>
      </c>
      <c r="AL63" s="179">
        <f>SUMIF('РРО 21-25'!CN$18:CN$1158,свод!AY63,'РРО 21-25'!BZ$18:BZ$1158)</f>
        <v>0</v>
      </c>
      <c r="AM63" s="179">
        <f>SUMIF('РРО 21-25'!CN$18:CN$1158,свод!AY63,'РРО 21-25'!CA$18:CA$1158)</f>
        <v>0</v>
      </c>
      <c r="AN63" s="179">
        <f>SUMIF('РРО 21-25'!CN$18:CN$1158,свод!AY63,'РРО 21-25'!CB$18:CB$1158)</f>
        <v>0</v>
      </c>
      <c r="AO63" s="179">
        <f>SUMIF('РРО 21-25'!CN$18:CN$1158,свод!AY63,'РРО 21-25'!CC$18:CC$1158)</f>
        <v>0</v>
      </c>
      <c r="AP63" s="179">
        <f>SUMIF('РРО 21-25'!CN$18:CN$1158,свод!AY63,'РРО 21-25'!CD$18:CD$1158)</f>
        <v>0</v>
      </c>
      <c r="AQ63" s="179">
        <f>SUMIF('РРО 21-25'!CN$18:CN$1158,свод!AY63,'РРО 21-25'!CE$18:CE$1158)</f>
        <v>0</v>
      </c>
      <c r="AR63" s="179">
        <f>SUMIF('РРО 21-25'!CN$18:CN$1158,свод!AY63,'РРО 21-25'!CF$18:CF$1158)</f>
        <v>0</v>
      </c>
      <c r="AS63" s="179">
        <f>SUMIF('РРО 21-25'!CN$18:CN$1158,свод!AY63,'РРО 21-25'!CG$18:CG$1158)</f>
        <v>0</v>
      </c>
      <c r="AT63" s="179">
        <f>SUMIF('РРО 21-25'!CN$18:CN$1158,свод!AY63,'РРО 21-25'!CH$18:CH$1158)</f>
        <v>0</v>
      </c>
      <c r="AU63" s="179">
        <f>SUMIF('РРО 21-25'!CN$18:CN$1158,свод!AY63,'РРО 21-25'!CI$18:CI$1158)</f>
        <v>0</v>
      </c>
      <c r="AV63" s="179">
        <f>SUMIF('РРО 21-25'!CN$18:CN$1158,свод!AY63,'РРО 21-25'!CJ$18:CJ$1158)</f>
        <v>0</v>
      </c>
      <c r="AW63" s="179">
        <f>SUMIF('РРО 21-25'!CN$18:CN$1158,свод!AY63,'РРО 21-25'!CK$18:CK$1158)</f>
        <v>0</v>
      </c>
      <c r="AX63" s="179">
        <f>SUMIF('РРО 21-25'!CN$18:CN$1158,свод!AY63,'РРО 21-25'!CL$18:CL$1158)</f>
        <v>0</v>
      </c>
      <c r="AY63" t="str">
        <f t="shared" si="1"/>
        <v>4010000331102нормативный</v>
      </c>
      <c r="BC63" s="213">
        <f t="shared" si="2"/>
        <v>0</v>
      </c>
      <c r="BD63" s="142">
        <f t="shared" si="3"/>
        <v>0</v>
      </c>
      <c r="BE63" s="142">
        <f t="shared" si="4"/>
        <v>0</v>
      </c>
      <c r="BF63" s="142">
        <f t="shared" si="5"/>
        <v>0</v>
      </c>
      <c r="BG63" s="142">
        <f t="shared" si="6"/>
        <v>0</v>
      </c>
      <c r="BH63" s="142">
        <f t="shared" si="7"/>
        <v>0</v>
      </c>
      <c r="BI63" s="142">
        <f t="shared" si="8"/>
        <v>0</v>
      </c>
      <c r="BJ63" s="142">
        <f t="shared" si="9"/>
        <v>0</v>
      </c>
      <c r="BK63" s="142">
        <f t="shared" si="10"/>
        <v>0</v>
      </c>
      <c r="BL63" s="142">
        <f t="shared" si="11"/>
        <v>0</v>
      </c>
    </row>
    <row r="64" spans="1:64" ht="15" customHeight="1">
      <c r="A64" s="184">
        <v>401000033</v>
      </c>
      <c r="B64" s="183" t="s">
        <v>929</v>
      </c>
      <c r="C64" s="182" t="s">
        <v>147</v>
      </c>
      <c r="D64" s="182" t="s">
        <v>90</v>
      </c>
      <c r="E64" s="181" t="s">
        <v>92</v>
      </c>
      <c r="F64" s="180">
        <f>SUMIF('РРО 21-25'!CN$18:CN$1158,свод!AY64,'РРО 21-25'!AT$18:AT$1158)</f>
        <v>217279264.44999996</v>
      </c>
      <c r="G64" s="180">
        <f>SUMIF('РРО 21-25'!CN$18:CN$1158,свод!AY64,'РРО 21-25'!AU$18:AU$1158)</f>
        <v>213707703.81999996</v>
      </c>
      <c r="H64" s="179">
        <f>SUMIF('РРО 21-25'!CN$18:CN$1158,свод!AY64,'РРО 21-25'!AV$18:AV$1158)</f>
        <v>0</v>
      </c>
      <c r="I64" s="179">
        <f>SUMIF('РРО 21-25'!CN$18:CN$1158,свод!AY64,'РРО 21-25'!AW$18:AW$1158)</f>
        <v>0</v>
      </c>
      <c r="J64" s="179">
        <f>SUMIF('РРО 21-25'!CN$18:CN$1158,свод!AY64,'РРО 21-25'!AX$18:AX$1158)</f>
        <v>4563204.26</v>
      </c>
      <c r="K64" s="179">
        <f>SUMIF('РРО 21-25'!CN$18:CN$1158,свод!AY64,'РРО 21-25'!AY$18:AY$1158)</f>
        <v>4563204.26</v>
      </c>
      <c r="L64" s="179">
        <f>SUMIF('РРО 21-25'!CN$18:CN$1158,свод!AY64,'РРО 21-25'!AZ$18:AZ$1158)</f>
        <v>0</v>
      </c>
      <c r="M64" s="179">
        <f>SUMIF('РРО 21-25'!CN$18:CN$1158,свод!AY64,'РРО 21-25'!BA$18:BA$1158)</f>
        <v>0</v>
      </c>
      <c r="N64" s="179">
        <f>SUMIF('РРО 21-25'!CN$18:CN$1158,свод!AY64,'РРО 21-25'!BB$18:BB$1158)</f>
        <v>212716060.18999997</v>
      </c>
      <c r="O64" s="179">
        <f>SUMIF('РРО 21-25'!CN$18:CN$1158,свод!AY64,'РРО 21-25'!BC$18:BC$1158)</f>
        <v>209144499.55999997</v>
      </c>
      <c r="P64" s="180">
        <f>SUMIF('РРО 21-25'!CN$18:CN$1158,свод!AY64,'РРО 21-25'!BD$18:BD$1158)</f>
        <v>36474588.870000005</v>
      </c>
      <c r="Q64" s="179">
        <f>SUMIF('РРО 21-25'!CN$18:CN$1158,свод!AY64,'РРО 21-25'!BE$18:BE$1158)</f>
        <v>0</v>
      </c>
      <c r="R64" s="179">
        <f>SUMIF('РРО 21-25'!CN$18:CN$1158,свод!AY64,'РРО 21-25'!BF$18:BF$1158)</f>
        <v>0</v>
      </c>
      <c r="S64" s="179">
        <f>SUMIF('РРО 21-25'!CN$18:CN$1158,свод!AY64,'РРО 21-25'!BG$18:BG$1158)</f>
        <v>0</v>
      </c>
      <c r="T64" s="179">
        <f>SUMIF('РРО 21-25'!CN$18:CN$1158,свод!AY64,'РРО 21-25'!BH$18:BH$1158)</f>
        <v>36474588.870000005</v>
      </c>
      <c r="U64" s="180">
        <f>SUMIF('РРО 21-25'!CN$18:CN$1158,свод!AY64,'РРО 21-25'!BI$18:BI$1158)</f>
        <v>13338570</v>
      </c>
      <c r="V64" s="179">
        <f>SUMIF('РРО 21-25'!CN$18:CN$1158,свод!AY64,'РРО 21-25'!BJ$18:BJ$1158)</f>
        <v>0</v>
      </c>
      <c r="W64" s="179">
        <f>SUMIF('РРО 21-25'!CN$18:CN$1158,свод!AY64,'РРО 21-25'!BK$18:BK$1158)</f>
        <v>0</v>
      </c>
      <c r="X64" s="179">
        <f>SUMIF('РРО 21-25'!CN$18:CN$1158,свод!AY64,'РРО 21-25'!BL$18:BL$1158)</f>
        <v>0</v>
      </c>
      <c r="Y64" s="179">
        <f>SUMIF('РРО 21-25'!CN$18:CN$1158,свод!AY64,'РРО 21-25'!BM$18:BM$1158)</f>
        <v>13338570</v>
      </c>
      <c r="Z64" s="180">
        <f>SUMIF('РРО 21-25'!CN$18:CN$1158,свод!AY64,'РРО 21-25'!BN$18:BN$1158)</f>
        <v>13338570</v>
      </c>
      <c r="AA64" s="179">
        <f>SUMIF('РРО 21-25'!CN$18:CN$1158,свод!AY64,'РРО 21-25'!BO$18:BO$1158)</f>
        <v>0</v>
      </c>
      <c r="AB64" s="179">
        <f>SUMIF('РРО 21-25'!CN$18:CN$1158,свод!AY64,'РРО 21-25'!BP$18:BP$1158)</f>
        <v>0</v>
      </c>
      <c r="AC64" s="179">
        <f>SUMIF('РРО 21-25'!CN$18:CN$1158,свод!AY64,'РРО 21-25'!BQ$18:BQ$1158)</f>
        <v>0</v>
      </c>
      <c r="AD64" s="179">
        <f>SUMIF('РРО 21-25'!CN$18:CN$1158,свод!AY64,'РРО 21-25'!BR$18:BR$1158)</f>
        <v>13338570</v>
      </c>
      <c r="AE64" s="180">
        <f>SUMIF('РРО 21-25'!CN$18:CN$1158,свод!AY64,'РРО 21-25'!BS$18:BS$1158)</f>
        <v>13338570</v>
      </c>
      <c r="AF64" s="179">
        <f>SUMIF('РРО 21-25'!CN$18:CN$1158,свод!AY64,'РРО 21-25'!BT$18:BT$1158)</f>
        <v>0</v>
      </c>
      <c r="AG64" s="179">
        <f>SUMIF('РРО 21-25'!CN$18:CN$1158,свод!AY64,'РРО 21-25'!BU$18:BU$1158)</f>
        <v>0</v>
      </c>
      <c r="AH64" s="179">
        <f>SUMIF('РРО 21-25'!CN$18:CN$1158,свод!AY64,'РРО 21-25'!BV$18:BV$1158)</f>
        <v>0</v>
      </c>
      <c r="AI64" s="179">
        <f>SUMIF('РРО 21-25'!CN$18:CN$1158,свод!AY64,'РРО 21-25'!BW$18:BW$1158)</f>
        <v>13338570</v>
      </c>
      <c r="AJ64" s="179">
        <f>SUMIF('РРО 21-25'!CN$18:CN$1158,свод!AY64,'РРО 21-25'!BX$18:BX$1158)</f>
        <v>217279264.44999996</v>
      </c>
      <c r="AK64" s="179">
        <f>SUMIF('РРО 21-25'!CN$18:CN$1158,свод!AY64,'РРО 21-25'!BY$18:BY$1158)</f>
        <v>0</v>
      </c>
      <c r="AL64" s="179">
        <f>SUMIF('РРО 21-25'!CN$18:CN$1158,свод!AY64,'РРО 21-25'!BZ$18:BZ$1158)</f>
        <v>4563204.26</v>
      </c>
      <c r="AM64" s="179">
        <f>SUMIF('РРО 21-25'!CN$18:CN$1158,свод!AY64,'РРО 21-25'!CA$18:CA$1158)</f>
        <v>0</v>
      </c>
      <c r="AN64" s="179">
        <f>SUMIF('РРО 21-25'!CN$18:CN$1158,свод!AY64,'РРО 21-25'!CB$18:CB$1158)</f>
        <v>212716060.18999997</v>
      </c>
      <c r="AO64" s="179">
        <f>SUMIF('РРО 21-25'!CN$18:CN$1158,свод!AY64,'РРО 21-25'!CC$18:CC$1158)</f>
        <v>36474588.870000005</v>
      </c>
      <c r="AP64" s="179">
        <f>SUMIF('РРО 21-25'!CN$18:CN$1158,свод!AY64,'РРО 21-25'!CD$18:CD$1158)</f>
        <v>0</v>
      </c>
      <c r="AQ64" s="179">
        <f>SUMIF('РРО 21-25'!CN$18:CN$1158,свод!AY64,'РРО 21-25'!CE$18:CE$1158)</f>
        <v>0</v>
      </c>
      <c r="AR64" s="179">
        <f>SUMIF('РРО 21-25'!CN$18:CN$1158,свод!AY64,'РРО 21-25'!CF$18:CF$1158)</f>
        <v>0</v>
      </c>
      <c r="AS64" s="179">
        <f>SUMIF('РРО 21-25'!CN$18:CN$1158,свод!AY64,'РРО 21-25'!CG$18:CG$1158)</f>
        <v>36474588.870000005</v>
      </c>
      <c r="AT64" s="179">
        <f>SUMIF('РРО 21-25'!CN$18:CN$1158,свод!AY64,'РРО 21-25'!CH$18:CH$1158)</f>
        <v>13338570</v>
      </c>
      <c r="AU64" s="179">
        <f>SUMIF('РРО 21-25'!CN$18:CN$1158,свод!AY64,'РРО 21-25'!CI$18:CI$1158)</f>
        <v>0</v>
      </c>
      <c r="AV64" s="179">
        <f>SUMIF('РРО 21-25'!CN$18:CN$1158,свод!AY64,'РРО 21-25'!CJ$18:CJ$1158)</f>
        <v>0</v>
      </c>
      <c r="AW64" s="179">
        <f>SUMIF('РРО 21-25'!CN$18:CN$1158,свод!AY64,'РРО 21-25'!CK$18:CK$1158)</f>
        <v>0</v>
      </c>
      <c r="AX64" s="179">
        <f>SUMIF('РРО 21-25'!CN$18:CN$1158,свод!AY64,'РРО 21-25'!CL$18:CL$1158)</f>
        <v>13338570</v>
      </c>
      <c r="AY64" t="str">
        <f t="shared" ref="AY64" si="60">CONCATENATE(A64,C64,D64,E64)</f>
        <v>4010000331102плановый</v>
      </c>
      <c r="BC64" s="213">
        <f t="shared" ref="BC64" si="61">AO64-P64</f>
        <v>0</v>
      </c>
      <c r="BD64" s="142">
        <f t="shared" ref="BD64" si="62">AP64-Q64</f>
        <v>0</v>
      </c>
      <c r="BE64" s="142">
        <f t="shared" ref="BE64" si="63">AQ64-R64</f>
        <v>0</v>
      </c>
      <c r="BF64" s="142">
        <f t="shared" ref="BF64" si="64">AR64-S64</f>
        <v>0</v>
      </c>
      <c r="BG64" s="142">
        <f t="shared" ref="BG64" si="65">AS64-T64</f>
        <v>0</v>
      </c>
      <c r="BH64" s="142">
        <f t="shared" ref="BH64" si="66">AT64-U64</f>
        <v>0</v>
      </c>
      <c r="BI64" s="142">
        <f t="shared" ref="BI64" si="67">AU64-V64</f>
        <v>0</v>
      </c>
      <c r="BJ64" s="142">
        <f t="shared" ref="BJ64" si="68">AV64-W64</f>
        <v>0</v>
      </c>
      <c r="BK64" s="142">
        <f t="shared" ref="BK64" si="69">AW64-X64</f>
        <v>0</v>
      </c>
      <c r="BL64" s="142">
        <f t="shared" ref="BL64" si="70">AX64-Y64</f>
        <v>0</v>
      </c>
    </row>
    <row r="65" spans="1:64" ht="15" customHeight="1">
      <c r="A65" s="184">
        <v>401000033</v>
      </c>
      <c r="B65" s="183" t="s">
        <v>929</v>
      </c>
      <c r="C65" s="182" t="s">
        <v>147</v>
      </c>
      <c r="D65" s="182" t="s">
        <v>74</v>
      </c>
      <c r="E65" s="181" t="s">
        <v>92</v>
      </c>
      <c r="F65" s="180">
        <f>SUMIF('РРО 21-25'!CN$18:CN$1158,свод!AY65,'РРО 21-25'!AT$18:AT$1158)</f>
        <v>0</v>
      </c>
      <c r="G65" s="180">
        <f>SUMIF('РРО 21-25'!CN$18:CN$1158,свод!AY65,'РРО 21-25'!AU$18:AU$1158)</f>
        <v>0</v>
      </c>
      <c r="H65" s="179">
        <f>SUMIF('РРО 21-25'!CN$18:CN$1158,свод!AY65,'РРО 21-25'!AV$18:AV$1158)</f>
        <v>0</v>
      </c>
      <c r="I65" s="179">
        <f>SUMIF('РРО 21-25'!CN$18:CN$1158,свод!AY65,'РРО 21-25'!AW$18:AW$1158)</f>
        <v>0</v>
      </c>
      <c r="J65" s="179">
        <f>SUMIF('РРО 21-25'!CN$18:CN$1158,свод!AY65,'РРО 21-25'!AX$18:AX$1158)</f>
        <v>0</v>
      </c>
      <c r="K65" s="179">
        <f>SUMIF('РРО 21-25'!CN$18:CN$1158,свод!AY65,'РРО 21-25'!AY$18:AY$1158)</f>
        <v>0</v>
      </c>
      <c r="L65" s="179">
        <f>SUMIF('РРО 21-25'!CN$18:CN$1158,свод!AY65,'РРО 21-25'!AZ$18:AZ$1158)</f>
        <v>0</v>
      </c>
      <c r="M65" s="179">
        <f>SUMIF('РРО 21-25'!CN$18:CN$1158,свод!AY65,'РРО 21-25'!BA$18:BA$1158)</f>
        <v>0</v>
      </c>
      <c r="N65" s="179">
        <f>SUMIF('РРО 21-25'!CN$18:CN$1158,свод!AY65,'РРО 21-25'!BB$18:BB$1158)</f>
        <v>0</v>
      </c>
      <c r="O65" s="179">
        <f>SUMIF('РРО 21-25'!CN$18:CN$1158,свод!AY65,'РРО 21-25'!BC$18:BC$1158)</f>
        <v>0</v>
      </c>
      <c r="P65" s="180">
        <f>SUMIF('РРО 21-25'!CN$18:CN$1158,свод!AY65,'РРО 21-25'!BD$18:BD$1158)</f>
        <v>199729120.77000001</v>
      </c>
      <c r="Q65" s="179">
        <f>SUMIF('РРО 21-25'!CN$18:CN$1158,свод!AY65,'РРО 21-25'!BE$18:BE$1158)</f>
        <v>0</v>
      </c>
      <c r="R65" s="179">
        <f>SUMIF('РРО 21-25'!CN$18:CN$1158,свод!AY65,'РРО 21-25'!BF$18:BF$1158)</f>
        <v>39166980</v>
      </c>
      <c r="S65" s="179">
        <f>SUMIF('РРО 21-25'!CN$18:CN$1158,свод!AY65,'РРО 21-25'!BG$18:BG$1158)</f>
        <v>0</v>
      </c>
      <c r="T65" s="179">
        <f>SUMIF('РРО 21-25'!CN$18:CN$1158,свод!AY65,'РРО 21-25'!BH$18:BH$1158)</f>
        <v>160562140.77000001</v>
      </c>
      <c r="U65" s="180">
        <f>SUMIF('РРО 21-25'!CN$18:CN$1158,свод!AY65,'РРО 21-25'!BI$18:BI$1158)</f>
        <v>183890700.33999997</v>
      </c>
      <c r="V65" s="179">
        <f>SUMIF('РРО 21-25'!CN$18:CN$1158,свод!AY65,'РРО 21-25'!BJ$18:BJ$1158)</f>
        <v>0</v>
      </c>
      <c r="W65" s="179">
        <f>SUMIF('РРО 21-25'!CN$18:CN$1158,свод!AY65,'РРО 21-25'!BK$18:BK$1158)</f>
        <v>0</v>
      </c>
      <c r="X65" s="179">
        <f>SUMIF('РРО 21-25'!CN$18:CN$1158,свод!AY65,'РРО 21-25'!BL$18:BL$1158)</f>
        <v>0</v>
      </c>
      <c r="Y65" s="179">
        <f>SUMIF('РРО 21-25'!CN$18:CN$1158,свод!AY65,'РРО 21-25'!BM$18:BM$1158)</f>
        <v>183890700.33999997</v>
      </c>
      <c r="Z65" s="180">
        <f>SUMIF('РРО 21-25'!CN$18:CN$1158,свод!AY65,'РРО 21-25'!BN$18:BN$1158)</f>
        <v>184046000.33999997</v>
      </c>
      <c r="AA65" s="179">
        <f>SUMIF('РРО 21-25'!CN$18:CN$1158,свод!AY65,'РРО 21-25'!BO$18:BO$1158)</f>
        <v>0</v>
      </c>
      <c r="AB65" s="179">
        <f>SUMIF('РРО 21-25'!CN$18:CN$1158,свод!AY65,'РРО 21-25'!BP$18:BP$1158)</f>
        <v>0</v>
      </c>
      <c r="AC65" s="179">
        <f>SUMIF('РРО 21-25'!CN$18:CN$1158,свод!AY65,'РРО 21-25'!BQ$18:BQ$1158)</f>
        <v>0</v>
      </c>
      <c r="AD65" s="179">
        <f>SUMIF('РРО 21-25'!CN$18:CN$1158,свод!AY65,'РРО 21-25'!BR$18:BR$1158)</f>
        <v>184046000.33999997</v>
      </c>
      <c r="AE65" s="180">
        <f>SUMIF('РРО 21-25'!CN$18:CN$1158,свод!AY65,'РРО 21-25'!BS$18:BS$1158)</f>
        <v>184046000.33999997</v>
      </c>
      <c r="AF65" s="179">
        <f>SUMIF('РРО 21-25'!CN$18:CN$1158,свод!AY65,'РРО 21-25'!BT$18:BT$1158)</f>
        <v>0</v>
      </c>
      <c r="AG65" s="179">
        <f>SUMIF('РРО 21-25'!CN$18:CN$1158,свод!AY65,'РРО 21-25'!BU$18:BU$1158)</f>
        <v>0</v>
      </c>
      <c r="AH65" s="179">
        <f>SUMIF('РРО 21-25'!CN$18:CN$1158,свод!AY65,'РРО 21-25'!BV$18:BV$1158)</f>
        <v>0</v>
      </c>
      <c r="AI65" s="179">
        <f>SUMIF('РРО 21-25'!CN$18:CN$1158,свод!AY65,'РРО 21-25'!BW$18:BW$1158)</f>
        <v>184046000.33999997</v>
      </c>
      <c r="AJ65" s="179">
        <f>SUMIF('РРО 21-25'!CN$18:CN$1158,свод!AY65,'РРО 21-25'!BX$18:BX$1158)</f>
        <v>0</v>
      </c>
      <c r="AK65" s="179">
        <f>SUMIF('РРО 21-25'!CN$18:CN$1158,свод!AY65,'РРО 21-25'!BY$18:BY$1158)</f>
        <v>0</v>
      </c>
      <c r="AL65" s="179">
        <f>SUMIF('РРО 21-25'!CN$18:CN$1158,свод!AY65,'РРО 21-25'!BZ$18:BZ$1158)</f>
        <v>0</v>
      </c>
      <c r="AM65" s="179">
        <f>SUMIF('РРО 21-25'!CN$18:CN$1158,свод!AY65,'РРО 21-25'!CA$18:CA$1158)</f>
        <v>0</v>
      </c>
      <c r="AN65" s="179">
        <f>SUMIF('РРО 21-25'!CN$18:CN$1158,свод!AY65,'РРО 21-25'!CB$18:CB$1158)</f>
        <v>0</v>
      </c>
      <c r="AO65" s="179">
        <f>SUMIF('РРО 21-25'!CN$18:CN$1158,свод!AY65,'РРО 21-25'!CC$18:CC$1158)</f>
        <v>199729120.77000001</v>
      </c>
      <c r="AP65" s="179">
        <f>SUMIF('РРО 21-25'!CN$18:CN$1158,свод!AY65,'РРО 21-25'!CD$18:CD$1158)</f>
        <v>0</v>
      </c>
      <c r="AQ65" s="179">
        <f>SUMIF('РРО 21-25'!CN$18:CN$1158,свод!AY65,'РРО 21-25'!CE$18:CE$1158)</f>
        <v>39166980</v>
      </c>
      <c r="AR65" s="179">
        <f>SUMIF('РРО 21-25'!CN$18:CN$1158,свод!AY65,'РРО 21-25'!CF$18:CF$1158)</f>
        <v>0</v>
      </c>
      <c r="AS65" s="179">
        <f>SUMIF('РРО 21-25'!CN$18:CN$1158,свод!AY65,'РРО 21-25'!CG$18:CG$1158)</f>
        <v>160562140.77000001</v>
      </c>
      <c r="AT65" s="179">
        <f>SUMIF('РРО 21-25'!CN$18:CN$1158,свод!AY65,'РРО 21-25'!CH$18:CH$1158)</f>
        <v>183890700.33999997</v>
      </c>
      <c r="AU65" s="179">
        <f>SUMIF('РРО 21-25'!CN$18:CN$1158,свод!AY65,'РРО 21-25'!CI$18:CI$1158)</f>
        <v>0</v>
      </c>
      <c r="AV65" s="179">
        <f>SUMIF('РРО 21-25'!CN$18:CN$1158,свод!AY65,'РРО 21-25'!CJ$18:CJ$1158)</f>
        <v>0</v>
      </c>
      <c r="AW65" s="179">
        <f>SUMIF('РРО 21-25'!CN$18:CN$1158,свод!AY65,'РРО 21-25'!CK$18:CK$1158)</f>
        <v>0</v>
      </c>
      <c r="AX65" s="179">
        <f>SUMIF('РРО 21-25'!CN$18:CN$1158,свод!AY65,'РРО 21-25'!CL$18:CL$1158)</f>
        <v>183890700.33999997</v>
      </c>
      <c r="AY65" t="str">
        <f t="shared" ref="AY65" si="71">CONCATENATE(A65,C65,D65,E65)</f>
        <v>4010000331103плановый</v>
      </c>
      <c r="BC65" s="213">
        <f t="shared" ref="BC65" si="72">AO65-P65</f>
        <v>0</v>
      </c>
      <c r="BD65" s="142">
        <f t="shared" ref="BD65" si="73">AP65-Q65</f>
        <v>0</v>
      </c>
      <c r="BE65" s="142">
        <f t="shared" ref="BE65" si="74">AQ65-R65</f>
        <v>0</v>
      </c>
      <c r="BF65" s="142">
        <f t="shared" ref="BF65" si="75">AR65-S65</f>
        <v>0</v>
      </c>
      <c r="BG65" s="142">
        <f t="shared" ref="BG65" si="76">AS65-T65</f>
        <v>0</v>
      </c>
      <c r="BH65" s="142">
        <f t="shared" ref="BH65" si="77">AT65-U65</f>
        <v>0</v>
      </c>
      <c r="BI65" s="142">
        <f t="shared" ref="BI65" si="78">AU65-V65</f>
        <v>0</v>
      </c>
      <c r="BJ65" s="142">
        <f t="shared" ref="BJ65" si="79">AV65-W65</f>
        <v>0</v>
      </c>
      <c r="BK65" s="142">
        <f t="shared" ref="BK65" si="80">AW65-X65</f>
        <v>0</v>
      </c>
      <c r="BL65" s="142">
        <f t="shared" ref="BL65" si="81">AX65-Y65</f>
        <v>0</v>
      </c>
    </row>
    <row r="66" spans="1:64" ht="15" customHeight="1">
      <c r="A66" s="184">
        <v>401000033</v>
      </c>
      <c r="B66" s="183" t="s">
        <v>929</v>
      </c>
      <c r="C66" s="182">
        <v>11</v>
      </c>
      <c r="D66" s="182" t="s">
        <v>205</v>
      </c>
      <c r="E66" s="181" t="s">
        <v>91</v>
      </c>
      <c r="F66" s="180">
        <f>SUMIF('РРО 21-25'!CN$18:CN$1158,свод!AY66,'РРО 21-25'!AT$18:AT$1158)</f>
        <v>11132540.619999999</v>
      </c>
      <c r="G66" s="180">
        <f>SUMIF('РРО 21-25'!CN$18:CN$1158,свод!AY66,'РРО 21-25'!AU$18:AU$1158)</f>
        <v>11132540.619999999</v>
      </c>
      <c r="H66" s="179">
        <f>SUMIF('РРО 21-25'!CN$18:CN$1158,свод!AY66,'РРО 21-25'!AV$18:AV$1158)</f>
        <v>0</v>
      </c>
      <c r="I66" s="179">
        <f>SUMIF('РРО 21-25'!CN$18:CN$1158,свод!AY66,'РРО 21-25'!AW$18:AW$1158)</f>
        <v>0</v>
      </c>
      <c r="J66" s="179">
        <f>SUMIF('РРО 21-25'!CN$18:CN$1158,свод!AY66,'РРО 21-25'!AX$18:AX$1158)</f>
        <v>305243.36</v>
      </c>
      <c r="K66" s="179">
        <f>SUMIF('РРО 21-25'!CN$18:CN$1158,свод!AY66,'РРО 21-25'!AY$18:AY$1158)</f>
        <v>305243.36</v>
      </c>
      <c r="L66" s="179">
        <f>SUMIF('РРО 21-25'!CN$18:CN$1158,свод!AY66,'РРО 21-25'!AZ$18:AZ$1158)</f>
        <v>0</v>
      </c>
      <c r="M66" s="179">
        <f>SUMIF('РРО 21-25'!CN$18:CN$1158,свод!AY66,'РРО 21-25'!BA$18:BA$1158)</f>
        <v>0</v>
      </c>
      <c r="N66" s="179">
        <f>SUMIF('РРО 21-25'!CN$18:CN$1158,свод!AY66,'РРО 21-25'!BB$18:BB$1158)</f>
        <v>10827297.26</v>
      </c>
      <c r="O66" s="179">
        <f>SUMIF('РРО 21-25'!CN$18:CN$1158,свод!AY66,'РРО 21-25'!BC$18:BC$1158)</f>
        <v>10827297.26</v>
      </c>
      <c r="P66" s="180">
        <f>SUMIF('РРО 21-25'!CN$18:CN$1158,свод!AY66,'РРО 21-25'!BD$18:BD$1158)</f>
        <v>11422125.5</v>
      </c>
      <c r="Q66" s="179">
        <f>SUMIF('РРО 21-25'!CN$18:CN$1158,свод!AY66,'РРО 21-25'!BE$18:BE$1158)</f>
        <v>0</v>
      </c>
      <c r="R66" s="179">
        <f>SUMIF('РРО 21-25'!CN$18:CN$1158,свод!AY66,'РРО 21-25'!BF$18:BF$1158)</f>
        <v>0</v>
      </c>
      <c r="S66" s="179">
        <f>SUMIF('РРО 21-25'!CN$18:CN$1158,свод!AY66,'РРО 21-25'!BG$18:BG$1158)</f>
        <v>0</v>
      </c>
      <c r="T66" s="179">
        <f>SUMIF('РРО 21-25'!CN$18:CN$1158,свод!AY66,'РРО 21-25'!BH$18:BH$1158)</f>
        <v>11422125.5</v>
      </c>
      <c r="U66" s="180">
        <f>SUMIF('РРО 21-25'!CN$18:CN$1158,свод!AY66,'РРО 21-25'!BI$18:BI$1158)</f>
        <v>11623420</v>
      </c>
      <c r="V66" s="179">
        <f>SUMIF('РРО 21-25'!CN$18:CN$1158,свод!AY66,'РРО 21-25'!BJ$18:BJ$1158)</f>
        <v>0</v>
      </c>
      <c r="W66" s="179">
        <f>SUMIF('РРО 21-25'!CN$18:CN$1158,свод!AY66,'РРО 21-25'!BK$18:BK$1158)</f>
        <v>0</v>
      </c>
      <c r="X66" s="179">
        <f>SUMIF('РРО 21-25'!CN$18:CN$1158,свод!AY66,'РРО 21-25'!BL$18:BL$1158)</f>
        <v>0</v>
      </c>
      <c r="Y66" s="179">
        <f>SUMIF('РРО 21-25'!CN$18:CN$1158,свод!AY66,'РРО 21-25'!BM$18:BM$1158)</f>
        <v>11623420</v>
      </c>
      <c r="Z66" s="180">
        <f>SUMIF('РРО 21-25'!CN$18:CN$1158,свод!AY66,'РРО 21-25'!BN$18:BN$1158)</f>
        <v>11623420</v>
      </c>
      <c r="AA66" s="179">
        <f>SUMIF('РРО 21-25'!CN$18:CN$1158,свод!AY66,'РРО 21-25'!BO$18:BO$1158)</f>
        <v>0</v>
      </c>
      <c r="AB66" s="179">
        <f>SUMIF('РРО 21-25'!CN$18:CN$1158,свод!AY66,'РРО 21-25'!BP$18:BP$1158)</f>
        <v>0</v>
      </c>
      <c r="AC66" s="179">
        <f>SUMIF('РРО 21-25'!CN$18:CN$1158,свод!AY66,'РРО 21-25'!BQ$18:BQ$1158)</f>
        <v>0</v>
      </c>
      <c r="AD66" s="179">
        <f>SUMIF('РРО 21-25'!CN$18:CN$1158,свод!AY66,'РРО 21-25'!BR$18:BR$1158)</f>
        <v>11623420</v>
      </c>
      <c r="AE66" s="180">
        <f>SUMIF('РРО 21-25'!CN$18:CN$1158,свод!AY66,'РРО 21-25'!BS$18:BS$1158)</f>
        <v>11623420</v>
      </c>
      <c r="AF66" s="179">
        <f>SUMIF('РРО 21-25'!CN$18:CN$1158,свод!AY66,'РРО 21-25'!BT$18:BT$1158)</f>
        <v>0</v>
      </c>
      <c r="AG66" s="179">
        <f>SUMIF('РРО 21-25'!CN$18:CN$1158,свод!AY66,'РРО 21-25'!BU$18:BU$1158)</f>
        <v>0</v>
      </c>
      <c r="AH66" s="179">
        <f>SUMIF('РРО 21-25'!CN$18:CN$1158,свод!AY66,'РРО 21-25'!BV$18:BV$1158)</f>
        <v>0</v>
      </c>
      <c r="AI66" s="179">
        <f>SUMIF('РРО 21-25'!CN$18:CN$1158,свод!AY66,'РРО 21-25'!BW$18:BW$1158)</f>
        <v>11623420</v>
      </c>
      <c r="AJ66" s="179">
        <f>SUMIF('РРО 21-25'!CN$18:CN$1158,свод!AY66,'РРО 21-25'!BX$18:BX$1158)</f>
        <v>11132540.619999999</v>
      </c>
      <c r="AK66" s="179">
        <f>SUMIF('РРО 21-25'!CN$18:CN$1158,свод!AY66,'РРО 21-25'!BY$18:BY$1158)</f>
        <v>0</v>
      </c>
      <c r="AL66" s="179">
        <f>SUMIF('РРО 21-25'!CN$18:CN$1158,свод!AY66,'РРО 21-25'!BZ$18:BZ$1158)</f>
        <v>305243.36</v>
      </c>
      <c r="AM66" s="179">
        <f>SUMIF('РРО 21-25'!CN$18:CN$1158,свод!AY66,'РРО 21-25'!CA$18:CA$1158)</f>
        <v>0</v>
      </c>
      <c r="AN66" s="179">
        <f>SUMIF('РРО 21-25'!CN$18:CN$1158,свод!AY66,'РРО 21-25'!CB$18:CB$1158)</f>
        <v>10827297.26</v>
      </c>
      <c r="AO66" s="179">
        <f>SUMIF('РРО 21-25'!CN$18:CN$1158,свод!AY66,'РРО 21-25'!CC$18:CC$1158)</f>
        <v>11422125.5</v>
      </c>
      <c r="AP66" s="179">
        <f>SUMIF('РРО 21-25'!CN$18:CN$1158,свод!AY66,'РРО 21-25'!CD$18:CD$1158)</f>
        <v>0</v>
      </c>
      <c r="AQ66" s="179">
        <f>SUMIF('РРО 21-25'!CN$18:CN$1158,свод!AY66,'РРО 21-25'!CE$18:CE$1158)</f>
        <v>0</v>
      </c>
      <c r="AR66" s="179">
        <f>SUMIF('РРО 21-25'!CN$18:CN$1158,свод!AY66,'РРО 21-25'!CF$18:CF$1158)</f>
        <v>0</v>
      </c>
      <c r="AS66" s="179">
        <f>SUMIF('РРО 21-25'!CN$18:CN$1158,свод!AY66,'РРО 21-25'!CG$18:CG$1158)</f>
        <v>11422125.5</v>
      </c>
      <c r="AT66" s="179">
        <f>SUMIF('РРО 21-25'!CN$18:CN$1158,свод!AY66,'РРО 21-25'!CH$18:CH$1158)</f>
        <v>11623420</v>
      </c>
      <c r="AU66" s="179">
        <f>SUMIF('РРО 21-25'!CN$18:CN$1158,свод!AY66,'РРО 21-25'!CI$18:CI$1158)</f>
        <v>0</v>
      </c>
      <c r="AV66" s="179">
        <f>SUMIF('РРО 21-25'!CN$18:CN$1158,свод!AY66,'РРО 21-25'!CJ$18:CJ$1158)</f>
        <v>0</v>
      </c>
      <c r="AW66" s="179">
        <f>SUMIF('РРО 21-25'!CN$18:CN$1158,свод!AY66,'РРО 21-25'!CK$18:CK$1158)</f>
        <v>0</v>
      </c>
      <c r="AX66" s="179">
        <f>SUMIF('РРО 21-25'!CN$18:CN$1158,свод!AY66,'РРО 21-25'!CL$18:CL$1158)</f>
        <v>11623420</v>
      </c>
      <c r="AY66" t="str">
        <f t="shared" si="1"/>
        <v>4010000331105нормативный</v>
      </c>
      <c r="BC66" s="142">
        <f t="shared" si="2"/>
        <v>0</v>
      </c>
      <c r="BD66" s="142">
        <f t="shared" si="3"/>
        <v>0</v>
      </c>
      <c r="BE66" s="142">
        <f t="shared" si="4"/>
        <v>0</v>
      </c>
      <c r="BF66" s="142">
        <f t="shared" si="5"/>
        <v>0</v>
      </c>
      <c r="BG66" s="142">
        <f t="shared" si="6"/>
        <v>0</v>
      </c>
      <c r="BH66" s="142">
        <f t="shared" si="7"/>
        <v>0</v>
      </c>
      <c r="BI66" s="142">
        <f t="shared" si="8"/>
        <v>0</v>
      </c>
      <c r="BJ66" s="142">
        <f t="shared" si="9"/>
        <v>0</v>
      </c>
      <c r="BK66" s="142">
        <f t="shared" si="10"/>
        <v>0</v>
      </c>
      <c r="BL66" s="142">
        <f t="shared" si="11"/>
        <v>0</v>
      </c>
    </row>
    <row r="67" spans="1:64" ht="15" customHeight="1">
      <c r="A67" s="184">
        <v>401000034</v>
      </c>
      <c r="B67" s="183" t="s">
        <v>948</v>
      </c>
      <c r="C67" s="182" t="s">
        <v>147</v>
      </c>
      <c r="D67" s="182" t="s">
        <v>90</v>
      </c>
      <c r="E67" s="181" t="s">
        <v>92</v>
      </c>
      <c r="F67" s="180">
        <f>SUMIF('РРО 21-25'!CN$18:CN$1158,свод!AY67,'РРО 21-25'!AT$18:AT$1158)</f>
        <v>7008902</v>
      </c>
      <c r="G67" s="180">
        <f>SUMIF('РРО 21-25'!CN$18:CN$1158,свод!AY67,'РРО 21-25'!AU$18:AU$1158)</f>
        <v>7008902</v>
      </c>
      <c r="H67" s="179">
        <f>SUMIF('РРО 21-25'!CN$18:CN$1158,свод!AY67,'РРО 21-25'!AV$18:AV$1158)</f>
        <v>0</v>
      </c>
      <c r="I67" s="179">
        <f>SUMIF('РРО 21-25'!CN$18:CN$1158,свод!AY67,'РРО 21-25'!AW$18:AW$1158)</f>
        <v>0</v>
      </c>
      <c r="J67" s="179">
        <f>SUMIF('РРО 21-25'!CN$18:CN$1158,свод!AY67,'РРО 21-25'!AX$18:AX$1158)</f>
        <v>0</v>
      </c>
      <c r="K67" s="179">
        <f>SUMIF('РРО 21-25'!CN$18:CN$1158,свод!AY67,'РРО 21-25'!AY$18:AY$1158)</f>
        <v>0</v>
      </c>
      <c r="L67" s="179">
        <f>SUMIF('РРО 21-25'!CN$18:CN$1158,свод!AY67,'РРО 21-25'!AZ$18:AZ$1158)</f>
        <v>0</v>
      </c>
      <c r="M67" s="179">
        <f>SUMIF('РРО 21-25'!CN$18:CN$1158,свод!AY67,'РРО 21-25'!BA$18:BA$1158)</f>
        <v>0</v>
      </c>
      <c r="N67" s="179">
        <f>SUMIF('РРО 21-25'!CN$18:CN$1158,свод!AY67,'РРО 21-25'!BB$18:BB$1158)</f>
        <v>7008902</v>
      </c>
      <c r="O67" s="179">
        <f>SUMIF('РРО 21-25'!CN$18:CN$1158,свод!AY67,'РРО 21-25'!BC$18:BC$1158)</f>
        <v>7008902</v>
      </c>
      <c r="P67" s="180">
        <f>SUMIF('РРО 21-25'!CN$18:CN$1158,свод!AY67,'РРО 21-25'!BD$18:BD$1158)</f>
        <v>7579470</v>
      </c>
      <c r="Q67" s="179">
        <f>SUMIF('РРО 21-25'!CN$18:CN$1158,свод!AY67,'РРО 21-25'!BE$18:BE$1158)</f>
        <v>0</v>
      </c>
      <c r="R67" s="179">
        <f>SUMIF('РРО 21-25'!CN$18:CN$1158,свод!AY67,'РРО 21-25'!BF$18:BF$1158)</f>
        <v>0</v>
      </c>
      <c r="S67" s="179">
        <f>SUMIF('РРО 21-25'!CN$18:CN$1158,свод!AY67,'РРО 21-25'!BG$18:BG$1158)</f>
        <v>0</v>
      </c>
      <c r="T67" s="179">
        <f>SUMIF('РРО 21-25'!CN$18:CN$1158,свод!AY67,'РРО 21-25'!BH$18:BH$1158)</f>
        <v>7579470</v>
      </c>
      <c r="U67" s="180">
        <f>SUMIF('РРО 21-25'!CN$18:CN$1158,свод!AY67,'РРО 21-25'!BI$18:BI$1158)</f>
        <v>7579470</v>
      </c>
      <c r="V67" s="179">
        <f>SUMIF('РРО 21-25'!CN$18:CN$1158,свод!AY67,'РРО 21-25'!BJ$18:BJ$1158)</f>
        <v>0</v>
      </c>
      <c r="W67" s="179">
        <f>SUMIF('РРО 21-25'!CN$18:CN$1158,свод!AY67,'РРО 21-25'!BK$18:BK$1158)</f>
        <v>0</v>
      </c>
      <c r="X67" s="179">
        <f>SUMIF('РРО 21-25'!CN$18:CN$1158,свод!AY67,'РРО 21-25'!BL$18:BL$1158)</f>
        <v>0</v>
      </c>
      <c r="Y67" s="179">
        <f>SUMIF('РРО 21-25'!CN$18:CN$1158,свод!AY67,'РРО 21-25'!BM$18:BM$1158)</f>
        <v>7579470</v>
      </c>
      <c r="Z67" s="180">
        <f>SUMIF('РРО 21-25'!CN$18:CN$1158,свод!AY67,'РРО 21-25'!BN$18:BN$1158)</f>
        <v>7579470</v>
      </c>
      <c r="AA67" s="179">
        <f>SUMIF('РРО 21-25'!CN$18:CN$1158,свод!AY67,'РРО 21-25'!BO$18:BO$1158)</f>
        <v>0</v>
      </c>
      <c r="AB67" s="179">
        <f>SUMIF('РРО 21-25'!CN$18:CN$1158,свод!AY67,'РРО 21-25'!BP$18:BP$1158)</f>
        <v>0</v>
      </c>
      <c r="AC67" s="179">
        <f>SUMIF('РРО 21-25'!CN$18:CN$1158,свод!AY67,'РРО 21-25'!BQ$18:BQ$1158)</f>
        <v>0</v>
      </c>
      <c r="AD67" s="179">
        <f>SUMIF('РРО 21-25'!CN$18:CN$1158,свод!AY67,'РРО 21-25'!BR$18:BR$1158)</f>
        <v>7579470</v>
      </c>
      <c r="AE67" s="180">
        <f>SUMIF('РРО 21-25'!CN$18:CN$1158,свод!AY67,'РРО 21-25'!BS$18:BS$1158)</f>
        <v>7579470</v>
      </c>
      <c r="AF67" s="179">
        <f>SUMIF('РРО 21-25'!CN$18:CN$1158,свод!AY67,'РРО 21-25'!BT$18:BT$1158)</f>
        <v>0</v>
      </c>
      <c r="AG67" s="179">
        <f>SUMIF('РРО 21-25'!CN$18:CN$1158,свод!AY67,'РРО 21-25'!BU$18:BU$1158)</f>
        <v>0</v>
      </c>
      <c r="AH67" s="179">
        <f>SUMIF('РРО 21-25'!CN$18:CN$1158,свод!AY67,'РРО 21-25'!BV$18:BV$1158)</f>
        <v>0</v>
      </c>
      <c r="AI67" s="179">
        <f>SUMIF('РРО 21-25'!CN$18:CN$1158,свод!AY67,'РРО 21-25'!BW$18:BW$1158)</f>
        <v>7579470</v>
      </c>
      <c r="AJ67" s="179">
        <f>SUMIF('РРО 21-25'!CN$18:CN$1158,свод!AY67,'РРО 21-25'!BX$18:BX$1158)</f>
        <v>7008902</v>
      </c>
      <c r="AK67" s="179">
        <f>SUMIF('РРО 21-25'!CN$18:CN$1158,свод!AY67,'РРО 21-25'!BY$18:BY$1158)</f>
        <v>0</v>
      </c>
      <c r="AL67" s="179">
        <f>SUMIF('РРО 21-25'!CN$18:CN$1158,свод!AY67,'РРО 21-25'!BZ$18:BZ$1158)</f>
        <v>0</v>
      </c>
      <c r="AM67" s="179">
        <f>SUMIF('РРО 21-25'!CN$18:CN$1158,свод!AY67,'РРО 21-25'!CA$18:CA$1158)</f>
        <v>0</v>
      </c>
      <c r="AN67" s="179">
        <f>SUMIF('РРО 21-25'!CN$18:CN$1158,свод!AY67,'РРО 21-25'!CB$18:CB$1158)</f>
        <v>7008902</v>
      </c>
      <c r="AO67" s="179">
        <f>SUMIF('РРО 21-25'!CN$18:CN$1158,свод!AY67,'РРО 21-25'!CC$18:CC$1158)</f>
        <v>7579470</v>
      </c>
      <c r="AP67" s="179">
        <f>SUMIF('РРО 21-25'!CN$18:CN$1158,свод!AY67,'РРО 21-25'!CD$18:CD$1158)</f>
        <v>0</v>
      </c>
      <c r="AQ67" s="179">
        <f>SUMIF('РРО 21-25'!CN$18:CN$1158,свод!AY67,'РРО 21-25'!CE$18:CE$1158)</f>
        <v>0</v>
      </c>
      <c r="AR67" s="179">
        <f>SUMIF('РРО 21-25'!CN$18:CN$1158,свод!AY67,'РРО 21-25'!CF$18:CF$1158)</f>
        <v>0</v>
      </c>
      <c r="AS67" s="179">
        <f>SUMIF('РРО 21-25'!CN$18:CN$1158,свод!AY67,'РРО 21-25'!CG$18:CG$1158)</f>
        <v>7579470</v>
      </c>
      <c r="AT67" s="179">
        <f>SUMIF('РРО 21-25'!CN$18:CN$1158,свод!AY67,'РРО 21-25'!CH$18:CH$1158)</f>
        <v>7579470</v>
      </c>
      <c r="AU67" s="179">
        <f>SUMIF('РРО 21-25'!CN$18:CN$1158,свод!AY67,'РРО 21-25'!CI$18:CI$1158)</f>
        <v>0</v>
      </c>
      <c r="AV67" s="179">
        <f>SUMIF('РРО 21-25'!CN$18:CN$1158,свод!AY67,'РРО 21-25'!CJ$18:CJ$1158)</f>
        <v>0</v>
      </c>
      <c r="AW67" s="179">
        <f>SUMIF('РРО 21-25'!CN$18:CN$1158,свод!AY67,'РРО 21-25'!CK$18:CK$1158)</f>
        <v>0</v>
      </c>
      <c r="AX67" s="179">
        <f>SUMIF('РРО 21-25'!CN$18:CN$1158,свод!AY67,'РРО 21-25'!CL$18:CL$1158)</f>
        <v>7579470</v>
      </c>
      <c r="AY67" t="str">
        <f t="shared" si="1"/>
        <v>4010000341102плановый</v>
      </c>
      <c r="BC67" s="142">
        <f t="shared" si="2"/>
        <v>0</v>
      </c>
      <c r="BD67" s="142">
        <f t="shared" si="3"/>
        <v>0</v>
      </c>
      <c r="BE67" s="142">
        <f t="shared" si="4"/>
        <v>0</v>
      </c>
      <c r="BF67" s="142">
        <f t="shared" si="5"/>
        <v>0</v>
      </c>
      <c r="BG67" s="142">
        <f t="shared" si="6"/>
        <v>0</v>
      </c>
      <c r="BH67" s="142">
        <f t="shared" si="7"/>
        <v>0</v>
      </c>
      <c r="BI67" s="142">
        <f t="shared" si="8"/>
        <v>0</v>
      </c>
      <c r="BJ67" s="142">
        <f t="shared" si="9"/>
        <v>0</v>
      </c>
      <c r="BK67" s="142">
        <f t="shared" si="10"/>
        <v>0</v>
      </c>
      <c r="BL67" s="142">
        <f t="shared" si="11"/>
        <v>0</v>
      </c>
    </row>
    <row r="68" spans="1:64" ht="15" customHeight="1">
      <c r="A68" s="184">
        <v>401000034</v>
      </c>
      <c r="B68" s="183" t="s">
        <v>948</v>
      </c>
      <c r="C68" s="182" t="s">
        <v>147</v>
      </c>
      <c r="D68" s="182" t="s">
        <v>74</v>
      </c>
      <c r="E68" s="181" t="s">
        <v>92</v>
      </c>
      <c r="F68" s="180">
        <f>SUMIF('РРО 21-25'!CN$18:CN$1158,свод!AY68,'РРО 21-25'!AT$18:AT$1158)</f>
        <v>5700000</v>
      </c>
      <c r="G68" s="180">
        <f>SUMIF('РРО 21-25'!CN$18:CN$1158,свод!AY68,'РРО 21-25'!AU$18:AU$1158)</f>
        <v>5700000</v>
      </c>
      <c r="H68" s="179">
        <f>SUMIF('РРО 21-25'!CN$18:CN$1158,свод!AY68,'РРО 21-25'!AV$18:AV$1158)</f>
        <v>0</v>
      </c>
      <c r="I68" s="179">
        <f>SUMIF('РРО 21-25'!CN$18:CN$1158,свод!AY68,'РРО 21-25'!AW$18:AW$1158)</f>
        <v>0</v>
      </c>
      <c r="J68" s="179">
        <f>SUMIF('РРО 21-25'!CN$18:CN$1158,свод!AY68,'РРО 21-25'!AX$18:AX$1158)</f>
        <v>0</v>
      </c>
      <c r="K68" s="179">
        <f>SUMIF('РРО 21-25'!CN$18:CN$1158,свод!AY68,'РРО 21-25'!AY$18:AY$1158)</f>
        <v>0</v>
      </c>
      <c r="L68" s="179">
        <f>SUMIF('РРО 21-25'!CN$18:CN$1158,свод!AY68,'РРО 21-25'!AZ$18:AZ$1158)</f>
        <v>0</v>
      </c>
      <c r="M68" s="179">
        <f>SUMIF('РРО 21-25'!CN$18:CN$1158,свод!AY68,'РРО 21-25'!BA$18:BA$1158)</f>
        <v>0</v>
      </c>
      <c r="N68" s="179">
        <f>SUMIF('РРО 21-25'!CN$18:CN$1158,свод!AY68,'РРО 21-25'!BB$18:BB$1158)</f>
        <v>5700000</v>
      </c>
      <c r="O68" s="179">
        <f>SUMIF('РРО 21-25'!CN$18:CN$1158,свод!AY68,'РРО 21-25'!BC$18:BC$1158)</f>
        <v>5700000</v>
      </c>
      <c r="P68" s="180">
        <f>SUMIF('РРО 21-25'!CN$18:CN$1158,свод!AY68,'РРО 21-25'!BD$18:BD$1158)</f>
        <v>8500000</v>
      </c>
      <c r="Q68" s="179">
        <f>SUMIF('РРО 21-25'!CN$18:CN$1158,свод!AY68,'РРО 21-25'!BE$18:BE$1158)</f>
        <v>0</v>
      </c>
      <c r="R68" s="179">
        <f>SUMIF('РРО 21-25'!CN$18:CN$1158,свод!AY68,'РРО 21-25'!BF$18:BF$1158)</f>
        <v>0</v>
      </c>
      <c r="S68" s="179">
        <f>SUMIF('РРО 21-25'!CN$18:CN$1158,свод!AY68,'РРО 21-25'!BG$18:BG$1158)</f>
        <v>0</v>
      </c>
      <c r="T68" s="179">
        <f>SUMIF('РРО 21-25'!CN$18:CN$1158,свод!AY68,'РРО 21-25'!BH$18:BH$1158)</f>
        <v>8500000</v>
      </c>
      <c r="U68" s="180">
        <f>SUMIF('РРО 21-25'!CN$18:CN$1158,свод!AY68,'РРО 21-25'!BI$18:BI$1158)</f>
        <v>1500000</v>
      </c>
      <c r="V68" s="179">
        <f>SUMIF('РРО 21-25'!CN$18:CN$1158,свод!AY68,'РРО 21-25'!BJ$18:BJ$1158)</f>
        <v>0</v>
      </c>
      <c r="W68" s="179">
        <f>SUMIF('РРО 21-25'!CN$18:CN$1158,свод!AY68,'РРО 21-25'!BK$18:BK$1158)</f>
        <v>0</v>
      </c>
      <c r="X68" s="179">
        <f>SUMIF('РРО 21-25'!CN$18:CN$1158,свод!AY68,'РРО 21-25'!BL$18:BL$1158)</f>
        <v>0</v>
      </c>
      <c r="Y68" s="179">
        <f>SUMIF('РРО 21-25'!CN$18:CN$1158,свод!AY68,'РРО 21-25'!BM$18:BM$1158)</f>
        <v>1500000</v>
      </c>
      <c r="Z68" s="180">
        <f>SUMIF('РРО 21-25'!CN$18:CN$1158,свод!AY68,'РРО 21-25'!BN$18:BN$1158)</f>
        <v>1500000</v>
      </c>
      <c r="AA68" s="179">
        <f>SUMIF('РРО 21-25'!CN$18:CN$1158,свод!AY68,'РРО 21-25'!BO$18:BO$1158)</f>
        <v>0</v>
      </c>
      <c r="AB68" s="179">
        <f>SUMIF('РРО 21-25'!CN$18:CN$1158,свод!AY68,'РРО 21-25'!BP$18:BP$1158)</f>
        <v>0</v>
      </c>
      <c r="AC68" s="179">
        <f>SUMIF('РРО 21-25'!CN$18:CN$1158,свод!AY68,'РРО 21-25'!BQ$18:BQ$1158)</f>
        <v>0</v>
      </c>
      <c r="AD68" s="179">
        <f>SUMIF('РРО 21-25'!CN$18:CN$1158,свод!AY68,'РРО 21-25'!BR$18:BR$1158)</f>
        <v>1500000</v>
      </c>
      <c r="AE68" s="180">
        <f>SUMIF('РРО 21-25'!CN$18:CN$1158,свод!AY68,'РРО 21-25'!BS$18:BS$1158)</f>
        <v>1500000</v>
      </c>
      <c r="AF68" s="179">
        <f>SUMIF('РРО 21-25'!CN$18:CN$1158,свод!AY68,'РРО 21-25'!BT$18:BT$1158)</f>
        <v>0</v>
      </c>
      <c r="AG68" s="179">
        <f>SUMIF('РРО 21-25'!CN$18:CN$1158,свод!AY68,'РРО 21-25'!BU$18:BU$1158)</f>
        <v>0</v>
      </c>
      <c r="AH68" s="179">
        <f>SUMIF('РРО 21-25'!CN$18:CN$1158,свод!AY68,'РРО 21-25'!BV$18:BV$1158)</f>
        <v>0</v>
      </c>
      <c r="AI68" s="179">
        <f>SUMIF('РРО 21-25'!CN$18:CN$1158,свод!AY68,'РРО 21-25'!BW$18:BW$1158)</f>
        <v>1500000</v>
      </c>
      <c r="AJ68" s="179">
        <f>SUMIF('РРО 21-25'!CN$18:CN$1158,свод!AY68,'РРО 21-25'!BX$18:BX$1158)</f>
        <v>5700000</v>
      </c>
      <c r="AK68" s="179">
        <f>SUMIF('РРО 21-25'!CN$18:CN$1158,свод!AY68,'РРО 21-25'!BY$18:BY$1158)</f>
        <v>0</v>
      </c>
      <c r="AL68" s="179">
        <f>SUMIF('РРО 21-25'!CN$18:CN$1158,свод!AY68,'РРО 21-25'!BZ$18:BZ$1158)</f>
        <v>0</v>
      </c>
      <c r="AM68" s="179">
        <f>SUMIF('РРО 21-25'!CN$18:CN$1158,свод!AY68,'РРО 21-25'!CA$18:CA$1158)</f>
        <v>0</v>
      </c>
      <c r="AN68" s="179">
        <f>SUMIF('РРО 21-25'!CN$18:CN$1158,свод!AY68,'РРО 21-25'!CB$18:CB$1158)</f>
        <v>5700000</v>
      </c>
      <c r="AO68" s="179">
        <f>SUMIF('РРО 21-25'!CN$18:CN$1158,свод!AY68,'РРО 21-25'!CC$18:CC$1158)</f>
        <v>8500000</v>
      </c>
      <c r="AP68" s="179">
        <f>SUMIF('РРО 21-25'!CN$18:CN$1158,свод!AY68,'РРО 21-25'!CD$18:CD$1158)</f>
        <v>0</v>
      </c>
      <c r="AQ68" s="179">
        <f>SUMIF('РРО 21-25'!CN$18:CN$1158,свод!AY68,'РРО 21-25'!CE$18:CE$1158)</f>
        <v>0</v>
      </c>
      <c r="AR68" s="179">
        <f>SUMIF('РРО 21-25'!CN$18:CN$1158,свод!AY68,'РРО 21-25'!CF$18:CF$1158)</f>
        <v>0</v>
      </c>
      <c r="AS68" s="179">
        <f>SUMIF('РРО 21-25'!CN$18:CN$1158,свод!AY68,'РРО 21-25'!CG$18:CG$1158)</f>
        <v>8500000</v>
      </c>
      <c r="AT68" s="179">
        <f>SUMIF('РРО 21-25'!CN$18:CN$1158,свод!AY68,'РРО 21-25'!CH$18:CH$1158)</f>
        <v>1500000</v>
      </c>
      <c r="AU68" s="179">
        <f>SUMIF('РРО 21-25'!CN$18:CN$1158,свод!AY68,'РРО 21-25'!CI$18:CI$1158)</f>
        <v>0</v>
      </c>
      <c r="AV68" s="179">
        <f>SUMIF('РРО 21-25'!CN$18:CN$1158,свод!AY68,'РРО 21-25'!CJ$18:CJ$1158)</f>
        <v>0</v>
      </c>
      <c r="AW68" s="179">
        <f>SUMIF('РРО 21-25'!CN$18:CN$1158,свод!AY68,'РРО 21-25'!CK$18:CK$1158)</f>
        <v>0</v>
      </c>
      <c r="AX68" s="179">
        <f>SUMIF('РРО 21-25'!CN$18:CN$1158,свод!AY68,'РРО 21-25'!CL$18:CL$1158)</f>
        <v>1500000</v>
      </c>
      <c r="AY68" t="str">
        <f t="shared" si="1"/>
        <v>4010000341103плановый</v>
      </c>
      <c r="BC68" s="213">
        <f t="shared" si="2"/>
        <v>0</v>
      </c>
      <c r="BD68" s="142">
        <f t="shared" si="3"/>
        <v>0</v>
      </c>
      <c r="BE68" s="142">
        <f t="shared" si="4"/>
        <v>0</v>
      </c>
      <c r="BF68" s="142">
        <f t="shared" si="5"/>
        <v>0</v>
      </c>
      <c r="BG68" s="142">
        <f t="shared" si="6"/>
        <v>0</v>
      </c>
      <c r="BH68" s="142">
        <f t="shared" si="7"/>
        <v>0</v>
      </c>
      <c r="BI68" s="142">
        <f t="shared" si="8"/>
        <v>0</v>
      </c>
      <c r="BJ68" s="142">
        <f t="shared" si="9"/>
        <v>0</v>
      </c>
      <c r="BK68" s="142">
        <f t="shared" si="10"/>
        <v>0</v>
      </c>
      <c r="BL68" s="142">
        <f t="shared" si="11"/>
        <v>0</v>
      </c>
    </row>
    <row r="69" spans="1:64" ht="15" customHeight="1">
      <c r="A69" s="184" t="s">
        <v>1835</v>
      </c>
      <c r="B69" s="183" t="s">
        <v>1023</v>
      </c>
      <c r="C69" s="182" t="s">
        <v>71</v>
      </c>
      <c r="D69" s="182" t="s">
        <v>72</v>
      </c>
      <c r="E69" s="181" t="s">
        <v>92</v>
      </c>
      <c r="F69" s="180">
        <f>SUMIF('РРО 21-25'!CN$18:CN$1158,свод!AY69,'РРО 21-25'!AT$18:AT$1158)</f>
        <v>0</v>
      </c>
      <c r="G69" s="180">
        <f>SUMIF('РРО 21-25'!CN$18:CN$1158,свод!AY69,'РРО 21-25'!AU$18:AU$1158)</f>
        <v>0</v>
      </c>
      <c r="H69" s="179">
        <f>SUMIF('РРО 21-25'!CN$18:CN$1158,свод!AY69,'РРО 21-25'!AV$18:AV$1158)</f>
        <v>0</v>
      </c>
      <c r="I69" s="179">
        <f>SUMIF('РРО 21-25'!CN$18:CN$1158,свод!AY69,'РРО 21-25'!AW$18:AW$1158)</f>
        <v>0</v>
      </c>
      <c r="J69" s="179">
        <f>SUMIF('РРО 21-25'!CN$18:CN$1158,свод!AY69,'РРО 21-25'!AX$18:AX$1158)</f>
        <v>0</v>
      </c>
      <c r="K69" s="179">
        <f>SUMIF('РРО 21-25'!CN$18:CN$1158,свод!AY69,'РРО 21-25'!AY$18:AY$1158)</f>
        <v>0</v>
      </c>
      <c r="L69" s="179">
        <f>SUMIF('РРО 21-25'!CN$18:CN$1158,свод!AY69,'РРО 21-25'!AZ$18:AZ$1158)</f>
        <v>0</v>
      </c>
      <c r="M69" s="179">
        <f>SUMIF('РРО 21-25'!CN$18:CN$1158,свод!AY69,'РРО 21-25'!BA$18:BA$1158)</f>
        <v>0</v>
      </c>
      <c r="N69" s="179">
        <f>SUMIF('РРО 21-25'!CN$18:CN$1158,свод!AY69,'РРО 21-25'!BB$18:BB$1158)</f>
        <v>0</v>
      </c>
      <c r="O69" s="179">
        <f>SUMIF('РРО 21-25'!CN$18:CN$1158,свод!AY69,'РРО 21-25'!BC$18:BC$1158)</f>
        <v>0</v>
      </c>
      <c r="P69" s="180">
        <f>SUMIF('РРО 21-25'!CN$18:CN$1158,свод!AY69,'РРО 21-25'!BD$18:BD$1158)</f>
        <v>0</v>
      </c>
      <c r="Q69" s="179">
        <f>SUMIF('РРО 21-25'!CN$18:CN$1158,свод!AY69,'РРО 21-25'!BE$18:BE$1158)</f>
        <v>0</v>
      </c>
      <c r="R69" s="179">
        <f>SUMIF('РРО 21-25'!CN$18:CN$1158,свод!AY69,'РРО 21-25'!BF$18:BF$1158)</f>
        <v>0</v>
      </c>
      <c r="S69" s="179">
        <f>SUMIF('РРО 21-25'!CN$18:CN$1158,свод!AY69,'РРО 21-25'!BG$18:BG$1158)</f>
        <v>0</v>
      </c>
      <c r="T69" s="179">
        <f>SUMIF('РРО 21-25'!CN$18:CN$1158,свод!AY69,'РРО 21-25'!BH$18:BH$1158)</f>
        <v>0</v>
      </c>
      <c r="U69" s="180">
        <f>SUMIF('РРО 21-25'!CN$18:CN$1158,свод!AY69,'РРО 21-25'!BI$18:BI$1158)</f>
        <v>0</v>
      </c>
      <c r="V69" s="179">
        <f>SUMIF('РРО 21-25'!CN$18:CN$1158,свод!AY69,'РРО 21-25'!BJ$18:BJ$1158)</f>
        <v>0</v>
      </c>
      <c r="W69" s="179">
        <f>SUMIF('РРО 21-25'!CN$18:CN$1158,свод!AY69,'РРО 21-25'!BK$18:BK$1158)</f>
        <v>0</v>
      </c>
      <c r="X69" s="179">
        <f>SUMIF('РРО 21-25'!CN$18:CN$1158,свод!AY69,'РРО 21-25'!BL$18:BL$1158)</f>
        <v>0</v>
      </c>
      <c r="Y69" s="179">
        <f>SUMIF('РРО 21-25'!CN$18:CN$1158,свод!AY69,'РРО 21-25'!BM$18:BM$1158)</f>
        <v>0</v>
      </c>
      <c r="Z69" s="180">
        <f>SUMIF('РРО 21-25'!CN$18:CN$1158,свод!AY69,'РРО 21-25'!BN$18:BN$1158)</f>
        <v>0</v>
      </c>
      <c r="AA69" s="179">
        <f>SUMIF('РРО 21-25'!CN$18:CN$1158,свод!AY69,'РРО 21-25'!BO$18:BO$1158)</f>
        <v>0</v>
      </c>
      <c r="AB69" s="179">
        <f>SUMIF('РРО 21-25'!CN$18:CN$1158,свод!AY69,'РРО 21-25'!BP$18:BP$1158)</f>
        <v>0</v>
      </c>
      <c r="AC69" s="179">
        <f>SUMIF('РРО 21-25'!CN$18:CN$1158,свод!AY69,'РРО 21-25'!BQ$18:BQ$1158)</f>
        <v>0</v>
      </c>
      <c r="AD69" s="179">
        <f>SUMIF('РРО 21-25'!CN$18:CN$1158,свод!AY69,'РРО 21-25'!BR$18:BR$1158)</f>
        <v>0</v>
      </c>
      <c r="AE69" s="180">
        <f>SUMIF('РРО 21-25'!CN$18:CN$1158,свод!AY69,'РРО 21-25'!BS$18:BS$1158)</f>
        <v>0</v>
      </c>
      <c r="AF69" s="179">
        <f>SUMIF('РРО 21-25'!CN$18:CN$1158,свод!AY69,'РРО 21-25'!BT$18:BT$1158)</f>
        <v>0</v>
      </c>
      <c r="AG69" s="179">
        <f>SUMIF('РРО 21-25'!CN$18:CN$1158,свод!AY69,'РРО 21-25'!BU$18:BU$1158)</f>
        <v>0</v>
      </c>
      <c r="AH69" s="179">
        <f>SUMIF('РРО 21-25'!CN$18:CN$1158,свод!AY69,'РРО 21-25'!BV$18:BV$1158)</f>
        <v>0</v>
      </c>
      <c r="AI69" s="179">
        <f>SUMIF('РРО 21-25'!CN$18:CN$1158,свод!AY69,'РРО 21-25'!BW$18:BW$1158)</f>
        <v>0</v>
      </c>
      <c r="AJ69" s="179">
        <f>SUMIF('РРО 21-25'!CN$18:CN$1158,свод!AY69,'РРО 21-25'!BX$18:BX$1158)</f>
        <v>0</v>
      </c>
      <c r="AK69" s="179">
        <f>SUMIF('РРО 21-25'!CN$18:CN$1158,свод!AY69,'РРО 21-25'!BY$18:BY$1158)</f>
        <v>0</v>
      </c>
      <c r="AL69" s="179">
        <f>SUMIF('РРО 21-25'!CN$18:CN$1158,свод!AY69,'РРО 21-25'!BZ$18:BZ$1158)</f>
        <v>0</v>
      </c>
      <c r="AM69" s="179">
        <f>SUMIF('РРО 21-25'!CN$18:CN$1158,свод!AY69,'РРО 21-25'!CA$18:CA$1158)</f>
        <v>0</v>
      </c>
      <c r="AN69" s="179">
        <f>SUMIF('РРО 21-25'!CN$18:CN$1158,свод!AY69,'РРО 21-25'!CB$18:CB$1158)</f>
        <v>0</v>
      </c>
      <c r="AO69" s="179">
        <f>SUMIF('РРО 21-25'!CN$18:CN$1158,свод!AY69,'РРО 21-25'!CC$18:CC$1158)</f>
        <v>0</v>
      </c>
      <c r="AP69" s="179">
        <f>SUMIF('РРО 21-25'!CN$18:CN$1158,свод!AY69,'РРО 21-25'!CD$18:CD$1158)</f>
        <v>0</v>
      </c>
      <c r="AQ69" s="179">
        <f>SUMIF('РРО 21-25'!CN$18:CN$1158,свод!AY69,'РРО 21-25'!CE$18:CE$1158)</f>
        <v>0</v>
      </c>
      <c r="AR69" s="179">
        <f>SUMIF('РРО 21-25'!CN$18:CN$1158,свод!AY69,'РРО 21-25'!CF$18:CF$1158)</f>
        <v>0</v>
      </c>
      <c r="AS69" s="179">
        <f>SUMIF('РРО 21-25'!CN$18:CN$1158,свод!AY69,'РРО 21-25'!CG$18:CG$1158)</f>
        <v>0</v>
      </c>
      <c r="AT69" s="179">
        <f>SUMIF('РРО 21-25'!CN$18:CN$1158,свод!AY69,'РРО 21-25'!CH$18:CH$1158)</f>
        <v>0</v>
      </c>
      <c r="AU69" s="179">
        <f>SUMIF('РРО 21-25'!CN$18:CN$1158,свод!AY69,'РРО 21-25'!CI$18:CI$1158)</f>
        <v>0</v>
      </c>
      <c r="AV69" s="179">
        <f>SUMIF('РРО 21-25'!CN$18:CN$1158,свод!AY69,'РРО 21-25'!CJ$18:CJ$1158)</f>
        <v>0</v>
      </c>
      <c r="AW69" s="179">
        <f>SUMIF('РРО 21-25'!CN$18:CN$1158,свод!AY69,'РРО 21-25'!CK$18:CK$1158)</f>
        <v>0</v>
      </c>
      <c r="AX69" s="179">
        <f>SUMIF('РРО 21-25'!CN$18:CN$1158,свод!AY69,'РРО 21-25'!CL$18:CL$1158)</f>
        <v>0</v>
      </c>
      <c r="AY69" t="str">
        <f t="shared" si="1"/>
        <v>4010000350113плановый</v>
      </c>
      <c r="BC69" s="142">
        <f t="shared" si="2"/>
        <v>0</v>
      </c>
      <c r="BD69" s="142">
        <f t="shared" si="3"/>
        <v>0</v>
      </c>
      <c r="BE69" s="142">
        <f t="shared" si="4"/>
        <v>0</v>
      </c>
      <c r="BF69" s="142">
        <f t="shared" si="5"/>
        <v>0</v>
      </c>
      <c r="BG69" s="142">
        <f t="shared" si="6"/>
        <v>0</v>
      </c>
      <c r="BH69" s="142">
        <f t="shared" si="7"/>
        <v>0</v>
      </c>
      <c r="BI69" s="142">
        <f t="shared" si="8"/>
        <v>0</v>
      </c>
      <c r="BJ69" s="142">
        <f t="shared" si="9"/>
        <v>0</v>
      </c>
      <c r="BK69" s="142">
        <f t="shared" si="10"/>
        <v>0</v>
      </c>
      <c r="BL69" s="142">
        <f t="shared" si="11"/>
        <v>0</v>
      </c>
    </row>
    <row r="70" spans="1:64" ht="15" customHeight="1">
      <c r="A70" s="432" t="s">
        <v>1835</v>
      </c>
      <c r="B70" s="433" t="s">
        <v>1023</v>
      </c>
      <c r="C70" s="434" t="s">
        <v>137</v>
      </c>
      <c r="D70" s="434" t="s">
        <v>214</v>
      </c>
      <c r="E70" s="435" t="s">
        <v>92</v>
      </c>
      <c r="F70" s="180">
        <f>SUMIF('РРО 21-25'!CN$18:CN$1158,свод!AY70,'РРО 21-25'!AT$18:AT$1158)</f>
        <v>0</v>
      </c>
      <c r="G70" s="180">
        <f>SUMIF('РРО 21-25'!CN$18:CN$1158,свод!AY70,'РРО 21-25'!AU$18:AU$1158)</f>
        <v>0</v>
      </c>
      <c r="H70" s="179">
        <f>SUMIF('РРО 21-25'!CN$18:CN$1158,свод!AY70,'РРО 21-25'!AV$18:AV$1158)</f>
        <v>0</v>
      </c>
      <c r="I70" s="179">
        <f>SUMIF('РРО 21-25'!CN$18:CN$1158,свод!AY70,'РРО 21-25'!AW$18:AW$1158)</f>
        <v>0</v>
      </c>
      <c r="J70" s="179">
        <f>SUMIF('РРО 21-25'!CN$18:CN$1158,свод!AY70,'РРО 21-25'!AX$18:AX$1158)</f>
        <v>0</v>
      </c>
      <c r="K70" s="179">
        <f>SUMIF('РРО 21-25'!CN$18:CN$1158,свод!AY70,'РРО 21-25'!AY$18:AY$1158)</f>
        <v>0</v>
      </c>
      <c r="L70" s="179">
        <f>SUMIF('РРО 21-25'!CN$18:CN$1158,свод!AY70,'РРО 21-25'!AZ$18:AZ$1158)</f>
        <v>0</v>
      </c>
      <c r="M70" s="179">
        <f>SUMIF('РРО 21-25'!CN$18:CN$1158,свод!AY70,'РРО 21-25'!BA$18:BA$1158)</f>
        <v>0</v>
      </c>
      <c r="N70" s="179">
        <f>SUMIF('РРО 21-25'!CN$18:CN$1158,свод!AY70,'РРО 21-25'!BB$18:BB$1158)</f>
        <v>0</v>
      </c>
      <c r="O70" s="179">
        <f>SUMIF('РРО 21-25'!CN$18:CN$1158,свод!AY70,'РРО 21-25'!BC$18:BC$1158)</f>
        <v>0</v>
      </c>
      <c r="P70" s="180">
        <f>SUMIF('РРО 21-25'!CN$18:CN$1158,свод!AY70,'РРО 21-25'!BD$18:BD$1158)</f>
        <v>0</v>
      </c>
      <c r="Q70" s="179">
        <f>SUMIF('РРО 21-25'!CN$18:CN$1158,свод!AY70,'РРО 21-25'!BE$18:BE$1158)</f>
        <v>0</v>
      </c>
      <c r="R70" s="179">
        <f>SUMIF('РРО 21-25'!CN$18:CN$1158,свод!AY70,'РРО 21-25'!BF$18:BF$1158)</f>
        <v>0</v>
      </c>
      <c r="S70" s="179">
        <f>SUMIF('РРО 21-25'!CN$18:CN$1158,свод!AY70,'РРО 21-25'!BG$18:BG$1158)</f>
        <v>0</v>
      </c>
      <c r="T70" s="179">
        <f>SUMIF('РРО 21-25'!CN$18:CN$1158,свод!AY70,'РРО 21-25'!BH$18:BH$1158)</f>
        <v>0</v>
      </c>
      <c r="U70" s="180">
        <f>SUMIF('РРО 21-25'!CN$18:CN$1158,свод!AY70,'РРО 21-25'!BI$18:BI$1158)</f>
        <v>0</v>
      </c>
      <c r="V70" s="179">
        <f>SUMIF('РРО 21-25'!CN$18:CN$1158,свод!AY70,'РРО 21-25'!BJ$18:BJ$1158)</f>
        <v>0</v>
      </c>
      <c r="W70" s="179">
        <f>SUMIF('РРО 21-25'!CN$18:CN$1158,свод!AY70,'РРО 21-25'!BK$18:BK$1158)</f>
        <v>0</v>
      </c>
      <c r="X70" s="179">
        <f>SUMIF('РРО 21-25'!CN$18:CN$1158,свод!AY70,'РРО 21-25'!BL$18:BL$1158)</f>
        <v>0</v>
      </c>
      <c r="Y70" s="179">
        <f>SUMIF('РРО 21-25'!CN$18:CN$1158,свод!AY70,'РРО 21-25'!BM$18:BM$1158)</f>
        <v>0</v>
      </c>
      <c r="Z70" s="180">
        <f>SUMIF('РРО 21-25'!CN$18:CN$1158,свод!AY70,'РРО 21-25'!BN$18:BN$1158)</f>
        <v>0</v>
      </c>
      <c r="AA70" s="179">
        <f>SUMIF('РРО 21-25'!CN$18:CN$1158,свод!AY70,'РРО 21-25'!BO$18:BO$1158)</f>
        <v>0</v>
      </c>
      <c r="AB70" s="179">
        <f>SUMIF('РРО 21-25'!CN$18:CN$1158,свод!AY70,'РРО 21-25'!BP$18:BP$1158)</f>
        <v>0</v>
      </c>
      <c r="AC70" s="179">
        <f>SUMIF('РРО 21-25'!CN$18:CN$1158,свод!AY70,'РРО 21-25'!BQ$18:BQ$1158)</f>
        <v>0</v>
      </c>
      <c r="AD70" s="179">
        <f>SUMIF('РРО 21-25'!CN$18:CN$1158,свод!AY70,'РРО 21-25'!BR$18:BR$1158)</f>
        <v>0</v>
      </c>
      <c r="AE70" s="180">
        <f>SUMIF('РРО 21-25'!CN$18:CN$1158,свод!AY70,'РРО 21-25'!BS$18:BS$1158)</f>
        <v>0</v>
      </c>
      <c r="AF70" s="179">
        <f>SUMIF('РРО 21-25'!CN$18:CN$1158,свод!AY70,'РРО 21-25'!BT$18:BT$1158)</f>
        <v>0</v>
      </c>
      <c r="AG70" s="179">
        <f>SUMIF('РРО 21-25'!CN$18:CN$1158,свод!AY70,'РРО 21-25'!BU$18:BU$1158)</f>
        <v>0</v>
      </c>
      <c r="AH70" s="179">
        <f>SUMIF('РРО 21-25'!CN$18:CN$1158,свод!AY70,'РРО 21-25'!BV$18:BV$1158)</f>
        <v>0</v>
      </c>
      <c r="AI70" s="179">
        <f>SUMIF('РРО 21-25'!CN$18:CN$1158,свод!AY70,'РРО 21-25'!BW$18:BW$1158)</f>
        <v>0</v>
      </c>
      <c r="AJ70" s="179">
        <f>SUMIF('РРО 21-25'!CN$18:CN$1158,свод!AY70,'РРО 21-25'!BX$18:BX$1158)</f>
        <v>0</v>
      </c>
      <c r="AK70" s="179">
        <f>SUMIF('РРО 21-25'!CN$18:CN$1158,свод!AY70,'РРО 21-25'!BY$18:BY$1158)</f>
        <v>0</v>
      </c>
      <c r="AL70" s="179">
        <f>SUMIF('РРО 21-25'!CN$18:CN$1158,свод!AY70,'РРО 21-25'!BZ$18:BZ$1158)</f>
        <v>0</v>
      </c>
      <c r="AM70" s="179">
        <f>SUMIF('РРО 21-25'!CN$18:CN$1158,свод!AY70,'РРО 21-25'!CA$18:CA$1158)</f>
        <v>0</v>
      </c>
      <c r="AN70" s="179">
        <f>SUMIF('РРО 21-25'!CN$18:CN$1158,свод!AY70,'РРО 21-25'!CB$18:CB$1158)</f>
        <v>0</v>
      </c>
      <c r="AO70" s="179">
        <f>SUMIF('РРО 21-25'!CN$18:CN$1158,свод!AY70,'РРО 21-25'!CC$18:CC$1158)</f>
        <v>0</v>
      </c>
      <c r="AP70" s="179">
        <f>SUMIF('РРО 21-25'!CN$18:CN$1158,свод!AY70,'РРО 21-25'!CD$18:CD$1158)</f>
        <v>0</v>
      </c>
      <c r="AQ70" s="179">
        <f>SUMIF('РРО 21-25'!CN$18:CN$1158,свод!AY70,'РРО 21-25'!CE$18:CE$1158)</f>
        <v>0</v>
      </c>
      <c r="AR70" s="179">
        <f>SUMIF('РРО 21-25'!CN$18:CN$1158,свод!AY70,'РРО 21-25'!CF$18:CF$1158)</f>
        <v>0</v>
      </c>
      <c r="AS70" s="179">
        <f>SUMIF('РРО 21-25'!CN$18:CN$1158,свод!AY70,'РРО 21-25'!CG$18:CG$1158)</f>
        <v>0</v>
      </c>
      <c r="AT70" s="179">
        <f>SUMIF('РРО 21-25'!CN$18:CN$1158,свод!AY70,'РРО 21-25'!CH$18:CH$1158)</f>
        <v>0</v>
      </c>
      <c r="AU70" s="179">
        <f>SUMIF('РРО 21-25'!CN$18:CN$1158,свод!AY70,'РРО 21-25'!CI$18:CI$1158)</f>
        <v>0</v>
      </c>
      <c r="AV70" s="179">
        <f>SUMIF('РРО 21-25'!CN$18:CN$1158,свод!AY70,'РРО 21-25'!CJ$18:CJ$1158)</f>
        <v>0</v>
      </c>
      <c r="AW70" s="179">
        <f>SUMIF('РРО 21-25'!CN$18:CN$1158,свод!AY70,'РРО 21-25'!CK$18:CK$1158)</f>
        <v>0</v>
      </c>
      <c r="AX70" s="179">
        <f>SUMIF('РРО 21-25'!CN$18:CN$1158,свод!AY70,'РРО 21-25'!CL$18:CL$1158)</f>
        <v>0</v>
      </c>
      <c r="AY70" t="str">
        <f t="shared" si="1"/>
        <v>4010000350408плановый</v>
      </c>
      <c r="BC70" s="142">
        <f t="shared" si="2"/>
        <v>0</v>
      </c>
      <c r="BD70" s="142">
        <f t="shared" si="3"/>
        <v>0</v>
      </c>
      <c r="BE70" s="142">
        <f t="shared" si="4"/>
        <v>0</v>
      </c>
      <c r="BF70" s="142">
        <f t="shared" si="5"/>
        <v>0</v>
      </c>
      <c r="BG70" s="142">
        <f t="shared" si="6"/>
        <v>0</v>
      </c>
      <c r="BH70" s="142">
        <f t="shared" si="7"/>
        <v>0</v>
      </c>
      <c r="BI70" s="142">
        <f t="shared" si="8"/>
        <v>0</v>
      </c>
      <c r="BJ70" s="142">
        <f t="shared" si="9"/>
        <v>0</v>
      </c>
      <c r="BK70" s="142">
        <f t="shared" si="10"/>
        <v>0</v>
      </c>
      <c r="BL70" s="142">
        <f t="shared" si="11"/>
        <v>0</v>
      </c>
    </row>
    <row r="71" spans="1:64" ht="15" customHeight="1">
      <c r="A71" s="184" t="s">
        <v>1835</v>
      </c>
      <c r="B71" s="183" t="s">
        <v>1023</v>
      </c>
      <c r="C71" s="182" t="s">
        <v>205</v>
      </c>
      <c r="D71" s="182" t="s">
        <v>74</v>
      </c>
      <c r="E71" s="181" t="s">
        <v>92</v>
      </c>
      <c r="F71" s="180">
        <f>SUMIF('РРО 21-25'!CN$18:CN$1158,свод!AY71,'РРО 21-25'!AT$18:AT$1158)</f>
        <v>0</v>
      </c>
      <c r="G71" s="180">
        <f>SUMIF('РРО 21-25'!CN$18:CN$1158,свод!AY71,'РРО 21-25'!AU$18:AU$1158)</f>
        <v>0</v>
      </c>
      <c r="H71" s="179">
        <f>SUMIF('РРО 21-25'!CN$18:CN$1158,свод!AY71,'РРО 21-25'!AV$18:AV$1158)</f>
        <v>0</v>
      </c>
      <c r="I71" s="179">
        <f>SUMIF('РРО 21-25'!CN$18:CN$1158,свод!AY71,'РРО 21-25'!AW$18:AW$1158)</f>
        <v>0</v>
      </c>
      <c r="J71" s="179">
        <f>SUMIF('РРО 21-25'!CN$18:CN$1158,свод!AY71,'РРО 21-25'!AX$18:AX$1158)</f>
        <v>0</v>
      </c>
      <c r="K71" s="179">
        <f>SUMIF('РРО 21-25'!CN$18:CN$1158,свод!AY71,'РРО 21-25'!AY$18:AY$1158)</f>
        <v>0</v>
      </c>
      <c r="L71" s="179">
        <f>SUMIF('РРО 21-25'!CN$18:CN$1158,свод!AY71,'РРО 21-25'!AZ$18:AZ$1158)</f>
        <v>0</v>
      </c>
      <c r="M71" s="179">
        <f>SUMIF('РРО 21-25'!CN$18:CN$1158,свод!AY71,'РРО 21-25'!BA$18:BA$1158)</f>
        <v>0</v>
      </c>
      <c r="N71" s="179">
        <f>SUMIF('РРО 21-25'!CN$18:CN$1158,свод!AY71,'РРО 21-25'!BB$18:BB$1158)</f>
        <v>0</v>
      </c>
      <c r="O71" s="179">
        <f>SUMIF('РРО 21-25'!CN$18:CN$1158,свод!AY71,'РРО 21-25'!BC$18:BC$1158)</f>
        <v>0</v>
      </c>
      <c r="P71" s="180">
        <f>SUMIF('РРО 21-25'!CN$18:CN$1158,свод!AY71,'РРО 21-25'!BD$18:BD$1158)</f>
        <v>32423963.779999997</v>
      </c>
      <c r="Q71" s="179">
        <f>SUMIF('РРО 21-25'!CN$18:CN$1158,свод!AY71,'РРО 21-25'!BE$18:BE$1158)</f>
        <v>0</v>
      </c>
      <c r="R71" s="179">
        <f>SUMIF('РРО 21-25'!CN$18:CN$1158,свод!AY71,'РРО 21-25'!BF$18:BF$1158)</f>
        <v>21827925</v>
      </c>
      <c r="S71" s="179">
        <f>SUMIF('РРО 21-25'!CN$18:CN$1158,свод!AY71,'РРО 21-25'!BG$18:BG$1158)</f>
        <v>3000002</v>
      </c>
      <c r="T71" s="179">
        <f>SUMIF('РРО 21-25'!CN$18:CN$1158,свод!AY71,'РРО 21-25'!BH$18:BH$1158)</f>
        <v>7596036.7799999993</v>
      </c>
      <c r="U71" s="180">
        <f>SUMIF('РРО 21-25'!CN$18:CN$1158,свод!AY71,'РРО 21-25'!BI$18:BI$1158)</f>
        <v>0</v>
      </c>
      <c r="V71" s="179">
        <f>SUMIF('РРО 21-25'!CN$18:CN$1158,свод!AY71,'РРО 21-25'!BJ$18:BJ$1158)</f>
        <v>0</v>
      </c>
      <c r="W71" s="179">
        <f>SUMIF('РРО 21-25'!CN$18:CN$1158,свод!AY71,'РРО 21-25'!BK$18:BK$1158)</f>
        <v>0</v>
      </c>
      <c r="X71" s="179">
        <f>SUMIF('РРО 21-25'!CN$18:CN$1158,свод!AY71,'РРО 21-25'!BL$18:BL$1158)</f>
        <v>0</v>
      </c>
      <c r="Y71" s="179">
        <f>SUMIF('РРО 21-25'!CN$18:CN$1158,свод!AY71,'РРО 21-25'!BM$18:BM$1158)</f>
        <v>0</v>
      </c>
      <c r="Z71" s="180">
        <f>SUMIF('РРО 21-25'!CN$18:CN$1158,свод!AY71,'РРО 21-25'!BN$18:BN$1158)</f>
        <v>0</v>
      </c>
      <c r="AA71" s="179">
        <f>SUMIF('РРО 21-25'!CN$18:CN$1158,свод!AY71,'РРО 21-25'!BO$18:BO$1158)</f>
        <v>0</v>
      </c>
      <c r="AB71" s="179">
        <f>SUMIF('РРО 21-25'!CN$18:CN$1158,свод!AY71,'РРО 21-25'!BP$18:BP$1158)</f>
        <v>0</v>
      </c>
      <c r="AC71" s="179">
        <f>SUMIF('РРО 21-25'!CN$18:CN$1158,свод!AY71,'РРО 21-25'!BQ$18:BQ$1158)</f>
        <v>0</v>
      </c>
      <c r="AD71" s="179">
        <f>SUMIF('РРО 21-25'!CN$18:CN$1158,свод!AY71,'РРО 21-25'!BR$18:BR$1158)</f>
        <v>0</v>
      </c>
      <c r="AE71" s="180">
        <f>SUMIF('РРО 21-25'!CN$18:CN$1158,свод!AY71,'РРО 21-25'!BS$18:BS$1158)</f>
        <v>0</v>
      </c>
      <c r="AF71" s="179">
        <f>SUMIF('РРО 21-25'!CN$18:CN$1158,свод!AY71,'РРО 21-25'!BT$18:BT$1158)</f>
        <v>0</v>
      </c>
      <c r="AG71" s="179">
        <f>SUMIF('РРО 21-25'!CN$18:CN$1158,свод!AY71,'РРО 21-25'!BU$18:BU$1158)</f>
        <v>0</v>
      </c>
      <c r="AH71" s="179">
        <f>SUMIF('РРО 21-25'!CN$18:CN$1158,свод!AY71,'РРО 21-25'!BV$18:BV$1158)</f>
        <v>0</v>
      </c>
      <c r="AI71" s="179">
        <f>SUMIF('РРО 21-25'!CN$18:CN$1158,свод!AY71,'РРО 21-25'!BW$18:BW$1158)</f>
        <v>0</v>
      </c>
      <c r="AJ71" s="179">
        <f>SUMIF('РРО 21-25'!CN$18:CN$1158,свод!AY71,'РРО 21-25'!BX$18:BX$1158)</f>
        <v>0</v>
      </c>
      <c r="AK71" s="179">
        <f>SUMIF('РРО 21-25'!CN$18:CN$1158,свод!AY71,'РРО 21-25'!BY$18:BY$1158)</f>
        <v>0</v>
      </c>
      <c r="AL71" s="179">
        <f>SUMIF('РРО 21-25'!CN$18:CN$1158,свод!AY71,'РРО 21-25'!BZ$18:BZ$1158)</f>
        <v>0</v>
      </c>
      <c r="AM71" s="179">
        <f>SUMIF('РРО 21-25'!CN$18:CN$1158,свод!AY71,'РРО 21-25'!CA$18:CA$1158)</f>
        <v>0</v>
      </c>
      <c r="AN71" s="179">
        <f>SUMIF('РРО 21-25'!CN$18:CN$1158,свод!AY71,'РРО 21-25'!CB$18:CB$1158)</f>
        <v>0</v>
      </c>
      <c r="AO71" s="179">
        <f>SUMIF('РРО 21-25'!CN$18:CN$1158,свод!AY71,'РРО 21-25'!CC$18:CC$1158)</f>
        <v>32423963.779999997</v>
      </c>
      <c r="AP71" s="179">
        <f>SUMIF('РРО 21-25'!CN$18:CN$1158,свод!AY71,'РРО 21-25'!CD$18:CD$1158)</f>
        <v>0</v>
      </c>
      <c r="AQ71" s="179">
        <f>SUMIF('РРО 21-25'!CN$18:CN$1158,свод!AY71,'РРО 21-25'!CE$18:CE$1158)</f>
        <v>21827925</v>
      </c>
      <c r="AR71" s="179">
        <f>SUMIF('РРО 21-25'!CN$18:CN$1158,свод!AY71,'РРО 21-25'!CF$18:CF$1158)</f>
        <v>3000002</v>
      </c>
      <c r="AS71" s="179">
        <f>SUMIF('РРО 21-25'!CN$18:CN$1158,свод!AY71,'РРО 21-25'!CG$18:CG$1158)</f>
        <v>7596036.7799999993</v>
      </c>
      <c r="AT71" s="179">
        <f>SUMIF('РРО 21-25'!CN$18:CN$1158,свод!AY71,'РРО 21-25'!CH$18:CH$1158)</f>
        <v>0</v>
      </c>
      <c r="AU71" s="179">
        <f>SUMIF('РРО 21-25'!CN$18:CN$1158,свод!AY71,'РРО 21-25'!CI$18:CI$1158)</f>
        <v>0</v>
      </c>
      <c r="AV71" s="179">
        <f>SUMIF('РРО 21-25'!CN$18:CN$1158,свод!AY71,'РРО 21-25'!CJ$18:CJ$1158)</f>
        <v>0</v>
      </c>
      <c r="AW71" s="179">
        <f>SUMIF('РРО 21-25'!CN$18:CN$1158,свод!AY71,'РРО 21-25'!CK$18:CK$1158)</f>
        <v>0</v>
      </c>
      <c r="AX71" s="179">
        <f>SUMIF('РРО 21-25'!CN$18:CN$1158,свод!AY71,'РРО 21-25'!CL$18:CL$1158)</f>
        <v>0</v>
      </c>
      <c r="AY71" t="str">
        <f t="shared" si="1"/>
        <v>4010000350503плановый</v>
      </c>
      <c r="BC71" s="142">
        <f t="shared" si="2"/>
        <v>0</v>
      </c>
      <c r="BD71" s="142">
        <f t="shared" si="3"/>
        <v>0</v>
      </c>
      <c r="BE71" s="142">
        <f t="shared" si="4"/>
        <v>0</v>
      </c>
      <c r="BF71" s="142">
        <f t="shared" si="5"/>
        <v>0</v>
      </c>
      <c r="BG71" s="142">
        <f t="shared" si="6"/>
        <v>0</v>
      </c>
      <c r="BH71" s="142">
        <f t="shared" si="7"/>
        <v>0</v>
      </c>
      <c r="BI71" s="142">
        <f t="shared" si="8"/>
        <v>0</v>
      </c>
      <c r="BJ71" s="142">
        <f t="shared" si="9"/>
        <v>0</v>
      </c>
      <c r="BK71" s="142">
        <f t="shared" si="10"/>
        <v>0</v>
      </c>
      <c r="BL71" s="142">
        <f t="shared" si="11"/>
        <v>0</v>
      </c>
    </row>
    <row r="72" spans="1:64" ht="15" customHeight="1">
      <c r="A72" s="184" t="s">
        <v>1835</v>
      </c>
      <c r="B72" s="183" t="s">
        <v>1023</v>
      </c>
      <c r="C72" s="182" t="s">
        <v>205</v>
      </c>
      <c r="D72" s="182" t="s">
        <v>74</v>
      </c>
      <c r="E72" s="181" t="s">
        <v>91</v>
      </c>
      <c r="F72" s="180">
        <f>SUMIF('РРО 21-25'!CN$18:CN$1158,свод!AY72,'РРО 21-25'!AT$18:AT$1158)</f>
        <v>39898353.75</v>
      </c>
      <c r="G72" s="180">
        <f>SUMIF('РРО 21-25'!CN$18:CN$1158,свод!AY72,'РРО 21-25'!AU$18:AU$1158)</f>
        <v>20791506.469999999</v>
      </c>
      <c r="H72" s="179">
        <f>SUMIF('РРО 21-25'!CN$18:CN$1158,свод!AY72,'РРО 21-25'!AV$18:AV$1158)</f>
        <v>0</v>
      </c>
      <c r="I72" s="179">
        <f>SUMIF('РРО 21-25'!CN$18:CN$1158,свод!AY72,'РРО 21-25'!AW$18:AW$1158)</f>
        <v>0</v>
      </c>
      <c r="J72" s="179">
        <f>SUMIF('РРО 21-25'!CN$18:CN$1158,свод!AY72,'РРО 21-25'!AX$18:AX$1158)</f>
        <v>3627734.01</v>
      </c>
      <c r="K72" s="179">
        <f>SUMIF('РРО 21-25'!CN$18:CN$1158,свод!AY72,'РРО 21-25'!AY$18:AY$1158)</f>
        <v>3627734.01</v>
      </c>
      <c r="L72" s="179">
        <f>SUMIF('РРО 21-25'!CN$18:CN$1158,свод!AY72,'РРО 21-25'!AZ$18:AZ$1158)</f>
        <v>1500001</v>
      </c>
      <c r="M72" s="179">
        <f>SUMIF('РРО 21-25'!CN$18:CN$1158,свод!AY72,'РРО 21-25'!BA$18:BA$1158)</f>
        <v>1500001</v>
      </c>
      <c r="N72" s="179">
        <f>SUMIF('РРО 21-25'!CN$18:CN$1158,свод!AY72,'РРО 21-25'!BB$18:BB$1158)</f>
        <v>34770618.740000002</v>
      </c>
      <c r="O72" s="179">
        <f>SUMIF('РРО 21-25'!CN$18:CN$1158,свод!AY72,'РРО 21-25'!BC$18:BC$1158)</f>
        <v>15663771.460000001</v>
      </c>
      <c r="P72" s="180">
        <f>SUMIF('РРО 21-25'!CN$18:CN$1158,свод!AY72,'РРО 21-25'!BD$18:BD$1158)</f>
        <v>22660632.800000001</v>
      </c>
      <c r="Q72" s="179">
        <f>SUMIF('РРО 21-25'!CN$18:CN$1158,свод!AY72,'РРО 21-25'!BE$18:BE$1158)</f>
        <v>0</v>
      </c>
      <c r="R72" s="179">
        <f>SUMIF('РРО 21-25'!CN$18:CN$1158,свод!AY72,'РРО 21-25'!BF$18:BF$1158)</f>
        <v>6000000</v>
      </c>
      <c r="S72" s="179">
        <f>SUMIF('РРО 21-25'!CN$18:CN$1158,свод!AY72,'РРО 21-25'!BG$18:BG$1158)</f>
        <v>1500001</v>
      </c>
      <c r="T72" s="179">
        <f>SUMIF('РРО 21-25'!CN$18:CN$1158,свод!AY72,'РРО 21-25'!BH$18:BH$1158)</f>
        <v>15160631.800000001</v>
      </c>
      <c r="U72" s="180">
        <f>SUMIF('РРО 21-25'!CN$18:CN$1158,свод!AY72,'РРО 21-25'!BI$18:BI$1158)</f>
        <v>4410380</v>
      </c>
      <c r="V72" s="179">
        <f>SUMIF('РРО 21-25'!CN$18:CN$1158,свод!AY72,'РРО 21-25'!BJ$18:BJ$1158)</f>
        <v>0</v>
      </c>
      <c r="W72" s="179">
        <f>SUMIF('РРО 21-25'!CN$18:CN$1158,свод!AY72,'РРО 21-25'!BK$18:BK$1158)</f>
        <v>0</v>
      </c>
      <c r="X72" s="179">
        <f>SUMIF('РРО 21-25'!CN$18:CN$1158,свод!AY72,'РРО 21-25'!BL$18:BL$1158)</f>
        <v>0</v>
      </c>
      <c r="Y72" s="179">
        <f>SUMIF('РРО 21-25'!CN$18:CN$1158,свод!AY72,'РРО 21-25'!BM$18:BM$1158)</f>
        <v>4410380</v>
      </c>
      <c r="Z72" s="180">
        <f>SUMIF('РРО 21-25'!CN$18:CN$1158,свод!AY72,'РРО 21-25'!BN$18:BN$1158)</f>
        <v>4410380</v>
      </c>
      <c r="AA72" s="179">
        <f>SUMIF('РРО 21-25'!CN$18:CN$1158,свод!AY72,'РРО 21-25'!BO$18:BO$1158)</f>
        <v>0</v>
      </c>
      <c r="AB72" s="179">
        <f>SUMIF('РРО 21-25'!CN$18:CN$1158,свод!AY72,'РРО 21-25'!BP$18:BP$1158)</f>
        <v>0</v>
      </c>
      <c r="AC72" s="179">
        <f>SUMIF('РРО 21-25'!CN$18:CN$1158,свод!AY72,'РРО 21-25'!BQ$18:BQ$1158)</f>
        <v>0</v>
      </c>
      <c r="AD72" s="179">
        <f>SUMIF('РРО 21-25'!CN$18:CN$1158,свод!AY72,'РРО 21-25'!BR$18:BR$1158)</f>
        <v>4410380</v>
      </c>
      <c r="AE72" s="180">
        <f>SUMIF('РРО 21-25'!CN$18:CN$1158,свод!AY72,'РРО 21-25'!BS$18:BS$1158)</f>
        <v>4410380</v>
      </c>
      <c r="AF72" s="179">
        <f>SUMIF('РРО 21-25'!CN$18:CN$1158,свод!AY72,'РРО 21-25'!BT$18:BT$1158)</f>
        <v>0</v>
      </c>
      <c r="AG72" s="179">
        <f>SUMIF('РРО 21-25'!CN$18:CN$1158,свод!AY72,'РРО 21-25'!BU$18:BU$1158)</f>
        <v>0</v>
      </c>
      <c r="AH72" s="179">
        <f>SUMIF('РРО 21-25'!CN$18:CN$1158,свод!AY72,'РРО 21-25'!BV$18:BV$1158)</f>
        <v>0</v>
      </c>
      <c r="AI72" s="179">
        <f>SUMIF('РРО 21-25'!CN$18:CN$1158,свод!AY72,'РРО 21-25'!BW$18:BW$1158)</f>
        <v>4410380</v>
      </c>
      <c r="AJ72" s="179">
        <f>SUMIF('РРО 21-25'!CN$18:CN$1158,свод!AY72,'РРО 21-25'!BX$18:BX$1158)</f>
        <v>39898353.75</v>
      </c>
      <c r="AK72" s="179">
        <f>SUMIF('РРО 21-25'!CN$18:CN$1158,свод!AY72,'РРО 21-25'!BY$18:BY$1158)</f>
        <v>0</v>
      </c>
      <c r="AL72" s="179">
        <f>SUMIF('РРО 21-25'!CN$18:CN$1158,свод!AY72,'РРО 21-25'!BZ$18:BZ$1158)</f>
        <v>3627734.01</v>
      </c>
      <c r="AM72" s="179">
        <f>SUMIF('РРО 21-25'!CN$18:CN$1158,свод!AY72,'РРО 21-25'!CA$18:CA$1158)</f>
        <v>1500001</v>
      </c>
      <c r="AN72" s="179">
        <f>SUMIF('РРО 21-25'!CN$18:CN$1158,свод!AY72,'РРО 21-25'!CB$18:CB$1158)</f>
        <v>34770618.740000002</v>
      </c>
      <c r="AO72" s="179">
        <f>SUMIF('РРО 21-25'!CN$18:CN$1158,свод!AY72,'РРО 21-25'!CC$18:CC$1158)</f>
        <v>22660632.800000001</v>
      </c>
      <c r="AP72" s="179">
        <f>SUMIF('РРО 21-25'!CN$18:CN$1158,свод!AY72,'РРО 21-25'!CD$18:CD$1158)</f>
        <v>0</v>
      </c>
      <c r="AQ72" s="179">
        <f>SUMIF('РРО 21-25'!CN$18:CN$1158,свод!AY72,'РРО 21-25'!CE$18:CE$1158)</f>
        <v>6000000</v>
      </c>
      <c r="AR72" s="179">
        <f>SUMIF('РРО 21-25'!CN$18:CN$1158,свод!AY72,'РРО 21-25'!CF$18:CF$1158)</f>
        <v>1500001</v>
      </c>
      <c r="AS72" s="179">
        <f>SUMIF('РРО 21-25'!CN$18:CN$1158,свод!AY72,'РРО 21-25'!CG$18:CG$1158)</f>
        <v>15160631.800000001</v>
      </c>
      <c r="AT72" s="179">
        <f>SUMIF('РРО 21-25'!CN$18:CN$1158,свод!AY72,'РРО 21-25'!CH$18:CH$1158)</f>
        <v>4410380</v>
      </c>
      <c r="AU72" s="179">
        <f>SUMIF('РРО 21-25'!CN$18:CN$1158,свод!AY72,'РРО 21-25'!CI$18:CI$1158)</f>
        <v>0</v>
      </c>
      <c r="AV72" s="179">
        <f>SUMIF('РРО 21-25'!CN$18:CN$1158,свод!AY72,'РРО 21-25'!CJ$18:CJ$1158)</f>
        <v>0</v>
      </c>
      <c r="AW72" s="179">
        <f>SUMIF('РРО 21-25'!CN$18:CN$1158,свод!AY72,'РРО 21-25'!CK$18:CK$1158)</f>
        <v>0</v>
      </c>
      <c r="AX72" s="179">
        <f>SUMIF('РРО 21-25'!CN$18:CN$1158,свод!AY72,'РРО 21-25'!CL$18:CL$1158)</f>
        <v>4410380</v>
      </c>
      <c r="AY72" t="str">
        <f t="shared" si="1"/>
        <v>4010000350503нормативный</v>
      </c>
      <c r="BC72" s="142">
        <f t="shared" si="2"/>
        <v>0</v>
      </c>
      <c r="BD72" s="142">
        <f t="shared" si="3"/>
        <v>0</v>
      </c>
      <c r="BE72" s="142">
        <f t="shared" si="4"/>
        <v>0</v>
      </c>
      <c r="BF72" s="142">
        <f t="shared" si="5"/>
        <v>0</v>
      </c>
      <c r="BG72" s="142">
        <f t="shared" si="6"/>
        <v>0</v>
      </c>
      <c r="BH72" s="142">
        <f t="shared" si="7"/>
        <v>0</v>
      </c>
      <c r="BI72" s="142">
        <f t="shared" si="8"/>
        <v>0</v>
      </c>
      <c r="BJ72" s="142">
        <f t="shared" si="9"/>
        <v>0</v>
      </c>
      <c r="BK72" s="142">
        <f t="shared" si="10"/>
        <v>0</v>
      </c>
      <c r="BL72" s="142">
        <f t="shared" si="11"/>
        <v>0</v>
      </c>
    </row>
    <row r="73" spans="1:64" ht="15" customHeight="1">
      <c r="A73" s="184" t="s">
        <v>1835</v>
      </c>
      <c r="B73" s="183" t="s">
        <v>1023</v>
      </c>
      <c r="C73" s="182" t="s">
        <v>214</v>
      </c>
      <c r="D73" s="182" t="s">
        <v>71</v>
      </c>
      <c r="E73" s="181" t="s">
        <v>92</v>
      </c>
      <c r="F73" s="180">
        <f>SUMIF('РРО 21-25'!CN$18:CN$1158,свод!AY73,'РРО 21-25'!AT$18:AT$1158)</f>
        <v>0</v>
      </c>
      <c r="G73" s="180">
        <f>SUMIF('РРО 21-25'!CN$18:CN$1158,свод!AY73,'РРО 21-25'!AU$18:AU$1158)</f>
        <v>0</v>
      </c>
      <c r="H73" s="179">
        <f>SUMIF('РРО 21-25'!CN$18:CN$1158,свод!AY73,'РРО 21-25'!AV$18:AV$1158)</f>
        <v>0</v>
      </c>
      <c r="I73" s="179">
        <f>SUMIF('РРО 21-25'!CN$18:CN$1158,свод!AY73,'РРО 21-25'!AW$18:AW$1158)</f>
        <v>0</v>
      </c>
      <c r="J73" s="179">
        <f>SUMIF('РРО 21-25'!CN$18:CN$1158,свод!AY73,'РРО 21-25'!AX$18:AX$1158)</f>
        <v>0</v>
      </c>
      <c r="K73" s="179">
        <f>SUMIF('РРО 21-25'!CN$18:CN$1158,свод!AY73,'РРО 21-25'!AY$18:AY$1158)</f>
        <v>0</v>
      </c>
      <c r="L73" s="179">
        <f>SUMIF('РРО 21-25'!CN$18:CN$1158,свод!AY73,'РРО 21-25'!AZ$18:AZ$1158)</f>
        <v>0</v>
      </c>
      <c r="M73" s="179">
        <f>SUMIF('РРО 21-25'!CN$18:CN$1158,свод!AY73,'РРО 21-25'!BA$18:BA$1158)</f>
        <v>0</v>
      </c>
      <c r="N73" s="179">
        <f>SUMIF('РРО 21-25'!CN$18:CN$1158,свод!AY73,'РРО 21-25'!BB$18:BB$1158)</f>
        <v>0</v>
      </c>
      <c r="O73" s="179">
        <f>SUMIF('РРО 21-25'!CN$18:CN$1158,свод!AY73,'РРО 21-25'!BC$18:BC$1158)</f>
        <v>0</v>
      </c>
      <c r="P73" s="180">
        <f>SUMIF('РРО 21-25'!CN$18:CN$1158,свод!AY73,'РРО 21-25'!BD$18:BD$1158)</f>
        <v>10941990.4</v>
      </c>
      <c r="Q73" s="179">
        <f>SUMIF('РРО 21-25'!CN$18:CN$1158,свод!AY73,'РРО 21-25'!BE$18:BE$1158)</f>
        <v>0</v>
      </c>
      <c r="R73" s="179">
        <f>SUMIF('РРО 21-25'!CN$18:CN$1158,свод!AY73,'РРО 21-25'!BF$18:BF$1158)</f>
        <v>6000000</v>
      </c>
      <c r="S73" s="179">
        <f>SUMIF('РРО 21-25'!CN$18:CN$1158,свод!AY73,'РРО 21-25'!BG$18:BG$1158)</f>
        <v>563990.4</v>
      </c>
      <c r="T73" s="179">
        <f>SUMIF('РРО 21-25'!CN$18:CN$1158,свод!AY73,'РРО 21-25'!BH$18:BH$1158)</f>
        <v>4378000</v>
      </c>
      <c r="U73" s="180">
        <f>SUMIF('РРО 21-25'!CN$18:CN$1158,свод!AY73,'РРО 21-25'!BI$18:BI$1158)</f>
        <v>0</v>
      </c>
      <c r="V73" s="179">
        <f>SUMIF('РРО 21-25'!CN$18:CN$1158,свод!AY73,'РРО 21-25'!BJ$18:BJ$1158)</f>
        <v>0</v>
      </c>
      <c r="W73" s="179">
        <f>SUMIF('РРО 21-25'!CN$18:CN$1158,свод!AY73,'РРО 21-25'!BK$18:BK$1158)</f>
        <v>0</v>
      </c>
      <c r="X73" s="179">
        <f>SUMIF('РРО 21-25'!CN$18:CN$1158,свод!AY73,'РРО 21-25'!BL$18:BL$1158)</f>
        <v>0</v>
      </c>
      <c r="Y73" s="179">
        <f>SUMIF('РРО 21-25'!CN$18:CN$1158,свод!AY73,'РРО 21-25'!BM$18:BM$1158)</f>
        <v>0</v>
      </c>
      <c r="Z73" s="180">
        <f>SUMIF('РРО 21-25'!CN$18:CN$1158,свод!AY73,'РРО 21-25'!BN$18:BN$1158)</f>
        <v>0</v>
      </c>
      <c r="AA73" s="179">
        <f>SUMIF('РРО 21-25'!CN$18:CN$1158,свод!AY73,'РРО 21-25'!BO$18:BO$1158)</f>
        <v>0</v>
      </c>
      <c r="AB73" s="179">
        <f>SUMIF('РРО 21-25'!CN$18:CN$1158,свод!AY73,'РРО 21-25'!BP$18:BP$1158)</f>
        <v>0</v>
      </c>
      <c r="AC73" s="179">
        <f>SUMIF('РРО 21-25'!CN$18:CN$1158,свод!AY73,'РРО 21-25'!BQ$18:BQ$1158)</f>
        <v>0</v>
      </c>
      <c r="AD73" s="179">
        <f>SUMIF('РРО 21-25'!CN$18:CN$1158,свод!AY73,'РРО 21-25'!BR$18:BR$1158)</f>
        <v>0</v>
      </c>
      <c r="AE73" s="180">
        <f>SUMIF('РРО 21-25'!CN$18:CN$1158,свод!AY73,'РРО 21-25'!BS$18:BS$1158)</f>
        <v>0</v>
      </c>
      <c r="AF73" s="179">
        <f>SUMIF('РРО 21-25'!CN$18:CN$1158,свод!AY73,'РРО 21-25'!BT$18:BT$1158)</f>
        <v>0</v>
      </c>
      <c r="AG73" s="179">
        <f>SUMIF('РРО 21-25'!CN$18:CN$1158,свод!AY73,'РРО 21-25'!BU$18:BU$1158)</f>
        <v>0</v>
      </c>
      <c r="AH73" s="179">
        <f>SUMIF('РРО 21-25'!CN$18:CN$1158,свод!AY73,'РРО 21-25'!BV$18:BV$1158)</f>
        <v>0</v>
      </c>
      <c r="AI73" s="179">
        <f>SUMIF('РРО 21-25'!CN$18:CN$1158,свод!AY73,'РРО 21-25'!BW$18:BW$1158)</f>
        <v>0</v>
      </c>
      <c r="AJ73" s="179">
        <f>SUMIF('РРО 21-25'!CN$18:CN$1158,свод!AY73,'РРО 21-25'!BX$18:BX$1158)</f>
        <v>0</v>
      </c>
      <c r="AK73" s="179">
        <f>SUMIF('РРО 21-25'!CN$18:CN$1158,свод!AY73,'РРО 21-25'!BY$18:BY$1158)</f>
        <v>0</v>
      </c>
      <c r="AL73" s="179">
        <f>SUMIF('РРО 21-25'!CN$18:CN$1158,свод!AY73,'РРО 21-25'!BZ$18:BZ$1158)</f>
        <v>0</v>
      </c>
      <c r="AM73" s="179">
        <f>SUMIF('РРО 21-25'!CN$18:CN$1158,свод!AY73,'РРО 21-25'!CA$18:CA$1158)</f>
        <v>0</v>
      </c>
      <c r="AN73" s="179">
        <f>SUMIF('РРО 21-25'!CN$18:CN$1158,свод!AY73,'РРО 21-25'!CB$18:CB$1158)</f>
        <v>0</v>
      </c>
      <c r="AO73" s="179">
        <f>SUMIF('РРО 21-25'!CN$18:CN$1158,свод!AY73,'РРО 21-25'!CC$18:CC$1158)</f>
        <v>10941990.4</v>
      </c>
      <c r="AP73" s="179">
        <f>SUMIF('РРО 21-25'!CN$18:CN$1158,свод!AY73,'РРО 21-25'!CD$18:CD$1158)</f>
        <v>0</v>
      </c>
      <c r="AQ73" s="179">
        <f>SUMIF('РРО 21-25'!CN$18:CN$1158,свод!AY73,'РРО 21-25'!CE$18:CE$1158)</f>
        <v>6000000</v>
      </c>
      <c r="AR73" s="179">
        <f>SUMIF('РРО 21-25'!CN$18:CN$1158,свод!AY73,'РРО 21-25'!CF$18:CF$1158)</f>
        <v>563990.4</v>
      </c>
      <c r="AS73" s="179">
        <f>SUMIF('РРО 21-25'!CN$18:CN$1158,свод!AY73,'РРО 21-25'!CG$18:CG$1158)</f>
        <v>4378000</v>
      </c>
      <c r="AT73" s="179">
        <f>SUMIF('РРО 21-25'!CN$18:CN$1158,свод!AY73,'РРО 21-25'!CH$18:CH$1158)</f>
        <v>0</v>
      </c>
      <c r="AU73" s="179">
        <f>SUMIF('РРО 21-25'!CN$18:CN$1158,свод!AY73,'РРО 21-25'!CI$18:CI$1158)</f>
        <v>0</v>
      </c>
      <c r="AV73" s="179">
        <f>SUMIF('РРО 21-25'!CN$18:CN$1158,свод!AY73,'РРО 21-25'!CJ$18:CJ$1158)</f>
        <v>0</v>
      </c>
      <c r="AW73" s="179">
        <f>SUMIF('РРО 21-25'!CN$18:CN$1158,свод!AY73,'РРО 21-25'!CK$18:CK$1158)</f>
        <v>0</v>
      </c>
      <c r="AX73" s="179">
        <f>SUMIF('РРО 21-25'!CN$18:CN$1158,свод!AY73,'РРО 21-25'!CL$18:CL$1158)</f>
        <v>0</v>
      </c>
      <c r="AY73" t="str">
        <f t="shared" si="1"/>
        <v>4010000350801плановый</v>
      </c>
      <c r="BC73" s="142">
        <f t="shared" si="2"/>
        <v>0</v>
      </c>
      <c r="BD73" s="142">
        <f t="shared" si="3"/>
        <v>0</v>
      </c>
      <c r="BE73" s="142">
        <f t="shared" si="4"/>
        <v>0</v>
      </c>
      <c r="BF73" s="142">
        <f t="shared" si="5"/>
        <v>0</v>
      </c>
      <c r="BG73" s="142">
        <f t="shared" si="6"/>
        <v>0</v>
      </c>
      <c r="BH73" s="142">
        <f t="shared" si="7"/>
        <v>0</v>
      </c>
      <c r="BI73" s="142">
        <f t="shared" si="8"/>
        <v>0</v>
      </c>
      <c r="BJ73" s="142">
        <f t="shared" si="9"/>
        <v>0</v>
      </c>
      <c r="BK73" s="142">
        <f t="shared" si="10"/>
        <v>0</v>
      </c>
      <c r="BL73" s="142">
        <f t="shared" si="11"/>
        <v>0</v>
      </c>
    </row>
    <row r="74" spans="1:64" ht="13.5" customHeight="1">
      <c r="A74" s="184">
        <v>401000036</v>
      </c>
      <c r="B74" s="183" t="s">
        <v>176</v>
      </c>
      <c r="C74" s="182" t="s">
        <v>71</v>
      </c>
      <c r="D74" s="182" t="s">
        <v>72</v>
      </c>
      <c r="E74" s="181" t="s">
        <v>91</v>
      </c>
      <c r="F74" s="180">
        <f>SUMIF('РРО 21-25'!CN$18:CN$1158,свод!AY74,'РРО 21-25'!AT$18:AT$1158)</f>
        <v>162126</v>
      </c>
      <c r="G74" s="180">
        <f>SUMIF('РРО 21-25'!CN$18:CN$1158,свод!AY74,'РРО 21-25'!AU$18:AU$1158)</f>
        <v>162126</v>
      </c>
      <c r="H74" s="179">
        <f>SUMIF('РРО 21-25'!CN$18:CN$1158,свод!AY74,'РРО 21-25'!AV$18:AV$1158)</f>
        <v>0</v>
      </c>
      <c r="I74" s="179">
        <f>SUMIF('РРО 21-25'!CN$18:CN$1158,свод!AY74,'РРО 21-25'!AW$18:AW$1158)</f>
        <v>0</v>
      </c>
      <c r="J74" s="179">
        <f>SUMIF('РРО 21-25'!CN$18:CN$1158,свод!AY74,'РРО 21-25'!AX$18:AX$1158)</f>
        <v>0</v>
      </c>
      <c r="K74" s="179">
        <f>SUMIF('РРО 21-25'!CN$18:CN$1158,свод!AY74,'РРО 21-25'!AY$18:AY$1158)</f>
        <v>0</v>
      </c>
      <c r="L74" s="179">
        <f>SUMIF('РРО 21-25'!CN$18:CN$1158,свод!AY74,'РРО 21-25'!AZ$18:AZ$1158)</f>
        <v>0</v>
      </c>
      <c r="M74" s="179">
        <f>SUMIF('РРО 21-25'!CN$18:CN$1158,свод!AY74,'РРО 21-25'!BA$18:BA$1158)</f>
        <v>0</v>
      </c>
      <c r="N74" s="179">
        <f>SUMIF('РРО 21-25'!CN$18:CN$1158,свод!AY74,'РРО 21-25'!BB$18:BB$1158)</f>
        <v>162126</v>
      </c>
      <c r="O74" s="179">
        <f>SUMIF('РРО 21-25'!CN$18:CN$1158,свод!AY74,'РРО 21-25'!BC$18:BC$1158)</f>
        <v>162126</v>
      </c>
      <c r="P74" s="180">
        <f>SUMIF('РРО 21-25'!CN$18:CN$1158,свод!AY74,'РРО 21-25'!BD$18:BD$1158)</f>
        <v>162126</v>
      </c>
      <c r="Q74" s="179">
        <f>SUMIF('РРО 21-25'!CN$18:CN$1158,свод!AY74,'РРО 21-25'!BE$18:BE$1158)</f>
        <v>0</v>
      </c>
      <c r="R74" s="179">
        <f>SUMIF('РРО 21-25'!CN$18:CN$1158,свод!AY74,'РРО 21-25'!BF$18:BF$1158)</f>
        <v>0</v>
      </c>
      <c r="S74" s="179">
        <f>SUMIF('РРО 21-25'!CN$18:CN$1158,свод!AY74,'РРО 21-25'!BG$18:BG$1158)</f>
        <v>0</v>
      </c>
      <c r="T74" s="179">
        <f>SUMIF('РРО 21-25'!CN$18:CN$1158,свод!AY74,'РРО 21-25'!BH$18:BH$1158)</f>
        <v>162126</v>
      </c>
      <c r="U74" s="180">
        <f>SUMIF('РРО 21-25'!CN$18:CN$1158,свод!AY74,'РРО 21-25'!BI$18:BI$1158)</f>
        <v>162126</v>
      </c>
      <c r="V74" s="179">
        <f>SUMIF('РРО 21-25'!CN$18:CN$1158,свод!AY74,'РРО 21-25'!BJ$18:BJ$1158)</f>
        <v>0</v>
      </c>
      <c r="W74" s="179">
        <f>SUMIF('РРО 21-25'!CN$18:CN$1158,свод!AY74,'РРО 21-25'!BK$18:BK$1158)</f>
        <v>0</v>
      </c>
      <c r="X74" s="179">
        <f>SUMIF('РРО 21-25'!CN$18:CN$1158,свод!AY74,'РРО 21-25'!BL$18:BL$1158)</f>
        <v>0</v>
      </c>
      <c r="Y74" s="179">
        <f>SUMIF('РРО 21-25'!CN$18:CN$1158,свод!AY74,'РРО 21-25'!BM$18:BM$1158)</f>
        <v>162126</v>
      </c>
      <c r="Z74" s="180">
        <f>SUMIF('РРО 21-25'!CN$18:CN$1158,свод!AY74,'РРО 21-25'!BN$18:BN$1158)</f>
        <v>162126</v>
      </c>
      <c r="AA74" s="179">
        <f>SUMIF('РРО 21-25'!CN$18:CN$1158,свод!AY74,'РРО 21-25'!BO$18:BO$1158)</f>
        <v>0</v>
      </c>
      <c r="AB74" s="179">
        <f>SUMIF('РРО 21-25'!CN$18:CN$1158,свод!AY74,'РРО 21-25'!BP$18:BP$1158)</f>
        <v>0</v>
      </c>
      <c r="AC74" s="179">
        <f>SUMIF('РРО 21-25'!CN$18:CN$1158,свод!AY74,'РРО 21-25'!BQ$18:BQ$1158)</f>
        <v>0</v>
      </c>
      <c r="AD74" s="179">
        <f>SUMIF('РРО 21-25'!CN$18:CN$1158,свод!AY74,'РРО 21-25'!BR$18:BR$1158)</f>
        <v>162126</v>
      </c>
      <c r="AE74" s="180">
        <f>SUMIF('РРО 21-25'!CN$18:CN$1158,свод!AY74,'РРО 21-25'!BS$18:BS$1158)</f>
        <v>162126</v>
      </c>
      <c r="AF74" s="179">
        <f>SUMIF('РРО 21-25'!CN$18:CN$1158,свод!AY74,'РРО 21-25'!BT$18:BT$1158)</f>
        <v>0</v>
      </c>
      <c r="AG74" s="179">
        <f>SUMIF('РРО 21-25'!CN$18:CN$1158,свод!AY74,'РРО 21-25'!BU$18:BU$1158)</f>
        <v>0</v>
      </c>
      <c r="AH74" s="179">
        <f>SUMIF('РРО 21-25'!CN$18:CN$1158,свод!AY74,'РРО 21-25'!BV$18:BV$1158)</f>
        <v>0</v>
      </c>
      <c r="AI74" s="179">
        <f>SUMIF('РРО 21-25'!CN$18:CN$1158,свод!AY74,'РРО 21-25'!BW$18:BW$1158)</f>
        <v>162126</v>
      </c>
      <c r="AJ74" s="179">
        <f>SUMIF('РРО 21-25'!CN$18:CN$1158,свод!AY74,'РРО 21-25'!BX$18:BX$1158)</f>
        <v>162126</v>
      </c>
      <c r="AK74" s="179">
        <f>SUMIF('РРО 21-25'!CN$18:CN$1158,свод!AY74,'РРО 21-25'!BY$18:BY$1158)</f>
        <v>0</v>
      </c>
      <c r="AL74" s="179">
        <f>SUMIF('РРО 21-25'!CN$18:CN$1158,свод!AY74,'РРО 21-25'!BZ$18:BZ$1158)</f>
        <v>0</v>
      </c>
      <c r="AM74" s="179">
        <f>SUMIF('РРО 21-25'!CN$18:CN$1158,свод!AY74,'РРО 21-25'!CA$18:CA$1158)</f>
        <v>0</v>
      </c>
      <c r="AN74" s="179">
        <f>SUMIF('РРО 21-25'!CN$18:CN$1158,свод!AY74,'РРО 21-25'!CB$18:CB$1158)</f>
        <v>162126</v>
      </c>
      <c r="AO74" s="179">
        <f>SUMIF('РРО 21-25'!CN$18:CN$1158,свод!AY74,'РРО 21-25'!CC$18:CC$1158)</f>
        <v>162126</v>
      </c>
      <c r="AP74" s="179">
        <f>SUMIF('РРО 21-25'!CN$18:CN$1158,свод!AY74,'РРО 21-25'!CD$18:CD$1158)</f>
        <v>0</v>
      </c>
      <c r="AQ74" s="179">
        <f>SUMIF('РРО 21-25'!CN$18:CN$1158,свод!AY74,'РРО 21-25'!CE$18:CE$1158)</f>
        <v>0</v>
      </c>
      <c r="AR74" s="179">
        <f>SUMIF('РРО 21-25'!CN$18:CN$1158,свод!AY74,'РРО 21-25'!CF$18:CF$1158)</f>
        <v>0</v>
      </c>
      <c r="AS74" s="179">
        <f>SUMIF('РРО 21-25'!CN$18:CN$1158,свод!AY74,'РРО 21-25'!CG$18:CG$1158)</f>
        <v>162126</v>
      </c>
      <c r="AT74" s="179">
        <f>SUMIF('РРО 21-25'!CN$18:CN$1158,свод!AY74,'РРО 21-25'!CH$18:CH$1158)</f>
        <v>162126</v>
      </c>
      <c r="AU74" s="179">
        <f>SUMIF('РРО 21-25'!CN$18:CN$1158,свод!AY74,'РРО 21-25'!CI$18:CI$1158)</f>
        <v>0</v>
      </c>
      <c r="AV74" s="179">
        <f>SUMIF('РРО 21-25'!CN$18:CN$1158,свод!AY74,'РРО 21-25'!CJ$18:CJ$1158)</f>
        <v>0</v>
      </c>
      <c r="AW74" s="179">
        <f>SUMIF('РРО 21-25'!CN$18:CN$1158,свод!AY74,'РРО 21-25'!CK$18:CK$1158)</f>
        <v>0</v>
      </c>
      <c r="AX74" s="179">
        <f>SUMIF('РРО 21-25'!CN$18:CN$1158,свод!AY74,'РРО 21-25'!CL$18:CL$1158)</f>
        <v>162126</v>
      </c>
      <c r="AY74" t="str">
        <f t="shared" ref="AY74:AY148" si="82">CONCATENATE(A74,C74,D74,E74)</f>
        <v>4010000360113нормативный</v>
      </c>
      <c r="BC74" s="142">
        <f t="shared" si="2"/>
        <v>0</v>
      </c>
      <c r="BD74" s="142">
        <f t="shared" si="3"/>
        <v>0</v>
      </c>
      <c r="BE74" s="142">
        <f t="shared" si="4"/>
        <v>0</v>
      </c>
      <c r="BF74" s="142">
        <f t="shared" si="5"/>
        <v>0</v>
      </c>
      <c r="BG74" s="142">
        <f t="shared" si="6"/>
        <v>0</v>
      </c>
      <c r="BH74" s="142">
        <f t="shared" si="7"/>
        <v>0</v>
      </c>
      <c r="BI74" s="142">
        <f t="shared" si="8"/>
        <v>0</v>
      </c>
      <c r="BJ74" s="142">
        <f t="shared" si="9"/>
        <v>0</v>
      </c>
      <c r="BK74" s="142">
        <f t="shared" si="10"/>
        <v>0</v>
      </c>
      <c r="BL74" s="142">
        <f t="shared" si="11"/>
        <v>0</v>
      </c>
    </row>
    <row r="75" spans="1:64" ht="13.5" customHeight="1">
      <c r="A75" s="184">
        <v>401000036</v>
      </c>
      <c r="B75" s="183" t="s">
        <v>176</v>
      </c>
      <c r="C75" s="182" t="s">
        <v>71</v>
      </c>
      <c r="D75" s="182" t="s">
        <v>72</v>
      </c>
      <c r="E75" s="181" t="s">
        <v>92</v>
      </c>
      <c r="F75" s="180">
        <f>SUMIF('РРО 21-25'!CN$18:CN$1158,свод!AY75,'РРО 21-25'!AT$18:AT$1158)</f>
        <v>349361</v>
      </c>
      <c r="G75" s="180">
        <f>SUMIF('РРО 21-25'!CN$18:CN$1158,свод!AY75,'РРО 21-25'!AU$18:AU$1158)</f>
        <v>349361</v>
      </c>
      <c r="H75" s="179">
        <f>SUMIF('РРО 21-25'!CN$18:CN$1158,свод!AY75,'РРО 21-25'!AV$18:AV$1158)</f>
        <v>0</v>
      </c>
      <c r="I75" s="179">
        <f>SUMIF('РРО 21-25'!CN$18:CN$1158,свод!AY75,'РРО 21-25'!AW$18:AW$1158)</f>
        <v>0</v>
      </c>
      <c r="J75" s="179">
        <f>SUMIF('РРО 21-25'!CN$18:CN$1158,свод!AY75,'РРО 21-25'!AX$18:AX$1158)</f>
        <v>0</v>
      </c>
      <c r="K75" s="179">
        <f>SUMIF('РРО 21-25'!CN$18:CN$1158,свод!AY75,'РРО 21-25'!AY$18:AY$1158)</f>
        <v>0</v>
      </c>
      <c r="L75" s="179">
        <f>SUMIF('РРО 21-25'!CN$18:CN$1158,свод!AY75,'РРО 21-25'!AZ$18:AZ$1158)</f>
        <v>0</v>
      </c>
      <c r="M75" s="179">
        <f>SUMIF('РРО 21-25'!CN$18:CN$1158,свод!AY75,'РРО 21-25'!BA$18:BA$1158)</f>
        <v>0</v>
      </c>
      <c r="N75" s="179">
        <f>SUMIF('РРО 21-25'!CN$18:CN$1158,свод!AY75,'РРО 21-25'!BB$18:BB$1158)</f>
        <v>349361</v>
      </c>
      <c r="O75" s="179">
        <f>SUMIF('РРО 21-25'!CN$18:CN$1158,свод!AY75,'РРО 21-25'!BC$18:BC$1158)</f>
        <v>349361</v>
      </c>
      <c r="P75" s="180">
        <f>SUMIF('РРО 21-25'!CN$18:CN$1158,свод!AY75,'РРО 21-25'!BD$18:BD$1158)</f>
        <v>349361</v>
      </c>
      <c r="Q75" s="179">
        <f>SUMIF('РРО 21-25'!CN$18:CN$1158,свод!AY75,'РРО 21-25'!BE$18:BE$1158)</f>
        <v>0</v>
      </c>
      <c r="R75" s="179">
        <f>SUMIF('РРО 21-25'!CN$18:CN$1158,свод!AY75,'РРО 21-25'!BF$18:BF$1158)</f>
        <v>0</v>
      </c>
      <c r="S75" s="179">
        <f>SUMIF('РРО 21-25'!CN$18:CN$1158,свод!AY75,'РРО 21-25'!BG$18:BG$1158)</f>
        <v>0</v>
      </c>
      <c r="T75" s="179">
        <f>SUMIF('РРО 21-25'!CN$18:CN$1158,свод!AY75,'РРО 21-25'!BH$18:BH$1158)</f>
        <v>349361</v>
      </c>
      <c r="U75" s="180">
        <f>SUMIF('РРО 21-25'!CN$18:CN$1158,свод!AY75,'РРО 21-25'!BI$18:BI$1158)</f>
        <v>349361</v>
      </c>
      <c r="V75" s="179">
        <f>SUMIF('РРО 21-25'!CN$18:CN$1158,свод!AY75,'РРО 21-25'!BJ$18:BJ$1158)</f>
        <v>0</v>
      </c>
      <c r="W75" s="179">
        <f>SUMIF('РРО 21-25'!CN$18:CN$1158,свод!AY75,'РРО 21-25'!BK$18:BK$1158)</f>
        <v>0</v>
      </c>
      <c r="X75" s="179">
        <f>SUMIF('РРО 21-25'!CN$18:CN$1158,свод!AY75,'РРО 21-25'!BL$18:BL$1158)</f>
        <v>0</v>
      </c>
      <c r="Y75" s="179">
        <f>SUMIF('РРО 21-25'!CN$18:CN$1158,свод!AY75,'РРО 21-25'!BM$18:BM$1158)</f>
        <v>349361</v>
      </c>
      <c r="Z75" s="180">
        <f>SUMIF('РРО 21-25'!CN$18:CN$1158,свод!AY75,'РРО 21-25'!BN$18:BN$1158)</f>
        <v>349361</v>
      </c>
      <c r="AA75" s="179">
        <f>SUMIF('РРО 21-25'!CN$18:CN$1158,свод!AY75,'РРО 21-25'!BO$18:BO$1158)</f>
        <v>0</v>
      </c>
      <c r="AB75" s="179">
        <f>SUMIF('РРО 21-25'!CN$18:CN$1158,свод!AY75,'РРО 21-25'!BP$18:BP$1158)</f>
        <v>0</v>
      </c>
      <c r="AC75" s="179">
        <f>SUMIF('РРО 21-25'!CN$18:CN$1158,свод!AY75,'РРО 21-25'!BQ$18:BQ$1158)</f>
        <v>0</v>
      </c>
      <c r="AD75" s="179">
        <f>SUMIF('РРО 21-25'!CN$18:CN$1158,свод!AY75,'РРО 21-25'!BR$18:BR$1158)</f>
        <v>349361</v>
      </c>
      <c r="AE75" s="180">
        <f>SUMIF('РРО 21-25'!CN$18:CN$1158,свод!AY75,'РРО 21-25'!BS$18:BS$1158)</f>
        <v>349361</v>
      </c>
      <c r="AF75" s="179">
        <f>SUMIF('РРО 21-25'!CN$18:CN$1158,свод!AY75,'РРО 21-25'!BT$18:BT$1158)</f>
        <v>0</v>
      </c>
      <c r="AG75" s="179">
        <f>SUMIF('РРО 21-25'!CN$18:CN$1158,свод!AY75,'РРО 21-25'!BU$18:BU$1158)</f>
        <v>0</v>
      </c>
      <c r="AH75" s="179">
        <f>SUMIF('РРО 21-25'!CN$18:CN$1158,свод!AY75,'РРО 21-25'!BV$18:BV$1158)</f>
        <v>0</v>
      </c>
      <c r="AI75" s="179">
        <f>SUMIF('РРО 21-25'!CN$18:CN$1158,свод!AY75,'РРО 21-25'!BW$18:BW$1158)</f>
        <v>349361</v>
      </c>
      <c r="AJ75" s="179">
        <f>SUMIF('РРО 21-25'!CN$18:CN$1158,свод!AY75,'РРО 21-25'!BX$18:BX$1158)</f>
        <v>349361</v>
      </c>
      <c r="AK75" s="179">
        <f>SUMIF('РРО 21-25'!CN$18:CN$1158,свод!AY75,'РРО 21-25'!BY$18:BY$1158)</f>
        <v>0</v>
      </c>
      <c r="AL75" s="179">
        <f>SUMIF('РРО 21-25'!CN$18:CN$1158,свод!AY75,'РРО 21-25'!BZ$18:BZ$1158)</f>
        <v>0</v>
      </c>
      <c r="AM75" s="179">
        <f>SUMIF('РРО 21-25'!CN$18:CN$1158,свод!AY75,'РРО 21-25'!CA$18:CA$1158)</f>
        <v>0</v>
      </c>
      <c r="AN75" s="179">
        <f>SUMIF('РРО 21-25'!CN$18:CN$1158,свод!AY75,'РРО 21-25'!CB$18:CB$1158)</f>
        <v>349361</v>
      </c>
      <c r="AO75" s="179">
        <f>SUMIF('РРО 21-25'!CN$18:CN$1158,свод!AY75,'РРО 21-25'!CC$18:CC$1158)</f>
        <v>349361</v>
      </c>
      <c r="AP75" s="179">
        <f>SUMIF('РРО 21-25'!CN$18:CN$1158,свод!AY75,'РРО 21-25'!CD$18:CD$1158)</f>
        <v>0</v>
      </c>
      <c r="AQ75" s="179">
        <f>SUMIF('РРО 21-25'!CN$18:CN$1158,свод!AY75,'РРО 21-25'!CE$18:CE$1158)</f>
        <v>0</v>
      </c>
      <c r="AR75" s="179">
        <f>SUMIF('РРО 21-25'!CN$18:CN$1158,свод!AY75,'РРО 21-25'!CF$18:CF$1158)</f>
        <v>0</v>
      </c>
      <c r="AS75" s="179">
        <f>SUMIF('РРО 21-25'!CN$18:CN$1158,свод!AY75,'РРО 21-25'!CG$18:CG$1158)</f>
        <v>349361</v>
      </c>
      <c r="AT75" s="179">
        <f>SUMIF('РРО 21-25'!CN$18:CN$1158,свод!AY75,'РРО 21-25'!CH$18:CH$1158)</f>
        <v>349361</v>
      </c>
      <c r="AU75" s="179">
        <f>SUMIF('РРО 21-25'!CN$18:CN$1158,свод!AY75,'РРО 21-25'!CI$18:CI$1158)</f>
        <v>0</v>
      </c>
      <c r="AV75" s="179">
        <f>SUMIF('РРО 21-25'!CN$18:CN$1158,свод!AY75,'РРО 21-25'!CJ$18:CJ$1158)</f>
        <v>0</v>
      </c>
      <c r="AW75" s="179">
        <f>SUMIF('РРО 21-25'!CN$18:CN$1158,свод!AY75,'РРО 21-25'!CK$18:CK$1158)</f>
        <v>0</v>
      </c>
      <c r="AX75" s="179">
        <f>SUMIF('РРО 21-25'!CN$18:CN$1158,свод!AY75,'РРО 21-25'!CL$18:CL$1158)</f>
        <v>349361</v>
      </c>
      <c r="AY75" t="str">
        <f t="shared" si="82"/>
        <v>4010000360113плановый</v>
      </c>
      <c r="BC75" s="142">
        <f t="shared" si="2"/>
        <v>0</v>
      </c>
      <c r="BD75" s="142">
        <f t="shared" si="3"/>
        <v>0</v>
      </c>
      <c r="BE75" s="142">
        <f t="shared" si="4"/>
        <v>0</v>
      </c>
      <c r="BF75" s="142">
        <f t="shared" si="5"/>
        <v>0</v>
      </c>
      <c r="BG75" s="142">
        <f t="shared" si="6"/>
        <v>0</v>
      </c>
      <c r="BH75" s="142">
        <f t="shared" si="7"/>
        <v>0</v>
      </c>
      <c r="BI75" s="142">
        <f t="shared" si="8"/>
        <v>0</v>
      </c>
      <c r="BJ75" s="142">
        <f t="shared" si="9"/>
        <v>0</v>
      </c>
      <c r="BK75" s="142">
        <f t="shared" si="10"/>
        <v>0</v>
      </c>
      <c r="BL75" s="142">
        <f t="shared" si="11"/>
        <v>0</v>
      </c>
    </row>
    <row r="76" spans="1:64" ht="15" customHeight="1">
      <c r="A76" s="184">
        <v>401000037</v>
      </c>
      <c r="B76" s="183" t="s">
        <v>1316</v>
      </c>
      <c r="C76" s="182" t="s">
        <v>205</v>
      </c>
      <c r="D76" s="182" t="s">
        <v>74</v>
      </c>
      <c r="E76" s="181" t="s">
        <v>92</v>
      </c>
      <c r="F76" s="180">
        <f>SUMIF('РРО 21-25'!CN$18:CN$1158,свод!AY76,'РРО 21-25'!AT$18:AT$1158)</f>
        <v>35063844.469999999</v>
      </c>
      <c r="G76" s="180">
        <f>SUMIF('РРО 21-25'!CN$18:CN$1158,свод!AY76,'РРО 21-25'!AU$18:AU$1158)</f>
        <v>33171302.210000001</v>
      </c>
      <c r="H76" s="179">
        <f>SUMIF('РРО 21-25'!CN$18:CN$1158,свод!AY76,'РРО 21-25'!AV$18:AV$1158)</f>
        <v>0</v>
      </c>
      <c r="I76" s="179">
        <f>SUMIF('РРО 21-25'!CN$18:CN$1158,свод!AY76,'РРО 21-25'!AW$18:AW$1158)</f>
        <v>0</v>
      </c>
      <c r="J76" s="179">
        <f>SUMIF('РРО 21-25'!CN$18:CN$1158,свод!AY76,'РРО 21-25'!AX$18:AX$1158)</f>
        <v>0</v>
      </c>
      <c r="K76" s="179">
        <f>SUMIF('РРО 21-25'!CN$18:CN$1158,свод!AY76,'РРО 21-25'!AY$18:AY$1158)</f>
        <v>0</v>
      </c>
      <c r="L76" s="179">
        <f>SUMIF('РРО 21-25'!CN$18:CN$1158,свод!AY76,'РРО 21-25'!AZ$18:AZ$1158)</f>
        <v>0</v>
      </c>
      <c r="M76" s="179">
        <f>SUMIF('РРО 21-25'!CN$18:CN$1158,свод!AY76,'РРО 21-25'!BA$18:BA$1158)</f>
        <v>0</v>
      </c>
      <c r="N76" s="179">
        <f>SUMIF('РРО 21-25'!CN$18:CN$1158,свод!AY76,'РРО 21-25'!BB$18:BB$1158)</f>
        <v>35063844.469999999</v>
      </c>
      <c r="O76" s="179">
        <f>SUMIF('РРО 21-25'!CN$18:CN$1158,свод!AY76,'РРО 21-25'!BC$18:BC$1158)</f>
        <v>33171302.210000001</v>
      </c>
      <c r="P76" s="180">
        <f>SUMIF('РРО 21-25'!CN$18:CN$1158,свод!AY76,'РРО 21-25'!BD$18:BD$1158)</f>
        <v>28234887.57</v>
      </c>
      <c r="Q76" s="179">
        <f>SUMIF('РРО 21-25'!CN$18:CN$1158,свод!AY76,'РРО 21-25'!BE$18:BE$1158)</f>
        <v>0</v>
      </c>
      <c r="R76" s="179">
        <f>SUMIF('РРО 21-25'!CN$18:CN$1158,свод!AY76,'РРО 21-25'!BF$18:BF$1158)</f>
        <v>10496658.199999999</v>
      </c>
      <c r="S76" s="179">
        <f>SUMIF('РРО 21-25'!CN$18:CN$1158,свод!AY76,'РРО 21-25'!BG$18:BG$1158)</f>
        <v>0</v>
      </c>
      <c r="T76" s="179">
        <f>SUMIF('РРО 21-25'!CN$18:CN$1158,свод!AY76,'РРО 21-25'!BH$18:BH$1158)</f>
        <v>17738229.370000001</v>
      </c>
      <c r="U76" s="180">
        <f>SUMIF('РРО 21-25'!CN$18:CN$1158,свод!AY76,'РРО 21-25'!BI$18:BI$1158)</f>
        <v>17549034.699999999</v>
      </c>
      <c r="V76" s="179">
        <f>SUMIF('РРО 21-25'!CN$18:CN$1158,свод!AY76,'РРО 21-25'!BJ$18:BJ$1158)</f>
        <v>0</v>
      </c>
      <c r="W76" s="179">
        <f>SUMIF('РРО 21-25'!CN$18:CN$1158,свод!AY76,'РРО 21-25'!BK$18:BK$1158)</f>
        <v>0</v>
      </c>
      <c r="X76" s="179">
        <f>SUMIF('РРО 21-25'!CN$18:CN$1158,свод!AY76,'РРО 21-25'!BL$18:BL$1158)</f>
        <v>0</v>
      </c>
      <c r="Y76" s="179">
        <f>SUMIF('РРО 21-25'!CN$18:CN$1158,свод!AY76,'РРО 21-25'!BM$18:BM$1158)</f>
        <v>17549034.699999999</v>
      </c>
      <c r="Z76" s="180">
        <f>SUMIF('РРО 21-25'!CN$18:CN$1158,свод!AY76,'РРО 21-25'!BN$18:BN$1158)</f>
        <v>17591218.489999998</v>
      </c>
      <c r="AA76" s="179">
        <f>SUMIF('РРО 21-25'!CN$18:CN$1158,свод!AY76,'РРО 21-25'!BO$18:BO$1158)</f>
        <v>0</v>
      </c>
      <c r="AB76" s="179">
        <f>SUMIF('РРО 21-25'!CN$18:CN$1158,свод!AY76,'РРО 21-25'!BP$18:BP$1158)</f>
        <v>0</v>
      </c>
      <c r="AC76" s="179">
        <f>SUMIF('РРО 21-25'!CN$18:CN$1158,свод!AY76,'РРО 21-25'!BQ$18:BQ$1158)</f>
        <v>0</v>
      </c>
      <c r="AD76" s="179">
        <f>SUMIF('РРО 21-25'!CN$18:CN$1158,свод!AY76,'РРО 21-25'!BR$18:BR$1158)</f>
        <v>17591218.489999998</v>
      </c>
      <c r="AE76" s="180">
        <f>SUMIF('РРО 21-25'!CN$18:CN$1158,свод!AY76,'РРО 21-25'!BS$18:BS$1158)</f>
        <v>17591218.489999998</v>
      </c>
      <c r="AF76" s="179">
        <f>SUMIF('РРО 21-25'!CN$18:CN$1158,свод!AY76,'РРО 21-25'!BT$18:BT$1158)</f>
        <v>0</v>
      </c>
      <c r="AG76" s="179">
        <f>SUMIF('РРО 21-25'!CN$18:CN$1158,свод!AY76,'РРО 21-25'!BU$18:BU$1158)</f>
        <v>0</v>
      </c>
      <c r="AH76" s="179">
        <f>SUMIF('РРО 21-25'!CN$18:CN$1158,свод!AY76,'РРО 21-25'!BV$18:BV$1158)</f>
        <v>0</v>
      </c>
      <c r="AI76" s="179">
        <f>SUMIF('РРО 21-25'!CN$18:CN$1158,свод!AY76,'РРО 21-25'!BW$18:BW$1158)</f>
        <v>17591218.489999998</v>
      </c>
      <c r="AJ76" s="179">
        <f>SUMIF('РРО 21-25'!CN$18:CN$1158,свод!AY76,'РРО 21-25'!BX$18:BX$1158)</f>
        <v>33171302.210000001</v>
      </c>
      <c r="AK76" s="179">
        <f>SUMIF('РРО 21-25'!CN$18:CN$1158,свод!AY76,'РРО 21-25'!BY$18:BY$1158)</f>
        <v>0</v>
      </c>
      <c r="AL76" s="179">
        <f>SUMIF('РРО 21-25'!CN$18:CN$1158,свод!AY76,'РРО 21-25'!BZ$18:BZ$1158)</f>
        <v>0</v>
      </c>
      <c r="AM76" s="179">
        <f>SUMIF('РРО 21-25'!CN$18:CN$1158,свод!AY76,'РРО 21-25'!CA$18:CA$1158)</f>
        <v>0</v>
      </c>
      <c r="AN76" s="179">
        <f>SUMIF('РРО 21-25'!CN$18:CN$1158,свод!AY76,'РРО 21-25'!CB$18:CB$1158)</f>
        <v>33171302.210000001</v>
      </c>
      <c r="AO76" s="179">
        <f>SUMIF('РРО 21-25'!CN$18:CN$1158,свод!AY76,'РРО 21-25'!CC$18:CC$1158)</f>
        <v>28234887.57</v>
      </c>
      <c r="AP76" s="179">
        <f>SUMIF('РРО 21-25'!CN$18:CN$1158,свод!AY76,'РРО 21-25'!CD$18:CD$1158)</f>
        <v>0</v>
      </c>
      <c r="AQ76" s="179">
        <f>SUMIF('РРО 21-25'!CN$18:CN$1158,свод!AY76,'РРО 21-25'!CE$18:CE$1158)</f>
        <v>10496658.199999999</v>
      </c>
      <c r="AR76" s="179">
        <f>SUMIF('РРО 21-25'!CN$18:CN$1158,свод!AY76,'РРО 21-25'!CF$18:CF$1158)</f>
        <v>0</v>
      </c>
      <c r="AS76" s="179">
        <f>SUMIF('РРО 21-25'!CN$18:CN$1158,свод!AY76,'РРО 21-25'!CG$18:CG$1158)</f>
        <v>17738229.370000001</v>
      </c>
      <c r="AT76" s="179">
        <f>SUMIF('РРО 21-25'!CN$18:CN$1158,свод!AY76,'РРО 21-25'!CH$18:CH$1158)</f>
        <v>17549034.699999999</v>
      </c>
      <c r="AU76" s="179">
        <f>SUMIF('РРО 21-25'!CN$18:CN$1158,свод!AY76,'РРО 21-25'!CI$18:CI$1158)</f>
        <v>0</v>
      </c>
      <c r="AV76" s="179">
        <f>SUMIF('РРО 21-25'!CN$18:CN$1158,свод!AY76,'РРО 21-25'!CJ$18:CJ$1158)</f>
        <v>0</v>
      </c>
      <c r="AW76" s="179">
        <f>SUMIF('РРО 21-25'!CN$18:CN$1158,свод!AY76,'РРО 21-25'!CK$18:CK$1158)</f>
        <v>0</v>
      </c>
      <c r="AX76" s="179">
        <f>SUMIF('РРО 21-25'!CN$18:CN$1158,свод!AY76,'РРО 21-25'!CL$18:CL$1158)</f>
        <v>17549034.699999999</v>
      </c>
      <c r="AY76" t="str">
        <f t="shared" si="82"/>
        <v>4010000370503плановый</v>
      </c>
      <c r="BC76" s="213">
        <f t="shared" ref="BC76:BC145" si="83">AO76-P76</f>
        <v>0</v>
      </c>
      <c r="BD76" s="142">
        <f t="shared" ref="BD76:BD145" si="84">AP76-Q76</f>
        <v>0</v>
      </c>
      <c r="BE76" s="142">
        <f t="shared" ref="BE76:BE145" si="85">AQ76-R76</f>
        <v>0</v>
      </c>
      <c r="BF76" s="142">
        <f t="shared" ref="BF76:BF145" si="86">AR76-S76</f>
        <v>0</v>
      </c>
      <c r="BG76" s="142">
        <f t="shared" ref="BG76:BG145" si="87">AS76-T76</f>
        <v>0</v>
      </c>
      <c r="BH76" s="142">
        <f t="shared" ref="BH76:BH145" si="88">AT76-U76</f>
        <v>0</v>
      </c>
      <c r="BI76" s="142">
        <f t="shared" ref="BI76:BI145" si="89">AU76-V76</f>
        <v>0</v>
      </c>
      <c r="BJ76" s="142">
        <f t="shared" ref="BJ76:BJ145" si="90">AV76-W76</f>
        <v>0</v>
      </c>
      <c r="BK76" s="142">
        <f t="shared" ref="BK76:BK145" si="91">AW76-X76</f>
        <v>0</v>
      </c>
      <c r="BL76" s="142">
        <f t="shared" ref="BL76:BL145" si="92">AX76-Y76</f>
        <v>0</v>
      </c>
    </row>
    <row r="77" spans="1:64" ht="15" customHeight="1">
      <c r="A77" s="184">
        <v>401000037</v>
      </c>
      <c r="B77" s="183" t="s">
        <v>1316</v>
      </c>
      <c r="C77" s="182" t="s">
        <v>205</v>
      </c>
      <c r="D77" s="182" t="s">
        <v>74</v>
      </c>
      <c r="E77" s="181" t="s">
        <v>1257</v>
      </c>
      <c r="F77" s="180">
        <f>SUMIF('РРО 21-25'!CN$18:CN$1158,свод!AY77,'РРО 21-25'!AT$18:AT$1158)</f>
        <v>51873.73</v>
      </c>
      <c r="G77" s="180">
        <f>SUMIF('РРО 21-25'!CN$18:CN$1158,свод!AY77,'РРО 21-25'!AU$18:AU$1158)</f>
        <v>23342.28</v>
      </c>
      <c r="H77" s="179">
        <f>SUMIF('РРО 21-25'!CN$18:CN$1158,свод!AY77,'РРО 21-25'!AV$18:AV$1158)</f>
        <v>0</v>
      </c>
      <c r="I77" s="179">
        <f>SUMIF('РРО 21-25'!CN$18:CN$1158,свод!AY77,'РРО 21-25'!AW$18:AW$1158)</f>
        <v>0</v>
      </c>
      <c r="J77" s="179">
        <f>SUMIF('РРО 21-25'!CN$18:CN$1158,свод!AY77,'РРО 21-25'!AX$18:AX$1158)</f>
        <v>0</v>
      </c>
      <c r="K77" s="179">
        <f>SUMIF('РРО 21-25'!CN$18:CN$1158,свод!AY77,'РРО 21-25'!AY$18:AY$1158)</f>
        <v>0</v>
      </c>
      <c r="L77" s="179">
        <f>SUMIF('РРО 21-25'!CN$18:CN$1158,свод!AY77,'РРО 21-25'!AZ$18:AZ$1158)</f>
        <v>0</v>
      </c>
      <c r="M77" s="179">
        <f>SUMIF('РРО 21-25'!CN$18:CN$1158,свод!AY77,'РРО 21-25'!BA$18:BA$1158)</f>
        <v>0</v>
      </c>
      <c r="N77" s="179">
        <f>SUMIF('РРО 21-25'!CN$18:CN$1158,свод!AY77,'РРО 21-25'!BB$18:BB$1158)</f>
        <v>51873.73</v>
      </c>
      <c r="O77" s="179">
        <f>SUMIF('РРО 21-25'!CN$18:CN$1158,свод!AY77,'РРО 21-25'!BC$18:BC$1158)</f>
        <v>23342.28</v>
      </c>
      <c r="P77" s="180">
        <f>SUMIF('РРО 21-25'!CN$18:CN$1158,свод!AY77,'РРО 21-25'!BD$18:BD$1158)</f>
        <v>237506.2</v>
      </c>
      <c r="Q77" s="179">
        <f>SUMIF('РРО 21-25'!CN$18:CN$1158,свод!AY77,'РРО 21-25'!BE$18:BE$1158)</f>
        <v>0</v>
      </c>
      <c r="R77" s="179">
        <f>SUMIF('РРО 21-25'!CN$18:CN$1158,свод!AY77,'РРО 21-25'!BF$18:BF$1158)</f>
        <v>0</v>
      </c>
      <c r="S77" s="179">
        <f>SUMIF('РРО 21-25'!CN$18:CN$1158,свод!AY77,'РРО 21-25'!BG$18:BG$1158)</f>
        <v>0</v>
      </c>
      <c r="T77" s="179">
        <f>SUMIF('РРО 21-25'!CN$18:CN$1158,свод!AY77,'РРО 21-25'!BH$18:BH$1158)</f>
        <v>237506.2</v>
      </c>
      <c r="U77" s="180">
        <f>SUMIF('РРО 21-25'!CN$18:CN$1158,свод!AY77,'РРО 21-25'!BI$18:BI$1158)</f>
        <v>143006.45000000001</v>
      </c>
      <c r="V77" s="179">
        <f>SUMIF('РРО 21-25'!CN$18:CN$1158,свод!AY77,'РРО 21-25'!BJ$18:BJ$1158)</f>
        <v>0</v>
      </c>
      <c r="W77" s="179">
        <f>SUMIF('РРО 21-25'!CN$18:CN$1158,свод!AY77,'РРО 21-25'!BK$18:BK$1158)</f>
        <v>0</v>
      </c>
      <c r="X77" s="179">
        <f>SUMIF('РРО 21-25'!CN$18:CN$1158,свод!AY77,'РРО 21-25'!BL$18:BL$1158)</f>
        <v>0</v>
      </c>
      <c r="Y77" s="179">
        <f>SUMIF('РРО 21-25'!CN$18:CN$1158,свод!AY77,'РРО 21-25'!BM$18:BM$1158)</f>
        <v>143006.45000000001</v>
      </c>
      <c r="Z77" s="180">
        <f>SUMIF('РРО 21-25'!CN$18:CN$1158,свод!AY77,'РРО 21-25'!BN$18:BN$1158)</f>
        <v>148726.71</v>
      </c>
      <c r="AA77" s="179">
        <f>SUMIF('РРО 21-25'!CN$18:CN$1158,свод!AY77,'РРО 21-25'!BO$18:BO$1158)</f>
        <v>0</v>
      </c>
      <c r="AB77" s="179">
        <f>SUMIF('РРО 21-25'!CN$18:CN$1158,свод!AY77,'РРО 21-25'!BP$18:BP$1158)</f>
        <v>0</v>
      </c>
      <c r="AC77" s="179">
        <f>SUMIF('РРО 21-25'!CN$18:CN$1158,свод!AY77,'РРО 21-25'!BQ$18:BQ$1158)</f>
        <v>0</v>
      </c>
      <c r="AD77" s="179">
        <f>SUMIF('РРО 21-25'!CN$18:CN$1158,свод!AY77,'РРО 21-25'!BR$18:BR$1158)</f>
        <v>148726.71</v>
      </c>
      <c r="AE77" s="180">
        <f>SUMIF('РРО 21-25'!CN$18:CN$1158,свод!AY77,'РРО 21-25'!BS$18:BS$1158)</f>
        <v>148726.71</v>
      </c>
      <c r="AF77" s="179">
        <f>SUMIF('РРО 21-25'!CN$18:CN$1158,свод!AY77,'РРО 21-25'!BT$18:BT$1158)</f>
        <v>0</v>
      </c>
      <c r="AG77" s="179">
        <f>SUMIF('РРО 21-25'!CN$18:CN$1158,свод!AY77,'РРО 21-25'!BU$18:BU$1158)</f>
        <v>0</v>
      </c>
      <c r="AH77" s="179">
        <f>SUMIF('РРО 21-25'!CN$18:CN$1158,свод!AY77,'РРО 21-25'!BV$18:BV$1158)</f>
        <v>0</v>
      </c>
      <c r="AI77" s="179">
        <f>SUMIF('РРО 21-25'!CN$18:CN$1158,свод!AY77,'РРО 21-25'!BW$18:BW$1158)</f>
        <v>148726.71</v>
      </c>
      <c r="AJ77" s="179">
        <f>SUMIF('РРО 21-25'!CN$18:CN$1158,свод!AY77,'РРО 21-25'!BX$18:BX$1158)</f>
        <v>23342.28</v>
      </c>
      <c r="AK77" s="179">
        <f>SUMIF('РРО 21-25'!CN$18:CN$1158,свод!AY77,'РРО 21-25'!BY$18:BY$1158)</f>
        <v>0</v>
      </c>
      <c r="AL77" s="179">
        <f>SUMIF('РРО 21-25'!CN$18:CN$1158,свод!AY77,'РРО 21-25'!BZ$18:BZ$1158)</f>
        <v>0</v>
      </c>
      <c r="AM77" s="179">
        <f>SUMIF('РРО 21-25'!CN$18:CN$1158,свод!AY77,'РРО 21-25'!CA$18:CA$1158)</f>
        <v>0</v>
      </c>
      <c r="AN77" s="179">
        <f>SUMIF('РРО 21-25'!CN$18:CN$1158,свод!AY77,'РРО 21-25'!CB$18:CB$1158)</f>
        <v>23342.28</v>
      </c>
      <c r="AO77" s="179">
        <f>SUMIF('РРО 21-25'!CN$18:CN$1158,свод!AY77,'РРО 21-25'!CC$18:CC$1158)</f>
        <v>237506.2</v>
      </c>
      <c r="AP77" s="179">
        <f>SUMIF('РРО 21-25'!CN$18:CN$1158,свод!AY77,'РРО 21-25'!CD$18:CD$1158)</f>
        <v>0</v>
      </c>
      <c r="AQ77" s="179">
        <f>SUMIF('РРО 21-25'!CN$18:CN$1158,свод!AY77,'РРО 21-25'!CE$18:CE$1158)</f>
        <v>0</v>
      </c>
      <c r="AR77" s="179">
        <f>SUMIF('РРО 21-25'!CN$18:CN$1158,свод!AY77,'РРО 21-25'!CF$18:CF$1158)</f>
        <v>0</v>
      </c>
      <c r="AS77" s="179">
        <f>SUMIF('РРО 21-25'!CN$18:CN$1158,свод!AY77,'РРО 21-25'!CG$18:CG$1158)</f>
        <v>237506.2</v>
      </c>
      <c r="AT77" s="179">
        <f>SUMIF('РРО 21-25'!CN$18:CN$1158,свод!AY77,'РРО 21-25'!CH$18:CH$1158)</f>
        <v>143006.45000000001</v>
      </c>
      <c r="AU77" s="179">
        <f>SUMIF('РРО 21-25'!CN$18:CN$1158,свод!AY77,'РРО 21-25'!CI$18:CI$1158)</f>
        <v>0</v>
      </c>
      <c r="AV77" s="179">
        <f>SUMIF('РРО 21-25'!CN$18:CN$1158,свод!AY77,'РРО 21-25'!CJ$18:CJ$1158)</f>
        <v>0</v>
      </c>
      <c r="AW77" s="179">
        <f>SUMIF('РРО 21-25'!CN$18:CN$1158,свод!AY77,'РРО 21-25'!CK$18:CK$1158)</f>
        <v>0</v>
      </c>
      <c r="AX77" s="179">
        <f>SUMIF('РРО 21-25'!CN$18:CN$1158,свод!AY77,'РРО 21-25'!CL$18:CL$1158)</f>
        <v>143006.45000000001</v>
      </c>
      <c r="AY77" t="str">
        <f t="shared" si="82"/>
        <v>4010000370503индексации</v>
      </c>
      <c r="BC77" s="142">
        <f t="shared" si="83"/>
        <v>0</v>
      </c>
      <c r="BD77" s="142">
        <f t="shared" si="84"/>
        <v>0</v>
      </c>
      <c r="BE77" s="142">
        <f t="shared" si="85"/>
        <v>0</v>
      </c>
      <c r="BF77" s="142">
        <f t="shared" si="86"/>
        <v>0</v>
      </c>
      <c r="BG77" s="142">
        <f t="shared" si="87"/>
        <v>0</v>
      </c>
      <c r="BH77" s="142">
        <f t="shared" si="88"/>
        <v>0</v>
      </c>
      <c r="BI77" s="142">
        <f t="shared" si="89"/>
        <v>0</v>
      </c>
      <c r="BJ77" s="142">
        <f t="shared" si="90"/>
        <v>0</v>
      </c>
      <c r="BK77" s="142">
        <f t="shared" si="91"/>
        <v>0</v>
      </c>
      <c r="BL77" s="142">
        <f t="shared" si="92"/>
        <v>0</v>
      </c>
    </row>
    <row r="78" spans="1:64" ht="15" customHeight="1">
      <c r="A78" s="184">
        <v>401000037</v>
      </c>
      <c r="B78" s="183" t="s">
        <v>1316</v>
      </c>
      <c r="C78" s="182" t="s">
        <v>303</v>
      </c>
      <c r="D78" s="182" t="s">
        <v>74</v>
      </c>
      <c r="E78" s="181" t="s">
        <v>91</v>
      </c>
      <c r="F78" s="180">
        <f>SUMIF('РРО 21-25'!CN$18:CN$1158,свод!AY78,'РРО 21-25'!AT$18:AT$1158)</f>
        <v>8858624.7599999998</v>
      </c>
      <c r="G78" s="180">
        <f>SUMIF('РРО 21-25'!CN$18:CN$1158,свод!AY78,'РРО 21-25'!AU$18:AU$1158)</f>
        <v>8858124.6999999993</v>
      </c>
      <c r="H78" s="179">
        <f>SUMIF('РРО 21-25'!CN$18:CN$1158,свод!AY78,'РРО 21-25'!AV$18:AV$1158)</f>
        <v>0</v>
      </c>
      <c r="I78" s="179">
        <f>SUMIF('РРО 21-25'!CN$18:CN$1158,свод!AY78,'РРО 21-25'!AW$18:AW$1158)</f>
        <v>0</v>
      </c>
      <c r="J78" s="179">
        <f>SUMIF('РРО 21-25'!CN$18:CN$1158,свод!AY78,'РРО 21-25'!AX$18:AX$1158)</f>
        <v>0</v>
      </c>
      <c r="K78" s="179">
        <f>SUMIF('РРО 21-25'!CN$18:CN$1158,свод!AY78,'РРО 21-25'!AY$18:AY$1158)</f>
        <v>0</v>
      </c>
      <c r="L78" s="179">
        <f>SUMIF('РРО 21-25'!CN$18:CN$1158,свод!AY78,'РРО 21-25'!AZ$18:AZ$1158)</f>
        <v>0</v>
      </c>
      <c r="M78" s="179">
        <f>SUMIF('РРО 21-25'!CN$18:CN$1158,свод!AY78,'РРО 21-25'!BA$18:BA$1158)</f>
        <v>0</v>
      </c>
      <c r="N78" s="179">
        <f>SUMIF('РРО 21-25'!CN$18:CN$1158,свод!AY78,'РРО 21-25'!BB$18:BB$1158)</f>
        <v>8858624.7599999998</v>
      </c>
      <c r="O78" s="179">
        <f>SUMIF('РРО 21-25'!CN$18:CN$1158,свод!AY78,'РРО 21-25'!BC$18:BC$1158)</f>
        <v>8858124.6999999993</v>
      </c>
      <c r="P78" s="180">
        <f>SUMIF('РРО 21-25'!CN$18:CN$1158,свод!AY78,'РРО 21-25'!BD$18:BD$1158)</f>
        <v>3595030</v>
      </c>
      <c r="Q78" s="179">
        <f>SUMIF('РРО 21-25'!CN$18:CN$1158,свод!AY78,'РРО 21-25'!BE$18:BE$1158)</f>
        <v>0</v>
      </c>
      <c r="R78" s="179">
        <f>SUMIF('РРО 21-25'!CN$18:CN$1158,свод!AY78,'РРО 21-25'!BF$18:BF$1158)</f>
        <v>0</v>
      </c>
      <c r="S78" s="179">
        <f>SUMIF('РРО 21-25'!CN$18:CN$1158,свод!AY78,'РРО 21-25'!BG$18:BG$1158)</f>
        <v>0</v>
      </c>
      <c r="T78" s="179">
        <f>SUMIF('РРО 21-25'!CN$18:CN$1158,свод!AY78,'РРО 21-25'!BH$18:BH$1158)</f>
        <v>3595030</v>
      </c>
      <c r="U78" s="180">
        <f>SUMIF('РРО 21-25'!CN$18:CN$1158,свод!AY78,'РРО 21-25'!BI$18:BI$1158)</f>
        <v>3595030</v>
      </c>
      <c r="V78" s="179">
        <f>SUMIF('РРО 21-25'!CN$18:CN$1158,свод!AY78,'РРО 21-25'!BJ$18:BJ$1158)</f>
        <v>0</v>
      </c>
      <c r="W78" s="179">
        <f>SUMIF('РРО 21-25'!CN$18:CN$1158,свод!AY78,'РРО 21-25'!BK$18:BK$1158)</f>
        <v>0</v>
      </c>
      <c r="X78" s="179">
        <f>SUMIF('РРО 21-25'!CN$18:CN$1158,свод!AY78,'РРО 21-25'!BL$18:BL$1158)</f>
        <v>0</v>
      </c>
      <c r="Y78" s="179">
        <f>SUMIF('РРО 21-25'!CN$18:CN$1158,свод!AY78,'РРО 21-25'!BM$18:BM$1158)</f>
        <v>3595030</v>
      </c>
      <c r="Z78" s="180">
        <f>SUMIF('РРО 21-25'!CN$18:CN$1158,свод!AY78,'РРО 21-25'!BN$18:BN$1158)</f>
        <v>3595030</v>
      </c>
      <c r="AA78" s="179">
        <f>SUMIF('РРО 21-25'!CN$18:CN$1158,свод!AY78,'РРО 21-25'!BO$18:BO$1158)</f>
        <v>0</v>
      </c>
      <c r="AB78" s="179">
        <f>SUMIF('РРО 21-25'!CN$18:CN$1158,свод!AY78,'РРО 21-25'!BP$18:BP$1158)</f>
        <v>0</v>
      </c>
      <c r="AC78" s="179">
        <f>SUMIF('РРО 21-25'!CN$18:CN$1158,свод!AY78,'РРО 21-25'!BQ$18:BQ$1158)</f>
        <v>0</v>
      </c>
      <c r="AD78" s="179">
        <f>SUMIF('РРО 21-25'!CN$18:CN$1158,свод!AY78,'РРО 21-25'!BR$18:BR$1158)</f>
        <v>3595030</v>
      </c>
      <c r="AE78" s="180">
        <f>SUMIF('РРО 21-25'!CN$18:CN$1158,свод!AY78,'РРО 21-25'!BS$18:BS$1158)</f>
        <v>3595030</v>
      </c>
      <c r="AF78" s="179">
        <f>SUMIF('РРО 21-25'!CN$18:CN$1158,свод!AY78,'РРО 21-25'!BT$18:BT$1158)</f>
        <v>0</v>
      </c>
      <c r="AG78" s="179">
        <f>SUMIF('РРО 21-25'!CN$18:CN$1158,свод!AY78,'РРО 21-25'!BU$18:BU$1158)</f>
        <v>0</v>
      </c>
      <c r="AH78" s="179">
        <f>SUMIF('РРО 21-25'!CN$18:CN$1158,свод!AY78,'РРО 21-25'!BV$18:BV$1158)</f>
        <v>0</v>
      </c>
      <c r="AI78" s="179">
        <f>SUMIF('РРО 21-25'!CN$18:CN$1158,свод!AY78,'РРО 21-25'!BW$18:BW$1158)</f>
        <v>3595030</v>
      </c>
      <c r="AJ78" s="179">
        <f>SUMIF('РРО 21-25'!CN$18:CN$1158,свод!AY78,'РРО 21-25'!BX$18:BX$1158)</f>
        <v>8858124.6999999993</v>
      </c>
      <c r="AK78" s="179">
        <f>SUMIF('РРО 21-25'!CN$18:CN$1158,свод!AY78,'РРО 21-25'!BY$18:BY$1158)</f>
        <v>0</v>
      </c>
      <c r="AL78" s="179">
        <f>SUMIF('РРО 21-25'!CN$18:CN$1158,свод!AY78,'РРО 21-25'!BZ$18:BZ$1158)</f>
        <v>0</v>
      </c>
      <c r="AM78" s="179">
        <f>SUMIF('РРО 21-25'!CN$18:CN$1158,свод!AY78,'РРО 21-25'!CA$18:CA$1158)</f>
        <v>0</v>
      </c>
      <c r="AN78" s="179">
        <f>SUMIF('РРО 21-25'!CN$18:CN$1158,свод!AY78,'РРО 21-25'!CB$18:CB$1158)</f>
        <v>8858124.6999999993</v>
      </c>
      <c r="AO78" s="179">
        <f>SUMIF('РРО 21-25'!CN$18:CN$1158,свод!AY78,'РРО 21-25'!CC$18:CC$1158)</f>
        <v>3595030</v>
      </c>
      <c r="AP78" s="179">
        <f>SUMIF('РРО 21-25'!CN$18:CN$1158,свод!AY78,'РРО 21-25'!CD$18:CD$1158)</f>
        <v>0</v>
      </c>
      <c r="AQ78" s="179">
        <f>SUMIF('РРО 21-25'!CN$18:CN$1158,свод!AY78,'РРО 21-25'!CE$18:CE$1158)</f>
        <v>0</v>
      </c>
      <c r="AR78" s="179">
        <f>SUMIF('РРО 21-25'!CN$18:CN$1158,свод!AY78,'РРО 21-25'!CF$18:CF$1158)</f>
        <v>0</v>
      </c>
      <c r="AS78" s="179">
        <f>SUMIF('РРО 21-25'!CN$18:CN$1158,свод!AY78,'РРО 21-25'!CG$18:CG$1158)</f>
        <v>3595030</v>
      </c>
      <c r="AT78" s="179">
        <f>SUMIF('РРО 21-25'!CN$18:CN$1158,свод!AY78,'РРО 21-25'!CH$18:CH$1158)</f>
        <v>3595030</v>
      </c>
      <c r="AU78" s="179">
        <f>SUMIF('РРО 21-25'!CN$18:CN$1158,свод!AY78,'РРО 21-25'!CI$18:CI$1158)</f>
        <v>0</v>
      </c>
      <c r="AV78" s="179">
        <f>SUMIF('РРО 21-25'!CN$18:CN$1158,свод!AY78,'РРО 21-25'!CJ$18:CJ$1158)</f>
        <v>0</v>
      </c>
      <c r="AW78" s="179">
        <f>SUMIF('РРО 21-25'!CN$18:CN$1158,свод!AY78,'РРО 21-25'!CK$18:CK$1158)</f>
        <v>0</v>
      </c>
      <c r="AX78" s="179">
        <f>SUMIF('РРО 21-25'!CN$18:CN$1158,свод!AY78,'РРО 21-25'!CL$18:CL$1158)</f>
        <v>3595030</v>
      </c>
      <c r="AY78" t="str">
        <f t="shared" si="82"/>
        <v>4010000371003нормативный</v>
      </c>
      <c r="BC78" s="213">
        <f t="shared" si="83"/>
        <v>0</v>
      </c>
      <c r="BD78" s="142">
        <f t="shared" si="84"/>
        <v>0</v>
      </c>
      <c r="BE78" s="142">
        <f t="shared" si="85"/>
        <v>0</v>
      </c>
      <c r="BF78" s="142">
        <f t="shared" si="86"/>
        <v>0</v>
      </c>
      <c r="BG78" s="142">
        <f t="shared" si="87"/>
        <v>0</v>
      </c>
      <c r="BH78" s="142">
        <f t="shared" si="88"/>
        <v>0</v>
      </c>
      <c r="BI78" s="142">
        <f t="shared" si="89"/>
        <v>0</v>
      </c>
      <c r="BJ78" s="142">
        <f t="shared" si="90"/>
        <v>0</v>
      </c>
      <c r="BK78" s="142">
        <f t="shared" si="91"/>
        <v>0</v>
      </c>
      <c r="BL78" s="142">
        <f t="shared" si="92"/>
        <v>0</v>
      </c>
    </row>
    <row r="79" spans="1:64" ht="15" customHeight="1">
      <c r="A79" s="184">
        <v>401000037</v>
      </c>
      <c r="B79" s="183" t="s">
        <v>1316</v>
      </c>
      <c r="C79" s="182" t="s">
        <v>303</v>
      </c>
      <c r="D79" s="182" t="s">
        <v>74</v>
      </c>
      <c r="E79" s="181" t="s">
        <v>92</v>
      </c>
      <c r="F79" s="180">
        <f>SUMIF('РРО 21-25'!CN$18:CN$1158,свод!AY79,'РРО 21-25'!AT$18:AT$1158)</f>
        <v>2806070</v>
      </c>
      <c r="G79" s="180">
        <f>SUMIF('РРО 21-25'!CN$18:CN$1158,свод!AY79,'РРО 21-25'!AU$18:AU$1158)</f>
        <v>2597131.6800000002</v>
      </c>
      <c r="H79" s="179">
        <f>SUMIF('РРО 21-25'!CN$18:CN$1158,свод!AY79,'РРО 21-25'!AV$18:AV$1158)</f>
        <v>0</v>
      </c>
      <c r="I79" s="179">
        <f>SUMIF('РРО 21-25'!CN$18:CN$1158,свод!AY79,'РРО 21-25'!AW$18:AW$1158)</f>
        <v>0</v>
      </c>
      <c r="J79" s="179">
        <f>SUMIF('РРО 21-25'!CN$18:CN$1158,свод!AY79,'РРО 21-25'!AX$18:AX$1158)</f>
        <v>2806070</v>
      </c>
      <c r="K79" s="179">
        <f>SUMIF('РРО 21-25'!CN$18:CN$1158,свод!AY79,'РРО 21-25'!AY$18:AY$1158)</f>
        <v>2597131.6800000002</v>
      </c>
      <c r="L79" s="179">
        <f>SUMIF('РРО 21-25'!CN$18:CN$1158,свод!AY79,'РРО 21-25'!AZ$18:AZ$1158)</f>
        <v>0</v>
      </c>
      <c r="M79" s="179">
        <f>SUMIF('РРО 21-25'!CN$18:CN$1158,свод!AY79,'РРО 21-25'!BA$18:BA$1158)</f>
        <v>0</v>
      </c>
      <c r="N79" s="179">
        <f>SUMIF('РРО 21-25'!CN$18:CN$1158,свод!AY79,'РРО 21-25'!BB$18:BB$1158)</f>
        <v>0</v>
      </c>
      <c r="O79" s="179">
        <f>SUMIF('РРО 21-25'!CN$18:CN$1158,свод!AY79,'РРО 21-25'!BC$18:BC$1158)</f>
        <v>0</v>
      </c>
      <c r="P79" s="180">
        <f>SUMIF('РРО 21-25'!CN$18:CN$1158,свод!AY79,'РРО 21-25'!BD$18:BD$1158)</f>
        <v>2359780.77</v>
      </c>
      <c r="Q79" s="179">
        <f>SUMIF('РРО 21-25'!CN$18:CN$1158,свод!AY79,'РРО 21-25'!BE$18:BE$1158)</f>
        <v>0</v>
      </c>
      <c r="R79" s="179">
        <f>SUMIF('РРО 21-25'!CN$18:CN$1158,свод!AY79,'РРО 21-25'!BF$18:BF$1158)</f>
        <v>2359780.77</v>
      </c>
      <c r="S79" s="179">
        <f>SUMIF('РРО 21-25'!CN$18:CN$1158,свод!AY79,'РРО 21-25'!BG$18:BG$1158)</f>
        <v>0</v>
      </c>
      <c r="T79" s="179">
        <f>SUMIF('РРО 21-25'!CN$18:CN$1158,свод!AY79,'РРО 21-25'!BH$18:BH$1158)</f>
        <v>0</v>
      </c>
      <c r="U79" s="180">
        <f>SUMIF('РРО 21-25'!CN$18:CN$1158,свод!AY79,'РРО 21-25'!BI$18:BI$1158)</f>
        <v>2359780.77</v>
      </c>
      <c r="V79" s="179">
        <f>SUMIF('РРО 21-25'!CN$18:CN$1158,свод!AY79,'РРО 21-25'!BJ$18:BJ$1158)</f>
        <v>0</v>
      </c>
      <c r="W79" s="179">
        <f>SUMIF('РРО 21-25'!CN$18:CN$1158,свод!AY79,'РРО 21-25'!BK$18:BK$1158)</f>
        <v>2359780.77</v>
      </c>
      <c r="X79" s="179">
        <f>SUMIF('РРО 21-25'!CN$18:CN$1158,свод!AY79,'РРО 21-25'!BL$18:BL$1158)</f>
        <v>0</v>
      </c>
      <c r="Y79" s="179">
        <f>SUMIF('РРО 21-25'!CN$18:CN$1158,свод!AY79,'РРО 21-25'!BM$18:BM$1158)</f>
        <v>0</v>
      </c>
      <c r="Z79" s="180">
        <f>SUMIF('РРО 21-25'!CN$18:CN$1158,свод!AY79,'РРО 21-25'!BN$18:BN$1158)</f>
        <v>2359780.77</v>
      </c>
      <c r="AA79" s="179">
        <f>SUMIF('РРО 21-25'!CN$18:CN$1158,свод!AY79,'РРО 21-25'!BO$18:BO$1158)</f>
        <v>0</v>
      </c>
      <c r="AB79" s="179">
        <f>SUMIF('РРО 21-25'!CN$18:CN$1158,свод!AY79,'РРО 21-25'!BP$18:BP$1158)</f>
        <v>2359780.77</v>
      </c>
      <c r="AC79" s="179">
        <f>SUMIF('РРО 21-25'!CN$18:CN$1158,свод!AY79,'РРО 21-25'!BQ$18:BQ$1158)</f>
        <v>0</v>
      </c>
      <c r="AD79" s="179">
        <f>SUMIF('РРО 21-25'!CN$18:CN$1158,свод!AY79,'РРО 21-25'!BR$18:BR$1158)</f>
        <v>0</v>
      </c>
      <c r="AE79" s="180">
        <f>SUMIF('РРО 21-25'!CN$18:CN$1158,свод!AY79,'РРО 21-25'!BS$18:BS$1158)</f>
        <v>2359780.77</v>
      </c>
      <c r="AF79" s="179">
        <f>SUMIF('РРО 21-25'!CN$18:CN$1158,свод!AY79,'РРО 21-25'!BT$18:BT$1158)</f>
        <v>0</v>
      </c>
      <c r="AG79" s="179">
        <f>SUMIF('РРО 21-25'!CN$18:CN$1158,свод!AY79,'РРО 21-25'!BU$18:BU$1158)</f>
        <v>2359780.77</v>
      </c>
      <c r="AH79" s="179">
        <f>SUMIF('РРО 21-25'!CN$18:CN$1158,свод!AY79,'РРО 21-25'!BV$18:BV$1158)</f>
        <v>0</v>
      </c>
      <c r="AI79" s="179">
        <f>SUMIF('РРО 21-25'!CN$18:CN$1158,свод!AY79,'РРО 21-25'!BW$18:BW$1158)</f>
        <v>0</v>
      </c>
      <c r="AJ79" s="179">
        <f>SUMIF('РРО 21-25'!CN$18:CN$1158,свод!AY79,'РРО 21-25'!BX$18:BX$1158)</f>
        <v>2806070</v>
      </c>
      <c r="AK79" s="179">
        <f>SUMIF('РРО 21-25'!CN$18:CN$1158,свод!AY79,'РРО 21-25'!BY$18:BY$1158)</f>
        <v>0</v>
      </c>
      <c r="AL79" s="179">
        <f>SUMIF('РРО 21-25'!CN$18:CN$1158,свод!AY79,'РРО 21-25'!BZ$18:BZ$1158)</f>
        <v>2806070</v>
      </c>
      <c r="AM79" s="179">
        <f>SUMIF('РРО 21-25'!CN$18:CN$1158,свод!AY79,'РРО 21-25'!CA$18:CA$1158)</f>
        <v>0</v>
      </c>
      <c r="AN79" s="179">
        <f>SUMIF('РРО 21-25'!CN$18:CN$1158,свод!AY79,'РРО 21-25'!CB$18:CB$1158)</f>
        <v>0</v>
      </c>
      <c r="AO79" s="179">
        <f>SUMIF('РРО 21-25'!CN$18:CN$1158,свод!AY79,'РРО 21-25'!CC$18:CC$1158)</f>
        <v>2359780.77</v>
      </c>
      <c r="AP79" s="179">
        <f>SUMIF('РРО 21-25'!CN$18:CN$1158,свод!AY79,'РРО 21-25'!CD$18:CD$1158)</f>
        <v>0</v>
      </c>
      <c r="AQ79" s="179">
        <f>SUMIF('РРО 21-25'!CN$18:CN$1158,свод!AY79,'РРО 21-25'!CE$18:CE$1158)</f>
        <v>2359780.77</v>
      </c>
      <c r="AR79" s="179">
        <f>SUMIF('РРО 21-25'!CN$18:CN$1158,свод!AY79,'РРО 21-25'!CF$18:CF$1158)</f>
        <v>0</v>
      </c>
      <c r="AS79" s="179">
        <f>SUMIF('РРО 21-25'!CN$18:CN$1158,свод!AY79,'РРО 21-25'!CG$18:CG$1158)</f>
        <v>0</v>
      </c>
      <c r="AT79" s="179">
        <f>SUMIF('РРО 21-25'!CN$18:CN$1158,свод!AY79,'РРО 21-25'!CH$18:CH$1158)</f>
        <v>2359780.77</v>
      </c>
      <c r="AU79" s="179">
        <f>SUMIF('РРО 21-25'!CN$18:CN$1158,свод!AY79,'РРО 21-25'!CI$18:CI$1158)</f>
        <v>0</v>
      </c>
      <c r="AV79" s="179">
        <f>SUMIF('РРО 21-25'!CN$18:CN$1158,свод!AY79,'РРО 21-25'!CJ$18:CJ$1158)</f>
        <v>2359780.77</v>
      </c>
      <c r="AW79" s="179">
        <f>SUMIF('РРО 21-25'!CN$18:CN$1158,свод!AY79,'РРО 21-25'!CK$18:CK$1158)</f>
        <v>0</v>
      </c>
      <c r="AX79" s="179">
        <f>SUMIF('РРО 21-25'!CN$18:CN$1158,свод!AY79,'РРО 21-25'!CL$18:CL$1158)</f>
        <v>0</v>
      </c>
      <c r="AY79" t="str">
        <f t="shared" si="82"/>
        <v>4010000371003плановый</v>
      </c>
      <c r="BC79" s="142">
        <f t="shared" si="83"/>
        <v>0</v>
      </c>
      <c r="BD79" s="142">
        <f t="shared" si="84"/>
        <v>0</v>
      </c>
      <c r="BE79" s="142">
        <f t="shared" si="85"/>
        <v>0</v>
      </c>
      <c r="BF79" s="142">
        <f t="shared" si="86"/>
        <v>0</v>
      </c>
      <c r="BG79" s="142">
        <f t="shared" si="87"/>
        <v>0</v>
      </c>
      <c r="BH79" s="142">
        <f t="shared" si="88"/>
        <v>0</v>
      </c>
      <c r="BI79" s="142">
        <f t="shared" si="89"/>
        <v>0</v>
      </c>
      <c r="BJ79" s="142">
        <f t="shared" si="90"/>
        <v>0</v>
      </c>
      <c r="BK79" s="142">
        <f t="shared" si="91"/>
        <v>0</v>
      </c>
      <c r="BL79" s="142">
        <f t="shared" si="92"/>
        <v>0</v>
      </c>
    </row>
    <row r="80" spans="1:64" ht="15" customHeight="1">
      <c r="A80" s="184">
        <v>401000040</v>
      </c>
      <c r="B80" s="183" t="s">
        <v>1306</v>
      </c>
      <c r="C80" s="182" t="s">
        <v>71</v>
      </c>
      <c r="D80" s="182" t="s">
        <v>72</v>
      </c>
      <c r="E80" s="181" t="s">
        <v>92</v>
      </c>
      <c r="F80" s="180">
        <f>SUMIF('РРО 21-25'!CN$18:CN$1158,свод!AY80,'РРО 21-25'!AT$18:AT$1158)</f>
        <v>2875350</v>
      </c>
      <c r="G80" s="180">
        <f>SUMIF('РРО 21-25'!CN$18:CN$1158,свод!AY80,'РРО 21-25'!AU$18:AU$1158)</f>
        <v>2875350</v>
      </c>
      <c r="H80" s="179">
        <f>SUMIF('РРО 21-25'!CN$18:CN$1158,свод!AY80,'РРО 21-25'!AV$18:AV$1158)</f>
        <v>0</v>
      </c>
      <c r="I80" s="179">
        <f>SUMIF('РРО 21-25'!CN$18:CN$1158,свод!AY80,'РРО 21-25'!AW$18:AW$1158)</f>
        <v>0</v>
      </c>
      <c r="J80" s="179">
        <f>SUMIF('РРО 21-25'!CN$18:CN$1158,свод!AY80,'РРО 21-25'!AX$18:AX$1158)</f>
        <v>0</v>
      </c>
      <c r="K80" s="179">
        <f>SUMIF('РРО 21-25'!CN$18:CN$1158,свод!AY80,'РРО 21-25'!AY$18:AY$1158)</f>
        <v>0</v>
      </c>
      <c r="L80" s="179">
        <f>SUMIF('РРО 21-25'!CN$18:CN$1158,свод!AY80,'РРО 21-25'!AZ$18:AZ$1158)</f>
        <v>0</v>
      </c>
      <c r="M80" s="179">
        <f>SUMIF('РРО 21-25'!CN$18:CN$1158,свод!AY80,'РРО 21-25'!BA$18:BA$1158)</f>
        <v>0</v>
      </c>
      <c r="N80" s="179">
        <f>SUMIF('РРО 21-25'!CN$18:CN$1158,свод!AY80,'РРО 21-25'!BB$18:BB$1158)</f>
        <v>2875350</v>
      </c>
      <c r="O80" s="179">
        <f>SUMIF('РРО 21-25'!CN$18:CN$1158,свод!AY80,'РРО 21-25'!BC$18:BC$1158)</f>
        <v>2875350</v>
      </c>
      <c r="P80" s="180">
        <f>SUMIF('РРО 21-25'!CN$18:CN$1158,свод!AY80,'РРО 21-25'!BD$18:BD$1158)</f>
        <v>0</v>
      </c>
      <c r="Q80" s="179">
        <f>SUMIF('РРО 21-25'!CN$18:CN$1158,свод!AY80,'РРО 21-25'!BE$18:BE$1158)</f>
        <v>0</v>
      </c>
      <c r="R80" s="179">
        <f>SUMIF('РРО 21-25'!CN$18:CN$1158,свод!AY80,'РРО 21-25'!BF$18:BF$1158)</f>
        <v>0</v>
      </c>
      <c r="S80" s="179">
        <f>SUMIF('РРО 21-25'!CN$18:CN$1158,свод!AY80,'РРО 21-25'!BG$18:BG$1158)</f>
        <v>0</v>
      </c>
      <c r="T80" s="179">
        <f>SUMIF('РРО 21-25'!CN$18:CN$1158,свод!AY80,'РРО 21-25'!BH$18:BH$1158)</f>
        <v>0</v>
      </c>
      <c r="U80" s="180">
        <f>SUMIF('РРО 21-25'!CN$18:CN$1158,свод!AY80,'РРО 21-25'!BI$18:BI$1158)</f>
        <v>0</v>
      </c>
      <c r="V80" s="179">
        <f>SUMIF('РРО 21-25'!CN$18:CN$1158,свод!AY80,'РРО 21-25'!BJ$18:BJ$1158)</f>
        <v>0</v>
      </c>
      <c r="W80" s="179">
        <f>SUMIF('РРО 21-25'!CN$18:CN$1158,свод!AY80,'РРО 21-25'!BK$18:BK$1158)</f>
        <v>0</v>
      </c>
      <c r="X80" s="179">
        <f>SUMIF('РРО 21-25'!CN$18:CN$1158,свод!AY80,'РРО 21-25'!BL$18:BL$1158)</f>
        <v>0</v>
      </c>
      <c r="Y80" s="179">
        <f>SUMIF('РРО 21-25'!CN$18:CN$1158,свод!AY80,'РРО 21-25'!BM$18:BM$1158)</f>
        <v>0</v>
      </c>
      <c r="Z80" s="180">
        <f>SUMIF('РРО 21-25'!CN$18:CN$1158,свод!AY80,'РРО 21-25'!BN$18:BN$1158)</f>
        <v>0</v>
      </c>
      <c r="AA80" s="179">
        <f>SUMIF('РРО 21-25'!CN$18:CN$1158,свод!AY80,'РРО 21-25'!BO$18:BO$1158)</f>
        <v>0</v>
      </c>
      <c r="AB80" s="179">
        <f>SUMIF('РРО 21-25'!CN$18:CN$1158,свод!AY80,'РРО 21-25'!BP$18:BP$1158)</f>
        <v>0</v>
      </c>
      <c r="AC80" s="179">
        <f>SUMIF('РРО 21-25'!CN$18:CN$1158,свод!AY80,'РРО 21-25'!BQ$18:BQ$1158)</f>
        <v>0</v>
      </c>
      <c r="AD80" s="179">
        <f>SUMIF('РРО 21-25'!CN$18:CN$1158,свод!AY80,'РРО 21-25'!BR$18:BR$1158)</f>
        <v>0</v>
      </c>
      <c r="AE80" s="180">
        <f>SUMIF('РРО 21-25'!CN$18:CN$1158,свод!AY80,'РРО 21-25'!BS$18:BS$1158)</f>
        <v>0</v>
      </c>
      <c r="AF80" s="179">
        <f>SUMIF('РРО 21-25'!CN$18:CN$1158,свод!AY80,'РРО 21-25'!BT$18:BT$1158)</f>
        <v>0</v>
      </c>
      <c r="AG80" s="179">
        <f>SUMIF('РРО 21-25'!CN$18:CN$1158,свод!AY80,'РРО 21-25'!BU$18:BU$1158)</f>
        <v>0</v>
      </c>
      <c r="AH80" s="179">
        <f>SUMIF('РРО 21-25'!CN$18:CN$1158,свод!AY80,'РРО 21-25'!BV$18:BV$1158)</f>
        <v>0</v>
      </c>
      <c r="AI80" s="179">
        <f>SUMIF('РРО 21-25'!CN$18:CN$1158,свод!AY80,'РРО 21-25'!BW$18:BW$1158)</f>
        <v>0</v>
      </c>
      <c r="AJ80" s="179">
        <f>SUMIF('РРО 21-25'!CN$18:CN$1158,свод!AY80,'РРО 21-25'!BX$18:BX$1158)</f>
        <v>2875350</v>
      </c>
      <c r="AK80" s="179">
        <f>SUMIF('РРО 21-25'!CN$18:CN$1158,свод!AY80,'РРО 21-25'!BY$18:BY$1158)</f>
        <v>0</v>
      </c>
      <c r="AL80" s="179">
        <f>SUMIF('РРО 21-25'!CN$18:CN$1158,свод!AY80,'РРО 21-25'!BZ$18:BZ$1158)</f>
        <v>0</v>
      </c>
      <c r="AM80" s="179">
        <f>SUMIF('РРО 21-25'!CN$18:CN$1158,свод!AY80,'РРО 21-25'!CA$18:CA$1158)</f>
        <v>0</v>
      </c>
      <c r="AN80" s="179">
        <f>SUMIF('РРО 21-25'!CN$18:CN$1158,свод!AY80,'РРО 21-25'!CB$18:CB$1158)</f>
        <v>2875350</v>
      </c>
      <c r="AO80" s="179">
        <f>SUMIF('РРО 21-25'!CN$18:CN$1158,свод!AY80,'РРО 21-25'!CC$18:CC$1158)</f>
        <v>0</v>
      </c>
      <c r="AP80" s="179">
        <f>SUMIF('РРО 21-25'!CN$18:CN$1158,свод!AY80,'РРО 21-25'!CD$18:CD$1158)</f>
        <v>0</v>
      </c>
      <c r="AQ80" s="179">
        <f>SUMIF('РРО 21-25'!CN$18:CN$1158,свод!AY80,'РРО 21-25'!CE$18:CE$1158)</f>
        <v>0</v>
      </c>
      <c r="AR80" s="179">
        <f>SUMIF('РРО 21-25'!CN$18:CN$1158,свод!AY80,'РРО 21-25'!CF$18:CF$1158)</f>
        <v>0</v>
      </c>
      <c r="AS80" s="179">
        <f>SUMIF('РРО 21-25'!CN$18:CN$1158,свод!AY80,'РРО 21-25'!CG$18:CG$1158)</f>
        <v>0</v>
      </c>
      <c r="AT80" s="179">
        <f>SUMIF('РРО 21-25'!CN$18:CN$1158,свод!AY80,'РРО 21-25'!CH$18:CH$1158)</f>
        <v>0</v>
      </c>
      <c r="AU80" s="179">
        <f>SUMIF('РРО 21-25'!CN$18:CN$1158,свод!AY80,'РРО 21-25'!CI$18:CI$1158)</f>
        <v>0</v>
      </c>
      <c r="AV80" s="179">
        <f>SUMIF('РРО 21-25'!CN$18:CN$1158,свод!AY80,'РРО 21-25'!CJ$18:CJ$1158)</f>
        <v>0</v>
      </c>
      <c r="AW80" s="179">
        <f>SUMIF('РРО 21-25'!CN$18:CN$1158,свод!AY80,'РРО 21-25'!CK$18:CK$1158)</f>
        <v>0</v>
      </c>
      <c r="AX80" s="179">
        <f>SUMIF('РРО 21-25'!CN$18:CN$1158,свод!AY80,'РРО 21-25'!CL$18:CL$1158)</f>
        <v>0</v>
      </c>
      <c r="AY80" t="str">
        <f t="shared" si="82"/>
        <v>4010000400113плановый</v>
      </c>
      <c r="BC80" s="142">
        <f t="shared" si="83"/>
        <v>0</v>
      </c>
      <c r="BD80" s="142">
        <f t="shared" si="84"/>
        <v>0</v>
      </c>
      <c r="BE80" s="142">
        <f t="shared" si="85"/>
        <v>0</v>
      </c>
      <c r="BF80" s="142">
        <f t="shared" si="86"/>
        <v>0</v>
      </c>
      <c r="BG80" s="142">
        <f t="shared" si="87"/>
        <v>0</v>
      </c>
      <c r="BH80" s="142">
        <f t="shared" si="88"/>
        <v>0</v>
      </c>
      <c r="BI80" s="142">
        <f t="shared" si="89"/>
        <v>0</v>
      </c>
      <c r="BJ80" s="142">
        <f t="shared" si="90"/>
        <v>0</v>
      </c>
      <c r="BK80" s="142">
        <f t="shared" si="91"/>
        <v>0</v>
      </c>
      <c r="BL80" s="142">
        <f t="shared" si="92"/>
        <v>0</v>
      </c>
    </row>
    <row r="81" spans="1:64" ht="15" customHeight="1">
      <c r="A81" s="184">
        <v>401000040</v>
      </c>
      <c r="B81" s="183" t="s">
        <v>1306</v>
      </c>
      <c r="C81" s="182" t="s">
        <v>137</v>
      </c>
      <c r="D81" s="182" t="s">
        <v>377</v>
      </c>
      <c r="E81" s="181" t="s">
        <v>91</v>
      </c>
      <c r="F81" s="180">
        <f>SUMIF('РРО 21-25'!CN$18:CN$1158,свод!AY81,'РРО 21-25'!AT$18:AT$1158)</f>
        <v>3649068.1</v>
      </c>
      <c r="G81" s="180">
        <f>SUMIF('РРО 21-25'!CN$18:CN$1158,свод!AY81,'РРО 21-25'!AU$18:AU$1158)</f>
        <v>3649068.1</v>
      </c>
      <c r="H81" s="179">
        <f>SUMIF('РРО 21-25'!CN$18:CN$1158,свод!AY81,'РРО 21-25'!AV$18:AV$1158)</f>
        <v>0</v>
      </c>
      <c r="I81" s="179">
        <f>SUMIF('РРО 21-25'!CN$18:CN$1158,свод!AY81,'РРО 21-25'!AW$18:AW$1158)</f>
        <v>0</v>
      </c>
      <c r="J81" s="179">
        <f>SUMIF('РРО 21-25'!CN$18:CN$1158,свод!AY81,'РРО 21-25'!AX$18:AX$1158)</f>
        <v>91833.48</v>
      </c>
      <c r="K81" s="179">
        <f>SUMIF('РРО 21-25'!CN$18:CN$1158,свод!AY81,'РРО 21-25'!AY$18:AY$1158)</f>
        <v>91833.48</v>
      </c>
      <c r="L81" s="179">
        <f>SUMIF('РРО 21-25'!CN$18:CN$1158,свод!AY81,'РРО 21-25'!AZ$18:AZ$1158)</f>
        <v>0</v>
      </c>
      <c r="M81" s="179">
        <f>SUMIF('РРО 21-25'!CN$18:CN$1158,свод!AY81,'РРО 21-25'!BA$18:BA$1158)</f>
        <v>0</v>
      </c>
      <c r="N81" s="179">
        <f>SUMIF('РРО 21-25'!CN$18:CN$1158,свод!AY81,'РРО 21-25'!BB$18:BB$1158)</f>
        <v>3557234.62</v>
      </c>
      <c r="O81" s="179">
        <f>SUMIF('РРО 21-25'!CN$18:CN$1158,свод!AY81,'РРО 21-25'!BC$18:BC$1158)</f>
        <v>3557234.62</v>
      </c>
      <c r="P81" s="180">
        <f>SUMIF('РРО 21-25'!CN$18:CN$1158,свод!AY81,'РРО 21-25'!BD$18:BD$1158)</f>
        <v>3761444.49</v>
      </c>
      <c r="Q81" s="179">
        <f>SUMIF('РРО 21-25'!CN$18:CN$1158,свод!AY81,'РРО 21-25'!BE$18:BE$1158)</f>
        <v>0</v>
      </c>
      <c r="R81" s="179">
        <f>SUMIF('РРО 21-25'!CN$18:CN$1158,свод!AY81,'РРО 21-25'!BF$18:BF$1158)</f>
        <v>0</v>
      </c>
      <c r="S81" s="179">
        <f>SUMIF('РРО 21-25'!CN$18:CN$1158,свод!AY81,'РРО 21-25'!BG$18:BG$1158)</f>
        <v>0</v>
      </c>
      <c r="T81" s="179">
        <f>SUMIF('РРО 21-25'!CN$18:CN$1158,свод!AY81,'РРО 21-25'!BH$18:BH$1158)</f>
        <v>3761444.49</v>
      </c>
      <c r="U81" s="180">
        <f>SUMIF('РРО 21-25'!CN$18:CN$1158,свод!AY81,'РРО 21-25'!BI$18:BI$1158)</f>
        <v>3821971.96</v>
      </c>
      <c r="V81" s="179">
        <f>SUMIF('РРО 21-25'!CN$18:CN$1158,свод!AY81,'РРО 21-25'!BJ$18:BJ$1158)</f>
        <v>0</v>
      </c>
      <c r="W81" s="179">
        <f>SUMIF('РРО 21-25'!CN$18:CN$1158,свод!AY81,'РРО 21-25'!BK$18:BK$1158)</f>
        <v>0</v>
      </c>
      <c r="X81" s="179">
        <f>SUMIF('РРО 21-25'!CN$18:CN$1158,свод!AY81,'РРО 21-25'!BL$18:BL$1158)</f>
        <v>0</v>
      </c>
      <c r="Y81" s="179">
        <f>SUMIF('РРО 21-25'!CN$18:CN$1158,свод!AY81,'РРО 21-25'!BM$18:BM$1158)</f>
        <v>3821971.96</v>
      </c>
      <c r="Z81" s="180">
        <f>SUMIF('РРО 21-25'!CN$18:CN$1158,свод!AY81,'РРО 21-25'!BN$18:BN$1158)</f>
        <v>3821971.96</v>
      </c>
      <c r="AA81" s="179">
        <f>SUMIF('РРО 21-25'!CN$18:CN$1158,свод!AY81,'РРО 21-25'!BO$18:BO$1158)</f>
        <v>0</v>
      </c>
      <c r="AB81" s="179">
        <f>SUMIF('РРО 21-25'!CN$18:CN$1158,свод!AY81,'РРО 21-25'!BP$18:BP$1158)</f>
        <v>0</v>
      </c>
      <c r="AC81" s="179">
        <f>SUMIF('РРО 21-25'!CN$18:CN$1158,свод!AY81,'РРО 21-25'!BQ$18:BQ$1158)</f>
        <v>0</v>
      </c>
      <c r="AD81" s="179">
        <f>SUMIF('РРО 21-25'!CN$18:CN$1158,свод!AY81,'РРО 21-25'!BR$18:BR$1158)</f>
        <v>3821971.96</v>
      </c>
      <c r="AE81" s="180">
        <f>SUMIF('РРО 21-25'!CN$18:CN$1158,свод!AY81,'РРО 21-25'!BS$18:BS$1158)</f>
        <v>3821971.96</v>
      </c>
      <c r="AF81" s="179">
        <f>SUMIF('РРО 21-25'!CN$18:CN$1158,свод!AY81,'РРО 21-25'!BT$18:BT$1158)</f>
        <v>0</v>
      </c>
      <c r="AG81" s="179">
        <f>SUMIF('РРО 21-25'!CN$18:CN$1158,свод!AY81,'РРО 21-25'!BU$18:BU$1158)</f>
        <v>0</v>
      </c>
      <c r="AH81" s="179">
        <f>SUMIF('РРО 21-25'!CN$18:CN$1158,свод!AY81,'РРО 21-25'!BV$18:BV$1158)</f>
        <v>0</v>
      </c>
      <c r="AI81" s="179">
        <f>SUMIF('РРО 21-25'!CN$18:CN$1158,свод!AY81,'РРО 21-25'!BW$18:BW$1158)</f>
        <v>3821971.96</v>
      </c>
      <c r="AJ81" s="179">
        <f>SUMIF('РРО 21-25'!CN$18:CN$1158,свод!AY81,'РРО 21-25'!BX$18:BX$1158)</f>
        <v>3649068.1</v>
      </c>
      <c r="AK81" s="179">
        <f>SUMIF('РРО 21-25'!CN$18:CN$1158,свод!AY81,'РРО 21-25'!BY$18:BY$1158)</f>
        <v>0</v>
      </c>
      <c r="AL81" s="179">
        <f>SUMIF('РРО 21-25'!CN$18:CN$1158,свод!AY81,'РРО 21-25'!BZ$18:BZ$1158)</f>
        <v>91833.48</v>
      </c>
      <c r="AM81" s="179">
        <f>SUMIF('РРО 21-25'!CN$18:CN$1158,свод!AY81,'РРО 21-25'!CA$18:CA$1158)</f>
        <v>0</v>
      </c>
      <c r="AN81" s="179">
        <f>SUMIF('РРО 21-25'!CN$18:CN$1158,свод!AY81,'РРО 21-25'!CB$18:CB$1158)</f>
        <v>3557234.62</v>
      </c>
      <c r="AO81" s="179">
        <f>SUMIF('РРО 21-25'!CN$18:CN$1158,свод!AY81,'РРО 21-25'!CC$18:CC$1158)</f>
        <v>3761444.49</v>
      </c>
      <c r="AP81" s="179">
        <f>SUMIF('РРО 21-25'!CN$18:CN$1158,свод!AY81,'РРО 21-25'!CD$18:CD$1158)</f>
        <v>0</v>
      </c>
      <c r="AQ81" s="179">
        <f>SUMIF('РРО 21-25'!CN$18:CN$1158,свод!AY81,'РРО 21-25'!CE$18:CE$1158)</f>
        <v>0</v>
      </c>
      <c r="AR81" s="179">
        <f>SUMIF('РРО 21-25'!CN$18:CN$1158,свод!AY81,'РРО 21-25'!CF$18:CF$1158)</f>
        <v>0</v>
      </c>
      <c r="AS81" s="179">
        <f>SUMIF('РРО 21-25'!CN$18:CN$1158,свод!AY81,'РРО 21-25'!CG$18:CG$1158)</f>
        <v>3761444.49</v>
      </c>
      <c r="AT81" s="179">
        <f>SUMIF('РРО 21-25'!CN$18:CN$1158,свод!AY81,'РРО 21-25'!CH$18:CH$1158)</f>
        <v>3821971.96</v>
      </c>
      <c r="AU81" s="179">
        <f>SUMIF('РРО 21-25'!CN$18:CN$1158,свод!AY81,'РРО 21-25'!CI$18:CI$1158)</f>
        <v>0</v>
      </c>
      <c r="AV81" s="179">
        <f>SUMIF('РРО 21-25'!CN$18:CN$1158,свод!AY81,'РРО 21-25'!CJ$18:CJ$1158)</f>
        <v>0</v>
      </c>
      <c r="AW81" s="179">
        <f>SUMIF('РРО 21-25'!CN$18:CN$1158,свод!AY81,'РРО 21-25'!CK$18:CK$1158)</f>
        <v>0</v>
      </c>
      <c r="AX81" s="179">
        <f>SUMIF('РРО 21-25'!CN$18:CN$1158,свод!AY81,'РРО 21-25'!CL$18:CL$1158)</f>
        <v>3821971.96</v>
      </c>
      <c r="AY81" t="str">
        <f t="shared" si="82"/>
        <v>4010000400406нормативный</v>
      </c>
      <c r="BC81" s="213">
        <f t="shared" si="83"/>
        <v>0</v>
      </c>
      <c r="BD81" s="142">
        <f t="shared" si="84"/>
        <v>0</v>
      </c>
      <c r="BE81" s="142">
        <f t="shared" si="85"/>
        <v>0</v>
      </c>
      <c r="BF81" s="142">
        <f t="shared" si="86"/>
        <v>0</v>
      </c>
      <c r="BG81" s="142">
        <f t="shared" si="87"/>
        <v>0</v>
      </c>
      <c r="BH81" s="142">
        <f t="shared" si="88"/>
        <v>0</v>
      </c>
      <c r="BI81" s="142">
        <f t="shared" si="89"/>
        <v>0</v>
      </c>
      <c r="BJ81" s="142">
        <f t="shared" si="90"/>
        <v>0</v>
      </c>
      <c r="BK81" s="142">
        <f t="shared" si="91"/>
        <v>0</v>
      </c>
      <c r="BL81" s="142">
        <f t="shared" si="92"/>
        <v>0</v>
      </c>
    </row>
    <row r="82" spans="1:64" ht="15" customHeight="1">
      <c r="A82" s="184">
        <v>401000040</v>
      </c>
      <c r="B82" s="183" t="s">
        <v>1306</v>
      </c>
      <c r="C82" s="182" t="s">
        <v>137</v>
      </c>
      <c r="D82" s="182" t="s">
        <v>377</v>
      </c>
      <c r="E82" s="181" t="s">
        <v>92</v>
      </c>
      <c r="F82" s="180">
        <f>SUMIF('РРО 21-25'!CN$18:CN$1158,свод!AY82,'РРО 21-25'!AT$18:AT$1158)</f>
        <v>7288999.8700000001</v>
      </c>
      <c r="G82" s="180">
        <f>SUMIF('РРО 21-25'!CN$18:CN$1158,свод!AY82,'РРО 21-25'!AU$18:AU$1158)</f>
        <v>7288985.5199999996</v>
      </c>
      <c r="H82" s="179">
        <f>SUMIF('РРО 21-25'!CN$18:CN$1158,свод!AY82,'РРО 21-25'!AV$18:AV$1158)</f>
        <v>0</v>
      </c>
      <c r="I82" s="179">
        <f>SUMIF('РРО 21-25'!CN$18:CN$1158,свод!AY82,'РРО 21-25'!AW$18:AW$1158)</f>
        <v>0</v>
      </c>
      <c r="J82" s="179">
        <f>SUMIF('РРО 21-25'!CN$18:CN$1158,свод!AY82,'РРО 21-25'!AX$18:AX$1158)</f>
        <v>0</v>
      </c>
      <c r="K82" s="179">
        <f>SUMIF('РРО 21-25'!CN$18:CN$1158,свод!AY82,'РРО 21-25'!AY$18:AY$1158)</f>
        <v>0</v>
      </c>
      <c r="L82" s="179">
        <f>SUMIF('РРО 21-25'!CN$18:CN$1158,свод!AY82,'РРО 21-25'!AZ$18:AZ$1158)</f>
        <v>0</v>
      </c>
      <c r="M82" s="179">
        <f>SUMIF('РРО 21-25'!CN$18:CN$1158,свод!AY82,'РРО 21-25'!BA$18:BA$1158)</f>
        <v>0</v>
      </c>
      <c r="N82" s="179">
        <f>SUMIF('РРО 21-25'!CN$18:CN$1158,свод!AY82,'РРО 21-25'!BB$18:BB$1158)</f>
        <v>7288999.8700000001</v>
      </c>
      <c r="O82" s="179">
        <f>SUMIF('РРО 21-25'!CN$18:CN$1158,свод!AY82,'РРО 21-25'!BC$18:BC$1158)</f>
        <v>7288985.5199999996</v>
      </c>
      <c r="P82" s="180">
        <f>SUMIF('РРО 21-25'!CN$18:CN$1158,свод!AY82,'РРО 21-25'!BD$18:BD$1158)</f>
        <v>8233307.8200000003</v>
      </c>
      <c r="Q82" s="179">
        <f>SUMIF('РРО 21-25'!CN$18:CN$1158,свод!AY82,'РРО 21-25'!BE$18:BE$1158)</f>
        <v>0</v>
      </c>
      <c r="R82" s="179">
        <f>SUMIF('РРО 21-25'!CN$18:CN$1158,свод!AY82,'РРО 21-25'!BF$18:BF$1158)</f>
        <v>0</v>
      </c>
      <c r="S82" s="179">
        <f>SUMIF('РРО 21-25'!CN$18:CN$1158,свод!AY82,'РРО 21-25'!BG$18:BG$1158)</f>
        <v>0</v>
      </c>
      <c r="T82" s="179">
        <f>SUMIF('РРО 21-25'!CN$18:CN$1158,свод!AY82,'РРО 21-25'!BH$18:BH$1158)</f>
        <v>8233307.8200000003</v>
      </c>
      <c r="U82" s="180">
        <f>SUMIF('РРО 21-25'!CN$18:CN$1158,свод!AY82,'РРО 21-25'!BI$18:BI$1158)</f>
        <v>1033333.33</v>
      </c>
      <c r="V82" s="179">
        <f>SUMIF('РРО 21-25'!CN$18:CN$1158,свод!AY82,'РРО 21-25'!BJ$18:BJ$1158)</f>
        <v>0</v>
      </c>
      <c r="W82" s="179">
        <f>SUMIF('РРО 21-25'!CN$18:CN$1158,свод!AY82,'РРО 21-25'!BK$18:BK$1158)</f>
        <v>0</v>
      </c>
      <c r="X82" s="179">
        <f>SUMIF('РРО 21-25'!CN$18:CN$1158,свод!AY82,'РРО 21-25'!BL$18:BL$1158)</f>
        <v>0</v>
      </c>
      <c r="Y82" s="179">
        <f>SUMIF('РРО 21-25'!CN$18:CN$1158,свод!AY82,'РРО 21-25'!BM$18:BM$1158)</f>
        <v>1033333.33</v>
      </c>
      <c r="Z82" s="180">
        <f>SUMIF('РРО 21-25'!CN$18:CN$1158,свод!AY82,'РРО 21-25'!BN$18:BN$1158)</f>
        <v>1033333.33</v>
      </c>
      <c r="AA82" s="179">
        <f>SUMIF('РРО 21-25'!CN$18:CN$1158,свод!AY82,'РРО 21-25'!BO$18:BO$1158)</f>
        <v>0</v>
      </c>
      <c r="AB82" s="179">
        <f>SUMIF('РРО 21-25'!CN$18:CN$1158,свод!AY82,'РРО 21-25'!BP$18:BP$1158)</f>
        <v>0</v>
      </c>
      <c r="AC82" s="179">
        <f>SUMIF('РРО 21-25'!CN$18:CN$1158,свод!AY82,'РРО 21-25'!BQ$18:BQ$1158)</f>
        <v>0</v>
      </c>
      <c r="AD82" s="179">
        <f>SUMIF('РРО 21-25'!CN$18:CN$1158,свод!AY82,'РРО 21-25'!BR$18:BR$1158)</f>
        <v>1033333.33</v>
      </c>
      <c r="AE82" s="180">
        <f>SUMIF('РРО 21-25'!CN$18:CN$1158,свод!AY82,'РРО 21-25'!BS$18:BS$1158)</f>
        <v>1033333.33</v>
      </c>
      <c r="AF82" s="179">
        <f>SUMIF('РРО 21-25'!CN$18:CN$1158,свод!AY82,'РРО 21-25'!BT$18:BT$1158)</f>
        <v>0</v>
      </c>
      <c r="AG82" s="179">
        <f>SUMIF('РРО 21-25'!CN$18:CN$1158,свод!AY82,'РРО 21-25'!BU$18:BU$1158)</f>
        <v>0</v>
      </c>
      <c r="AH82" s="179">
        <f>SUMIF('РРО 21-25'!CN$18:CN$1158,свод!AY82,'РРО 21-25'!BV$18:BV$1158)</f>
        <v>0</v>
      </c>
      <c r="AI82" s="179">
        <f>SUMIF('РРО 21-25'!CN$18:CN$1158,свод!AY82,'РРО 21-25'!BW$18:BW$1158)</f>
        <v>1033333.33</v>
      </c>
      <c r="AJ82" s="179">
        <f>SUMIF('РРО 21-25'!CN$18:CN$1158,свод!AY82,'РРО 21-25'!BX$18:BX$1158)</f>
        <v>7288985.5199999996</v>
      </c>
      <c r="AK82" s="179">
        <f>SUMIF('РРО 21-25'!CN$18:CN$1158,свод!AY82,'РРО 21-25'!BY$18:BY$1158)</f>
        <v>0</v>
      </c>
      <c r="AL82" s="179">
        <f>SUMIF('РРО 21-25'!CN$18:CN$1158,свод!AY82,'РРО 21-25'!BZ$18:BZ$1158)</f>
        <v>0</v>
      </c>
      <c r="AM82" s="179">
        <f>SUMIF('РРО 21-25'!CN$18:CN$1158,свод!AY82,'РРО 21-25'!CA$18:CA$1158)</f>
        <v>0</v>
      </c>
      <c r="AN82" s="179">
        <f>SUMIF('РРО 21-25'!CN$18:CN$1158,свод!AY82,'РРО 21-25'!CB$18:CB$1158)</f>
        <v>7288985.5199999996</v>
      </c>
      <c r="AO82" s="179">
        <f>SUMIF('РРО 21-25'!CN$18:CN$1158,свод!AY82,'РРО 21-25'!CC$18:CC$1158)</f>
        <v>22970307.82</v>
      </c>
      <c r="AP82" s="179">
        <f>SUMIF('РРО 21-25'!CN$18:CN$1158,свод!AY82,'РРО 21-25'!CD$18:CD$1158)</f>
        <v>0</v>
      </c>
      <c r="AQ82" s="179">
        <f>SUMIF('РРО 21-25'!CN$18:CN$1158,свод!AY82,'РРО 21-25'!CE$18:CE$1158)</f>
        <v>0</v>
      </c>
      <c r="AR82" s="179">
        <f>SUMIF('РРО 21-25'!CN$18:CN$1158,свод!AY82,'РРО 21-25'!CF$18:CF$1158)</f>
        <v>0</v>
      </c>
      <c r="AS82" s="179">
        <f>SUMIF('РРО 21-25'!CN$18:CN$1158,свод!AY82,'РРО 21-25'!CG$18:CG$1158)</f>
        <v>22970307.82</v>
      </c>
      <c r="AT82" s="179">
        <f>SUMIF('РРО 21-25'!CN$18:CN$1158,свод!AY82,'РРО 21-25'!CH$18:CH$1158)</f>
        <v>1033333.33</v>
      </c>
      <c r="AU82" s="179">
        <f>SUMIF('РРО 21-25'!CN$18:CN$1158,свод!AY82,'РРО 21-25'!CI$18:CI$1158)</f>
        <v>0</v>
      </c>
      <c r="AV82" s="179">
        <f>SUMIF('РРО 21-25'!CN$18:CN$1158,свод!AY82,'РРО 21-25'!CJ$18:CJ$1158)</f>
        <v>0</v>
      </c>
      <c r="AW82" s="179">
        <f>SUMIF('РРО 21-25'!CN$18:CN$1158,свод!AY82,'РРО 21-25'!CK$18:CK$1158)</f>
        <v>0</v>
      </c>
      <c r="AX82" s="179">
        <f>SUMIF('РРО 21-25'!CN$18:CN$1158,свод!AY82,'РРО 21-25'!CL$18:CL$1158)</f>
        <v>1033333.33</v>
      </c>
      <c r="AY82" t="str">
        <f t="shared" si="82"/>
        <v>4010000400406плановый</v>
      </c>
      <c r="BC82" s="142">
        <f t="shared" si="83"/>
        <v>14737000</v>
      </c>
      <c r="BD82" s="142">
        <f t="shared" si="84"/>
        <v>0</v>
      </c>
      <c r="BE82" s="142">
        <f t="shared" si="85"/>
        <v>0</v>
      </c>
      <c r="BF82" s="142">
        <f t="shared" si="86"/>
        <v>0</v>
      </c>
      <c r="BG82" s="142">
        <f t="shared" si="87"/>
        <v>14737000</v>
      </c>
      <c r="BH82" s="142">
        <f t="shared" si="88"/>
        <v>0</v>
      </c>
      <c r="BI82" s="142">
        <f t="shared" si="89"/>
        <v>0</v>
      </c>
      <c r="BJ82" s="142">
        <f t="shared" si="90"/>
        <v>0</v>
      </c>
      <c r="BK82" s="142">
        <f t="shared" si="91"/>
        <v>0</v>
      </c>
      <c r="BL82" s="142">
        <f t="shared" si="92"/>
        <v>0</v>
      </c>
    </row>
    <row r="83" spans="1:64" ht="15" customHeight="1">
      <c r="A83" s="184">
        <v>401000040</v>
      </c>
      <c r="B83" s="183" t="s">
        <v>1306</v>
      </c>
      <c r="C83" s="182" t="s">
        <v>137</v>
      </c>
      <c r="D83" s="182" t="s">
        <v>219</v>
      </c>
      <c r="E83" s="181" t="s">
        <v>91</v>
      </c>
      <c r="F83" s="180">
        <f>SUMIF('РРО 21-25'!CN$18:CN$1158,свод!AY83,'РРО 21-25'!AT$18:AT$1158)</f>
        <v>24015759.349999998</v>
      </c>
      <c r="G83" s="180">
        <f>SUMIF('РРО 21-25'!CN$18:CN$1158,свод!AY83,'РРО 21-25'!AU$18:AU$1158)</f>
        <v>24015759.349999998</v>
      </c>
      <c r="H83" s="179">
        <f>SUMIF('РРО 21-25'!CN$18:CN$1158,свод!AY83,'РРО 21-25'!AV$18:AV$1158)</f>
        <v>0</v>
      </c>
      <c r="I83" s="179">
        <f>SUMIF('РРО 21-25'!CN$18:CN$1158,свод!AY83,'РРО 21-25'!AW$18:AW$1158)</f>
        <v>0</v>
      </c>
      <c r="J83" s="179">
        <f>SUMIF('РРО 21-25'!CN$18:CN$1158,свод!AY83,'РРО 21-25'!AX$18:AX$1158)</f>
        <v>562307.99</v>
      </c>
      <c r="K83" s="179">
        <f>SUMIF('РРО 21-25'!CN$18:CN$1158,свод!AY83,'РРО 21-25'!AY$18:AY$1158)</f>
        <v>562307.99</v>
      </c>
      <c r="L83" s="179">
        <f>SUMIF('РРО 21-25'!CN$18:CN$1158,свод!AY83,'РРО 21-25'!AZ$18:AZ$1158)</f>
        <v>0</v>
      </c>
      <c r="M83" s="179">
        <f>SUMIF('РРО 21-25'!CN$18:CN$1158,свод!AY83,'РРО 21-25'!BA$18:BA$1158)</f>
        <v>0</v>
      </c>
      <c r="N83" s="179">
        <f>SUMIF('РРО 21-25'!CN$18:CN$1158,свод!AY83,'РРО 21-25'!BB$18:BB$1158)</f>
        <v>23453451.359999999</v>
      </c>
      <c r="O83" s="179">
        <f>SUMIF('РРО 21-25'!CN$18:CN$1158,свод!AY83,'РРО 21-25'!BC$18:BC$1158)</f>
        <v>23453451.359999999</v>
      </c>
      <c r="P83" s="180">
        <f>SUMIF('РРО 21-25'!CN$18:CN$1158,свод!AY83,'РРО 21-25'!BD$18:BD$1158)</f>
        <v>20809798.57</v>
      </c>
      <c r="Q83" s="179">
        <f>SUMIF('РРО 21-25'!CN$18:CN$1158,свод!AY83,'РРО 21-25'!BE$18:BE$1158)</f>
        <v>0</v>
      </c>
      <c r="R83" s="179">
        <f>SUMIF('РРО 21-25'!CN$18:CN$1158,свод!AY83,'РРО 21-25'!BF$18:BF$1158)</f>
        <v>0</v>
      </c>
      <c r="S83" s="179">
        <f>SUMIF('РРО 21-25'!CN$18:CN$1158,свод!AY83,'РРО 21-25'!BG$18:BG$1158)</f>
        <v>0</v>
      </c>
      <c r="T83" s="179">
        <f>SUMIF('РРО 21-25'!CN$18:CN$1158,свод!AY83,'РРО 21-25'!BH$18:BH$1158)</f>
        <v>20809798.57</v>
      </c>
      <c r="U83" s="180">
        <f>SUMIF('РРО 21-25'!CN$18:CN$1158,свод!AY83,'РРО 21-25'!BI$18:BI$1158)</f>
        <v>21140335.48</v>
      </c>
      <c r="V83" s="179">
        <f>SUMIF('РРО 21-25'!CN$18:CN$1158,свод!AY83,'РРО 21-25'!BJ$18:BJ$1158)</f>
        <v>0</v>
      </c>
      <c r="W83" s="179">
        <f>SUMIF('РРО 21-25'!CN$18:CN$1158,свод!AY83,'РРО 21-25'!BK$18:BK$1158)</f>
        <v>0</v>
      </c>
      <c r="X83" s="179">
        <f>SUMIF('РРО 21-25'!CN$18:CN$1158,свод!AY83,'РРО 21-25'!BL$18:BL$1158)</f>
        <v>0</v>
      </c>
      <c r="Y83" s="179">
        <f>SUMIF('РРО 21-25'!CN$18:CN$1158,свод!AY83,'РРО 21-25'!BM$18:BM$1158)</f>
        <v>21140335.48</v>
      </c>
      <c r="Z83" s="180">
        <f>SUMIF('РРО 21-25'!CN$18:CN$1158,свод!AY83,'РРО 21-25'!BN$18:BN$1158)</f>
        <v>21145484.600000001</v>
      </c>
      <c r="AA83" s="179">
        <f>SUMIF('РРО 21-25'!CN$18:CN$1158,свод!AY83,'РРО 21-25'!BO$18:BO$1158)</f>
        <v>0</v>
      </c>
      <c r="AB83" s="179">
        <f>SUMIF('РРО 21-25'!CN$18:CN$1158,свод!AY83,'РРО 21-25'!BP$18:BP$1158)</f>
        <v>0</v>
      </c>
      <c r="AC83" s="179">
        <f>SUMIF('РРО 21-25'!CN$18:CN$1158,свод!AY83,'РРО 21-25'!BQ$18:BQ$1158)</f>
        <v>0</v>
      </c>
      <c r="AD83" s="179">
        <f>SUMIF('РРО 21-25'!CN$18:CN$1158,свод!AY83,'РРО 21-25'!BR$18:BR$1158)</f>
        <v>21145484.600000001</v>
      </c>
      <c r="AE83" s="180">
        <f>SUMIF('РРО 21-25'!CN$18:CN$1158,свод!AY83,'РРО 21-25'!BS$18:BS$1158)</f>
        <v>21145484.600000001</v>
      </c>
      <c r="AF83" s="179">
        <f>SUMIF('РРО 21-25'!CN$18:CN$1158,свод!AY83,'РРО 21-25'!BT$18:BT$1158)</f>
        <v>0</v>
      </c>
      <c r="AG83" s="179">
        <f>SUMIF('РРО 21-25'!CN$18:CN$1158,свод!AY83,'РРО 21-25'!BU$18:BU$1158)</f>
        <v>0</v>
      </c>
      <c r="AH83" s="179">
        <f>SUMIF('РРО 21-25'!CN$18:CN$1158,свод!AY83,'РРО 21-25'!BV$18:BV$1158)</f>
        <v>0</v>
      </c>
      <c r="AI83" s="179">
        <f>SUMIF('РРО 21-25'!CN$18:CN$1158,свод!AY83,'РРО 21-25'!BW$18:BW$1158)</f>
        <v>21145484.600000001</v>
      </c>
      <c r="AJ83" s="179">
        <f>SUMIF('РРО 21-25'!CN$18:CN$1158,свод!AY83,'РРО 21-25'!BX$18:BX$1158)</f>
        <v>24015759.349999998</v>
      </c>
      <c r="AK83" s="179">
        <f>SUMIF('РРО 21-25'!CN$18:CN$1158,свод!AY83,'РРО 21-25'!BY$18:BY$1158)</f>
        <v>0</v>
      </c>
      <c r="AL83" s="179">
        <f>SUMIF('РРО 21-25'!CN$18:CN$1158,свод!AY83,'РРО 21-25'!BZ$18:BZ$1158)</f>
        <v>562307.99</v>
      </c>
      <c r="AM83" s="179">
        <f>SUMIF('РРО 21-25'!CN$18:CN$1158,свод!AY83,'РРО 21-25'!CA$18:CA$1158)</f>
        <v>0</v>
      </c>
      <c r="AN83" s="179">
        <f>SUMIF('РРО 21-25'!CN$18:CN$1158,свод!AY83,'РРО 21-25'!CB$18:CB$1158)</f>
        <v>23453451.359999999</v>
      </c>
      <c r="AO83" s="179">
        <f>SUMIF('РРО 21-25'!CN$18:CN$1158,свод!AY83,'РРО 21-25'!CC$18:CC$1158)</f>
        <v>23629304.810000002</v>
      </c>
      <c r="AP83" s="179">
        <f>SUMIF('РРО 21-25'!CN$18:CN$1158,свод!AY83,'РРО 21-25'!CD$18:CD$1158)</f>
        <v>0</v>
      </c>
      <c r="AQ83" s="179">
        <f>SUMIF('РРО 21-25'!CN$18:CN$1158,свод!AY83,'РРО 21-25'!CE$18:CE$1158)</f>
        <v>0</v>
      </c>
      <c r="AR83" s="179">
        <f>SUMIF('РРО 21-25'!CN$18:CN$1158,свод!AY83,'РРО 21-25'!CF$18:CF$1158)</f>
        <v>0</v>
      </c>
      <c r="AS83" s="179">
        <f>SUMIF('РРО 21-25'!CN$18:CN$1158,свод!AY83,'РРО 21-25'!CG$18:CG$1158)</f>
        <v>23629304.810000002</v>
      </c>
      <c r="AT83" s="179">
        <f>SUMIF('РРО 21-25'!CN$18:CN$1158,свод!AY83,'РРО 21-25'!CH$18:CH$1158)</f>
        <v>21140335.48</v>
      </c>
      <c r="AU83" s="179">
        <f>SUMIF('РРО 21-25'!CN$18:CN$1158,свод!AY83,'РРО 21-25'!CI$18:CI$1158)</f>
        <v>0</v>
      </c>
      <c r="AV83" s="179">
        <f>SUMIF('РРО 21-25'!CN$18:CN$1158,свод!AY83,'РРО 21-25'!CJ$18:CJ$1158)</f>
        <v>0</v>
      </c>
      <c r="AW83" s="179">
        <f>SUMIF('РРО 21-25'!CN$18:CN$1158,свод!AY83,'РРО 21-25'!CK$18:CK$1158)</f>
        <v>0</v>
      </c>
      <c r="AX83" s="179">
        <f>SUMIF('РРО 21-25'!CN$18:CN$1158,свод!AY83,'РРО 21-25'!CL$18:CL$1158)</f>
        <v>21140335.48</v>
      </c>
      <c r="AY83" t="str">
        <f t="shared" si="82"/>
        <v>4010000400407нормативный</v>
      </c>
      <c r="BC83" s="213">
        <f t="shared" si="83"/>
        <v>2819506.2400000021</v>
      </c>
      <c r="BD83" s="142">
        <f t="shared" si="84"/>
        <v>0</v>
      </c>
      <c r="BE83" s="142">
        <f t="shared" si="85"/>
        <v>0</v>
      </c>
      <c r="BF83" s="142">
        <f t="shared" si="86"/>
        <v>0</v>
      </c>
      <c r="BG83" s="142">
        <f t="shared" si="87"/>
        <v>2819506.2400000021</v>
      </c>
      <c r="BH83" s="142">
        <f t="shared" si="88"/>
        <v>0</v>
      </c>
      <c r="BI83" s="142">
        <f t="shared" si="89"/>
        <v>0</v>
      </c>
      <c r="BJ83" s="142">
        <f t="shared" si="90"/>
        <v>0</v>
      </c>
      <c r="BK83" s="142">
        <f t="shared" si="91"/>
        <v>0</v>
      </c>
      <c r="BL83" s="142">
        <f t="shared" si="92"/>
        <v>0</v>
      </c>
    </row>
    <row r="84" spans="1:64" ht="15" customHeight="1">
      <c r="A84" s="184">
        <v>401000040</v>
      </c>
      <c r="B84" s="183" t="s">
        <v>1306</v>
      </c>
      <c r="C84" s="182" t="s">
        <v>137</v>
      </c>
      <c r="D84" s="182" t="s">
        <v>219</v>
      </c>
      <c r="E84" s="181" t="s">
        <v>92</v>
      </c>
      <c r="F84" s="180">
        <f>SUMIF('РРО 21-25'!CN$18:CN$1158,свод!AY84,'РРО 21-25'!AT$18:AT$1158)</f>
        <v>1785900</v>
      </c>
      <c r="G84" s="180">
        <f>SUMIF('РРО 21-25'!CN$18:CN$1158,свод!AY84,'РРО 21-25'!AU$18:AU$1158)</f>
        <v>1785900</v>
      </c>
      <c r="H84" s="179">
        <f>SUMIF('РРО 21-25'!CN$18:CN$1158,свод!AY84,'РРО 21-25'!AV$18:AV$1158)</f>
        <v>0</v>
      </c>
      <c r="I84" s="179">
        <f>SUMIF('РРО 21-25'!CN$18:CN$1158,свод!AY84,'РРО 21-25'!AW$18:AW$1158)</f>
        <v>0</v>
      </c>
      <c r="J84" s="179">
        <f>SUMIF('РРО 21-25'!CN$18:CN$1158,свод!AY84,'РРО 21-25'!AX$18:AX$1158)</f>
        <v>0</v>
      </c>
      <c r="K84" s="179">
        <f>SUMIF('РРО 21-25'!CN$18:CN$1158,свод!AY84,'РРО 21-25'!AY$18:AY$1158)</f>
        <v>0</v>
      </c>
      <c r="L84" s="179">
        <f>SUMIF('РРО 21-25'!CN$18:CN$1158,свод!AY84,'РРО 21-25'!AZ$18:AZ$1158)</f>
        <v>0</v>
      </c>
      <c r="M84" s="179">
        <f>SUMIF('РРО 21-25'!CN$18:CN$1158,свод!AY84,'РРО 21-25'!BA$18:BA$1158)</f>
        <v>0</v>
      </c>
      <c r="N84" s="179">
        <f>SUMIF('РРО 21-25'!CN$18:CN$1158,свод!AY84,'РРО 21-25'!BB$18:BB$1158)</f>
        <v>1785900</v>
      </c>
      <c r="O84" s="179">
        <f>SUMIF('РРО 21-25'!CN$18:CN$1158,свод!AY84,'РРО 21-25'!BC$18:BC$1158)</f>
        <v>1785900</v>
      </c>
      <c r="P84" s="180">
        <f>SUMIF('РРО 21-25'!CN$18:CN$1158,свод!AY84,'РРО 21-25'!BD$18:BD$1158)</f>
        <v>2295000</v>
      </c>
      <c r="Q84" s="179">
        <f>SUMIF('РРО 21-25'!CN$18:CN$1158,свод!AY84,'РРО 21-25'!BE$18:BE$1158)</f>
        <v>0</v>
      </c>
      <c r="R84" s="179">
        <f>SUMIF('РРО 21-25'!CN$18:CN$1158,свод!AY84,'РРО 21-25'!BF$18:BF$1158)</f>
        <v>0</v>
      </c>
      <c r="S84" s="179">
        <f>SUMIF('РРО 21-25'!CN$18:CN$1158,свод!AY84,'РРО 21-25'!BG$18:BG$1158)</f>
        <v>0</v>
      </c>
      <c r="T84" s="179">
        <f>SUMIF('РРО 21-25'!CN$18:CN$1158,свод!AY84,'РРО 21-25'!BH$18:BH$1158)</f>
        <v>2295000</v>
      </c>
      <c r="U84" s="180">
        <f>SUMIF('РРО 21-25'!CN$18:CN$1158,свод!AY84,'РРО 21-25'!BI$18:BI$1158)</f>
        <v>0</v>
      </c>
      <c r="V84" s="179">
        <f>SUMIF('РРО 21-25'!CN$18:CN$1158,свод!AY84,'РРО 21-25'!BJ$18:BJ$1158)</f>
        <v>0</v>
      </c>
      <c r="W84" s="179">
        <f>SUMIF('РРО 21-25'!CN$18:CN$1158,свод!AY84,'РРО 21-25'!BK$18:BK$1158)</f>
        <v>0</v>
      </c>
      <c r="X84" s="179">
        <f>SUMIF('РРО 21-25'!CN$18:CN$1158,свод!AY84,'РРО 21-25'!BL$18:BL$1158)</f>
        <v>0</v>
      </c>
      <c r="Y84" s="179">
        <f>SUMIF('РРО 21-25'!CN$18:CN$1158,свод!AY84,'РРО 21-25'!BM$18:BM$1158)</f>
        <v>0</v>
      </c>
      <c r="Z84" s="180">
        <f>SUMIF('РРО 21-25'!CN$18:CN$1158,свод!AY84,'РРО 21-25'!BN$18:BN$1158)</f>
        <v>0</v>
      </c>
      <c r="AA84" s="179">
        <f>SUMIF('РРО 21-25'!CN$18:CN$1158,свод!AY84,'РРО 21-25'!BO$18:BO$1158)</f>
        <v>0</v>
      </c>
      <c r="AB84" s="179">
        <f>SUMIF('РРО 21-25'!CN$18:CN$1158,свод!AY84,'РРО 21-25'!BP$18:BP$1158)</f>
        <v>0</v>
      </c>
      <c r="AC84" s="179">
        <f>SUMIF('РРО 21-25'!CN$18:CN$1158,свод!AY84,'РРО 21-25'!BQ$18:BQ$1158)</f>
        <v>0</v>
      </c>
      <c r="AD84" s="179">
        <f>SUMIF('РРО 21-25'!CN$18:CN$1158,свод!AY84,'РРО 21-25'!BR$18:BR$1158)</f>
        <v>0</v>
      </c>
      <c r="AE84" s="180">
        <f>SUMIF('РРО 21-25'!CN$18:CN$1158,свод!AY84,'РРО 21-25'!BS$18:BS$1158)</f>
        <v>0</v>
      </c>
      <c r="AF84" s="179">
        <f>SUMIF('РРО 21-25'!CN$18:CN$1158,свод!AY84,'РРО 21-25'!BT$18:BT$1158)</f>
        <v>0</v>
      </c>
      <c r="AG84" s="179">
        <f>SUMIF('РРО 21-25'!CN$18:CN$1158,свод!AY84,'РРО 21-25'!BU$18:BU$1158)</f>
        <v>0</v>
      </c>
      <c r="AH84" s="179">
        <f>SUMIF('РРО 21-25'!CN$18:CN$1158,свод!AY84,'РРО 21-25'!BV$18:BV$1158)</f>
        <v>0</v>
      </c>
      <c r="AI84" s="179">
        <f>SUMIF('РРО 21-25'!CN$18:CN$1158,свод!AY84,'РРО 21-25'!BW$18:BW$1158)</f>
        <v>0</v>
      </c>
      <c r="AJ84" s="179">
        <f>SUMIF('РРО 21-25'!CN$18:CN$1158,свод!AY84,'РРО 21-25'!BX$18:BX$1158)</f>
        <v>1785900</v>
      </c>
      <c r="AK84" s="179">
        <f>SUMIF('РРО 21-25'!CN$18:CN$1158,свод!AY84,'РРО 21-25'!BY$18:BY$1158)</f>
        <v>0</v>
      </c>
      <c r="AL84" s="179">
        <f>SUMIF('РРО 21-25'!CN$18:CN$1158,свод!AY84,'РРО 21-25'!BZ$18:BZ$1158)</f>
        <v>0</v>
      </c>
      <c r="AM84" s="179">
        <f>SUMIF('РРО 21-25'!CN$18:CN$1158,свод!AY84,'РРО 21-25'!CA$18:CA$1158)</f>
        <v>0</v>
      </c>
      <c r="AN84" s="179">
        <f>SUMIF('РРО 21-25'!CN$18:CN$1158,свод!AY84,'РРО 21-25'!CB$18:CB$1158)</f>
        <v>1785900</v>
      </c>
      <c r="AO84" s="179">
        <f>SUMIF('РРО 21-25'!CN$18:CN$1158,свод!AY84,'РРО 21-25'!CC$18:CC$1158)</f>
        <v>8524000</v>
      </c>
      <c r="AP84" s="179">
        <f>SUMIF('РРО 21-25'!CN$18:CN$1158,свод!AY84,'РРО 21-25'!CD$18:CD$1158)</f>
        <v>0</v>
      </c>
      <c r="AQ84" s="179">
        <f>SUMIF('РРО 21-25'!CN$18:CN$1158,свод!AY84,'РРО 21-25'!CE$18:CE$1158)</f>
        <v>0</v>
      </c>
      <c r="AR84" s="179">
        <f>SUMIF('РРО 21-25'!CN$18:CN$1158,свод!AY84,'РРО 21-25'!CF$18:CF$1158)</f>
        <v>0</v>
      </c>
      <c r="AS84" s="179">
        <f>SUMIF('РРО 21-25'!CN$18:CN$1158,свод!AY84,'РРО 21-25'!CG$18:CG$1158)</f>
        <v>8524000</v>
      </c>
      <c r="AT84" s="179">
        <f>SUMIF('РРО 21-25'!CN$18:CN$1158,свод!AY84,'РРО 21-25'!CH$18:CH$1158)</f>
        <v>0</v>
      </c>
      <c r="AU84" s="179">
        <f>SUMIF('РРО 21-25'!CN$18:CN$1158,свод!AY84,'РРО 21-25'!CI$18:CI$1158)</f>
        <v>0</v>
      </c>
      <c r="AV84" s="179">
        <f>SUMIF('РРО 21-25'!CN$18:CN$1158,свод!AY84,'РРО 21-25'!CJ$18:CJ$1158)</f>
        <v>0</v>
      </c>
      <c r="AW84" s="179">
        <f>SUMIF('РРО 21-25'!CN$18:CN$1158,свод!AY84,'РРО 21-25'!CK$18:CK$1158)</f>
        <v>0</v>
      </c>
      <c r="AX84" s="179">
        <f>SUMIF('РРО 21-25'!CN$18:CN$1158,свод!AY84,'РРО 21-25'!CL$18:CL$1158)</f>
        <v>0</v>
      </c>
      <c r="AY84" t="str">
        <f t="shared" si="82"/>
        <v>4010000400407плановый</v>
      </c>
      <c r="BC84" s="213">
        <f t="shared" si="83"/>
        <v>6229000</v>
      </c>
      <c r="BD84" s="142">
        <f t="shared" si="84"/>
        <v>0</v>
      </c>
      <c r="BE84" s="142">
        <f t="shared" si="85"/>
        <v>0</v>
      </c>
      <c r="BF84" s="142">
        <f t="shared" si="86"/>
        <v>0</v>
      </c>
      <c r="BG84" s="142">
        <f t="shared" si="87"/>
        <v>6229000</v>
      </c>
      <c r="BH84" s="142">
        <f t="shared" si="88"/>
        <v>0</v>
      </c>
      <c r="BI84" s="142">
        <f t="shared" si="89"/>
        <v>0</v>
      </c>
      <c r="BJ84" s="142">
        <f t="shared" si="90"/>
        <v>0</v>
      </c>
      <c r="BK84" s="142">
        <f t="shared" si="91"/>
        <v>0</v>
      </c>
      <c r="BL84" s="142">
        <f t="shared" si="92"/>
        <v>0</v>
      </c>
    </row>
    <row r="85" spans="1:64" ht="15" customHeight="1">
      <c r="A85" s="184">
        <v>401000040</v>
      </c>
      <c r="B85" s="183" t="s">
        <v>1306</v>
      </c>
      <c r="C85" s="182" t="s">
        <v>205</v>
      </c>
      <c r="D85" s="182" t="s">
        <v>74</v>
      </c>
      <c r="E85" s="181" t="s">
        <v>1257</v>
      </c>
      <c r="F85" s="180">
        <f>SUMIF('РРО 21-25'!CN$18:CN$1158,свод!AY85,'РРО 21-25'!AT$18:AT$1158)</f>
        <v>2620851.98</v>
      </c>
      <c r="G85" s="180">
        <f>SUMIF('РРО 21-25'!CN$18:CN$1158,свод!AY85,'РРО 21-25'!AU$18:AU$1158)</f>
        <v>2484022.4299999997</v>
      </c>
      <c r="H85" s="179">
        <f>SUMIF('РРО 21-25'!CN$18:CN$1158,свод!AY85,'РРО 21-25'!AV$18:AV$1158)</f>
        <v>0</v>
      </c>
      <c r="I85" s="179">
        <f>SUMIF('РРО 21-25'!CN$18:CN$1158,свод!AY85,'РРО 21-25'!AW$18:AW$1158)</f>
        <v>0</v>
      </c>
      <c r="J85" s="179">
        <f>SUMIF('РРО 21-25'!CN$18:CN$1158,свод!AY85,'РРО 21-25'!AX$18:AX$1158)</f>
        <v>0</v>
      </c>
      <c r="K85" s="179">
        <f>SUMIF('РРО 21-25'!CN$18:CN$1158,свод!AY85,'РРО 21-25'!AY$18:AY$1158)</f>
        <v>0</v>
      </c>
      <c r="L85" s="179">
        <f>SUMIF('РРО 21-25'!CN$18:CN$1158,свод!AY85,'РРО 21-25'!AZ$18:AZ$1158)</f>
        <v>0</v>
      </c>
      <c r="M85" s="179">
        <f>SUMIF('РРО 21-25'!CN$18:CN$1158,свод!AY85,'РРО 21-25'!BA$18:BA$1158)</f>
        <v>0</v>
      </c>
      <c r="N85" s="179">
        <f>SUMIF('РРО 21-25'!CN$18:CN$1158,свод!AY85,'РРО 21-25'!BB$18:BB$1158)</f>
        <v>2620851.98</v>
      </c>
      <c r="O85" s="179">
        <f>SUMIF('РРО 21-25'!CN$18:CN$1158,свод!AY85,'РРО 21-25'!BC$18:BC$1158)</f>
        <v>2484022.4299999997</v>
      </c>
      <c r="P85" s="180">
        <f>SUMIF('РРО 21-25'!CN$18:CN$1158,свод!AY85,'РРО 21-25'!BD$18:BD$1158)</f>
        <v>2284739.2000000002</v>
      </c>
      <c r="Q85" s="179">
        <f>SUMIF('РРО 21-25'!CN$18:CN$1158,свод!AY85,'РРО 21-25'!BE$18:BE$1158)</f>
        <v>0</v>
      </c>
      <c r="R85" s="179">
        <f>SUMIF('РРО 21-25'!CN$18:CN$1158,свод!AY85,'РРО 21-25'!BF$18:BF$1158)</f>
        <v>0</v>
      </c>
      <c r="S85" s="179">
        <f>SUMIF('РРО 21-25'!CN$18:CN$1158,свод!AY85,'РРО 21-25'!BG$18:BG$1158)</f>
        <v>0</v>
      </c>
      <c r="T85" s="179">
        <f>SUMIF('РРО 21-25'!CN$18:CN$1158,свод!AY85,'РРО 21-25'!BH$18:BH$1158)</f>
        <v>2284739.2000000002</v>
      </c>
      <c r="U85" s="180">
        <f>SUMIF('РРО 21-25'!CN$18:CN$1158,свод!AY85,'РРО 21-25'!BI$18:BI$1158)</f>
        <v>2046616</v>
      </c>
      <c r="V85" s="179">
        <f>SUMIF('РРО 21-25'!CN$18:CN$1158,свод!AY85,'РРО 21-25'!BJ$18:BJ$1158)</f>
        <v>0</v>
      </c>
      <c r="W85" s="179">
        <f>SUMIF('РРО 21-25'!CN$18:CN$1158,свод!AY85,'РРО 21-25'!BK$18:BK$1158)</f>
        <v>0</v>
      </c>
      <c r="X85" s="179">
        <f>SUMIF('РРО 21-25'!CN$18:CN$1158,свод!AY85,'РРО 21-25'!BL$18:BL$1158)</f>
        <v>0</v>
      </c>
      <c r="Y85" s="179">
        <f>SUMIF('РРО 21-25'!CN$18:CN$1158,свод!AY85,'РРО 21-25'!BM$18:BM$1158)</f>
        <v>2046616</v>
      </c>
      <c r="Z85" s="180">
        <f>SUMIF('РРО 21-25'!CN$18:CN$1158,свод!AY85,'РРО 21-25'!BN$18:BN$1158)</f>
        <v>2129837</v>
      </c>
      <c r="AA85" s="179">
        <f>SUMIF('РРО 21-25'!CN$18:CN$1158,свод!AY85,'РРО 21-25'!BO$18:BO$1158)</f>
        <v>0</v>
      </c>
      <c r="AB85" s="179">
        <f>SUMIF('РРО 21-25'!CN$18:CN$1158,свод!AY85,'РРО 21-25'!BP$18:BP$1158)</f>
        <v>0</v>
      </c>
      <c r="AC85" s="179">
        <f>SUMIF('РРО 21-25'!CN$18:CN$1158,свод!AY85,'РРО 21-25'!BQ$18:BQ$1158)</f>
        <v>0</v>
      </c>
      <c r="AD85" s="179">
        <f>SUMIF('РРО 21-25'!CN$18:CN$1158,свод!AY85,'РРО 21-25'!BR$18:BR$1158)</f>
        <v>2129837</v>
      </c>
      <c r="AE85" s="180">
        <f>SUMIF('РРО 21-25'!CN$18:CN$1158,свод!AY85,'РРО 21-25'!BS$18:BS$1158)</f>
        <v>2129837</v>
      </c>
      <c r="AF85" s="179">
        <f>SUMIF('РРО 21-25'!CN$18:CN$1158,свод!AY85,'РРО 21-25'!BT$18:BT$1158)</f>
        <v>0</v>
      </c>
      <c r="AG85" s="179">
        <f>SUMIF('РРО 21-25'!CN$18:CN$1158,свод!AY85,'РРО 21-25'!BU$18:BU$1158)</f>
        <v>0</v>
      </c>
      <c r="AH85" s="179">
        <f>SUMIF('РРО 21-25'!CN$18:CN$1158,свод!AY85,'РРО 21-25'!BV$18:BV$1158)</f>
        <v>0</v>
      </c>
      <c r="AI85" s="179">
        <f>SUMIF('РРО 21-25'!CN$18:CN$1158,свод!AY85,'РРО 21-25'!BW$18:BW$1158)</f>
        <v>2129837</v>
      </c>
      <c r="AJ85" s="179">
        <f>SUMIF('РРО 21-25'!CN$18:CN$1158,свод!AY85,'РРО 21-25'!BX$18:BX$1158)</f>
        <v>2484022.4299999997</v>
      </c>
      <c r="AK85" s="179">
        <f>SUMIF('РРО 21-25'!CN$18:CN$1158,свод!AY85,'РРО 21-25'!BY$18:BY$1158)</f>
        <v>0</v>
      </c>
      <c r="AL85" s="179">
        <f>SUMIF('РРО 21-25'!CN$18:CN$1158,свод!AY85,'РРО 21-25'!BZ$18:BZ$1158)</f>
        <v>0</v>
      </c>
      <c r="AM85" s="179">
        <f>SUMIF('РРО 21-25'!CN$18:CN$1158,свод!AY85,'РРО 21-25'!CA$18:CA$1158)</f>
        <v>0</v>
      </c>
      <c r="AN85" s="179">
        <f>SUMIF('РРО 21-25'!CN$18:CN$1158,свод!AY85,'РРО 21-25'!CB$18:CB$1158)</f>
        <v>2484022.4299999997</v>
      </c>
      <c r="AO85" s="179">
        <f>SUMIF('РРО 21-25'!CN$18:CN$1158,свод!AY85,'РРО 21-25'!CC$18:CC$1158)</f>
        <v>2284739.2000000002</v>
      </c>
      <c r="AP85" s="179">
        <f>SUMIF('РРО 21-25'!CN$18:CN$1158,свод!AY85,'РРО 21-25'!CD$18:CD$1158)</f>
        <v>0</v>
      </c>
      <c r="AQ85" s="179">
        <f>SUMIF('РРО 21-25'!CN$18:CN$1158,свод!AY85,'РРО 21-25'!CE$18:CE$1158)</f>
        <v>0</v>
      </c>
      <c r="AR85" s="179">
        <f>SUMIF('РРО 21-25'!CN$18:CN$1158,свод!AY85,'РРО 21-25'!CF$18:CF$1158)</f>
        <v>0</v>
      </c>
      <c r="AS85" s="179">
        <f>SUMIF('РРО 21-25'!CN$18:CN$1158,свод!AY85,'РРО 21-25'!CG$18:CG$1158)</f>
        <v>2284739.2000000002</v>
      </c>
      <c r="AT85" s="179">
        <f>SUMIF('РРО 21-25'!CN$18:CN$1158,свод!AY85,'РРО 21-25'!CH$18:CH$1158)</f>
        <v>2046616</v>
      </c>
      <c r="AU85" s="179">
        <f>SUMIF('РРО 21-25'!CN$18:CN$1158,свод!AY85,'РРО 21-25'!CI$18:CI$1158)</f>
        <v>0</v>
      </c>
      <c r="AV85" s="179">
        <f>SUMIF('РРО 21-25'!CN$18:CN$1158,свод!AY85,'РРО 21-25'!CJ$18:CJ$1158)</f>
        <v>0</v>
      </c>
      <c r="AW85" s="179">
        <f>SUMIF('РРО 21-25'!CN$18:CN$1158,свод!AY85,'РРО 21-25'!CK$18:CK$1158)</f>
        <v>0</v>
      </c>
      <c r="AX85" s="179">
        <f>SUMIF('РРО 21-25'!CN$18:CN$1158,свод!AY85,'РРО 21-25'!CL$18:CL$1158)</f>
        <v>2046616</v>
      </c>
      <c r="AY85" t="str">
        <f t="shared" si="82"/>
        <v>4010000400503индексации</v>
      </c>
      <c r="BC85" s="142">
        <f t="shared" si="83"/>
        <v>0</v>
      </c>
      <c r="BD85" s="142">
        <f t="shared" si="84"/>
        <v>0</v>
      </c>
      <c r="BE85" s="142">
        <f t="shared" si="85"/>
        <v>0</v>
      </c>
      <c r="BF85" s="142">
        <f t="shared" si="86"/>
        <v>0</v>
      </c>
      <c r="BG85" s="142">
        <f t="shared" si="87"/>
        <v>0</v>
      </c>
      <c r="BH85" s="142">
        <f t="shared" si="88"/>
        <v>0</v>
      </c>
      <c r="BI85" s="142">
        <f t="shared" si="89"/>
        <v>0</v>
      </c>
      <c r="BJ85" s="142">
        <f t="shared" si="90"/>
        <v>0</v>
      </c>
      <c r="BK85" s="142">
        <f t="shared" si="91"/>
        <v>0</v>
      </c>
      <c r="BL85" s="142">
        <f t="shared" si="92"/>
        <v>0</v>
      </c>
    </row>
    <row r="86" spans="1:64" ht="15" customHeight="1">
      <c r="A86" s="184" t="s">
        <v>1834</v>
      </c>
      <c r="B86" s="183" t="s">
        <v>998</v>
      </c>
      <c r="C86" s="182" t="s">
        <v>205</v>
      </c>
      <c r="D86" s="182" t="s">
        <v>74</v>
      </c>
      <c r="E86" s="181" t="s">
        <v>91</v>
      </c>
      <c r="F86" s="180">
        <f>SUMIF('РРО 21-25'!CN$18:CN$1158,свод!AY86,'РРО 21-25'!AT$18:AT$1158)</f>
        <v>58392959.629999995</v>
      </c>
      <c r="G86" s="180">
        <f>SUMIF('РРО 21-25'!CN$18:CN$1158,свод!AY86,'РРО 21-25'!AU$18:AU$1158)</f>
        <v>58392959.629999995</v>
      </c>
      <c r="H86" s="179">
        <f>SUMIF('РРО 21-25'!CN$18:CN$1158,свод!AY86,'РРО 21-25'!AV$18:AV$1158)</f>
        <v>0</v>
      </c>
      <c r="I86" s="179">
        <f>SUMIF('РРО 21-25'!CN$18:CN$1158,свод!AY86,'РРО 21-25'!AW$18:AW$1158)</f>
        <v>0</v>
      </c>
      <c r="J86" s="179">
        <f>SUMIF('РРО 21-25'!CN$18:CN$1158,свод!AY86,'РРО 21-25'!AX$18:AX$1158)</f>
        <v>212650.25</v>
      </c>
      <c r="K86" s="179">
        <f>SUMIF('РРО 21-25'!CN$18:CN$1158,свод!AY86,'РРО 21-25'!AY$18:AY$1158)</f>
        <v>212650.25</v>
      </c>
      <c r="L86" s="179">
        <f>SUMIF('РРО 21-25'!CN$18:CN$1158,свод!AY86,'РРО 21-25'!AZ$18:AZ$1158)</f>
        <v>0</v>
      </c>
      <c r="M86" s="179">
        <f>SUMIF('РРО 21-25'!CN$18:CN$1158,свод!AY86,'РРО 21-25'!BA$18:BA$1158)</f>
        <v>0</v>
      </c>
      <c r="N86" s="179">
        <f>SUMIF('РРО 21-25'!CN$18:CN$1158,свод!AY86,'РРО 21-25'!BB$18:BB$1158)</f>
        <v>58180309.379999995</v>
      </c>
      <c r="O86" s="179">
        <f>SUMIF('РРО 21-25'!CN$18:CN$1158,свод!AY86,'РРО 21-25'!BC$18:BC$1158)</f>
        <v>58180309.379999995</v>
      </c>
      <c r="P86" s="180">
        <f>SUMIF('РРО 21-25'!CN$18:CN$1158,свод!AY86,'РРО 21-25'!BD$18:BD$1158)</f>
        <v>53558459.640000001</v>
      </c>
      <c r="Q86" s="179">
        <f>SUMIF('РРО 21-25'!CN$18:CN$1158,свод!AY86,'РРО 21-25'!BE$18:BE$1158)</f>
        <v>0</v>
      </c>
      <c r="R86" s="179">
        <f>SUMIF('РРО 21-25'!CN$18:CN$1158,свод!AY86,'РРО 21-25'!BF$18:BF$1158)</f>
        <v>0</v>
      </c>
      <c r="S86" s="179">
        <f>SUMIF('РРО 21-25'!CN$18:CN$1158,свод!AY86,'РРО 21-25'!BG$18:BG$1158)</f>
        <v>0</v>
      </c>
      <c r="T86" s="179">
        <f>SUMIF('РРО 21-25'!CN$18:CN$1158,свод!AY86,'РРО 21-25'!BH$18:BH$1158)</f>
        <v>53558459.640000001</v>
      </c>
      <c r="U86" s="180">
        <f>SUMIF('РРО 21-25'!CN$18:CN$1158,свод!AY86,'РРО 21-25'!BI$18:BI$1158)</f>
        <v>51571698.549999997</v>
      </c>
      <c r="V86" s="179">
        <f>SUMIF('РРО 21-25'!CN$18:CN$1158,свод!AY86,'РРО 21-25'!BJ$18:BJ$1158)</f>
        <v>0</v>
      </c>
      <c r="W86" s="179">
        <f>SUMIF('РРО 21-25'!CN$18:CN$1158,свод!AY86,'РРО 21-25'!BK$18:BK$1158)</f>
        <v>0</v>
      </c>
      <c r="X86" s="179">
        <f>SUMIF('РРО 21-25'!CN$18:CN$1158,свод!AY86,'РРО 21-25'!BL$18:BL$1158)</f>
        <v>0</v>
      </c>
      <c r="Y86" s="179">
        <f>SUMIF('РРО 21-25'!CN$18:CN$1158,свод!AY86,'РРО 21-25'!BM$18:BM$1158)</f>
        <v>51571698.549999997</v>
      </c>
      <c r="Z86" s="180">
        <f>SUMIF('РРО 21-25'!CN$18:CN$1158,свод!AY86,'РРО 21-25'!BN$18:BN$1158)</f>
        <v>51577040.25</v>
      </c>
      <c r="AA86" s="179">
        <f>SUMIF('РРО 21-25'!CN$18:CN$1158,свод!AY86,'РРО 21-25'!BO$18:BO$1158)</f>
        <v>0</v>
      </c>
      <c r="AB86" s="179">
        <f>SUMIF('РРО 21-25'!CN$18:CN$1158,свод!AY86,'РРО 21-25'!BP$18:BP$1158)</f>
        <v>0</v>
      </c>
      <c r="AC86" s="179">
        <f>SUMIF('РРО 21-25'!CN$18:CN$1158,свод!AY86,'РРО 21-25'!BQ$18:BQ$1158)</f>
        <v>0</v>
      </c>
      <c r="AD86" s="179">
        <f>SUMIF('РРО 21-25'!CN$18:CN$1158,свод!AY86,'РРО 21-25'!BR$18:BR$1158)</f>
        <v>51577040.25</v>
      </c>
      <c r="AE86" s="180">
        <f>SUMIF('РРО 21-25'!CN$18:CN$1158,свод!AY86,'РРО 21-25'!BS$18:BS$1158)</f>
        <v>51577040.25</v>
      </c>
      <c r="AF86" s="179">
        <f>SUMIF('РРО 21-25'!CN$18:CN$1158,свод!AY86,'РРО 21-25'!BT$18:BT$1158)</f>
        <v>0</v>
      </c>
      <c r="AG86" s="179">
        <f>SUMIF('РРО 21-25'!CN$18:CN$1158,свод!AY86,'РРО 21-25'!BU$18:BU$1158)</f>
        <v>0</v>
      </c>
      <c r="AH86" s="179">
        <f>SUMIF('РРО 21-25'!CN$18:CN$1158,свод!AY86,'РРО 21-25'!BV$18:BV$1158)</f>
        <v>0</v>
      </c>
      <c r="AI86" s="179">
        <f>SUMIF('РРО 21-25'!CN$18:CN$1158,свод!AY86,'РРО 21-25'!BW$18:BW$1158)</f>
        <v>51577040.25</v>
      </c>
      <c r="AJ86" s="179">
        <f>SUMIF('РРО 21-25'!CN$18:CN$1158,свод!AY86,'РРО 21-25'!BX$18:BX$1158)</f>
        <v>58392959.629999995</v>
      </c>
      <c r="AK86" s="179">
        <f>SUMIF('РРО 21-25'!CN$18:CN$1158,свод!AY86,'РРО 21-25'!BY$18:BY$1158)</f>
        <v>0</v>
      </c>
      <c r="AL86" s="179">
        <f>SUMIF('РРО 21-25'!CN$18:CN$1158,свод!AY86,'РРО 21-25'!BZ$18:BZ$1158)</f>
        <v>212650.25</v>
      </c>
      <c r="AM86" s="179">
        <f>SUMIF('РРО 21-25'!CN$18:CN$1158,свод!AY86,'РРО 21-25'!CA$18:CA$1158)</f>
        <v>0</v>
      </c>
      <c r="AN86" s="179">
        <f>SUMIF('РРО 21-25'!CN$18:CN$1158,свод!AY86,'РРО 21-25'!CB$18:CB$1158)</f>
        <v>58180309.379999995</v>
      </c>
      <c r="AO86" s="179">
        <f>SUMIF('РРО 21-25'!CN$18:CN$1158,свод!AY86,'РРО 21-25'!CC$18:CC$1158)</f>
        <v>55033550.710000001</v>
      </c>
      <c r="AP86" s="179">
        <f>SUMIF('РРО 21-25'!CN$18:CN$1158,свод!AY86,'РРО 21-25'!CD$18:CD$1158)</f>
        <v>0</v>
      </c>
      <c r="AQ86" s="179">
        <f>SUMIF('РРО 21-25'!CN$18:CN$1158,свод!AY86,'РРО 21-25'!CE$18:CE$1158)</f>
        <v>0</v>
      </c>
      <c r="AR86" s="179">
        <f>SUMIF('РРО 21-25'!CN$18:CN$1158,свод!AY86,'РРО 21-25'!CF$18:CF$1158)</f>
        <v>0</v>
      </c>
      <c r="AS86" s="179">
        <f>SUMIF('РРО 21-25'!CN$18:CN$1158,свод!AY86,'РРО 21-25'!CG$18:CG$1158)</f>
        <v>55033550.710000001</v>
      </c>
      <c r="AT86" s="179">
        <f>SUMIF('РРО 21-25'!CN$18:CN$1158,свод!AY86,'РРО 21-25'!CH$18:CH$1158)</f>
        <v>51571698.549999997</v>
      </c>
      <c r="AU86" s="179">
        <f>SUMIF('РРО 21-25'!CN$18:CN$1158,свод!AY86,'РРО 21-25'!CI$18:CI$1158)</f>
        <v>0</v>
      </c>
      <c r="AV86" s="179">
        <f>SUMIF('РРО 21-25'!CN$18:CN$1158,свод!AY86,'РРО 21-25'!CJ$18:CJ$1158)</f>
        <v>0</v>
      </c>
      <c r="AW86" s="179">
        <f>SUMIF('РРО 21-25'!CN$18:CN$1158,свод!AY86,'РРО 21-25'!CK$18:CK$1158)</f>
        <v>0</v>
      </c>
      <c r="AX86" s="179">
        <f>SUMIF('РРО 21-25'!CN$18:CN$1158,свод!AY86,'РРО 21-25'!CL$18:CL$1158)</f>
        <v>51571698.549999997</v>
      </c>
      <c r="AY86" t="str">
        <f t="shared" si="82"/>
        <v>4010000400503нормативный</v>
      </c>
      <c r="BC86" s="213">
        <f t="shared" si="83"/>
        <v>1475091.0700000003</v>
      </c>
      <c r="BD86" s="142">
        <f t="shared" si="84"/>
        <v>0</v>
      </c>
      <c r="BE86" s="142">
        <f t="shared" si="85"/>
        <v>0</v>
      </c>
      <c r="BF86" s="142">
        <f t="shared" si="86"/>
        <v>0</v>
      </c>
      <c r="BG86" s="142">
        <f t="shared" si="87"/>
        <v>1475091.0700000003</v>
      </c>
      <c r="BH86" s="142">
        <f t="shared" si="88"/>
        <v>0</v>
      </c>
      <c r="BI86" s="142">
        <f t="shared" si="89"/>
        <v>0</v>
      </c>
      <c r="BJ86" s="142">
        <f t="shared" si="90"/>
        <v>0</v>
      </c>
      <c r="BK86" s="142">
        <f t="shared" si="91"/>
        <v>0</v>
      </c>
      <c r="BL86" s="142">
        <f t="shared" si="92"/>
        <v>0</v>
      </c>
    </row>
    <row r="87" spans="1:64" ht="15" customHeight="1">
      <c r="A87" s="184" t="s">
        <v>1834</v>
      </c>
      <c r="B87" s="183" t="s">
        <v>998</v>
      </c>
      <c r="C87" s="182" t="s">
        <v>205</v>
      </c>
      <c r="D87" s="182" t="s">
        <v>74</v>
      </c>
      <c r="E87" s="181" t="s">
        <v>92</v>
      </c>
      <c r="F87" s="180">
        <f>SUMIF('РРО 21-25'!CN$18:CN$1158,свод!AY87,'РРО 21-25'!AT$18:AT$1158)</f>
        <v>933421678.43999982</v>
      </c>
      <c r="G87" s="180">
        <f>SUMIF('РРО 21-25'!CN$18:CN$1158,свод!AY87,'РРО 21-25'!AU$18:AU$1158)</f>
        <v>916559312.04999995</v>
      </c>
      <c r="H87" s="179">
        <f>SUMIF('РРО 21-25'!CN$18:CN$1158,свод!AY87,'РРО 21-25'!AV$18:AV$1158)</f>
        <v>384518755.43000001</v>
      </c>
      <c r="I87" s="179">
        <f>SUMIF('РРО 21-25'!CN$18:CN$1158,свод!AY87,'РРО 21-25'!AW$18:AW$1158)</f>
        <v>384518755.43000001</v>
      </c>
      <c r="J87" s="179">
        <f>SUMIF('РРО 21-25'!CN$18:CN$1158,свод!AY87,'РРО 21-25'!AX$18:AX$1158)</f>
        <v>89143073.819999993</v>
      </c>
      <c r="K87" s="179">
        <f>SUMIF('РРО 21-25'!CN$18:CN$1158,свод!AY87,'РРО 21-25'!AY$18:AY$1158)</f>
        <v>89054948.120000005</v>
      </c>
      <c r="L87" s="179">
        <f>SUMIF('РРО 21-25'!CN$18:CN$1158,свод!AY87,'РРО 21-25'!AZ$18:AZ$1158)</f>
        <v>0</v>
      </c>
      <c r="M87" s="179">
        <f>SUMIF('РРО 21-25'!CN$18:CN$1158,свод!AY87,'РРО 21-25'!BA$18:BA$1158)</f>
        <v>0</v>
      </c>
      <c r="N87" s="179">
        <f>SUMIF('РРО 21-25'!CN$18:CN$1158,свод!AY87,'РРО 21-25'!BB$18:BB$1158)</f>
        <v>459759849.18999994</v>
      </c>
      <c r="O87" s="179">
        <f>SUMIF('РРО 21-25'!CN$18:CN$1158,свод!AY87,'РРО 21-25'!BC$18:BC$1158)</f>
        <v>442985608.49999994</v>
      </c>
      <c r="P87" s="180">
        <f>SUMIF('РРО 21-25'!CN$18:CN$1158,свод!AY87,'РРО 21-25'!BD$18:BD$1158)</f>
        <v>660948236.44999993</v>
      </c>
      <c r="Q87" s="179">
        <f>SUMIF('РРО 21-25'!CN$18:CN$1158,свод!AY87,'РРО 21-25'!BE$18:BE$1158)</f>
        <v>182688857.09</v>
      </c>
      <c r="R87" s="179">
        <f>SUMIF('РРО 21-25'!CN$18:CN$1158,свод!AY87,'РРО 21-25'!BF$18:BF$1158)</f>
        <v>110933951.08</v>
      </c>
      <c r="S87" s="179">
        <f>SUMIF('РРО 21-25'!CN$18:CN$1158,свод!AY87,'РРО 21-25'!BG$18:BG$1158)</f>
        <v>0</v>
      </c>
      <c r="T87" s="179">
        <f>SUMIF('РРО 21-25'!CN$18:CN$1158,свод!AY87,'РРО 21-25'!BH$18:BH$1158)</f>
        <v>367325428.27999997</v>
      </c>
      <c r="U87" s="180">
        <f>SUMIF('РРО 21-25'!CN$18:CN$1158,свод!AY87,'РРО 21-25'!BI$18:BI$1158)</f>
        <v>294289241.31999999</v>
      </c>
      <c r="V87" s="179">
        <f>SUMIF('РРО 21-25'!CN$18:CN$1158,свод!AY87,'РРО 21-25'!BJ$18:BJ$1158)</f>
        <v>0</v>
      </c>
      <c r="W87" s="179">
        <f>SUMIF('РРО 21-25'!CN$18:CN$1158,свод!AY87,'РРО 21-25'!BK$18:BK$1158)</f>
        <v>31311010</v>
      </c>
      <c r="X87" s="179">
        <f>SUMIF('РРО 21-25'!CN$18:CN$1158,свод!AY87,'РРО 21-25'!BL$18:BL$1158)</f>
        <v>0</v>
      </c>
      <c r="Y87" s="179">
        <f>SUMIF('РРО 21-25'!CN$18:CN$1158,свод!AY87,'РРО 21-25'!BM$18:BM$1158)</f>
        <v>262978231.31999999</v>
      </c>
      <c r="Z87" s="180">
        <f>SUMIF('РРО 21-25'!CN$18:CN$1158,свод!AY87,'РРО 21-25'!BN$18:BN$1158)</f>
        <v>289722548.88</v>
      </c>
      <c r="AA87" s="179">
        <f>SUMIF('РРО 21-25'!CN$18:CN$1158,свод!AY87,'РРО 21-25'!BO$18:BO$1158)</f>
        <v>0</v>
      </c>
      <c r="AB87" s="179">
        <f>SUMIF('РРО 21-25'!CN$18:CN$1158,свод!AY87,'РРО 21-25'!BP$18:BP$1158)</f>
        <v>31311010</v>
      </c>
      <c r="AC87" s="179">
        <f>SUMIF('РРО 21-25'!CN$18:CN$1158,свод!AY87,'РРО 21-25'!BQ$18:BQ$1158)</f>
        <v>0</v>
      </c>
      <c r="AD87" s="179">
        <f>SUMIF('РРО 21-25'!CN$18:CN$1158,свод!AY87,'РРО 21-25'!BR$18:BR$1158)</f>
        <v>258411538.88</v>
      </c>
      <c r="AE87" s="180">
        <f>SUMIF('РРО 21-25'!CN$18:CN$1158,свод!AY87,'РРО 21-25'!BS$18:BS$1158)</f>
        <v>289722548.88</v>
      </c>
      <c r="AF87" s="179">
        <f>SUMIF('РРО 21-25'!CN$18:CN$1158,свод!AY87,'РРО 21-25'!BT$18:BT$1158)</f>
        <v>0</v>
      </c>
      <c r="AG87" s="179">
        <f>SUMIF('РРО 21-25'!CN$18:CN$1158,свод!AY87,'РРО 21-25'!BU$18:BU$1158)</f>
        <v>31311010</v>
      </c>
      <c r="AH87" s="179">
        <f>SUMIF('РРО 21-25'!CN$18:CN$1158,свод!AY87,'РРО 21-25'!BV$18:BV$1158)</f>
        <v>0</v>
      </c>
      <c r="AI87" s="179">
        <f>SUMIF('РРО 21-25'!CN$18:CN$1158,свод!AY87,'РРО 21-25'!BW$18:BW$1158)</f>
        <v>258411538.88</v>
      </c>
      <c r="AJ87" s="179">
        <f>SUMIF('РРО 21-25'!CN$18:CN$1158,свод!AY87,'РРО 21-25'!BX$18:BX$1158)</f>
        <v>916647437.75</v>
      </c>
      <c r="AK87" s="179">
        <f>SUMIF('РРО 21-25'!CN$18:CN$1158,свод!AY87,'РРО 21-25'!BY$18:BY$1158)</f>
        <v>384518755.43000001</v>
      </c>
      <c r="AL87" s="179">
        <f>SUMIF('РРО 21-25'!CN$18:CN$1158,свод!AY87,'РРО 21-25'!BZ$18:BZ$1158)</f>
        <v>89143073.819999993</v>
      </c>
      <c r="AM87" s="179">
        <f>SUMIF('РРО 21-25'!CN$18:CN$1158,свод!AY87,'РРО 21-25'!CA$18:CA$1158)</f>
        <v>0</v>
      </c>
      <c r="AN87" s="179">
        <f>SUMIF('РРО 21-25'!CN$18:CN$1158,свод!AY87,'РРО 21-25'!CB$18:CB$1158)</f>
        <v>442985608.49999994</v>
      </c>
      <c r="AO87" s="179">
        <f>SUMIF('РРО 21-25'!CN$18:CN$1158,свод!AY87,'РРО 21-25'!CC$18:CC$1158)</f>
        <v>855172355.25999987</v>
      </c>
      <c r="AP87" s="179">
        <f>SUMIF('РРО 21-25'!CN$18:CN$1158,свод!AY87,'РРО 21-25'!CD$18:CD$1158)</f>
        <v>182688857.09</v>
      </c>
      <c r="AQ87" s="179">
        <f>SUMIF('РРО 21-25'!CN$18:CN$1158,свод!AY87,'РРО 21-25'!CE$18:CE$1158)</f>
        <v>110933951.08</v>
      </c>
      <c r="AR87" s="179">
        <f>SUMIF('РРО 21-25'!CN$18:CN$1158,свод!AY87,'РРО 21-25'!CF$18:CF$1158)</f>
        <v>0</v>
      </c>
      <c r="AS87" s="179">
        <f>SUMIF('РРО 21-25'!CN$18:CN$1158,свод!AY87,'РРО 21-25'!CG$18:CG$1158)</f>
        <v>561549547.08999991</v>
      </c>
      <c r="AT87" s="179">
        <f>SUMIF('РРО 21-25'!CN$18:CN$1158,свод!AY87,'РРО 21-25'!CH$18:CH$1158)</f>
        <v>294289241.31999999</v>
      </c>
      <c r="AU87" s="179">
        <f>SUMIF('РРО 21-25'!CN$18:CN$1158,свод!AY87,'РРО 21-25'!CI$18:CI$1158)</f>
        <v>0</v>
      </c>
      <c r="AV87" s="179">
        <f>SUMIF('РРО 21-25'!CN$18:CN$1158,свод!AY87,'РРО 21-25'!CJ$18:CJ$1158)</f>
        <v>31311010</v>
      </c>
      <c r="AW87" s="179">
        <f>SUMIF('РРО 21-25'!CN$18:CN$1158,свод!AY87,'РРО 21-25'!CK$18:CK$1158)</f>
        <v>0</v>
      </c>
      <c r="AX87" s="179">
        <f>SUMIF('РРО 21-25'!CN$18:CN$1158,свод!AY87,'РРО 21-25'!CL$18:CL$1158)</f>
        <v>262978231.31999999</v>
      </c>
      <c r="AY87" t="str">
        <f t="shared" si="82"/>
        <v>4010000400503плановый</v>
      </c>
      <c r="BC87" s="213">
        <f t="shared" si="83"/>
        <v>194224118.80999994</v>
      </c>
      <c r="BD87" s="142">
        <f t="shared" si="84"/>
        <v>0</v>
      </c>
      <c r="BE87" s="142">
        <f t="shared" si="85"/>
        <v>0</v>
      </c>
      <c r="BF87" s="142">
        <f t="shared" si="86"/>
        <v>0</v>
      </c>
      <c r="BG87" s="142">
        <f t="shared" si="87"/>
        <v>194224118.80999994</v>
      </c>
      <c r="BH87" s="142">
        <f t="shared" si="88"/>
        <v>0</v>
      </c>
      <c r="BI87" s="142">
        <f t="shared" si="89"/>
        <v>0</v>
      </c>
      <c r="BJ87" s="142">
        <f t="shared" si="90"/>
        <v>0</v>
      </c>
      <c r="BK87" s="142">
        <f t="shared" si="91"/>
        <v>0</v>
      </c>
      <c r="BL87" s="142">
        <f t="shared" si="92"/>
        <v>0</v>
      </c>
    </row>
    <row r="88" spans="1:64" ht="15" customHeight="1">
      <c r="A88" s="184" t="s">
        <v>1834</v>
      </c>
      <c r="B88" s="183" t="s">
        <v>998</v>
      </c>
      <c r="C88" s="182" t="s">
        <v>205</v>
      </c>
      <c r="D88" s="182" t="s">
        <v>205</v>
      </c>
      <c r="E88" s="181" t="s">
        <v>92</v>
      </c>
      <c r="F88" s="180">
        <f>SUMIF('РРО 21-25'!CN$18:CN$1158,свод!AY88,'РРО 21-25'!AT$18:AT$1158)</f>
        <v>0</v>
      </c>
      <c r="G88" s="180">
        <f>SUMIF('РРО 21-25'!CN$18:CN$1158,свод!AY88,'РРО 21-25'!AU$18:AU$1158)</f>
        <v>0</v>
      </c>
      <c r="H88" s="179">
        <f>SUMIF('РРО 21-25'!CN$18:CN$1158,свод!AY88,'РРО 21-25'!AV$18:AV$1158)</f>
        <v>0</v>
      </c>
      <c r="I88" s="179">
        <f>SUMIF('РРО 21-25'!CN$18:CN$1158,свод!AY88,'РРО 21-25'!AW$18:AW$1158)</f>
        <v>0</v>
      </c>
      <c r="J88" s="179">
        <f>SUMIF('РРО 21-25'!CN$18:CN$1158,свод!AY88,'РРО 21-25'!AX$18:AX$1158)</f>
        <v>0</v>
      </c>
      <c r="K88" s="179">
        <f>SUMIF('РРО 21-25'!CN$18:CN$1158,свод!AY88,'РРО 21-25'!AY$18:AY$1158)</f>
        <v>0</v>
      </c>
      <c r="L88" s="179">
        <f>SUMIF('РРО 21-25'!CN$18:CN$1158,свод!AY88,'РРО 21-25'!AZ$18:AZ$1158)</f>
        <v>0</v>
      </c>
      <c r="M88" s="179">
        <f>SUMIF('РРО 21-25'!CN$18:CN$1158,свод!AY88,'РРО 21-25'!BA$18:BA$1158)</f>
        <v>0</v>
      </c>
      <c r="N88" s="179">
        <f>SUMIF('РРО 21-25'!CN$18:CN$1158,свод!AY88,'РРО 21-25'!BB$18:BB$1158)</f>
        <v>0</v>
      </c>
      <c r="O88" s="179">
        <f>SUMIF('РРО 21-25'!CN$18:CN$1158,свод!AY88,'РРО 21-25'!BC$18:BC$1158)</f>
        <v>0</v>
      </c>
      <c r="P88" s="180">
        <f>SUMIF('РРО 21-25'!CN$18:CN$1158,свод!AY88,'РРО 21-25'!BD$18:BD$1158)</f>
        <v>0</v>
      </c>
      <c r="Q88" s="179">
        <f>SUMIF('РРО 21-25'!CN$18:CN$1158,свод!AY88,'РРО 21-25'!BE$18:BE$1158)</f>
        <v>0</v>
      </c>
      <c r="R88" s="179">
        <f>SUMIF('РРО 21-25'!CN$18:CN$1158,свод!AY88,'РРО 21-25'!BF$18:BF$1158)</f>
        <v>0</v>
      </c>
      <c r="S88" s="179">
        <f>SUMIF('РРО 21-25'!CN$18:CN$1158,свод!AY88,'РРО 21-25'!BG$18:BG$1158)</f>
        <v>0</v>
      </c>
      <c r="T88" s="179">
        <f>SUMIF('РРО 21-25'!CN$18:CN$1158,свод!AY88,'РРО 21-25'!BH$18:BH$1158)</f>
        <v>0</v>
      </c>
      <c r="U88" s="180">
        <f>SUMIF('РРО 21-25'!CN$18:CN$1158,свод!AY88,'РРО 21-25'!BI$18:BI$1158)</f>
        <v>0</v>
      </c>
      <c r="V88" s="179">
        <f>SUMIF('РРО 21-25'!CN$18:CN$1158,свод!AY88,'РРО 21-25'!BJ$18:BJ$1158)</f>
        <v>0</v>
      </c>
      <c r="W88" s="179">
        <f>SUMIF('РРО 21-25'!CN$18:CN$1158,свод!AY88,'РРО 21-25'!BK$18:BK$1158)</f>
        <v>0</v>
      </c>
      <c r="X88" s="179">
        <f>SUMIF('РРО 21-25'!CN$18:CN$1158,свод!AY88,'РРО 21-25'!BL$18:BL$1158)</f>
        <v>0</v>
      </c>
      <c r="Y88" s="179">
        <f>SUMIF('РРО 21-25'!CN$18:CN$1158,свод!AY88,'РРО 21-25'!BM$18:BM$1158)</f>
        <v>0</v>
      </c>
      <c r="Z88" s="180">
        <f>SUMIF('РРО 21-25'!CN$18:CN$1158,свод!AY88,'РРО 21-25'!BN$18:BN$1158)</f>
        <v>0</v>
      </c>
      <c r="AA88" s="179">
        <f>SUMIF('РРО 21-25'!CN$18:CN$1158,свод!AY88,'РРО 21-25'!BO$18:BO$1158)</f>
        <v>0</v>
      </c>
      <c r="AB88" s="179">
        <f>SUMIF('РРО 21-25'!CN$18:CN$1158,свод!AY88,'РРО 21-25'!BP$18:BP$1158)</f>
        <v>0</v>
      </c>
      <c r="AC88" s="179">
        <f>SUMIF('РРО 21-25'!CN$18:CN$1158,свод!AY88,'РРО 21-25'!BQ$18:BQ$1158)</f>
        <v>0</v>
      </c>
      <c r="AD88" s="179">
        <f>SUMIF('РРО 21-25'!CN$18:CN$1158,свод!AY88,'РРО 21-25'!BR$18:BR$1158)</f>
        <v>0</v>
      </c>
      <c r="AE88" s="180">
        <f>SUMIF('РРО 21-25'!CN$18:CN$1158,свод!AY88,'РРО 21-25'!BS$18:BS$1158)</f>
        <v>0</v>
      </c>
      <c r="AF88" s="179">
        <f>SUMIF('РРО 21-25'!CN$18:CN$1158,свод!AY88,'РРО 21-25'!BT$18:BT$1158)</f>
        <v>0</v>
      </c>
      <c r="AG88" s="179">
        <f>SUMIF('РРО 21-25'!CN$18:CN$1158,свод!AY88,'РРО 21-25'!BU$18:BU$1158)</f>
        <v>0</v>
      </c>
      <c r="AH88" s="179">
        <f>SUMIF('РРО 21-25'!CN$18:CN$1158,свод!AY88,'РРО 21-25'!BV$18:BV$1158)</f>
        <v>0</v>
      </c>
      <c r="AI88" s="179">
        <f>SUMIF('РРО 21-25'!CN$18:CN$1158,свод!AY88,'РРО 21-25'!BW$18:BW$1158)</f>
        <v>0</v>
      </c>
      <c r="AJ88" s="179">
        <f>SUMIF('РРО 21-25'!CN$18:CN$1158,свод!AY88,'РРО 21-25'!BX$18:BX$1158)</f>
        <v>0</v>
      </c>
      <c r="AK88" s="179">
        <f>SUMIF('РРО 21-25'!CN$18:CN$1158,свод!AY88,'РРО 21-25'!BY$18:BY$1158)</f>
        <v>0</v>
      </c>
      <c r="AL88" s="179">
        <f>SUMIF('РРО 21-25'!CN$18:CN$1158,свод!AY88,'РРО 21-25'!BZ$18:BZ$1158)</f>
        <v>0</v>
      </c>
      <c r="AM88" s="179">
        <f>SUMIF('РРО 21-25'!CN$18:CN$1158,свод!AY88,'РРО 21-25'!CA$18:CA$1158)</f>
        <v>0</v>
      </c>
      <c r="AN88" s="179">
        <f>SUMIF('РРО 21-25'!CN$18:CN$1158,свод!AY88,'РРО 21-25'!CB$18:CB$1158)</f>
        <v>0</v>
      </c>
      <c r="AO88" s="179">
        <f>SUMIF('РРО 21-25'!CN$18:CN$1158,свод!AY88,'РРО 21-25'!CC$18:CC$1158)</f>
        <v>0</v>
      </c>
      <c r="AP88" s="179">
        <f>SUMIF('РРО 21-25'!CN$18:CN$1158,свод!AY88,'РРО 21-25'!CD$18:CD$1158)</f>
        <v>0</v>
      </c>
      <c r="AQ88" s="179">
        <f>SUMIF('РРО 21-25'!CN$18:CN$1158,свод!AY88,'РРО 21-25'!CE$18:CE$1158)</f>
        <v>0</v>
      </c>
      <c r="AR88" s="179">
        <f>SUMIF('РРО 21-25'!CN$18:CN$1158,свод!AY88,'РРО 21-25'!CF$18:CF$1158)</f>
        <v>0</v>
      </c>
      <c r="AS88" s="179">
        <f>SUMIF('РРО 21-25'!CN$18:CN$1158,свод!AY88,'РРО 21-25'!CG$18:CG$1158)</f>
        <v>0</v>
      </c>
      <c r="AT88" s="179">
        <f>SUMIF('РРО 21-25'!CN$18:CN$1158,свод!AY88,'РРО 21-25'!CH$18:CH$1158)</f>
        <v>0</v>
      </c>
      <c r="AU88" s="179">
        <f>SUMIF('РРО 21-25'!CN$18:CN$1158,свод!AY88,'РРО 21-25'!CI$18:CI$1158)</f>
        <v>0</v>
      </c>
      <c r="AV88" s="179">
        <f>SUMIF('РРО 21-25'!CN$18:CN$1158,свод!AY88,'РРО 21-25'!CJ$18:CJ$1158)</f>
        <v>0</v>
      </c>
      <c r="AW88" s="179">
        <f>SUMIF('РРО 21-25'!CN$18:CN$1158,свод!AY88,'РРО 21-25'!CK$18:CK$1158)</f>
        <v>0</v>
      </c>
      <c r="AX88" s="179">
        <f>SUMIF('РРО 21-25'!CN$18:CN$1158,свод!AY88,'РРО 21-25'!CL$18:CL$1158)</f>
        <v>0</v>
      </c>
      <c r="AY88" t="str">
        <f t="shared" si="82"/>
        <v>4010000400505плановый</v>
      </c>
      <c r="BC88" s="142">
        <f t="shared" si="83"/>
        <v>0</v>
      </c>
      <c r="BD88" s="142">
        <f t="shared" si="84"/>
        <v>0</v>
      </c>
      <c r="BE88" s="142">
        <f t="shared" si="85"/>
        <v>0</v>
      </c>
      <c r="BF88" s="142">
        <f t="shared" si="86"/>
        <v>0</v>
      </c>
      <c r="BG88" s="142">
        <f t="shared" si="87"/>
        <v>0</v>
      </c>
      <c r="BH88" s="142">
        <f t="shared" si="88"/>
        <v>0</v>
      </c>
      <c r="BI88" s="142">
        <f t="shared" si="89"/>
        <v>0</v>
      </c>
      <c r="BJ88" s="142">
        <f t="shared" si="90"/>
        <v>0</v>
      </c>
      <c r="BK88" s="142">
        <f t="shared" si="91"/>
        <v>0</v>
      </c>
      <c r="BL88" s="142">
        <f t="shared" si="92"/>
        <v>0</v>
      </c>
    </row>
    <row r="89" spans="1:64" ht="15" customHeight="1">
      <c r="A89" s="184" t="s">
        <v>1834</v>
      </c>
      <c r="B89" s="183" t="s">
        <v>998</v>
      </c>
      <c r="C89" s="182" t="s">
        <v>377</v>
      </c>
      <c r="D89" s="182" t="s">
        <v>205</v>
      </c>
      <c r="E89" s="181" t="s">
        <v>92</v>
      </c>
      <c r="F89" s="180">
        <f>SUMIF('РРО 21-25'!CN$18:CN$1158,свод!AY89,'РРО 21-25'!AT$18:AT$1158)</f>
        <v>3399908.09</v>
      </c>
      <c r="G89" s="180">
        <f>SUMIF('РРО 21-25'!CN$18:CN$1158,свод!AY89,'РРО 21-25'!AU$18:AU$1158)</f>
        <v>3399900</v>
      </c>
      <c r="H89" s="179">
        <f>SUMIF('РРО 21-25'!CN$18:CN$1158,свод!AY89,'РРО 21-25'!AV$18:AV$1158)</f>
        <v>3362543.01</v>
      </c>
      <c r="I89" s="179">
        <f>SUMIF('РРО 21-25'!CN$18:CN$1158,свод!AY89,'РРО 21-25'!AW$18:AW$1158)</f>
        <v>3362535.1</v>
      </c>
      <c r="J89" s="179">
        <f>SUMIF('РРО 21-25'!CN$18:CN$1158,свод!AY89,'РРО 21-25'!AX$18:AX$1158)</f>
        <v>33965.08</v>
      </c>
      <c r="K89" s="179">
        <f>SUMIF('РРО 21-25'!CN$18:CN$1158,свод!AY89,'РРО 21-25'!AY$18:AY$1158)</f>
        <v>33965</v>
      </c>
      <c r="L89" s="179">
        <f>SUMIF('РРО 21-25'!CN$18:CN$1158,свод!AY89,'РРО 21-25'!AZ$18:AZ$1158)</f>
        <v>0</v>
      </c>
      <c r="M89" s="179">
        <f>SUMIF('РРО 21-25'!CN$18:CN$1158,свод!AY89,'РРО 21-25'!BA$18:BA$1158)</f>
        <v>0</v>
      </c>
      <c r="N89" s="179">
        <f>SUMIF('РРО 21-25'!CN$18:CN$1158,свод!AY89,'РРО 21-25'!BB$18:BB$1158)</f>
        <v>3400</v>
      </c>
      <c r="O89" s="179">
        <f>SUMIF('РРО 21-25'!CN$18:CN$1158,свод!AY89,'РРО 21-25'!BC$18:BC$1158)</f>
        <v>3399.9</v>
      </c>
      <c r="P89" s="180">
        <f>SUMIF('РРО 21-25'!CN$18:CN$1158,свод!AY89,'РРО 21-25'!BD$18:BD$1158)</f>
        <v>0</v>
      </c>
      <c r="Q89" s="179">
        <f>SUMIF('РРО 21-25'!CN$18:CN$1158,свод!AY89,'РРО 21-25'!BE$18:BE$1158)</f>
        <v>0</v>
      </c>
      <c r="R89" s="179">
        <f>SUMIF('РРО 21-25'!CN$18:CN$1158,свод!AY89,'РРО 21-25'!BF$18:BF$1158)</f>
        <v>0</v>
      </c>
      <c r="S89" s="179">
        <f>SUMIF('РРО 21-25'!CN$18:CN$1158,свод!AY89,'РРО 21-25'!BG$18:BG$1158)</f>
        <v>0</v>
      </c>
      <c r="T89" s="179">
        <f>SUMIF('РРО 21-25'!CN$18:CN$1158,свод!AY89,'РРО 21-25'!BH$18:BH$1158)</f>
        <v>0</v>
      </c>
      <c r="U89" s="180">
        <f>SUMIF('РРО 21-25'!CN$18:CN$1158,свод!AY89,'РРО 21-25'!BI$18:BI$1158)</f>
        <v>0</v>
      </c>
      <c r="V89" s="179">
        <f>SUMIF('РРО 21-25'!CN$18:CN$1158,свод!AY89,'РРО 21-25'!BJ$18:BJ$1158)</f>
        <v>0</v>
      </c>
      <c r="W89" s="179">
        <f>SUMIF('РРО 21-25'!CN$18:CN$1158,свод!AY89,'РРО 21-25'!BK$18:BK$1158)</f>
        <v>0</v>
      </c>
      <c r="X89" s="179">
        <f>SUMIF('РРО 21-25'!CN$18:CN$1158,свод!AY89,'РРО 21-25'!BL$18:BL$1158)</f>
        <v>0</v>
      </c>
      <c r="Y89" s="179">
        <f>SUMIF('РРО 21-25'!CN$18:CN$1158,свод!AY89,'РРО 21-25'!BM$18:BM$1158)</f>
        <v>0</v>
      </c>
      <c r="Z89" s="180">
        <f>SUMIF('РРО 21-25'!CN$18:CN$1158,свод!AY89,'РРО 21-25'!BN$18:BN$1158)</f>
        <v>0</v>
      </c>
      <c r="AA89" s="179">
        <f>SUMIF('РРО 21-25'!CN$18:CN$1158,свод!AY89,'РРО 21-25'!BO$18:BO$1158)</f>
        <v>0</v>
      </c>
      <c r="AB89" s="179">
        <f>SUMIF('РРО 21-25'!CN$18:CN$1158,свод!AY89,'РРО 21-25'!BP$18:BP$1158)</f>
        <v>0</v>
      </c>
      <c r="AC89" s="179">
        <f>SUMIF('РРО 21-25'!CN$18:CN$1158,свод!AY89,'РРО 21-25'!BQ$18:BQ$1158)</f>
        <v>0</v>
      </c>
      <c r="AD89" s="179">
        <f>SUMIF('РРО 21-25'!CN$18:CN$1158,свод!AY89,'РРО 21-25'!BR$18:BR$1158)</f>
        <v>0</v>
      </c>
      <c r="AE89" s="180">
        <f>SUMIF('РРО 21-25'!CN$18:CN$1158,свод!AY89,'РРО 21-25'!BS$18:BS$1158)</f>
        <v>0</v>
      </c>
      <c r="AF89" s="179">
        <f>SUMIF('РРО 21-25'!CN$18:CN$1158,свод!AY89,'РРО 21-25'!BT$18:BT$1158)</f>
        <v>0</v>
      </c>
      <c r="AG89" s="179">
        <f>SUMIF('РРО 21-25'!CN$18:CN$1158,свод!AY89,'РРО 21-25'!BU$18:BU$1158)</f>
        <v>0</v>
      </c>
      <c r="AH89" s="179">
        <f>SUMIF('РРО 21-25'!CN$18:CN$1158,свод!AY89,'РРО 21-25'!BV$18:BV$1158)</f>
        <v>0</v>
      </c>
      <c r="AI89" s="179">
        <f>SUMIF('РРО 21-25'!CN$18:CN$1158,свод!AY89,'РРО 21-25'!BW$18:BW$1158)</f>
        <v>0</v>
      </c>
      <c r="AJ89" s="179">
        <f>SUMIF('РРО 21-25'!CN$18:CN$1158,свод!AY89,'РРО 21-25'!BX$18:BX$1158)</f>
        <v>3399900</v>
      </c>
      <c r="AK89" s="179">
        <f>SUMIF('РРО 21-25'!CN$18:CN$1158,свод!AY89,'РРО 21-25'!BY$18:BY$1158)</f>
        <v>3362535.1</v>
      </c>
      <c r="AL89" s="179">
        <f>SUMIF('РРО 21-25'!CN$18:CN$1158,свод!AY89,'РРО 21-25'!BZ$18:BZ$1158)</f>
        <v>33965</v>
      </c>
      <c r="AM89" s="179">
        <f>SUMIF('РРО 21-25'!CN$18:CN$1158,свод!AY89,'РРО 21-25'!CA$18:CA$1158)</f>
        <v>0</v>
      </c>
      <c r="AN89" s="179">
        <f>SUMIF('РРО 21-25'!CN$18:CN$1158,свод!AY89,'РРО 21-25'!CB$18:CB$1158)</f>
        <v>3399.9</v>
      </c>
      <c r="AO89" s="179">
        <f>SUMIF('РРО 21-25'!CN$18:CN$1158,свод!AY89,'РРО 21-25'!CC$18:CC$1158)</f>
        <v>0</v>
      </c>
      <c r="AP89" s="179">
        <f>SUMIF('РРО 21-25'!CN$18:CN$1158,свод!AY89,'РРО 21-25'!CD$18:CD$1158)</f>
        <v>0</v>
      </c>
      <c r="AQ89" s="179">
        <f>SUMIF('РРО 21-25'!CN$18:CN$1158,свод!AY89,'РРО 21-25'!CE$18:CE$1158)</f>
        <v>0</v>
      </c>
      <c r="AR89" s="179">
        <f>SUMIF('РРО 21-25'!CN$18:CN$1158,свод!AY89,'РРО 21-25'!CF$18:CF$1158)</f>
        <v>0</v>
      </c>
      <c r="AS89" s="179">
        <f>SUMIF('РРО 21-25'!CN$18:CN$1158,свод!AY89,'РРО 21-25'!CG$18:CG$1158)</f>
        <v>0</v>
      </c>
      <c r="AT89" s="179">
        <f>SUMIF('РРО 21-25'!CN$18:CN$1158,свод!AY89,'РРО 21-25'!CH$18:CH$1158)</f>
        <v>0</v>
      </c>
      <c r="AU89" s="179">
        <f>SUMIF('РРО 21-25'!CN$18:CN$1158,свод!AY89,'РРО 21-25'!CI$18:CI$1158)</f>
        <v>0</v>
      </c>
      <c r="AV89" s="179">
        <f>SUMIF('РРО 21-25'!CN$18:CN$1158,свод!AY89,'РРО 21-25'!CJ$18:CJ$1158)</f>
        <v>0</v>
      </c>
      <c r="AW89" s="179">
        <f>SUMIF('РРО 21-25'!CN$18:CN$1158,свод!AY89,'РРО 21-25'!CK$18:CK$1158)</f>
        <v>0</v>
      </c>
      <c r="AX89" s="179">
        <f>SUMIF('РРО 21-25'!CN$18:CN$1158,свод!AY89,'РРО 21-25'!CL$18:CL$1158)</f>
        <v>0</v>
      </c>
      <c r="AY89" t="str">
        <f t="shared" ref="AY89" si="93">CONCATENATE(A89,C89,D89,E89)</f>
        <v>4010000400605плановый</v>
      </c>
      <c r="BC89" s="142">
        <f t="shared" si="83"/>
        <v>0</v>
      </c>
      <c r="BD89" s="142">
        <f t="shared" si="84"/>
        <v>0</v>
      </c>
      <c r="BE89" s="142">
        <f t="shared" si="85"/>
        <v>0</v>
      </c>
      <c r="BF89" s="142">
        <f t="shared" si="86"/>
        <v>0</v>
      </c>
      <c r="BG89" s="142">
        <f t="shared" si="87"/>
        <v>0</v>
      </c>
      <c r="BH89" s="142">
        <f t="shared" si="88"/>
        <v>0</v>
      </c>
      <c r="BI89" s="142">
        <f t="shared" si="89"/>
        <v>0</v>
      </c>
      <c r="BJ89" s="142">
        <f t="shared" si="90"/>
        <v>0</v>
      </c>
      <c r="BK89" s="142">
        <f t="shared" si="91"/>
        <v>0</v>
      </c>
      <c r="BL89" s="142">
        <f t="shared" si="92"/>
        <v>0</v>
      </c>
    </row>
    <row r="90" spans="1:64" ht="15" customHeight="1">
      <c r="A90" s="432">
        <v>401000041</v>
      </c>
      <c r="B90" s="433"/>
      <c r="C90" s="434" t="s">
        <v>71</v>
      </c>
      <c r="D90" s="434" t="s">
        <v>72</v>
      </c>
      <c r="E90" s="435" t="s">
        <v>92</v>
      </c>
      <c r="F90" s="180">
        <f>SUMIF('РРО 21-25'!CN$18:CN$1158,свод!AY90,'РРО 21-25'!AT$18:AT$1158)</f>
        <v>0</v>
      </c>
      <c r="G90" s="180">
        <f>SUMIF('РРО 21-25'!CN$18:CN$1158,свод!AY90,'РРО 21-25'!AU$18:AU$1158)</f>
        <v>0</v>
      </c>
      <c r="H90" s="179">
        <f>SUMIF('РРО 21-25'!CN$18:CN$1158,свод!AY90,'РРО 21-25'!AV$18:AV$1158)</f>
        <v>0</v>
      </c>
      <c r="I90" s="179">
        <f>SUMIF('РРО 21-25'!CN$18:CN$1158,свод!AY90,'РРО 21-25'!AW$18:AW$1158)</f>
        <v>0</v>
      </c>
      <c r="J90" s="179">
        <f>SUMIF('РРО 21-25'!CN$18:CN$1158,свод!AY90,'РРО 21-25'!AX$18:AX$1158)</f>
        <v>0</v>
      </c>
      <c r="K90" s="179">
        <f>SUMIF('РРО 21-25'!CN$18:CN$1158,свод!AY90,'РРО 21-25'!AY$18:AY$1158)</f>
        <v>0</v>
      </c>
      <c r="L90" s="179">
        <f>SUMIF('РРО 21-25'!CN$18:CN$1158,свод!AY90,'РРО 21-25'!AZ$18:AZ$1158)</f>
        <v>0</v>
      </c>
      <c r="M90" s="179">
        <f>SUMIF('РРО 21-25'!CN$18:CN$1158,свод!AY90,'РРО 21-25'!BA$18:BA$1158)</f>
        <v>0</v>
      </c>
      <c r="N90" s="179">
        <f>SUMIF('РРО 21-25'!CN$18:CN$1158,свод!AY90,'РРО 21-25'!BB$18:BB$1158)</f>
        <v>0</v>
      </c>
      <c r="O90" s="179">
        <f>SUMIF('РРО 21-25'!CN$18:CN$1158,свод!AY90,'РРО 21-25'!BC$18:BC$1158)</f>
        <v>0</v>
      </c>
      <c r="P90" s="180">
        <f>SUMIF('РРО 21-25'!CN$18:CN$1158,свод!AY90,'РРО 21-25'!BD$18:BD$1158)</f>
        <v>0</v>
      </c>
      <c r="Q90" s="179">
        <f>SUMIF('РРО 21-25'!CN$18:CN$1158,свод!AY90,'РРО 21-25'!BE$18:BE$1158)</f>
        <v>0</v>
      </c>
      <c r="R90" s="179">
        <f>SUMIF('РРО 21-25'!CN$18:CN$1158,свод!AY90,'РРО 21-25'!BF$18:BF$1158)</f>
        <v>0</v>
      </c>
      <c r="S90" s="179">
        <f>SUMIF('РРО 21-25'!CN$18:CN$1158,свод!AY90,'РРО 21-25'!BG$18:BG$1158)</f>
        <v>0</v>
      </c>
      <c r="T90" s="179">
        <f>SUMIF('РРО 21-25'!CN$18:CN$1158,свод!AY90,'РРО 21-25'!BH$18:BH$1158)</f>
        <v>0</v>
      </c>
      <c r="U90" s="180">
        <f>SUMIF('РРО 21-25'!CN$18:CN$1158,свод!AY90,'РРО 21-25'!BI$18:BI$1158)</f>
        <v>0</v>
      </c>
      <c r="V90" s="179">
        <f>SUMIF('РРО 21-25'!CN$18:CN$1158,свод!AY90,'РРО 21-25'!BJ$18:BJ$1158)</f>
        <v>0</v>
      </c>
      <c r="W90" s="179">
        <f>SUMIF('РРО 21-25'!CN$18:CN$1158,свод!AY90,'РРО 21-25'!BK$18:BK$1158)</f>
        <v>0</v>
      </c>
      <c r="X90" s="179">
        <f>SUMIF('РРО 21-25'!CN$18:CN$1158,свод!AY90,'РРО 21-25'!BL$18:BL$1158)</f>
        <v>0</v>
      </c>
      <c r="Y90" s="179">
        <f>SUMIF('РРО 21-25'!CN$18:CN$1158,свод!AY90,'РРО 21-25'!BM$18:BM$1158)</f>
        <v>0</v>
      </c>
      <c r="Z90" s="180">
        <f>SUMIF('РРО 21-25'!CN$18:CN$1158,свод!AY90,'РРО 21-25'!BN$18:BN$1158)</f>
        <v>0</v>
      </c>
      <c r="AA90" s="179">
        <f>SUMIF('РРО 21-25'!CN$18:CN$1158,свод!AY90,'РРО 21-25'!BO$18:BO$1158)</f>
        <v>0</v>
      </c>
      <c r="AB90" s="179">
        <f>SUMIF('РРО 21-25'!CN$18:CN$1158,свод!AY90,'РРО 21-25'!BP$18:BP$1158)</f>
        <v>0</v>
      </c>
      <c r="AC90" s="179">
        <f>SUMIF('РРО 21-25'!CN$18:CN$1158,свод!AY90,'РРО 21-25'!BQ$18:BQ$1158)</f>
        <v>0</v>
      </c>
      <c r="AD90" s="179">
        <f>SUMIF('РРО 21-25'!CN$18:CN$1158,свод!AY90,'РРО 21-25'!BR$18:BR$1158)</f>
        <v>0</v>
      </c>
      <c r="AE90" s="180">
        <f>SUMIF('РРО 21-25'!CN$18:CN$1158,свод!AY90,'РРО 21-25'!BS$18:BS$1158)</f>
        <v>0</v>
      </c>
      <c r="AF90" s="179">
        <f>SUMIF('РРО 21-25'!CN$18:CN$1158,свод!AY90,'РРО 21-25'!BT$18:BT$1158)</f>
        <v>0</v>
      </c>
      <c r="AG90" s="179">
        <f>SUMIF('РРО 21-25'!CN$18:CN$1158,свод!AY90,'РРО 21-25'!BU$18:BU$1158)</f>
        <v>0</v>
      </c>
      <c r="AH90" s="179">
        <f>SUMIF('РРО 21-25'!CN$18:CN$1158,свод!AY90,'РРО 21-25'!BV$18:BV$1158)</f>
        <v>0</v>
      </c>
      <c r="AI90" s="179">
        <f>SUMIF('РРО 21-25'!CN$18:CN$1158,свод!AY90,'РРО 21-25'!BW$18:BW$1158)</f>
        <v>0</v>
      </c>
      <c r="AJ90" s="179">
        <f>SUMIF('РРО 21-25'!CN$18:CN$1158,свод!AY90,'РРО 21-25'!BX$18:BX$1158)</f>
        <v>0</v>
      </c>
      <c r="AK90" s="179">
        <f>SUMIF('РРО 21-25'!CN$18:CN$1158,свод!AY90,'РРО 21-25'!BY$18:BY$1158)</f>
        <v>0</v>
      </c>
      <c r="AL90" s="179">
        <f>SUMIF('РРО 21-25'!CN$18:CN$1158,свод!AY90,'РРО 21-25'!BZ$18:BZ$1158)</f>
        <v>0</v>
      </c>
      <c r="AM90" s="179">
        <f>SUMIF('РРО 21-25'!CN$18:CN$1158,свод!AY90,'РРО 21-25'!CA$18:CA$1158)</f>
        <v>0</v>
      </c>
      <c r="AN90" s="179">
        <f>SUMIF('РРО 21-25'!CN$18:CN$1158,свод!AY90,'РРО 21-25'!CB$18:CB$1158)</f>
        <v>0</v>
      </c>
      <c r="AO90" s="179">
        <f>SUMIF('РРО 21-25'!CN$18:CN$1158,свод!AY90,'РРО 21-25'!CC$18:CC$1158)</f>
        <v>0</v>
      </c>
      <c r="AP90" s="179">
        <f>SUMIF('РРО 21-25'!CN$18:CN$1158,свод!AY90,'РРО 21-25'!CD$18:CD$1158)</f>
        <v>0</v>
      </c>
      <c r="AQ90" s="179">
        <f>SUMIF('РРО 21-25'!CN$18:CN$1158,свод!AY90,'РРО 21-25'!CE$18:CE$1158)</f>
        <v>0</v>
      </c>
      <c r="AR90" s="179">
        <f>SUMIF('РРО 21-25'!CN$18:CN$1158,свод!AY90,'РРО 21-25'!CF$18:CF$1158)</f>
        <v>0</v>
      </c>
      <c r="AS90" s="179">
        <f>SUMIF('РРО 21-25'!CN$18:CN$1158,свод!AY90,'РРО 21-25'!CG$18:CG$1158)</f>
        <v>0</v>
      </c>
      <c r="AT90" s="179">
        <f>SUMIF('РРО 21-25'!CN$18:CN$1158,свод!AY90,'РРО 21-25'!CH$18:CH$1158)</f>
        <v>0</v>
      </c>
      <c r="AU90" s="179">
        <f>SUMIF('РРО 21-25'!CN$18:CN$1158,свод!AY90,'РРО 21-25'!CI$18:CI$1158)</f>
        <v>0</v>
      </c>
      <c r="AV90" s="179">
        <f>SUMIF('РРО 21-25'!CN$18:CN$1158,свод!AY90,'РРО 21-25'!CJ$18:CJ$1158)</f>
        <v>0</v>
      </c>
      <c r="AW90" s="179">
        <f>SUMIF('РРО 21-25'!CN$18:CN$1158,свод!AY90,'РРО 21-25'!CK$18:CK$1158)</f>
        <v>0</v>
      </c>
      <c r="AX90" s="179">
        <f>SUMIF('РРО 21-25'!CN$18:CN$1158,свод!AY90,'РРО 21-25'!CL$18:CL$1158)</f>
        <v>0</v>
      </c>
      <c r="AY90" t="str">
        <f t="shared" si="82"/>
        <v>4010000410113плановый</v>
      </c>
      <c r="BC90" s="142">
        <f t="shared" si="83"/>
        <v>0</v>
      </c>
      <c r="BD90" s="142">
        <f t="shared" si="84"/>
        <v>0</v>
      </c>
      <c r="BE90" s="142">
        <f t="shared" si="85"/>
        <v>0</v>
      </c>
      <c r="BF90" s="142">
        <f t="shared" si="86"/>
        <v>0</v>
      </c>
      <c r="BG90" s="142">
        <f t="shared" si="87"/>
        <v>0</v>
      </c>
      <c r="BH90" s="142">
        <f t="shared" si="88"/>
        <v>0</v>
      </c>
      <c r="BI90" s="142">
        <f t="shared" si="89"/>
        <v>0</v>
      </c>
      <c r="BJ90" s="142">
        <f t="shared" si="90"/>
        <v>0</v>
      </c>
      <c r="BK90" s="142">
        <f t="shared" si="91"/>
        <v>0</v>
      </c>
      <c r="BL90" s="142">
        <f t="shared" si="92"/>
        <v>0</v>
      </c>
    </row>
    <row r="91" spans="1:64" ht="15" customHeight="1">
      <c r="A91" s="432">
        <v>401000041</v>
      </c>
      <c r="B91" s="433"/>
      <c r="C91" s="434" t="s">
        <v>205</v>
      </c>
      <c r="D91" s="434" t="s">
        <v>74</v>
      </c>
      <c r="E91" s="435" t="s">
        <v>92</v>
      </c>
      <c r="F91" s="180">
        <f>SUMIF('РРО 21-25'!CN$18:CN$1158,свод!AY91,'РРО 21-25'!AT$18:AT$1158)</f>
        <v>0</v>
      </c>
      <c r="G91" s="180">
        <f>SUMIF('РРО 21-25'!CN$18:CN$1158,свод!AY91,'РРО 21-25'!AU$18:AU$1158)</f>
        <v>0</v>
      </c>
      <c r="H91" s="179">
        <f>SUMIF('РРО 21-25'!CN$18:CN$1158,свод!AY91,'РРО 21-25'!AV$18:AV$1158)</f>
        <v>0</v>
      </c>
      <c r="I91" s="179">
        <f>SUMIF('РРО 21-25'!CN$18:CN$1158,свод!AY91,'РРО 21-25'!AW$18:AW$1158)</f>
        <v>0</v>
      </c>
      <c r="J91" s="179">
        <f>SUMIF('РРО 21-25'!CN$18:CN$1158,свод!AY91,'РРО 21-25'!AX$18:AX$1158)</f>
        <v>0</v>
      </c>
      <c r="K91" s="179">
        <f>SUMIF('РРО 21-25'!CN$18:CN$1158,свод!AY91,'РРО 21-25'!AY$18:AY$1158)</f>
        <v>0</v>
      </c>
      <c r="L91" s="179">
        <f>SUMIF('РРО 21-25'!CN$18:CN$1158,свод!AY91,'РРО 21-25'!AZ$18:AZ$1158)</f>
        <v>0</v>
      </c>
      <c r="M91" s="179">
        <f>SUMIF('РРО 21-25'!CN$18:CN$1158,свод!AY91,'РРО 21-25'!BA$18:BA$1158)</f>
        <v>0</v>
      </c>
      <c r="N91" s="179">
        <f>SUMIF('РРО 21-25'!CN$18:CN$1158,свод!AY91,'РРО 21-25'!BB$18:BB$1158)</f>
        <v>0</v>
      </c>
      <c r="O91" s="179">
        <f>SUMIF('РРО 21-25'!CN$18:CN$1158,свод!AY91,'РРО 21-25'!BC$18:BC$1158)</f>
        <v>0</v>
      </c>
      <c r="P91" s="180">
        <f>SUMIF('РРО 21-25'!CN$18:CN$1158,свод!AY91,'РРО 21-25'!BD$18:BD$1158)</f>
        <v>0</v>
      </c>
      <c r="Q91" s="179">
        <f>SUMIF('РРО 21-25'!CN$18:CN$1158,свод!AY91,'РРО 21-25'!BE$18:BE$1158)</f>
        <v>0</v>
      </c>
      <c r="R91" s="179">
        <f>SUMIF('РРО 21-25'!CN$18:CN$1158,свод!AY91,'РРО 21-25'!BF$18:BF$1158)</f>
        <v>0</v>
      </c>
      <c r="S91" s="179">
        <f>SUMIF('РРО 21-25'!CN$18:CN$1158,свод!AY91,'РРО 21-25'!BG$18:BG$1158)</f>
        <v>0</v>
      </c>
      <c r="T91" s="179">
        <f>SUMIF('РРО 21-25'!CN$18:CN$1158,свод!AY91,'РРО 21-25'!BH$18:BH$1158)</f>
        <v>0</v>
      </c>
      <c r="U91" s="180">
        <f>SUMIF('РРО 21-25'!CN$18:CN$1158,свод!AY91,'РРО 21-25'!BI$18:BI$1158)</f>
        <v>0</v>
      </c>
      <c r="V91" s="179">
        <f>SUMIF('РРО 21-25'!CN$18:CN$1158,свод!AY91,'РРО 21-25'!BJ$18:BJ$1158)</f>
        <v>0</v>
      </c>
      <c r="W91" s="179">
        <f>SUMIF('РРО 21-25'!CN$18:CN$1158,свод!AY91,'РРО 21-25'!BK$18:BK$1158)</f>
        <v>0</v>
      </c>
      <c r="X91" s="179">
        <f>SUMIF('РРО 21-25'!CN$18:CN$1158,свод!AY91,'РРО 21-25'!BL$18:BL$1158)</f>
        <v>0</v>
      </c>
      <c r="Y91" s="179">
        <f>SUMIF('РРО 21-25'!CN$18:CN$1158,свод!AY91,'РРО 21-25'!BM$18:BM$1158)</f>
        <v>0</v>
      </c>
      <c r="Z91" s="180">
        <f>SUMIF('РРО 21-25'!CN$18:CN$1158,свод!AY91,'РРО 21-25'!BN$18:BN$1158)</f>
        <v>0</v>
      </c>
      <c r="AA91" s="179">
        <f>SUMIF('РРО 21-25'!CN$18:CN$1158,свод!AY91,'РРО 21-25'!BO$18:BO$1158)</f>
        <v>0</v>
      </c>
      <c r="AB91" s="179">
        <f>SUMIF('РРО 21-25'!CN$18:CN$1158,свод!AY91,'РРО 21-25'!BP$18:BP$1158)</f>
        <v>0</v>
      </c>
      <c r="AC91" s="179">
        <f>SUMIF('РРО 21-25'!CN$18:CN$1158,свод!AY91,'РРО 21-25'!BQ$18:BQ$1158)</f>
        <v>0</v>
      </c>
      <c r="AD91" s="179">
        <f>SUMIF('РРО 21-25'!CN$18:CN$1158,свод!AY91,'РРО 21-25'!BR$18:BR$1158)</f>
        <v>0</v>
      </c>
      <c r="AE91" s="180">
        <f>SUMIF('РРО 21-25'!CN$18:CN$1158,свод!AY91,'РРО 21-25'!BS$18:BS$1158)</f>
        <v>0</v>
      </c>
      <c r="AF91" s="179">
        <f>SUMIF('РРО 21-25'!CN$18:CN$1158,свод!AY91,'РРО 21-25'!BT$18:BT$1158)</f>
        <v>0</v>
      </c>
      <c r="AG91" s="179">
        <f>SUMIF('РРО 21-25'!CN$18:CN$1158,свод!AY91,'РРО 21-25'!BU$18:BU$1158)</f>
        <v>0</v>
      </c>
      <c r="AH91" s="179">
        <f>SUMIF('РРО 21-25'!CN$18:CN$1158,свод!AY91,'РРО 21-25'!BV$18:BV$1158)</f>
        <v>0</v>
      </c>
      <c r="AI91" s="179">
        <f>SUMIF('РРО 21-25'!CN$18:CN$1158,свод!AY91,'РРО 21-25'!BW$18:BW$1158)</f>
        <v>0</v>
      </c>
      <c r="AJ91" s="179">
        <f>SUMIF('РРО 21-25'!CN$18:CN$1158,свод!AY91,'РРО 21-25'!BX$18:BX$1158)</f>
        <v>0</v>
      </c>
      <c r="AK91" s="179">
        <f>SUMIF('РРО 21-25'!CN$18:CN$1158,свод!AY91,'РРО 21-25'!BY$18:BY$1158)</f>
        <v>0</v>
      </c>
      <c r="AL91" s="179">
        <f>SUMIF('РРО 21-25'!CN$18:CN$1158,свод!AY91,'РРО 21-25'!BZ$18:BZ$1158)</f>
        <v>0</v>
      </c>
      <c r="AM91" s="179">
        <f>SUMIF('РРО 21-25'!CN$18:CN$1158,свод!AY91,'РРО 21-25'!CA$18:CA$1158)</f>
        <v>0</v>
      </c>
      <c r="AN91" s="179">
        <f>SUMIF('РРО 21-25'!CN$18:CN$1158,свод!AY91,'РРО 21-25'!CB$18:CB$1158)</f>
        <v>0</v>
      </c>
      <c r="AO91" s="179">
        <f>SUMIF('РРО 21-25'!CN$18:CN$1158,свод!AY91,'РРО 21-25'!CC$18:CC$1158)</f>
        <v>0</v>
      </c>
      <c r="AP91" s="179">
        <f>SUMIF('РРО 21-25'!CN$18:CN$1158,свод!AY91,'РРО 21-25'!CD$18:CD$1158)</f>
        <v>0</v>
      </c>
      <c r="AQ91" s="179">
        <f>SUMIF('РРО 21-25'!CN$18:CN$1158,свод!AY91,'РРО 21-25'!CE$18:CE$1158)</f>
        <v>0</v>
      </c>
      <c r="AR91" s="179">
        <f>SUMIF('РРО 21-25'!CN$18:CN$1158,свод!AY91,'РРО 21-25'!CF$18:CF$1158)</f>
        <v>0</v>
      </c>
      <c r="AS91" s="179">
        <f>SUMIF('РРО 21-25'!CN$18:CN$1158,свод!AY91,'РРО 21-25'!CG$18:CG$1158)</f>
        <v>0</v>
      </c>
      <c r="AT91" s="179">
        <f>SUMIF('РРО 21-25'!CN$18:CN$1158,свод!AY91,'РРО 21-25'!CH$18:CH$1158)</f>
        <v>0</v>
      </c>
      <c r="AU91" s="179">
        <f>SUMIF('РРО 21-25'!CN$18:CN$1158,свод!AY91,'РРО 21-25'!CI$18:CI$1158)</f>
        <v>0</v>
      </c>
      <c r="AV91" s="179">
        <f>SUMIF('РРО 21-25'!CN$18:CN$1158,свод!AY91,'РРО 21-25'!CJ$18:CJ$1158)</f>
        <v>0</v>
      </c>
      <c r="AW91" s="179">
        <f>SUMIF('РРО 21-25'!CN$18:CN$1158,свод!AY91,'РРО 21-25'!CK$18:CK$1158)</f>
        <v>0</v>
      </c>
      <c r="AX91" s="179">
        <f>SUMIF('РРО 21-25'!CN$18:CN$1158,свод!AY91,'РРО 21-25'!CL$18:CL$1158)</f>
        <v>0</v>
      </c>
      <c r="AY91" t="str">
        <f t="shared" si="82"/>
        <v>4010000410503плановый</v>
      </c>
      <c r="BC91" s="142">
        <f t="shared" si="83"/>
        <v>0</v>
      </c>
      <c r="BD91" s="142">
        <f t="shared" si="84"/>
        <v>0</v>
      </c>
      <c r="BE91" s="142">
        <f t="shared" si="85"/>
        <v>0</v>
      </c>
      <c r="BF91" s="142">
        <f t="shared" si="86"/>
        <v>0</v>
      </c>
      <c r="BG91" s="142">
        <f t="shared" si="87"/>
        <v>0</v>
      </c>
      <c r="BH91" s="142">
        <f t="shared" si="88"/>
        <v>0</v>
      </c>
      <c r="BI91" s="142">
        <f t="shared" si="89"/>
        <v>0</v>
      </c>
      <c r="BJ91" s="142">
        <f t="shared" si="90"/>
        <v>0</v>
      </c>
      <c r="BK91" s="142">
        <f t="shared" si="91"/>
        <v>0</v>
      </c>
      <c r="BL91" s="142">
        <f t="shared" si="92"/>
        <v>0</v>
      </c>
    </row>
    <row r="92" spans="1:64" ht="15" customHeight="1">
      <c r="A92" s="184">
        <v>401000043</v>
      </c>
      <c r="B92" s="183" t="s">
        <v>1833</v>
      </c>
      <c r="C92" s="182" t="s">
        <v>71</v>
      </c>
      <c r="D92" s="182" t="s">
        <v>72</v>
      </c>
      <c r="E92" s="181" t="s">
        <v>92</v>
      </c>
      <c r="F92" s="180">
        <f>SUMIF('РРО 21-25'!CN$18:CN$1158,свод!AY92,'РРО 21-25'!AT$18:AT$1158)</f>
        <v>313213.58</v>
      </c>
      <c r="G92" s="180">
        <f>SUMIF('РРО 21-25'!CN$18:CN$1158,свод!AY92,'РРО 21-25'!AU$18:AU$1158)</f>
        <v>313213.58</v>
      </c>
      <c r="H92" s="179">
        <f>SUMIF('РРО 21-25'!CN$18:CN$1158,свод!AY92,'РРО 21-25'!AV$18:AV$1158)</f>
        <v>0</v>
      </c>
      <c r="I92" s="179">
        <f>SUMIF('РРО 21-25'!CN$18:CN$1158,свод!AY92,'РРО 21-25'!AW$18:AW$1158)</f>
        <v>0</v>
      </c>
      <c r="J92" s="179">
        <f>SUMIF('РРО 21-25'!CN$18:CN$1158,свод!AY92,'РРО 21-25'!AX$18:AX$1158)</f>
        <v>0</v>
      </c>
      <c r="K92" s="179">
        <f>SUMIF('РРО 21-25'!CN$18:CN$1158,свод!AY92,'РРО 21-25'!AY$18:AY$1158)</f>
        <v>0</v>
      </c>
      <c r="L92" s="179">
        <f>SUMIF('РРО 21-25'!CN$18:CN$1158,свод!AY92,'РРО 21-25'!AZ$18:AZ$1158)</f>
        <v>0</v>
      </c>
      <c r="M92" s="179">
        <f>SUMIF('РРО 21-25'!CN$18:CN$1158,свод!AY92,'РРО 21-25'!BA$18:BA$1158)</f>
        <v>0</v>
      </c>
      <c r="N92" s="179">
        <f>SUMIF('РРО 21-25'!CN$18:CN$1158,свод!AY92,'РРО 21-25'!BB$18:BB$1158)</f>
        <v>313213.58</v>
      </c>
      <c r="O92" s="179">
        <f>SUMIF('РРО 21-25'!CN$18:CN$1158,свод!AY92,'РРО 21-25'!BC$18:BC$1158)</f>
        <v>313213.58</v>
      </c>
      <c r="P92" s="180">
        <f>SUMIF('РРО 21-25'!CN$18:CN$1158,свод!AY92,'РРО 21-25'!BD$18:BD$1158)</f>
        <v>409900</v>
      </c>
      <c r="Q92" s="179">
        <f>SUMIF('РРО 21-25'!CN$18:CN$1158,свод!AY92,'РРО 21-25'!BE$18:BE$1158)</f>
        <v>0</v>
      </c>
      <c r="R92" s="179">
        <f>SUMIF('РРО 21-25'!CN$18:CN$1158,свод!AY92,'РРО 21-25'!BF$18:BF$1158)</f>
        <v>0</v>
      </c>
      <c r="S92" s="179">
        <f>SUMIF('РРО 21-25'!CN$18:CN$1158,свод!AY92,'РРО 21-25'!BG$18:BG$1158)</f>
        <v>0</v>
      </c>
      <c r="T92" s="179">
        <f>SUMIF('РРО 21-25'!CN$18:CN$1158,свод!AY92,'РРО 21-25'!BH$18:BH$1158)</f>
        <v>409900</v>
      </c>
      <c r="U92" s="180">
        <f>SUMIF('РРО 21-25'!CN$18:CN$1158,свод!AY92,'РРО 21-25'!BI$18:BI$1158)</f>
        <v>9900</v>
      </c>
      <c r="V92" s="179">
        <f>SUMIF('РРО 21-25'!CN$18:CN$1158,свод!AY92,'РРО 21-25'!BJ$18:BJ$1158)</f>
        <v>0</v>
      </c>
      <c r="W92" s="179">
        <f>SUMIF('РРО 21-25'!CN$18:CN$1158,свод!AY92,'РРО 21-25'!BK$18:BK$1158)</f>
        <v>0</v>
      </c>
      <c r="X92" s="179">
        <f>SUMIF('РРО 21-25'!CN$18:CN$1158,свод!AY92,'РРО 21-25'!BL$18:BL$1158)</f>
        <v>0</v>
      </c>
      <c r="Y92" s="179">
        <f>SUMIF('РРО 21-25'!CN$18:CN$1158,свод!AY92,'РРО 21-25'!BM$18:BM$1158)</f>
        <v>9900</v>
      </c>
      <c r="Z92" s="180">
        <f>SUMIF('РРО 21-25'!CN$18:CN$1158,свод!AY92,'РРО 21-25'!BN$18:BN$1158)</f>
        <v>9900</v>
      </c>
      <c r="AA92" s="179">
        <f>SUMIF('РРО 21-25'!CN$18:CN$1158,свод!AY92,'РРО 21-25'!BO$18:BO$1158)</f>
        <v>0</v>
      </c>
      <c r="AB92" s="179">
        <f>SUMIF('РРО 21-25'!CN$18:CN$1158,свод!AY92,'РРО 21-25'!BP$18:BP$1158)</f>
        <v>0</v>
      </c>
      <c r="AC92" s="179">
        <f>SUMIF('РРО 21-25'!CN$18:CN$1158,свод!AY92,'РРО 21-25'!BQ$18:BQ$1158)</f>
        <v>0</v>
      </c>
      <c r="AD92" s="179">
        <f>SUMIF('РРО 21-25'!CN$18:CN$1158,свод!AY92,'РРО 21-25'!BR$18:BR$1158)</f>
        <v>9900</v>
      </c>
      <c r="AE92" s="180">
        <f>SUMIF('РРО 21-25'!CN$18:CN$1158,свод!AY92,'РРО 21-25'!BS$18:BS$1158)</f>
        <v>9900</v>
      </c>
      <c r="AF92" s="179">
        <f>SUMIF('РРО 21-25'!CN$18:CN$1158,свод!AY92,'РРО 21-25'!BT$18:BT$1158)</f>
        <v>0</v>
      </c>
      <c r="AG92" s="179">
        <f>SUMIF('РРО 21-25'!CN$18:CN$1158,свод!AY92,'РРО 21-25'!BU$18:BU$1158)</f>
        <v>0</v>
      </c>
      <c r="AH92" s="179">
        <f>SUMIF('РРО 21-25'!CN$18:CN$1158,свод!AY92,'РРО 21-25'!BV$18:BV$1158)</f>
        <v>0</v>
      </c>
      <c r="AI92" s="179">
        <f>SUMIF('РРО 21-25'!CN$18:CN$1158,свод!AY92,'РРО 21-25'!BW$18:BW$1158)</f>
        <v>9900</v>
      </c>
      <c r="AJ92" s="179">
        <f>SUMIF('РРО 21-25'!CN$18:CN$1158,свод!AY92,'РРО 21-25'!BX$18:BX$1158)</f>
        <v>313213.58</v>
      </c>
      <c r="AK92" s="179">
        <f>SUMIF('РРО 21-25'!CN$18:CN$1158,свод!AY92,'РРО 21-25'!BY$18:BY$1158)</f>
        <v>0</v>
      </c>
      <c r="AL92" s="179">
        <f>SUMIF('РРО 21-25'!CN$18:CN$1158,свод!AY92,'РРО 21-25'!BZ$18:BZ$1158)</f>
        <v>0</v>
      </c>
      <c r="AM92" s="179">
        <f>SUMIF('РРО 21-25'!CN$18:CN$1158,свод!AY92,'РРО 21-25'!CA$18:CA$1158)</f>
        <v>0</v>
      </c>
      <c r="AN92" s="179">
        <f>SUMIF('РРО 21-25'!CN$18:CN$1158,свод!AY92,'РРО 21-25'!CB$18:CB$1158)</f>
        <v>313213.58</v>
      </c>
      <c r="AO92" s="179">
        <f>SUMIF('РРО 21-25'!CN$18:CN$1158,свод!AY92,'РРО 21-25'!CC$18:CC$1158)</f>
        <v>409900</v>
      </c>
      <c r="AP92" s="179">
        <f>SUMIF('РРО 21-25'!CN$18:CN$1158,свод!AY92,'РРО 21-25'!CD$18:CD$1158)</f>
        <v>0</v>
      </c>
      <c r="AQ92" s="179">
        <f>SUMIF('РРО 21-25'!CN$18:CN$1158,свод!AY92,'РРО 21-25'!CE$18:CE$1158)</f>
        <v>0</v>
      </c>
      <c r="AR92" s="179">
        <f>SUMIF('РРО 21-25'!CN$18:CN$1158,свод!AY92,'РРО 21-25'!CF$18:CF$1158)</f>
        <v>0</v>
      </c>
      <c r="AS92" s="179">
        <f>SUMIF('РРО 21-25'!CN$18:CN$1158,свод!AY92,'РРО 21-25'!CG$18:CG$1158)</f>
        <v>409900</v>
      </c>
      <c r="AT92" s="179">
        <f>SUMIF('РРО 21-25'!CN$18:CN$1158,свод!AY92,'РРО 21-25'!CH$18:CH$1158)</f>
        <v>9900</v>
      </c>
      <c r="AU92" s="179">
        <f>SUMIF('РРО 21-25'!CN$18:CN$1158,свод!AY92,'РРО 21-25'!CI$18:CI$1158)</f>
        <v>0</v>
      </c>
      <c r="AV92" s="179">
        <f>SUMIF('РРО 21-25'!CN$18:CN$1158,свод!AY92,'РРО 21-25'!CJ$18:CJ$1158)</f>
        <v>0</v>
      </c>
      <c r="AW92" s="179">
        <f>SUMIF('РРО 21-25'!CN$18:CN$1158,свод!AY92,'РРО 21-25'!CK$18:CK$1158)</f>
        <v>0</v>
      </c>
      <c r="AX92" s="179">
        <f>SUMIF('РРО 21-25'!CN$18:CN$1158,свод!AY92,'РРО 21-25'!CL$18:CL$1158)</f>
        <v>9900</v>
      </c>
      <c r="AY92" t="str">
        <f t="shared" si="82"/>
        <v>4010000430113плановый</v>
      </c>
      <c r="BC92" s="142">
        <f t="shared" si="83"/>
        <v>0</v>
      </c>
      <c r="BD92" s="142">
        <f t="shared" si="84"/>
        <v>0</v>
      </c>
      <c r="BE92" s="142">
        <f t="shared" si="85"/>
        <v>0</v>
      </c>
      <c r="BF92" s="142">
        <f t="shared" si="86"/>
        <v>0</v>
      </c>
      <c r="BG92" s="142">
        <f t="shared" si="87"/>
        <v>0</v>
      </c>
      <c r="BH92" s="142">
        <f t="shared" si="88"/>
        <v>0</v>
      </c>
      <c r="BI92" s="142">
        <f t="shared" si="89"/>
        <v>0</v>
      </c>
      <c r="BJ92" s="142">
        <f t="shared" si="90"/>
        <v>0</v>
      </c>
      <c r="BK92" s="142">
        <f t="shared" si="91"/>
        <v>0</v>
      </c>
      <c r="BL92" s="142">
        <f t="shared" si="92"/>
        <v>0</v>
      </c>
    </row>
    <row r="93" spans="1:64" ht="15" customHeight="1">
      <c r="A93" s="184">
        <v>401000043</v>
      </c>
      <c r="B93" s="183" t="s">
        <v>1833</v>
      </c>
      <c r="C93" s="182" t="s">
        <v>71</v>
      </c>
      <c r="D93" s="182" t="s">
        <v>72</v>
      </c>
      <c r="E93" s="181" t="s">
        <v>91</v>
      </c>
      <c r="F93" s="180">
        <f>SUMIF('РРО 21-25'!CN$18:CN$1158,свод!AY93,'РРО 21-25'!AT$18:AT$1158)</f>
        <v>299550</v>
      </c>
      <c r="G93" s="180">
        <f>SUMIF('РРО 21-25'!CN$18:CN$1158,свод!AY93,'РРО 21-25'!AU$18:AU$1158)</f>
        <v>60000</v>
      </c>
      <c r="H93" s="179">
        <f>SUMIF('РРО 21-25'!CN$18:CN$1158,свод!AY93,'РРО 21-25'!AV$18:AV$1158)</f>
        <v>0</v>
      </c>
      <c r="I93" s="179">
        <f>SUMIF('РРО 21-25'!CN$18:CN$1158,свод!AY93,'РРО 21-25'!AW$18:AW$1158)</f>
        <v>0</v>
      </c>
      <c r="J93" s="179">
        <f>SUMIF('РРО 21-25'!CN$18:CN$1158,свод!AY93,'РРО 21-25'!AX$18:AX$1158)</f>
        <v>0</v>
      </c>
      <c r="K93" s="179">
        <f>SUMIF('РРО 21-25'!CN$18:CN$1158,свод!AY93,'РРО 21-25'!AY$18:AY$1158)</f>
        <v>0</v>
      </c>
      <c r="L93" s="179">
        <f>SUMIF('РРО 21-25'!CN$18:CN$1158,свод!AY93,'РРО 21-25'!AZ$18:AZ$1158)</f>
        <v>0</v>
      </c>
      <c r="M93" s="179">
        <f>SUMIF('РРО 21-25'!CN$18:CN$1158,свод!AY93,'РРО 21-25'!BA$18:BA$1158)</f>
        <v>0</v>
      </c>
      <c r="N93" s="179">
        <f>SUMIF('РРО 21-25'!CN$18:CN$1158,свод!AY93,'РРО 21-25'!BB$18:BB$1158)</f>
        <v>299550</v>
      </c>
      <c r="O93" s="179">
        <f>SUMIF('РРО 21-25'!CN$18:CN$1158,свод!AY93,'РРО 21-25'!BC$18:BC$1158)</f>
        <v>60000</v>
      </c>
      <c r="P93" s="180">
        <f>SUMIF('РРО 21-25'!CN$18:CN$1158,свод!AY93,'РРО 21-25'!BD$18:BD$1158)</f>
        <v>550000</v>
      </c>
      <c r="Q93" s="179">
        <f>SUMIF('РРО 21-25'!CN$18:CN$1158,свод!AY93,'РРО 21-25'!BE$18:BE$1158)</f>
        <v>0</v>
      </c>
      <c r="R93" s="179">
        <f>SUMIF('РРО 21-25'!CN$18:CN$1158,свод!AY93,'РРО 21-25'!BF$18:BF$1158)</f>
        <v>0</v>
      </c>
      <c r="S93" s="179">
        <f>SUMIF('РРО 21-25'!CN$18:CN$1158,свод!AY93,'РРО 21-25'!BG$18:BG$1158)</f>
        <v>0</v>
      </c>
      <c r="T93" s="179">
        <f>SUMIF('РРО 21-25'!CN$18:CN$1158,свод!AY93,'РРО 21-25'!BH$18:BH$1158)</f>
        <v>550000</v>
      </c>
      <c r="U93" s="180">
        <f>SUMIF('РРО 21-25'!CN$18:CN$1158,свод!AY93,'РРО 21-25'!BI$18:BI$1158)</f>
        <v>550000</v>
      </c>
      <c r="V93" s="179">
        <f>SUMIF('РРО 21-25'!CN$18:CN$1158,свод!AY93,'РРО 21-25'!BJ$18:BJ$1158)</f>
        <v>0</v>
      </c>
      <c r="W93" s="179">
        <f>SUMIF('РРО 21-25'!CN$18:CN$1158,свод!AY93,'РРО 21-25'!BK$18:BK$1158)</f>
        <v>0</v>
      </c>
      <c r="X93" s="179">
        <f>SUMIF('РРО 21-25'!CN$18:CN$1158,свод!AY93,'РРО 21-25'!BL$18:BL$1158)</f>
        <v>0</v>
      </c>
      <c r="Y93" s="179">
        <f>SUMIF('РРО 21-25'!CN$18:CN$1158,свод!AY93,'РРО 21-25'!BM$18:BM$1158)</f>
        <v>550000</v>
      </c>
      <c r="Z93" s="180">
        <f>SUMIF('РРО 21-25'!CN$18:CN$1158,свод!AY93,'РРО 21-25'!BN$18:BN$1158)</f>
        <v>550000</v>
      </c>
      <c r="AA93" s="179">
        <f>SUMIF('РРО 21-25'!CN$18:CN$1158,свод!AY93,'РРО 21-25'!BO$18:BO$1158)</f>
        <v>0</v>
      </c>
      <c r="AB93" s="179">
        <f>SUMIF('РРО 21-25'!CN$18:CN$1158,свод!AY93,'РРО 21-25'!BP$18:BP$1158)</f>
        <v>0</v>
      </c>
      <c r="AC93" s="179">
        <f>SUMIF('РРО 21-25'!CN$18:CN$1158,свод!AY93,'РРО 21-25'!BQ$18:BQ$1158)</f>
        <v>0</v>
      </c>
      <c r="AD93" s="179">
        <f>SUMIF('РРО 21-25'!CN$18:CN$1158,свод!AY93,'РРО 21-25'!BR$18:BR$1158)</f>
        <v>550000</v>
      </c>
      <c r="AE93" s="180">
        <f>SUMIF('РРО 21-25'!CN$18:CN$1158,свод!AY93,'РРО 21-25'!BS$18:BS$1158)</f>
        <v>550000</v>
      </c>
      <c r="AF93" s="179">
        <f>SUMIF('РРО 21-25'!CN$18:CN$1158,свод!AY93,'РРО 21-25'!BT$18:BT$1158)</f>
        <v>0</v>
      </c>
      <c r="AG93" s="179">
        <f>SUMIF('РРО 21-25'!CN$18:CN$1158,свод!AY93,'РРО 21-25'!BU$18:BU$1158)</f>
        <v>0</v>
      </c>
      <c r="AH93" s="179">
        <f>SUMIF('РРО 21-25'!CN$18:CN$1158,свод!AY93,'РРО 21-25'!BV$18:BV$1158)</f>
        <v>0</v>
      </c>
      <c r="AI93" s="179">
        <f>SUMIF('РРО 21-25'!CN$18:CN$1158,свод!AY93,'РРО 21-25'!BW$18:BW$1158)</f>
        <v>550000</v>
      </c>
      <c r="AJ93" s="179">
        <f>SUMIF('РРО 21-25'!CN$18:CN$1158,свод!AY93,'РРО 21-25'!BX$18:BX$1158)</f>
        <v>60000</v>
      </c>
      <c r="AK93" s="179">
        <f>SUMIF('РРО 21-25'!CN$18:CN$1158,свод!AY93,'РРО 21-25'!BY$18:BY$1158)</f>
        <v>0</v>
      </c>
      <c r="AL93" s="179">
        <f>SUMIF('РРО 21-25'!CN$18:CN$1158,свод!AY93,'РРО 21-25'!BZ$18:BZ$1158)</f>
        <v>0</v>
      </c>
      <c r="AM93" s="179">
        <f>SUMIF('РРО 21-25'!CN$18:CN$1158,свод!AY93,'РРО 21-25'!CA$18:CA$1158)</f>
        <v>0</v>
      </c>
      <c r="AN93" s="179">
        <f>SUMIF('РРО 21-25'!CN$18:CN$1158,свод!AY93,'РРО 21-25'!CB$18:CB$1158)</f>
        <v>60000</v>
      </c>
      <c r="AO93" s="179">
        <f>SUMIF('РРО 21-25'!CN$18:CN$1158,свод!AY93,'РРО 21-25'!CC$18:CC$1158)</f>
        <v>550000</v>
      </c>
      <c r="AP93" s="179">
        <f>SUMIF('РРО 21-25'!CN$18:CN$1158,свод!AY93,'РРО 21-25'!CD$18:CD$1158)</f>
        <v>0</v>
      </c>
      <c r="AQ93" s="179">
        <f>SUMIF('РРО 21-25'!CN$18:CN$1158,свод!AY93,'РРО 21-25'!CE$18:CE$1158)</f>
        <v>0</v>
      </c>
      <c r="AR93" s="179">
        <f>SUMIF('РРО 21-25'!CN$18:CN$1158,свод!AY93,'РРО 21-25'!CF$18:CF$1158)</f>
        <v>0</v>
      </c>
      <c r="AS93" s="179">
        <f>SUMIF('РРО 21-25'!CN$18:CN$1158,свод!AY93,'РРО 21-25'!CG$18:CG$1158)</f>
        <v>550000</v>
      </c>
      <c r="AT93" s="179">
        <f>SUMIF('РРО 21-25'!CN$18:CN$1158,свод!AY93,'РРО 21-25'!CH$18:CH$1158)</f>
        <v>550000</v>
      </c>
      <c r="AU93" s="179">
        <f>SUMIF('РРО 21-25'!CN$18:CN$1158,свод!AY93,'РРО 21-25'!CI$18:CI$1158)</f>
        <v>0</v>
      </c>
      <c r="AV93" s="179">
        <f>SUMIF('РРО 21-25'!CN$18:CN$1158,свод!AY93,'РРО 21-25'!CJ$18:CJ$1158)</f>
        <v>0</v>
      </c>
      <c r="AW93" s="179">
        <f>SUMIF('РРО 21-25'!CN$18:CN$1158,свод!AY93,'РРО 21-25'!CK$18:CK$1158)</f>
        <v>0</v>
      </c>
      <c r="AX93" s="179">
        <f>SUMIF('РРО 21-25'!CN$18:CN$1158,свод!AY93,'РРО 21-25'!CL$18:CL$1158)</f>
        <v>550000</v>
      </c>
      <c r="AY93" t="str">
        <f t="shared" si="82"/>
        <v>4010000430113нормативный</v>
      </c>
      <c r="BC93" s="142">
        <f t="shared" si="83"/>
        <v>0</v>
      </c>
      <c r="BD93" s="142">
        <f t="shared" si="84"/>
        <v>0</v>
      </c>
      <c r="BE93" s="142">
        <f t="shared" si="85"/>
        <v>0</v>
      </c>
      <c r="BF93" s="142">
        <f t="shared" si="86"/>
        <v>0</v>
      </c>
      <c r="BG93" s="142">
        <f t="shared" si="87"/>
        <v>0</v>
      </c>
      <c r="BH93" s="142">
        <f t="shared" si="88"/>
        <v>0</v>
      </c>
      <c r="BI93" s="142">
        <f t="shared" si="89"/>
        <v>0</v>
      </c>
      <c r="BJ93" s="142">
        <f t="shared" si="90"/>
        <v>0</v>
      </c>
      <c r="BK93" s="142">
        <f t="shared" si="91"/>
        <v>0</v>
      </c>
      <c r="BL93" s="142">
        <f t="shared" si="92"/>
        <v>0</v>
      </c>
    </row>
    <row r="94" spans="1:64" ht="15" customHeight="1">
      <c r="A94" s="184">
        <v>401000043</v>
      </c>
      <c r="B94" s="183" t="s">
        <v>1833</v>
      </c>
      <c r="C94" s="182" t="s">
        <v>137</v>
      </c>
      <c r="D94" s="182" t="s">
        <v>65</v>
      </c>
      <c r="E94" s="181" t="s">
        <v>92</v>
      </c>
      <c r="F94" s="180">
        <f>SUMIF('РРО 21-25'!CN$18:CN$1158,свод!AY94,'РРО 21-25'!AT$18:AT$1158)</f>
        <v>2499567</v>
      </c>
      <c r="G94" s="180">
        <f>SUMIF('РРО 21-25'!CN$18:CN$1158,свод!AY94,'РРО 21-25'!AU$18:AU$1158)</f>
        <v>2499567</v>
      </c>
      <c r="H94" s="179">
        <f>SUMIF('РРО 21-25'!CN$18:CN$1158,свод!AY94,'РРО 21-25'!AV$18:AV$1158)</f>
        <v>0</v>
      </c>
      <c r="I94" s="179">
        <f>SUMIF('РРО 21-25'!CN$18:CN$1158,свод!AY94,'РРО 21-25'!AW$18:AW$1158)</f>
        <v>0</v>
      </c>
      <c r="J94" s="179">
        <f>SUMIF('РРО 21-25'!CN$18:CN$1158,свод!AY94,'РРО 21-25'!AX$18:AX$1158)</f>
        <v>0</v>
      </c>
      <c r="K94" s="179">
        <f>SUMIF('РРО 21-25'!CN$18:CN$1158,свод!AY94,'РРО 21-25'!AY$18:AY$1158)</f>
        <v>0</v>
      </c>
      <c r="L94" s="179">
        <f>SUMIF('РРО 21-25'!CN$18:CN$1158,свод!AY94,'РРО 21-25'!AZ$18:AZ$1158)</f>
        <v>0</v>
      </c>
      <c r="M94" s="179">
        <f>SUMIF('РРО 21-25'!CN$18:CN$1158,свод!AY94,'РРО 21-25'!BA$18:BA$1158)</f>
        <v>0</v>
      </c>
      <c r="N94" s="179">
        <f>SUMIF('РРО 21-25'!CN$18:CN$1158,свод!AY94,'РРО 21-25'!BB$18:BB$1158)</f>
        <v>2499567</v>
      </c>
      <c r="O94" s="179">
        <f>SUMIF('РРО 21-25'!CN$18:CN$1158,свод!AY94,'РРО 21-25'!BC$18:BC$1158)</f>
        <v>2499567</v>
      </c>
      <c r="P94" s="180">
        <f>SUMIF('РРО 21-25'!CN$18:CN$1158,свод!AY94,'РРО 21-25'!BD$18:BD$1158)</f>
        <v>10025022.33</v>
      </c>
      <c r="Q94" s="179">
        <f>SUMIF('РРО 21-25'!CN$18:CN$1158,свод!AY94,'РРО 21-25'!BE$18:BE$1158)</f>
        <v>0</v>
      </c>
      <c r="R94" s="179">
        <f>SUMIF('РРО 21-25'!CN$18:CN$1158,свод!AY94,'РРО 21-25'!BF$18:BF$1158)</f>
        <v>0</v>
      </c>
      <c r="S94" s="179">
        <f>SUMIF('РРО 21-25'!CN$18:CN$1158,свод!AY94,'РРО 21-25'!BG$18:BG$1158)</f>
        <v>0</v>
      </c>
      <c r="T94" s="179">
        <f>SUMIF('РРО 21-25'!CN$18:CN$1158,свод!AY94,'РРО 21-25'!BH$18:BH$1158)</f>
        <v>10025022.33</v>
      </c>
      <c r="U94" s="180">
        <f>SUMIF('РРО 21-25'!CN$18:CN$1158,свод!AY94,'РРО 21-25'!BI$18:BI$1158)</f>
        <v>9488300</v>
      </c>
      <c r="V94" s="179">
        <f>SUMIF('РРО 21-25'!CN$18:CN$1158,свод!AY94,'РРО 21-25'!BJ$18:BJ$1158)</f>
        <v>0</v>
      </c>
      <c r="W94" s="179">
        <f>SUMIF('РРО 21-25'!CN$18:CN$1158,свод!AY94,'РРО 21-25'!BK$18:BK$1158)</f>
        <v>0</v>
      </c>
      <c r="X94" s="179">
        <f>SUMIF('РРО 21-25'!CN$18:CN$1158,свод!AY94,'РРО 21-25'!BL$18:BL$1158)</f>
        <v>0</v>
      </c>
      <c r="Y94" s="179">
        <f>SUMIF('РРО 21-25'!CN$18:CN$1158,свод!AY94,'РРО 21-25'!BM$18:BM$1158)</f>
        <v>9488300</v>
      </c>
      <c r="Z94" s="180">
        <f>SUMIF('РРО 21-25'!CN$18:CN$1158,свод!AY94,'РРО 21-25'!BN$18:BN$1158)</f>
        <v>9488300</v>
      </c>
      <c r="AA94" s="179">
        <f>SUMIF('РРО 21-25'!CN$18:CN$1158,свод!AY94,'РРО 21-25'!BO$18:BO$1158)</f>
        <v>0</v>
      </c>
      <c r="AB94" s="179">
        <f>SUMIF('РРО 21-25'!CN$18:CN$1158,свод!AY94,'РРО 21-25'!BP$18:BP$1158)</f>
        <v>0</v>
      </c>
      <c r="AC94" s="179">
        <f>SUMIF('РРО 21-25'!CN$18:CN$1158,свод!AY94,'РРО 21-25'!BQ$18:BQ$1158)</f>
        <v>0</v>
      </c>
      <c r="AD94" s="179">
        <f>SUMIF('РРО 21-25'!CN$18:CN$1158,свод!AY94,'РРО 21-25'!BR$18:BR$1158)</f>
        <v>9488300</v>
      </c>
      <c r="AE94" s="180">
        <f>SUMIF('РРО 21-25'!CN$18:CN$1158,свод!AY94,'РРО 21-25'!BS$18:BS$1158)</f>
        <v>0</v>
      </c>
      <c r="AF94" s="179">
        <f>SUMIF('РРО 21-25'!CN$18:CN$1158,свод!AY94,'РРО 21-25'!BT$18:BT$1158)</f>
        <v>0</v>
      </c>
      <c r="AG94" s="179">
        <f>SUMIF('РРО 21-25'!CN$18:CN$1158,свод!AY94,'РРО 21-25'!BU$18:BU$1158)</f>
        <v>0</v>
      </c>
      <c r="AH94" s="179">
        <f>SUMIF('РРО 21-25'!CN$18:CN$1158,свод!AY94,'РРО 21-25'!BV$18:BV$1158)</f>
        <v>0</v>
      </c>
      <c r="AI94" s="179">
        <f>SUMIF('РРО 21-25'!CN$18:CN$1158,свод!AY94,'РРО 21-25'!BW$18:BW$1158)</f>
        <v>0</v>
      </c>
      <c r="AJ94" s="179">
        <f>SUMIF('РРО 21-25'!CN$18:CN$1158,свод!AY94,'РРО 21-25'!BX$18:BX$1158)</f>
        <v>2499567</v>
      </c>
      <c r="AK94" s="179">
        <f>SUMIF('РРО 21-25'!CN$18:CN$1158,свод!AY94,'РРО 21-25'!BY$18:BY$1158)</f>
        <v>0</v>
      </c>
      <c r="AL94" s="179">
        <f>SUMIF('РРО 21-25'!CN$18:CN$1158,свод!AY94,'РРО 21-25'!BZ$18:BZ$1158)</f>
        <v>0</v>
      </c>
      <c r="AM94" s="179">
        <f>SUMIF('РРО 21-25'!CN$18:CN$1158,свод!AY94,'РРО 21-25'!CA$18:CA$1158)</f>
        <v>0</v>
      </c>
      <c r="AN94" s="179">
        <f>SUMIF('РРО 21-25'!CN$18:CN$1158,свод!AY94,'РРО 21-25'!CB$18:CB$1158)</f>
        <v>2499567</v>
      </c>
      <c r="AO94" s="179">
        <f>SUMIF('РРО 21-25'!CN$18:CN$1158,свод!AY94,'РРО 21-25'!CC$18:CC$1158)</f>
        <v>10025022.33</v>
      </c>
      <c r="AP94" s="179">
        <f>SUMIF('РРО 21-25'!CN$18:CN$1158,свод!AY94,'РРО 21-25'!CD$18:CD$1158)</f>
        <v>0</v>
      </c>
      <c r="AQ94" s="179">
        <f>SUMIF('РРО 21-25'!CN$18:CN$1158,свод!AY94,'РРО 21-25'!CE$18:CE$1158)</f>
        <v>0</v>
      </c>
      <c r="AR94" s="179">
        <f>SUMIF('РРО 21-25'!CN$18:CN$1158,свод!AY94,'РРО 21-25'!CF$18:CF$1158)</f>
        <v>0</v>
      </c>
      <c r="AS94" s="179">
        <f>SUMIF('РРО 21-25'!CN$18:CN$1158,свод!AY94,'РРО 21-25'!CG$18:CG$1158)</f>
        <v>10025022.33</v>
      </c>
      <c r="AT94" s="179">
        <f>SUMIF('РРО 21-25'!CN$18:CN$1158,свод!AY94,'РРО 21-25'!CH$18:CH$1158)</f>
        <v>9488300</v>
      </c>
      <c r="AU94" s="179">
        <f>SUMIF('РРО 21-25'!CN$18:CN$1158,свод!AY94,'РРО 21-25'!CI$18:CI$1158)</f>
        <v>0</v>
      </c>
      <c r="AV94" s="179">
        <f>SUMIF('РРО 21-25'!CN$18:CN$1158,свод!AY94,'РРО 21-25'!CJ$18:CJ$1158)</f>
        <v>0</v>
      </c>
      <c r="AW94" s="179">
        <f>SUMIF('РРО 21-25'!CN$18:CN$1158,свод!AY94,'РРО 21-25'!CK$18:CK$1158)</f>
        <v>0</v>
      </c>
      <c r="AX94" s="179">
        <f>SUMIF('РРО 21-25'!CN$18:CN$1158,свод!AY94,'РРО 21-25'!CL$18:CL$1158)</f>
        <v>9488300</v>
      </c>
      <c r="AY94" t="str">
        <f t="shared" si="82"/>
        <v>4010000430412плановый</v>
      </c>
      <c r="BC94" s="142">
        <f t="shared" si="83"/>
        <v>0</v>
      </c>
      <c r="BD94" s="142">
        <f t="shared" si="84"/>
        <v>0</v>
      </c>
      <c r="BE94" s="142">
        <f t="shared" si="85"/>
        <v>0</v>
      </c>
      <c r="BF94" s="142">
        <f t="shared" si="86"/>
        <v>0</v>
      </c>
      <c r="BG94" s="142">
        <f t="shared" si="87"/>
        <v>0</v>
      </c>
      <c r="BH94" s="142">
        <f t="shared" si="88"/>
        <v>0</v>
      </c>
      <c r="BI94" s="142">
        <f t="shared" si="89"/>
        <v>0</v>
      </c>
      <c r="BJ94" s="142">
        <f t="shared" si="90"/>
        <v>0</v>
      </c>
      <c r="BK94" s="142">
        <f t="shared" si="91"/>
        <v>0</v>
      </c>
      <c r="BL94" s="142">
        <f t="shared" si="92"/>
        <v>0</v>
      </c>
    </row>
    <row r="95" spans="1:64" ht="15" customHeight="1">
      <c r="A95" s="184">
        <v>401000044</v>
      </c>
      <c r="B95" s="183" t="s">
        <v>1832</v>
      </c>
      <c r="C95" s="182" t="s">
        <v>71</v>
      </c>
      <c r="D95" s="182" t="s">
        <v>72</v>
      </c>
      <c r="E95" s="181" t="s">
        <v>92</v>
      </c>
      <c r="F95" s="180">
        <f>SUMIF('РРО 21-25'!CN$18:CN$1158,свод!AY95,'РРО 21-25'!AT$18:AT$1158)</f>
        <v>1510000</v>
      </c>
      <c r="G95" s="180">
        <f>SUMIF('РРО 21-25'!CN$18:CN$1158,свод!AY95,'РРО 21-25'!AU$18:AU$1158)</f>
        <v>1510000</v>
      </c>
      <c r="H95" s="179">
        <f>SUMIF('РРО 21-25'!CN$18:CN$1158,свод!AY95,'РРО 21-25'!AV$18:AV$1158)</f>
        <v>0</v>
      </c>
      <c r="I95" s="179">
        <f>SUMIF('РРО 21-25'!CN$18:CN$1158,свод!AY95,'РРО 21-25'!AW$18:AW$1158)</f>
        <v>0</v>
      </c>
      <c r="J95" s="179">
        <f>SUMIF('РРО 21-25'!CN$18:CN$1158,свод!AY95,'РРО 21-25'!AX$18:AX$1158)</f>
        <v>0</v>
      </c>
      <c r="K95" s="179">
        <f>SUMIF('РРО 21-25'!CN$18:CN$1158,свод!AY95,'РРО 21-25'!AY$18:AY$1158)</f>
        <v>0</v>
      </c>
      <c r="L95" s="179">
        <f>SUMIF('РРО 21-25'!CN$18:CN$1158,свод!AY95,'РРО 21-25'!AZ$18:AZ$1158)</f>
        <v>0</v>
      </c>
      <c r="M95" s="179">
        <f>SUMIF('РРО 21-25'!CN$18:CN$1158,свод!AY95,'РРО 21-25'!BA$18:BA$1158)</f>
        <v>0</v>
      </c>
      <c r="N95" s="179">
        <f>SUMIF('РРО 21-25'!CN$18:CN$1158,свод!AY95,'РРО 21-25'!BB$18:BB$1158)</f>
        <v>1510000</v>
      </c>
      <c r="O95" s="179">
        <f>SUMIF('РРО 21-25'!CN$18:CN$1158,свод!AY95,'РРО 21-25'!BC$18:BC$1158)</f>
        <v>1510000</v>
      </c>
      <c r="P95" s="180">
        <f>SUMIF('РРО 21-25'!CN$18:CN$1158,свод!AY95,'РРО 21-25'!BD$18:BD$1158)</f>
        <v>3500000</v>
      </c>
      <c r="Q95" s="179">
        <f>SUMIF('РРО 21-25'!CN$18:CN$1158,свод!AY95,'РРО 21-25'!BE$18:BE$1158)</f>
        <v>0</v>
      </c>
      <c r="R95" s="179">
        <f>SUMIF('РРО 21-25'!CN$18:CN$1158,свод!AY95,'РРО 21-25'!BF$18:BF$1158)</f>
        <v>0</v>
      </c>
      <c r="S95" s="179">
        <f>SUMIF('РРО 21-25'!CN$18:CN$1158,свод!AY95,'РРО 21-25'!BG$18:BG$1158)</f>
        <v>0</v>
      </c>
      <c r="T95" s="179">
        <f>SUMIF('РРО 21-25'!CN$18:CN$1158,свод!AY95,'РРО 21-25'!BH$18:BH$1158)</f>
        <v>3500000</v>
      </c>
      <c r="U95" s="180">
        <f>SUMIF('РРО 21-25'!CN$18:CN$1158,свод!AY95,'РРО 21-25'!BI$18:BI$1158)</f>
        <v>3500000</v>
      </c>
      <c r="V95" s="179">
        <f>SUMIF('РРО 21-25'!CN$18:CN$1158,свод!AY95,'РРО 21-25'!BJ$18:BJ$1158)</f>
        <v>0</v>
      </c>
      <c r="W95" s="179">
        <f>SUMIF('РРО 21-25'!CN$18:CN$1158,свод!AY95,'РРО 21-25'!BK$18:BK$1158)</f>
        <v>0</v>
      </c>
      <c r="X95" s="179">
        <f>SUMIF('РРО 21-25'!CN$18:CN$1158,свод!AY95,'РРО 21-25'!BL$18:BL$1158)</f>
        <v>0</v>
      </c>
      <c r="Y95" s="179">
        <f>SUMIF('РРО 21-25'!CN$18:CN$1158,свод!AY95,'РРО 21-25'!BM$18:BM$1158)</f>
        <v>3500000</v>
      </c>
      <c r="Z95" s="180">
        <f>SUMIF('РРО 21-25'!CN$18:CN$1158,свод!AY95,'РРО 21-25'!BN$18:BN$1158)</f>
        <v>3500000</v>
      </c>
      <c r="AA95" s="179">
        <f>SUMIF('РРО 21-25'!CN$18:CN$1158,свод!AY95,'РРО 21-25'!BO$18:BO$1158)</f>
        <v>0</v>
      </c>
      <c r="AB95" s="179">
        <f>SUMIF('РРО 21-25'!CN$18:CN$1158,свод!AY95,'РРО 21-25'!BP$18:BP$1158)</f>
        <v>0</v>
      </c>
      <c r="AC95" s="179">
        <f>SUMIF('РРО 21-25'!CN$18:CN$1158,свод!AY95,'РРО 21-25'!BQ$18:BQ$1158)</f>
        <v>0</v>
      </c>
      <c r="AD95" s="179">
        <f>SUMIF('РРО 21-25'!CN$18:CN$1158,свод!AY95,'РРО 21-25'!BR$18:BR$1158)</f>
        <v>3500000</v>
      </c>
      <c r="AE95" s="180">
        <f>SUMIF('РРО 21-25'!CN$18:CN$1158,свод!AY95,'РРО 21-25'!BS$18:BS$1158)</f>
        <v>3500000</v>
      </c>
      <c r="AF95" s="179">
        <f>SUMIF('РРО 21-25'!CN$18:CN$1158,свод!AY95,'РРО 21-25'!BT$18:BT$1158)</f>
        <v>0</v>
      </c>
      <c r="AG95" s="179">
        <f>SUMIF('РРО 21-25'!CN$18:CN$1158,свод!AY95,'РРО 21-25'!BU$18:BU$1158)</f>
        <v>0</v>
      </c>
      <c r="AH95" s="179">
        <f>SUMIF('РРО 21-25'!CN$18:CN$1158,свод!AY95,'РРО 21-25'!BV$18:BV$1158)</f>
        <v>0</v>
      </c>
      <c r="AI95" s="179">
        <f>SUMIF('РРО 21-25'!CN$18:CN$1158,свод!AY95,'РРО 21-25'!BW$18:BW$1158)</f>
        <v>3500000</v>
      </c>
      <c r="AJ95" s="179">
        <f>SUMIF('РРО 21-25'!CN$18:CN$1158,свод!AY95,'РРО 21-25'!BX$18:BX$1158)</f>
        <v>1510000</v>
      </c>
      <c r="AK95" s="179">
        <f>SUMIF('РРО 21-25'!CN$18:CN$1158,свод!AY95,'РРО 21-25'!BY$18:BY$1158)</f>
        <v>0</v>
      </c>
      <c r="AL95" s="179">
        <f>SUMIF('РРО 21-25'!CN$18:CN$1158,свод!AY95,'РРО 21-25'!BZ$18:BZ$1158)</f>
        <v>0</v>
      </c>
      <c r="AM95" s="179">
        <f>SUMIF('РРО 21-25'!CN$18:CN$1158,свод!AY95,'РРО 21-25'!CA$18:CA$1158)</f>
        <v>0</v>
      </c>
      <c r="AN95" s="179">
        <f>SUMIF('РРО 21-25'!CN$18:CN$1158,свод!AY95,'РРО 21-25'!CB$18:CB$1158)</f>
        <v>1510000</v>
      </c>
      <c r="AO95" s="179">
        <f>SUMIF('РРО 21-25'!CN$18:CN$1158,свод!AY95,'РРО 21-25'!CC$18:CC$1158)</f>
        <v>3500000</v>
      </c>
      <c r="AP95" s="179">
        <f>SUMIF('РРО 21-25'!CN$18:CN$1158,свод!AY95,'РРО 21-25'!CD$18:CD$1158)</f>
        <v>0</v>
      </c>
      <c r="AQ95" s="179">
        <f>SUMIF('РРО 21-25'!CN$18:CN$1158,свод!AY95,'РРО 21-25'!CE$18:CE$1158)</f>
        <v>0</v>
      </c>
      <c r="AR95" s="179">
        <f>SUMIF('РРО 21-25'!CN$18:CN$1158,свод!AY95,'РРО 21-25'!CF$18:CF$1158)</f>
        <v>0</v>
      </c>
      <c r="AS95" s="179">
        <f>SUMIF('РРО 21-25'!CN$18:CN$1158,свод!AY95,'РРО 21-25'!CG$18:CG$1158)</f>
        <v>3500000</v>
      </c>
      <c r="AT95" s="179">
        <f>SUMIF('РРО 21-25'!CN$18:CN$1158,свод!AY95,'РРО 21-25'!CH$18:CH$1158)</f>
        <v>3500000</v>
      </c>
      <c r="AU95" s="179">
        <f>SUMIF('РРО 21-25'!CN$18:CN$1158,свод!AY95,'РРО 21-25'!CI$18:CI$1158)</f>
        <v>0</v>
      </c>
      <c r="AV95" s="179">
        <f>SUMIF('РРО 21-25'!CN$18:CN$1158,свод!AY95,'РРО 21-25'!CJ$18:CJ$1158)</f>
        <v>0</v>
      </c>
      <c r="AW95" s="179">
        <f>SUMIF('РРО 21-25'!CN$18:CN$1158,свод!AY95,'РРО 21-25'!CK$18:CK$1158)</f>
        <v>0</v>
      </c>
      <c r="AX95" s="179">
        <f>SUMIF('РРО 21-25'!CN$18:CN$1158,свод!AY95,'РРО 21-25'!CL$18:CL$1158)</f>
        <v>3500000</v>
      </c>
      <c r="AY95" t="str">
        <f t="shared" ref="AY95" si="94">CONCATENATE(A95,C95,D95,E95)</f>
        <v>4010000440113плановый</v>
      </c>
      <c r="BC95" s="142">
        <f t="shared" ref="BC95" si="95">AO95-P95</f>
        <v>0</v>
      </c>
      <c r="BD95" s="142">
        <f t="shared" ref="BD95" si="96">AP95-Q95</f>
        <v>0</v>
      </c>
      <c r="BE95" s="142">
        <f t="shared" ref="BE95" si="97">AQ95-R95</f>
        <v>0</v>
      </c>
      <c r="BF95" s="142">
        <f t="shared" ref="BF95" si="98">AR95-S95</f>
        <v>0</v>
      </c>
      <c r="BG95" s="142">
        <f t="shared" ref="BG95" si="99">AS95-T95</f>
        <v>0</v>
      </c>
      <c r="BH95" s="142">
        <f t="shared" ref="BH95" si="100">AT95-U95</f>
        <v>0</v>
      </c>
      <c r="BI95" s="142">
        <f t="shared" ref="BI95" si="101">AU95-V95</f>
        <v>0</v>
      </c>
      <c r="BJ95" s="142">
        <f t="shared" ref="BJ95" si="102">AV95-W95</f>
        <v>0</v>
      </c>
      <c r="BK95" s="142">
        <f t="shared" ref="BK95" si="103">AW95-X95</f>
        <v>0</v>
      </c>
      <c r="BL95" s="142">
        <f t="shared" ref="BL95" si="104">AX95-Y95</f>
        <v>0</v>
      </c>
    </row>
    <row r="96" spans="1:64" ht="15" customHeight="1">
      <c r="A96" s="184">
        <v>401000044</v>
      </c>
      <c r="B96" s="183" t="s">
        <v>1832</v>
      </c>
      <c r="C96" s="182" t="s">
        <v>137</v>
      </c>
      <c r="D96" s="182" t="s">
        <v>65</v>
      </c>
      <c r="E96" s="181" t="s">
        <v>92</v>
      </c>
      <c r="F96" s="180">
        <f>SUMIF('РРО 21-25'!CN$18:CN$1158,свод!AY96,'РРО 21-25'!AT$18:AT$1158)</f>
        <v>0</v>
      </c>
      <c r="G96" s="180">
        <f>SUMIF('РРО 21-25'!CN$18:CN$1158,свод!AY96,'РРО 21-25'!AU$18:AU$1158)</f>
        <v>0</v>
      </c>
      <c r="H96" s="179">
        <f>SUMIF('РРО 21-25'!CN$18:CN$1158,свод!AY96,'РРО 21-25'!AV$18:AV$1158)</f>
        <v>0</v>
      </c>
      <c r="I96" s="179">
        <f>SUMIF('РРО 21-25'!CN$18:CN$1158,свод!AY96,'РРО 21-25'!AW$18:AW$1158)</f>
        <v>0</v>
      </c>
      <c r="J96" s="179">
        <f>SUMIF('РРО 21-25'!CN$18:CN$1158,свод!AY96,'РРО 21-25'!AX$18:AX$1158)</f>
        <v>0</v>
      </c>
      <c r="K96" s="179">
        <f>SUMIF('РРО 21-25'!CN$18:CN$1158,свод!AY96,'РРО 21-25'!AY$18:AY$1158)</f>
        <v>0</v>
      </c>
      <c r="L96" s="179">
        <f>SUMIF('РРО 21-25'!CN$18:CN$1158,свод!AY96,'РРО 21-25'!AZ$18:AZ$1158)</f>
        <v>0</v>
      </c>
      <c r="M96" s="179">
        <f>SUMIF('РРО 21-25'!CN$18:CN$1158,свод!AY96,'РРО 21-25'!BA$18:BA$1158)</f>
        <v>0</v>
      </c>
      <c r="N96" s="179">
        <f>SUMIF('РРО 21-25'!CN$18:CN$1158,свод!AY96,'РРО 21-25'!BB$18:BB$1158)</f>
        <v>0</v>
      </c>
      <c r="O96" s="179">
        <f>SUMIF('РРО 21-25'!CN$18:CN$1158,свод!AY96,'РРО 21-25'!BC$18:BC$1158)</f>
        <v>0</v>
      </c>
      <c r="P96" s="180">
        <f>SUMIF('РРО 21-25'!CN$18:CN$1158,свод!AY96,'РРО 21-25'!BD$18:BD$1158)</f>
        <v>0</v>
      </c>
      <c r="Q96" s="179">
        <f>SUMIF('РРО 21-25'!CN$18:CN$1158,свод!AY96,'РРО 21-25'!BE$18:BE$1158)</f>
        <v>0</v>
      </c>
      <c r="R96" s="179">
        <f>SUMIF('РРО 21-25'!CN$18:CN$1158,свод!AY96,'РРО 21-25'!BF$18:BF$1158)</f>
        <v>0</v>
      </c>
      <c r="S96" s="179">
        <f>SUMIF('РРО 21-25'!CN$18:CN$1158,свод!AY96,'РРО 21-25'!BG$18:BG$1158)</f>
        <v>0</v>
      </c>
      <c r="T96" s="179">
        <f>SUMIF('РРО 21-25'!CN$18:CN$1158,свод!AY96,'РРО 21-25'!BH$18:BH$1158)</f>
        <v>0</v>
      </c>
      <c r="U96" s="180">
        <f>SUMIF('РРО 21-25'!CN$18:CN$1158,свод!AY96,'РРО 21-25'!BI$18:BI$1158)</f>
        <v>0</v>
      </c>
      <c r="V96" s="179">
        <f>SUMIF('РРО 21-25'!CN$18:CN$1158,свод!AY96,'РРО 21-25'!BJ$18:BJ$1158)</f>
        <v>0</v>
      </c>
      <c r="W96" s="179">
        <f>SUMIF('РРО 21-25'!CN$18:CN$1158,свод!AY96,'РРО 21-25'!BK$18:BK$1158)</f>
        <v>0</v>
      </c>
      <c r="X96" s="179">
        <f>SUMIF('РРО 21-25'!CN$18:CN$1158,свод!AY96,'РРО 21-25'!BL$18:BL$1158)</f>
        <v>0</v>
      </c>
      <c r="Y96" s="179">
        <f>SUMIF('РРО 21-25'!CN$18:CN$1158,свод!AY96,'РРО 21-25'!BM$18:BM$1158)</f>
        <v>0</v>
      </c>
      <c r="Z96" s="180">
        <f>SUMIF('РРО 21-25'!CN$18:CN$1158,свод!AY96,'РРО 21-25'!BN$18:BN$1158)</f>
        <v>0</v>
      </c>
      <c r="AA96" s="179">
        <f>SUMIF('РРО 21-25'!CN$18:CN$1158,свод!AY96,'РРО 21-25'!BO$18:BO$1158)</f>
        <v>0</v>
      </c>
      <c r="AB96" s="179">
        <f>SUMIF('РРО 21-25'!CN$18:CN$1158,свод!AY96,'РРО 21-25'!BP$18:BP$1158)</f>
        <v>0</v>
      </c>
      <c r="AC96" s="179">
        <f>SUMIF('РРО 21-25'!CN$18:CN$1158,свод!AY96,'РРО 21-25'!BQ$18:BQ$1158)</f>
        <v>0</v>
      </c>
      <c r="AD96" s="179">
        <f>SUMIF('РРО 21-25'!CN$18:CN$1158,свод!AY96,'РРО 21-25'!BR$18:BR$1158)</f>
        <v>0</v>
      </c>
      <c r="AE96" s="180">
        <f>SUMIF('РРО 21-25'!CN$18:CN$1158,свод!AY96,'РРО 21-25'!BS$18:BS$1158)</f>
        <v>9488300</v>
      </c>
      <c r="AF96" s="179">
        <f>SUMIF('РРО 21-25'!CN$18:CN$1158,свод!AY96,'РРО 21-25'!BT$18:BT$1158)</f>
        <v>0</v>
      </c>
      <c r="AG96" s="179">
        <f>SUMIF('РРО 21-25'!CN$18:CN$1158,свод!AY96,'РРО 21-25'!BU$18:BU$1158)</f>
        <v>0</v>
      </c>
      <c r="AH96" s="179">
        <f>SUMIF('РРО 21-25'!CN$18:CN$1158,свод!AY96,'РРО 21-25'!BV$18:BV$1158)</f>
        <v>0</v>
      </c>
      <c r="AI96" s="179">
        <f>SUMIF('РРО 21-25'!CN$18:CN$1158,свод!AY96,'РРО 21-25'!BW$18:BW$1158)</f>
        <v>9488300</v>
      </c>
      <c r="AJ96" s="179">
        <f>SUMIF('РРО 21-25'!CN$18:CN$1158,свод!AY96,'РРО 21-25'!BX$18:BX$1158)</f>
        <v>0</v>
      </c>
      <c r="AK96" s="179">
        <f>SUMIF('РРО 21-25'!CN$18:CN$1158,свод!AY96,'РРО 21-25'!BY$18:BY$1158)</f>
        <v>0</v>
      </c>
      <c r="AL96" s="179">
        <f>SUMIF('РРО 21-25'!CN$18:CN$1158,свод!AY96,'РРО 21-25'!BZ$18:BZ$1158)</f>
        <v>0</v>
      </c>
      <c r="AM96" s="179">
        <f>SUMIF('РРО 21-25'!CN$18:CN$1158,свод!AY96,'РРО 21-25'!CA$18:CA$1158)</f>
        <v>0</v>
      </c>
      <c r="AN96" s="179">
        <f>SUMIF('РРО 21-25'!CN$18:CN$1158,свод!AY96,'РРО 21-25'!CB$18:CB$1158)</f>
        <v>0</v>
      </c>
      <c r="AO96" s="179">
        <f>SUMIF('РРО 21-25'!CN$18:CN$1158,свод!AY96,'РРО 21-25'!CC$18:CC$1158)</f>
        <v>0</v>
      </c>
      <c r="AP96" s="179">
        <f>SUMIF('РРО 21-25'!CN$18:CN$1158,свод!AY96,'РРО 21-25'!CD$18:CD$1158)</f>
        <v>0</v>
      </c>
      <c r="AQ96" s="179">
        <f>SUMIF('РРО 21-25'!CN$18:CN$1158,свод!AY96,'РРО 21-25'!CE$18:CE$1158)</f>
        <v>0</v>
      </c>
      <c r="AR96" s="179">
        <f>SUMIF('РРО 21-25'!CN$18:CN$1158,свод!AY96,'РРО 21-25'!CF$18:CF$1158)</f>
        <v>0</v>
      </c>
      <c r="AS96" s="179">
        <f>SUMIF('РРО 21-25'!CN$18:CN$1158,свод!AY96,'РРО 21-25'!CG$18:CG$1158)</f>
        <v>0</v>
      </c>
      <c r="AT96" s="179">
        <f>SUMIF('РРО 21-25'!CN$18:CN$1158,свод!AY96,'РРО 21-25'!CH$18:CH$1158)</f>
        <v>0</v>
      </c>
      <c r="AU96" s="179">
        <f>SUMIF('РРО 21-25'!CN$18:CN$1158,свод!AY96,'РРО 21-25'!CI$18:CI$1158)</f>
        <v>0</v>
      </c>
      <c r="AV96" s="179">
        <f>SUMIF('РРО 21-25'!CN$18:CN$1158,свод!AY96,'РРО 21-25'!CJ$18:CJ$1158)</f>
        <v>0</v>
      </c>
      <c r="AW96" s="179">
        <f>SUMIF('РРО 21-25'!CN$18:CN$1158,свод!AY96,'РРО 21-25'!CK$18:CK$1158)</f>
        <v>0</v>
      </c>
      <c r="AX96" s="179">
        <f>SUMIF('РРО 21-25'!CN$18:CN$1158,свод!AY96,'РРО 21-25'!CL$18:CL$1158)</f>
        <v>0</v>
      </c>
      <c r="AY96" t="str">
        <f t="shared" si="82"/>
        <v>4010000440412плановый</v>
      </c>
      <c r="BC96" s="142">
        <f t="shared" si="83"/>
        <v>0</v>
      </c>
      <c r="BD96" s="142">
        <f t="shared" si="84"/>
        <v>0</v>
      </c>
      <c r="BE96" s="142">
        <f t="shared" si="85"/>
        <v>0</v>
      </c>
      <c r="BF96" s="142">
        <f t="shared" si="86"/>
        <v>0</v>
      </c>
      <c r="BG96" s="142">
        <f t="shared" si="87"/>
        <v>0</v>
      </c>
      <c r="BH96" s="142">
        <f t="shared" si="88"/>
        <v>0</v>
      </c>
      <c r="BI96" s="142">
        <f t="shared" si="89"/>
        <v>0</v>
      </c>
      <c r="BJ96" s="142">
        <f t="shared" si="90"/>
        <v>0</v>
      </c>
      <c r="BK96" s="142">
        <f t="shared" si="91"/>
        <v>0</v>
      </c>
      <c r="BL96" s="142">
        <f t="shared" si="92"/>
        <v>0</v>
      </c>
    </row>
    <row r="97" spans="1:64" ht="15" customHeight="1">
      <c r="A97" s="184" t="s">
        <v>1831</v>
      </c>
      <c r="B97" s="183" t="s">
        <v>1830</v>
      </c>
      <c r="C97" s="182" t="s">
        <v>74</v>
      </c>
      <c r="D97" s="182" t="s">
        <v>1007</v>
      </c>
      <c r="E97" s="181" t="s">
        <v>91</v>
      </c>
      <c r="F97" s="180">
        <f>SUMIF('РРО 21-25'!CN$18:CN$1158,свод!AY97,'РРО 21-25'!AT$18:AT$1158)</f>
        <v>0</v>
      </c>
      <c r="G97" s="180">
        <f>SUMIF('РРО 21-25'!CN$18:CN$1158,свод!AY97,'РРО 21-25'!AU$18:AU$1158)</f>
        <v>0</v>
      </c>
      <c r="H97" s="179">
        <f>SUMIF('РРО 21-25'!CN$18:CN$1158,свод!AY97,'РРО 21-25'!AV$18:AV$1158)</f>
        <v>0</v>
      </c>
      <c r="I97" s="179">
        <f>SUMIF('РРО 21-25'!CN$18:CN$1158,свод!AY97,'РРО 21-25'!AW$18:AW$1158)</f>
        <v>0</v>
      </c>
      <c r="J97" s="179">
        <f>SUMIF('РРО 21-25'!CN$18:CN$1158,свод!AY97,'РРО 21-25'!AX$18:AX$1158)</f>
        <v>0</v>
      </c>
      <c r="K97" s="179">
        <f>SUMIF('РРО 21-25'!CN$18:CN$1158,свод!AY97,'РРО 21-25'!AY$18:AY$1158)</f>
        <v>0</v>
      </c>
      <c r="L97" s="179">
        <f>SUMIF('РРО 21-25'!CN$18:CN$1158,свод!AY97,'РРО 21-25'!AZ$18:AZ$1158)</f>
        <v>0</v>
      </c>
      <c r="M97" s="179">
        <f>SUMIF('РРО 21-25'!CN$18:CN$1158,свод!AY97,'РРО 21-25'!BA$18:BA$1158)</f>
        <v>0</v>
      </c>
      <c r="N97" s="179">
        <f>SUMIF('РРО 21-25'!CN$18:CN$1158,свод!AY97,'РРО 21-25'!BB$18:BB$1158)</f>
        <v>0</v>
      </c>
      <c r="O97" s="179">
        <f>SUMIF('РРО 21-25'!CN$18:CN$1158,свод!AY97,'РРО 21-25'!BC$18:BC$1158)</f>
        <v>0</v>
      </c>
      <c r="P97" s="180">
        <f>SUMIF('РРО 21-25'!CN$18:CN$1158,свод!AY97,'РРО 21-25'!BD$18:BD$1158)</f>
        <v>0</v>
      </c>
      <c r="Q97" s="179">
        <f>SUMIF('РРО 21-25'!CN$18:CN$1158,свод!AY97,'РРО 21-25'!BE$18:BE$1158)</f>
        <v>0</v>
      </c>
      <c r="R97" s="179">
        <f>SUMIF('РРО 21-25'!CN$18:CN$1158,свод!AY97,'РРО 21-25'!BF$18:BF$1158)</f>
        <v>0</v>
      </c>
      <c r="S97" s="179">
        <f>SUMIF('РРО 21-25'!CN$18:CN$1158,свод!AY97,'РРО 21-25'!BG$18:BG$1158)</f>
        <v>0</v>
      </c>
      <c r="T97" s="179">
        <f>SUMIF('РРО 21-25'!CN$18:CN$1158,свод!AY97,'РРО 21-25'!BH$18:BH$1158)</f>
        <v>0</v>
      </c>
      <c r="U97" s="180">
        <f>SUMIF('РРО 21-25'!CN$18:CN$1158,свод!AY97,'РРО 21-25'!BI$18:BI$1158)</f>
        <v>0</v>
      </c>
      <c r="V97" s="179">
        <f>SUMIF('РРО 21-25'!CN$18:CN$1158,свод!AY97,'РРО 21-25'!BJ$18:BJ$1158)</f>
        <v>0</v>
      </c>
      <c r="W97" s="179">
        <f>SUMIF('РРО 21-25'!CN$18:CN$1158,свод!AY97,'РРО 21-25'!BK$18:BK$1158)</f>
        <v>0</v>
      </c>
      <c r="X97" s="179">
        <f>SUMIF('РРО 21-25'!CN$18:CN$1158,свод!AY97,'РРО 21-25'!BL$18:BL$1158)</f>
        <v>0</v>
      </c>
      <c r="Y97" s="179">
        <f>SUMIF('РРО 21-25'!CN$18:CN$1158,свод!AY97,'РРО 21-25'!BM$18:BM$1158)</f>
        <v>0</v>
      </c>
      <c r="Z97" s="180">
        <f>SUMIF('РРО 21-25'!CN$18:CN$1158,свод!AY97,'РРО 21-25'!BN$18:BN$1158)</f>
        <v>0</v>
      </c>
      <c r="AA97" s="179">
        <f>SUMIF('РРО 21-25'!CN$18:CN$1158,свод!AY97,'РРО 21-25'!BO$18:BO$1158)</f>
        <v>0</v>
      </c>
      <c r="AB97" s="179">
        <f>SUMIF('РРО 21-25'!CN$18:CN$1158,свод!AY97,'РРО 21-25'!BP$18:BP$1158)</f>
        <v>0</v>
      </c>
      <c r="AC97" s="179">
        <f>SUMIF('РРО 21-25'!CN$18:CN$1158,свод!AY97,'РРО 21-25'!BQ$18:BQ$1158)</f>
        <v>0</v>
      </c>
      <c r="AD97" s="179">
        <f>SUMIF('РРО 21-25'!CN$18:CN$1158,свод!AY97,'РРО 21-25'!BR$18:BR$1158)</f>
        <v>0</v>
      </c>
      <c r="AE97" s="180">
        <f>SUMIF('РРО 21-25'!CN$18:CN$1158,свод!AY97,'РРО 21-25'!BS$18:BS$1158)</f>
        <v>0</v>
      </c>
      <c r="AF97" s="179">
        <f>SUMIF('РРО 21-25'!CN$18:CN$1158,свод!AY97,'РРО 21-25'!BT$18:BT$1158)</f>
        <v>0</v>
      </c>
      <c r="AG97" s="179">
        <f>SUMIF('РРО 21-25'!CN$18:CN$1158,свод!AY97,'РРО 21-25'!BU$18:BU$1158)</f>
        <v>0</v>
      </c>
      <c r="AH97" s="179">
        <f>SUMIF('РРО 21-25'!CN$18:CN$1158,свод!AY97,'РРО 21-25'!BV$18:BV$1158)</f>
        <v>0</v>
      </c>
      <c r="AI97" s="179">
        <f>SUMIF('РРО 21-25'!CN$18:CN$1158,свод!AY97,'РРО 21-25'!BW$18:BW$1158)</f>
        <v>0</v>
      </c>
      <c r="AJ97" s="179">
        <f>SUMIF('РРО 21-25'!CN$18:CN$1158,свод!AY97,'РРО 21-25'!BX$18:BX$1158)</f>
        <v>0</v>
      </c>
      <c r="AK97" s="179">
        <f>SUMIF('РРО 21-25'!CN$18:CN$1158,свод!AY97,'РРО 21-25'!BY$18:BY$1158)</f>
        <v>0</v>
      </c>
      <c r="AL97" s="179">
        <f>SUMIF('РРО 21-25'!CN$18:CN$1158,свод!AY97,'РРО 21-25'!BZ$18:BZ$1158)</f>
        <v>0</v>
      </c>
      <c r="AM97" s="179">
        <f>SUMIF('РРО 21-25'!CN$18:CN$1158,свод!AY97,'РРО 21-25'!CA$18:CA$1158)</f>
        <v>0</v>
      </c>
      <c r="AN97" s="179">
        <f>SUMIF('РРО 21-25'!CN$18:CN$1158,свод!AY97,'РРО 21-25'!CB$18:CB$1158)</f>
        <v>0</v>
      </c>
      <c r="AO97" s="179">
        <f>SUMIF('РРО 21-25'!CN$18:CN$1158,свод!AY97,'РРО 21-25'!CC$18:CC$1158)</f>
        <v>0</v>
      </c>
      <c r="AP97" s="179">
        <f>SUMIF('РРО 21-25'!CN$18:CN$1158,свод!AY97,'РРО 21-25'!CD$18:CD$1158)</f>
        <v>0</v>
      </c>
      <c r="AQ97" s="179">
        <f>SUMIF('РРО 21-25'!CN$18:CN$1158,свод!AY97,'РРО 21-25'!CE$18:CE$1158)</f>
        <v>0</v>
      </c>
      <c r="AR97" s="179">
        <f>SUMIF('РРО 21-25'!CN$18:CN$1158,свод!AY97,'РРО 21-25'!CF$18:CF$1158)</f>
        <v>0</v>
      </c>
      <c r="AS97" s="179">
        <f>SUMIF('РРО 21-25'!CN$18:CN$1158,свод!AY97,'РРО 21-25'!CG$18:CG$1158)</f>
        <v>0</v>
      </c>
      <c r="AT97" s="179">
        <f>SUMIF('РРО 21-25'!CN$18:CN$1158,свод!AY97,'РРО 21-25'!CH$18:CH$1158)</f>
        <v>0</v>
      </c>
      <c r="AU97" s="179">
        <f>SUMIF('РРО 21-25'!CN$18:CN$1158,свод!AY97,'РРО 21-25'!CI$18:CI$1158)</f>
        <v>0</v>
      </c>
      <c r="AV97" s="179">
        <f>SUMIF('РРО 21-25'!CN$18:CN$1158,свод!AY97,'РРО 21-25'!CJ$18:CJ$1158)</f>
        <v>0</v>
      </c>
      <c r="AW97" s="179">
        <f>SUMIF('РРО 21-25'!CN$18:CN$1158,свод!AY97,'РРО 21-25'!CK$18:CK$1158)</f>
        <v>0</v>
      </c>
      <c r="AX97" s="179">
        <f>SUMIF('РРО 21-25'!CN$18:CN$1158,свод!AY97,'РРО 21-25'!CL$18:CL$1158)</f>
        <v>0</v>
      </c>
      <c r="AY97" t="str">
        <f t="shared" si="82"/>
        <v>4010000460309нормативный</v>
      </c>
      <c r="BC97" s="142">
        <f t="shared" si="83"/>
        <v>0</v>
      </c>
      <c r="BD97" s="142">
        <f t="shared" si="84"/>
        <v>0</v>
      </c>
      <c r="BE97" s="142">
        <f t="shared" si="85"/>
        <v>0</v>
      </c>
      <c r="BF97" s="142">
        <f t="shared" si="86"/>
        <v>0</v>
      </c>
      <c r="BG97" s="142">
        <f t="shared" si="87"/>
        <v>0</v>
      </c>
      <c r="BH97" s="142">
        <f t="shared" si="88"/>
        <v>0</v>
      </c>
      <c r="BI97" s="142">
        <f t="shared" si="89"/>
        <v>0</v>
      </c>
      <c r="BJ97" s="142">
        <f t="shared" si="90"/>
        <v>0</v>
      </c>
      <c r="BK97" s="142">
        <f t="shared" si="91"/>
        <v>0</v>
      </c>
      <c r="BL97" s="142">
        <f t="shared" si="92"/>
        <v>0</v>
      </c>
    </row>
    <row r="98" spans="1:64" ht="15" customHeight="1">
      <c r="A98" s="184" t="s">
        <v>1831</v>
      </c>
      <c r="B98" s="183" t="s">
        <v>1830</v>
      </c>
      <c r="C98" s="182" t="s">
        <v>74</v>
      </c>
      <c r="D98" s="182" t="s">
        <v>303</v>
      </c>
      <c r="E98" s="181" t="s">
        <v>91</v>
      </c>
      <c r="F98" s="180">
        <f>SUMIF('РРО 21-25'!CN$18:CN$1158,свод!AY98,'РРО 21-25'!AT$18:AT$1158)</f>
        <v>55114259.790000007</v>
      </c>
      <c r="G98" s="180">
        <f>SUMIF('РРО 21-25'!CN$18:CN$1158,свод!AY98,'РРО 21-25'!AU$18:AU$1158)</f>
        <v>55114259.790000007</v>
      </c>
      <c r="H98" s="179">
        <f>SUMIF('РРО 21-25'!CN$18:CN$1158,свод!AY98,'РРО 21-25'!AV$18:AV$1158)</f>
        <v>0</v>
      </c>
      <c r="I98" s="179">
        <f>SUMIF('РРО 21-25'!CN$18:CN$1158,свод!AY98,'РРО 21-25'!AW$18:AW$1158)</f>
        <v>0</v>
      </c>
      <c r="J98" s="179">
        <f>SUMIF('РРО 21-25'!CN$18:CN$1158,свод!AY98,'РРО 21-25'!AX$18:AX$1158)</f>
        <v>1294685.9200000002</v>
      </c>
      <c r="K98" s="179">
        <f>SUMIF('РРО 21-25'!CN$18:CN$1158,свод!AY98,'РРО 21-25'!AY$18:AY$1158)</f>
        <v>1294685.9200000002</v>
      </c>
      <c r="L98" s="179">
        <f>SUMIF('РРО 21-25'!CN$18:CN$1158,свод!AY98,'РРО 21-25'!AZ$18:AZ$1158)</f>
        <v>0</v>
      </c>
      <c r="M98" s="179">
        <f>SUMIF('РРО 21-25'!CN$18:CN$1158,свод!AY98,'РРО 21-25'!BA$18:BA$1158)</f>
        <v>0</v>
      </c>
      <c r="N98" s="179">
        <f>SUMIF('РРО 21-25'!CN$18:CN$1158,свод!AY98,'РРО 21-25'!BB$18:BB$1158)</f>
        <v>53819573.870000005</v>
      </c>
      <c r="O98" s="179">
        <f>SUMIF('РРО 21-25'!CN$18:CN$1158,свод!AY98,'РРО 21-25'!BC$18:BC$1158)</f>
        <v>53819573.870000005</v>
      </c>
      <c r="P98" s="180">
        <f>SUMIF('РРО 21-25'!CN$18:CN$1158,свод!AY98,'РРО 21-25'!BD$18:BD$1158)</f>
        <v>52174025</v>
      </c>
      <c r="Q98" s="179">
        <f>SUMIF('РРО 21-25'!CN$18:CN$1158,свод!AY98,'РРО 21-25'!BE$18:BE$1158)</f>
        <v>0</v>
      </c>
      <c r="R98" s="179">
        <f>SUMIF('РРО 21-25'!CN$18:CN$1158,свод!AY98,'РРО 21-25'!BF$18:BF$1158)</f>
        <v>0</v>
      </c>
      <c r="S98" s="179">
        <f>SUMIF('РРО 21-25'!CN$18:CN$1158,свод!AY98,'РРО 21-25'!BG$18:BG$1158)</f>
        <v>0</v>
      </c>
      <c r="T98" s="179">
        <f>SUMIF('РРО 21-25'!CN$18:CN$1158,свод!AY98,'РРО 21-25'!BH$18:BH$1158)</f>
        <v>52174025</v>
      </c>
      <c r="U98" s="180">
        <f>SUMIF('РРО 21-25'!CN$18:CN$1158,свод!AY98,'РРО 21-25'!BI$18:BI$1158)</f>
        <v>52529570</v>
      </c>
      <c r="V98" s="179">
        <f>SUMIF('РРО 21-25'!CN$18:CN$1158,свод!AY98,'РРО 21-25'!BJ$18:BJ$1158)</f>
        <v>0</v>
      </c>
      <c r="W98" s="179">
        <f>SUMIF('РРО 21-25'!CN$18:CN$1158,свод!AY98,'РРО 21-25'!BK$18:BK$1158)</f>
        <v>0</v>
      </c>
      <c r="X98" s="179">
        <f>SUMIF('РРО 21-25'!CN$18:CN$1158,свод!AY98,'РРО 21-25'!BL$18:BL$1158)</f>
        <v>0</v>
      </c>
      <c r="Y98" s="179">
        <f>SUMIF('РРО 21-25'!CN$18:CN$1158,свод!AY98,'РРО 21-25'!BM$18:BM$1158)</f>
        <v>52529570</v>
      </c>
      <c r="Z98" s="180">
        <f>SUMIF('РРО 21-25'!CN$18:CN$1158,свод!AY98,'РРО 21-25'!BN$18:BN$1158)</f>
        <v>52529570</v>
      </c>
      <c r="AA98" s="179">
        <f>SUMIF('РРО 21-25'!CN$18:CN$1158,свод!AY98,'РРО 21-25'!BO$18:BO$1158)</f>
        <v>0</v>
      </c>
      <c r="AB98" s="179">
        <f>SUMIF('РРО 21-25'!CN$18:CN$1158,свод!AY98,'РРО 21-25'!BP$18:BP$1158)</f>
        <v>0</v>
      </c>
      <c r="AC98" s="179">
        <f>SUMIF('РРО 21-25'!CN$18:CN$1158,свод!AY98,'РРО 21-25'!BQ$18:BQ$1158)</f>
        <v>0</v>
      </c>
      <c r="AD98" s="179">
        <f>SUMIF('РРО 21-25'!CN$18:CN$1158,свод!AY98,'РРО 21-25'!BR$18:BR$1158)</f>
        <v>52529570</v>
      </c>
      <c r="AE98" s="180">
        <f>SUMIF('РРО 21-25'!CN$18:CN$1158,свод!AY98,'РРО 21-25'!BS$18:BS$1158)</f>
        <v>56769410</v>
      </c>
      <c r="AF98" s="179">
        <f>SUMIF('РРО 21-25'!CN$18:CN$1158,свод!AY98,'РРО 21-25'!BT$18:BT$1158)</f>
        <v>0</v>
      </c>
      <c r="AG98" s="179">
        <f>SUMIF('РРО 21-25'!CN$18:CN$1158,свод!AY98,'РРО 21-25'!BU$18:BU$1158)</f>
        <v>0</v>
      </c>
      <c r="AH98" s="179">
        <f>SUMIF('РРО 21-25'!CN$18:CN$1158,свод!AY98,'РРО 21-25'!BV$18:BV$1158)</f>
        <v>0</v>
      </c>
      <c r="AI98" s="179">
        <f>SUMIF('РРО 21-25'!CN$18:CN$1158,свод!AY98,'РРО 21-25'!BW$18:BW$1158)</f>
        <v>56769410</v>
      </c>
      <c r="AJ98" s="179">
        <f>SUMIF('РРО 21-25'!CN$18:CN$1158,свод!AY98,'РРО 21-25'!BX$18:BX$1158)</f>
        <v>55014259.790000007</v>
      </c>
      <c r="AK98" s="179">
        <f>SUMIF('РРО 21-25'!CN$18:CN$1158,свод!AY98,'РРО 21-25'!BY$18:BY$1158)</f>
        <v>0</v>
      </c>
      <c r="AL98" s="179">
        <f>SUMIF('РРО 21-25'!CN$18:CN$1158,свод!AY98,'РРО 21-25'!BZ$18:BZ$1158)</f>
        <v>1294685.9200000002</v>
      </c>
      <c r="AM98" s="179">
        <f>SUMIF('РРО 21-25'!CN$18:CN$1158,свод!AY98,'РРО 21-25'!CA$18:CA$1158)</f>
        <v>0</v>
      </c>
      <c r="AN98" s="179">
        <f>SUMIF('РРО 21-25'!CN$18:CN$1158,свод!AY98,'РРО 21-25'!CB$18:CB$1158)</f>
        <v>53719573.870000005</v>
      </c>
      <c r="AO98" s="179">
        <f>SUMIF('РРО 21-25'!CN$18:CN$1158,свод!AY98,'РРО 21-25'!CC$18:CC$1158)</f>
        <v>52174025</v>
      </c>
      <c r="AP98" s="179">
        <f>SUMIF('РРО 21-25'!CN$18:CN$1158,свод!AY98,'РРО 21-25'!CD$18:CD$1158)</f>
        <v>0</v>
      </c>
      <c r="AQ98" s="179">
        <f>SUMIF('РРО 21-25'!CN$18:CN$1158,свод!AY98,'РРО 21-25'!CE$18:CE$1158)</f>
        <v>0</v>
      </c>
      <c r="AR98" s="179">
        <f>SUMIF('РРО 21-25'!CN$18:CN$1158,свод!AY98,'РРО 21-25'!CF$18:CF$1158)</f>
        <v>0</v>
      </c>
      <c r="AS98" s="179">
        <f>SUMIF('РРО 21-25'!CN$18:CN$1158,свод!AY98,'РРО 21-25'!CG$18:CG$1158)</f>
        <v>52174025</v>
      </c>
      <c r="AT98" s="179">
        <f>SUMIF('РРО 21-25'!CN$18:CN$1158,свод!AY98,'РРО 21-25'!CH$18:CH$1158)</f>
        <v>52529570</v>
      </c>
      <c r="AU98" s="179">
        <f>SUMIF('РРО 21-25'!CN$18:CN$1158,свод!AY98,'РРО 21-25'!CI$18:CI$1158)</f>
        <v>0</v>
      </c>
      <c r="AV98" s="179">
        <f>SUMIF('РРО 21-25'!CN$18:CN$1158,свод!AY98,'РРО 21-25'!CJ$18:CJ$1158)</f>
        <v>0</v>
      </c>
      <c r="AW98" s="179">
        <f>SUMIF('РРО 21-25'!CN$18:CN$1158,свод!AY98,'РРО 21-25'!CK$18:CK$1158)</f>
        <v>0</v>
      </c>
      <c r="AX98" s="179">
        <f>SUMIF('РРО 21-25'!CN$18:CN$1158,свод!AY98,'РРО 21-25'!CL$18:CL$1158)</f>
        <v>52529570</v>
      </c>
      <c r="AY98" t="str">
        <f t="shared" si="82"/>
        <v>4010000460310нормативный</v>
      </c>
      <c r="BC98" s="142">
        <f t="shared" si="83"/>
        <v>0</v>
      </c>
      <c r="BD98" s="142">
        <f t="shared" si="84"/>
        <v>0</v>
      </c>
      <c r="BE98" s="142">
        <f t="shared" si="85"/>
        <v>0</v>
      </c>
      <c r="BF98" s="142">
        <f t="shared" si="86"/>
        <v>0</v>
      </c>
      <c r="BG98" s="142">
        <f t="shared" si="87"/>
        <v>0</v>
      </c>
      <c r="BH98" s="142">
        <f t="shared" si="88"/>
        <v>0</v>
      </c>
      <c r="BI98" s="142">
        <f t="shared" si="89"/>
        <v>0</v>
      </c>
      <c r="BJ98" s="142">
        <f t="shared" si="90"/>
        <v>0</v>
      </c>
      <c r="BK98" s="142">
        <f t="shared" si="91"/>
        <v>0</v>
      </c>
      <c r="BL98" s="142">
        <f t="shared" si="92"/>
        <v>0</v>
      </c>
    </row>
    <row r="99" spans="1:64" ht="15" customHeight="1">
      <c r="A99" s="184" t="s">
        <v>1831</v>
      </c>
      <c r="B99" s="183" t="s">
        <v>1830</v>
      </c>
      <c r="C99" s="182" t="s">
        <v>74</v>
      </c>
      <c r="D99" s="182" t="s">
        <v>303</v>
      </c>
      <c r="E99" s="181" t="s">
        <v>1257</v>
      </c>
      <c r="F99" s="180">
        <f>SUMIF('РРО 21-25'!CN$18:CN$1158,свод!AY99,'РРО 21-25'!AT$18:AT$1158)</f>
        <v>33235.51</v>
      </c>
      <c r="G99" s="180">
        <f>SUMIF('РРО 21-25'!CN$18:CN$1158,свод!AY99,'РРО 21-25'!AU$18:AU$1158)</f>
        <v>26775.37</v>
      </c>
      <c r="H99" s="179">
        <f>SUMIF('РРО 21-25'!CN$18:CN$1158,свод!AY99,'РРО 21-25'!AV$18:AV$1158)</f>
        <v>0</v>
      </c>
      <c r="I99" s="179">
        <f>SUMIF('РРО 21-25'!CN$18:CN$1158,свод!AY99,'РРО 21-25'!AW$18:AW$1158)</f>
        <v>0</v>
      </c>
      <c r="J99" s="179">
        <f>SUMIF('РРО 21-25'!CN$18:CN$1158,свод!AY99,'РРО 21-25'!AX$18:AX$1158)</f>
        <v>0</v>
      </c>
      <c r="K99" s="179">
        <f>SUMIF('РРО 21-25'!CN$18:CN$1158,свод!AY99,'РРО 21-25'!AY$18:AY$1158)</f>
        <v>0</v>
      </c>
      <c r="L99" s="179">
        <f>SUMIF('РРО 21-25'!CN$18:CN$1158,свод!AY99,'РРО 21-25'!AZ$18:AZ$1158)</f>
        <v>0</v>
      </c>
      <c r="M99" s="179">
        <f>SUMIF('РРО 21-25'!CN$18:CN$1158,свод!AY99,'РРО 21-25'!BA$18:BA$1158)</f>
        <v>0</v>
      </c>
      <c r="N99" s="179">
        <f>SUMIF('РРО 21-25'!CN$18:CN$1158,свод!AY99,'РРО 21-25'!BB$18:BB$1158)</f>
        <v>33235.51</v>
      </c>
      <c r="O99" s="179">
        <f>SUMIF('РРО 21-25'!CN$18:CN$1158,свод!AY99,'РРО 21-25'!BC$18:BC$1158)</f>
        <v>26775.37</v>
      </c>
      <c r="P99" s="180">
        <f>SUMIF('РРО 21-25'!CN$18:CN$1158,свод!AY99,'РРО 21-25'!BD$18:BD$1158)</f>
        <v>32719.83</v>
      </c>
      <c r="Q99" s="179">
        <f>SUMIF('РРО 21-25'!CN$18:CN$1158,свод!AY99,'РРО 21-25'!BE$18:BE$1158)</f>
        <v>0</v>
      </c>
      <c r="R99" s="179">
        <f>SUMIF('РРО 21-25'!CN$18:CN$1158,свод!AY99,'РРО 21-25'!BF$18:BF$1158)</f>
        <v>0</v>
      </c>
      <c r="S99" s="179">
        <f>SUMIF('РРО 21-25'!CN$18:CN$1158,свод!AY99,'РРО 21-25'!BG$18:BG$1158)</f>
        <v>0</v>
      </c>
      <c r="T99" s="179">
        <f>SUMIF('РРО 21-25'!CN$18:CN$1158,свод!AY99,'РРО 21-25'!BH$18:BH$1158)</f>
        <v>32719.83</v>
      </c>
      <c r="U99" s="180">
        <f>SUMIF('РРО 21-25'!CN$18:CN$1158,свод!AY99,'РРО 21-25'!BI$18:BI$1158)</f>
        <v>14850</v>
      </c>
      <c r="V99" s="179">
        <f>SUMIF('РРО 21-25'!CN$18:CN$1158,свод!AY99,'РРО 21-25'!BJ$18:BJ$1158)</f>
        <v>0</v>
      </c>
      <c r="W99" s="179">
        <f>SUMIF('РРО 21-25'!CN$18:CN$1158,свод!AY99,'РРО 21-25'!BK$18:BK$1158)</f>
        <v>0</v>
      </c>
      <c r="X99" s="179">
        <f>SUMIF('РРО 21-25'!CN$18:CN$1158,свод!AY99,'РРО 21-25'!BL$18:BL$1158)</f>
        <v>0</v>
      </c>
      <c r="Y99" s="179">
        <f>SUMIF('РРО 21-25'!CN$18:CN$1158,свод!AY99,'РРО 21-25'!BM$18:BM$1158)</f>
        <v>14850</v>
      </c>
      <c r="Z99" s="180">
        <f>SUMIF('РРО 21-25'!CN$18:CN$1158,свод!AY99,'РРО 21-25'!BN$18:BN$1158)</f>
        <v>15440</v>
      </c>
      <c r="AA99" s="179">
        <f>SUMIF('РРО 21-25'!CN$18:CN$1158,свод!AY99,'РРО 21-25'!BO$18:BO$1158)</f>
        <v>0</v>
      </c>
      <c r="AB99" s="179">
        <f>SUMIF('РРО 21-25'!CN$18:CN$1158,свод!AY99,'РРО 21-25'!BP$18:BP$1158)</f>
        <v>0</v>
      </c>
      <c r="AC99" s="179">
        <f>SUMIF('РРО 21-25'!CN$18:CN$1158,свод!AY99,'РРО 21-25'!BQ$18:BQ$1158)</f>
        <v>0</v>
      </c>
      <c r="AD99" s="179">
        <f>SUMIF('РРО 21-25'!CN$18:CN$1158,свод!AY99,'РРО 21-25'!BR$18:BR$1158)</f>
        <v>15440</v>
      </c>
      <c r="AE99" s="180">
        <f>SUMIF('РРО 21-25'!CN$18:CN$1158,свод!AY99,'РРО 21-25'!BS$18:BS$1158)</f>
        <v>15440</v>
      </c>
      <c r="AF99" s="179">
        <f>SUMIF('РРО 21-25'!CN$18:CN$1158,свод!AY99,'РРО 21-25'!BT$18:BT$1158)</f>
        <v>0</v>
      </c>
      <c r="AG99" s="179">
        <f>SUMIF('РРО 21-25'!CN$18:CN$1158,свод!AY99,'РРО 21-25'!BU$18:BU$1158)</f>
        <v>0</v>
      </c>
      <c r="AH99" s="179">
        <f>SUMIF('РРО 21-25'!CN$18:CN$1158,свод!AY99,'РРО 21-25'!BV$18:BV$1158)</f>
        <v>0</v>
      </c>
      <c r="AI99" s="179">
        <f>SUMIF('РРО 21-25'!CN$18:CN$1158,свод!AY99,'РРО 21-25'!BW$18:BW$1158)</f>
        <v>15440</v>
      </c>
      <c r="AJ99" s="179">
        <f>SUMIF('РРО 21-25'!CN$18:CN$1158,свод!AY99,'РРО 21-25'!BX$18:BX$1158)</f>
        <v>33235.51</v>
      </c>
      <c r="AK99" s="179">
        <f>SUMIF('РРО 21-25'!CN$18:CN$1158,свод!AY99,'РРО 21-25'!BY$18:BY$1158)</f>
        <v>0</v>
      </c>
      <c r="AL99" s="179">
        <f>SUMIF('РРО 21-25'!CN$18:CN$1158,свод!AY99,'РРО 21-25'!BZ$18:BZ$1158)</f>
        <v>0</v>
      </c>
      <c r="AM99" s="179">
        <f>SUMIF('РРО 21-25'!CN$18:CN$1158,свод!AY99,'РРО 21-25'!CA$18:CA$1158)</f>
        <v>0</v>
      </c>
      <c r="AN99" s="179">
        <f>SUMIF('РРО 21-25'!CN$18:CN$1158,свод!AY99,'РРО 21-25'!CB$18:CB$1158)</f>
        <v>33235.51</v>
      </c>
      <c r="AO99" s="179">
        <f>SUMIF('РРО 21-25'!CN$18:CN$1158,свод!AY99,'РРО 21-25'!CC$18:CC$1158)</f>
        <v>32719.83</v>
      </c>
      <c r="AP99" s="179">
        <f>SUMIF('РРО 21-25'!CN$18:CN$1158,свод!AY99,'РРО 21-25'!CD$18:CD$1158)</f>
        <v>0</v>
      </c>
      <c r="AQ99" s="179">
        <f>SUMIF('РРО 21-25'!CN$18:CN$1158,свод!AY99,'РРО 21-25'!CE$18:CE$1158)</f>
        <v>0</v>
      </c>
      <c r="AR99" s="179">
        <f>SUMIF('РРО 21-25'!CN$18:CN$1158,свод!AY99,'РРО 21-25'!CF$18:CF$1158)</f>
        <v>0</v>
      </c>
      <c r="AS99" s="179">
        <f>SUMIF('РРО 21-25'!CN$18:CN$1158,свод!AY99,'РРО 21-25'!CG$18:CG$1158)</f>
        <v>32719.83</v>
      </c>
      <c r="AT99" s="179">
        <f>SUMIF('РРО 21-25'!CN$18:CN$1158,свод!AY99,'РРО 21-25'!CH$18:CH$1158)</f>
        <v>14850</v>
      </c>
      <c r="AU99" s="179">
        <f>SUMIF('РРО 21-25'!CN$18:CN$1158,свод!AY99,'РРО 21-25'!CI$18:CI$1158)</f>
        <v>0</v>
      </c>
      <c r="AV99" s="179">
        <f>SUMIF('РРО 21-25'!CN$18:CN$1158,свод!AY99,'РРО 21-25'!CJ$18:CJ$1158)</f>
        <v>0</v>
      </c>
      <c r="AW99" s="179">
        <f>SUMIF('РРО 21-25'!CN$18:CN$1158,свод!AY99,'РРО 21-25'!CK$18:CK$1158)</f>
        <v>0</v>
      </c>
      <c r="AX99" s="179">
        <f>SUMIF('РРО 21-25'!CN$18:CN$1158,свод!AY99,'РРО 21-25'!CL$18:CL$1158)</f>
        <v>14850</v>
      </c>
      <c r="AY99" t="str">
        <f t="shared" ref="AY99" si="105">CONCATENATE(A99,C99,D99,E99)</f>
        <v>4010000460310индексации</v>
      </c>
      <c r="BC99" s="142">
        <f t="shared" ref="BC99" si="106">AO99-P99</f>
        <v>0</v>
      </c>
      <c r="BD99" s="142">
        <f t="shared" ref="BD99" si="107">AP99-Q99</f>
        <v>0</v>
      </c>
      <c r="BE99" s="142">
        <f t="shared" ref="BE99" si="108">AQ99-R99</f>
        <v>0</v>
      </c>
      <c r="BF99" s="142">
        <f t="shared" ref="BF99" si="109">AR99-S99</f>
        <v>0</v>
      </c>
      <c r="BG99" s="142">
        <f t="shared" ref="BG99" si="110">AS99-T99</f>
        <v>0</v>
      </c>
      <c r="BH99" s="142">
        <f t="shared" ref="BH99" si="111">AT99-U99</f>
        <v>0</v>
      </c>
      <c r="BI99" s="142">
        <f t="shared" ref="BI99" si="112">AU99-V99</f>
        <v>0</v>
      </c>
      <c r="BJ99" s="142">
        <f t="shared" ref="BJ99" si="113">AV99-W99</f>
        <v>0</v>
      </c>
      <c r="BK99" s="142">
        <f t="shared" ref="BK99" si="114">AW99-X99</f>
        <v>0</v>
      </c>
      <c r="BL99" s="142">
        <f t="shared" ref="BL99" si="115">AX99-Y99</f>
        <v>0</v>
      </c>
    </row>
    <row r="100" spans="1:64" ht="15" customHeight="1">
      <c r="A100" s="184">
        <v>401000047</v>
      </c>
      <c r="B100" s="183" t="s">
        <v>1828</v>
      </c>
      <c r="C100" s="182" t="s">
        <v>74</v>
      </c>
      <c r="D100" s="182" t="s">
        <v>303</v>
      </c>
      <c r="E100" s="181" t="s">
        <v>91</v>
      </c>
      <c r="F100" s="180">
        <f>SUMIF('РРО 21-25'!CN$18:CN$1158,свод!AY100,'РРО 21-25'!AT$18:AT$1158)</f>
        <v>51320814.929999992</v>
      </c>
      <c r="G100" s="180">
        <f>SUMIF('РРО 21-25'!CN$18:CN$1158,свод!AY100,'РРО 21-25'!AU$18:AU$1158)</f>
        <v>50308289.779999994</v>
      </c>
      <c r="H100" s="179">
        <f>SUMIF('РРО 21-25'!CN$18:CN$1158,свод!AY100,'РРО 21-25'!AV$18:AV$1158)</f>
        <v>0</v>
      </c>
      <c r="I100" s="179">
        <f>SUMIF('РРО 21-25'!CN$18:CN$1158,свод!AY100,'РРО 21-25'!AW$18:AW$1158)</f>
        <v>0</v>
      </c>
      <c r="J100" s="179">
        <f>SUMIF('РРО 21-25'!CN$18:CN$1158,свод!AY100,'РРО 21-25'!AX$18:AX$1158)</f>
        <v>1328046.0800000001</v>
      </c>
      <c r="K100" s="179">
        <f>SUMIF('РРО 21-25'!CN$18:CN$1158,свод!AY100,'РРО 21-25'!AY$18:AY$1158)</f>
        <v>1328046.0800000001</v>
      </c>
      <c r="L100" s="179">
        <f>SUMIF('РРО 21-25'!CN$18:CN$1158,свод!AY100,'РРО 21-25'!AZ$18:AZ$1158)</f>
        <v>0</v>
      </c>
      <c r="M100" s="179">
        <f>SUMIF('РРО 21-25'!CN$18:CN$1158,свод!AY100,'РРО 21-25'!BA$18:BA$1158)</f>
        <v>0</v>
      </c>
      <c r="N100" s="179">
        <f>SUMIF('РРО 21-25'!CN$18:CN$1158,свод!AY100,'РРО 21-25'!BB$18:BB$1158)</f>
        <v>49992768.850000009</v>
      </c>
      <c r="O100" s="179">
        <f>SUMIF('РРО 21-25'!CN$18:CN$1158,свод!AY100,'РРО 21-25'!BC$18:BC$1158)</f>
        <v>48980243.700000003</v>
      </c>
      <c r="P100" s="180">
        <f>SUMIF('РРО 21-25'!CN$18:CN$1158,свод!AY100,'РРО 21-25'!BD$18:BD$1158)</f>
        <v>55298808.049999997</v>
      </c>
      <c r="Q100" s="179">
        <f>SUMIF('РРО 21-25'!CN$18:CN$1158,свод!AY100,'РРО 21-25'!BE$18:BE$1158)</f>
        <v>0</v>
      </c>
      <c r="R100" s="179">
        <f>SUMIF('РРО 21-25'!CN$18:CN$1158,свод!AY100,'РРО 21-25'!BF$18:BF$1158)</f>
        <v>0</v>
      </c>
      <c r="S100" s="179">
        <f>SUMIF('РРО 21-25'!CN$18:CN$1158,свод!AY100,'РРО 21-25'!BG$18:BG$1158)</f>
        <v>0</v>
      </c>
      <c r="T100" s="179">
        <f>SUMIF('РРО 21-25'!CN$18:CN$1158,свод!AY100,'РРО 21-25'!BH$18:BH$1158)</f>
        <v>55298808.049999997</v>
      </c>
      <c r="U100" s="180">
        <f>SUMIF('РРО 21-25'!CN$18:CN$1158,свод!AY100,'РРО 21-25'!BI$18:BI$1158)</f>
        <v>50830540</v>
      </c>
      <c r="V100" s="179">
        <f>SUMIF('РРО 21-25'!CN$18:CN$1158,свод!AY100,'РРО 21-25'!BJ$18:BJ$1158)</f>
        <v>0</v>
      </c>
      <c r="W100" s="179">
        <f>SUMIF('РРО 21-25'!CN$18:CN$1158,свод!AY100,'РРО 21-25'!BK$18:BK$1158)</f>
        <v>0</v>
      </c>
      <c r="X100" s="179">
        <f>SUMIF('РРО 21-25'!CN$18:CN$1158,свод!AY100,'РРО 21-25'!BL$18:BL$1158)</f>
        <v>0</v>
      </c>
      <c r="Y100" s="179">
        <f>SUMIF('РРО 21-25'!CN$18:CN$1158,свод!AY100,'РРО 21-25'!BM$18:BM$1158)</f>
        <v>50830540</v>
      </c>
      <c r="Z100" s="180">
        <f>SUMIF('РРО 21-25'!CN$18:CN$1158,свод!AY100,'РРО 21-25'!BN$18:BN$1158)</f>
        <v>50835950</v>
      </c>
      <c r="AA100" s="179">
        <f>SUMIF('РРО 21-25'!CN$18:CN$1158,свод!AY100,'РРО 21-25'!BO$18:BO$1158)</f>
        <v>0</v>
      </c>
      <c r="AB100" s="179">
        <f>SUMIF('РРО 21-25'!CN$18:CN$1158,свод!AY100,'РРО 21-25'!BP$18:BP$1158)</f>
        <v>0</v>
      </c>
      <c r="AC100" s="179">
        <f>SUMIF('РРО 21-25'!CN$18:CN$1158,свод!AY100,'РРО 21-25'!BQ$18:BQ$1158)</f>
        <v>0</v>
      </c>
      <c r="AD100" s="179">
        <f>SUMIF('РРО 21-25'!CN$18:CN$1158,свод!AY100,'РРО 21-25'!BR$18:BR$1158)</f>
        <v>50835950</v>
      </c>
      <c r="AE100" s="180">
        <f>SUMIF('РРО 21-25'!CN$18:CN$1158,свод!AY100,'РРО 21-25'!BS$18:BS$1158)</f>
        <v>50794530</v>
      </c>
      <c r="AF100" s="179">
        <f>SUMIF('РРО 21-25'!CN$18:CN$1158,свод!AY100,'РРО 21-25'!BT$18:BT$1158)</f>
        <v>0</v>
      </c>
      <c r="AG100" s="179">
        <f>SUMIF('РРО 21-25'!CN$18:CN$1158,свод!AY100,'РРО 21-25'!BU$18:BU$1158)</f>
        <v>0</v>
      </c>
      <c r="AH100" s="179">
        <f>SUMIF('РРО 21-25'!CN$18:CN$1158,свод!AY100,'РРО 21-25'!BV$18:BV$1158)</f>
        <v>0</v>
      </c>
      <c r="AI100" s="179">
        <f>SUMIF('РРО 21-25'!CN$18:CN$1158,свод!AY100,'РРО 21-25'!BW$18:BW$1158)</f>
        <v>50794530</v>
      </c>
      <c r="AJ100" s="179">
        <f>SUMIF('РРО 21-25'!CN$18:CN$1158,свод!AY100,'РРО 21-25'!BX$18:BX$1158)</f>
        <v>51320814.929999992</v>
      </c>
      <c r="AK100" s="179">
        <f>SUMIF('РРО 21-25'!CN$18:CN$1158,свод!AY100,'РРО 21-25'!BY$18:BY$1158)</f>
        <v>0</v>
      </c>
      <c r="AL100" s="179">
        <f>SUMIF('РРО 21-25'!CN$18:CN$1158,свод!AY100,'РРО 21-25'!BZ$18:BZ$1158)</f>
        <v>1328046.0800000001</v>
      </c>
      <c r="AM100" s="179">
        <f>SUMIF('РРО 21-25'!CN$18:CN$1158,свод!AY100,'РРО 21-25'!CA$18:CA$1158)</f>
        <v>0</v>
      </c>
      <c r="AN100" s="179">
        <f>SUMIF('РРО 21-25'!CN$18:CN$1158,свод!AY100,'РРО 21-25'!CB$18:CB$1158)</f>
        <v>49992768.850000009</v>
      </c>
      <c r="AO100" s="179">
        <f>SUMIF('РРО 21-25'!CN$18:CN$1158,свод!AY100,'РРО 21-25'!CC$18:CC$1158)</f>
        <v>55298808.049999997</v>
      </c>
      <c r="AP100" s="179">
        <f>SUMIF('РРО 21-25'!CN$18:CN$1158,свод!AY100,'РРО 21-25'!CD$18:CD$1158)</f>
        <v>0</v>
      </c>
      <c r="AQ100" s="179">
        <f>SUMIF('РРО 21-25'!CN$18:CN$1158,свод!AY100,'РРО 21-25'!CE$18:CE$1158)</f>
        <v>0</v>
      </c>
      <c r="AR100" s="179">
        <f>SUMIF('РРО 21-25'!CN$18:CN$1158,свод!AY100,'РРО 21-25'!CF$18:CF$1158)</f>
        <v>0</v>
      </c>
      <c r="AS100" s="179">
        <f>SUMIF('РРО 21-25'!CN$18:CN$1158,свод!AY100,'РРО 21-25'!CG$18:CG$1158)</f>
        <v>55298808.049999997</v>
      </c>
      <c r="AT100" s="179">
        <f>SUMIF('РРО 21-25'!CN$18:CN$1158,свод!AY100,'РРО 21-25'!CH$18:CH$1158)</f>
        <v>50830540</v>
      </c>
      <c r="AU100" s="179">
        <f>SUMIF('РРО 21-25'!CN$18:CN$1158,свод!AY100,'РРО 21-25'!CI$18:CI$1158)</f>
        <v>0</v>
      </c>
      <c r="AV100" s="179">
        <f>SUMIF('РРО 21-25'!CN$18:CN$1158,свод!AY100,'РРО 21-25'!CJ$18:CJ$1158)</f>
        <v>0</v>
      </c>
      <c r="AW100" s="179">
        <f>SUMIF('РРО 21-25'!CN$18:CN$1158,свод!AY100,'РРО 21-25'!CK$18:CK$1158)</f>
        <v>0</v>
      </c>
      <c r="AX100" s="179">
        <f>SUMIF('РРО 21-25'!CN$18:CN$1158,свод!AY100,'РРО 21-25'!CL$18:CL$1158)</f>
        <v>50830540</v>
      </c>
      <c r="AY100" t="str">
        <f t="shared" si="82"/>
        <v>4010000470310нормативный</v>
      </c>
      <c r="BC100" s="142">
        <f t="shared" si="83"/>
        <v>0</v>
      </c>
      <c r="BD100" s="142">
        <f t="shared" si="84"/>
        <v>0</v>
      </c>
      <c r="BE100" s="142">
        <f t="shared" si="85"/>
        <v>0</v>
      </c>
      <c r="BF100" s="142">
        <f t="shared" si="86"/>
        <v>0</v>
      </c>
      <c r="BG100" s="142">
        <f t="shared" si="87"/>
        <v>0</v>
      </c>
      <c r="BH100" s="142">
        <f t="shared" si="88"/>
        <v>0</v>
      </c>
      <c r="BI100" s="142">
        <f t="shared" si="89"/>
        <v>0</v>
      </c>
      <c r="BJ100" s="142">
        <f t="shared" si="90"/>
        <v>0</v>
      </c>
      <c r="BK100" s="142">
        <f t="shared" si="91"/>
        <v>0</v>
      </c>
      <c r="BL100" s="142">
        <f t="shared" si="92"/>
        <v>0</v>
      </c>
    </row>
    <row r="101" spans="1:64" ht="15" customHeight="1">
      <c r="A101" s="184" t="s">
        <v>1829</v>
      </c>
      <c r="B101" s="183" t="s">
        <v>1828</v>
      </c>
      <c r="C101" s="182" t="s">
        <v>74</v>
      </c>
      <c r="D101" s="182" t="s">
        <v>303</v>
      </c>
      <c r="E101" s="181" t="s">
        <v>1257</v>
      </c>
      <c r="F101" s="180">
        <f>SUMIF('РРО 21-25'!CN$18:CN$1158,свод!AY101,'РРО 21-25'!AT$18:AT$1158)</f>
        <v>1686787.03</v>
      </c>
      <c r="G101" s="180">
        <f>SUMIF('РРО 21-25'!CN$18:CN$1158,свод!AY101,'РРО 21-25'!AU$18:AU$1158)</f>
        <v>1646755.41</v>
      </c>
      <c r="H101" s="179">
        <f>SUMIF('РРО 21-25'!CN$18:CN$1158,свод!AY101,'РРО 21-25'!AV$18:AV$1158)</f>
        <v>0</v>
      </c>
      <c r="I101" s="179">
        <f>SUMIF('РРО 21-25'!CN$18:CN$1158,свод!AY101,'РРО 21-25'!AW$18:AW$1158)</f>
        <v>0</v>
      </c>
      <c r="J101" s="179">
        <f>SUMIF('РРО 21-25'!CN$18:CN$1158,свод!AY101,'РРО 21-25'!AX$18:AX$1158)</f>
        <v>0</v>
      </c>
      <c r="K101" s="179">
        <f>SUMIF('РРО 21-25'!CN$18:CN$1158,свод!AY101,'РРО 21-25'!AY$18:AY$1158)</f>
        <v>0</v>
      </c>
      <c r="L101" s="179">
        <f>SUMIF('РРО 21-25'!CN$18:CN$1158,свод!AY101,'РРО 21-25'!AZ$18:AZ$1158)</f>
        <v>0</v>
      </c>
      <c r="M101" s="179">
        <f>SUMIF('РРО 21-25'!CN$18:CN$1158,свод!AY101,'РРО 21-25'!BA$18:BA$1158)</f>
        <v>0</v>
      </c>
      <c r="N101" s="179">
        <f>SUMIF('РРО 21-25'!CN$18:CN$1158,свод!AY101,'РРО 21-25'!BB$18:BB$1158)</f>
        <v>1686787.03</v>
      </c>
      <c r="O101" s="179">
        <f>SUMIF('РРО 21-25'!CN$18:CN$1158,свод!AY101,'РРО 21-25'!BC$18:BC$1158)</f>
        <v>1646755.41</v>
      </c>
      <c r="P101" s="180">
        <f>SUMIF('РРО 21-25'!CN$18:CN$1158,свод!AY101,'РРО 21-25'!BD$18:BD$1158)</f>
        <v>1694586.8</v>
      </c>
      <c r="Q101" s="179">
        <f>SUMIF('РРО 21-25'!CN$18:CN$1158,свод!AY101,'РРО 21-25'!BE$18:BE$1158)</f>
        <v>0</v>
      </c>
      <c r="R101" s="179">
        <f>SUMIF('РРО 21-25'!CN$18:CN$1158,свод!AY101,'РРО 21-25'!BF$18:BF$1158)</f>
        <v>0</v>
      </c>
      <c r="S101" s="179">
        <f>SUMIF('РРО 21-25'!CN$18:CN$1158,свод!AY101,'РРО 21-25'!BG$18:BG$1158)</f>
        <v>0</v>
      </c>
      <c r="T101" s="179">
        <f>SUMIF('РРО 21-25'!CN$18:CN$1158,свод!AY101,'РРО 21-25'!BH$18:BH$1158)</f>
        <v>1694586.8</v>
      </c>
      <c r="U101" s="180">
        <f>SUMIF('РРО 21-25'!CN$18:CN$1158,свод!AY101,'РРО 21-25'!BI$18:BI$1158)</f>
        <v>1742820</v>
      </c>
      <c r="V101" s="179">
        <f>SUMIF('РРО 21-25'!CN$18:CN$1158,свод!AY101,'РРО 21-25'!BJ$18:BJ$1158)</f>
        <v>0</v>
      </c>
      <c r="W101" s="179">
        <f>SUMIF('РРО 21-25'!CN$18:CN$1158,свод!AY101,'РРО 21-25'!BK$18:BK$1158)</f>
        <v>0</v>
      </c>
      <c r="X101" s="179">
        <f>SUMIF('РРО 21-25'!CN$18:CN$1158,свод!AY101,'РРО 21-25'!BL$18:BL$1158)</f>
        <v>0</v>
      </c>
      <c r="Y101" s="179">
        <f>SUMIF('РРО 21-25'!CN$18:CN$1158,свод!AY101,'РРО 21-25'!BM$18:BM$1158)</f>
        <v>1742820</v>
      </c>
      <c r="Z101" s="180">
        <f>SUMIF('РРО 21-25'!CN$18:CN$1158,свод!AY101,'РРО 21-25'!BN$18:BN$1158)</f>
        <v>1805470</v>
      </c>
      <c r="AA101" s="179">
        <f>SUMIF('РРО 21-25'!CN$18:CN$1158,свод!AY101,'РРО 21-25'!BO$18:BO$1158)</f>
        <v>0</v>
      </c>
      <c r="AB101" s="179">
        <f>SUMIF('РРО 21-25'!CN$18:CN$1158,свод!AY101,'РРО 21-25'!BP$18:BP$1158)</f>
        <v>0</v>
      </c>
      <c r="AC101" s="179">
        <f>SUMIF('РРО 21-25'!CN$18:CN$1158,свод!AY101,'РРО 21-25'!BQ$18:BQ$1158)</f>
        <v>0</v>
      </c>
      <c r="AD101" s="179">
        <f>SUMIF('РРО 21-25'!CN$18:CN$1158,свод!AY101,'РРО 21-25'!BR$18:BR$1158)</f>
        <v>1805470</v>
      </c>
      <c r="AE101" s="180">
        <f>SUMIF('РРО 21-25'!CN$18:CN$1158,свод!AY101,'РРО 21-25'!BS$18:BS$1158)</f>
        <v>1805470</v>
      </c>
      <c r="AF101" s="179">
        <f>SUMIF('РРО 21-25'!CN$18:CN$1158,свод!AY101,'РРО 21-25'!BT$18:BT$1158)</f>
        <v>0</v>
      </c>
      <c r="AG101" s="179">
        <f>SUMIF('РРО 21-25'!CN$18:CN$1158,свод!AY101,'РРО 21-25'!BU$18:BU$1158)</f>
        <v>0</v>
      </c>
      <c r="AH101" s="179">
        <f>SUMIF('РРО 21-25'!CN$18:CN$1158,свод!AY101,'РРО 21-25'!BV$18:BV$1158)</f>
        <v>0</v>
      </c>
      <c r="AI101" s="179">
        <f>SUMIF('РРО 21-25'!CN$18:CN$1158,свод!AY101,'РРО 21-25'!BW$18:BW$1158)</f>
        <v>1805470</v>
      </c>
      <c r="AJ101" s="179">
        <f>SUMIF('РРО 21-25'!CN$18:CN$1158,свод!AY101,'РРО 21-25'!BX$18:BX$1158)</f>
        <v>1686787.03</v>
      </c>
      <c r="AK101" s="179">
        <f>SUMIF('РРО 21-25'!CN$18:CN$1158,свод!AY101,'РРО 21-25'!BY$18:BY$1158)</f>
        <v>0</v>
      </c>
      <c r="AL101" s="179">
        <f>SUMIF('РРО 21-25'!CN$18:CN$1158,свод!AY101,'РРО 21-25'!BZ$18:BZ$1158)</f>
        <v>0</v>
      </c>
      <c r="AM101" s="179">
        <f>SUMIF('РРО 21-25'!CN$18:CN$1158,свод!AY101,'РРО 21-25'!CA$18:CA$1158)</f>
        <v>0</v>
      </c>
      <c r="AN101" s="179">
        <f>SUMIF('РРО 21-25'!CN$18:CN$1158,свод!AY101,'РРО 21-25'!CB$18:CB$1158)</f>
        <v>1686787.03</v>
      </c>
      <c r="AO101" s="179">
        <f>SUMIF('РРО 21-25'!CN$18:CN$1158,свод!AY101,'РРО 21-25'!CC$18:CC$1158)</f>
        <v>1694586.8</v>
      </c>
      <c r="AP101" s="179">
        <f>SUMIF('РРО 21-25'!CN$18:CN$1158,свод!AY101,'РРО 21-25'!CD$18:CD$1158)</f>
        <v>0</v>
      </c>
      <c r="AQ101" s="179">
        <f>SUMIF('РРО 21-25'!CN$18:CN$1158,свод!AY101,'РРО 21-25'!CE$18:CE$1158)</f>
        <v>0</v>
      </c>
      <c r="AR101" s="179">
        <f>SUMIF('РРО 21-25'!CN$18:CN$1158,свод!AY101,'РРО 21-25'!CF$18:CF$1158)</f>
        <v>0</v>
      </c>
      <c r="AS101" s="179">
        <f>SUMIF('РРО 21-25'!CN$18:CN$1158,свод!AY101,'РРО 21-25'!CG$18:CG$1158)</f>
        <v>1694586.8</v>
      </c>
      <c r="AT101" s="179">
        <f>SUMIF('РРО 21-25'!CN$18:CN$1158,свод!AY101,'РРО 21-25'!CH$18:CH$1158)</f>
        <v>1742820</v>
      </c>
      <c r="AU101" s="179">
        <f>SUMIF('РРО 21-25'!CN$18:CN$1158,свод!AY101,'РРО 21-25'!CI$18:CI$1158)</f>
        <v>0</v>
      </c>
      <c r="AV101" s="179">
        <f>SUMIF('РРО 21-25'!CN$18:CN$1158,свод!AY101,'РРО 21-25'!CJ$18:CJ$1158)</f>
        <v>0</v>
      </c>
      <c r="AW101" s="179">
        <f>SUMIF('РРО 21-25'!CN$18:CN$1158,свод!AY101,'РРО 21-25'!CK$18:CK$1158)</f>
        <v>0</v>
      </c>
      <c r="AX101" s="179">
        <f>SUMIF('РРО 21-25'!CN$18:CN$1158,свод!AY101,'РРО 21-25'!CL$18:CL$1158)</f>
        <v>1742820</v>
      </c>
      <c r="AY101" t="str">
        <f t="shared" si="82"/>
        <v>4010000470310индексации</v>
      </c>
      <c r="BC101" s="142">
        <f t="shared" si="83"/>
        <v>0</v>
      </c>
      <c r="BD101" s="142">
        <f t="shared" si="84"/>
        <v>0</v>
      </c>
      <c r="BE101" s="142">
        <f t="shared" si="85"/>
        <v>0</v>
      </c>
      <c r="BF101" s="142">
        <f t="shared" si="86"/>
        <v>0</v>
      </c>
      <c r="BG101" s="142">
        <f t="shared" si="87"/>
        <v>0</v>
      </c>
      <c r="BH101" s="142">
        <f t="shared" si="88"/>
        <v>0</v>
      </c>
      <c r="BI101" s="142">
        <f t="shared" si="89"/>
        <v>0</v>
      </c>
      <c r="BJ101" s="142">
        <f t="shared" si="90"/>
        <v>0</v>
      </c>
      <c r="BK101" s="142">
        <f t="shared" si="91"/>
        <v>0</v>
      </c>
      <c r="BL101" s="142">
        <f t="shared" si="92"/>
        <v>0</v>
      </c>
    </row>
    <row r="102" spans="1:64" ht="15" customHeight="1">
      <c r="A102" s="184" t="s">
        <v>1827</v>
      </c>
      <c r="B102" s="183" t="s">
        <v>1826</v>
      </c>
      <c r="C102" s="182" t="s">
        <v>74</v>
      </c>
      <c r="D102" s="182" t="s">
        <v>303</v>
      </c>
      <c r="E102" s="181" t="s">
        <v>91</v>
      </c>
      <c r="F102" s="180">
        <f>SUMIF('РРО 21-25'!CN$18:CN$1158,свод!AY102,'РРО 21-25'!AT$18:AT$1158)</f>
        <v>255190.23</v>
      </c>
      <c r="G102" s="180">
        <f>SUMIF('РРО 21-25'!CN$18:CN$1158,свод!AY102,'РРО 21-25'!AU$18:AU$1158)</f>
        <v>255190.23</v>
      </c>
      <c r="H102" s="179">
        <f>SUMIF('РРО 21-25'!CN$18:CN$1158,свод!AY102,'РРО 21-25'!AV$18:AV$1158)</f>
        <v>0</v>
      </c>
      <c r="I102" s="179">
        <f>SUMIF('РРО 21-25'!CN$18:CN$1158,свод!AY102,'РРО 21-25'!AW$18:AW$1158)</f>
        <v>0</v>
      </c>
      <c r="J102" s="179">
        <f>SUMIF('РРО 21-25'!CN$18:CN$1158,свод!AY102,'РРО 21-25'!AX$18:AX$1158)</f>
        <v>0</v>
      </c>
      <c r="K102" s="179">
        <f>SUMIF('РРО 21-25'!CN$18:CN$1158,свод!AY102,'РРО 21-25'!AY$18:AY$1158)</f>
        <v>0</v>
      </c>
      <c r="L102" s="179">
        <f>SUMIF('РРО 21-25'!CN$18:CN$1158,свод!AY102,'РРО 21-25'!AZ$18:AZ$1158)</f>
        <v>0</v>
      </c>
      <c r="M102" s="179">
        <f>SUMIF('РРО 21-25'!CN$18:CN$1158,свод!AY102,'РРО 21-25'!BA$18:BA$1158)</f>
        <v>0</v>
      </c>
      <c r="N102" s="179">
        <f>SUMIF('РРО 21-25'!CN$18:CN$1158,свод!AY102,'РРО 21-25'!BB$18:BB$1158)</f>
        <v>255190.23</v>
      </c>
      <c r="O102" s="179">
        <f>SUMIF('РРО 21-25'!CN$18:CN$1158,свод!AY102,'РРО 21-25'!BC$18:BC$1158)</f>
        <v>255190.23</v>
      </c>
      <c r="P102" s="180">
        <f>SUMIF('РРО 21-25'!CN$18:CN$1158,свод!AY102,'РРО 21-25'!BD$18:BD$1158)</f>
        <v>426880</v>
      </c>
      <c r="Q102" s="179">
        <f>SUMIF('РРО 21-25'!CN$18:CN$1158,свод!AY102,'РРО 21-25'!BE$18:BE$1158)</f>
        <v>0</v>
      </c>
      <c r="R102" s="179">
        <f>SUMIF('РРО 21-25'!CN$18:CN$1158,свод!AY102,'РРО 21-25'!BF$18:BF$1158)</f>
        <v>0</v>
      </c>
      <c r="S102" s="179">
        <f>SUMIF('РРО 21-25'!CN$18:CN$1158,свод!AY102,'РРО 21-25'!BG$18:BG$1158)</f>
        <v>0</v>
      </c>
      <c r="T102" s="179">
        <f>SUMIF('РРО 21-25'!CN$18:CN$1158,свод!AY102,'РРО 21-25'!BH$18:BH$1158)</f>
        <v>426880</v>
      </c>
      <c r="U102" s="180">
        <f>SUMIF('РРО 21-25'!CN$18:CN$1158,свод!AY102,'РРО 21-25'!BI$18:BI$1158)</f>
        <v>272950</v>
      </c>
      <c r="V102" s="179">
        <f>SUMIF('РРО 21-25'!CN$18:CN$1158,свод!AY102,'РРО 21-25'!BJ$18:BJ$1158)</f>
        <v>0</v>
      </c>
      <c r="W102" s="179">
        <f>SUMIF('РРО 21-25'!CN$18:CN$1158,свод!AY102,'РРО 21-25'!BK$18:BK$1158)</f>
        <v>0</v>
      </c>
      <c r="X102" s="179">
        <f>SUMIF('РРО 21-25'!CN$18:CN$1158,свод!AY102,'РРО 21-25'!BL$18:BL$1158)</f>
        <v>0</v>
      </c>
      <c r="Y102" s="179">
        <f>SUMIF('РРО 21-25'!CN$18:CN$1158,свод!AY102,'РРО 21-25'!BM$18:BM$1158)</f>
        <v>272950</v>
      </c>
      <c r="Z102" s="180">
        <f>SUMIF('РРО 21-25'!CN$18:CN$1158,свод!AY102,'РРО 21-25'!BN$18:BN$1158)</f>
        <v>272950</v>
      </c>
      <c r="AA102" s="179">
        <f>SUMIF('РРО 21-25'!CN$18:CN$1158,свод!AY102,'РРО 21-25'!BO$18:BO$1158)</f>
        <v>0</v>
      </c>
      <c r="AB102" s="179">
        <f>SUMIF('РРО 21-25'!CN$18:CN$1158,свод!AY102,'РРО 21-25'!BP$18:BP$1158)</f>
        <v>0</v>
      </c>
      <c r="AC102" s="179">
        <f>SUMIF('РРО 21-25'!CN$18:CN$1158,свод!AY102,'РРО 21-25'!BQ$18:BQ$1158)</f>
        <v>0</v>
      </c>
      <c r="AD102" s="179">
        <f>SUMIF('РРО 21-25'!CN$18:CN$1158,свод!AY102,'РРО 21-25'!BR$18:BR$1158)</f>
        <v>272950</v>
      </c>
      <c r="AE102" s="180">
        <f>SUMIF('РРО 21-25'!CN$18:CN$1158,свод!AY102,'РРО 21-25'!BS$18:BS$1158)</f>
        <v>272950</v>
      </c>
      <c r="AF102" s="179">
        <f>SUMIF('РРО 21-25'!CN$18:CN$1158,свод!AY102,'РРО 21-25'!BT$18:BT$1158)</f>
        <v>0</v>
      </c>
      <c r="AG102" s="179">
        <f>SUMIF('РРО 21-25'!CN$18:CN$1158,свод!AY102,'РРО 21-25'!BU$18:BU$1158)</f>
        <v>0</v>
      </c>
      <c r="AH102" s="179">
        <f>SUMIF('РРО 21-25'!CN$18:CN$1158,свод!AY102,'РРО 21-25'!BV$18:BV$1158)</f>
        <v>0</v>
      </c>
      <c r="AI102" s="179">
        <f>SUMIF('РРО 21-25'!CN$18:CN$1158,свод!AY102,'РРО 21-25'!BW$18:BW$1158)</f>
        <v>272950</v>
      </c>
      <c r="AJ102" s="179">
        <f>SUMIF('РРО 21-25'!CN$18:CN$1158,свод!AY102,'РРО 21-25'!BX$18:BX$1158)</f>
        <v>255190.23</v>
      </c>
      <c r="AK102" s="179">
        <f>SUMIF('РРО 21-25'!CN$18:CN$1158,свод!AY102,'РРО 21-25'!BY$18:BY$1158)</f>
        <v>0</v>
      </c>
      <c r="AL102" s="179">
        <f>SUMIF('РРО 21-25'!CN$18:CN$1158,свод!AY102,'РРО 21-25'!BZ$18:BZ$1158)</f>
        <v>0</v>
      </c>
      <c r="AM102" s="179">
        <f>SUMIF('РРО 21-25'!CN$18:CN$1158,свод!AY102,'РРО 21-25'!CA$18:CA$1158)</f>
        <v>0</v>
      </c>
      <c r="AN102" s="179">
        <f>SUMIF('РРО 21-25'!CN$18:CN$1158,свод!AY102,'РРО 21-25'!CB$18:CB$1158)</f>
        <v>255190.23</v>
      </c>
      <c r="AO102" s="179">
        <f>SUMIF('РРО 21-25'!CN$18:CN$1158,свод!AY102,'РРО 21-25'!CC$18:CC$1158)</f>
        <v>426880</v>
      </c>
      <c r="AP102" s="179">
        <f>SUMIF('РРО 21-25'!CN$18:CN$1158,свод!AY102,'РРО 21-25'!CD$18:CD$1158)</f>
        <v>0</v>
      </c>
      <c r="AQ102" s="179">
        <f>SUMIF('РРО 21-25'!CN$18:CN$1158,свод!AY102,'РРО 21-25'!CE$18:CE$1158)</f>
        <v>0</v>
      </c>
      <c r="AR102" s="179">
        <f>SUMIF('РРО 21-25'!CN$18:CN$1158,свод!AY102,'РРО 21-25'!CF$18:CF$1158)</f>
        <v>0</v>
      </c>
      <c r="AS102" s="179">
        <f>SUMIF('РРО 21-25'!CN$18:CN$1158,свод!AY102,'РРО 21-25'!CG$18:CG$1158)</f>
        <v>426880</v>
      </c>
      <c r="AT102" s="179">
        <f>SUMIF('РРО 21-25'!CN$18:CN$1158,свод!AY102,'РРО 21-25'!CH$18:CH$1158)</f>
        <v>426880</v>
      </c>
      <c r="AU102" s="179">
        <f>SUMIF('РРО 21-25'!CN$18:CN$1158,свод!AY102,'РРО 21-25'!CI$18:CI$1158)</f>
        <v>0</v>
      </c>
      <c r="AV102" s="179">
        <f>SUMIF('РРО 21-25'!CN$18:CN$1158,свод!AY102,'РРО 21-25'!CJ$18:CJ$1158)</f>
        <v>0</v>
      </c>
      <c r="AW102" s="179">
        <f>SUMIF('РРО 21-25'!CN$18:CN$1158,свод!AY102,'РРО 21-25'!CK$18:CK$1158)</f>
        <v>0</v>
      </c>
      <c r="AX102" s="179">
        <f>SUMIF('РРО 21-25'!CN$18:CN$1158,свод!AY102,'РРО 21-25'!CL$18:CL$1158)</f>
        <v>426880</v>
      </c>
      <c r="AY102" t="str">
        <f t="shared" si="82"/>
        <v>4010000500310нормативный</v>
      </c>
      <c r="BC102" s="142">
        <f t="shared" si="83"/>
        <v>0</v>
      </c>
      <c r="BD102" s="142">
        <f t="shared" si="84"/>
        <v>0</v>
      </c>
      <c r="BE102" s="142">
        <f t="shared" si="85"/>
        <v>0</v>
      </c>
      <c r="BF102" s="142">
        <f t="shared" si="86"/>
        <v>0</v>
      </c>
      <c r="BG102" s="142">
        <f t="shared" si="87"/>
        <v>0</v>
      </c>
      <c r="BH102" s="142">
        <f t="shared" si="88"/>
        <v>153930</v>
      </c>
      <c r="BI102" s="142">
        <f t="shared" si="89"/>
        <v>0</v>
      </c>
      <c r="BJ102" s="142">
        <f t="shared" si="90"/>
        <v>0</v>
      </c>
      <c r="BK102" s="142">
        <f t="shared" si="91"/>
        <v>0</v>
      </c>
      <c r="BL102" s="142">
        <f t="shared" si="92"/>
        <v>153930</v>
      </c>
    </row>
    <row r="103" spans="1:64" ht="15" customHeight="1">
      <c r="A103" s="184">
        <v>401000052</v>
      </c>
      <c r="B103" s="183" t="s">
        <v>132</v>
      </c>
      <c r="C103" s="182" t="s">
        <v>137</v>
      </c>
      <c r="D103" s="182" t="s">
        <v>65</v>
      </c>
      <c r="E103" s="181" t="s">
        <v>92</v>
      </c>
      <c r="F103" s="180">
        <f>SUMIF('РРО 21-25'!CN$18:CN$1158,свод!AY103,'РРО 21-25'!AT$18:AT$1158)</f>
        <v>10030620</v>
      </c>
      <c r="G103" s="180">
        <f>SUMIF('РРО 21-25'!CN$18:CN$1158,свод!AY103,'РРО 21-25'!AU$18:AU$1158)</f>
        <v>10030620</v>
      </c>
      <c r="H103" s="179">
        <f>SUMIF('РРО 21-25'!CN$18:CN$1158,свод!AY103,'РРО 21-25'!AV$18:AV$1158)</f>
        <v>0</v>
      </c>
      <c r="I103" s="179">
        <f>SUMIF('РРО 21-25'!CN$18:CN$1158,свод!AY103,'РРО 21-25'!AW$18:AW$1158)</f>
        <v>0</v>
      </c>
      <c r="J103" s="179">
        <f>SUMIF('РРО 21-25'!CN$18:CN$1158,свод!AY103,'РРО 21-25'!AX$18:AX$1158)</f>
        <v>0</v>
      </c>
      <c r="K103" s="179">
        <f>SUMIF('РРО 21-25'!CN$18:CN$1158,свод!AY103,'РРО 21-25'!AY$18:AY$1158)</f>
        <v>0</v>
      </c>
      <c r="L103" s="179">
        <f>SUMIF('РРО 21-25'!CN$18:CN$1158,свод!AY103,'РРО 21-25'!AZ$18:AZ$1158)</f>
        <v>0</v>
      </c>
      <c r="M103" s="179">
        <f>SUMIF('РРО 21-25'!CN$18:CN$1158,свод!AY103,'РРО 21-25'!BA$18:BA$1158)</f>
        <v>0</v>
      </c>
      <c r="N103" s="179">
        <f>SUMIF('РРО 21-25'!CN$18:CN$1158,свод!AY103,'РРО 21-25'!BB$18:BB$1158)</f>
        <v>10030620</v>
      </c>
      <c r="O103" s="179">
        <f>SUMIF('РРО 21-25'!CN$18:CN$1158,свод!AY103,'РРО 21-25'!BC$18:BC$1158)</f>
        <v>10030620</v>
      </c>
      <c r="P103" s="180">
        <f>SUMIF('РРО 21-25'!CN$18:CN$1158,свод!AY103,'РРО 21-25'!BD$18:BD$1158)</f>
        <v>5557000</v>
      </c>
      <c r="Q103" s="179">
        <f>SUMIF('РРО 21-25'!CN$18:CN$1158,свод!AY103,'РРО 21-25'!BE$18:BE$1158)</f>
        <v>0</v>
      </c>
      <c r="R103" s="179">
        <f>SUMIF('РРО 21-25'!CN$18:CN$1158,свод!AY103,'РРО 21-25'!BF$18:BF$1158)</f>
        <v>0</v>
      </c>
      <c r="S103" s="179">
        <f>SUMIF('РРО 21-25'!CN$18:CN$1158,свод!AY103,'РРО 21-25'!BG$18:BG$1158)</f>
        <v>0</v>
      </c>
      <c r="T103" s="179">
        <f>SUMIF('РРО 21-25'!CN$18:CN$1158,свод!AY103,'РРО 21-25'!BH$18:BH$1158)</f>
        <v>5557000</v>
      </c>
      <c r="U103" s="180">
        <f>SUMIF('РРО 21-25'!CN$18:CN$1158,свод!AY103,'РРО 21-25'!BI$18:BI$1158)</f>
        <v>5139000</v>
      </c>
      <c r="V103" s="179">
        <f>SUMIF('РРО 21-25'!CN$18:CN$1158,свод!AY103,'РРО 21-25'!BJ$18:BJ$1158)</f>
        <v>0</v>
      </c>
      <c r="W103" s="179">
        <f>SUMIF('РРО 21-25'!CN$18:CN$1158,свод!AY103,'РРО 21-25'!BK$18:BK$1158)</f>
        <v>0</v>
      </c>
      <c r="X103" s="179">
        <f>SUMIF('РРО 21-25'!CN$18:CN$1158,свод!AY103,'РРО 21-25'!BL$18:BL$1158)</f>
        <v>0</v>
      </c>
      <c r="Y103" s="179">
        <f>SUMIF('РРО 21-25'!CN$18:CN$1158,свод!AY103,'РРО 21-25'!BM$18:BM$1158)</f>
        <v>5139000</v>
      </c>
      <c r="Z103" s="180">
        <f>SUMIF('РРО 21-25'!CN$18:CN$1158,свод!AY103,'РРО 21-25'!BN$18:BN$1158)</f>
        <v>5139000</v>
      </c>
      <c r="AA103" s="179">
        <f>SUMIF('РРО 21-25'!CN$18:CN$1158,свод!AY103,'РРО 21-25'!BO$18:BO$1158)</f>
        <v>0</v>
      </c>
      <c r="AB103" s="179">
        <f>SUMIF('РРО 21-25'!CN$18:CN$1158,свод!AY103,'РРО 21-25'!BP$18:BP$1158)</f>
        <v>0</v>
      </c>
      <c r="AC103" s="179">
        <f>SUMIF('РРО 21-25'!CN$18:CN$1158,свод!AY103,'РРО 21-25'!BQ$18:BQ$1158)</f>
        <v>0</v>
      </c>
      <c r="AD103" s="179">
        <f>SUMIF('РРО 21-25'!CN$18:CN$1158,свод!AY103,'РРО 21-25'!BR$18:BR$1158)</f>
        <v>5139000</v>
      </c>
      <c r="AE103" s="180">
        <f>SUMIF('РРО 21-25'!CN$18:CN$1158,свод!AY103,'РРО 21-25'!BS$18:BS$1158)</f>
        <v>5139000</v>
      </c>
      <c r="AF103" s="179">
        <f>SUMIF('РРО 21-25'!CN$18:CN$1158,свод!AY103,'РРО 21-25'!BT$18:BT$1158)</f>
        <v>0</v>
      </c>
      <c r="AG103" s="179">
        <f>SUMIF('РРО 21-25'!CN$18:CN$1158,свод!AY103,'РРО 21-25'!BU$18:BU$1158)</f>
        <v>0</v>
      </c>
      <c r="AH103" s="179">
        <f>SUMIF('РРО 21-25'!CN$18:CN$1158,свод!AY103,'РРО 21-25'!BV$18:BV$1158)</f>
        <v>0</v>
      </c>
      <c r="AI103" s="179">
        <f>SUMIF('РРО 21-25'!CN$18:CN$1158,свод!AY103,'РРО 21-25'!BW$18:BW$1158)</f>
        <v>5139000</v>
      </c>
      <c r="AJ103" s="179">
        <f>SUMIF('РРО 21-25'!CN$18:CN$1158,свод!AY103,'РРО 21-25'!BX$18:BX$1158)</f>
        <v>10030620</v>
      </c>
      <c r="AK103" s="179">
        <f>SUMIF('РРО 21-25'!CN$18:CN$1158,свод!AY103,'РРО 21-25'!BY$18:BY$1158)</f>
        <v>0</v>
      </c>
      <c r="AL103" s="179">
        <f>SUMIF('РРО 21-25'!CN$18:CN$1158,свод!AY103,'РРО 21-25'!BZ$18:BZ$1158)</f>
        <v>0</v>
      </c>
      <c r="AM103" s="179">
        <f>SUMIF('РРО 21-25'!CN$18:CN$1158,свод!AY103,'РРО 21-25'!CA$18:CA$1158)</f>
        <v>0</v>
      </c>
      <c r="AN103" s="179">
        <f>SUMIF('РРО 21-25'!CN$18:CN$1158,свод!AY103,'РРО 21-25'!CB$18:CB$1158)</f>
        <v>10030620</v>
      </c>
      <c r="AO103" s="179">
        <f>SUMIF('РРО 21-25'!CN$18:CN$1158,свод!AY103,'РРО 21-25'!CC$18:CC$1158)</f>
        <v>5557000</v>
      </c>
      <c r="AP103" s="179">
        <f>SUMIF('РРО 21-25'!CN$18:CN$1158,свод!AY103,'РРО 21-25'!CD$18:CD$1158)</f>
        <v>0</v>
      </c>
      <c r="AQ103" s="179">
        <f>SUMIF('РРО 21-25'!CN$18:CN$1158,свод!AY103,'РРО 21-25'!CE$18:CE$1158)</f>
        <v>0</v>
      </c>
      <c r="AR103" s="179">
        <f>SUMIF('РРО 21-25'!CN$18:CN$1158,свод!AY103,'РРО 21-25'!CF$18:CF$1158)</f>
        <v>0</v>
      </c>
      <c r="AS103" s="179">
        <f>SUMIF('РРО 21-25'!CN$18:CN$1158,свод!AY103,'РРО 21-25'!CG$18:CG$1158)</f>
        <v>5557000</v>
      </c>
      <c r="AT103" s="179">
        <f>SUMIF('РРО 21-25'!CN$18:CN$1158,свод!AY103,'РРО 21-25'!CH$18:CH$1158)</f>
        <v>5139000</v>
      </c>
      <c r="AU103" s="179">
        <f>SUMIF('РРО 21-25'!CN$18:CN$1158,свод!AY103,'РРО 21-25'!CI$18:CI$1158)</f>
        <v>0</v>
      </c>
      <c r="AV103" s="179">
        <f>SUMIF('РРО 21-25'!CN$18:CN$1158,свод!AY103,'РРО 21-25'!CJ$18:CJ$1158)</f>
        <v>0</v>
      </c>
      <c r="AW103" s="179">
        <f>SUMIF('РРО 21-25'!CN$18:CN$1158,свод!AY103,'РРО 21-25'!CK$18:CK$1158)</f>
        <v>0</v>
      </c>
      <c r="AX103" s="179">
        <f>SUMIF('РРО 21-25'!CN$18:CN$1158,свод!AY103,'РРО 21-25'!CL$18:CL$1158)</f>
        <v>5139000</v>
      </c>
      <c r="AY103" t="str">
        <f t="shared" si="82"/>
        <v>4010000520412плановый</v>
      </c>
      <c r="BC103" s="142">
        <f t="shared" si="83"/>
        <v>0</v>
      </c>
      <c r="BD103" s="142">
        <f t="shared" si="84"/>
        <v>0</v>
      </c>
      <c r="BE103" s="142">
        <f t="shared" si="85"/>
        <v>0</v>
      </c>
      <c r="BF103" s="142">
        <f t="shared" si="86"/>
        <v>0</v>
      </c>
      <c r="BG103" s="142">
        <f t="shared" si="87"/>
        <v>0</v>
      </c>
      <c r="BH103" s="142">
        <f t="shared" si="88"/>
        <v>0</v>
      </c>
      <c r="BI103" s="142">
        <f t="shared" si="89"/>
        <v>0</v>
      </c>
      <c r="BJ103" s="142">
        <f t="shared" si="90"/>
        <v>0</v>
      </c>
      <c r="BK103" s="142">
        <f t="shared" si="91"/>
        <v>0</v>
      </c>
      <c r="BL103" s="142">
        <f t="shared" si="92"/>
        <v>0</v>
      </c>
    </row>
    <row r="104" spans="1:64" ht="15" customHeight="1">
      <c r="A104" s="184">
        <v>401000052</v>
      </c>
      <c r="B104" s="183" t="s">
        <v>132</v>
      </c>
      <c r="C104" s="182" t="s">
        <v>137</v>
      </c>
      <c r="D104" s="182" t="s">
        <v>65</v>
      </c>
      <c r="E104" s="181" t="s">
        <v>91</v>
      </c>
      <c r="F104" s="180">
        <f>SUMIF('РРО 21-25'!CN$18:CN$1158,свод!AY104,'РРО 21-25'!AT$18:AT$1158)</f>
        <v>0</v>
      </c>
      <c r="G104" s="180">
        <f>SUMIF('РРО 21-25'!CN$18:CN$1158,свод!AY104,'РРО 21-25'!AU$18:AU$1158)</f>
        <v>0</v>
      </c>
      <c r="H104" s="179">
        <f>SUMIF('РРО 21-25'!CN$18:CN$1158,свод!AY104,'РРО 21-25'!AV$18:AV$1158)</f>
        <v>0</v>
      </c>
      <c r="I104" s="179">
        <f>SUMIF('РРО 21-25'!CN$18:CN$1158,свод!AY104,'РРО 21-25'!AW$18:AW$1158)</f>
        <v>0</v>
      </c>
      <c r="J104" s="179">
        <f>SUMIF('РРО 21-25'!CN$18:CN$1158,свод!AY104,'РРО 21-25'!AX$18:AX$1158)</f>
        <v>0</v>
      </c>
      <c r="K104" s="179">
        <f>SUMIF('РРО 21-25'!CN$18:CN$1158,свод!AY104,'РРО 21-25'!AY$18:AY$1158)</f>
        <v>0</v>
      </c>
      <c r="L104" s="179">
        <f>SUMIF('РРО 21-25'!CN$18:CN$1158,свод!AY104,'РРО 21-25'!AZ$18:AZ$1158)</f>
        <v>0</v>
      </c>
      <c r="M104" s="179">
        <f>SUMIF('РРО 21-25'!CN$18:CN$1158,свод!AY104,'РРО 21-25'!BA$18:BA$1158)</f>
        <v>0</v>
      </c>
      <c r="N104" s="179">
        <f>SUMIF('РРО 21-25'!CN$18:CN$1158,свод!AY104,'РРО 21-25'!BB$18:BB$1158)</f>
        <v>0</v>
      </c>
      <c r="O104" s="179">
        <f>SUMIF('РРО 21-25'!CN$18:CN$1158,свод!AY104,'РРО 21-25'!BC$18:BC$1158)</f>
        <v>0</v>
      </c>
      <c r="P104" s="180">
        <f>SUMIF('РРО 21-25'!CN$18:CN$1158,свод!AY104,'РРО 21-25'!BD$18:BD$1158)</f>
        <v>0</v>
      </c>
      <c r="Q104" s="179">
        <f>SUMIF('РРО 21-25'!CN$18:CN$1158,свод!AY104,'РРО 21-25'!BE$18:BE$1158)</f>
        <v>0</v>
      </c>
      <c r="R104" s="179">
        <f>SUMIF('РРО 21-25'!CN$18:CN$1158,свод!AY104,'РРО 21-25'!BF$18:BF$1158)</f>
        <v>0</v>
      </c>
      <c r="S104" s="179">
        <f>SUMIF('РРО 21-25'!CN$18:CN$1158,свод!AY104,'РРО 21-25'!BG$18:BG$1158)</f>
        <v>0</v>
      </c>
      <c r="T104" s="179">
        <f>SUMIF('РРО 21-25'!CN$18:CN$1158,свод!AY104,'РРО 21-25'!BH$18:BH$1158)</f>
        <v>0</v>
      </c>
      <c r="U104" s="180">
        <f>SUMIF('РРО 21-25'!CN$18:CN$1158,свод!AY104,'РРО 21-25'!BI$18:BI$1158)</f>
        <v>0</v>
      </c>
      <c r="V104" s="179">
        <f>SUMIF('РРО 21-25'!CN$18:CN$1158,свод!AY104,'РРО 21-25'!BJ$18:BJ$1158)</f>
        <v>0</v>
      </c>
      <c r="W104" s="179">
        <f>SUMIF('РРО 21-25'!CN$18:CN$1158,свод!AY104,'РРО 21-25'!BK$18:BK$1158)</f>
        <v>0</v>
      </c>
      <c r="X104" s="179">
        <f>SUMIF('РРО 21-25'!CN$18:CN$1158,свод!AY104,'РРО 21-25'!BL$18:BL$1158)</f>
        <v>0</v>
      </c>
      <c r="Y104" s="179">
        <f>SUMIF('РРО 21-25'!CN$18:CN$1158,свод!AY104,'РРО 21-25'!BM$18:BM$1158)</f>
        <v>0</v>
      </c>
      <c r="Z104" s="180">
        <f>SUMIF('РРО 21-25'!CN$18:CN$1158,свод!AY104,'РРО 21-25'!BN$18:BN$1158)</f>
        <v>0</v>
      </c>
      <c r="AA104" s="179">
        <f>SUMIF('РРО 21-25'!CN$18:CN$1158,свод!AY104,'РРО 21-25'!BO$18:BO$1158)</f>
        <v>0</v>
      </c>
      <c r="AB104" s="179">
        <f>SUMIF('РРО 21-25'!CN$18:CN$1158,свод!AY104,'РРО 21-25'!BP$18:BP$1158)</f>
        <v>0</v>
      </c>
      <c r="AC104" s="179">
        <f>SUMIF('РРО 21-25'!CN$18:CN$1158,свод!AY104,'РРО 21-25'!BQ$18:BQ$1158)</f>
        <v>0</v>
      </c>
      <c r="AD104" s="179">
        <f>SUMIF('РРО 21-25'!CN$18:CN$1158,свод!AY104,'РРО 21-25'!BR$18:BR$1158)</f>
        <v>0</v>
      </c>
      <c r="AE104" s="180">
        <f>SUMIF('РРО 21-25'!CN$18:CN$1158,свод!AY104,'РРО 21-25'!BS$18:BS$1158)</f>
        <v>0</v>
      </c>
      <c r="AF104" s="179">
        <f>SUMIF('РРО 21-25'!CN$18:CN$1158,свод!AY104,'РРО 21-25'!BT$18:BT$1158)</f>
        <v>0</v>
      </c>
      <c r="AG104" s="179">
        <f>SUMIF('РРО 21-25'!CN$18:CN$1158,свод!AY104,'РРО 21-25'!BU$18:BU$1158)</f>
        <v>0</v>
      </c>
      <c r="AH104" s="179">
        <f>SUMIF('РРО 21-25'!CN$18:CN$1158,свод!AY104,'РРО 21-25'!BV$18:BV$1158)</f>
        <v>0</v>
      </c>
      <c r="AI104" s="179">
        <f>SUMIF('РРО 21-25'!CN$18:CN$1158,свод!AY104,'РРО 21-25'!BW$18:BW$1158)</f>
        <v>0</v>
      </c>
      <c r="AJ104" s="179">
        <f>SUMIF('РРО 21-25'!CN$18:CN$1158,свод!AY104,'РРО 21-25'!BX$18:BX$1158)</f>
        <v>0</v>
      </c>
      <c r="AK104" s="179">
        <f>SUMIF('РРО 21-25'!CN$18:CN$1158,свод!AY104,'РРО 21-25'!BY$18:BY$1158)</f>
        <v>0</v>
      </c>
      <c r="AL104" s="179">
        <f>SUMIF('РРО 21-25'!CN$18:CN$1158,свод!AY104,'РРО 21-25'!BZ$18:BZ$1158)</f>
        <v>0</v>
      </c>
      <c r="AM104" s="179">
        <f>SUMIF('РРО 21-25'!CN$18:CN$1158,свод!AY104,'РРО 21-25'!CA$18:CA$1158)</f>
        <v>0</v>
      </c>
      <c r="AN104" s="179">
        <f>SUMIF('РРО 21-25'!CN$18:CN$1158,свод!AY104,'РРО 21-25'!CB$18:CB$1158)</f>
        <v>0</v>
      </c>
      <c r="AO104" s="179">
        <f>SUMIF('РРО 21-25'!CN$18:CN$1158,свод!AY104,'РРО 21-25'!CC$18:CC$1158)</f>
        <v>0</v>
      </c>
      <c r="AP104" s="179">
        <f>SUMIF('РРО 21-25'!CN$18:CN$1158,свод!AY104,'РРО 21-25'!CD$18:CD$1158)</f>
        <v>0</v>
      </c>
      <c r="AQ104" s="179">
        <f>SUMIF('РРО 21-25'!CN$18:CN$1158,свод!AY104,'РРО 21-25'!CE$18:CE$1158)</f>
        <v>0</v>
      </c>
      <c r="AR104" s="179">
        <f>SUMIF('РРО 21-25'!CN$18:CN$1158,свод!AY104,'РРО 21-25'!CF$18:CF$1158)</f>
        <v>0</v>
      </c>
      <c r="AS104" s="179">
        <f>SUMIF('РРО 21-25'!CN$18:CN$1158,свод!AY104,'РРО 21-25'!CG$18:CG$1158)</f>
        <v>0</v>
      </c>
      <c r="AT104" s="179">
        <f>SUMIF('РРО 21-25'!CN$18:CN$1158,свод!AY104,'РРО 21-25'!CH$18:CH$1158)</f>
        <v>0</v>
      </c>
      <c r="AU104" s="179">
        <f>SUMIF('РРО 21-25'!CN$18:CN$1158,свод!AY104,'РРО 21-25'!CI$18:CI$1158)</f>
        <v>0</v>
      </c>
      <c r="AV104" s="179">
        <f>SUMIF('РРО 21-25'!CN$18:CN$1158,свод!AY104,'РРО 21-25'!CJ$18:CJ$1158)</f>
        <v>0</v>
      </c>
      <c r="AW104" s="179">
        <f>SUMIF('РРО 21-25'!CN$18:CN$1158,свод!AY104,'РРО 21-25'!CK$18:CK$1158)</f>
        <v>0</v>
      </c>
      <c r="AX104" s="179">
        <f>SUMIF('РРО 21-25'!CN$18:CN$1158,свод!AY104,'РРО 21-25'!CL$18:CL$1158)</f>
        <v>0</v>
      </c>
      <c r="AY104" t="str">
        <f t="shared" si="82"/>
        <v>4010000520412нормативный</v>
      </c>
      <c r="BC104" s="142">
        <f t="shared" si="83"/>
        <v>0</v>
      </c>
      <c r="BD104" s="142">
        <f t="shared" si="84"/>
        <v>0</v>
      </c>
      <c r="BE104" s="142">
        <f t="shared" si="85"/>
        <v>0</v>
      </c>
      <c r="BF104" s="142">
        <f t="shared" si="86"/>
        <v>0</v>
      </c>
      <c r="BG104" s="142">
        <f t="shared" si="87"/>
        <v>0</v>
      </c>
      <c r="BH104" s="142">
        <f t="shared" si="88"/>
        <v>0</v>
      </c>
      <c r="BI104" s="142">
        <f t="shared" si="89"/>
        <v>0</v>
      </c>
      <c r="BJ104" s="142">
        <f t="shared" si="90"/>
        <v>0</v>
      </c>
      <c r="BK104" s="142">
        <f t="shared" si="91"/>
        <v>0</v>
      </c>
      <c r="BL104" s="142">
        <f t="shared" si="92"/>
        <v>0</v>
      </c>
    </row>
    <row r="105" spans="1:64" ht="15" customHeight="1">
      <c r="A105" s="184">
        <v>401000053</v>
      </c>
      <c r="B105" s="183" t="s">
        <v>1825</v>
      </c>
      <c r="C105" s="182" t="s">
        <v>303</v>
      </c>
      <c r="D105" s="182" t="s">
        <v>377</v>
      </c>
      <c r="E105" s="181" t="s">
        <v>92</v>
      </c>
      <c r="F105" s="180">
        <f>SUMIF('РРО 21-25'!CN$18:CN$1158,свод!AY105,'РРО 21-25'!AT$18:AT$1158)</f>
        <v>1232510</v>
      </c>
      <c r="G105" s="180">
        <f>SUMIF('РРО 21-25'!CN$18:CN$1158,свод!AY105,'РРО 21-25'!AU$18:AU$1158)</f>
        <v>1232510</v>
      </c>
      <c r="H105" s="179">
        <f>SUMIF('РРО 21-25'!CN$18:CN$1158,свод!AY105,'РРО 21-25'!AV$18:AV$1158)</f>
        <v>0</v>
      </c>
      <c r="I105" s="179">
        <f>SUMIF('РРО 21-25'!CN$18:CN$1158,свод!AY105,'РРО 21-25'!AW$18:AW$1158)</f>
        <v>0</v>
      </c>
      <c r="J105" s="179">
        <f>SUMIF('РРО 21-25'!CN$18:CN$1158,свод!AY105,'РРО 21-25'!AX$18:AX$1158)</f>
        <v>0</v>
      </c>
      <c r="K105" s="179">
        <f>SUMIF('РРО 21-25'!CN$18:CN$1158,свод!AY105,'РРО 21-25'!AY$18:AY$1158)</f>
        <v>0</v>
      </c>
      <c r="L105" s="179">
        <f>SUMIF('РРО 21-25'!CN$18:CN$1158,свод!AY105,'РРО 21-25'!AZ$18:AZ$1158)</f>
        <v>0</v>
      </c>
      <c r="M105" s="179">
        <f>SUMIF('РРО 21-25'!CN$18:CN$1158,свод!AY105,'РРО 21-25'!BA$18:BA$1158)</f>
        <v>0</v>
      </c>
      <c r="N105" s="179">
        <f>SUMIF('РРО 21-25'!CN$18:CN$1158,свод!AY105,'РРО 21-25'!BB$18:BB$1158)</f>
        <v>1232510</v>
      </c>
      <c r="O105" s="179">
        <f>SUMIF('РРО 21-25'!CN$18:CN$1158,свод!AY105,'РРО 21-25'!BC$18:BC$1158)</f>
        <v>1232510</v>
      </c>
      <c r="P105" s="180">
        <f>SUMIF('РРО 21-25'!CN$18:CN$1158,свод!AY105,'РРО 21-25'!BD$18:BD$1158)</f>
        <v>1232510</v>
      </c>
      <c r="Q105" s="179">
        <f>SUMIF('РРО 21-25'!CN$18:CN$1158,свод!AY105,'РРО 21-25'!BE$18:BE$1158)</f>
        <v>0</v>
      </c>
      <c r="R105" s="179">
        <f>SUMIF('РРО 21-25'!CN$18:CN$1158,свод!AY105,'РРО 21-25'!BF$18:BF$1158)</f>
        <v>0</v>
      </c>
      <c r="S105" s="179">
        <f>SUMIF('РРО 21-25'!CN$18:CN$1158,свод!AY105,'РРО 21-25'!BG$18:BG$1158)</f>
        <v>0</v>
      </c>
      <c r="T105" s="179">
        <f>SUMIF('РРО 21-25'!CN$18:CN$1158,свод!AY105,'РРО 21-25'!BH$18:BH$1158)</f>
        <v>1232510</v>
      </c>
      <c r="U105" s="180">
        <f>SUMIF('РРО 21-25'!CN$18:CN$1158,свод!AY105,'РРО 21-25'!BI$18:BI$1158)</f>
        <v>1232510</v>
      </c>
      <c r="V105" s="179">
        <f>SUMIF('РРО 21-25'!CN$18:CN$1158,свод!AY105,'РРО 21-25'!BJ$18:BJ$1158)</f>
        <v>0</v>
      </c>
      <c r="W105" s="179">
        <f>SUMIF('РРО 21-25'!CN$18:CN$1158,свод!AY105,'РРО 21-25'!BK$18:BK$1158)</f>
        <v>0</v>
      </c>
      <c r="X105" s="179">
        <f>SUMIF('РРО 21-25'!CN$18:CN$1158,свод!AY105,'РРО 21-25'!BL$18:BL$1158)</f>
        <v>0</v>
      </c>
      <c r="Y105" s="179">
        <f>SUMIF('РРО 21-25'!CN$18:CN$1158,свод!AY105,'РРО 21-25'!BM$18:BM$1158)</f>
        <v>1232510</v>
      </c>
      <c r="Z105" s="180">
        <f>SUMIF('РРО 21-25'!CN$18:CN$1158,свод!AY105,'РРО 21-25'!BN$18:BN$1158)</f>
        <v>1232510</v>
      </c>
      <c r="AA105" s="179">
        <f>SUMIF('РРО 21-25'!CN$18:CN$1158,свод!AY105,'РРО 21-25'!BO$18:BO$1158)</f>
        <v>0</v>
      </c>
      <c r="AB105" s="179">
        <f>SUMIF('РРО 21-25'!CN$18:CN$1158,свод!AY105,'РРО 21-25'!BP$18:BP$1158)</f>
        <v>0</v>
      </c>
      <c r="AC105" s="179">
        <f>SUMIF('РРО 21-25'!CN$18:CN$1158,свод!AY105,'РРО 21-25'!BQ$18:BQ$1158)</f>
        <v>0</v>
      </c>
      <c r="AD105" s="179">
        <f>SUMIF('РРО 21-25'!CN$18:CN$1158,свод!AY105,'РРО 21-25'!BR$18:BR$1158)</f>
        <v>1232510</v>
      </c>
      <c r="AE105" s="180">
        <f>SUMIF('РРО 21-25'!CN$18:CN$1158,свод!AY105,'РРО 21-25'!BS$18:BS$1158)</f>
        <v>1232510</v>
      </c>
      <c r="AF105" s="179">
        <f>SUMIF('РРО 21-25'!CN$18:CN$1158,свод!AY105,'РРО 21-25'!BT$18:BT$1158)</f>
        <v>0</v>
      </c>
      <c r="AG105" s="179">
        <f>SUMIF('РРО 21-25'!CN$18:CN$1158,свод!AY105,'РРО 21-25'!BU$18:BU$1158)</f>
        <v>0</v>
      </c>
      <c r="AH105" s="179">
        <f>SUMIF('РРО 21-25'!CN$18:CN$1158,свод!AY105,'РРО 21-25'!BV$18:BV$1158)</f>
        <v>0</v>
      </c>
      <c r="AI105" s="179">
        <f>SUMIF('РРО 21-25'!CN$18:CN$1158,свод!AY105,'РРО 21-25'!BW$18:BW$1158)</f>
        <v>1232510</v>
      </c>
      <c r="AJ105" s="179">
        <f>SUMIF('РРО 21-25'!CN$18:CN$1158,свод!AY105,'РРО 21-25'!BX$18:BX$1158)</f>
        <v>1232510</v>
      </c>
      <c r="AK105" s="179">
        <f>SUMIF('РРО 21-25'!CN$18:CN$1158,свод!AY105,'РРО 21-25'!BY$18:BY$1158)</f>
        <v>0</v>
      </c>
      <c r="AL105" s="179">
        <f>SUMIF('РРО 21-25'!CN$18:CN$1158,свод!AY105,'РРО 21-25'!BZ$18:BZ$1158)</f>
        <v>0</v>
      </c>
      <c r="AM105" s="179">
        <f>SUMIF('РРО 21-25'!CN$18:CN$1158,свод!AY105,'РРО 21-25'!CA$18:CA$1158)</f>
        <v>0</v>
      </c>
      <c r="AN105" s="179">
        <f>SUMIF('РРО 21-25'!CN$18:CN$1158,свод!AY105,'РРО 21-25'!CB$18:CB$1158)</f>
        <v>1232510</v>
      </c>
      <c r="AO105" s="179">
        <f>SUMIF('РРО 21-25'!CN$18:CN$1158,свод!AY105,'РРО 21-25'!CC$18:CC$1158)</f>
        <v>1232510</v>
      </c>
      <c r="AP105" s="179">
        <f>SUMIF('РРО 21-25'!CN$18:CN$1158,свод!AY105,'РРО 21-25'!CD$18:CD$1158)</f>
        <v>0</v>
      </c>
      <c r="AQ105" s="179">
        <f>SUMIF('РРО 21-25'!CN$18:CN$1158,свод!AY105,'РРО 21-25'!CE$18:CE$1158)</f>
        <v>0</v>
      </c>
      <c r="AR105" s="179">
        <f>SUMIF('РРО 21-25'!CN$18:CN$1158,свод!AY105,'РРО 21-25'!CF$18:CF$1158)</f>
        <v>0</v>
      </c>
      <c r="AS105" s="179">
        <f>SUMIF('РРО 21-25'!CN$18:CN$1158,свод!AY105,'РРО 21-25'!CG$18:CG$1158)</f>
        <v>1232510</v>
      </c>
      <c r="AT105" s="179">
        <f>SUMIF('РРО 21-25'!CN$18:CN$1158,свод!AY105,'РРО 21-25'!CH$18:CH$1158)</f>
        <v>1232510</v>
      </c>
      <c r="AU105" s="179">
        <f>SUMIF('РРО 21-25'!CN$18:CN$1158,свод!AY105,'РРО 21-25'!CI$18:CI$1158)</f>
        <v>0</v>
      </c>
      <c r="AV105" s="179">
        <f>SUMIF('РРО 21-25'!CN$18:CN$1158,свод!AY105,'РРО 21-25'!CJ$18:CJ$1158)</f>
        <v>0</v>
      </c>
      <c r="AW105" s="179">
        <f>SUMIF('РРО 21-25'!CN$18:CN$1158,свод!AY105,'РРО 21-25'!CK$18:CK$1158)</f>
        <v>0</v>
      </c>
      <c r="AX105" s="179">
        <f>SUMIF('РРО 21-25'!CN$18:CN$1158,свод!AY105,'РРО 21-25'!CL$18:CL$1158)</f>
        <v>1232510</v>
      </c>
      <c r="AY105" t="str">
        <f t="shared" si="82"/>
        <v>4010000531006плановый</v>
      </c>
      <c r="BC105" s="142">
        <f t="shared" si="83"/>
        <v>0</v>
      </c>
      <c r="BD105" s="142">
        <f t="shared" si="84"/>
        <v>0</v>
      </c>
      <c r="BE105" s="142">
        <f t="shared" si="85"/>
        <v>0</v>
      </c>
      <c r="BF105" s="142">
        <f t="shared" si="86"/>
        <v>0</v>
      </c>
      <c r="BG105" s="142">
        <f t="shared" si="87"/>
        <v>0</v>
      </c>
      <c r="BH105" s="142">
        <f t="shared" si="88"/>
        <v>0</v>
      </c>
      <c r="BI105" s="142">
        <f t="shared" si="89"/>
        <v>0</v>
      </c>
      <c r="BJ105" s="142">
        <f t="shared" si="90"/>
        <v>0</v>
      </c>
      <c r="BK105" s="142">
        <f t="shared" si="91"/>
        <v>0</v>
      </c>
      <c r="BL105" s="142">
        <f t="shared" si="92"/>
        <v>0</v>
      </c>
    </row>
    <row r="106" spans="1:64" ht="15" customHeight="1">
      <c r="A106" s="184">
        <v>401000054</v>
      </c>
      <c r="B106" s="183" t="s">
        <v>238</v>
      </c>
      <c r="C106" s="182" t="s">
        <v>71</v>
      </c>
      <c r="D106" s="182" t="s">
        <v>72</v>
      </c>
      <c r="E106" s="181" t="s">
        <v>92</v>
      </c>
      <c r="F106" s="180">
        <f>SUMIF('РРО 21-25'!CN$18:CN$1158,свод!AY106,'РРО 21-25'!AT$18:AT$1158)</f>
        <v>180000</v>
      </c>
      <c r="G106" s="180">
        <f>SUMIF('РРО 21-25'!CN$18:CN$1158,свод!AY106,'РРО 21-25'!AU$18:AU$1158)</f>
        <v>180000</v>
      </c>
      <c r="H106" s="179">
        <f>SUMIF('РРО 21-25'!CN$18:CN$1158,свод!AY106,'РРО 21-25'!AV$18:AV$1158)</f>
        <v>0</v>
      </c>
      <c r="I106" s="179">
        <f>SUMIF('РРО 21-25'!CN$18:CN$1158,свод!AY106,'РРО 21-25'!AW$18:AW$1158)</f>
        <v>0</v>
      </c>
      <c r="J106" s="179">
        <f>SUMIF('РРО 21-25'!CN$18:CN$1158,свод!AY106,'РРО 21-25'!AX$18:AX$1158)</f>
        <v>0</v>
      </c>
      <c r="K106" s="179">
        <f>SUMIF('РРО 21-25'!CN$18:CN$1158,свод!AY106,'РРО 21-25'!AY$18:AY$1158)</f>
        <v>0</v>
      </c>
      <c r="L106" s="179">
        <f>SUMIF('РРО 21-25'!CN$18:CN$1158,свод!AY106,'РРО 21-25'!AZ$18:AZ$1158)</f>
        <v>0</v>
      </c>
      <c r="M106" s="179">
        <f>SUMIF('РРО 21-25'!CN$18:CN$1158,свод!AY106,'РРО 21-25'!BA$18:BA$1158)</f>
        <v>0</v>
      </c>
      <c r="N106" s="179">
        <f>SUMIF('РРО 21-25'!CN$18:CN$1158,свод!AY106,'РРО 21-25'!BB$18:BB$1158)</f>
        <v>180000</v>
      </c>
      <c r="O106" s="179">
        <f>SUMIF('РРО 21-25'!CN$18:CN$1158,свод!AY106,'РРО 21-25'!BC$18:BC$1158)</f>
        <v>180000</v>
      </c>
      <c r="P106" s="180">
        <f>SUMIF('РРО 21-25'!CN$18:CN$1158,свод!AY106,'РРО 21-25'!BD$18:BD$1158)</f>
        <v>520270</v>
      </c>
      <c r="Q106" s="179">
        <f>SUMIF('РРО 21-25'!CN$18:CN$1158,свод!AY106,'РРО 21-25'!BE$18:BE$1158)</f>
        <v>0</v>
      </c>
      <c r="R106" s="179">
        <f>SUMIF('РРО 21-25'!CN$18:CN$1158,свод!AY106,'РРО 21-25'!BF$18:BF$1158)</f>
        <v>0</v>
      </c>
      <c r="S106" s="179">
        <f>SUMIF('РРО 21-25'!CN$18:CN$1158,свод!AY106,'РРО 21-25'!BG$18:BG$1158)</f>
        <v>0</v>
      </c>
      <c r="T106" s="179">
        <f>SUMIF('РРО 21-25'!CN$18:CN$1158,свод!AY106,'РРО 21-25'!BH$18:BH$1158)</f>
        <v>520270</v>
      </c>
      <c r="U106" s="180">
        <f>SUMIF('РРО 21-25'!CN$18:CN$1158,свод!AY106,'РРО 21-25'!BI$18:BI$1158)</f>
        <v>520270</v>
      </c>
      <c r="V106" s="179">
        <f>SUMIF('РРО 21-25'!CN$18:CN$1158,свод!AY106,'РРО 21-25'!BJ$18:BJ$1158)</f>
        <v>0</v>
      </c>
      <c r="W106" s="179">
        <f>SUMIF('РРО 21-25'!CN$18:CN$1158,свод!AY106,'РРО 21-25'!BK$18:BK$1158)</f>
        <v>0</v>
      </c>
      <c r="X106" s="179">
        <f>SUMIF('РРО 21-25'!CN$18:CN$1158,свод!AY106,'РРО 21-25'!BL$18:BL$1158)</f>
        <v>0</v>
      </c>
      <c r="Y106" s="179">
        <f>SUMIF('РРО 21-25'!CN$18:CN$1158,свод!AY106,'РРО 21-25'!BM$18:BM$1158)</f>
        <v>520270</v>
      </c>
      <c r="Z106" s="180">
        <f>SUMIF('РРО 21-25'!CN$18:CN$1158,свод!AY106,'РРО 21-25'!BN$18:BN$1158)</f>
        <v>520270</v>
      </c>
      <c r="AA106" s="179">
        <f>SUMIF('РРО 21-25'!CN$18:CN$1158,свод!AY106,'РРО 21-25'!BO$18:BO$1158)</f>
        <v>0</v>
      </c>
      <c r="AB106" s="179">
        <f>SUMIF('РРО 21-25'!CN$18:CN$1158,свод!AY106,'РРО 21-25'!BP$18:BP$1158)</f>
        <v>0</v>
      </c>
      <c r="AC106" s="179">
        <f>SUMIF('РРО 21-25'!CN$18:CN$1158,свод!AY106,'РРО 21-25'!BQ$18:BQ$1158)</f>
        <v>0</v>
      </c>
      <c r="AD106" s="179">
        <f>SUMIF('РРО 21-25'!CN$18:CN$1158,свод!AY106,'РРО 21-25'!BR$18:BR$1158)</f>
        <v>520270</v>
      </c>
      <c r="AE106" s="180">
        <f>SUMIF('РРО 21-25'!CN$18:CN$1158,свод!AY106,'РРО 21-25'!BS$18:BS$1158)</f>
        <v>520270</v>
      </c>
      <c r="AF106" s="179">
        <f>SUMIF('РРО 21-25'!CN$18:CN$1158,свод!AY106,'РРО 21-25'!BT$18:BT$1158)</f>
        <v>0</v>
      </c>
      <c r="AG106" s="179">
        <f>SUMIF('РРО 21-25'!CN$18:CN$1158,свод!AY106,'РРО 21-25'!BU$18:BU$1158)</f>
        <v>0</v>
      </c>
      <c r="AH106" s="179">
        <f>SUMIF('РРО 21-25'!CN$18:CN$1158,свод!AY106,'РРО 21-25'!BV$18:BV$1158)</f>
        <v>0</v>
      </c>
      <c r="AI106" s="179">
        <f>SUMIF('РРО 21-25'!CN$18:CN$1158,свод!AY106,'РРО 21-25'!BW$18:BW$1158)</f>
        <v>520270</v>
      </c>
      <c r="AJ106" s="179">
        <f>SUMIF('РРО 21-25'!CN$18:CN$1158,свод!AY106,'РРО 21-25'!BX$18:BX$1158)</f>
        <v>180000</v>
      </c>
      <c r="AK106" s="179">
        <f>SUMIF('РРО 21-25'!CN$18:CN$1158,свод!AY106,'РРО 21-25'!BY$18:BY$1158)</f>
        <v>0</v>
      </c>
      <c r="AL106" s="179">
        <f>SUMIF('РРО 21-25'!CN$18:CN$1158,свод!AY106,'РРО 21-25'!BZ$18:BZ$1158)</f>
        <v>0</v>
      </c>
      <c r="AM106" s="179">
        <f>SUMIF('РРО 21-25'!CN$18:CN$1158,свод!AY106,'РРО 21-25'!CA$18:CA$1158)</f>
        <v>0</v>
      </c>
      <c r="AN106" s="179">
        <f>SUMIF('РРО 21-25'!CN$18:CN$1158,свод!AY106,'РРО 21-25'!CB$18:CB$1158)</f>
        <v>180000</v>
      </c>
      <c r="AO106" s="179">
        <f>SUMIF('РРО 21-25'!CN$18:CN$1158,свод!AY106,'РРО 21-25'!CC$18:CC$1158)</f>
        <v>520270</v>
      </c>
      <c r="AP106" s="179">
        <f>SUMIF('РРО 21-25'!CN$18:CN$1158,свод!AY106,'РРО 21-25'!CD$18:CD$1158)</f>
        <v>0</v>
      </c>
      <c r="AQ106" s="179">
        <f>SUMIF('РРО 21-25'!CN$18:CN$1158,свод!AY106,'РРО 21-25'!CE$18:CE$1158)</f>
        <v>0</v>
      </c>
      <c r="AR106" s="179">
        <f>SUMIF('РРО 21-25'!CN$18:CN$1158,свод!AY106,'РРО 21-25'!CF$18:CF$1158)</f>
        <v>0</v>
      </c>
      <c r="AS106" s="179">
        <f>SUMIF('РРО 21-25'!CN$18:CN$1158,свод!AY106,'РРО 21-25'!CG$18:CG$1158)</f>
        <v>520270</v>
      </c>
      <c r="AT106" s="179">
        <f>SUMIF('РРО 21-25'!CN$18:CN$1158,свод!AY106,'РРО 21-25'!CH$18:CH$1158)</f>
        <v>520270</v>
      </c>
      <c r="AU106" s="179">
        <f>SUMIF('РРО 21-25'!CN$18:CN$1158,свод!AY106,'РРО 21-25'!CI$18:CI$1158)</f>
        <v>0</v>
      </c>
      <c r="AV106" s="179">
        <f>SUMIF('РРО 21-25'!CN$18:CN$1158,свод!AY106,'РРО 21-25'!CJ$18:CJ$1158)</f>
        <v>0</v>
      </c>
      <c r="AW106" s="179">
        <f>SUMIF('РРО 21-25'!CN$18:CN$1158,свод!AY106,'РРО 21-25'!CK$18:CK$1158)</f>
        <v>0</v>
      </c>
      <c r="AX106" s="179">
        <f>SUMIF('РРО 21-25'!CN$18:CN$1158,свод!AY106,'РРО 21-25'!CL$18:CL$1158)</f>
        <v>520270</v>
      </c>
      <c r="AY106" t="str">
        <f t="shared" si="82"/>
        <v>4010000540113плановый</v>
      </c>
      <c r="BC106" s="142">
        <f t="shared" si="83"/>
        <v>0</v>
      </c>
      <c r="BD106" s="142">
        <f t="shared" si="84"/>
        <v>0</v>
      </c>
      <c r="BE106" s="142">
        <f t="shared" si="85"/>
        <v>0</v>
      </c>
      <c r="BF106" s="142">
        <f t="shared" si="86"/>
        <v>0</v>
      </c>
      <c r="BG106" s="142">
        <f t="shared" si="87"/>
        <v>0</v>
      </c>
      <c r="BH106" s="142">
        <f t="shared" si="88"/>
        <v>0</v>
      </c>
      <c r="BI106" s="142">
        <f t="shared" si="89"/>
        <v>0</v>
      </c>
      <c r="BJ106" s="142">
        <f t="shared" si="90"/>
        <v>0</v>
      </c>
      <c r="BK106" s="142">
        <f t="shared" si="91"/>
        <v>0</v>
      </c>
      <c r="BL106" s="142">
        <f t="shared" si="92"/>
        <v>0</v>
      </c>
    </row>
    <row r="107" spans="1:64" ht="15" customHeight="1">
      <c r="A107" s="184">
        <v>401000054</v>
      </c>
      <c r="B107" s="183" t="s">
        <v>238</v>
      </c>
      <c r="C107" s="182" t="s">
        <v>219</v>
      </c>
      <c r="D107" s="182" t="s">
        <v>219</v>
      </c>
      <c r="E107" s="181" t="s">
        <v>92</v>
      </c>
      <c r="F107" s="180">
        <f>SUMIF('РРО 21-25'!CN$18:CN$1158,свод!AY107,'РРО 21-25'!AT$18:AT$1158)</f>
        <v>13901420.33</v>
      </c>
      <c r="G107" s="180">
        <f>SUMIF('РРО 21-25'!CN$18:CN$1158,свод!AY107,'РРО 21-25'!AU$18:AU$1158)</f>
        <v>13901420.33</v>
      </c>
      <c r="H107" s="179">
        <f>SUMIF('РРО 21-25'!CN$18:CN$1158,свод!AY107,'РРО 21-25'!AV$18:AV$1158)</f>
        <v>0</v>
      </c>
      <c r="I107" s="179">
        <f>SUMIF('РРО 21-25'!CN$18:CN$1158,свод!AY107,'РРО 21-25'!AW$18:AW$1158)</f>
        <v>0</v>
      </c>
      <c r="J107" s="179">
        <f>SUMIF('РРО 21-25'!CN$18:CN$1158,свод!AY107,'РРО 21-25'!AX$18:AX$1158)</f>
        <v>147080.75</v>
      </c>
      <c r="K107" s="179">
        <f>SUMIF('РРО 21-25'!CN$18:CN$1158,свод!AY107,'РРО 21-25'!AY$18:AY$1158)</f>
        <v>147080.75</v>
      </c>
      <c r="L107" s="179">
        <f>SUMIF('РРО 21-25'!CN$18:CN$1158,свод!AY107,'РРО 21-25'!AZ$18:AZ$1158)</f>
        <v>0</v>
      </c>
      <c r="M107" s="179">
        <f>SUMIF('РРО 21-25'!CN$18:CN$1158,свод!AY107,'РРО 21-25'!BA$18:BA$1158)</f>
        <v>0</v>
      </c>
      <c r="N107" s="179">
        <f>SUMIF('РРО 21-25'!CN$18:CN$1158,свод!AY107,'РРО 21-25'!BB$18:BB$1158)</f>
        <v>13754339.58</v>
      </c>
      <c r="O107" s="179">
        <f>SUMIF('РРО 21-25'!CN$18:CN$1158,свод!AY107,'РРО 21-25'!BC$18:BC$1158)</f>
        <v>13754339.58</v>
      </c>
      <c r="P107" s="180">
        <f>SUMIF('РРО 21-25'!CN$18:CN$1158,свод!AY107,'РРО 21-25'!BD$18:BD$1158)</f>
        <v>21046810.050000001</v>
      </c>
      <c r="Q107" s="179">
        <f>SUMIF('РРО 21-25'!CN$18:CN$1158,свод!AY107,'РРО 21-25'!BE$18:BE$1158)</f>
        <v>0</v>
      </c>
      <c r="R107" s="179">
        <f>SUMIF('РРО 21-25'!CN$18:CN$1158,свод!AY107,'РРО 21-25'!BF$18:BF$1158)</f>
        <v>0</v>
      </c>
      <c r="S107" s="179">
        <f>SUMIF('РРО 21-25'!CN$18:CN$1158,свод!AY107,'РРО 21-25'!BG$18:BG$1158)</f>
        <v>0</v>
      </c>
      <c r="T107" s="179">
        <f>SUMIF('РРО 21-25'!CN$18:CN$1158,свод!AY107,'РРО 21-25'!BH$18:BH$1158)</f>
        <v>21046810.050000001</v>
      </c>
      <c r="U107" s="180">
        <f>SUMIF('РРО 21-25'!CN$18:CN$1158,свод!AY107,'РРО 21-25'!BI$18:BI$1158)</f>
        <v>16645974.82</v>
      </c>
      <c r="V107" s="179">
        <f>SUMIF('РРО 21-25'!CN$18:CN$1158,свод!AY107,'РРО 21-25'!BJ$18:BJ$1158)</f>
        <v>0</v>
      </c>
      <c r="W107" s="179">
        <f>SUMIF('РРО 21-25'!CN$18:CN$1158,свод!AY107,'РРО 21-25'!BK$18:BK$1158)</f>
        <v>0</v>
      </c>
      <c r="X107" s="179">
        <f>SUMIF('РРО 21-25'!CN$18:CN$1158,свод!AY107,'РРО 21-25'!BL$18:BL$1158)</f>
        <v>0</v>
      </c>
      <c r="Y107" s="179">
        <f>SUMIF('РРО 21-25'!CN$18:CN$1158,свод!AY107,'РРО 21-25'!BM$18:BM$1158)</f>
        <v>16645974.82</v>
      </c>
      <c r="Z107" s="180">
        <f>SUMIF('РРО 21-25'!CN$18:CN$1158,свод!AY107,'РРО 21-25'!BN$18:BN$1158)</f>
        <v>16647714.82</v>
      </c>
      <c r="AA107" s="179">
        <f>SUMIF('РРО 21-25'!CN$18:CN$1158,свод!AY107,'РРО 21-25'!BO$18:BO$1158)</f>
        <v>0</v>
      </c>
      <c r="AB107" s="179">
        <f>SUMIF('РРО 21-25'!CN$18:CN$1158,свод!AY107,'РРО 21-25'!BP$18:BP$1158)</f>
        <v>0</v>
      </c>
      <c r="AC107" s="179">
        <f>SUMIF('РРО 21-25'!CN$18:CN$1158,свод!AY107,'РРО 21-25'!BQ$18:BQ$1158)</f>
        <v>0</v>
      </c>
      <c r="AD107" s="179">
        <f>SUMIF('РРО 21-25'!CN$18:CN$1158,свод!AY107,'РРО 21-25'!BR$18:BR$1158)</f>
        <v>16647714.82</v>
      </c>
      <c r="AE107" s="180">
        <f>SUMIF('РРО 21-25'!CN$18:CN$1158,свод!AY107,'РРО 21-25'!BS$18:BS$1158)</f>
        <v>16647714.82</v>
      </c>
      <c r="AF107" s="179">
        <f>SUMIF('РРО 21-25'!CN$18:CN$1158,свод!AY107,'РРО 21-25'!BT$18:BT$1158)</f>
        <v>0</v>
      </c>
      <c r="AG107" s="179">
        <f>SUMIF('РРО 21-25'!CN$18:CN$1158,свод!AY107,'РРО 21-25'!BU$18:BU$1158)</f>
        <v>0</v>
      </c>
      <c r="AH107" s="179">
        <f>SUMIF('РРО 21-25'!CN$18:CN$1158,свод!AY107,'РРО 21-25'!BV$18:BV$1158)</f>
        <v>0</v>
      </c>
      <c r="AI107" s="179">
        <f>SUMIF('РРО 21-25'!CN$18:CN$1158,свод!AY107,'РРО 21-25'!BW$18:BW$1158)</f>
        <v>16647714.82</v>
      </c>
      <c r="AJ107" s="179">
        <f>SUMIF('РРО 21-25'!CN$18:CN$1158,свод!AY107,'РРО 21-25'!BX$18:BX$1158)</f>
        <v>13901420.33</v>
      </c>
      <c r="AK107" s="179">
        <f>SUMIF('РРО 21-25'!CN$18:CN$1158,свод!AY107,'РРО 21-25'!BY$18:BY$1158)</f>
        <v>0</v>
      </c>
      <c r="AL107" s="179">
        <f>SUMIF('РРО 21-25'!CN$18:CN$1158,свод!AY107,'РРО 21-25'!BZ$18:BZ$1158)</f>
        <v>147080.75</v>
      </c>
      <c r="AM107" s="179">
        <f>SUMIF('РРО 21-25'!CN$18:CN$1158,свод!AY107,'РРО 21-25'!CA$18:CA$1158)</f>
        <v>0</v>
      </c>
      <c r="AN107" s="179">
        <f>SUMIF('РРО 21-25'!CN$18:CN$1158,свод!AY107,'РРО 21-25'!CB$18:CB$1158)</f>
        <v>13754339.58</v>
      </c>
      <c r="AO107" s="179">
        <f>SUMIF('РРО 21-25'!CN$18:CN$1158,свод!AY107,'РРО 21-25'!CC$18:CC$1158)</f>
        <v>21046810.050000001</v>
      </c>
      <c r="AP107" s="179">
        <f>SUMIF('РРО 21-25'!CN$18:CN$1158,свод!AY107,'РРО 21-25'!CD$18:CD$1158)</f>
        <v>0</v>
      </c>
      <c r="AQ107" s="179">
        <f>SUMIF('РРО 21-25'!CN$18:CN$1158,свод!AY107,'РРО 21-25'!CE$18:CE$1158)</f>
        <v>0</v>
      </c>
      <c r="AR107" s="179">
        <f>SUMIF('РРО 21-25'!CN$18:CN$1158,свод!AY107,'РРО 21-25'!CF$18:CF$1158)</f>
        <v>0</v>
      </c>
      <c r="AS107" s="179">
        <f>SUMIF('РРО 21-25'!CN$18:CN$1158,свод!AY107,'РРО 21-25'!CG$18:CG$1158)</f>
        <v>21046810.050000001</v>
      </c>
      <c r="AT107" s="179">
        <f>SUMIF('РРО 21-25'!CN$18:CN$1158,свод!AY107,'РРО 21-25'!CH$18:CH$1158)</f>
        <v>16645974.82</v>
      </c>
      <c r="AU107" s="179">
        <f>SUMIF('РРО 21-25'!CN$18:CN$1158,свод!AY107,'РРО 21-25'!CI$18:CI$1158)</f>
        <v>0</v>
      </c>
      <c r="AV107" s="179">
        <f>SUMIF('РРО 21-25'!CN$18:CN$1158,свод!AY107,'РРО 21-25'!CJ$18:CJ$1158)</f>
        <v>0</v>
      </c>
      <c r="AW107" s="179">
        <f>SUMIF('РРО 21-25'!CN$18:CN$1158,свод!AY107,'РРО 21-25'!CK$18:CK$1158)</f>
        <v>0</v>
      </c>
      <c r="AX107" s="179">
        <f>SUMIF('РРО 21-25'!CN$18:CN$1158,свод!AY107,'РРО 21-25'!CL$18:CL$1158)</f>
        <v>16645974.82</v>
      </c>
      <c r="AY107" t="str">
        <f t="shared" si="82"/>
        <v>4010000540707плановый</v>
      </c>
      <c r="BC107" s="142">
        <f t="shared" si="83"/>
        <v>0</v>
      </c>
      <c r="BD107" s="142">
        <f t="shared" si="84"/>
        <v>0</v>
      </c>
      <c r="BE107" s="142">
        <f t="shared" si="85"/>
        <v>0</v>
      </c>
      <c r="BF107" s="142">
        <f t="shared" si="86"/>
        <v>0</v>
      </c>
      <c r="BG107" s="142">
        <f t="shared" si="87"/>
        <v>0</v>
      </c>
      <c r="BH107" s="142">
        <f t="shared" si="88"/>
        <v>0</v>
      </c>
      <c r="BI107" s="142">
        <f t="shared" si="89"/>
        <v>0</v>
      </c>
      <c r="BJ107" s="142">
        <f t="shared" si="90"/>
        <v>0</v>
      </c>
      <c r="BK107" s="142">
        <f t="shared" si="91"/>
        <v>0</v>
      </c>
      <c r="BL107" s="142">
        <f t="shared" si="92"/>
        <v>0</v>
      </c>
    </row>
    <row r="108" spans="1:64" ht="15" customHeight="1">
      <c r="A108" s="184">
        <v>401000054</v>
      </c>
      <c r="B108" s="183" t="s">
        <v>1824</v>
      </c>
      <c r="C108" s="182" t="s">
        <v>219</v>
      </c>
      <c r="D108" s="182" t="s">
        <v>1007</v>
      </c>
      <c r="E108" s="181" t="s">
        <v>92</v>
      </c>
      <c r="F108" s="180">
        <f>SUMIF('РРО 21-25'!CN$18:CN$1158,свод!AY108,'РРО 21-25'!AT$18:AT$1158)</f>
        <v>8135253.4900000002</v>
      </c>
      <c r="G108" s="180">
        <f>SUMIF('РРО 21-25'!CN$18:CN$1158,свод!AY108,'РРО 21-25'!AU$18:AU$1158)</f>
        <v>8135253.4900000002</v>
      </c>
      <c r="H108" s="179">
        <f>SUMIF('РРО 21-25'!CN$18:CN$1158,свод!AY108,'РРО 21-25'!AV$18:AV$1158)</f>
        <v>0</v>
      </c>
      <c r="I108" s="179">
        <f>SUMIF('РРО 21-25'!CN$18:CN$1158,свод!AY108,'РРО 21-25'!AW$18:AW$1158)</f>
        <v>0</v>
      </c>
      <c r="J108" s="179">
        <f>SUMIF('РРО 21-25'!CN$18:CN$1158,свод!AY108,'РРО 21-25'!AX$18:AX$1158)</f>
        <v>0</v>
      </c>
      <c r="K108" s="179">
        <f>SUMIF('РРО 21-25'!CN$18:CN$1158,свод!AY108,'РРО 21-25'!AY$18:AY$1158)</f>
        <v>0</v>
      </c>
      <c r="L108" s="179">
        <f>SUMIF('РРО 21-25'!CN$18:CN$1158,свод!AY108,'РРО 21-25'!AZ$18:AZ$1158)</f>
        <v>0</v>
      </c>
      <c r="M108" s="179">
        <f>SUMIF('РРО 21-25'!CN$18:CN$1158,свод!AY108,'РРО 21-25'!BA$18:BA$1158)</f>
        <v>0</v>
      </c>
      <c r="N108" s="179">
        <f>SUMIF('РРО 21-25'!CN$18:CN$1158,свод!AY108,'РРО 21-25'!BB$18:BB$1158)</f>
        <v>8135253.4900000002</v>
      </c>
      <c r="O108" s="179">
        <f>SUMIF('РРО 21-25'!CN$18:CN$1158,свод!AY108,'РРО 21-25'!BC$18:BC$1158)</f>
        <v>8135253.4900000002</v>
      </c>
      <c r="P108" s="180">
        <f>SUMIF('РРО 21-25'!CN$18:CN$1158,свод!AY108,'РРО 21-25'!BD$18:BD$1158)</f>
        <v>8189050</v>
      </c>
      <c r="Q108" s="179">
        <f>SUMIF('РРО 21-25'!CN$18:CN$1158,свод!AY108,'РРО 21-25'!BE$18:BE$1158)</f>
        <v>0</v>
      </c>
      <c r="R108" s="179">
        <f>SUMIF('РРО 21-25'!CN$18:CN$1158,свод!AY108,'РРО 21-25'!BF$18:BF$1158)</f>
        <v>0</v>
      </c>
      <c r="S108" s="179">
        <f>SUMIF('РРО 21-25'!CN$18:CN$1158,свод!AY108,'РРО 21-25'!BG$18:BG$1158)</f>
        <v>0</v>
      </c>
      <c r="T108" s="179">
        <f>SUMIF('РРО 21-25'!CN$18:CN$1158,свод!AY108,'РРО 21-25'!BH$18:BH$1158)</f>
        <v>8189050</v>
      </c>
      <c r="U108" s="180">
        <f>SUMIF('РРО 21-25'!CN$18:CN$1158,свод!AY108,'РРО 21-25'!BI$18:BI$1158)</f>
        <v>8079050</v>
      </c>
      <c r="V108" s="179">
        <f>SUMIF('РРО 21-25'!CN$18:CN$1158,свод!AY108,'РРО 21-25'!BJ$18:BJ$1158)</f>
        <v>0</v>
      </c>
      <c r="W108" s="179">
        <f>SUMIF('РРО 21-25'!CN$18:CN$1158,свод!AY108,'РРО 21-25'!BK$18:BK$1158)</f>
        <v>0</v>
      </c>
      <c r="X108" s="179">
        <f>SUMIF('РРО 21-25'!CN$18:CN$1158,свод!AY108,'РРО 21-25'!BL$18:BL$1158)</f>
        <v>0</v>
      </c>
      <c r="Y108" s="179">
        <f>SUMIF('РРО 21-25'!CN$18:CN$1158,свод!AY108,'РРО 21-25'!BM$18:BM$1158)</f>
        <v>8079050</v>
      </c>
      <c r="Z108" s="180">
        <f>SUMIF('РРО 21-25'!CN$18:CN$1158,свод!AY108,'РРО 21-25'!BN$18:BN$1158)</f>
        <v>8079050</v>
      </c>
      <c r="AA108" s="179">
        <f>SUMIF('РРО 21-25'!CN$18:CN$1158,свод!AY108,'РРО 21-25'!BO$18:BO$1158)</f>
        <v>0</v>
      </c>
      <c r="AB108" s="179">
        <f>SUMIF('РРО 21-25'!CN$18:CN$1158,свод!AY108,'РРО 21-25'!BP$18:BP$1158)</f>
        <v>0</v>
      </c>
      <c r="AC108" s="179">
        <f>SUMIF('РРО 21-25'!CN$18:CN$1158,свод!AY108,'РРО 21-25'!BQ$18:BQ$1158)</f>
        <v>0</v>
      </c>
      <c r="AD108" s="179">
        <f>SUMIF('РРО 21-25'!CN$18:CN$1158,свод!AY108,'РРО 21-25'!BR$18:BR$1158)</f>
        <v>8079050</v>
      </c>
      <c r="AE108" s="180">
        <f>SUMIF('РРО 21-25'!CN$18:CN$1158,свод!AY108,'РРО 21-25'!BS$18:BS$1158)</f>
        <v>8385050</v>
      </c>
      <c r="AF108" s="179">
        <f>SUMIF('РРО 21-25'!CN$18:CN$1158,свод!AY108,'РРО 21-25'!BT$18:BT$1158)</f>
        <v>0</v>
      </c>
      <c r="AG108" s="179">
        <f>SUMIF('РРО 21-25'!CN$18:CN$1158,свод!AY108,'РРО 21-25'!BU$18:BU$1158)</f>
        <v>0</v>
      </c>
      <c r="AH108" s="179">
        <f>SUMIF('РРО 21-25'!CN$18:CN$1158,свод!AY108,'РРО 21-25'!BV$18:BV$1158)</f>
        <v>0</v>
      </c>
      <c r="AI108" s="179">
        <f>SUMIF('РРО 21-25'!CN$18:CN$1158,свод!AY108,'РРО 21-25'!BW$18:BW$1158)</f>
        <v>8385050</v>
      </c>
      <c r="AJ108" s="179">
        <f>SUMIF('РРО 21-25'!CN$18:CN$1158,свод!AY108,'РРО 21-25'!BX$18:BX$1158)</f>
        <v>8135253.4900000002</v>
      </c>
      <c r="AK108" s="179">
        <f>SUMIF('РРО 21-25'!CN$18:CN$1158,свод!AY108,'РРО 21-25'!BY$18:BY$1158)</f>
        <v>0</v>
      </c>
      <c r="AL108" s="179">
        <f>SUMIF('РРО 21-25'!CN$18:CN$1158,свод!AY108,'РРО 21-25'!BZ$18:BZ$1158)</f>
        <v>0</v>
      </c>
      <c r="AM108" s="179">
        <f>SUMIF('РРО 21-25'!CN$18:CN$1158,свод!AY108,'РРО 21-25'!CA$18:CA$1158)</f>
        <v>0</v>
      </c>
      <c r="AN108" s="179">
        <f>SUMIF('РРО 21-25'!CN$18:CN$1158,свод!AY108,'РРО 21-25'!CB$18:CB$1158)</f>
        <v>8135253.4900000002</v>
      </c>
      <c r="AO108" s="179">
        <f>SUMIF('РРО 21-25'!CN$18:CN$1158,свод!AY108,'РРО 21-25'!CC$18:CC$1158)</f>
        <v>8189050</v>
      </c>
      <c r="AP108" s="179">
        <f>SUMIF('РРО 21-25'!CN$18:CN$1158,свод!AY108,'РРО 21-25'!CD$18:CD$1158)</f>
        <v>0</v>
      </c>
      <c r="AQ108" s="179">
        <f>SUMIF('РРО 21-25'!CN$18:CN$1158,свод!AY108,'РРО 21-25'!CE$18:CE$1158)</f>
        <v>0</v>
      </c>
      <c r="AR108" s="179">
        <f>SUMIF('РРО 21-25'!CN$18:CN$1158,свод!AY108,'РРО 21-25'!CF$18:CF$1158)</f>
        <v>0</v>
      </c>
      <c r="AS108" s="179">
        <f>SUMIF('РРО 21-25'!CN$18:CN$1158,свод!AY108,'РРО 21-25'!CG$18:CG$1158)</f>
        <v>8189050</v>
      </c>
      <c r="AT108" s="179">
        <f>SUMIF('РРО 21-25'!CN$18:CN$1158,свод!AY108,'РРО 21-25'!CH$18:CH$1158)</f>
        <v>8079050</v>
      </c>
      <c r="AU108" s="179">
        <f>SUMIF('РРО 21-25'!CN$18:CN$1158,свод!AY108,'РРО 21-25'!CI$18:CI$1158)</f>
        <v>0</v>
      </c>
      <c r="AV108" s="179">
        <f>SUMIF('РРО 21-25'!CN$18:CN$1158,свод!AY108,'РРО 21-25'!CJ$18:CJ$1158)</f>
        <v>0</v>
      </c>
      <c r="AW108" s="179">
        <f>SUMIF('РРО 21-25'!CN$18:CN$1158,свод!AY108,'РРО 21-25'!CK$18:CK$1158)</f>
        <v>0</v>
      </c>
      <c r="AX108" s="179">
        <f>SUMIF('РРО 21-25'!CN$18:CN$1158,свод!AY108,'РРО 21-25'!CL$18:CL$1158)</f>
        <v>8079050</v>
      </c>
      <c r="AY108" t="str">
        <f t="shared" si="82"/>
        <v>4010000540709плановый</v>
      </c>
      <c r="BC108" s="142">
        <f t="shared" si="83"/>
        <v>0</v>
      </c>
      <c r="BD108" s="142">
        <f t="shared" si="84"/>
        <v>0</v>
      </c>
      <c r="BE108" s="142">
        <f t="shared" si="85"/>
        <v>0</v>
      </c>
      <c r="BF108" s="142">
        <f t="shared" si="86"/>
        <v>0</v>
      </c>
      <c r="BG108" s="142">
        <f t="shared" si="87"/>
        <v>0</v>
      </c>
      <c r="BH108" s="142">
        <f t="shared" si="88"/>
        <v>0</v>
      </c>
      <c r="BI108" s="142">
        <f t="shared" si="89"/>
        <v>0</v>
      </c>
      <c r="BJ108" s="142">
        <f t="shared" si="90"/>
        <v>0</v>
      </c>
      <c r="BK108" s="142">
        <f t="shared" si="91"/>
        <v>0</v>
      </c>
      <c r="BL108" s="142">
        <f t="shared" si="92"/>
        <v>0</v>
      </c>
    </row>
    <row r="109" spans="1:64" ht="15" customHeight="1">
      <c r="A109" s="184">
        <v>401000056</v>
      </c>
      <c r="B109" s="183" t="s">
        <v>232</v>
      </c>
      <c r="C109" s="182" t="s">
        <v>71</v>
      </c>
      <c r="D109" s="182" t="s">
        <v>72</v>
      </c>
      <c r="E109" s="181" t="s">
        <v>92</v>
      </c>
      <c r="F109" s="180">
        <f>SUMIF('РРО 21-25'!CN$18:CN$1158,свод!AY109,'РРО 21-25'!AT$18:AT$1158)</f>
        <v>2852200</v>
      </c>
      <c r="G109" s="180">
        <f>SUMIF('РРО 21-25'!CN$18:CN$1158,свод!AY109,'РРО 21-25'!AU$18:AU$1158)</f>
        <v>2852200</v>
      </c>
      <c r="H109" s="179">
        <f>SUMIF('РРО 21-25'!CN$18:CN$1158,свод!AY109,'РРО 21-25'!AV$18:AV$1158)</f>
        <v>0</v>
      </c>
      <c r="I109" s="179">
        <f>SUMIF('РРО 21-25'!CN$18:CN$1158,свод!AY109,'РРО 21-25'!AW$18:AW$1158)</f>
        <v>0</v>
      </c>
      <c r="J109" s="179">
        <f>SUMIF('РРО 21-25'!CN$18:CN$1158,свод!AY109,'РРО 21-25'!AX$18:AX$1158)</f>
        <v>0</v>
      </c>
      <c r="K109" s="179">
        <f>SUMIF('РРО 21-25'!CN$18:CN$1158,свод!AY109,'РРО 21-25'!AY$18:AY$1158)</f>
        <v>0</v>
      </c>
      <c r="L109" s="179">
        <f>SUMIF('РРО 21-25'!CN$18:CN$1158,свод!AY109,'РРО 21-25'!AZ$18:AZ$1158)</f>
        <v>0</v>
      </c>
      <c r="M109" s="179">
        <f>SUMIF('РРО 21-25'!CN$18:CN$1158,свод!AY109,'РРО 21-25'!BA$18:BA$1158)</f>
        <v>0</v>
      </c>
      <c r="N109" s="179">
        <f>SUMIF('РРО 21-25'!CN$18:CN$1158,свод!AY109,'РРО 21-25'!BB$18:BB$1158)</f>
        <v>2852200</v>
      </c>
      <c r="O109" s="179">
        <f>SUMIF('РРО 21-25'!CN$18:CN$1158,свод!AY109,'РРО 21-25'!BC$18:BC$1158)</f>
        <v>2852200</v>
      </c>
      <c r="P109" s="180">
        <f>SUMIF('РРО 21-25'!CN$18:CN$1158,свод!AY109,'РРО 21-25'!BD$18:BD$1158)</f>
        <v>2852200</v>
      </c>
      <c r="Q109" s="179">
        <f>SUMIF('РРО 21-25'!CN$18:CN$1158,свод!AY109,'РРО 21-25'!BE$18:BE$1158)</f>
        <v>0</v>
      </c>
      <c r="R109" s="179">
        <f>SUMIF('РРО 21-25'!CN$18:CN$1158,свод!AY109,'РРО 21-25'!BF$18:BF$1158)</f>
        <v>0</v>
      </c>
      <c r="S109" s="179">
        <f>SUMIF('РРО 21-25'!CN$18:CN$1158,свод!AY109,'РРО 21-25'!BG$18:BG$1158)</f>
        <v>0</v>
      </c>
      <c r="T109" s="179">
        <f>SUMIF('РРО 21-25'!CN$18:CN$1158,свод!AY109,'РРО 21-25'!BH$18:BH$1158)</f>
        <v>2852200</v>
      </c>
      <c r="U109" s="180">
        <f>SUMIF('РРО 21-25'!CN$18:CN$1158,свод!AY109,'РРО 21-25'!BI$18:BI$1158)</f>
        <v>2852200</v>
      </c>
      <c r="V109" s="179">
        <f>SUMIF('РРО 21-25'!CN$18:CN$1158,свод!AY109,'РРО 21-25'!BJ$18:BJ$1158)</f>
        <v>0</v>
      </c>
      <c r="W109" s="179">
        <f>SUMIF('РРО 21-25'!CN$18:CN$1158,свод!AY109,'РРО 21-25'!BK$18:BK$1158)</f>
        <v>0</v>
      </c>
      <c r="X109" s="179">
        <f>SUMIF('РРО 21-25'!CN$18:CN$1158,свод!AY109,'РРО 21-25'!BL$18:BL$1158)</f>
        <v>0</v>
      </c>
      <c r="Y109" s="179">
        <f>SUMIF('РРО 21-25'!CN$18:CN$1158,свод!AY109,'РРО 21-25'!BM$18:BM$1158)</f>
        <v>2852200</v>
      </c>
      <c r="Z109" s="180">
        <f>SUMIF('РРО 21-25'!CN$18:CN$1158,свод!AY109,'РРО 21-25'!BN$18:BN$1158)</f>
        <v>2852200</v>
      </c>
      <c r="AA109" s="179">
        <f>SUMIF('РРО 21-25'!CN$18:CN$1158,свод!AY109,'РРО 21-25'!BO$18:BO$1158)</f>
        <v>0</v>
      </c>
      <c r="AB109" s="179">
        <f>SUMIF('РРО 21-25'!CN$18:CN$1158,свод!AY109,'РРО 21-25'!BP$18:BP$1158)</f>
        <v>0</v>
      </c>
      <c r="AC109" s="179">
        <f>SUMIF('РРО 21-25'!CN$18:CN$1158,свод!AY109,'РРО 21-25'!BQ$18:BQ$1158)</f>
        <v>0</v>
      </c>
      <c r="AD109" s="179">
        <f>SUMIF('РРО 21-25'!CN$18:CN$1158,свод!AY109,'РРО 21-25'!BR$18:BR$1158)</f>
        <v>2852200</v>
      </c>
      <c r="AE109" s="180">
        <f>SUMIF('РРО 21-25'!CN$18:CN$1158,свод!AY109,'РРО 21-25'!BS$18:BS$1158)</f>
        <v>2852200</v>
      </c>
      <c r="AF109" s="179">
        <f>SUMIF('РРО 21-25'!CN$18:CN$1158,свод!AY109,'РРО 21-25'!BT$18:BT$1158)</f>
        <v>0</v>
      </c>
      <c r="AG109" s="179">
        <f>SUMIF('РРО 21-25'!CN$18:CN$1158,свод!AY109,'РРО 21-25'!BU$18:BU$1158)</f>
        <v>0</v>
      </c>
      <c r="AH109" s="179">
        <f>SUMIF('РРО 21-25'!CN$18:CN$1158,свод!AY109,'РРО 21-25'!BV$18:BV$1158)</f>
        <v>0</v>
      </c>
      <c r="AI109" s="179">
        <f>SUMIF('РРО 21-25'!CN$18:CN$1158,свод!AY109,'РРО 21-25'!BW$18:BW$1158)</f>
        <v>2852200</v>
      </c>
      <c r="AJ109" s="179">
        <f>SUMIF('РРО 21-25'!CN$18:CN$1158,свод!AY109,'РРО 21-25'!BX$18:BX$1158)</f>
        <v>2852200</v>
      </c>
      <c r="AK109" s="179">
        <f>SUMIF('РРО 21-25'!CN$18:CN$1158,свод!AY109,'РРО 21-25'!BY$18:BY$1158)</f>
        <v>0</v>
      </c>
      <c r="AL109" s="179">
        <f>SUMIF('РРО 21-25'!CN$18:CN$1158,свод!AY109,'РРО 21-25'!BZ$18:BZ$1158)</f>
        <v>0</v>
      </c>
      <c r="AM109" s="179">
        <f>SUMIF('РРО 21-25'!CN$18:CN$1158,свод!AY109,'РРО 21-25'!CA$18:CA$1158)</f>
        <v>0</v>
      </c>
      <c r="AN109" s="179">
        <f>SUMIF('РРО 21-25'!CN$18:CN$1158,свод!AY109,'РРО 21-25'!CB$18:CB$1158)</f>
        <v>2852200</v>
      </c>
      <c r="AO109" s="179">
        <f>SUMIF('РРО 21-25'!CN$18:CN$1158,свод!AY109,'РРО 21-25'!CC$18:CC$1158)</f>
        <v>2852200</v>
      </c>
      <c r="AP109" s="179">
        <f>SUMIF('РРО 21-25'!CN$18:CN$1158,свод!AY109,'РРО 21-25'!CD$18:CD$1158)</f>
        <v>0</v>
      </c>
      <c r="AQ109" s="179">
        <f>SUMIF('РРО 21-25'!CN$18:CN$1158,свод!AY109,'РРО 21-25'!CE$18:CE$1158)</f>
        <v>0</v>
      </c>
      <c r="AR109" s="179">
        <f>SUMIF('РРО 21-25'!CN$18:CN$1158,свод!AY109,'РРО 21-25'!CF$18:CF$1158)</f>
        <v>0</v>
      </c>
      <c r="AS109" s="179">
        <f>SUMIF('РРО 21-25'!CN$18:CN$1158,свод!AY109,'РРО 21-25'!CG$18:CG$1158)</f>
        <v>2852200</v>
      </c>
      <c r="AT109" s="179">
        <f>SUMIF('РРО 21-25'!CN$18:CN$1158,свод!AY109,'РРО 21-25'!CH$18:CH$1158)</f>
        <v>2852200</v>
      </c>
      <c r="AU109" s="179">
        <f>SUMIF('РРО 21-25'!CN$18:CN$1158,свод!AY109,'РРО 21-25'!CI$18:CI$1158)</f>
        <v>0</v>
      </c>
      <c r="AV109" s="179">
        <f>SUMIF('РРО 21-25'!CN$18:CN$1158,свод!AY109,'РРО 21-25'!CJ$18:CJ$1158)</f>
        <v>0</v>
      </c>
      <c r="AW109" s="179">
        <f>SUMIF('РРО 21-25'!CN$18:CN$1158,свод!AY109,'РРО 21-25'!CK$18:CK$1158)</f>
        <v>0</v>
      </c>
      <c r="AX109" s="179">
        <f>SUMIF('РРО 21-25'!CN$18:CN$1158,свод!AY109,'РРО 21-25'!CL$18:CL$1158)</f>
        <v>2852200</v>
      </c>
      <c r="AY109" t="str">
        <f t="shared" si="82"/>
        <v>4010000560113плановый</v>
      </c>
      <c r="BC109" s="142">
        <f t="shared" si="83"/>
        <v>0</v>
      </c>
      <c r="BD109" s="142">
        <f t="shared" si="84"/>
        <v>0</v>
      </c>
      <c r="BE109" s="142">
        <f t="shared" si="85"/>
        <v>0</v>
      </c>
      <c r="BF109" s="142">
        <f t="shared" si="86"/>
        <v>0</v>
      </c>
      <c r="BG109" s="142">
        <f t="shared" si="87"/>
        <v>0</v>
      </c>
      <c r="BH109" s="142">
        <f t="shared" si="88"/>
        <v>0</v>
      </c>
      <c r="BI109" s="142">
        <f t="shared" si="89"/>
        <v>0</v>
      </c>
      <c r="BJ109" s="142">
        <f t="shared" si="90"/>
        <v>0</v>
      </c>
      <c r="BK109" s="142">
        <f t="shared" si="91"/>
        <v>0</v>
      </c>
      <c r="BL109" s="142">
        <f t="shared" si="92"/>
        <v>0</v>
      </c>
    </row>
    <row r="110" spans="1:64" ht="15" customHeight="1">
      <c r="A110" s="184">
        <v>401000056</v>
      </c>
      <c r="B110" s="183" t="s">
        <v>232</v>
      </c>
      <c r="C110" s="182" t="s">
        <v>74</v>
      </c>
      <c r="D110" s="182" t="s">
        <v>233</v>
      </c>
      <c r="E110" s="181" t="s">
        <v>92</v>
      </c>
      <c r="F110" s="180">
        <f>SUMIF('РРО 21-25'!CN$18:CN$1158,свод!AY110,'РРО 21-25'!AT$18:AT$1158)</f>
        <v>484960</v>
      </c>
      <c r="G110" s="180">
        <f>SUMIF('РРО 21-25'!CN$18:CN$1158,свод!AY110,'РРО 21-25'!AU$18:AU$1158)</f>
        <v>484960</v>
      </c>
      <c r="H110" s="179">
        <f>SUMIF('РРО 21-25'!CN$18:CN$1158,свод!AY110,'РРО 21-25'!AV$18:AV$1158)</f>
        <v>0</v>
      </c>
      <c r="I110" s="179">
        <f>SUMIF('РРО 21-25'!CN$18:CN$1158,свод!AY110,'РРО 21-25'!AW$18:AW$1158)</f>
        <v>0</v>
      </c>
      <c r="J110" s="179">
        <f>SUMIF('РРО 21-25'!CN$18:CN$1158,свод!AY110,'РРО 21-25'!AX$18:AX$1158)</f>
        <v>0</v>
      </c>
      <c r="K110" s="179">
        <f>SUMIF('РРО 21-25'!CN$18:CN$1158,свод!AY110,'РРО 21-25'!AY$18:AY$1158)</f>
        <v>0</v>
      </c>
      <c r="L110" s="179">
        <f>SUMIF('РРО 21-25'!CN$18:CN$1158,свод!AY110,'РРО 21-25'!AZ$18:AZ$1158)</f>
        <v>0</v>
      </c>
      <c r="M110" s="179">
        <f>SUMIF('РРО 21-25'!CN$18:CN$1158,свод!AY110,'РРО 21-25'!BA$18:BA$1158)</f>
        <v>0</v>
      </c>
      <c r="N110" s="179">
        <f>SUMIF('РРО 21-25'!CN$18:CN$1158,свод!AY110,'РРО 21-25'!BB$18:BB$1158)</f>
        <v>484960</v>
      </c>
      <c r="O110" s="179">
        <f>SUMIF('РРО 21-25'!CN$18:CN$1158,свод!AY110,'РРО 21-25'!BC$18:BC$1158)</f>
        <v>484960</v>
      </c>
      <c r="P110" s="180">
        <f>SUMIF('РРО 21-25'!CN$18:CN$1158,свод!AY110,'РРО 21-25'!BD$18:BD$1158)</f>
        <v>500000</v>
      </c>
      <c r="Q110" s="179">
        <f>SUMIF('РРО 21-25'!CN$18:CN$1158,свод!AY110,'РРО 21-25'!BE$18:BE$1158)</f>
        <v>0</v>
      </c>
      <c r="R110" s="179">
        <f>SUMIF('РРО 21-25'!CN$18:CN$1158,свод!AY110,'РРО 21-25'!BF$18:BF$1158)</f>
        <v>0</v>
      </c>
      <c r="S110" s="179">
        <f>SUMIF('РРО 21-25'!CN$18:CN$1158,свод!AY110,'РРО 21-25'!BG$18:BG$1158)</f>
        <v>0</v>
      </c>
      <c r="T110" s="179">
        <f>SUMIF('РРО 21-25'!CN$18:CN$1158,свод!AY110,'РРО 21-25'!BH$18:BH$1158)</f>
        <v>500000</v>
      </c>
      <c r="U110" s="180">
        <f>SUMIF('РРО 21-25'!CN$18:CN$1158,свод!AY110,'РРО 21-25'!BI$18:BI$1158)</f>
        <v>500000</v>
      </c>
      <c r="V110" s="179">
        <f>SUMIF('РРО 21-25'!CN$18:CN$1158,свод!AY110,'РРО 21-25'!BJ$18:BJ$1158)</f>
        <v>0</v>
      </c>
      <c r="W110" s="179">
        <f>SUMIF('РРО 21-25'!CN$18:CN$1158,свод!AY110,'РРО 21-25'!BK$18:BK$1158)</f>
        <v>0</v>
      </c>
      <c r="X110" s="179">
        <f>SUMIF('РРО 21-25'!CN$18:CN$1158,свод!AY110,'РРО 21-25'!BL$18:BL$1158)</f>
        <v>0</v>
      </c>
      <c r="Y110" s="179">
        <f>SUMIF('РРО 21-25'!CN$18:CN$1158,свод!AY110,'РРО 21-25'!BM$18:BM$1158)</f>
        <v>500000</v>
      </c>
      <c r="Z110" s="180">
        <f>SUMIF('РРО 21-25'!CN$18:CN$1158,свод!AY110,'РРО 21-25'!BN$18:BN$1158)</f>
        <v>500000</v>
      </c>
      <c r="AA110" s="179">
        <f>SUMIF('РРО 21-25'!CN$18:CN$1158,свод!AY110,'РРО 21-25'!BO$18:BO$1158)</f>
        <v>0</v>
      </c>
      <c r="AB110" s="179">
        <f>SUMIF('РРО 21-25'!CN$18:CN$1158,свод!AY110,'РРО 21-25'!BP$18:BP$1158)</f>
        <v>0</v>
      </c>
      <c r="AC110" s="179">
        <f>SUMIF('РРО 21-25'!CN$18:CN$1158,свод!AY110,'РРО 21-25'!BQ$18:BQ$1158)</f>
        <v>0</v>
      </c>
      <c r="AD110" s="179">
        <f>SUMIF('РРО 21-25'!CN$18:CN$1158,свод!AY110,'РРО 21-25'!BR$18:BR$1158)</f>
        <v>500000</v>
      </c>
      <c r="AE110" s="180">
        <f>SUMIF('РРО 21-25'!CN$18:CN$1158,свод!AY110,'РРО 21-25'!BS$18:BS$1158)</f>
        <v>500000</v>
      </c>
      <c r="AF110" s="179">
        <f>SUMIF('РРО 21-25'!CN$18:CN$1158,свод!AY110,'РРО 21-25'!BT$18:BT$1158)</f>
        <v>0</v>
      </c>
      <c r="AG110" s="179">
        <f>SUMIF('РРО 21-25'!CN$18:CN$1158,свод!AY110,'РРО 21-25'!BU$18:BU$1158)</f>
        <v>0</v>
      </c>
      <c r="AH110" s="179">
        <f>SUMIF('РРО 21-25'!CN$18:CN$1158,свод!AY110,'РРО 21-25'!BV$18:BV$1158)</f>
        <v>0</v>
      </c>
      <c r="AI110" s="179">
        <f>SUMIF('РРО 21-25'!CN$18:CN$1158,свод!AY110,'РРО 21-25'!BW$18:BW$1158)</f>
        <v>500000</v>
      </c>
      <c r="AJ110" s="179">
        <f>SUMIF('РРО 21-25'!CN$18:CN$1158,свод!AY110,'РРО 21-25'!BX$18:BX$1158)</f>
        <v>484960</v>
      </c>
      <c r="AK110" s="179">
        <f>SUMIF('РРО 21-25'!CN$18:CN$1158,свод!AY110,'РРО 21-25'!BY$18:BY$1158)</f>
        <v>0</v>
      </c>
      <c r="AL110" s="179">
        <f>SUMIF('РРО 21-25'!CN$18:CN$1158,свод!AY110,'РРО 21-25'!BZ$18:BZ$1158)</f>
        <v>0</v>
      </c>
      <c r="AM110" s="179">
        <f>SUMIF('РРО 21-25'!CN$18:CN$1158,свод!AY110,'РРО 21-25'!CA$18:CA$1158)</f>
        <v>0</v>
      </c>
      <c r="AN110" s="179">
        <f>SUMIF('РРО 21-25'!CN$18:CN$1158,свод!AY110,'РРО 21-25'!CB$18:CB$1158)</f>
        <v>484960</v>
      </c>
      <c r="AO110" s="179">
        <f>SUMIF('РРО 21-25'!CN$18:CN$1158,свод!AY110,'РРО 21-25'!CC$18:CC$1158)</f>
        <v>500000</v>
      </c>
      <c r="AP110" s="179">
        <f>SUMIF('РРО 21-25'!CN$18:CN$1158,свод!AY110,'РРО 21-25'!CD$18:CD$1158)</f>
        <v>0</v>
      </c>
      <c r="AQ110" s="179">
        <f>SUMIF('РРО 21-25'!CN$18:CN$1158,свод!AY110,'РРО 21-25'!CE$18:CE$1158)</f>
        <v>0</v>
      </c>
      <c r="AR110" s="179">
        <f>SUMIF('РРО 21-25'!CN$18:CN$1158,свод!AY110,'РРО 21-25'!CF$18:CF$1158)</f>
        <v>0</v>
      </c>
      <c r="AS110" s="179">
        <f>SUMIF('РРО 21-25'!CN$18:CN$1158,свод!AY110,'РРО 21-25'!CG$18:CG$1158)</f>
        <v>500000</v>
      </c>
      <c r="AT110" s="179">
        <f>SUMIF('РРО 21-25'!CN$18:CN$1158,свод!AY110,'РРО 21-25'!CH$18:CH$1158)</f>
        <v>500000</v>
      </c>
      <c r="AU110" s="179">
        <f>SUMIF('РРО 21-25'!CN$18:CN$1158,свод!AY110,'РРО 21-25'!CI$18:CI$1158)</f>
        <v>0</v>
      </c>
      <c r="AV110" s="179">
        <f>SUMIF('РРО 21-25'!CN$18:CN$1158,свод!AY110,'РРО 21-25'!CJ$18:CJ$1158)</f>
        <v>0</v>
      </c>
      <c r="AW110" s="179">
        <f>SUMIF('РРО 21-25'!CN$18:CN$1158,свод!AY110,'РРО 21-25'!CK$18:CK$1158)</f>
        <v>0</v>
      </c>
      <c r="AX110" s="179">
        <f>SUMIF('РРО 21-25'!CN$18:CN$1158,свод!AY110,'РРО 21-25'!CL$18:CL$1158)</f>
        <v>500000</v>
      </c>
      <c r="AY110" t="str">
        <f t="shared" ref="AY110" si="116">CONCATENATE(A110,C110,D110,E110)</f>
        <v>4010000560314плановый</v>
      </c>
      <c r="BC110" s="142">
        <f t="shared" si="83"/>
        <v>0</v>
      </c>
      <c r="BD110" s="142">
        <f t="shared" si="84"/>
        <v>0</v>
      </c>
      <c r="BE110" s="142">
        <f t="shared" si="85"/>
        <v>0</v>
      </c>
      <c r="BF110" s="142">
        <f t="shared" si="86"/>
        <v>0</v>
      </c>
      <c r="BG110" s="142">
        <f t="shared" si="87"/>
        <v>0</v>
      </c>
      <c r="BH110" s="142">
        <f t="shared" si="88"/>
        <v>0</v>
      </c>
      <c r="BI110" s="142">
        <f t="shared" si="89"/>
        <v>0</v>
      </c>
      <c r="BJ110" s="142">
        <f t="shared" si="90"/>
        <v>0</v>
      </c>
      <c r="BK110" s="142">
        <f t="shared" si="91"/>
        <v>0</v>
      </c>
      <c r="BL110" s="142">
        <f t="shared" si="92"/>
        <v>0</v>
      </c>
    </row>
    <row r="111" spans="1:64" ht="15" customHeight="1">
      <c r="A111" s="184">
        <v>401000059</v>
      </c>
      <c r="B111" s="183" t="s">
        <v>222</v>
      </c>
      <c r="C111" s="182" t="s">
        <v>71</v>
      </c>
      <c r="D111" s="182" t="s">
        <v>72</v>
      </c>
      <c r="E111" s="181" t="s">
        <v>92</v>
      </c>
      <c r="F111" s="180">
        <f>SUMIF('РРО 21-25'!CN$18:CN$1158,свод!AY111,'РРО 21-25'!AT$18:AT$1158)</f>
        <v>24692.66</v>
      </c>
      <c r="G111" s="180">
        <f>SUMIF('РРО 21-25'!CN$18:CN$1158,свод!AY111,'РРО 21-25'!AU$18:AU$1158)</f>
        <v>24692.66</v>
      </c>
      <c r="H111" s="179">
        <f>SUMIF('РРО 21-25'!CN$18:CN$1158,свод!AY111,'РРО 21-25'!AV$18:AV$1158)</f>
        <v>0</v>
      </c>
      <c r="I111" s="179">
        <f>SUMIF('РРО 21-25'!CN$18:CN$1158,свод!AY111,'РРО 21-25'!AW$18:AW$1158)</f>
        <v>0</v>
      </c>
      <c r="J111" s="179">
        <f>SUMIF('РРО 21-25'!CN$18:CN$1158,свод!AY111,'РРО 21-25'!AX$18:AX$1158)</f>
        <v>0</v>
      </c>
      <c r="K111" s="179">
        <f>SUMIF('РРО 21-25'!CN$18:CN$1158,свод!AY111,'РРО 21-25'!AY$18:AY$1158)</f>
        <v>0</v>
      </c>
      <c r="L111" s="179">
        <f>SUMIF('РРО 21-25'!CN$18:CN$1158,свод!AY111,'РРО 21-25'!AZ$18:AZ$1158)</f>
        <v>0</v>
      </c>
      <c r="M111" s="179">
        <f>SUMIF('РРО 21-25'!CN$18:CN$1158,свод!AY111,'РРО 21-25'!BA$18:BA$1158)</f>
        <v>0</v>
      </c>
      <c r="N111" s="179">
        <f>SUMIF('РРО 21-25'!CN$18:CN$1158,свод!AY111,'РРО 21-25'!BB$18:BB$1158)</f>
        <v>24692.66</v>
      </c>
      <c r="O111" s="179">
        <f>SUMIF('РРО 21-25'!CN$18:CN$1158,свод!AY111,'РРО 21-25'!BC$18:BC$1158)</f>
        <v>24692.66</v>
      </c>
      <c r="P111" s="180">
        <f>SUMIF('РРО 21-25'!CN$18:CN$1158,свод!AY111,'РРО 21-25'!BD$18:BD$1158)</f>
        <v>100000</v>
      </c>
      <c r="Q111" s="179">
        <f>SUMIF('РРО 21-25'!CN$18:CN$1158,свод!AY111,'РРО 21-25'!BE$18:BE$1158)</f>
        <v>0</v>
      </c>
      <c r="R111" s="179">
        <f>SUMIF('РРО 21-25'!CN$18:CN$1158,свод!AY111,'РРО 21-25'!BF$18:BF$1158)</f>
        <v>0</v>
      </c>
      <c r="S111" s="179">
        <f>SUMIF('РРО 21-25'!CN$18:CN$1158,свод!AY111,'РРО 21-25'!BG$18:BG$1158)</f>
        <v>0</v>
      </c>
      <c r="T111" s="179">
        <f>SUMIF('РРО 21-25'!CN$18:CN$1158,свод!AY111,'РРО 21-25'!BH$18:BH$1158)</f>
        <v>100000</v>
      </c>
      <c r="U111" s="180">
        <f>SUMIF('РРО 21-25'!CN$18:CN$1158,свод!AY111,'РРО 21-25'!BI$18:BI$1158)</f>
        <v>100000</v>
      </c>
      <c r="V111" s="179">
        <f>SUMIF('РРО 21-25'!CN$18:CN$1158,свод!AY111,'РРО 21-25'!BJ$18:BJ$1158)</f>
        <v>0</v>
      </c>
      <c r="W111" s="179">
        <f>SUMIF('РРО 21-25'!CN$18:CN$1158,свод!AY111,'РРО 21-25'!BK$18:BK$1158)</f>
        <v>0</v>
      </c>
      <c r="X111" s="179">
        <f>SUMIF('РРО 21-25'!CN$18:CN$1158,свод!AY111,'РРО 21-25'!BL$18:BL$1158)</f>
        <v>0</v>
      </c>
      <c r="Y111" s="179">
        <f>SUMIF('РРО 21-25'!CN$18:CN$1158,свод!AY111,'РРО 21-25'!BM$18:BM$1158)</f>
        <v>100000</v>
      </c>
      <c r="Z111" s="180">
        <f>SUMIF('РРО 21-25'!CN$18:CN$1158,свод!AY111,'РРО 21-25'!BN$18:BN$1158)</f>
        <v>100000</v>
      </c>
      <c r="AA111" s="179">
        <f>SUMIF('РРО 21-25'!CN$18:CN$1158,свод!AY111,'РРО 21-25'!BO$18:BO$1158)</f>
        <v>0</v>
      </c>
      <c r="AB111" s="179">
        <f>SUMIF('РРО 21-25'!CN$18:CN$1158,свод!AY111,'РРО 21-25'!BP$18:BP$1158)</f>
        <v>0</v>
      </c>
      <c r="AC111" s="179">
        <f>SUMIF('РРО 21-25'!CN$18:CN$1158,свод!AY111,'РРО 21-25'!BQ$18:BQ$1158)</f>
        <v>0</v>
      </c>
      <c r="AD111" s="179">
        <f>SUMIF('РРО 21-25'!CN$18:CN$1158,свод!AY111,'РРО 21-25'!BR$18:BR$1158)</f>
        <v>100000</v>
      </c>
      <c r="AE111" s="180">
        <f>SUMIF('РРО 21-25'!CN$18:CN$1158,свод!AY111,'РРО 21-25'!BS$18:BS$1158)</f>
        <v>100000</v>
      </c>
      <c r="AF111" s="179">
        <f>SUMIF('РРО 21-25'!CN$18:CN$1158,свод!AY111,'РРО 21-25'!BT$18:BT$1158)</f>
        <v>0</v>
      </c>
      <c r="AG111" s="179">
        <f>SUMIF('РРО 21-25'!CN$18:CN$1158,свод!AY111,'РРО 21-25'!BU$18:BU$1158)</f>
        <v>0</v>
      </c>
      <c r="AH111" s="179">
        <f>SUMIF('РРО 21-25'!CN$18:CN$1158,свод!AY111,'РРО 21-25'!BV$18:BV$1158)</f>
        <v>0</v>
      </c>
      <c r="AI111" s="179">
        <f>SUMIF('РРО 21-25'!CN$18:CN$1158,свод!AY111,'РРО 21-25'!BW$18:BW$1158)</f>
        <v>100000</v>
      </c>
      <c r="AJ111" s="179">
        <f>SUMIF('РРО 21-25'!CN$18:CN$1158,свод!AY111,'РРО 21-25'!BX$18:BX$1158)</f>
        <v>24692.66</v>
      </c>
      <c r="AK111" s="179">
        <f>SUMIF('РРО 21-25'!CN$18:CN$1158,свод!AY111,'РРО 21-25'!BY$18:BY$1158)</f>
        <v>0</v>
      </c>
      <c r="AL111" s="179">
        <f>SUMIF('РРО 21-25'!CN$18:CN$1158,свод!AY111,'РРО 21-25'!BZ$18:BZ$1158)</f>
        <v>0</v>
      </c>
      <c r="AM111" s="179">
        <f>SUMIF('РРО 21-25'!CN$18:CN$1158,свод!AY111,'РРО 21-25'!CA$18:CA$1158)</f>
        <v>0</v>
      </c>
      <c r="AN111" s="179">
        <f>SUMIF('РРО 21-25'!CN$18:CN$1158,свод!AY111,'РРО 21-25'!CB$18:CB$1158)</f>
        <v>24692.66</v>
      </c>
      <c r="AO111" s="179">
        <f>SUMIF('РРО 21-25'!CN$18:CN$1158,свод!AY111,'РРО 21-25'!CC$18:CC$1158)</f>
        <v>100000</v>
      </c>
      <c r="AP111" s="179">
        <f>SUMIF('РРО 21-25'!CN$18:CN$1158,свод!AY111,'РРО 21-25'!CD$18:CD$1158)</f>
        <v>0</v>
      </c>
      <c r="AQ111" s="179">
        <f>SUMIF('РРО 21-25'!CN$18:CN$1158,свод!AY111,'РРО 21-25'!CE$18:CE$1158)</f>
        <v>0</v>
      </c>
      <c r="AR111" s="179">
        <f>SUMIF('РРО 21-25'!CN$18:CN$1158,свод!AY111,'РРО 21-25'!CF$18:CF$1158)</f>
        <v>0</v>
      </c>
      <c r="AS111" s="179">
        <f>SUMIF('РРО 21-25'!CN$18:CN$1158,свод!AY111,'РРО 21-25'!CG$18:CG$1158)</f>
        <v>100000</v>
      </c>
      <c r="AT111" s="179">
        <f>SUMIF('РРО 21-25'!CN$18:CN$1158,свод!AY111,'РРО 21-25'!CH$18:CH$1158)</f>
        <v>100000</v>
      </c>
      <c r="AU111" s="179">
        <f>SUMIF('РРО 21-25'!CN$18:CN$1158,свод!AY111,'РРО 21-25'!CI$18:CI$1158)</f>
        <v>0</v>
      </c>
      <c r="AV111" s="179">
        <f>SUMIF('РРО 21-25'!CN$18:CN$1158,свод!AY111,'РРО 21-25'!CJ$18:CJ$1158)</f>
        <v>0</v>
      </c>
      <c r="AW111" s="179">
        <f>SUMIF('РРО 21-25'!CN$18:CN$1158,свод!AY111,'РРО 21-25'!CK$18:CK$1158)</f>
        <v>0</v>
      </c>
      <c r="AX111" s="179">
        <f>SUMIF('РРО 21-25'!CN$18:CN$1158,свод!AY111,'РРО 21-25'!CL$18:CL$1158)</f>
        <v>100000</v>
      </c>
      <c r="AY111" t="str">
        <f t="shared" si="82"/>
        <v>4010000590113плановый</v>
      </c>
      <c r="BC111" s="142">
        <f t="shared" si="83"/>
        <v>0</v>
      </c>
      <c r="BD111" s="142">
        <f t="shared" si="84"/>
        <v>0</v>
      </c>
      <c r="BE111" s="142">
        <f t="shared" si="85"/>
        <v>0</v>
      </c>
      <c r="BF111" s="142">
        <f t="shared" si="86"/>
        <v>0</v>
      </c>
      <c r="BG111" s="142">
        <f t="shared" si="87"/>
        <v>0</v>
      </c>
      <c r="BH111" s="142">
        <f t="shared" si="88"/>
        <v>0</v>
      </c>
      <c r="BI111" s="142">
        <f t="shared" si="89"/>
        <v>0</v>
      </c>
      <c r="BJ111" s="142">
        <f t="shared" si="90"/>
        <v>0</v>
      </c>
      <c r="BK111" s="142">
        <f t="shared" si="91"/>
        <v>0</v>
      </c>
      <c r="BL111" s="142">
        <f t="shared" si="92"/>
        <v>0</v>
      </c>
    </row>
    <row r="112" spans="1:64" ht="15" customHeight="1">
      <c r="A112" s="184">
        <v>401000060</v>
      </c>
      <c r="B112" s="183" t="s">
        <v>1823</v>
      </c>
      <c r="C112" s="182" t="s">
        <v>137</v>
      </c>
      <c r="D112" s="182" t="s">
        <v>65</v>
      </c>
      <c r="E112" s="181" t="s">
        <v>92</v>
      </c>
      <c r="F112" s="180">
        <f>SUMIF('РРО 21-25'!CN$18:CN$1158,свод!AY112,'РРО 21-25'!AT$18:AT$1158)</f>
        <v>0</v>
      </c>
      <c r="G112" s="180">
        <f>SUMIF('РРО 21-25'!CN$18:CN$1158,свод!AY112,'РРО 21-25'!AU$18:AU$1158)</f>
        <v>0</v>
      </c>
      <c r="H112" s="179">
        <f>SUMIF('РРО 21-25'!CN$18:CN$1158,свод!AY112,'РРО 21-25'!AV$18:AV$1158)</f>
        <v>0</v>
      </c>
      <c r="I112" s="179">
        <f>SUMIF('РРО 21-25'!CN$18:CN$1158,свод!AY112,'РРО 21-25'!AW$18:AW$1158)</f>
        <v>0</v>
      </c>
      <c r="J112" s="179">
        <f>SUMIF('РРО 21-25'!CN$18:CN$1158,свод!AY112,'РРО 21-25'!AX$18:AX$1158)</f>
        <v>0</v>
      </c>
      <c r="K112" s="179">
        <f>SUMIF('РРО 21-25'!CN$18:CN$1158,свод!AY112,'РРО 21-25'!AY$18:AY$1158)</f>
        <v>0</v>
      </c>
      <c r="L112" s="179">
        <f>SUMIF('РРО 21-25'!CN$18:CN$1158,свод!AY112,'РРО 21-25'!AZ$18:AZ$1158)</f>
        <v>0</v>
      </c>
      <c r="M112" s="179">
        <f>SUMIF('РРО 21-25'!CN$18:CN$1158,свод!AY112,'РРО 21-25'!BA$18:BA$1158)</f>
        <v>0</v>
      </c>
      <c r="N112" s="179">
        <f>SUMIF('РРО 21-25'!CN$18:CN$1158,свод!AY112,'РРО 21-25'!BB$18:BB$1158)</f>
        <v>0</v>
      </c>
      <c r="O112" s="179">
        <f>SUMIF('РРО 21-25'!CN$18:CN$1158,свод!AY112,'РРО 21-25'!BC$18:BC$1158)</f>
        <v>0</v>
      </c>
      <c r="P112" s="180">
        <f>SUMIF('РРО 21-25'!CN$18:CN$1158,свод!AY112,'РРО 21-25'!BD$18:BD$1158)</f>
        <v>111120000</v>
      </c>
      <c r="Q112" s="179">
        <f>SUMIF('РРО 21-25'!CN$18:CN$1158,свод!AY112,'РРО 21-25'!BE$18:BE$1158)</f>
        <v>0</v>
      </c>
      <c r="R112" s="179">
        <f>SUMIF('РРО 21-25'!CN$18:CN$1158,свод!AY112,'РРО 21-25'!BF$18:BF$1158)</f>
        <v>0</v>
      </c>
      <c r="S112" s="179">
        <f>SUMIF('РРО 21-25'!CN$18:CN$1158,свод!AY112,'РРО 21-25'!BG$18:BG$1158)</f>
        <v>0</v>
      </c>
      <c r="T112" s="179">
        <f>SUMIF('РРО 21-25'!CN$18:CN$1158,свод!AY112,'РРО 21-25'!BH$18:BH$1158)</f>
        <v>111120000</v>
      </c>
      <c r="U112" s="180">
        <f>SUMIF('РРО 21-25'!CN$18:CN$1158,свод!AY112,'РРО 21-25'!BI$18:BI$1158)</f>
        <v>0</v>
      </c>
      <c r="V112" s="179">
        <f>SUMIF('РРО 21-25'!CN$18:CN$1158,свод!AY112,'РРО 21-25'!BJ$18:BJ$1158)</f>
        <v>0</v>
      </c>
      <c r="W112" s="179">
        <f>SUMIF('РРО 21-25'!CN$18:CN$1158,свод!AY112,'РРО 21-25'!BK$18:BK$1158)</f>
        <v>0</v>
      </c>
      <c r="X112" s="179">
        <f>SUMIF('РРО 21-25'!CN$18:CN$1158,свод!AY112,'РРО 21-25'!BL$18:BL$1158)</f>
        <v>0</v>
      </c>
      <c r="Y112" s="179">
        <f>SUMIF('РРО 21-25'!CN$18:CN$1158,свод!AY112,'РРО 21-25'!BM$18:BM$1158)</f>
        <v>0</v>
      </c>
      <c r="Z112" s="180">
        <f>SUMIF('РРО 21-25'!CN$18:CN$1158,свод!AY112,'РРО 21-25'!BN$18:BN$1158)</f>
        <v>0</v>
      </c>
      <c r="AA112" s="179">
        <f>SUMIF('РРО 21-25'!CN$18:CN$1158,свод!AY112,'РРО 21-25'!BO$18:BO$1158)</f>
        <v>0</v>
      </c>
      <c r="AB112" s="179">
        <f>SUMIF('РРО 21-25'!CN$18:CN$1158,свод!AY112,'РРО 21-25'!BP$18:BP$1158)</f>
        <v>0</v>
      </c>
      <c r="AC112" s="179">
        <f>SUMIF('РРО 21-25'!CN$18:CN$1158,свод!AY112,'РРО 21-25'!BQ$18:BQ$1158)</f>
        <v>0</v>
      </c>
      <c r="AD112" s="179">
        <f>SUMIF('РРО 21-25'!CN$18:CN$1158,свод!AY112,'РРО 21-25'!BR$18:BR$1158)</f>
        <v>0</v>
      </c>
      <c r="AE112" s="180">
        <f>SUMIF('РРО 21-25'!CN$18:CN$1158,свод!AY112,'РРО 21-25'!BS$18:BS$1158)</f>
        <v>0</v>
      </c>
      <c r="AF112" s="179">
        <f>SUMIF('РРО 21-25'!CN$18:CN$1158,свод!AY112,'РРО 21-25'!BT$18:BT$1158)</f>
        <v>0</v>
      </c>
      <c r="AG112" s="179">
        <f>SUMIF('РРО 21-25'!CN$18:CN$1158,свод!AY112,'РРО 21-25'!BU$18:BU$1158)</f>
        <v>0</v>
      </c>
      <c r="AH112" s="179">
        <f>SUMIF('РРО 21-25'!CN$18:CN$1158,свод!AY112,'РРО 21-25'!BV$18:BV$1158)</f>
        <v>0</v>
      </c>
      <c r="AI112" s="179">
        <f>SUMIF('РРО 21-25'!CN$18:CN$1158,свод!AY112,'РРО 21-25'!BW$18:BW$1158)</f>
        <v>0</v>
      </c>
      <c r="AJ112" s="179">
        <f>SUMIF('РРО 21-25'!CN$18:CN$1158,свод!AY112,'РРО 21-25'!BX$18:BX$1158)</f>
        <v>0</v>
      </c>
      <c r="AK112" s="179">
        <f>SUMIF('РРО 21-25'!CN$18:CN$1158,свод!AY112,'РРО 21-25'!BY$18:BY$1158)</f>
        <v>0</v>
      </c>
      <c r="AL112" s="179">
        <f>SUMIF('РРО 21-25'!CN$18:CN$1158,свод!AY112,'РРО 21-25'!BZ$18:BZ$1158)</f>
        <v>0</v>
      </c>
      <c r="AM112" s="179">
        <f>SUMIF('РРО 21-25'!CN$18:CN$1158,свод!AY112,'РРО 21-25'!CA$18:CA$1158)</f>
        <v>0</v>
      </c>
      <c r="AN112" s="179">
        <f>SUMIF('РРО 21-25'!CN$18:CN$1158,свод!AY112,'РРО 21-25'!CB$18:CB$1158)</f>
        <v>0</v>
      </c>
      <c r="AO112" s="179">
        <f>SUMIF('РРО 21-25'!CN$18:CN$1158,свод!AY112,'РРО 21-25'!CC$18:CC$1158)</f>
        <v>111120000</v>
      </c>
      <c r="AP112" s="179">
        <f>SUMIF('РРО 21-25'!CN$18:CN$1158,свод!AY112,'РРО 21-25'!CD$18:CD$1158)</f>
        <v>0</v>
      </c>
      <c r="AQ112" s="179">
        <f>SUMIF('РРО 21-25'!CN$18:CN$1158,свод!AY112,'РРО 21-25'!CE$18:CE$1158)</f>
        <v>0</v>
      </c>
      <c r="AR112" s="179">
        <f>SUMIF('РРО 21-25'!CN$18:CN$1158,свод!AY112,'РРО 21-25'!CF$18:CF$1158)</f>
        <v>0</v>
      </c>
      <c r="AS112" s="179">
        <f>SUMIF('РРО 21-25'!CN$18:CN$1158,свод!AY112,'РРО 21-25'!CG$18:CG$1158)</f>
        <v>111120000</v>
      </c>
      <c r="AT112" s="179">
        <f>SUMIF('РРО 21-25'!CN$18:CN$1158,свод!AY112,'РРО 21-25'!CH$18:CH$1158)</f>
        <v>0</v>
      </c>
      <c r="AU112" s="179">
        <f>SUMIF('РРО 21-25'!CN$18:CN$1158,свод!AY112,'РРО 21-25'!CI$18:CI$1158)</f>
        <v>0</v>
      </c>
      <c r="AV112" s="179">
        <f>SUMIF('РРО 21-25'!CN$18:CN$1158,свод!AY112,'РРО 21-25'!CJ$18:CJ$1158)</f>
        <v>0</v>
      </c>
      <c r="AW112" s="179">
        <f>SUMIF('РРО 21-25'!CN$18:CN$1158,свод!AY112,'РРО 21-25'!CK$18:CK$1158)</f>
        <v>0</v>
      </c>
      <c r="AX112" s="179">
        <f>SUMIF('РРО 21-25'!CN$18:CN$1158,свод!AY112,'РРО 21-25'!CL$18:CL$1158)</f>
        <v>0</v>
      </c>
      <c r="AY112" t="str">
        <f t="shared" si="82"/>
        <v>4010000600412плановый</v>
      </c>
      <c r="BC112" s="142">
        <f t="shared" si="83"/>
        <v>0</v>
      </c>
      <c r="BD112" s="142">
        <f t="shared" si="84"/>
        <v>0</v>
      </c>
      <c r="BE112" s="142">
        <f t="shared" si="85"/>
        <v>0</v>
      </c>
      <c r="BF112" s="142">
        <f t="shared" si="86"/>
        <v>0</v>
      </c>
      <c r="BG112" s="142">
        <f t="shared" si="87"/>
        <v>0</v>
      </c>
      <c r="BH112" s="142">
        <f t="shared" si="88"/>
        <v>0</v>
      </c>
      <c r="BI112" s="142">
        <f t="shared" si="89"/>
        <v>0</v>
      </c>
      <c r="BJ112" s="142">
        <f t="shared" si="90"/>
        <v>0</v>
      </c>
      <c r="BK112" s="142">
        <f t="shared" si="91"/>
        <v>0</v>
      </c>
      <c r="BL112" s="142">
        <f t="shared" si="92"/>
        <v>0</v>
      </c>
    </row>
    <row r="113" spans="1:64" ht="15" customHeight="1">
      <c r="A113" s="184">
        <v>401000060</v>
      </c>
      <c r="B113" s="183" t="s">
        <v>1823</v>
      </c>
      <c r="C113" s="182" t="s">
        <v>137</v>
      </c>
      <c r="D113" s="182" t="s">
        <v>65</v>
      </c>
      <c r="E113" s="181" t="s">
        <v>91</v>
      </c>
      <c r="F113" s="180">
        <f>SUMIF('РРО 21-25'!CN$18:CN$1158,свод!AY113,'РРО 21-25'!AT$18:AT$1158)</f>
        <v>467000</v>
      </c>
      <c r="G113" s="180">
        <f>SUMIF('РРО 21-25'!CN$18:CN$1158,свод!AY113,'РРО 21-25'!AU$18:AU$1158)</f>
        <v>445834.75</v>
      </c>
      <c r="H113" s="179">
        <f>SUMIF('РРО 21-25'!CN$18:CN$1158,свод!AY113,'РРО 21-25'!AV$18:AV$1158)</f>
        <v>0</v>
      </c>
      <c r="I113" s="179">
        <f>SUMIF('РРО 21-25'!CN$18:CN$1158,свод!AY113,'РРО 21-25'!AW$18:AW$1158)</f>
        <v>0</v>
      </c>
      <c r="J113" s="179">
        <f>SUMIF('РРО 21-25'!CN$18:CN$1158,свод!AY113,'РРО 21-25'!AX$18:AX$1158)</f>
        <v>0</v>
      </c>
      <c r="K113" s="179">
        <f>SUMIF('РРО 21-25'!CN$18:CN$1158,свод!AY113,'РРО 21-25'!AY$18:AY$1158)</f>
        <v>0</v>
      </c>
      <c r="L113" s="179">
        <f>SUMIF('РРО 21-25'!CN$18:CN$1158,свод!AY113,'РРО 21-25'!AZ$18:AZ$1158)</f>
        <v>0</v>
      </c>
      <c r="M113" s="179">
        <f>SUMIF('РРО 21-25'!CN$18:CN$1158,свод!AY113,'РРО 21-25'!BA$18:BA$1158)</f>
        <v>0</v>
      </c>
      <c r="N113" s="179">
        <f>SUMIF('РРО 21-25'!CN$18:CN$1158,свод!AY113,'РРО 21-25'!BB$18:BB$1158)</f>
        <v>467000</v>
      </c>
      <c r="O113" s="179">
        <f>SUMIF('РРО 21-25'!CN$18:CN$1158,свод!AY113,'РРО 21-25'!BC$18:BC$1158)</f>
        <v>445834.75</v>
      </c>
      <c r="P113" s="180">
        <f>SUMIF('РРО 21-25'!CN$18:CN$1158,свод!AY113,'РРО 21-25'!BD$18:BD$1158)</f>
        <v>612000</v>
      </c>
      <c r="Q113" s="179">
        <f>SUMIF('РРО 21-25'!CN$18:CN$1158,свод!AY113,'РРО 21-25'!BE$18:BE$1158)</f>
        <v>0</v>
      </c>
      <c r="R113" s="179">
        <f>SUMIF('РРО 21-25'!CN$18:CN$1158,свод!AY113,'РРО 21-25'!BF$18:BF$1158)</f>
        <v>0</v>
      </c>
      <c r="S113" s="179">
        <f>SUMIF('РРО 21-25'!CN$18:CN$1158,свод!AY113,'РРО 21-25'!BG$18:BG$1158)</f>
        <v>0</v>
      </c>
      <c r="T113" s="179">
        <f>SUMIF('РРО 21-25'!CN$18:CN$1158,свод!AY113,'РРО 21-25'!BH$18:BH$1158)</f>
        <v>612000</v>
      </c>
      <c r="U113" s="180">
        <f>SUMIF('РРО 21-25'!CN$18:CN$1158,свод!AY113,'РРО 21-25'!BI$18:BI$1158)</f>
        <v>612000</v>
      </c>
      <c r="V113" s="179">
        <f>SUMIF('РРО 21-25'!CN$18:CN$1158,свод!AY113,'РРО 21-25'!BJ$18:BJ$1158)</f>
        <v>0</v>
      </c>
      <c r="W113" s="179">
        <f>SUMIF('РРО 21-25'!CN$18:CN$1158,свод!AY113,'РРО 21-25'!BK$18:BK$1158)</f>
        <v>0</v>
      </c>
      <c r="X113" s="179">
        <f>SUMIF('РРО 21-25'!CN$18:CN$1158,свод!AY113,'РРО 21-25'!BL$18:BL$1158)</f>
        <v>0</v>
      </c>
      <c r="Y113" s="179">
        <f>SUMIF('РРО 21-25'!CN$18:CN$1158,свод!AY113,'РРО 21-25'!BM$18:BM$1158)</f>
        <v>612000</v>
      </c>
      <c r="Z113" s="180">
        <f>SUMIF('РРО 21-25'!CN$18:CN$1158,свод!AY113,'РРО 21-25'!BN$18:BN$1158)</f>
        <v>612000</v>
      </c>
      <c r="AA113" s="179">
        <f>SUMIF('РРО 21-25'!CN$18:CN$1158,свод!AY113,'РРО 21-25'!BO$18:BO$1158)</f>
        <v>0</v>
      </c>
      <c r="AB113" s="179">
        <f>SUMIF('РРО 21-25'!CN$18:CN$1158,свод!AY113,'РРО 21-25'!BP$18:BP$1158)</f>
        <v>0</v>
      </c>
      <c r="AC113" s="179">
        <f>SUMIF('РРО 21-25'!CN$18:CN$1158,свод!AY113,'РРО 21-25'!BQ$18:BQ$1158)</f>
        <v>0</v>
      </c>
      <c r="AD113" s="179">
        <f>SUMIF('РРО 21-25'!CN$18:CN$1158,свод!AY113,'РРО 21-25'!BR$18:BR$1158)</f>
        <v>612000</v>
      </c>
      <c r="AE113" s="180">
        <f>SUMIF('РРО 21-25'!CN$18:CN$1158,свод!AY113,'РРО 21-25'!BS$18:BS$1158)</f>
        <v>612000</v>
      </c>
      <c r="AF113" s="179">
        <f>SUMIF('РРО 21-25'!CN$18:CN$1158,свод!AY113,'РРО 21-25'!BT$18:BT$1158)</f>
        <v>0</v>
      </c>
      <c r="AG113" s="179">
        <f>SUMIF('РРО 21-25'!CN$18:CN$1158,свод!AY113,'РРО 21-25'!BU$18:BU$1158)</f>
        <v>0</v>
      </c>
      <c r="AH113" s="179">
        <f>SUMIF('РРО 21-25'!CN$18:CN$1158,свод!AY113,'РРО 21-25'!BV$18:BV$1158)</f>
        <v>0</v>
      </c>
      <c r="AI113" s="179">
        <f>SUMIF('РРО 21-25'!CN$18:CN$1158,свод!AY113,'РРО 21-25'!BW$18:BW$1158)</f>
        <v>612000</v>
      </c>
      <c r="AJ113" s="179">
        <f>SUMIF('РРО 21-25'!CN$18:CN$1158,свод!AY113,'РРО 21-25'!BX$18:BX$1158)</f>
        <v>467000</v>
      </c>
      <c r="AK113" s="179">
        <f>SUMIF('РРО 21-25'!CN$18:CN$1158,свод!AY113,'РРО 21-25'!BY$18:BY$1158)</f>
        <v>0</v>
      </c>
      <c r="AL113" s="179">
        <f>SUMIF('РРО 21-25'!CN$18:CN$1158,свод!AY113,'РРО 21-25'!BZ$18:BZ$1158)</f>
        <v>0</v>
      </c>
      <c r="AM113" s="179">
        <f>SUMIF('РРО 21-25'!CN$18:CN$1158,свод!AY113,'РРО 21-25'!CA$18:CA$1158)</f>
        <v>0</v>
      </c>
      <c r="AN113" s="179">
        <f>SUMIF('РРО 21-25'!CN$18:CN$1158,свод!AY113,'РРО 21-25'!CB$18:CB$1158)</f>
        <v>467000</v>
      </c>
      <c r="AO113" s="179">
        <f>SUMIF('РРО 21-25'!CN$18:CN$1158,свод!AY113,'РРО 21-25'!CC$18:CC$1158)</f>
        <v>612000</v>
      </c>
      <c r="AP113" s="179">
        <f>SUMIF('РРО 21-25'!CN$18:CN$1158,свод!AY113,'РРО 21-25'!CD$18:CD$1158)</f>
        <v>0</v>
      </c>
      <c r="AQ113" s="179">
        <f>SUMIF('РРО 21-25'!CN$18:CN$1158,свод!AY113,'РРО 21-25'!CE$18:CE$1158)</f>
        <v>0</v>
      </c>
      <c r="AR113" s="179">
        <f>SUMIF('РРО 21-25'!CN$18:CN$1158,свод!AY113,'РРО 21-25'!CF$18:CF$1158)</f>
        <v>0</v>
      </c>
      <c r="AS113" s="179">
        <f>SUMIF('РРО 21-25'!CN$18:CN$1158,свод!AY113,'РРО 21-25'!CG$18:CG$1158)</f>
        <v>612000</v>
      </c>
      <c r="AT113" s="179">
        <f>SUMIF('РРО 21-25'!CN$18:CN$1158,свод!AY113,'РРО 21-25'!CH$18:CH$1158)</f>
        <v>612000</v>
      </c>
      <c r="AU113" s="179">
        <f>SUMIF('РРО 21-25'!CN$18:CN$1158,свод!AY113,'РРО 21-25'!CI$18:CI$1158)</f>
        <v>0</v>
      </c>
      <c r="AV113" s="179">
        <f>SUMIF('РРО 21-25'!CN$18:CN$1158,свод!AY113,'РРО 21-25'!CJ$18:CJ$1158)</f>
        <v>0</v>
      </c>
      <c r="AW113" s="179">
        <f>SUMIF('РРО 21-25'!CN$18:CN$1158,свод!AY113,'РРО 21-25'!CK$18:CK$1158)</f>
        <v>0</v>
      </c>
      <c r="AX113" s="179">
        <f>SUMIF('РРО 21-25'!CN$18:CN$1158,свод!AY113,'РРО 21-25'!CL$18:CL$1158)</f>
        <v>612000</v>
      </c>
      <c r="AY113" t="str">
        <f t="shared" ref="AY113" si="117">CONCATENATE(A113,C113,D113,E113)</f>
        <v>4010000600412нормативный</v>
      </c>
      <c r="BC113" s="142">
        <f t="shared" ref="BC113" si="118">AO113-P113</f>
        <v>0</v>
      </c>
      <c r="BD113" s="142">
        <f t="shared" ref="BD113" si="119">AP113-Q113</f>
        <v>0</v>
      </c>
      <c r="BE113" s="142">
        <f t="shared" ref="BE113" si="120">AQ113-R113</f>
        <v>0</v>
      </c>
      <c r="BF113" s="142">
        <f t="shared" ref="BF113" si="121">AR113-S113</f>
        <v>0</v>
      </c>
      <c r="BG113" s="142">
        <f t="shared" ref="BG113" si="122">AS113-T113</f>
        <v>0</v>
      </c>
      <c r="BH113" s="142">
        <f t="shared" ref="BH113" si="123">AT113-U113</f>
        <v>0</v>
      </c>
      <c r="BI113" s="142">
        <f t="shared" ref="BI113" si="124">AU113-V113</f>
        <v>0</v>
      </c>
      <c r="BJ113" s="142">
        <f t="shared" ref="BJ113" si="125">AV113-W113</f>
        <v>0</v>
      </c>
      <c r="BK113" s="142">
        <f t="shared" ref="BK113" si="126">AW113-X113</f>
        <v>0</v>
      </c>
      <c r="BL113" s="142">
        <f t="shared" ref="BL113" si="127">AX113-Y113</f>
        <v>0</v>
      </c>
    </row>
    <row r="114" spans="1:64" ht="15" customHeight="1">
      <c r="A114" s="184" t="s">
        <v>1822</v>
      </c>
      <c r="B114" s="183" t="s">
        <v>67</v>
      </c>
      <c r="C114" s="182" t="s">
        <v>71</v>
      </c>
      <c r="D114" s="182" t="s">
        <v>90</v>
      </c>
      <c r="E114" s="181" t="s">
        <v>91</v>
      </c>
      <c r="F114" s="180">
        <f>SUMIF('РРО 21-25'!CN$18:CN$1158,свод!AY114,'РРО 21-25'!AT$18:AT$1158)</f>
        <v>527234.86</v>
      </c>
      <c r="G114" s="180">
        <f>SUMIF('РРО 21-25'!CN$18:CN$1158,свод!AY114,'РРО 21-25'!AU$18:AU$1158)</f>
        <v>527234.86</v>
      </c>
      <c r="H114" s="179">
        <f>SUMIF('РРО 21-25'!CN$18:CN$1158,свод!AY114,'РРО 21-25'!AV$18:AV$1158)</f>
        <v>0</v>
      </c>
      <c r="I114" s="179">
        <f>SUMIF('РРО 21-25'!CN$18:CN$1158,свод!AY114,'РРО 21-25'!AW$18:AW$1158)</f>
        <v>0</v>
      </c>
      <c r="J114" s="179">
        <f>SUMIF('РРО 21-25'!CN$18:CN$1158,свод!AY114,'РРО 21-25'!AX$18:AX$1158)</f>
        <v>0</v>
      </c>
      <c r="K114" s="179">
        <f>SUMIF('РРО 21-25'!CN$18:CN$1158,свод!AY114,'РРО 21-25'!AY$18:AY$1158)</f>
        <v>0</v>
      </c>
      <c r="L114" s="179">
        <f>SUMIF('РРО 21-25'!CN$18:CN$1158,свод!AY114,'РРО 21-25'!AZ$18:AZ$1158)</f>
        <v>0</v>
      </c>
      <c r="M114" s="179">
        <f>SUMIF('РРО 21-25'!CN$18:CN$1158,свод!AY114,'РРО 21-25'!BA$18:BA$1158)</f>
        <v>0</v>
      </c>
      <c r="N114" s="179">
        <f>SUMIF('РРО 21-25'!CN$18:CN$1158,свод!AY114,'РРО 21-25'!BB$18:BB$1158)</f>
        <v>527234.86</v>
      </c>
      <c r="O114" s="179">
        <f>SUMIF('РРО 21-25'!CN$18:CN$1158,свод!AY114,'РРО 21-25'!BC$18:BC$1158)</f>
        <v>527234.86</v>
      </c>
      <c r="P114" s="180">
        <f>SUMIF('РРО 21-25'!CN$18:CN$1158,свод!AY114,'РРО 21-25'!BD$18:BD$1158)</f>
        <v>514390</v>
      </c>
      <c r="Q114" s="179">
        <f>SUMIF('РРО 21-25'!CN$18:CN$1158,свод!AY114,'РРО 21-25'!BE$18:BE$1158)</f>
        <v>0</v>
      </c>
      <c r="R114" s="179">
        <f>SUMIF('РРО 21-25'!CN$18:CN$1158,свод!AY114,'РРО 21-25'!BF$18:BF$1158)</f>
        <v>0</v>
      </c>
      <c r="S114" s="179">
        <f>SUMIF('РРО 21-25'!CN$18:CN$1158,свод!AY114,'РРО 21-25'!BG$18:BG$1158)</f>
        <v>0</v>
      </c>
      <c r="T114" s="179">
        <f>SUMIF('РРО 21-25'!CN$18:CN$1158,свод!AY114,'РРО 21-25'!BH$18:BH$1158)</f>
        <v>514390</v>
      </c>
      <c r="U114" s="180">
        <f>SUMIF('РРО 21-25'!CN$18:CN$1158,свод!AY114,'РРО 21-25'!BI$18:BI$1158)</f>
        <v>557070</v>
      </c>
      <c r="V114" s="179">
        <f>SUMIF('РРО 21-25'!CN$18:CN$1158,свод!AY114,'РРО 21-25'!BJ$18:BJ$1158)</f>
        <v>0</v>
      </c>
      <c r="W114" s="179">
        <f>SUMIF('РРО 21-25'!CN$18:CN$1158,свод!AY114,'РРО 21-25'!BK$18:BK$1158)</f>
        <v>0</v>
      </c>
      <c r="X114" s="179">
        <f>SUMIF('РРО 21-25'!CN$18:CN$1158,свод!AY114,'РРО 21-25'!BL$18:BL$1158)</f>
        <v>0</v>
      </c>
      <c r="Y114" s="179">
        <f>SUMIF('РРО 21-25'!CN$18:CN$1158,свод!AY114,'РРО 21-25'!BM$18:BM$1158)</f>
        <v>557070</v>
      </c>
      <c r="Z114" s="180">
        <f>SUMIF('РРО 21-25'!CN$18:CN$1158,свод!AY114,'РРО 21-25'!BN$18:BN$1158)</f>
        <v>557070</v>
      </c>
      <c r="AA114" s="179">
        <f>SUMIF('РРО 21-25'!CN$18:CN$1158,свод!AY114,'РРО 21-25'!BO$18:BO$1158)</f>
        <v>0</v>
      </c>
      <c r="AB114" s="179">
        <f>SUMIF('РРО 21-25'!CN$18:CN$1158,свод!AY114,'РРО 21-25'!BP$18:BP$1158)</f>
        <v>0</v>
      </c>
      <c r="AC114" s="179">
        <f>SUMIF('РРО 21-25'!CN$18:CN$1158,свод!AY114,'РРО 21-25'!BQ$18:BQ$1158)</f>
        <v>0</v>
      </c>
      <c r="AD114" s="179">
        <f>SUMIF('РРО 21-25'!CN$18:CN$1158,свод!AY114,'РРО 21-25'!BR$18:BR$1158)</f>
        <v>557070</v>
      </c>
      <c r="AE114" s="180">
        <f>SUMIF('РРО 21-25'!CN$18:CN$1158,свод!AY114,'РРО 21-25'!BS$18:BS$1158)</f>
        <v>557070</v>
      </c>
      <c r="AF114" s="179">
        <f>SUMIF('РРО 21-25'!CN$18:CN$1158,свод!AY114,'РРО 21-25'!BT$18:BT$1158)</f>
        <v>0</v>
      </c>
      <c r="AG114" s="179">
        <f>SUMIF('РРО 21-25'!CN$18:CN$1158,свод!AY114,'РРО 21-25'!BU$18:BU$1158)</f>
        <v>0</v>
      </c>
      <c r="AH114" s="179">
        <f>SUMIF('РРО 21-25'!CN$18:CN$1158,свод!AY114,'РРО 21-25'!BV$18:BV$1158)</f>
        <v>0</v>
      </c>
      <c r="AI114" s="179">
        <f>SUMIF('РРО 21-25'!CN$18:CN$1158,свод!AY114,'РРО 21-25'!BW$18:BW$1158)</f>
        <v>557070</v>
      </c>
      <c r="AJ114" s="179">
        <f>SUMIF('РРО 21-25'!CN$18:CN$1158,свод!AY114,'РРО 21-25'!BX$18:BX$1158)</f>
        <v>527234.86</v>
      </c>
      <c r="AK114" s="179">
        <f>SUMIF('РРО 21-25'!CN$18:CN$1158,свод!AY114,'РРО 21-25'!BY$18:BY$1158)</f>
        <v>0</v>
      </c>
      <c r="AL114" s="179">
        <f>SUMIF('РРО 21-25'!CN$18:CN$1158,свод!AY114,'РРО 21-25'!BZ$18:BZ$1158)</f>
        <v>0</v>
      </c>
      <c r="AM114" s="179">
        <f>SUMIF('РРО 21-25'!CN$18:CN$1158,свод!AY114,'РРО 21-25'!CA$18:CA$1158)</f>
        <v>0</v>
      </c>
      <c r="AN114" s="179">
        <f>SUMIF('РРО 21-25'!CN$18:CN$1158,свод!AY114,'РРО 21-25'!CB$18:CB$1158)</f>
        <v>527234.86</v>
      </c>
      <c r="AO114" s="179">
        <f>SUMIF('РРО 21-25'!CN$18:CN$1158,свод!AY114,'РРО 21-25'!CC$18:CC$1158)</f>
        <v>514390</v>
      </c>
      <c r="AP114" s="179">
        <f>SUMIF('РРО 21-25'!CN$18:CN$1158,свод!AY114,'РРО 21-25'!CD$18:CD$1158)</f>
        <v>0</v>
      </c>
      <c r="AQ114" s="179">
        <f>SUMIF('РРО 21-25'!CN$18:CN$1158,свод!AY114,'РРО 21-25'!CE$18:CE$1158)</f>
        <v>0</v>
      </c>
      <c r="AR114" s="179">
        <f>SUMIF('РРО 21-25'!CN$18:CN$1158,свод!AY114,'РРО 21-25'!CF$18:CF$1158)</f>
        <v>0</v>
      </c>
      <c r="AS114" s="179">
        <f>SUMIF('РРО 21-25'!CN$18:CN$1158,свод!AY114,'РРО 21-25'!CG$18:CG$1158)</f>
        <v>514390</v>
      </c>
      <c r="AT114" s="179">
        <f>SUMIF('РРО 21-25'!CN$18:CN$1158,свод!AY114,'РРО 21-25'!CH$18:CH$1158)</f>
        <v>557070</v>
      </c>
      <c r="AU114" s="179">
        <f>SUMIF('РРО 21-25'!CN$18:CN$1158,свод!AY114,'РРО 21-25'!CI$18:CI$1158)</f>
        <v>0</v>
      </c>
      <c r="AV114" s="179">
        <f>SUMIF('РРО 21-25'!CN$18:CN$1158,свод!AY114,'РРО 21-25'!CJ$18:CJ$1158)</f>
        <v>0</v>
      </c>
      <c r="AW114" s="179">
        <f>SUMIF('РРО 21-25'!CN$18:CN$1158,свод!AY114,'РРО 21-25'!CK$18:CK$1158)</f>
        <v>0</v>
      </c>
      <c r="AX114" s="179">
        <f>SUMIF('РРО 21-25'!CN$18:CN$1158,свод!AY114,'РРО 21-25'!CL$18:CL$1158)</f>
        <v>557070</v>
      </c>
      <c r="AY114" t="str">
        <f t="shared" si="82"/>
        <v>4020000010102нормативный</v>
      </c>
      <c r="BC114" s="142">
        <f t="shared" si="83"/>
        <v>0</v>
      </c>
      <c r="BD114" s="142">
        <f t="shared" si="84"/>
        <v>0</v>
      </c>
      <c r="BE114" s="142">
        <f t="shared" si="85"/>
        <v>0</v>
      </c>
      <c r="BF114" s="142">
        <f t="shared" si="86"/>
        <v>0</v>
      </c>
      <c r="BG114" s="142">
        <f t="shared" si="87"/>
        <v>0</v>
      </c>
      <c r="BH114" s="142">
        <f t="shared" si="88"/>
        <v>0</v>
      </c>
      <c r="BI114" s="142">
        <f t="shared" si="89"/>
        <v>0</v>
      </c>
      <c r="BJ114" s="142">
        <f t="shared" si="90"/>
        <v>0</v>
      </c>
      <c r="BK114" s="142">
        <f t="shared" si="91"/>
        <v>0</v>
      </c>
      <c r="BL114" s="142">
        <f t="shared" si="92"/>
        <v>0</v>
      </c>
    </row>
    <row r="115" spans="1:64" ht="15" customHeight="1">
      <c r="A115" s="184" t="s">
        <v>1822</v>
      </c>
      <c r="B115" s="183" t="s">
        <v>67</v>
      </c>
      <c r="C115" s="182" t="s">
        <v>71</v>
      </c>
      <c r="D115" s="182" t="s">
        <v>74</v>
      </c>
      <c r="E115" s="181" t="s">
        <v>1257</v>
      </c>
      <c r="F115" s="180">
        <f>SUMIF('РРО 21-25'!CN$12:CN$1158,свод!AY115,'РРО 21-25'!AT$12:AT$1158)</f>
        <v>737.67</v>
      </c>
      <c r="G115" s="180">
        <f>SUMIF('РРО 21-25'!CN$12:CN$1158,свод!AY115,'РРО 21-25'!AU$12:AU$1158)</f>
        <v>737.67</v>
      </c>
      <c r="H115" s="179">
        <f>SUMIF('РРО 21-25'!CN$18:CN$1158,свод!AY115,'РРО 21-25'!AV$18:AV$1158)</f>
        <v>0</v>
      </c>
      <c r="I115" s="179">
        <f>SUMIF('РРО 21-25'!CN$18:CN$1158,свод!AY115,'РРО 21-25'!AW$18:AW$1158)</f>
        <v>0</v>
      </c>
      <c r="J115" s="179">
        <f>SUMIF('РРО 21-25'!CN$18:CN$1158,свод!AY115,'РРО 21-25'!AX$18:AX$1158)</f>
        <v>0</v>
      </c>
      <c r="K115" s="179">
        <f>SUMIF('РРО 21-25'!CN$18:CN$1158,свод!AY115,'РРО 21-25'!AY$18:AY$1158)</f>
        <v>0</v>
      </c>
      <c r="L115" s="179">
        <f>SUMIF('РРО 21-25'!CN$18:CN$1158,свод!AY115,'РРО 21-25'!AZ$18:AZ$1158)</f>
        <v>0</v>
      </c>
      <c r="M115" s="179">
        <f>SUMIF('РРО 21-25'!CN$18:CN$1158,свод!AY115,'РРО 21-25'!BA$18:BA$1158)</f>
        <v>0</v>
      </c>
      <c r="N115" s="179">
        <f>SUMIF('РРО 21-25'!CN$12:CN$1158,свод!AY115,'РРО 21-25'!BB$12:BB$1158)</f>
        <v>737.67</v>
      </c>
      <c r="O115" s="179">
        <f>SUMIF('РРО 21-25'!CN$12:CN$1158,свод!AY115,'РРО 21-25'!BC$12:BC$1158)</f>
        <v>737.67</v>
      </c>
      <c r="P115" s="180">
        <f>SUMIF('РРО 21-25'!CN$12:CN$1158,свод!AY115,'РРО 21-25'!BD$12:BD$1158)</f>
        <v>0</v>
      </c>
      <c r="Q115" s="179">
        <f ca="1">SUMIF('РРО 21-25'!CN$12:CN$1158,свод!AY115,'РРО 21-25'!BE$18:BE$1158)</f>
        <v>0</v>
      </c>
      <c r="R115" s="179">
        <f>SUMIF('РРО 21-25'!CN$18:CN$1158,свод!AY115,'РРО 21-25'!BF$18:BF$1158)</f>
        <v>0</v>
      </c>
      <c r="S115" s="179">
        <f>SUMIF('РРО 21-25'!CN$18:CN$1158,свод!AY115,'РРО 21-25'!BG$18:BG$1158)</f>
        <v>0</v>
      </c>
      <c r="T115" s="179">
        <f>SUMIF('РРО 21-25'!CN$12:CN$1158,свод!AY115,'РРО 21-25'!BH$12:BH$1158)</f>
        <v>0</v>
      </c>
      <c r="U115" s="180">
        <f>SUMIF('РРО 21-25'!CN$12:CN$1158,свод!AY115,'РРО 21-25'!BI$12:BI$1158)</f>
        <v>0</v>
      </c>
      <c r="V115" s="179">
        <f>SUMIF('РРО 21-25'!CN$18:CN$1158,свод!AY115,'РРО 21-25'!BJ$18:BJ$1158)</f>
        <v>0</v>
      </c>
      <c r="W115" s="179">
        <f>SUMIF('РРО 21-25'!CN$18:CN$1158,свод!AY115,'РРО 21-25'!BK$18:BK$1158)</f>
        <v>0</v>
      </c>
      <c r="X115" s="179">
        <f>SUMIF('РРО 21-25'!CN$18:CN$1158,свод!AY115,'РРО 21-25'!BL$18:BL$1158)</f>
        <v>0</v>
      </c>
      <c r="Y115" s="179">
        <f>SUMIF('РРО 21-25'!CN$12:CN$1158,свод!AY115,'РРО 21-25'!BM$12:BM$1158)</f>
        <v>0</v>
      </c>
      <c r="Z115" s="180">
        <f>SUMIF('РРО 21-25'!CN$12:CN$1158,свод!AY115,'РРО 21-25'!BN$12:BN$1158)</f>
        <v>0</v>
      </c>
      <c r="AA115" s="179">
        <f>SUMIF('РРО 21-25'!CN$18:CN$1158,свод!AY115,'РРО 21-25'!BO$18:BO$1158)</f>
        <v>0</v>
      </c>
      <c r="AB115" s="179">
        <f>SUMIF('РРО 21-25'!CN$18:CN$1158,свод!AY115,'РРО 21-25'!BP$18:BP$1158)</f>
        <v>0</v>
      </c>
      <c r="AC115" s="179">
        <f>SUMIF('РРО 21-25'!CN$18:CN$1158,свод!AY115,'РРО 21-25'!BQ$18:BQ$1158)</f>
        <v>0</v>
      </c>
      <c r="AD115" s="179">
        <f>SUMIF('РРО 21-25'!CN$12:CN$1158,свод!AY115,'РРО 21-25'!BR$12:BR$1158)</f>
        <v>0</v>
      </c>
      <c r="AE115" s="180">
        <f>SUMIF('РРО 21-25'!CN$18:CN$1158,свод!AY115,'РРО 21-25'!BS$18:BS$1158)</f>
        <v>0</v>
      </c>
      <c r="AF115" s="179">
        <f>SUMIF('РРО 21-25'!CN$18:CN$1158,свод!AY115,'РРО 21-25'!BT$18:BT$1158)</f>
        <v>0</v>
      </c>
      <c r="AG115" s="179">
        <f>SUMIF('РРО 21-25'!CN$18:CN$1158,свод!AY115,'РРО 21-25'!BU$18:BU$1158)</f>
        <v>0</v>
      </c>
      <c r="AH115" s="179">
        <f>SUMIF('РРО 21-25'!CN$18:CN$1158,свод!AY115,'РРО 21-25'!BV$18:BV$1158)</f>
        <v>0</v>
      </c>
      <c r="AI115" s="179">
        <f>SUMIF('РРО 21-25'!CN$18:CN$1158,свод!AY115,'РРО 21-25'!BW$18:BW$1158)</f>
        <v>0</v>
      </c>
      <c r="AJ115" s="179">
        <f>SUMIF('РРО 21-25'!CN$18:CN$1158,свод!AY115,'РРО 21-25'!BX$18:BX$1158)</f>
        <v>0</v>
      </c>
      <c r="AK115" s="179">
        <f>SUMIF('РРО 21-25'!CN$18:CN$1158,свод!AY115,'РРО 21-25'!BY$18:BY$1158)</f>
        <v>0</v>
      </c>
      <c r="AL115" s="179">
        <f>SUMIF('РРО 21-25'!CN$18:CN$1158,свод!AY115,'РРО 21-25'!BZ$18:BZ$1158)</f>
        <v>0</v>
      </c>
      <c r="AM115" s="179">
        <f>SUMIF('РРО 21-25'!CN$18:CN$1158,свод!AY115,'РРО 21-25'!CA$18:CA$1158)</f>
        <v>0</v>
      </c>
      <c r="AN115" s="179">
        <f>SUMIF('РРО 21-25'!CN$18:CN$1158,свод!AY115,'РРО 21-25'!CB$18:CB$1158)</f>
        <v>0</v>
      </c>
      <c r="AO115" s="179">
        <f>SUMIF('РРО 21-25'!CN$18:CN$1158,свод!AY115,'РРО 21-25'!CC$18:CC$1158)</f>
        <v>0</v>
      </c>
      <c r="AP115" s="179">
        <f>SUMIF('РРО 21-25'!CN$18:CN$1158,свод!AY115,'РРО 21-25'!CD$18:CD$1158)</f>
        <v>0</v>
      </c>
      <c r="AQ115" s="179">
        <f>SUMIF('РРО 21-25'!CN$18:CN$1158,свод!AY115,'РРО 21-25'!CE$18:CE$1158)</f>
        <v>0</v>
      </c>
      <c r="AR115" s="179">
        <f>SUMIF('РРО 21-25'!CN$18:CN$1158,свод!AY115,'РРО 21-25'!CF$18:CF$1158)</f>
        <v>0</v>
      </c>
      <c r="AS115" s="179">
        <f>SUMIF('РРО 21-25'!CN$18:CN$1158,свод!AY115,'РРО 21-25'!CG$18:CG$1158)</f>
        <v>0</v>
      </c>
      <c r="AT115" s="179">
        <f>SUMIF('РРО 21-25'!CN$18:CN$1158,свод!AY115,'РРО 21-25'!CH$18:CH$1158)</f>
        <v>0</v>
      </c>
      <c r="AU115" s="179">
        <f>SUMIF('РРО 21-25'!CN$18:CN$1158,свод!AY115,'РРО 21-25'!CI$18:CI$1158)</f>
        <v>0</v>
      </c>
      <c r="AV115" s="179">
        <f>SUMIF('РРО 21-25'!CN$18:CN$1158,свод!AY115,'РРО 21-25'!CJ$18:CJ$1158)</f>
        <v>0</v>
      </c>
      <c r="AW115" s="179">
        <f>SUMIF('РРО 21-25'!CN$18:CN$1158,свод!AY115,'РРО 21-25'!CK$18:CK$1158)</f>
        <v>0</v>
      </c>
      <c r="AX115" s="179">
        <f>SUMIF('РРО 21-25'!CN$18:CN$1158,свод!AY115,'РРО 21-25'!CL$18:CL$1158)</f>
        <v>0</v>
      </c>
      <c r="AY115" t="str">
        <f t="shared" si="82"/>
        <v>4020000010103индексации</v>
      </c>
      <c r="BC115" s="142">
        <f t="shared" si="83"/>
        <v>0</v>
      </c>
      <c r="BD115" s="142">
        <f t="shared" ca="1" si="84"/>
        <v>0</v>
      </c>
      <c r="BE115" s="142">
        <f t="shared" si="85"/>
        <v>0</v>
      </c>
      <c r="BF115" s="142">
        <f t="shared" si="86"/>
        <v>0</v>
      </c>
      <c r="BG115" s="142">
        <f t="shared" si="87"/>
        <v>0</v>
      </c>
      <c r="BH115" s="142">
        <f t="shared" si="88"/>
        <v>0</v>
      </c>
      <c r="BI115" s="142">
        <f t="shared" si="89"/>
        <v>0</v>
      </c>
      <c r="BJ115" s="142">
        <f t="shared" si="90"/>
        <v>0</v>
      </c>
      <c r="BK115" s="142">
        <f t="shared" si="91"/>
        <v>0</v>
      </c>
      <c r="BL115" s="142">
        <f t="shared" si="92"/>
        <v>0</v>
      </c>
    </row>
    <row r="116" spans="1:64" ht="15" customHeight="1">
      <c r="A116" s="184" t="s">
        <v>1822</v>
      </c>
      <c r="B116" s="183" t="s">
        <v>67</v>
      </c>
      <c r="C116" s="182" t="s">
        <v>71</v>
      </c>
      <c r="D116" s="182" t="s">
        <v>74</v>
      </c>
      <c r="E116" s="181" t="s">
        <v>91</v>
      </c>
      <c r="F116" s="180">
        <f>SUMIF('РРО 21-25'!CN$12:CN$1158,свод!AY116,'РРО 21-25'!AT$12:AT$1158)</f>
        <v>18590957.720000003</v>
      </c>
      <c r="G116" s="180">
        <f>SUMIF('РРО 21-25'!CN$12:CN$1158,свод!AY116,'РРО 21-25'!AU$12:AU$1158)</f>
        <v>18539608.470000003</v>
      </c>
      <c r="H116" s="179">
        <f>SUMIF('РРО 21-25'!CN$18:CN$1158,свод!AY116,'РРО 21-25'!AV$18:AV$1158)</f>
        <v>0</v>
      </c>
      <c r="I116" s="179">
        <f>SUMIF('РРО 21-25'!CN$18:CN$1158,свод!AY116,'РРО 21-25'!AW$18:AW$1158)</f>
        <v>0</v>
      </c>
      <c r="J116" s="179">
        <f>SUMIF('РРО 21-25'!CN$18:CN$1158,свод!AY116,'РРО 21-25'!AX$18:AX$1158)</f>
        <v>0</v>
      </c>
      <c r="K116" s="179">
        <f>SUMIF('РРО 21-25'!CN$18:CN$1158,свод!AY116,'РРО 21-25'!AY$18:AY$1158)</f>
        <v>0</v>
      </c>
      <c r="L116" s="179">
        <f>SUMIF('РРО 21-25'!CN$18:CN$1158,свод!AY116,'РРО 21-25'!AZ$18:AZ$1158)</f>
        <v>0</v>
      </c>
      <c r="M116" s="179">
        <f>SUMIF('РРО 21-25'!CN$18:CN$1158,свод!AY116,'РРО 21-25'!BA$18:BA$1158)</f>
        <v>0</v>
      </c>
      <c r="N116" s="179">
        <f>SUMIF('РРО 21-25'!CN$12:CN$1158,свод!AY116,'РРО 21-25'!BB$12:BB$1158)</f>
        <v>18590957.720000003</v>
      </c>
      <c r="O116" s="179">
        <f>SUMIF('РРО 21-25'!CN$12:CN$1158,свод!AY116,'РРО 21-25'!BC$12:BC$1158)</f>
        <v>18539608.470000003</v>
      </c>
      <c r="P116" s="180">
        <f>SUMIF('РРО 21-25'!CN$12:CN$1158,свод!AY116,'РРО 21-25'!BD$12:BD$1158)</f>
        <v>20321000</v>
      </c>
      <c r="Q116" s="179">
        <f>SUMIF('РРО 21-25'!CN$18:CN$1158,свод!AY116,'РРО 21-25'!BE$18:BE$1158)</f>
        <v>0</v>
      </c>
      <c r="R116" s="179">
        <f>SUMIF('РРО 21-25'!CN$18:CN$1158,свод!AY116,'РРО 21-25'!BF$18:BF$1158)</f>
        <v>0</v>
      </c>
      <c r="S116" s="179">
        <f>SUMIF('РРО 21-25'!CN$18:CN$1158,свод!AY116,'РРО 21-25'!BG$18:BG$1158)</f>
        <v>0</v>
      </c>
      <c r="T116" s="179">
        <f>SUMIF('РРО 21-25'!CN$12:CN$1158,свод!AY116,'РРО 21-25'!BH$12:BH$1158)</f>
        <v>20321000</v>
      </c>
      <c r="U116" s="180">
        <f>SUMIF('РРО 21-25'!CN$12:CN$1158,свод!AY116,'РРО 21-25'!BI$12:BI$1158)</f>
        <v>19905500</v>
      </c>
      <c r="V116" s="179">
        <f>SUMIF('РРО 21-25'!CN$18:CN$1158,свод!AY116,'РРО 21-25'!BJ$18:BJ$1158)</f>
        <v>0</v>
      </c>
      <c r="W116" s="179">
        <f>SUMIF('РРО 21-25'!CN$18:CN$1158,свод!AY116,'РРО 21-25'!BK$18:BK$1158)</f>
        <v>0</v>
      </c>
      <c r="X116" s="179">
        <f>SUMIF('РРО 21-25'!CN$18:CN$1158,свод!AY116,'РРО 21-25'!BL$18:BL$1158)</f>
        <v>0</v>
      </c>
      <c r="Y116" s="179">
        <f>SUMIF('РРО 21-25'!CN$12:CN$1158,свод!AY116,'РРО 21-25'!BM$12:BM$1158)</f>
        <v>19905500</v>
      </c>
      <c r="Z116" s="180">
        <f>SUMIF('РРО 21-25'!CN$12:CN$1158,свод!AY116,'РРО 21-25'!BN$12:BN$1158)</f>
        <v>19905500</v>
      </c>
      <c r="AA116" s="179">
        <f>SUMIF('РРО 21-25'!CN$18:CN$1158,свод!AY116,'РРО 21-25'!BO$18:BO$1158)</f>
        <v>0</v>
      </c>
      <c r="AB116" s="179">
        <f>SUMIF('РРО 21-25'!CN$18:CN$1158,свод!AY116,'РРО 21-25'!BP$18:BP$1158)</f>
        <v>0</v>
      </c>
      <c r="AC116" s="179">
        <f>SUMIF('РРО 21-25'!CN$18:CN$1158,свод!AY116,'РРО 21-25'!BQ$18:BQ$1158)</f>
        <v>0</v>
      </c>
      <c r="AD116" s="179">
        <f>SUMIF('РРО 21-25'!CN$12:CN$1158,свод!AY116,'РРО 21-25'!BR$12:BR$1158)</f>
        <v>19905500</v>
      </c>
      <c r="AE116" s="180">
        <f>SUMIF('РРО 21-25'!CN$12:CN$1158,свод!AY116,'РРО 21-25'!BS$12:BS$1158)</f>
        <v>19905500</v>
      </c>
      <c r="AF116" s="179">
        <f>SUMIF('РРО 21-25'!CN$18:CN$1158,свод!AY116,'РРО 21-25'!BT$18:BT$1158)</f>
        <v>0</v>
      </c>
      <c r="AG116" s="179">
        <f>SUMIF('РРО 21-25'!CN$18:CN$1158,свод!AY116,'РРО 21-25'!BU$18:BU$1158)</f>
        <v>0</v>
      </c>
      <c r="AH116" s="179">
        <f>SUMIF('РРО 21-25'!CN$18:CN$1158,свод!AY116,'РРО 21-25'!BV$18:BV$1158)</f>
        <v>0</v>
      </c>
      <c r="AI116" s="179">
        <f>SUMIF('РРО 21-25'!CN$12:CN$1158,свод!AY116,'РРО 21-25'!BW$12:BW$1158)</f>
        <v>19905500</v>
      </c>
      <c r="AJ116" s="179">
        <f>SUMIF('РРО 21-25'!CN$12:CN$1158,свод!AY116,'РРО 21-25'!BX$12:BX$1158)</f>
        <v>18539608.470000003</v>
      </c>
      <c r="AK116" s="179">
        <f>SUMIF('РРО 21-25'!CN$18:CN$1158,свод!AY116,'РРО 21-25'!BY$18:BY$1158)</f>
        <v>0</v>
      </c>
      <c r="AL116" s="179">
        <f>SUMIF('РРО 21-25'!CN$18:CN$1158,свод!AY116,'РРО 21-25'!BZ$18:BZ$1158)</f>
        <v>0</v>
      </c>
      <c r="AM116" s="179">
        <f>SUMIF('РРО 21-25'!CN$18:CN$1158,свод!AY116,'РРО 21-25'!CA$18:CA$1158)</f>
        <v>0</v>
      </c>
      <c r="AN116" s="179">
        <f>SUMIF('РРО 21-25'!CN$12:CN$1158,свод!AY116,'РРО 21-25'!CB$12:CB$1158)</f>
        <v>18539608.470000003</v>
      </c>
      <c r="AO116" s="436">
        <f>SUMIF('РРО 21-25'!CN$12:CN$1158,свод!AY116,'РРО 21-25'!CC$12:CC$1158)</f>
        <v>20321000</v>
      </c>
      <c r="AP116" s="436">
        <f>SUMIF('РРО 21-25'!CN$18:CN$1158,свод!AY116,'РРО 21-25'!CD$18:CD$1158)</f>
        <v>0</v>
      </c>
      <c r="AQ116" s="436">
        <f>SUMIF('РРО 21-25'!CN$18:CN$1158,свод!AY116,'РРО 21-25'!CE$18:CE$1158)</f>
        <v>0</v>
      </c>
      <c r="AR116" s="436">
        <f>SUMIF('РРО 21-25'!CN$18:CN$1158,свод!AY116,'РРО 21-25'!CF$18:CF$1158)</f>
        <v>0</v>
      </c>
      <c r="AS116" s="436">
        <f>SUMIF('РРО 21-25'!CN$12:CN$1158,свод!AY116,'РРО 21-25'!CG$12:CG$1158)</f>
        <v>20321000</v>
      </c>
      <c r="AT116" s="436">
        <f>SUMIF('РРО 21-25'!CN$12:CN$1158,свод!AY116,'РРО 21-25'!CH$12:CH$1158)</f>
        <v>19905500</v>
      </c>
      <c r="AU116" s="179">
        <f>SUMIF('РРО 21-25'!CN$18:CN$1158,свод!AY116,'РРО 21-25'!CI$18:CI$1158)</f>
        <v>0</v>
      </c>
      <c r="AV116" s="179">
        <f>SUMIF('РРО 21-25'!CN$18:CN$1158,свод!AY116,'РРО 21-25'!CJ$18:CJ$1158)</f>
        <v>0</v>
      </c>
      <c r="AW116" s="179">
        <f>SUMIF('РРО 21-25'!CN$18:CN$1158,свод!AY116,'РРО 21-25'!CK$18:CK$1158)</f>
        <v>0</v>
      </c>
      <c r="AX116" s="179">
        <f>SUMIF('РРО 21-25'!CN$12:CN$1158,свод!AY116,'РРО 21-25'!CL$12:CL$1158)</f>
        <v>19905500</v>
      </c>
      <c r="AY116" t="str">
        <f t="shared" si="82"/>
        <v>4020000010103нормативный</v>
      </c>
      <c r="BC116" s="142">
        <f t="shared" si="83"/>
        <v>0</v>
      </c>
      <c r="BD116" s="142">
        <f t="shared" si="84"/>
        <v>0</v>
      </c>
      <c r="BE116" s="142">
        <f t="shared" si="85"/>
        <v>0</v>
      </c>
      <c r="BF116" s="142">
        <f t="shared" si="86"/>
        <v>0</v>
      </c>
      <c r="BG116" s="142">
        <f t="shared" si="87"/>
        <v>0</v>
      </c>
      <c r="BH116" s="142">
        <f t="shared" si="88"/>
        <v>0</v>
      </c>
      <c r="BI116" s="142">
        <f t="shared" si="89"/>
        <v>0</v>
      </c>
      <c r="BJ116" s="142">
        <f t="shared" si="90"/>
        <v>0</v>
      </c>
      <c r="BK116" s="142">
        <f t="shared" si="91"/>
        <v>0</v>
      </c>
      <c r="BL116" s="142">
        <f t="shared" si="92"/>
        <v>0</v>
      </c>
    </row>
    <row r="117" spans="1:64" ht="15" customHeight="1">
      <c r="A117" s="184" t="s">
        <v>1822</v>
      </c>
      <c r="B117" s="183" t="s">
        <v>67</v>
      </c>
      <c r="C117" s="182" t="s">
        <v>71</v>
      </c>
      <c r="D117" s="182" t="s">
        <v>137</v>
      </c>
      <c r="E117" s="181" t="s">
        <v>91</v>
      </c>
      <c r="F117" s="180">
        <f>SUMIF('РРО 21-25'!CN$18:CN$1158,свод!AY117,'РРО 21-25'!AT$18:AT$1158)</f>
        <v>56429654.670000002</v>
      </c>
      <c r="G117" s="180">
        <f>SUMIF('РРО 21-25'!CN$18:CN$1158,свод!AY117,'РРО 21-25'!AU$18:AU$1158)</f>
        <v>56283224.140000001</v>
      </c>
      <c r="H117" s="179">
        <f>SUMIF('РРО 21-25'!CN$18:CN$1158,свод!AY117,'РРО 21-25'!AV$18:AV$1158)</f>
        <v>0</v>
      </c>
      <c r="I117" s="179">
        <f>SUMIF('РРО 21-25'!CN$18:CN$1158,свод!AY117,'РРО 21-25'!AW$18:AW$1158)</f>
        <v>0</v>
      </c>
      <c r="J117" s="179">
        <f>SUMIF('РРО 21-25'!CN$18:CN$1158,свод!AY117,'РРО 21-25'!AX$18:AX$1158)</f>
        <v>946640.53</v>
      </c>
      <c r="K117" s="179">
        <f>SUMIF('РРО 21-25'!CN$18:CN$1158,свод!AY117,'РРО 21-25'!AY$18:AY$1158)</f>
        <v>946640.53</v>
      </c>
      <c r="L117" s="179">
        <f>SUMIF('РРО 21-25'!CN$18:CN$1158,свод!AY117,'РРО 21-25'!AZ$18:AZ$1158)</f>
        <v>0</v>
      </c>
      <c r="M117" s="179">
        <f>SUMIF('РРО 21-25'!CN$18:CN$1158,свод!AY117,'РРО 21-25'!BA$18:BA$1158)</f>
        <v>0</v>
      </c>
      <c r="N117" s="179">
        <f>SUMIF('РРО 21-25'!CN$18:CN$1158,свод!AY117,'РРО 21-25'!BB$18:BB$1158)</f>
        <v>55483014.140000001</v>
      </c>
      <c r="O117" s="179">
        <f>SUMIF('РРО 21-25'!CN$18:CN$1158,свод!AY117,'РРО 21-25'!BC$18:BC$1158)</f>
        <v>55336583.609999999</v>
      </c>
      <c r="P117" s="180">
        <f>SUMIF('РРО 21-25'!CN$18:CN$1158,свод!AY117,'РРО 21-25'!BD$18:BD$1158)</f>
        <v>54361417.969999999</v>
      </c>
      <c r="Q117" s="179">
        <f>SUMIF('РРО 21-25'!CN$18:CN$1158,свод!AY117,'РРО 21-25'!BE$18:BE$1158)</f>
        <v>0</v>
      </c>
      <c r="R117" s="179">
        <f>SUMIF('РРО 21-25'!CN$18:CN$1158,свод!AY117,'РРО 21-25'!BF$18:BF$1158)</f>
        <v>0</v>
      </c>
      <c r="S117" s="179">
        <f>SUMIF('РРО 21-25'!CN$18:CN$1158,свод!AY117,'РРО 21-25'!BG$18:BG$1158)</f>
        <v>0</v>
      </c>
      <c r="T117" s="179">
        <f>SUMIF('РРО 21-25'!CN$18:CN$1158,свод!AY117,'РРО 21-25'!BH$18:BH$1158)</f>
        <v>54361417.969999999</v>
      </c>
      <c r="U117" s="180">
        <f>SUMIF('РРО 21-25'!CN$18:CN$1158,свод!AY117,'РРО 21-25'!BI$18:BI$1158)</f>
        <v>58327604</v>
      </c>
      <c r="V117" s="179">
        <f>SUMIF('РРО 21-25'!CN$18:CN$1158,свод!AY117,'РРО 21-25'!BJ$18:BJ$1158)</f>
        <v>0</v>
      </c>
      <c r="W117" s="179">
        <f>SUMIF('РРО 21-25'!CN$18:CN$1158,свод!AY117,'РРО 21-25'!BK$18:BK$1158)</f>
        <v>0</v>
      </c>
      <c r="X117" s="179">
        <f>SUMIF('РРО 21-25'!CN$18:CN$1158,свод!AY117,'РРО 21-25'!BL$18:BL$1158)</f>
        <v>0</v>
      </c>
      <c r="Y117" s="179">
        <f>SUMIF('РРО 21-25'!CN$18:CN$1158,свод!AY117,'РРО 21-25'!BM$18:BM$1158)</f>
        <v>58327604</v>
      </c>
      <c r="Z117" s="180">
        <f>SUMIF('РРО 21-25'!CN$18:CN$1158,свод!AY117,'РРО 21-25'!BN$18:BN$1158)</f>
        <v>58324164</v>
      </c>
      <c r="AA117" s="179">
        <f>SUMIF('РРО 21-25'!CN$18:CN$1158,свод!AY117,'РРО 21-25'!BO$18:BO$1158)</f>
        <v>0</v>
      </c>
      <c r="AB117" s="179">
        <f>SUMIF('РРО 21-25'!CN$18:CN$1158,свод!AY117,'РРО 21-25'!BP$18:BP$1158)</f>
        <v>0</v>
      </c>
      <c r="AC117" s="179">
        <f>SUMIF('РРО 21-25'!CN$18:CN$1158,свод!AY117,'РРО 21-25'!BQ$18:BQ$1158)</f>
        <v>0</v>
      </c>
      <c r="AD117" s="179">
        <f>SUMIF('РРО 21-25'!CN$18:CN$1158,свод!AY117,'РРО 21-25'!BR$18:BR$1158)</f>
        <v>58324164</v>
      </c>
      <c r="AE117" s="180">
        <f>SUMIF('РРО 21-25'!CN$18:CN$1158,свод!AY117,'РРО 21-25'!BS$18:BS$1158)</f>
        <v>58324164</v>
      </c>
      <c r="AF117" s="179">
        <f>SUMIF('РРО 21-25'!CN$18:CN$1158,свод!AY117,'РРО 21-25'!BT$18:BT$1158)</f>
        <v>0</v>
      </c>
      <c r="AG117" s="179">
        <f>SUMIF('РРО 21-25'!CN$18:CN$1158,свод!AY117,'РРО 21-25'!BU$18:BU$1158)</f>
        <v>0</v>
      </c>
      <c r="AH117" s="179">
        <f>SUMIF('РРО 21-25'!CN$18:CN$1158,свод!AY117,'РРО 21-25'!BV$18:BV$1158)</f>
        <v>0</v>
      </c>
      <c r="AI117" s="179">
        <f>SUMIF('РРО 21-25'!CN$18:CN$1158,свод!AY117,'РРО 21-25'!BW$18:BW$1158)</f>
        <v>58324164</v>
      </c>
      <c r="AJ117" s="179">
        <f>SUMIF('РРО 21-25'!CN$18:CN$1158,свод!AY117,'РРО 21-25'!BX$18:BX$1158)</f>
        <v>56283224.140000001</v>
      </c>
      <c r="AK117" s="179">
        <f>SUMIF('РРО 21-25'!CN$18:CN$1158,свод!AY117,'РРО 21-25'!BY$18:BY$1158)</f>
        <v>0</v>
      </c>
      <c r="AL117" s="179">
        <f>SUMIF('РРО 21-25'!CN$18:CN$1158,свод!AY117,'РРО 21-25'!BZ$18:BZ$1158)</f>
        <v>946640.53</v>
      </c>
      <c r="AM117" s="179">
        <f>SUMIF('РРО 21-25'!CN$18:CN$1158,свод!AY117,'РРО 21-25'!CA$18:CA$1158)</f>
        <v>0</v>
      </c>
      <c r="AN117" s="179">
        <f>SUMIF('РРО 21-25'!CN$18:CN$1158,свод!AY117,'РРО 21-25'!CB$18:CB$1158)</f>
        <v>55336583.609999999</v>
      </c>
      <c r="AO117" s="179">
        <f>SUMIF('РРО 21-25'!CN$18:CN$1158,свод!AY117,'РРО 21-25'!CC$18:CC$1158)</f>
        <v>54361417.969999999</v>
      </c>
      <c r="AP117" s="179">
        <f>SUMIF('РРО 21-25'!CN$18:CN$1158,свод!AY117,'РРО 21-25'!CD$18:CD$1158)</f>
        <v>0</v>
      </c>
      <c r="AQ117" s="179">
        <f>SUMIF('РРО 21-25'!CN$18:CN$1158,свод!AY117,'РРО 21-25'!CE$18:CE$1158)</f>
        <v>0</v>
      </c>
      <c r="AR117" s="179">
        <f>SUMIF('РРО 21-25'!CN$18:CN$1158,свод!AY117,'РРО 21-25'!CF$18:CF$1158)</f>
        <v>0</v>
      </c>
      <c r="AS117" s="179">
        <f>SUMIF('РРО 21-25'!CN$18:CN$1158,свод!AY117,'РРО 21-25'!CG$18:CG$1158)</f>
        <v>54361417.969999999</v>
      </c>
      <c r="AT117" s="179">
        <f>SUMIF('РРО 21-25'!CN$18:CN$1158,свод!AY117,'РРО 21-25'!CH$18:CH$1158)</f>
        <v>58327604</v>
      </c>
      <c r="AU117" s="179">
        <f>SUMIF('РРО 21-25'!CN$18:CN$1158,свод!AY117,'РРО 21-25'!CI$18:CI$1158)</f>
        <v>0</v>
      </c>
      <c r="AV117" s="179">
        <f>SUMIF('РРО 21-25'!CN$18:CN$1158,свод!AY117,'РРО 21-25'!CJ$18:CJ$1158)</f>
        <v>0</v>
      </c>
      <c r="AW117" s="179">
        <f>SUMIF('РРО 21-25'!CN$18:CN$1158,свод!AY117,'РРО 21-25'!CK$18:CK$1158)</f>
        <v>0</v>
      </c>
      <c r="AX117" s="179">
        <f>SUMIF('РРО 21-25'!CN$18:CN$1158,свод!AY117,'РРО 21-25'!CL$18:CL$1158)</f>
        <v>58327604</v>
      </c>
      <c r="AY117" t="str">
        <f t="shared" si="82"/>
        <v>4020000010104нормативный</v>
      </c>
      <c r="BC117" s="142">
        <f t="shared" si="83"/>
        <v>0</v>
      </c>
      <c r="BD117" s="142">
        <f t="shared" si="84"/>
        <v>0</v>
      </c>
      <c r="BE117" s="142">
        <f t="shared" si="85"/>
        <v>0</v>
      </c>
      <c r="BF117" s="142">
        <f t="shared" si="86"/>
        <v>0</v>
      </c>
      <c r="BG117" s="142">
        <f t="shared" si="87"/>
        <v>0</v>
      </c>
      <c r="BH117" s="142">
        <f t="shared" si="88"/>
        <v>0</v>
      </c>
      <c r="BI117" s="142">
        <f t="shared" si="89"/>
        <v>0</v>
      </c>
      <c r="BJ117" s="142">
        <f t="shared" si="90"/>
        <v>0</v>
      </c>
      <c r="BK117" s="142">
        <f t="shared" si="91"/>
        <v>0</v>
      </c>
      <c r="BL117" s="142">
        <f t="shared" si="92"/>
        <v>0</v>
      </c>
    </row>
    <row r="118" spans="1:64" ht="15" customHeight="1">
      <c r="A118" s="184" t="s">
        <v>1822</v>
      </c>
      <c r="B118" s="183" t="s">
        <v>67</v>
      </c>
      <c r="C118" s="182" t="s">
        <v>71</v>
      </c>
      <c r="D118" s="182" t="s">
        <v>137</v>
      </c>
      <c r="E118" s="181" t="s">
        <v>92</v>
      </c>
      <c r="F118" s="180">
        <f>SUMIF('РРО 21-25'!CN$18:CN$1158,свод!AY118,'РРО 21-25'!AT$18:AT$1158)</f>
        <v>22949909.530000001</v>
      </c>
      <c r="G118" s="180">
        <f>SUMIF('РРО 21-25'!CN$18:CN$1158,свод!AY118,'РРО 21-25'!AU$18:AU$1158)</f>
        <v>22866009.710000001</v>
      </c>
      <c r="H118" s="179">
        <f>SUMIF('РРО 21-25'!CN$18:CN$1158,свод!AY118,'РРО 21-25'!AV$18:AV$1158)</f>
        <v>0</v>
      </c>
      <c r="I118" s="179">
        <f>SUMIF('РРО 21-25'!CN$18:CN$1158,свод!AY118,'РРО 21-25'!AW$18:AW$1158)</f>
        <v>0</v>
      </c>
      <c r="J118" s="179">
        <f>SUMIF('РРО 21-25'!CN$18:CN$1158,свод!AY118,'РРО 21-25'!AX$18:AX$1158)</f>
        <v>68367.210000000006</v>
      </c>
      <c r="K118" s="179">
        <f>SUMIF('РРО 21-25'!CN$18:CN$1158,свод!AY118,'РРО 21-25'!AY$18:AY$1158)</f>
        <v>68367.210000000006</v>
      </c>
      <c r="L118" s="179">
        <f>SUMIF('РРО 21-25'!CN$18:CN$1158,свод!AY118,'РРО 21-25'!AZ$18:AZ$1158)</f>
        <v>0</v>
      </c>
      <c r="M118" s="179">
        <f>SUMIF('РРО 21-25'!CN$18:CN$1158,свод!AY118,'РРО 21-25'!BA$18:BA$1158)</f>
        <v>0</v>
      </c>
      <c r="N118" s="179">
        <f>SUMIF('РРО 21-25'!CN$18:CN$1158,свод!AY118,'РРО 21-25'!BB$18:BB$1158)</f>
        <v>22881542.32</v>
      </c>
      <c r="O118" s="179">
        <f>SUMIF('РРО 21-25'!CN$18:CN$1158,свод!AY118,'РРО 21-25'!BC$18:BC$1158)</f>
        <v>22797642.5</v>
      </c>
      <c r="P118" s="180">
        <f>SUMIF('РРО 21-25'!CN$18:CN$1158,свод!AY118,'РРО 21-25'!BD$18:BD$1158)</f>
        <v>21709459.579999998</v>
      </c>
      <c r="Q118" s="179">
        <f>SUMIF('РРО 21-25'!CN$18:CN$1158,свод!AY118,'РРО 21-25'!BE$18:BE$1158)</f>
        <v>0</v>
      </c>
      <c r="R118" s="179">
        <f>SUMIF('РРО 21-25'!CN$18:CN$1158,свод!AY118,'РРО 21-25'!BF$18:BF$1158)</f>
        <v>0</v>
      </c>
      <c r="S118" s="179">
        <f>SUMIF('РРО 21-25'!CN$18:CN$1158,свод!AY118,'РРО 21-25'!BG$18:BG$1158)</f>
        <v>0</v>
      </c>
      <c r="T118" s="179">
        <f>SUMIF('РРО 21-25'!CN$18:CN$1158,свод!AY118,'РРО 21-25'!BH$18:BH$1158)</f>
        <v>21709459.579999998</v>
      </c>
      <c r="U118" s="180">
        <f>SUMIF('РРО 21-25'!CN$18:CN$1158,свод!AY118,'РРО 21-25'!BI$18:BI$1158)</f>
        <v>22362205</v>
      </c>
      <c r="V118" s="179">
        <f>SUMIF('РРО 21-25'!CN$18:CN$1158,свод!AY118,'РРО 21-25'!BJ$18:BJ$1158)</f>
        <v>0</v>
      </c>
      <c r="W118" s="179">
        <f>SUMIF('РРО 21-25'!CN$18:CN$1158,свод!AY118,'РРО 21-25'!BK$18:BK$1158)</f>
        <v>0</v>
      </c>
      <c r="X118" s="179">
        <f>SUMIF('РРО 21-25'!CN$18:CN$1158,свод!AY118,'РРО 21-25'!BL$18:BL$1158)</f>
        <v>0</v>
      </c>
      <c r="Y118" s="179">
        <f>SUMIF('РРО 21-25'!CN$18:CN$1158,свод!AY118,'РРО 21-25'!BM$18:BM$1158)</f>
        <v>22362205</v>
      </c>
      <c r="Z118" s="180">
        <f>SUMIF('РРО 21-25'!CN$18:CN$1158,свод!AY118,'РРО 21-25'!BN$18:BN$1158)</f>
        <v>22369106</v>
      </c>
      <c r="AA118" s="179">
        <f>SUMIF('РРО 21-25'!CN$18:CN$1158,свод!AY118,'РРО 21-25'!BO$18:BO$1158)</f>
        <v>0</v>
      </c>
      <c r="AB118" s="179">
        <f>SUMIF('РРО 21-25'!CN$18:CN$1158,свод!AY118,'РРО 21-25'!BP$18:BP$1158)</f>
        <v>0</v>
      </c>
      <c r="AC118" s="179">
        <f>SUMIF('РРО 21-25'!CN$18:CN$1158,свод!AY118,'РРО 21-25'!BQ$18:BQ$1158)</f>
        <v>0</v>
      </c>
      <c r="AD118" s="179">
        <f>SUMIF('РРО 21-25'!CN$18:CN$1158,свод!AY118,'РРО 21-25'!BR$18:BR$1158)</f>
        <v>22369106</v>
      </c>
      <c r="AE118" s="180">
        <f>SUMIF('РРО 21-25'!CN$18:CN$1158,свод!AY118,'РРО 21-25'!BS$18:BS$1158)</f>
        <v>22369106</v>
      </c>
      <c r="AF118" s="179">
        <f>SUMIF('РРО 21-25'!CN$18:CN$1158,свод!AY118,'РРО 21-25'!BT$18:BT$1158)</f>
        <v>0</v>
      </c>
      <c r="AG118" s="179">
        <f>SUMIF('РРО 21-25'!CN$18:CN$1158,свод!AY118,'РРО 21-25'!BU$18:BU$1158)</f>
        <v>0</v>
      </c>
      <c r="AH118" s="179">
        <f>SUMIF('РРО 21-25'!CN$18:CN$1158,свод!AY118,'РРО 21-25'!BV$18:BV$1158)</f>
        <v>0</v>
      </c>
      <c r="AI118" s="179">
        <f>SUMIF('РРО 21-25'!CN$18:CN$1158,свод!AY118,'РРО 21-25'!BW$18:BW$1158)</f>
        <v>22369106</v>
      </c>
      <c r="AJ118" s="179">
        <f>SUMIF('РРО 21-25'!CN$18:CN$1158,свод!AY118,'РРО 21-25'!BX$18:BX$1158)</f>
        <v>22866009.710000001</v>
      </c>
      <c r="AK118" s="179">
        <f>SUMIF('РРО 21-25'!CN$18:CN$1158,свод!AY118,'РРО 21-25'!BY$18:BY$1158)</f>
        <v>0</v>
      </c>
      <c r="AL118" s="179">
        <f>SUMIF('РРО 21-25'!CN$18:CN$1158,свод!AY118,'РРО 21-25'!BZ$18:BZ$1158)</f>
        <v>68367.210000000006</v>
      </c>
      <c r="AM118" s="179">
        <f>SUMIF('РРО 21-25'!CN$18:CN$1158,свод!AY118,'РРО 21-25'!CA$18:CA$1158)</f>
        <v>0</v>
      </c>
      <c r="AN118" s="179">
        <f>SUMIF('РРО 21-25'!CN$18:CN$1158,свод!AY118,'РРО 21-25'!CB$18:CB$1158)</f>
        <v>22797642.5</v>
      </c>
      <c r="AO118" s="179">
        <f>SUMIF('РРО 21-25'!CN$18:CN$1158,свод!AY118,'РРО 21-25'!CC$18:CC$1158)</f>
        <v>21709459.579999998</v>
      </c>
      <c r="AP118" s="179">
        <f>SUMIF('РРО 21-25'!CN$18:CN$1158,свод!AY118,'РРО 21-25'!CD$18:CD$1158)</f>
        <v>0</v>
      </c>
      <c r="AQ118" s="179">
        <f>SUMIF('РРО 21-25'!CN$18:CN$1158,свод!AY118,'РРО 21-25'!CE$18:CE$1158)</f>
        <v>0</v>
      </c>
      <c r="AR118" s="179">
        <f>SUMIF('РРО 21-25'!CN$18:CN$1158,свод!AY118,'РРО 21-25'!CF$18:CF$1158)</f>
        <v>0</v>
      </c>
      <c r="AS118" s="179">
        <f>SUMIF('РРО 21-25'!CN$18:CN$1158,свод!AY118,'РРО 21-25'!CG$18:CG$1158)</f>
        <v>21709459.579999998</v>
      </c>
      <c r="AT118" s="179">
        <f>SUMIF('РРО 21-25'!CN$18:CN$1158,свод!AY118,'РРО 21-25'!CH$18:CH$1158)</f>
        <v>22362205</v>
      </c>
      <c r="AU118" s="179">
        <f>SUMIF('РРО 21-25'!CN$18:CN$1158,свод!AY118,'РРО 21-25'!CI$18:CI$1158)</f>
        <v>0</v>
      </c>
      <c r="AV118" s="179">
        <f>SUMIF('РРО 21-25'!CN$18:CN$1158,свод!AY118,'РРО 21-25'!CJ$18:CJ$1158)</f>
        <v>0</v>
      </c>
      <c r="AW118" s="179">
        <f>SUMIF('РРО 21-25'!CN$18:CN$1158,свод!AY118,'РРО 21-25'!CK$18:CK$1158)</f>
        <v>0</v>
      </c>
      <c r="AX118" s="179">
        <f>SUMIF('РРО 21-25'!CN$18:CN$1158,свод!AY118,'РРО 21-25'!CL$18:CL$1158)</f>
        <v>22362205</v>
      </c>
      <c r="AY118" t="str">
        <f t="shared" si="82"/>
        <v>4020000010104плановый</v>
      </c>
      <c r="BC118" s="142">
        <f t="shared" si="83"/>
        <v>0</v>
      </c>
      <c r="BD118" s="142">
        <f t="shared" si="84"/>
        <v>0</v>
      </c>
      <c r="BE118" s="142">
        <f t="shared" si="85"/>
        <v>0</v>
      </c>
      <c r="BF118" s="142">
        <f t="shared" si="86"/>
        <v>0</v>
      </c>
      <c r="BG118" s="142">
        <f t="shared" si="87"/>
        <v>0</v>
      </c>
      <c r="BH118" s="142">
        <f t="shared" si="88"/>
        <v>0</v>
      </c>
      <c r="BI118" s="142">
        <f t="shared" si="89"/>
        <v>0</v>
      </c>
      <c r="BJ118" s="142">
        <f t="shared" si="90"/>
        <v>0</v>
      </c>
      <c r="BK118" s="142">
        <f t="shared" si="91"/>
        <v>0</v>
      </c>
      <c r="BL118" s="142">
        <f t="shared" si="92"/>
        <v>0</v>
      </c>
    </row>
    <row r="119" spans="1:64" ht="15" customHeight="1">
      <c r="A119" s="184" t="s">
        <v>1822</v>
      </c>
      <c r="B119" s="183" t="s">
        <v>67</v>
      </c>
      <c r="C119" s="182" t="s">
        <v>71</v>
      </c>
      <c r="D119" s="182" t="s">
        <v>137</v>
      </c>
      <c r="E119" s="181" t="s">
        <v>1257</v>
      </c>
      <c r="F119" s="180">
        <f>SUMIF('РРО 21-25'!CN$18:CN$1158,свод!AY119,'РРО 21-25'!AT$18:AT$1158)</f>
        <v>2651926.83</v>
      </c>
      <c r="G119" s="180">
        <f>SUMIF('РРО 21-25'!CN$18:CN$1158,свод!AY119,'РРО 21-25'!AU$18:AU$1158)</f>
        <v>2646988.5700000003</v>
      </c>
      <c r="H119" s="179">
        <f>SUMIF('РРО 21-25'!CN$18:CN$1158,свод!AY119,'РРО 21-25'!AV$18:AV$1158)</f>
        <v>0</v>
      </c>
      <c r="I119" s="179">
        <f>SUMIF('РРО 21-25'!CN$18:CN$1158,свод!AY119,'РРО 21-25'!AW$18:AW$1158)</f>
        <v>0</v>
      </c>
      <c r="J119" s="179">
        <f>SUMIF('РРО 21-25'!CN$18:CN$1158,свод!AY119,'РРО 21-25'!AX$18:AX$1158)</f>
        <v>0</v>
      </c>
      <c r="K119" s="179">
        <f>SUMIF('РРО 21-25'!CN$18:CN$1158,свод!AY119,'РРО 21-25'!AY$18:AY$1158)</f>
        <v>0</v>
      </c>
      <c r="L119" s="179">
        <f>SUMIF('РРО 21-25'!CN$18:CN$1158,свод!AY119,'РРО 21-25'!AZ$18:AZ$1158)</f>
        <v>0</v>
      </c>
      <c r="M119" s="179">
        <f>SUMIF('РРО 21-25'!CN$18:CN$1158,свод!AY119,'РРО 21-25'!BA$18:BA$1158)</f>
        <v>0</v>
      </c>
      <c r="N119" s="179">
        <f>SUMIF('РРО 21-25'!CN$18:CN$1158,свод!AY119,'РРО 21-25'!BB$18:BB$1158)</f>
        <v>2651926.83</v>
      </c>
      <c r="O119" s="179">
        <f>SUMIF('РРО 21-25'!CN$18:CN$1158,свод!AY119,'РРО 21-25'!BC$18:BC$1158)</f>
        <v>2646988.5700000003</v>
      </c>
      <c r="P119" s="180">
        <f>SUMIF('РРО 21-25'!CN$18:CN$1158,свод!AY119,'РРО 21-25'!BD$18:BD$1158)</f>
        <v>2765273.54</v>
      </c>
      <c r="Q119" s="179">
        <f>SUMIF('РРО 21-25'!CN$18:CN$1158,свод!AY119,'РРО 21-25'!BE$18:BE$1158)</f>
        <v>0</v>
      </c>
      <c r="R119" s="179">
        <f>SUMIF('РРО 21-25'!CN$18:CN$1158,свод!AY119,'РРО 21-25'!BF$18:BF$1158)</f>
        <v>0</v>
      </c>
      <c r="S119" s="179">
        <f>SUMIF('РРО 21-25'!CN$18:CN$1158,свод!AY119,'РРО 21-25'!BG$18:BG$1158)</f>
        <v>0</v>
      </c>
      <c r="T119" s="179">
        <f>SUMIF('РРО 21-25'!CN$18:CN$1158,свод!AY119,'РРО 21-25'!BH$18:BH$1158)</f>
        <v>2765273.54</v>
      </c>
      <c r="U119" s="180">
        <f>SUMIF('РРО 21-25'!CN$18:CN$1158,свод!AY119,'РРО 21-25'!BI$18:BI$1158)</f>
        <v>2859868</v>
      </c>
      <c r="V119" s="179">
        <f>SUMIF('РРО 21-25'!CN$18:CN$1158,свод!AY119,'РРО 21-25'!BJ$18:BJ$1158)</f>
        <v>0</v>
      </c>
      <c r="W119" s="179">
        <f>SUMIF('РРО 21-25'!CN$18:CN$1158,свод!AY119,'РРО 21-25'!BK$18:BK$1158)</f>
        <v>0</v>
      </c>
      <c r="X119" s="179">
        <f>SUMIF('РРО 21-25'!CN$18:CN$1158,свод!AY119,'РРО 21-25'!BL$18:BL$1158)</f>
        <v>0</v>
      </c>
      <c r="Y119" s="179">
        <f>SUMIF('РРО 21-25'!CN$18:CN$1158,свод!AY119,'РРО 21-25'!BM$18:BM$1158)</f>
        <v>2859868</v>
      </c>
      <c r="Z119" s="180">
        <f>SUMIF('РРО 21-25'!CN$18:CN$1158,свод!AY119,'РРО 21-25'!BN$18:BN$1158)</f>
        <v>2986068</v>
      </c>
      <c r="AA119" s="179">
        <f>SUMIF('РРО 21-25'!CN$18:CN$1158,свод!AY119,'РРО 21-25'!BO$18:BO$1158)</f>
        <v>0</v>
      </c>
      <c r="AB119" s="179">
        <f>SUMIF('РРО 21-25'!CN$18:CN$1158,свод!AY119,'РРО 21-25'!BP$18:BP$1158)</f>
        <v>0</v>
      </c>
      <c r="AC119" s="179">
        <f>SUMIF('РРО 21-25'!CN$18:CN$1158,свод!AY119,'РРО 21-25'!BQ$18:BQ$1158)</f>
        <v>0</v>
      </c>
      <c r="AD119" s="179">
        <f>SUMIF('РРО 21-25'!CN$18:CN$1158,свод!AY119,'РРО 21-25'!BR$18:BR$1158)</f>
        <v>2986068</v>
      </c>
      <c r="AE119" s="180">
        <f>SUMIF('РРО 21-25'!CN$18:CN$1158,свод!AY119,'РРО 21-25'!BS$18:BS$1158)</f>
        <v>2986068</v>
      </c>
      <c r="AF119" s="179">
        <f>SUMIF('РРО 21-25'!CN$18:CN$1158,свод!AY119,'РРО 21-25'!BT$18:BT$1158)</f>
        <v>0</v>
      </c>
      <c r="AG119" s="179">
        <f>SUMIF('РРО 21-25'!CN$18:CN$1158,свод!AY119,'РРО 21-25'!BU$18:BU$1158)</f>
        <v>0</v>
      </c>
      <c r="AH119" s="179">
        <f>SUMIF('РРО 21-25'!CN$18:CN$1158,свод!AY119,'РРО 21-25'!BV$18:BV$1158)</f>
        <v>0</v>
      </c>
      <c r="AI119" s="179">
        <f>SUMIF('РРО 21-25'!CN$18:CN$1158,свод!AY119,'РРО 21-25'!BW$18:BW$1158)</f>
        <v>2986068</v>
      </c>
      <c r="AJ119" s="179">
        <f>SUMIF('РРО 21-25'!CN$18:CN$1158,свод!AY119,'РРО 21-25'!BX$18:BX$1158)</f>
        <v>2651759.71</v>
      </c>
      <c r="AK119" s="179">
        <f>SUMIF('РРО 21-25'!CN$18:CN$1158,свод!AY119,'РРО 21-25'!BY$18:BY$1158)</f>
        <v>0</v>
      </c>
      <c r="AL119" s="179">
        <f>SUMIF('РРО 21-25'!CN$18:CN$1158,свод!AY119,'РРО 21-25'!BZ$18:BZ$1158)</f>
        <v>0</v>
      </c>
      <c r="AM119" s="179">
        <f>SUMIF('РРО 21-25'!CN$18:CN$1158,свод!AY119,'РРО 21-25'!CA$18:CA$1158)</f>
        <v>0</v>
      </c>
      <c r="AN119" s="179">
        <f>SUMIF('РРО 21-25'!CN$18:CN$1158,свод!AY119,'РРО 21-25'!CB$18:CB$1158)</f>
        <v>2651759.71</v>
      </c>
      <c r="AO119" s="179">
        <f>SUMIF('РРО 21-25'!CN$18:CN$1158,свод!AY119,'РРО 21-25'!CC$18:CC$1158)</f>
        <v>2765273.54</v>
      </c>
      <c r="AP119" s="179">
        <f>SUMIF('РРО 21-25'!CN$18:CN$1158,свод!AY119,'РРО 21-25'!CD$18:CD$1158)</f>
        <v>0</v>
      </c>
      <c r="AQ119" s="179">
        <f>SUMIF('РРО 21-25'!CN$18:CN$1158,свод!AY119,'РРО 21-25'!CE$18:CE$1158)</f>
        <v>0</v>
      </c>
      <c r="AR119" s="179">
        <f>SUMIF('РРО 21-25'!CN$18:CN$1158,свод!AY119,'РРО 21-25'!CF$18:CF$1158)</f>
        <v>0</v>
      </c>
      <c r="AS119" s="179">
        <f>SUMIF('РРО 21-25'!CN$18:CN$1158,свод!AY119,'РРО 21-25'!CG$18:CG$1158)</f>
        <v>2765273.54</v>
      </c>
      <c r="AT119" s="179">
        <f>SUMIF('РРО 21-25'!CN$18:CN$1158,свод!AY119,'РРО 21-25'!CH$18:CH$1158)</f>
        <v>2859868</v>
      </c>
      <c r="AU119" s="179">
        <f>SUMIF('РРО 21-25'!CN$18:CN$1158,свод!AY119,'РРО 21-25'!CI$18:CI$1158)</f>
        <v>0</v>
      </c>
      <c r="AV119" s="179">
        <f>SUMIF('РРО 21-25'!CN$18:CN$1158,свод!AY119,'РРО 21-25'!CJ$18:CJ$1158)</f>
        <v>0</v>
      </c>
      <c r="AW119" s="179">
        <f>SUMIF('РРО 21-25'!CN$18:CN$1158,свод!AY119,'РРО 21-25'!CK$18:CK$1158)</f>
        <v>0</v>
      </c>
      <c r="AX119" s="179">
        <f>SUMIF('РРО 21-25'!CN$18:CN$1158,свод!AY119,'РРО 21-25'!CL$18:CL$1158)</f>
        <v>2859868</v>
      </c>
      <c r="AY119" t="str">
        <f t="shared" ref="AY119" si="128">CONCATENATE(A119,C119,D119,E119)</f>
        <v>4020000010104индексации</v>
      </c>
      <c r="BC119" s="142">
        <f t="shared" ref="BC119" si="129">AO119-P119</f>
        <v>0</v>
      </c>
      <c r="BD119" s="142">
        <f t="shared" ref="BD119" si="130">AP119-Q119</f>
        <v>0</v>
      </c>
      <c r="BE119" s="142">
        <f t="shared" ref="BE119" si="131">AQ119-R119</f>
        <v>0</v>
      </c>
      <c r="BF119" s="142">
        <f t="shared" ref="BF119" si="132">AR119-S119</f>
        <v>0</v>
      </c>
      <c r="BG119" s="142">
        <f t="shared" ref="BG119" si="133">AS119-T119</f>
        <v>0</v>
      </c>
      <c r="BH119" s="142">
        <f t="shared" ref="BH119" si="134">AT119-U119</f>
        <v>0</v>
      </c>
      <c r="BI119" s="142">
        <f t="shared" ref="BI119" si="135">AU119-V119</f>
        <v>0</v>
      </c>
      <c r="BJ119" s="142">
        <f t="shared" ref="BJ119" si="136">AV119-W119</f>
        <v>0</v>
      </c>
      <c r="BK119" s="142">
        <f t="shared" ref="BK119" si="137">AW119-X119</f>
        <v>0</v>
      </c>
      <c r="BL119" s="142">
        <f t="shared" ref="BL119" si="138">AX119-Y119</f>
        <v>0</v>
      </c>
    </row>
    <row r="120" spans="1:64" ht="15" customHeight="1">
      <c r="A120" s="184" t="s">
        <v>1822</v>
      </c>
      <c r="B120" s="183" t="s">
        <v>67</v>
      </c>
      <c r="C120" s="182" t="s">
        <v>71</v>
      </c>
      <c r="D120" s="182" t="s">
        <v>377</v>
      </c>
      <c r="E120" s="181" t="s">
        <v>91</v>
      </c>
      <c r="F120" s="180">
        <f>SUMIF('РРО 21-25'!CN$18:CN$1158,свод!AY120,'РРО 21-25'!AT$18:AT$1158)</f>
        <v>30067305.579999998</v>
      </c>
      <c r="G120" s="180">
        <f>SUMIF('РРО 21-25'!CN$18:CN$1158,свод!AY120,'РРО 21-25'!AU$18:AU$1158)</f>
        <v>30061930.009999998</v>
      </c>
      <c r="H120" s="179">
        <f>SUMIF('РРО 21-25'!CN$18:CN$1158,свод!AY120,'РРО 21-25'!AV$18:AV$1158)</f>
        <v>0</v>
      </c>
      <c r="I120" s="179">
        <f>SUMIF('РРО 21-25'!CN$18:CN$1158,свод!AY120,'РРО 21-25'!AW$18:AW$1158)</f>
        <v>0</v>
      </c>
      <c r="J120" s="179">
        <f>SUMIF('РРО 21-25'!CN$18:CN$1158,свод!AY120,'РРО 21-25'!AX$18:AX$1158)</f>
        <v>761268.72</v>
      </c>
      <c r="K120" s="179">
        <f>SUMIF('РРО 21-25'!CN$18:CN$1158,свод!AY120,'РРО 21-25'!AY$18:AY$1158)</f>
        <v>761268.72</v>
      </c>
      <c r="L120" s="179">
        <f>SUMIF('РРО 21-25'!CN$18:CN$1158,свод!AY120,'РРО 21-25'!AZ$18:AZ$1158)</f>
        <v>0</v>
      </c>
      <c r="M120" s="179">
        <f>SUMIF('РРО 21-25'!CN$18:CN$1158,свод!AY120,'РРО 21-25'!BA$18:BA$1158)</f>
        <v>0</v>
      </c>
      <c r="N120" s="179">
        <f>SUMIF('РРО 21-25'!CN$18:CN$1158,свод!AY120,'РРО 21-25'!BB$18:BB$1158)</f>
        <v>29306036.859999996</v>
      </c>
      <c r="O120" s="179">
        <f>SUMIF('РРО 21-25'!CN$18:CN$1158,свод!AY120,'РРО 21-25'!BC$18:BC$1158)</f>
        <v>29300661.289999995</v>
      </c>
      <c r="P120" s="180">
        <f>SUMIF('РРО 21-25'!CN$18:CN$1158,свод!AY120,'РРО 21-25'!BD$18:BD$1158)</f>
        <v>23743993.52</v>
      </c>
      <c r="Q120" s="179">
        <f>SUMIF('РРО 21-25'!CN$18:CN$1158,свод!AY120,'РРО 21-25'!BE$18:BE$1158)</f>
        <v>0</v>
      </c>
      <c r="R120" s="179">
        <f>SUMIF('РРО 21-25'!CN$18:CN$1158,свод!AY120,'РРО 21-25'!BF$18:BF$1158)</f>
        <v>0</v>
      </c>
      <c r="S120" s="179">
        <f>SUMIF('РРО 21-25'!CN$18:CN$1158,свод!AY120,'РРО 21-25'!BG$18:BG$1158)</f>
        <v>0</v>
      </c>
      <c r="T120" s="179">
        <f>SUMIF('РРО 21-25'!CN$18:CN$1158,свод!AY120,'РРО 21-25'!BH$18:BH$1158)</f>
        <v>23743993.52</v>
      </c>
      <c r="U120" s="180">
        <f>SUMIF('РРО 21-25'!CN$18:CN$1158,свод!AY120,'РРО 21-25'!BI$18:BI$1158)</f>
        <v>24646274</v>
      </c>
      <c r="V120" s="179">
        <f>SUMIF('РРО 21-25'!CN$18:CN$1158,свод!AY120,'РРО 21-25'!BJ$18:BJ$1158)</f>
        <v>0</v>
      </c>
      <c r="W120" s="179">
        <f>SUMIF('РРО 21-25'!CN$18:CN$1158,свод!AY120,'РРО 21-25'!BK$18:BK$1158)</f>
        <v>0</v>
      </c>
      <c r="X120" s="179">
        <f>SUMIF('РРО 21-25'!CN$18:CN$1158,свод!AY120,'РРО 21-25'!BL$18:BL$1158)</f>
        <v>0</v>
      </c>
      <c r="Y120" s="179">
        <f>SUMIF('РРО 21-25'!CN$18:CN$1158,свод!AY120,'РРО 21-25'!BM$18:BM$1158)</f>
        <v>24646274</v>
      </c>
      <c r="Z120" s="180">
        <f>SUMIF('РРО 21-25'!CN$18:CN$1158,свод!AY120,'РРО 21-25'!BN$18:BN$1158)</f>
        <v>24646474</v>
      </c>
      <c r="AA120" s="179">
        <f>SUMIF('РРО 21-25'!CN$18:CN$1158,свод!AY120,'РРО 21-25'!BO$18:BO$1158)</f>
        <v>0</v>
      </c>
      <c r="AB120" s="179">
        <f>SUMIF('РРО 21-25'!CN$18:CN$1158,свод!AY120,'РРО 21-25'!BP$18:BP$1158)</f>
        <v>0</v>
      </c>
      <c r="AC120" s="179">
        <f>SUMIF('РРО 21-25'!CN$18:CN$1158,свод!AY120,'РРО 21-25'!BQ$18:BQ$1158)</f>
        <v>0</v>
      </c>
      <c r="AD120" s="179">
        <f>SUMIF('РРО 21-25'!CN$18:CN$1158,свод!AY120,'РРО 21-25'!BR$18:BR$1158)</f>
        <v>24646474</v>
      </c>
      <c r="AE120" s="180">
        <f>SUMIF('РРО 21-25'!CN$18:CN$1158,свод!AY120,'РРО 21-25'!BS$18:BS$1158)</f>
        <v>24646474</v>
      </c>
      <c r="AF120" s="179">
        <f>SUMIF('РРО 21-25'!CN$18:CN$1158,свод!AY120,'РРО 21-25'!BT$18:BT$1158)</f>
        <v>0</v>
      </c>
      <c r="AG120" s="179">
        <f>SUMIF('РРО 21-25'!CN$18:CN$1158,свод!AY120,'РРО 21-25'!BU$18:BU$1158)</f>
        <v>0</v>
      </c>
      <c r="AH120" s="179">
        <f>SUMIF('РРО 21-25'!CN$18:CN$1158,свод!AY120,'РРО 21-25'!BV$18:BV$1158)</f>
        <v>0</v>
      </c>
      <c r="AI120" s="179">
        <f>SUMIF('РРО 21-25'!CN$18:CN$1158,свод!AY120,'РРО 21-25'!BW$18:BW$1158)</f>
        <v>24646474</v>
      </c>
      <c r="AJ120" s="179">
        <f>SUMIF('РРО 21-25'!CN$18:CN$1158,свод!AY120,'РРО 21-25'!BX$18:BX$1158)</f>
        <v>30061930.009999998</v>
      </c>
      <c r="AK120" s="179">
        <f>SUMIF('РРО 21-25'!CN$18:CN$1158,свод!AY120,'РРО 21-25'!BY$18:BY$1158)</f>
        <v>0</v>
      </c>
      <c r="AL120" s="179">
        <f>SUMIF('РРО 21-25'!CN$18:CN$1158,свод!AY120,'РРО 21-25'!BZ$18:BZ$1158)</f>
        <v>761268.72</v>
      </c>
      <c r="AM120" s="179">
        <f>SUMIF('РРО 21-25'!CN$18:CN$1158,свод!AY120,'РРО 21-25'!CA$18:CA$1158)</f>
        <v>0</v>
      </c>
      <c r="AN120" s="179">
        <f>SUMIF('РРО 21-25'!CN$18:CN$1158,свод!AY120,'РРО 21-25'!CB$18:CB$1158)</f>
        <v>29300661.289999995</v>
      </c>
      <c r="AO120" s="179">
        <f>SUMIF('РРО 21-25'!CN$18:CN$1158,свод!AY120,'РРО 21-25'!CC$18:CC$1158)</f>
        <v>23743993.52</v>
      </c>
      <c r="AP120" s="179">
        <f>SUMIF('РРО 21-25'!CN$18:CN$1158,свод!AY120,'РРО 21-25'!CD$18:CD$1158)</f>
        <v>0</v>
      </c>
      <c r="AQ120" s="179">
        <f>SUMIF('РРО 21-25'!CN$18:CN$1158,свод!AY120,'РРО 21-25'!CE$18:CE$1158)</f>
        <v>0</v>
      </c>
      <c r="AR120" s="179">
        <f>SUMIF('РРО 21-25'!CN$18:CN$1158,свод!AY120,'РРО 21-25'!CF$18:CF$1158)</f>
        <v>0</v>
      </c>
      <c r="AS120" s="179">
        <f>SUMIF('РРО 21-25'!CN$18:CN$1158,свод!AY120,'РРО 21-25'!CG$18:CG$1158)</f>
        <v>23743993.52</v>
      </c>
      <c r="AT120" s="179">
        <f>SUMIF('РРО 21-25'!CN$18:CN$1158,свод!AY120,'РРО 21-25'!CH$18:CH$1158)</f>
        <v>24646274</v>
      </c>
      <c r="AU120" s="179">
        <f>SUMIF('РРО 21-25'!CN$18:CN$1158,свод!AY120,'РРО 21-25'!CI$18:CI$1158)</f>
        <v>0</v>
      </c>
      <c r="AV120" s="179">
        <f>SUMIF('РРО 21-25'!CN$18:CN$1158,свод!AY120,'РРО 21-25'!CJ$18:CJ$1158)</f>
        <v>0</v>
      </c>
      <c r="AW120" s="179">
        <f>SUMIF('РРО 21-25'!CN$18:CN$1158,свод!AY120,'РРО 21-25'!CK$18:CK$1158)</f>
        <v>0</v>
      </c>
      <c r="AX120" s="179">
        <f>SUMIF('РРО 21-25'!CN$18:CN$1158,свод!AY120,'РРО 21-25'!CL$18:CL$1158)</f>
        <v>24646274</v>
      </c>
      <c r="AY120" t="str">
        <f t="shared" si="82"/>
        <v>4020000010106нормативный</v>
      </c>
      <c r="BC120" s="142">
        <f t="shared" si="83"/>
        <v>0</v>
      </c>
      <c r="BD120" s="142">
        <f t="shared" si="84"/>
        <v>0</v>
      </c>
      <c r="BE120" s="142">
        <f t="shared" si="85"/>
        <v>0</v>
      </c>
      <c r="BF120" s="142">
        <f t="shared" si="86"/>
        <v>0</v>
      </c>
      <c r="BG120" s="142">
        <f t="shared" si="87"/>
        <v>0</v>
      </c>
      <c r="BH120" s="142">
        <f t="shared" si="88"/>
        <v>0</v>
      </c>
      <c r="BI120" s="142">
        <f t="shared" si="89"/>
        <v>0</v>
      </c>
      <c r="BJ120" s="142">
        <f t="shared" si="90"/>
        <v>0</v>
      </c>
      <c r="BK120" s="142">
        <f t="shared" si="91"/>
        <v>0</v>
      </c>
      <c r="BL120" s="142">
        <f t="shared" si="92"/>
        <v>0</v>
      </c>
    </row>
    <row r="121" spans="1:64" ht="15" customHeight="1">
      <c r="A121" s="184" t="s">
        <v>1822</v>
      </c>
      <c r="B121" s="183" t="s">
        <v>67</v>
      </c>
      <c r="C121" s="182" t="s">
        <v>71</v>
      </c>
      <c r="D121" s="182" t="s">
        <v>377</v>
      </c>
      <c r="E121" s="181" t="s">
        <v>1257</v>
      </c>
      <c r="F121" s="180">
        <f>SUMIF('РРО 21-25'!CN$18:CN$1158,свод!AY121,'РРО 21-25'!AT$18:AT$1158)</f>
        <v>289923</v>
      </c>
      <c r="G121" s="180">
        <f>SUMIF('РРО 21-25'!CN$18:CN$1158,свод!AY121,'РРО 21-25'!AU$18:AU$1158)</f>
        <v>289923</v>
      </c>
      <c r="H121" s="179">
        <f>SUMIF('РРО 21-25'!CN$18:CN$1158,свод!AY121,'РРО 21-25'!AV$18:AV$1158)</f>
        <v>0</v>
      </c>
      <c r="I121" s="179">
        <f>SUMIF('РРО 21-25'!CN$18:CN$1158,свод!AY121,'РРО 21-25'!AW$18:AW$1158)</f>
        <v>0</v>
      </c>
      <c r="J121" s="179">
        <f>SUMIF('РРО 21-25'!CN$18:CN$1158,свод!AY121,'РРО 21-25'!AX$18:AX$1158)</f>
        <v>0</v>
      </c>
      <c r="K121" s="179">
        <f>SUMIF('РРО 21-25'!CN$18:CN$1158,свод!AY121,'РРО 21-25'!AY$18:AY$1158)</f>
        <v>0</v>
      </c>
      <c r="L121" s="179">
        <f>SUMIF('РРО 21-25'!CN$18:CN$1158,свод!AY121,'РРО 21-25'!AZ$18:AZ$1158)</f>
        <v>0</v>
      </c>
      <c r="M121" s="179">
        <f>SUMIF('РРО 21-25'!CN$18:CN$1158,свод!AY121,'РРО 21-25'!BA$18:BA$1158)</f>
        <v>0</v>
      </c>
      <c r="N121" s="179">
        <f>SUMIF('РРО 21-25'!CN$18:CN$1158,свод!AY121,'РРО 21-25'!BB$18:BB$1158)</f>
        <v>289923</v>
      </c>
      <c r="O121" s="179">
        <f>SUMIF('РРО 21-25'!CN$18:CN$1158,свод!AY121,'РРО 21-25'!BC$18:BC$1158)</f>
        <v>289923</v>
      </c>
      <c r="P121" s="180">
        <f>SUMIF('РРО 21-25'!CN$18:CN$1158,свод!AY121,'РРО 21-25'!BD$18:BD$1158)</f>
        <v>393855</v>
      </c>
      <c r="Q121" s="179">
        <f>SUMIF('РРО 21-25'!CN$18:CN$1158,свод!AY121,'РРО 21-25'!BE$18:BE$1158)</f>
        <v>0</v>
      </c>
      <c r="R121" s="179">
        <f>SUMIF('РРО 21-25'!CN$18:CN$1158,свод!AY121,'РРО 21-25'!BF$18:BF$1158)</f>
        <v>0</v>
      </c>
      <c r="S121" s="179">
        <f>SUMIF('РРО 21-25'!CN$18:CN$1158,свод!AY121,'РРО 21-25'!BG$18:BG$1158)</f>
        <v>0</v>
      </c>
      <c r="T121" s="179">
        <f>SUMIF('РРО 21-25'!CN$18:CN$1158,свод!AY121,'РРО 21-25'!BH$18:BH$1158)</f>
        <v>393855</v>
      </c>
      <c r="U121" s="180">
        <f>SUMIF('РРО 21-25'!CN$18:CN$1158,свод!AY121,'РРО 21-25'!BI$18:BI$1158)</f>
        <v>411275</v>
      </c>
      <c r="V121" s="179">
        <f>SUMIF('РРО 21-25'!CN$18:CN$1158,свод!AY121,'РРО 21-25'!BJ$18:BJ$1158)</f>
        <v>0</v>
      </c>
      <c r="W121" s="179">
        <f>SUMIF('РРО 21-25'!CN$18:CN$1158,свод!AY121,'РРО 21-25'!BK$18:BK$1158)</f>
        <v>0</v>
      </c>
      <c r="X121" s="179">
        <f>SUMIF('РРО 21-25'!CN$18:CN$1158,свод!AY121,'РРО 21-25'!BL$18:BL$1158)</f>
        <v>0</v>
      </c>
      <c r="Y121" s="179">
        <f>SUMIF('РРО 21-25'!CN$18:CN$1158,свод!AY121,'РРО 21-25'!BM$18:BM$1158)</f>
        <v>411275</v>
      </c>
      <c r="Z121" s="180">
        <f>SUMIF('РРО 21-25'!CN$18:CN$1158,свод!AY121,'РРО 21-25'!BN$18:BN$1158)</f>
        <v>429405</v>
      </c>
      <c r="AA121" s="179">
        <f>SUMIF('РРО 21-25'!CN$18:CN$1158,свод!AY121,'РРО 21-25'!BO$18:BO$1158)</f>
        <v>0</v>
      </c>
      <c r="AB121" s="179">
        <f>SUMIF('РРО 21-25'!CN$18:CN$1158,свод!AY121,'РРО 21-25'!BP$18:BP$1158)</f>
        <v>0</v>
      </c>
      <c r="AC121" s="179">
        <f>SUMIF('РРО 21-25'!CN$18:CN$1158,свод!AY121,'РРО 21-25'!BQ$18:BQ$1158)</f>
        <v>0</v>
      </c>
      <c r="AD121" s="179">
        <f>SUMIF('РРО 21-25'!CN$18:CN$1158,свод!AY121,'РРО 21-25'!BR$18:BR$1158)</f>
        <v>429405</v>
      </c>
      <c r="AE121" s="180">
        <f>SUMIF('РРО 21-25'!CN$18:CN$1158,свод!AY121,'РРО 21-25'!BS$18:BS$1158)</f>
        <v>429405</v>
      </c>
      <c r="AF121" s="179">
        <f>SUMIF('РРО 21-25'!CN$18:CN$1158,свод!AY121,'РРО 21-25'!BT$18:BT$1158)</f>
        <v>0</v>
      </c>
      <c r="AG121" s="179">
        <f>SUMIF('РРО 21-25'!CN$18:CN$1158,свод!AY121,'РРО 21-25'!BU$18:BU$1158)</f>
        <v>0</v>
      </c>
      <c r="AH121" s="179">
        <f>SUMIF('РРО 21-25'!CN$18:CN$1158,свод!AY121,'РРО 21-25'!BV$18:BV$1158)</f>
        <v>0</v>
      </c>
      <c r="AI121" s="179">
        <f>SUMIF('РРО 21-25'!CN$18:CN$1158,свод!AY121,'РРО 21-25'!BW$18:BW$1158)</f>
        <v>429405</v>
      </c>
      <c r="AJ121" s="179">
        <f>SUMIF('РРО 21-25'!CN$18:CN$1158,свод!AY121,'РРО 21-25'!BX$18:BX$1158)</f>
        <v>289923</v>
      </c>
      <c r="AK121" s="179">
        <f>SUMIF('РРО 21-25'!CN$18:CN$1158,свод!AY121,'РРО 21-25'!BY$18:BY$1158)</f>
        <v>0</v>
      </c>
      <c r="AL121" s="179">
        <f>SUMIF('РРО 21-25'!CN$18:CN$1158,свод!AY121,'РРО 21-25'!BZ$18:BZ$1158)</f>
        <v>0</v>
      </c>
      <c r="AM121" s="179">
        <f>SUMIF('РРО 21-25'!CN$18:CN$1158,свод!AY121,'РРО 21-25'!CA$18:CA$1158)</f>
        <v>0</v>
      </c>
      <c r="AN121" s="179">
        <f>SUMIF('РРО 21-25'!CN$18:CN$1158,свод!AY121,'РРО 21-25'!CB$18:CB$1158)</f>
        <v>289923</v>
      </c>
      <c r="AO121" s="179">
        <f>SUMIF('РРО 21-25'!CN$18:CN$1158,свод!AY121,'РРО 21-25'!CC$18:CC$1158)</f>
        <v>393855</v>
      </c>
      <c r="AP121" s="179">
        <f>SUMIF('РРО 21-25'!CN$18:CN$1158,свод!AY121,'РРО 21-25'!CD$18:CD$1158)</f>
        <v>0</v>
      </c>
      <c r="AQ121" s="179">
        <f>SUMIF('РРО 21-25'!CN$18:CN$1158,свод!AY121,'РРО 21-25'!CE$18:CE$1158)</f>
        <v>0</v>
      </c>
      <c r="AR121" s="179">
        <f>SUMIF('РРО 21-25'!CN$18:CN$1158,свод!AY121,'РРО 21-25'!CF$18:CF$1158)</f>
        <v>0</v>
      </c>
      <c r="AS121" s="179">
        <f>SUMIF('РРО 21-25'!CN$18:CN$1158,свод!AY121,'РРО 21-25'!CG$18:CG$1158)</f>
        <v>393855</v>
      </c>
      <c r="AT121" s="179">
        <f>SUMIF('РРО 21-25'!CN$18:CN$1158,свод!AY121,'РРО 21-25'!CH$18:CH$1158)</f>
        <v>411275</v>
      </c>
      <c r="AU121" s="179">
        <f>SUMIF('РРО 21-25'!CN$18:CN$1158,свод!AY121,'РРО 21-25'!CI$18:CI$1158)</f>
        <v>0</v>
      </c>
      <c r="AV121" s="179">
        <f>SUMIF('РРО 21-25'!CN$18:CN$1158,свод!AY121,'РРО 21-25'!CJ$18:CJ$1158)</f>
        <v>0</v>
      </c>
      <c r="AW121" s="179">
        <f>SUMIF('РРО 21-25'!CN$18:CN$1158,свод!AY121,'РРО 21-25'!CK$18:CK$1158)</f>
        <v>0</v>
      </c>
      <c r="AX121" s="179">
        <f>SUMIF('РРО 21-25'!CN$18:CN$1158,свод!AY121,'РРО 21-25'!CL$18:CL$1158)</f>
        <v>411275</v>
      </c>
      <c r="AY121" t="str">
        <f t="shared" ref="AY121" si="139">CONCATENATE(A121,C121,D121,E121)</f>
        <v>4020000010106индексации</v>
      </c>
      <c r="BC121" s="142">
        <f t="shared" ref="BC121" si="140">AO121-P121</f>
        <v>0</v>
      </c>
      <c r="BD121" s="142">
        <f t="shared" ref="BD121" si="141">AP121-Q121</f>
        <v>0</v>
      </c>
      <c r="BE121" s="142">
        <f t="shared" ref="BE121" si="142">AQ121-R121</f>
        <v>0</v>
      </c>
      <c r="BF121" s="142">
        <f t="shared" ref="BF121" si="143">AR121-S121</f>
        <v>0</v>
      </c>
      <c r="BG121" s="142">
        <f t="shared" ref="BG121" si="144">AS121-T121</f>
        <v>0</v>
      </c>
      <c r="BH121" s="142">
        <f t="shared" ref="BH121" si="145">AT121-U121</f>
        <v>0</v>
      </c>
      <c r="BI121" s="142">
        <f t="shared" ref="BI121" si="146">AU121-V121</f>
        <v>0</v>
      </c>
      <c r="BJ121" s="142">
        <f t="shared" ref="BJ121" si="147">AV121-W121</f>
        <v>0</v>
      </c>
      <c r="BK121" s="142">
        <f t="shared" ref="BK121" si="148">AW121-X121</f>
        <v>0</v>
      </c>
      <c r="BL121" s="142">
        <f t="shared" ref="BL121" si="149">AX121-Y121</f>
        <v>0</v>
      </c>
    </row>
    <row r="122" spans="1:64" ht="15" customHeight="1">
      <c r="A122" s="184">
        <v>402000001</v>
      </c>
      <c r="B122" s="183" t="s">
        <v>1821</v>
      </c>
      <c r="C122" s="182" t="s">
        <v>71</v>
      </c>
      <c r="D122" s="182" t="s">
        <v>72</v>
      </c>
      <c r="E122" s="181" t="s">
        <v>91</v>
      </c>
      <c r="F122" s="180">
        <f>SUMIF('РРО 21-25'!CN$18:CN$1158,свод!AY122,'РРО 21-25'!AT$18:AT$1158)</f>
        <v>75595967.680000022</v>
      </c>
      <c r="G122" s="180">
        <f>SUMIF('РРО 21-25'!CN$18:CN$1158,свод!AY122,'РРО 21-25'!AU$18:AU$1158)</f>
        <v>74491219.190000027</v>
      </c>
      <c r="H122" s="179">
        <f>SUMIF('РРО 21-25'!CN$18:CN$1158,свод!AY122,'РРО 21-25'!AV$18:AV$1158)</f>
        <v>0</v>
      </c>
      <c r="I122" s="179">
        <f>SUMIF('РРО 21-25'!CN$18:CN$1158,свод!AY122,'РРО 21-25'!AW$18:AW$1158)</f>
        <v>0</v>
      </c>
      <c r="J122" s="179">
        <f>SUMIF('РРО 21-25'!CN$18:CN$1158,свод!AY122,'РРО 21-25'!AX$18:AX$1158)</f>
        <v>13802246.889999999</v>
      </c>
      <c r="K122" s="179">
        <f>SUMIF('РРО 21-25'!CN$18:CN$1158,свод!AY122,'РРО 21-25'!AY$18:AY$1158)</f>
        <v>13794519.130000001</v>
      </c>
      <c r="L122" s="179">
        <f>SUMIF('РРО 21-25'!CN$18:CN$1158,свод!AY122,'РРО 21-25'!AZ$18:AZ$1158)</f>
        <v>0</v>
      </c>
      <c r="M122" s="179">
        <f>SUMIF('РРО 21-25'!CN$18:CN$1158,свод!AY122,'РРО 21-25'!BA$18:BA$1158)</f>
        <v>0</v>
      </c>
      <c r="N122" s="179">
        <f>SUMIF('РРО 21-25'!CN$18:CN$1158,свод!AY122,'РРО 21-25'!BB$18:BB$1158)</f>
        <v>61793720.790000007</v>
      </c>
      <c r="O122" s="179">
        <f>SUMIF('РРО 21-25'!CN$18:CN$1158,свод!AY122,'РРО 21-25'!BC$18:BC$1158)</f>
        <v>60696700.06000001</v>
      </c>
      <c r="P122" s="180">
        <f>SUMIF('РРО 21-25'!CN$12:CN$1158,свод!AY122,'РРО 21-25'!BD$12:BD$1158)</f>
        <v>58091969.93999999</v>
      </c>
      <c r="Q122" s="179">
        <f>SUMIF('РРО 21-25'!CN$18:CN$1158,свод!AY122,'РРО 21-25'!BE$18:BE$1158)</f>
        <v>0</v>
      </c>
      <c r="R122" s="179">
        <f>SUMIF('РРО 21-25'!CN$18:CN$1158,свод!AY122,'РРО 21-25'!BF$18:BF$1158)</f>
        <v>11566432.960000001</v>
      </c>
      <c r="S122" s="179">
        <f>SUMIF('РРО 21-25'!CN$18:CN$1158,свод!AY122,'РРО 21-25'!BG$18:BG$1158)</f>
        <v>0</v>
      </c>
      <c r="T122" s="179">
        <f>SUMIF('РРО 21-25'!CN$12:CN$1158,свод!AY122,'РРО 21-25'!BH$12:BH$1158)</f>
        <v>46525536.979999997</v>
      </c>
      <c r="U122" s="180">
        <f>SUMIF('РРО 21-25'!CN$18:CN$1158,свод!AY122,'РРО 21-25'!BI$18:BI$1158)</f>
        <v>57333067.730000004</v>
      </c>
      <c r="V122" s="179">
        <f>SUMIF('РРО 21-25'!CN$18:CN$1158,свод!AY122,'РРО 21-25'!BJ$18:BJ$1158)</f>
        <v>0</v>
      </c>
      <c r="W122" s="179">
        <f>SUMIF('РРО 21-25'!CN$18:CN$1158,свод!AY122,'РРО 21-25'!BK$18:BK$1158)</f>
        <v>11566432.960000001</v>
      </c>
      <c r="X122" s="179">
        <f>SUMIF('РРО 21-25'!CN$18:CN$1158,свод!AY122,'РРО 21-25'!BL$18:BL$1158)</f>
        <v>0</v>
      </c>
      <c r="Y122" s="179">
        <f>SUMIF('РРО 21-25'!CN$18:CN$1158,свод!AY122,'РРО 21-25'!BM$18:BM$1158)</f>
        <v>45766634.770000003</v>
      </c>
      <c r="Z122" s="180">
        <f>SUMIF('РРО 21-25'!CN$18:CN$1158,свод!AY122,'РРО 21-25'!BN$18:BN$1158)</f>
        <v>57333070.960000001</v>
      </c>
      <c r="AA122" s="179">
        <f>SUMIF('РРО 21-25'!CN$18:CN$1158,свод!AY122,'РРО 21-25'!BO$18:BO$1158)</f>
        <v>0</v>
      </c>
      <c r="AB122" s="179">
        <f>SUMIF('РРО 21-25'!CN$18:CN$1158,свод!AY122,'РРО 21-25'!BP$18:BP$1158)</f>
        <v>11566432.960000001</v>
      </c>
      <c r="AC122" s="179">
        <f>SUMIF('РРО 21-25'!CN$18:CN$1158,свод!AY122,'РРО 21-25'!BQ$18:BQ$1158)</f>
        <v>0</v>
      </c>
      <c r="AD122" s="179">
        <f>SUMIF('РРО 21-25'!CN$18:CN$1158,свод!AY122,'РРО 21-25'!BR$18:BR$1158)</f>
        <v>45766638</v>
      </c>
      <c r="AE122" s="180">
        <f>SUMIF('РРО 21-25'!CN$18:CN$1158,свод!AY122,'РРО 21-25'!BS$18:BS$1158)</f>
        <v>57333070.960000001</v>
      </c>
      <c r="AF122" s="179">
        <f>SUMIF('РРО 21-25'!CN$18:CN$1158,свод!AY122,'РРО 21-25'!BT$18:BT$1158)</f>
        <v>0</v>
      </c>
      <c r="AG122" s="179">
        <f>SUMIF('РРО 21-25'!CN$18:CN$1158,свод!AY122,'РРО 21-25'!BU$18:BU$1158)</f>
        <v>11566432.960000001</v>
      </c>
      <c r="AH122" s="179">
        <f>SUMIF('РРО 21-25'!CN$18:CN$1158,свод!AY122,'РРО 21-25'!BV$18:BV$1158)</f>
        <v>0</v>
      </c>
      <c r="AI122" s="179">
        <f>SUMIF('РРО 21-25'!CN$18:CN$1158,свод!AY122,'РРО 21-25'!BW$18:BW$1158)</f>
        <v>45766638</v>
      </c>
      <c r="AJ122" s="179">
        <f>SUMIF('РРО 21-25'!CN$18:CN$1158,свод!AY122,'РРО 21-25'!BX$18:BX$1158)</f>
        <v>75485068.350000024</v>
      </c>
      <c r="AK122" s="179">
        <f>SUMIF('РРО 21-25'!CN$18:CN$1158,свод!AY122,'РРО 21-25'!BY$18:BY$1158)</f>
        <v>0</v>
      </c>
      <c r="AL122" s="179">
        <f>SUMIF('РРО 21-25'!CN$18:CN$1158,свод!AY122,'РРО 21-25'!BZ$18:BZ$1158)</f>
        <v>13794519.130000001</v>
      </c>
      <c r="AM122" s="179">
        <f>SUMIF('РРО 21-25'!CN$18:CN$1158,свод!AY122,'РРО 21-25'!CA$18:CA$1158)</f>
        <v>0</v>
      </c>
      <c r="AN122" s="179">
        <f>SUMIF('РРО 21-25'!CN$18:CN$1158,свод!AY122,'РРО 21-25'!CB$18:CB$1158)</f>
        <v>61690549.220000006</v>
      </c>
      <c r="AO122" s="179">
        <f>SUMIF('РРО 21-25'!CN$18:CN$1158,свод!AY122,'РРО 21-25'!CC$18:CC$1158)</f>
        <v>58021969.93999999</v>
      </c>
      <c r="AP122" s="179">
        <f>SUMIF('РРО 21-25'!CN$18:CN$1158,свод!AY122,'РРО 21-25'!CD$18:CD$1158)</f>
        <v>0</v>
      </c>
      <c r="AQ122" s="179">
        <f>SUMIF('РРО 21-25'!CN$18:CN$1158,свод!AY122,'РРО 21-25'!CE$18:CE$1158)</f>
        <v>11566432.960000001</v>
      </c>
      <c r="AR122" s="179">
        <f>SUMIF('РРО 21-25'!CN$18:CN$1158,свод!AY122,'РРО 21-25'!CF$18:CF$1158)</f>
        <v>0</v>
      </c>
      <c r="AS122" s="179">
        <f>SUMIF('РРО 21-25'!CN$18:CN$1158,свод!AY122,'РРО 21-25'!CG$18:CG$1158)</f>
        <v>46455536.979999997</v>
      </c>
      <c r="AT122" s="179">
        <f>SUMIF('РРО 21-25'!CN$18:CN$1158,свод!AY122,'РРО 21-25'!CH$18:CH$1158)</f>
        <v>57333067.730000004</v>
      </c>
      <c r="AU122" s="179">
        <f>SUMIF('РРО 21-25'!CN$18:CN$1158,свод!AY122,'РРО 21-25'!CI$18:CI$1158)</f>
        <v>0</v>
      </c>
      <c r="AV122" s="179">
        <f>SUMIF('РРО 21-25'!CN$18:CN$1158,свод!AY122,'РРО 21-25'!CJ$18:CJ$1158)</f>
        <v>11566432.960000001</v>
      </c>
      <c r="AW122" s="179">
        <f>SUMIF('РРО 21-25'!CN$18:CN$1158,свод!AY122,'РРО 21-25'!CK$18:CK$1158)</f>
        <v>0</v>
      </c>
      <c r="AX122" s="179">
        <f>SUMIF('РРО 21-25'!CN$18:CN$1158,свод!AY122,'РРО 21-25'!CL$18:CL$1158)</f>
        <v>45766634.770000003</v>
      </c>
      <c r="AY122" t="str">
        <f t="shared" si="82"/>
        <v>4020000010113нормативный</v>
      </c>
      <c r="BC122" s="142">
        <f t="shared" si="83"/>
        <v>-70000</v>
      </c>
      <c r="BD122" s="142">
        <f t="shared" si="84"/>
        <v>0</v>
      </c>
      <c r="BE122" s="142">
        <f t="shared" si="85"/>
        <v>0</v>
      </c>
      <c r="BF122" s="142">
        <f t="shared" si="86"/>
        <v>0</v>
      </c>
      <c r="BG122" s="142">
        <f t="shared" si="87"/>
        <v>-70000</v>
      </c>
      <c r="BH122" s="142">
        <f t="shared" si="88"/>
        <v>0</v>
      </c>
      <c r="BI122" s="142">
        <f t="shared" si="89"/>
        <v>0</v>
      </c>
      <c r="BJ122" s="142">
        <f t="shared" si="90"/>
        <v>0</v>
      </c>
      <c r="BK122" s="142">
        <f t="shared" si="91"/>
        <v>0</v>
      </c>
      <c r="BL122" s="142">
        <f t="shared" si="92"/>
        <v>0</v>
      </c>
    </row>
    <row r="123" spans="1:64" ht="15" customHeight="1">
      <c r="A123" s="184">
        <v>402000001</v>
      </c>
      <c r="B123" s="183" t="s">
        <v>1821</v>
      </c>
      <c r="C123" s="182" t="s">
        <v>71</v>
      </c>
      <c r="D123" s="182" t="s">
        <v>72</v>
      </c>
      <c r="E123" s="181" t="s">
        <v>92</v>
      </c>
      <c r="F123" s="180">
        <f>SUMIF('РРО 21-25'!CN$18:CN$1158,свод!AY123,'РРО 21-25'!AT$18:AT$1158)</f>
        <v>30641762.639999997</v>
      </c>
      <c r="G123" s="180">
        <f>SUMIF('РРО 21-25'!CN$18:CN$1158,свод!AY123,'РРО 21-25'!AU$18:AU$1158)</f>
        <v>30588960.909999996</v>
      </c>
      <c r="H123" s="179">
        <f>SUMIF('РРО 21-25'!CN$18:CN$1158,свод!AY123,'РРО 21-25'!AV$18:AV$1158)</f>
        <v>0</v>
      </c>
      <c r="I123" s="179">
        <f>SUMIF('РРО 21-25'!CN$18:CN$1158,свод!AY123,'РРО 21-25'!AW$18:AW$1158)</f>
        <v>0</v>
      </c>
      <c r="J123" s="179">
        <f>SUMIF('РРО 21-25'!CN$18:CN$1158,свод!AY123,'РРО 21-25'!AX$18:AX$1158)</f>
        <v>117988.33</v>
      </c>
      <c r="K123" s="179">
        <f>SUMIF('РРО 21-25'!CN$18:CN$1158,свод!AY123,'РРО 21-25'!AY$18:AY$1158)</f>
        <v>116478.33</v>
      </c>
      <c r="L123" s="179">
        <f>SUMIF('РРО 21-25'!CN$18:CN$1158,свод!AY123,'РРО 21-25'!AZ$18:AZ$1158)</f>
        <v>0</v>
      </c>
      <c r="M123" s="179">
        <f>SUMIF('РРО 21-25'!CN$18:CN$1158,свод!AY123,'РРО 21-25'!BA$18:BA$1158)</f>
        <v>0</v>
      </c>
      <c r="N123" s="179">
        <f>SUMIF('РРО 21-25'!CN$18:CN$1158,свод!AY123,'РРО 21-25'!BB$18:BB$1158)</f>
        <v>30523774.309999999</v>
      </c>
      <c r="O123" s="179">
        <f>SUMIF('РРО 21-25'!CN$18:CN$1158,свод!AY123,'РРО 21-25'!BC$18:BC$1158)</f>
        <v>30472482.579999998</v>
      </c>
      <c r="P123" s="180">
        <f>SUMIF('РРО 21-25'!CN$18:CN$1158,свод!AY123,'РРО 21-25'!BD$18:BD$1158)</f>
        <v>19257332.32</v>
      </c>
      <c r="Q123" s="179">
        <f>SUMIF('РРО 21-25'!CN$18:CN$1158,свод!AY123,'РРО 21-25'!BE$18:BE$1158)</f>
        <v>0</v>
      </c>
      <c r="R123" s="179">
        <f>SUMIF('РРО 21-25'!CN$18:CN$1158,свод!AY123,'РРО 21-25'!BF$18:BF$1158)</f>
        <v>300000</v>
      </c>
      <c r="S123" s="179">
        <f>SUMIF('РРО 21-25'!CN$18:CN$1158,свод!AY123,'РРО 21-25'!BG$18:BG$1158)</f>
        <v>0</v>
      </c>
      <c r="T123" s="179">
        <f>SUMIF('РРО 21-25'!CN$18:CN$1158,свод!AY123,'РРО 21-25'!BH$18:BH$1158)</f>
        <v>18957332.32</v>
      </c>
      <c r="U123" s="180">
        <f>SUMIF('РРО 21-25'!CN$18:CN$1158,свод!AY123,'РРО 21-25'!BI$18:BI$1158)</f>
        <v>19317531</v>
      </c>
      <c r="V123" s="179">
        <f>SUMIF('РРО 21-25'!CN$18:CN$1158,свод!AY123,'РРО 21-25'!BJ$18:BJ$1158)</f>
        <v>0</v>
      </c>
      <c r="W123" s="179">
        <f>SUMIF('РРО 21-25'!CN$18:CN$1158,свод!AY123,'РРО 21-25'!BK$18:BK$1158)</f>
        <v>300000</v>
      </c>
      <c r="X123" s="179">
        <f>SUMIF('РРО 21-25'!CN$18:CN$1158,свод!AY123,'РРО 21-25'!BL$18:BL$1158)</f>
        <v>0</v>
      </c>
      <c r="Y123" s="179">
        <f>SUMIF('РРО 21-25'!CN$18:CN$1158,свод!AY123,'РРО 21-25'!BM$18:BM$1158)</f>
        <v>19017531</v>
      </c>
      <c r="Z123" s="180">
        <f>SUMIF('РРО 21-25'!CN$18:CN$1158,свод!AY123,'РРО 21-25'!BN$18:BN$1158)</f>
        <v>19324271</v>
      </c>
      <c r="AA123" s="179">
        <f>SUMIF('РРО 21-25'!CN$18:CN$1158,свод!AY123,'РРО 21-25'!BO$18:BO$1158)</f>
        <v>0</v>
      </c>
      <c r="AB123" s="179">
        <f>SUMIF('РРО 21-25'!CN$18:CN$1158,свод!AY123,'РРО 21-25'!BP$18:BP$1158)</f>
        <v>300000</v>
      </c>
      <c r="AC123" s="179">
        <f>SUMIF('РРО 21-25'!CN$18:CN$1158,свод!AY123,'РРО 21-25'!BQ$18:BQ$1158)</f>
        <v>0</v>
      </c>
      <c r="AD123" s="179">
        <f>SUMIF('РРО 21-25'!CN$18:CN$1158,свод!AY123,'РРО 21-25'!BR$18:BR$1158)</f>
        <v>19024271</v>
      </c>
      <c r="AE123" s="180">
        <f>SUMIF('РРО 21-25'!CN$18:CN$1158,свод!AY123,'РРО 21-25'!BS$18:BS$1158)</f>
        <v>19324271</v>
      </c>
      <c r="AF123" s="179">
        <f>SUMIF('РРО 21-25'!CN$18:CN$1158,свод!AY123,'РРО 21-25'!BT$18:BT$1158)</f>
        <v>0</v>
      </c>
      <c r="AG123" s="179">
        <f>SUMIF('РРО 21-25'!CN$18:CN$1158,свод!AY123,'РРО 21-25'!BU$18:BU$1158)</f>
        <v>300000</v>
      </c>
      <c r="AH123" s="179">
        <f>SUMIF('РРО 21-25'!CN$18:CN$1158,свод!AY123,'РРО 21-25'!BV$18:BV$1158)</f>
        <v>0</v>
      </c>
      <c r="AI123" s="179">
        <f>SUMIF('РРО 21-25'!CN$18:CN$1158,свод!AY123,'РРО 21-25'!BW$18:BW$1158)</f>
        <v>19024271</v>
      </c>
      <c r="AJ123" s="179">
        <f>SUMIF('РРО 21-25'!CN$18:CN$1158,свод!AY123,'РРО 21-25'!BX$18:BX$1158)</f>
        <v>30588960.919999994</v>
      </c>
      <c r="AK123" s="179">
        <f>SUMIF('РРО 21-25'!CN$18:CN$1158,свод!AY123,'РРО 21-25'!BY$18:BY$1158)</f>
        <v>0</v>
      </c>
      <c r="AL123" s="179">
        <f>SUMIF('РРО 21-25'!CN$18:CN$1158,свод!AY123,'РРО 21-25'!BZ$18:BZ$1158)</f>
        <v>116478.33</v>
      </c>
      <c r="AM123" s="179">
        <f>SUMIF('РРО 21-25'!CN$18:CN$1158,свод!AY123,'РРО 21-25'!CA$18:CA$1158)</f>
        <v>0</v>
      </c>
      <c r="AN123" s="179">
        <f>SUMIF('РРО 21-25'!CN$18:CN$1158,свод!AY123,'РРО 21-25'!CB$18:CB$1158)</f>
        <v>30472482.593000002</v>
      </c>
      <c r="AO123" s="179">
        <f>SUMIF('РРО 21-25'!CN$18:CN$1158,свод!AY123,'РРО 21-25'!CC$18:CC$1158)</f>
        <v>19257332.32</v>
      </c>
      <c r="AP123" s="179">
        <f>SUMIF('РРО 21-25'!CN$18:CN$1158,свод!AY123,'РРО 21-25'!CD$18:CD$1158)</f>
        <v>0</v>
      </c>
      <c r="AQ123" s="179">
        <f>SUMIF('РРО 21-25'!CN$18:CN$1158,свод!AY123,'РРО 21-25'!CE$18:CE$1158)</f>
        <v>300000</v>
      </c>
      <c r="AR123" s="179">
        <f>SUMIF('РРО 21-25'!CN$18:CN$1158,свод!AY123,'РРО 21-25'!CF$18:CF$1158)</f>
        <v>0</v>
      </c>
      <c r="AS123" s="179">
        <f>SUMIF('РРО 21-25'!CN$18:CN$1158,свод!AY123,'РРО 21-25'!CG$18:CG$1158)</f>
        <v>18957332.32</v>
      </c>
      <c r="AT123" s="179">
        <f>SUMIF('РРО 21-25'!CN$18:CN$1158,свод!AY123,'РРО 21-25'!CH$18:CH$1158)</f>
        <v>19317531</v>
      </c>
      <c r="AU123" s="179">
        <f>SUMIF('РРО 21-25'!CN$18:CN$1158,свод!AY123,'РРО 21-25'!CI$18:CI$1158)</f>
        <v>0</v>
      </c>
      <c r="AV123" s="179">
        <f>SUMIF('РРО 21-25'!CN$18:CN$1158,свод!AY123,'РРО 21-25'!CJ$18:CJ$1158)</f>
        <v>300000</v>
      </c>
      <c r="AW123" s="179">
        <f>SUMIF('РРО 21-25'!CN$18:CN$1158,свод!AY123,'РРО 21-25'!CK$18:CK$1158)</f>
        <v>0</v>
      </c>
      <c r="AX123" s="179">
        <f>SUMIF('РРО 21-25'!CN$18:CN$1158,свод!AY123,'РРО 21-25'!CL$18:CL$1158)</f>
        <v>19017531</v>
      </c>
      <c r="AY123" t="str">
        <f t="shared" si="82"/>
        <v>4020000010113плановый</v>
      </c>
      <c r="BC123" s="142">
        <f t="shared" si="83"/>
        <v>0</v>
      </c>
      <c r="BD123" s="142">
        <f t="shared" si="84"/>
        <v>0</v>
      </c>
      <c r="BE123" s="142">
        <f t="shared" si="85"/>
        <v>0</v>
      </c>
      <c r="BF123" s="142">
        <f t="shared" si="86"/>
        <v>0</v>
      </c>
      <c r="BG123" s="142">
        <f t="shared" si="87"/>
        <v>0</v>
      </c>
      <c r="BH123" s="142">
        <f t="shared" si="88"/>
        <v>0</v>
      </c>
      <c r="BI123" s="142">
        <f t="shared" si="89"/>
        <v>0</v>
      </c>
      <c r="BJ123" s="142">
        <f t="shared" si="90"/>
        <v>0</v>
      </c>
      <c r="BK123" s="142">
        <f t="shared" si="91"/>
        <v>0</v>
      </c>
      <c r="BL123" s="142">
        <f t="shared" si="92"/>
        <v>0</v>
      </c>
    </row>
    <row r="124" spans="1:64" ht="15" customHeight="1">
      <c r="A124" s="184">
        <v>402000001</v>
      </c>
      <c r="B124" s="183" t="s">
        <v>1821</v>
      </c>
      <c r="C124" s="182" t="s">
        <v>71</v>
      </c>
      <c r="D124" s="182" t="s">
        <v>72</v>
      </c>
      <c r="E124" s="181" t="s">
        <v>1257</v>
      </c>
      <c r="F124" s="180">
        <f>SUMIF('РРО 21-25'!CN$18:CN$1158,свод!AY124,'РРО 21-25'!AT$18:AT$1158)</f>
        <v>2216147.9299999997</v>
      </c>
      <c r="G124" s="180">
        <f>SUMIF('РРО 21-25'!CN$18:CN$1158,свод!AY124,'РРО 21-25'!AU$18:AU$1158)</f>
        <v>2216147.9299999997</v>
      </c>
      <c r="H124" s="179">
        <f>SUMIF('РРО 21-25'!CN$18:CN$1158,свод!AY124,'РРО 21-25'!AV$18:AV$1158)</f>
        <v>0</v>
      </c>
      <c r="I124" s="179">
        <f>SUMIF('РРО 21-25'!CN$18:CN$1158,свод!AY124,'РРО 21-25'!AW$18:AW$1158)</f>
        <v>0</v>
      </c>
      <c r="J124" s="179">
        <f>SUMIF('РРО 21-25'!CN$18:CN$1158,свод!AY124,'РРО 21-25'!AX$18:AX$1158)</f>
        <v>0</v>
      </c>
      <c r="K124" s="179">
        <f>SUMIF('РРО 21-25'!CN$18:CN$1158,свод!AY124,'РРО 21-25'!AY$18:AY$1158)</f>
        <v>0</v>
      </c>
      <c r="L124" s="179">
        <f>SUMIF('РРО 21-25'!CN$18:CN$1158,свод!AY124,'РРО 21-25'!AZ$18:AZ$1158)</f>
        <v>0</v>
      </c>
      <c r="M124" s="179">
        <f>SUMIF('РРО 21-25'!CN$18:CN$1158,свод!AY124,'РРО 21-25'!BA$18:BA$1158)</f>
        <v>0</v>
      </c>
      <c r="N124" s="179">
        <f>SUMIF('РРО 21-25'!CN$18:CN$1158,свод!AY124,'РРО 21-25'!BB$18:BB$1158)</f>
        <v>2216147.9299999997</v>
      </c>
      <c r="O124" s="179">
        <f>SUMIF('РРО 21-25'!CN$18:CN$1158,свод!AY124,'РРО 21-25'!BC$18:BC$1158)</f>
        <v>2216147.9299999997</v>
      </c>
      <c r="P124" s="180">
        <f>SUMIF('РРО 21-25'!CN$18:CN$1158,свод!AY124,'РРО 21-25'!BD$18:BD$1158)</f>
        <v>2230080</v>
      </c>
      <c r="Q124" s="179">
        <f>SUMIF('РРО 21-25'!CN$18:CN$1158,свод!AY124,'РРО 21-25'!BE$18:BE$1158)</f>
        <v>0</v>
      </c>
      <c r="R124" s="179">
        <f>SUMIF('РРО 21-25'!CN$18:CN$1158,свод!AY124,'РРО 21-25'!BF$18:BF$1158)</f>
        <v>0</v>
      </c>
      <c r="S124" s="179">
        <f>SUMIF('РРО 21-25'!CN$18:CN$1158,свод!AY124,'РРО 21-25'!BG$18:BG$1158)</f>
        <v>0</v>
      </c>
      <c r="T124" s="179">
        <f>SUMIF('РРО 21-25'!CN$18:CN$1158,свод!AY124,'РРО 21-25'!BH$18:BH$1158)</f>
        <v>2230080</v>
      </c>
      <c r="U124" s="180">
        <f>SUMIF('РРО 21-25'!CN$18:CN$1158,свод!AY124,'РРО 21-25'!BI$18:BI$1158)</f>
        <v>2527510</v>
      </c>
      <c r="V124" s="179">
        <f>SUMIF('РРО 21-25'!CN$18:CN$1158,свод!AY124,'РРО 21-25'!BJ$18:BJ$1158)</f>
        <v>0</v>
      </c>
      <c r="W124" s="179">
        <f>SUMIF('РРО 21-25'!CN$18:CN$1158,свод!AY124,'РРО 21-25'!BK$18:BK$1158)</f>
        <v>0</v>
      </c>
      <c r="X124" s="179">
        <f>SUMIF('РРО 21-25'!CN$18:CN$1158,свод!AY124,'РРО 21-25'!BL$18:BL$1158)</f>
        <v>0</v>
      </c>
      <c r="Y124" s="179">
        <f>SUMIF('РРО 21-25'!CN$18:CN$1158,свод!AY124,'РРО 21-25'!BM$18:BM$1158)</f>
        <v>2527510</v>
      </c>
      <c r="Z124" s="180">
        <f>SUMIF('РРО 21-25'!CN$18:CN$1158,свод!AY124,'РРО 21-25'!BN$18:BN$1158)</f>
        <v>2627650</v>
      </c>
      <c r="AA124" s="179">
        <f>SUMIF('РРО 21-25'!CN$18:CN$1158,свод!AY124,'РРО 21-25'!BO$18:BO$1158)</f>
        <v>0</v>
      </c>
      <c r="AB124" s="179">
        <f>SUMIF('РРО 21-25'!CN$18:CN$1158,свод!AY124,'РРО 21-25'!BP$18:BP$1158)</f>
        <v>0</v>
      </c>
      <c r="AC124" s="179">
        <f>SUMIF('РРО 21-25'!CN$18:CN$1158,свод!AY124,'РРО 21-25'!BQ$18:BQ$1158)</f>
        <v>0</v>
      </c>
      <c r="AD124" s="179">
        <f>SUMIF('РРО 21-25'!CN$18:CN$1158,свод!AY124,'РРО 21-25'!BR$18:BR$1158)</f>
        <v>2627650</v>
      </c>
      <c r="AE124" s="180">
        <f>SUMIF('РРО 21-25'!CN$18:CN$1158,свод!AY124,'РРО 21-25'!BS$18:BS$1158)</f>
        <v>2627650</v>
      </c>
      <c r="AF124" s="179">
        <f>SUMIF('РРО 21-25'!CN$18:CN$1158,свод!AY124,'РРО 21-25'!BT$18:BT$1158)</f>
        <v>0</v>
      </c>
      <c r="AG124" s="179">
        <f>SUMIF('РРО 21-25'!CN$18:CN$1158,свод!AY124,'РРО 21-25'!BU$18:BU$1158)</f>
        <v>0</v>
      </c>
      <c r="AH124" s="179">
        <f>SUMIF('РРО 21-25'!CN$18:CN$1158,свод!AY124,'РРО 21-25'!BV$18:BV$1158)</f>
        <v>0</v>
      </c>
      <c r="AI124" s="179">
        <f>SUMIF('РРО 21-25'!CN$18:CN$1158,свод!AY124,'РРО 21-25'!BW$18:BW$1158)</f>
        <v>2627650</v>
      </c>
      <c r="AJ124" s="179">
        <f>SUMIF('РРО 21-25'!CN$18:CN$1158,свод!AY124,'РРО 21-25'!BX$18:BX$1158)</f>
        <v>2216147.9299999997</v>
      </c>
      <c r="AK124" s="179">
        <f>SUMIF('РРО 21-25'!CN$18:CN$1158,свод!AY124,'РРО 21-25'!BY$18:BY$1158)</f>
        <v>0</v>
      </c>
      <c r="AL124" s="179">
        <f>SUMIF('РРО 21-25'!CN$18:CN$1158,свод!AY124,'РРО 21-25'!BZ$18:BZ$1158)</f>
        <v>0</v>
      </c>
      <c r="AM124" s="179">
        <f>SUMIF('РРО 21-25'!CN$18:CN$1158,свод!AY124,'РРО 21-25'!CA$18:CA$1158)</f>
        <v>0</v>
      </c>
      <c r="AN124" s="179">
        <f>SUMIF('РРО 21-25'!CN$18:CN$1158,свод!AY124,'РРО 21-25'!CB$18:CB$1158)</f>
        <v>2216147.9299999997</v>
      </c>
      <c r="AO124" s="179">
        <f>SUMIF('РРО 21-25'!CN$18:CN$1158,свод!AY124,'РРО 21-25'!CC$18:CC$1158)</f>
        <v>2230080</v>
      </c>
      <c r="AP124" s="179">
        <f>SUMIF('РРО 21-25'!CN$18:CN$1158,свод!AY124,'РРО 21-25'!CD$18:CD$1158)</f>
        <v>0</v>
      </c>
      <c r="AQ124" s="179">
        <f>SUMIF('РРО 21-25'!CN$18:CN$1158,свод!AY124,'РРО 21-25'!CE$18:CE$1158)</f>
        <v>0</v>
      </c>
      <c r="AR124" s="179">
        <f>SUMIF('РРО 21-25'!CN$18:CN$1158,свод!AY124,'РРО 21-25'!CF$18:CF$1158)</f>
        <v>0</v>
      </c>
      <c r="AS124" s="179">
        <f>SUMIF('РРО 21-25'!CN$18:CN$1158,свод!AY124,'РРО 21-25'!CG$18:CG$1158)</f>
        <v>2230080</v>
      </c>
      <c r="AT124" s="179">
        <f>SUMIF('РРО 21-25'!CN$18:CN$1158,свод!AY124,'РРО 21-25'!CH$18:CH$1158)</f>
        <v>2527510</v>
      </c>
      <c r="AU124" s="179">
        <f>SUMIF('РРО 21-25'!CN$18:CN$1158,свод!AY124,'РРО 21-25'!CI$18:CI$1158)</f>
        <v>0</v>
      </c>
      <c r="AV124" s="179">
        <f>SUMIF('РРО 21-25'!CN$18:CN$1158,свод!AY124,'РРО 21-25'!CJ$18:CJ$1158)</f>
        <v>0</v>
      </c>
      <c r="AW124" s="179">
        <f>SUMIF('РРО 21-25'!CN$18:CN$1158,свод!AY124,'РРО 21-25'!CK$18:CK$1158)</f>
        <v>0</v>
      </c>
      <c r="AX124" s="179">
        <f>SUMIF('РРО 21-25'!CN$18:CN$1158,свод!AY124,'РРО 21-25'!CL$18:CL$1158)</f>
        <v>2527510</v>
      </c>
      <c r="AY124" t="str">
        <f t="shared" ref="AY124" si="150">CONCATENATE(A124,C124,D124,E124)</f>
        <v>4020000010113индексации</v>
      </c>
      <c r="BC124" s="142">
        <f t="shared" ref="BC124" si="151">AO124-P124</f>
        <v>0</v>
      </c>
      <c r="BD124" s="142">
        <f t="shared" ref="BD124" si="152">AP124-Q124</f>
        <v>0</v>
      </c>
      <c r="BE124" s="142">
        <f t="shared" ref="BE124" si="153">AQ124-R124</f>
        <v>0</v>
      </c>
      <c r="BF124" s="142">
        <f t="shared" ref="BF124" si="154">AR124-S124</f>
        <v>0</v>
      </c>
      <c r="BG124" s="142">
        <f t="shared" ref="BG124" si="155">AS124-T124</f>
        <v>0</v>
      </c>
      <c r="BH124" s="142">
        <f t="shared" ref="BH124" si="156">AT124-U124</f>
        <v>0</v>
      </c>
      <c r="BI124" s="142">
        <f t="shared" ref="BI124" si="157">AU124-V124</f>
        <v>0</v>
      </c>
      <c r="BJ124" s="142">
        <f t="shared" ref="BJ124" si="158">AV124-W124</f>
        <v>0</v>
      </c>
      <c r="BK124" s="142">
        <f t="shared" ref="BK124" si="159">AW124-X124</f>
        <v>0</v>
      </c>
      <c r="BL124" s="142">
        <f t="shared" ref="BL124" si="160">AX124-Y124</f>
        <v>0</v>
      </c>
    </row>
    <row r="125" spans="1:64" ht="15" customHeight="1">
      <c r="A125" s="184">
        <v>402000001</v>
      </c>
      <c r="B125" s="183" t="s">
        <v>1821</v>
      </c>
      <c r="C125" s="182" t="s">
        <v>74</v>
      </c>
      <c r="D125" s="182" t="s">
        <v>303</v>
      </c>
      <c r="E125" s="181" t="s">
        <v>91</v>
      </c>
      <c r="F125" s="180">
        <f>SUMIF('РРО 21-25'!CN$18:CN$1158,свод!AY125,'РРО 21-25'!AT$18:AT$1158)</f>
        <v>5781177.3999999994</v>
      </c>
      <c r="G125" s="180">
        <f>SUMIF('РРО 21-25'!CN$18:CN$1158,свод!AY125,'РРО 21-25'!AU$18:AU$1158)</f>
        <v>5781177.3999999994</v>
      </c>
      <c r="H125" s="179">
        <f>SUMIF('РРО 21-25'!CN$18:CN$1158,свод!AY125,'РРО 21-25'!AV$18:AV$1158)</f>
        <v>0</v>
      </c>
      <c r="I125" s="179">
        <f>SUMIF('РРО 21-25'!CN$18:CN$1158,свод!AY125,'РРО 21-25'!AW$18:AW$1158)</f>
        <v>0</v>
      </c>
      <c r="J125" s="179">
        <f>SUMIF('РРО 21-25'!CN$18:CN$1158,свод!AY125,'РРО 21-25'!AX$18:AX$1158)</f>
        <v>193219.88999999998</v>
      </c>
      <c r="K125" s="179">
        <f>SUMIF('РРО 21-25'!CN$18:CN$1158,свод!AY125,'РРО 21-25'!AY$18:AY$1158)</f>
        <v>193219.88999999998</v>
      </c>
      <c r="L125" s="179">
        <f>SUMIF('РРО 21-25'!CN$18:CN$1158,свод!AY125,'РРО 21-25'!AZ$18:AZ$1158)</f>
        <v>0</v>
      </c>
      <c r="M125" s="179">
        <f>SUMIF('РРО 21-25'!CN$18:CN$1158,свод!AY125,'РРО 21-25'!BA$18:BA$1158)</f>
        <v>0</v>
      </c>
      <c r="N125" s="179">
        <f>SUMIF('РРО 21-25'!CN$18:CN$1158,свод!AY125,'РРО 21-25'!BB$18:BB$1158)</f>
        <v>5587957.5099999998</v>
      </c>
      <c r="O125" s="179">
        <f>SUMIF('РРО 21-25'!CN$18:CN$1158,свод!AY125,'РРО 21-25'!BC$18:BC$1158)</f>
        <v>5587957.5099999998</v>
      </c>
      <c r="P125" s="180">
        <f>SUMIF('РРО 21-25'!CN$18:CN$1158,свод!AY125,'РРО 21-25'!BD$18:BD$1158)</f>
        <v>5534260</v>
      </c>
      <c r="Q125" s="179">
        <f>SUMIF('РРО 21-25'!CN$18:CN$1158,свод!AY125,'РРО 21-25'!BE$18:BE$1158)</f>
        <v>0</v>
      </c>
      <c r="R125" s="179">
        <f>SUMIF('РРО 21-25'!CN$18:CN$1158,свод!AY125,'РРО 21-25'!BF$18:BF$1158)</f>
        <v>0</v>
      </c>
      <c r="S125" s="179">
        <f>SUMIF('РРО 21-25'!CN$18:CN$1158,свод!AY125,'РРО 21-25'!BG$18:BG$1158)</f>
        <v>0</v>
      </c>
      <c r="T125" s="179">
        <f>SUMIF('РРО 21-25'!CN$18:CN$1158,свод!AY125,'РРО 21-25'!BH$18:BH$1158)</f>
        <v>5534260</v>
      </c>
      <c r="U125" s="180">
        <f>SUMIF('РРО 21-25'!CN$18:CN$1158,свод!AY125,'РРО 21-25'!BI$18:BI$1158)</f>
        <v>5902140</v>
      </c>
      <c r="V125" s="179">
        <f>SUMIF('РРО 21-25'!CN$18:CN$1158,свод!AY125,'РРО 21-25'!BJ$18:BJ$1158)</f>
        <v>0</v>
      </c>
      <c r="W125" s="179">
        <f>SUMIF('РРО 21-25'!CN$18:CN$1158,свод!AY125,'РРО 21-25'!BK$18:BK$1158)</f>
        <v>0</v>
      </c>
      <c r="X125" s="179">
        <f>SUMIF('РРО 21-25'!CN$18:CN$1158,свод!AY125,'РРО 21-25'!BL$18:BL$1158)</f>
        <v>0</v>
      </c>
      <c r="Y125" s="179">
        <f>SUMIF('РРО 21-25'!CN$18:CN$1158,свод!AY125,'РРО 21-25'!BM$18:BM$1158)</f>
        <v>5902140</v>
      </c>
      <c r="Z125" s="180">
        <f>SUMIF('РРО 21-25'!CN$18:CN$1158,свод!AY125,'РРО 21-25'!BN$18:BN$1158)</f>
        <v>5902140</v>
      </c>
      <c r="AA125" s="179">
        <f>SUMIF('РРО 21-25'!CN$18:CN$1158,свод!AY125,'РРО 21-25'!BO$18:BO$1158)</f>
        <v>0</v>
      </c>
      <c r="AB125" s="179">
        <f>SUMIF('РРО 21-25'!CN$18:CN$1158,свод!AY125,'РРО 21-25'!BP$18:BP$1158)</f>
        <v>0</v>
      </c>
      <c r="AC125" s="179">
        <f>SUMIF('РРО 21-25'!CN$18:CN$1158,свод!AY125,'РРО 21-25'!BQ$18:BQ$1158)</f>
        <v>0</v>
      </c>
      <c r="AD125" s="179">
        <f>SUMIF('РРО 21-25'!CN$18:CN$1158,свод!AY125,'РРО 21-25'!BR$18:BR$1158)</f>
        <v>5902140</v>
      </c>
      <c r="AE125" s="180">
        <f>SUMIF('РРО 21-25'!CN$18:CN$1158,свод!AY125,'РРО 21-25'!BS$18:BS$1158)</f>
        <v>5902140</v>
      </c>
      <c r="AF125" s="179">
        <f>SUMIF('РРО 21-25'!CN$18:CN$1158,свод!AY125,'РРО 21-25'!BT$18:BT$1158)</f>
        <v>0</v>
      </c>
      <c r="AG125" s="179">
        <f>SUMIF('РРО 21-25'!CN$18:CN$1158,свод!AY125,'РРО 21-25'!BU$18:BU$1158)</f>
        <v>0</v>
      </c>
      <c r="AH125" s="179">
        <f>SUMIF('РРО 21-25'!CN$18:CN$1158,свод!AY125,'РРО 21-25'!BV$18:BV$1158)</f>
        <v>0</v>
      </c>
      <c r="AI125" s="179">
        <f>SUMIF('РРО 21-25'!CN$18:CN$1158,свод!AY125,'РРО 21-25'!BW$18:BW$1158)</f>
        <v>5902140</v>
      </c>
      <c r="AJ125" s="179">
        <f>SUMIF('РРО 21-25'!CN$18:CN$1158,свод!AY125,'РРО 21-25'!BX$18:BX$1158)</f>
        <v>5781177.3999999994</v>
      </c>
      <c r="AK125" s="179">
        <f>SUMIF('РРО 21-25'!CN$18:CN$1158,свод!AY125,'РРО 21-25'!BY$18:BY$1158)</f>
        <v>0</v>
      </c>
      <c r="AL125" s="179">
        <f>SUMIF('РРО 21-25'!CN$18:CN$1158,свод!AY125,'РРО 21-25'!BZ$18:BZ$1158)</f>
        <v>193219.88999999998</v>
      </c>
      <c r="AM125" s="179">
        <f>SUMIF('РРО 21-25'!CN$18:CN$1158,свод!AY125,'РРО 21-25'!CA$18:CA$1158)</f>
        <v>0</v>
      </c>
      <c r="AN125" s="179">
        <f>SUMIF('РРО 21-25'!CN$18:CN$1158,свод!AY125,'РРО 21-25'!CB$18:CB$1158)</f>
        <v>5587957.5099999998</v>
      </c>
      <c r="AO125" s="179">
        <f>SUMIF('РРО 21-25'!CN$18:CN$1158,свод!AY125,'РРО 21-25'!CC$18:CC$1158)</f>
        <v>5534260</v>
      </c>
      <c r="AP125" s="179">
        <f>SUMIF('РРО 21-25'!CN$18:CN$1158,свод!AY125,'РРО 21-25'!CD$18:CD$1158)</f>
        <v>0</v>
      </c>
      <c r="AQ125" s="179">
        <f>SUMIF('РРО 21-25'!CN$18:CN$1158,свод!AY125,'РРО 21-25'!CE$18:CE$1158)</f>
        <v>0</v>
      </c>
      <c r="AR125" s="179">
        <f>SUMIF('РРО 21-25'!CN$18:CN$1158,свод!AY125,'РРО 21-25'!CF$18:CF$1158)</f>
        <v>0</v>
      </c>
      <c r="AS125" s="179">
        <f>SUMIF('РРО 21-25'!CN$18:CN$1158,свод!AY125,'РРО 21-25'!CG$18:CG$1158)</f>
        <v>5534260</v>
      </c>
      <c r="AT125" s="179">
        <f>SUMIF('РРО 21-25'!CN$18:CN$1158,свод!AY125,'РРО 21-25'!CH$18:CH$1158)</f>
        <v>5599060</v>
      </c>
      <c r="AU125" s="179">
        <f>SUMIF('РРО 21-25'!CN$18:CN$1158,свод!AY125,'РРО 21-25'!CI$18:CI$1158)</f>
        <v>0</v>
      </c>
      <c r="AV125" s="179">
        <f>SUMIF('РРО 21-25'!CN$18:CN$1158,свод!AY125,'РРО 21-25'!CJ$18:CJ$1158)</f>
        <v>0</v>
      </c>
      <c r="AW125" s="179">
        <f>SUMIF('РРО 21-25'!CN$18:CN$1158,свод!AY125,'РРО 21-25'!CK$18:CK$1158)</f>
        <v>0</v>
      </c>
      <c r="AX125" s="179">
        <f>SUMIF('РРО 21-25'!CN$18:CN$1158,свод!AY125,'РРО 21-25'!CL$18:CL$1158)</f>
        <v>5599060</v>
      </c>
      <c r="AY125" t="str">
        <f t="shared" si="82"/>
        <v>4020000010310нормативный</v>
      </c>
      <c r="BC125" s="142">
        <f t="shared" si="83"/>
        <v>0</v>
      </c>
      <c r="BD125" s="142">
        <f t="shared" si="84"/>
        <v>0</v>
      </c>
      <c r="BE125" s="142">
        <f t="shared" si="85"/>
        <v>0</v>
      </c>
      <c r="BF125" s="142">
        <f t="shared" si="86"/>
        <v>0</v>
      </c>
      <c r="BG125" s="142">
        <f t="shared" si="87"/>
        <v>0</v>
      </c>
      <c r="BH125" s="142">
        <f t="shared" si="88"/>
        <v>-303080</v>
      </c>
      <c r="BI125" s="142">
        <f t="shared" si="89"/>
        <v>0</v>
      </c>
      <c r="BJ125" s="142">
        <f t="shared" si="90"/>
        <v>0</v>
      </c>
      <c r="BK125" s="142">
        <f t="shared" si="91"/>
        <v>0</v>
      </c>
      <c r="BL125" s="142">
        <f t="shared" si="92"/>
        <v>-303080</v>
      </c>
    </row>
    <row r="126" spans="1:64" ht="15" customHeight="1">
      <c r="A126" s="184">
        <v>402000001</v>
      </c>
      <c r="B126" s="183" t="s">
        <v>1821</v>
      </c>
      <c r="C126" s="182" t="s">
        <v>205</v>
      </c>
      <c r="D126" s="182" t="s">
        <v>205</v>
      </c>
      <c r="E126" s="181" t="s">
        <v>91</v>
      </c>
      <c r="F126" s="180">
        <f>SUMIF('РРО 21-25'!CN$18:CN$1158,свод!AY126,'РРО 21-25'!AT$18:AT$1158)</f>
        <v>14286807.830000002</v>
      </c>
      <c r="G126" s="180">
        <f>SUMIF('РРО 21-25'!CN$18:CN$1158,свод!AY126,'РРО 21-25'!AU$18:AU$1158)</f>
        <v>14252016.859999999</v>
      </c>
      <c r="H126" s="179">
        <f>SUMIF('РРО 21-25'!CN$18:CN$1158,свод!AY126,'РРО 21-25'!AV$18:AV$1158)</f>
        <v>0</v>
      </c>
      <c r="I126" s="179">
        <f>SUMIF('РРО 21-25'!CN$18:CN$1158,свод!AY126,'РРО 21-25'!AW$18:AW$1158)</f>
        <v>0</v>
      </c>
      <c r="J126" s="179">
        <f>SUMIF('РРО 21-25'!CN$18:CN$1158,свод!AY126,'РРО 21-25'!AX$18:AX$1158)</f>
        <v>612434.06000000006</v>
      </c>
      <c r="K126" s="179">
        <f>SUMIF('РРО 21-25'!CN$18:CN$1158,свод!AY126,'РРО 21-25'!AY$18:AY$1158)</f>
        <v>612434.06000000006</v>
      </c>
      <c r="L126" s="179">
        <f>SUMIF('РРО 21-25'!CN$18:CN$1158,свод!AY126,'РРО 21-25'!AZ$18:AZ$1158)</f>
        <v>0</v>
      </c>
      <c r="M126" s="179">
        <f>SUMIF('РРО 21-25'!CN$18:CN$1158,свод!AY126,'РРО 21-25'!BA$18:BA$1158)</f>
        <v>0</v>
      </c>
      <c r="N126" s="179">
        <f>SUMIF('РРО 21-25'!CN$18:CN$1158,свод!AY126,'РРО 21-25'!BB$18:BB$1158)</f>
        <v>13674373.770000001</v>
      </c>
      <c r="O126" s="179">
        <f>SUMIF('РРО 21-25'!CN$18:CN$1158,свод!AY126,'РРО 21-25'!BC$18:BC$1158)</f>
        <v>13639582.799999999</v>
      </c>
      <c r="P126" s="180">
        <f>SUMIF('РРО 21-25'!CN$18:CN$1158,свод!AY126,'РРО 21-25'!BD$18:BD$1158)</f>
        <v>13702881.800000001</v>
      </c>
      <c r="Q126" s="179">
        <f>SUMIF('РРО 21-25'!CN$18:CN$1158,свод!AY126,'РРО 21-25'!BE$18:BE$1158)</f>
        <v>0</v>
      </c>
      <c r="R126" s="179">
        <f>SUMIF('РРО 21-25'!CN$18:CN$1158,свод!AY126,'РРО 21-25'!BF$18:BF$1158)</f>
        <v>0</v>
      </c>
      <c r="S126" s="179">
        <f>SUMIF('РРО 21-25'!CN$18:CN$1158,свод!AY126,'РРО 21-25'!BG$18:BG$1158)</f>
        <v>0</v>
      </c>
      <c r="T126" s="179">
        <f>SUMIF('РРО 21-25'!CN$18:CN$1158,свод!AY126,'РРО 21-25'!BH$18:BH$1158)</f>
        <v>13702881.800000001</v>
      </c>
      <c r="U126" s="180">
        <f>SUMIF('РРО 21-25'!CN$18:CN$1158,свод!AY126,'РРО 21-25'!BI$18:BI$1158)</f>
        <v>14820567</v>
      </c>
      <c r="V126" s="179">
        <f>SUMIF('РРО 21-25'!CN$18:CN$1158,свод!AY126,'РРО 21-25'!BJ$18:BJ$1158)</f>
        <v>0</v>
      </c>
      <c r="W126" s="179">
        <f>SUMIF('РРО 21-25'!CN$18:CN$1158,свод!AY126,'РРО 21-25'!BK$18:BK$1158)</f>
        <v>0</v>
      </c>
      <c r="X126" s="179">
        <f>SUMIF('РРО 21-25'!CN$18:CN$1158,свод!AY126,'РРО 21-25'!BL$18:BL$1158)</f>
        <v>0</v>
      </c>
      <c r="Y126" s="179">
        <f>SUMIF('РРО 21-25'!CN$18:CN$1158,свод!AY126,'РРО 21-25'!BM$18:BM$1158)</f>
        <v>14820567</v>
      </c>
      <c r="Z126" s="180">
        <f>SUMIF('РРО 21-25'!CN$18:CN$1158,свод!AY126,'РРО 21-25'!BN$18:BN$1158)</f>
        <v>14820567</v>
      </c>
      <c r="AA126" s="179">
        <f>SUMIF('РРО 21-25'!CN$18:CN$1158,свод!AY126,'РРО 21-25'!BO$18:BO$1158)</f>
        <v>0</v>
      </c>
      <c r="AB126" s="179">
        <f>SUMIF('РРО 21-25'!CN$18:CN$1158,свод!AY126,'РРО 21-25'!BP$18:BP$1158)</f>
        <v>0</v>
      </c>
      <c r="AC126" s="179">
        <f>SUMIF('РРО 21-25'!CN$18:CN$1158,свод!AY126,'РРО 21-25'!BQ$18:BQ$1158)</f>
        <v>0</v>
      </c>
      <c r="AD126" s="179">
        <f>SUMIF('РРО 21-25'!CN$18:CN$1158,свод!AY126,'РРО 21-25'!BR$18:BR$1158)</f>
        <v>14820567</v>
      </c>
      <c r="AE126" s="180">
        <f>SUMIF('РРО 21-25'!CN$18:CN$1158,свод!AY126,'РРО 21-25'!BS$18:BS$1158)</f>
        <v>14820567</v>
      </c>
      <c r="AF126" s="179">
        <f>SUMIF('РРО 21-25'!CN$18:CN$1158,свод!AY126,'РРО 21-25'!BT$18:BT$1158)</f>
        <v>0</v>
      </c>
      <c r="AG126" s="179">
        <f>SUMIF('РРО 21-25'!CN$18:CN$1158,свод!AY126,'РРО 21-25'!BU$18:BU$1158)</f>
        <v>0</v>
      </c>
      <c r="AH126" s="179">
        <f>SUMIF('РРО 21-25'!CN$18:CN$1158,свод!AY126,'РРО 21-25'!BV$18:BV$1158)</f>
        <v>0</v>
      </c>
      <c r="AI126" s="179">
        <f>SUMIF('РРО 21-25'!CN$18:CN$1158,свод!AY126,'РРО 21-25'!BW$18:BW$1158)</f>
        <v>14820567</v>
      </c>
      <c r="AJ126" s="179">
        <f>SUMIF('РРО 21-25'!CN$18:CN$1158,свод!AY126,'РРО 21-25'!BX$18:BX$1158)</f>
        <v>14252016.859999999</v>
      </c>
      <c r="AK126" s="179">
        <f>SUMIF('РРО 21-25'!CN$18:CN$1158,свод!AY126,'РРО 21-25'!BY$18:BY$1158)</f>
        <v>0</v>
      </c>
      <c r="AL126" s="179">
        <f>SUMIF('РРО 21-25'!CN$18:CN$1158,свод!AY126,'РРО 21-25'!BZ$18:BZ$1158)</f>
        <v>612434.06000000006</v>
      </c>
      <c r="AM126" s="179">
        <f>SUMIF('РРО 21-25'!CN$18:CN$1158,свод!AY126,'РРО 21-25'!CA$18:CA$1158)</f>
        <v>0</v>
      </c>
      <c r="AN126" s="179">
        <f>SUMIF('РРО 21-25'!CN$18:CN$1158,свод!AY126,'РРО 21-25'!CB$18:CB$1158)</f>
        <v>13639582.799999999</v>
      </c>
      <c r="AO126" s="179">
        <f>SUMIF('РРО 21-25'!CN$18:CN$1158,свод!AY126,'РРО 21-25'!CC$18:CC$1158)</f>
        <v>13702881.800000001</v>
      </c>
      <c r="AP126" s="179">
        <f>SUMIF('РРО 21-25'!CN$18:CN$1158,свод!AY126,'РРО 21-25'!CD$18:CD$1158)</f>
        <v>0</v>
      </c>
      <c r="AQ126" s="179">
        <f>SUMIF('РРО 21-25'!CN$18:CN$1158,свод!AY126,'РРО 21-25'!CE$18:CE$1158)</f>
        <v>0</v>
      </c>
      <c r="AR126" s="179">
        <f>SUMIF('РРО 21-25'!CN$18:CN$1158,свод!AY126,'РРО 21-25'!CF$18:CF$1158)</f>
        <v>0</v>
      </c>
      <c r="AS126" s="179">
        <f>SUMIF('РРО 21-25'!CN$18:CN$1158,свод!AY126,'РРО 21-25'!CG$18:CG$1158)</f>
        <v>13702881.800000001</v>
      </c>
      <c r="AT126" s="179">
        <f>SUMIF('РРО 21-25'!CN$18:CN$1158,свод!AY126,'РРО 21-25'!CH$18:CH$1158)</f>
        <v>14820567</v>
      </c>
      <c r="AU126" s="179">
        <f>SUMIF('РРО 21-25'!CN$18:CN$1158,свод!AY126,'РРО 21-25'!CI$18:CI$1158)</f>
        <v>0</v>
      </c>
      <c r="AV126" s="179">
        <f>SUMIF('РРО 21-25'!CN$18:CN$1158,свод!AY126,'РРО 21-25'!CJ$18:CJ$1158)</f>
        <v>0</v>
      </c>
      <c r="AW126" s="179">
        <f>SUMIF('РРО 21-25'!CN$18:CN$1158,свод!AY126,'РРО 21-25'!CK$18:CK$1158)</f>
        <v>0</v>
      </c>
      <c r="AX126" s="179">
        <f>SUMIF('РРО 21-25'!CN$18:CN$1158,свод!AY126,'РРО 21-25'!CL$18:CL$1158)</f>
        <v>14820567</v>
      </c>
      <c r="AY126" t="str">
        <f t="shared" si="82"/>
        <v>4020000010505нормативный</v>
      </c>
      <c r="BC126" s="213">
        <f t="shared" si="83"/>
        <v>0</v>
      </c>
      <c r="BD126" s="142">
        <f t="shared" si="84"/>
        <v>0</v>
      </c>
      <c r="BE126" s="142">
        <f t="shared" si="85"/>
        <v>0</v>
      </c>
      <c r="BF126" s="142">
        <f t="shared" si="86"/>
        <v>0</v>
      </c>
      <c r="BG126" s="142">
        <f t="shared" si="87"/>
        <v>0</v>
      </c>
      <c r="BH126" s="142">
        <f t="shared" si="88"/>
        <v>0</v>
      </c>
      <c r="BI126" s="142">
        <f t="shared" si="89"/>
        <v>0</v>
      </c>
      <c r="BJ126" s="142">
        <f t="shared" si="90"/>
        <v>0</v>
      </c>
      <c r="BK126" s="142">
        <f t="shared" si="91"/>
        <v>0</v>
      </c>
      <c r="BL126" s="142">
        <f t="shared" si="92"/>
        <v>0</v>
      </c>
    </row>
    <row r="127" spans="1:64" ht="15" customHeight="1">
      <c r="A127" s="184">
        <v>402000001</v>
      </c>
      <c r="B127" s="183" t="s">
        <v>1821</v>
      </c>
      <c r="C127" s="182" t="s">
        <v>205</v>
      </c>
      <c r="D127" s="182" t="s">
        <v>205</v>
      </c>
      <c r="E127" s="181" t="s">
        <v>1257</v>
      </c>
      <c r="F127" s="180">
        <f>SUMIF('РРО 21-25'!CN$18:CN$1158,свод!AY127,'РРО 21-25'!AT$18:AT$1158)</f>
        <v>804634.64</v>
      </c>
      <c r="G127" s="180">
        <f>SUMIF('РРО 21-25'!CN$18:CN$1158,свод!AY127,'РРО 21-25'!AU$18:AU$1158)</f>
        <v>725211.83</v>
      </c>
      <c r="H127" s="179">
        <f>SUMIF('РРО 21-25'!CN$18:CN$1158,свод!AY127,'РРО 21-25'!AV$18:AV$1158)</f>
        <v>0</v>
      </c>
      <c r="I127" s="179">
        <f>SUMIF('РРО 21-25'!CN$18:CN$1158,свод!AY127,'РРО 21-25'!AW$18:AW$1158)</f>
        <v>0</v>
      </c>
      <c r="J127" s="179">
        <f>SUMIF('РРО 21-25'!CN$18:CN$1158,свод!AY127,'РРО 21-25'!AX$18:AX$1158)</f>
        <v>0</v>
      </c>
      <c r="K127" s="179">
        <f>SUMIF('РРО 21-25'!CN$18:CN$1158,свод!AY127,'РРО 21-25'!AY$18:AY$1158)</f>
        <v>0</v>
      </c>
      <c r="L127" s="179">
        <f>SUMIF('РРО 21-25'!CN$18:CN$1158,свод!AY127,'РРО 21-25'!AZ$18:AZ$1158)</f>
        <v>0</v>
      </c>
      <c r="M127" s="179">
        <f>SUMIF('РРО 21-25'!CN$18:CN$1158,свод!AY127,'РРО 21-25'!BA$18:BA$1158)</f>
        <v>0</v>
      </c>
      <c r="N127" s="179">
        <f>SUMIF('РРО 21-25'!CN$18:CN$1158,свод!AY127,'РРО 21-25'!BB$18:BB$1158)</f>
        <v>804634.64</v>
      </c>
      <c r="O127" s="179">
        <f>SUMIF('РРО 21-25'!CN$18:CN$1158,свод!AY127,'РРО 21-25'!BC$18:BC$1158)</f>
        <v>725211.83</v>
      </c>
      <c r="P127" s="180">
        <f>SUMIF('РРО 21-25'!CN$18:CN$1158,свод!AY127,'РРО 21-25'!BD$18:BD$1158)</f>
        <v>1113137.2</v>
      </c>
      <c r="Q127" s="179">
        <f>SUMIF('РРО 21-25'!CN$18:CN$1158,свод!AY127,'РРО 21-25'!BE$18:BE$1158)</f>
        <v>0</v>
      </c>
      <c r="R127" s="179">
        <f>SUMIF('РРО 21-25'!CN$18:CN$1158,свод!AY127,'РРО 21-25'!BF$18:BF$1158)</f>
        <v>0</v>
      </c>
      <c r="S127" s="179">
        <f>SUMIF('РРО 21-25'!CN$18:CN$1158,свод!AY127,'РРО 21-25'!BG$18:BG$1158)</f>
        <v>0</v>
      </c>
      <c r="T127" s="179">
        <f>SUMIF('РРО 21-25'!CN$18:CN$1158,свод!AY127,'РРО 21-25'!BH$18:BH$1158)</f>
        <v>1113137.2</v>
      </c>
      <c r="U127" s="180">
        <f>SUMIF('РРО 21-25'!CN$18:CN$1158,свод!AY127,'РРО 21-25'!BI$18:BI$1158)</f>
        <v>1083906.6399999999</v>
      </c>
      <c r="V127" s="179">
        <f>SUMIF('РРО 21-25'!CN$18:CN$1158,свод!AY127,'РРО 21-25'!BJ$18:BJ$1158)</f>
        <v>0</v>
      </c>
      <c r="W127" s="179">
        <f>SUMIF('РРО 21-25'!CN$18:CN$1158,свод!AY127,'РРО 21-25'!BK$18:BK$1158)</f>
        <v>0</v>
      </c>
      <c r="X127" s="179">
        <f>SUMIF('РРО 21-25'!CN$18:CN$1158,свод!AY127,'РРО 21-25'!BL$18:BL$1158)</f>
        <v>0</v>
      </c>
      <c r="Y127" s="179">
        <f>SUMIF('РРО 21-25'!CN$18:CN$1158,свод!AY127,'РРО 21-25'!BM$18:BM$1158)</f>
        <v>1083906.6399999999</v>
      </c>
      <c r="Z127" s="180">
        <f>SUMIF('РРО 21-25'!CN$18:CN$1158,свод!AY127,'РРО 21-25'!BN$18:BN$1158)</f>
        <v>1127262.92</v>
      </c>
      <c r="AA127" s="179">
        <f>SUMIF('РРО 21-25'!CN$18:CN$1158,свод!AY127,'РРО 21-25'!BO$18:BO$1158)</f>
        <v>0</v>
      </c>
      <c r="AB127" s="179">
        <f>SUMIF('РРО 21-25'!CN$18:CN$1158,свод!AY127,'РРО 21-25'!BP$18:BP$1158)</f>
        <v>0</v>
      </c>
      <c r="AC127" s="179">
        <f>SUMIF('РРО 21-25'!CN$18:CN$1158,свод!AY127,'РРО 21-25'!BQ$18:BQ$1158)</f>
        <v>0</v>
      </c>
      <c r="AD127" s="179">
        <f>SUMIF('РРО 21-25'!CN$18:CN$1158,свод!AY127,'РРО 21-25'!BR$18:BR$1158)</f>
        <v>1127262.92</v>
      </c>
      <c r="AE127" s="180">
        <f>SUMIF('РРО 21-25'!CN$18:CN$1158,свод!AY127,'РРО 21-25'!BS$18:BS$1158)</f>
        <v>1127262.92</v>
      </c>
      <c r="AF127" s="179">
        <f>SUMIF('РРО 21-25'!CN$18:CN$1158,свод!AY127,'РРО 21-25'!BT$18:BT$1158)</f>
        <v>0</v>
      </c>
      <c r="AG127" s="179">
        <f>SUMIF('РРО 21-25'!CN$18:CN$1158,свод!AY127,'РРО 21-25'!BU$18:BU$1158)</f>
        <v>0</v>
      </c>
      <c r="AH127" s="179">
        <f>SUMIF('РРО 21-25'!CN$18:CN$1158,свод!AY127,'РРО 21-25'!BV$18:BV$1158)</f>
        <v>0</v>
      </c>
      <c r="AI127" s="179">
        <f>SUMIF('РРО 21-25'!CN$18:CN$1158,свод!AY127,'РРО 21-25'!BW$18:BW$1158)</f>
        <v>1127262.92</v>
      </c>
      <c r="AJ127" s="179">
        <f>SUMIF('РРО 21-25'!CN$18:CN$1158,свод!AY127,'РРО 21-25'!BX$18:BX$1158)</f>
        <v>725211.83</v>
      </c>
      <c r="AK127" s="179">
        <f>SUMIF('РРО 21-25'!CN$18:CN$1158,свод!AY127,'РРО 21-25'!BY$18:BY$1158)</f>
        <v>0</v>
      </c>
      <c r="AL127" s="179">
        <f>SUMIF('РРО 21-25'!CN$18:CN$1158,свод!AY127,'РРО 21-25'!BZ$18:BZ$1158)</f>
        <v>0</v>
      </c>
      <c r="AM127" s="179">
        <f>SUMIF('РРО 21-25'!CN$18:CN$1158,свод!AY127,'РРО 21-25'!CA$18:CA$1158)</f>
        <v>0</v>
      </c>
      <c r="AN127" s="179">
        <f>SUMIF('РРО 21-25'!CN$18:CN$1158,свод!AY127,'РРО 21-25'!CB$18:CB$1158)</f>
        <v>725211.83</v>
      </c>
      <c r="AO127" s="179">
        <f>SUMIF('РРО 21-25'!CN$18:CN$1158,свод!AY127,'РРО 21-25'!CC$18:CC$1158)</f>
        <v>1113137.2</v>
      </c>
      <c r="AP127" s="179">
        <f>SUMIF('РРО 21-25'!CN$18:CN$1158,свод!AY127,'РРО 21-25'!CD$18:CD$1158)</f>
        <v>0</v>
      </c>
      <c r="AQ127" s="179">
        <f>SUMIF('РРО 21-25'!CN$18:CN$1158,свод!AY127,'РРО 21-25'!CE$18:CE$1158)</f>
        <v>0</v>
      </c>
      <c r="AR127" s="179">
        <f>SUMIF('РРО 21-25'!CN$18:CN$1158,свод!AY127,'РРО 21-25'!CF$18:CF$1158)</f>
        <v>0</v>
      </c>
      <c r="AS127" s="179">
        <f>SUMIF('РРО 21-25'!CN$18:CN$1158,свод!AY127,'РРО 21-25'!CG$18:CG$1158)</f>
        <v>1113137.2</v>
      </c>
      <c r="AT127" s="179">
        <f>SUMIF('РРО 21-25'!CN$18:CN$1158,свод!AY127,'РРО 21-25'!CH$18:CH$1158)</f>
        <v>1083906.6399999999</v>
      </c>
      <c r="AU127" s="179">
        <f>SUMIF('РРО 21-25'!CN$18:CN$1158,свод!AY127,'РРО 21-25'!CI$18:CI$1158)</f>
        <v>0</v>
      </c>
      <c r="AV127" s="179">
        <f>SUMIF('РРО 21-25'!CN$18:CN$1158,свод!AY127,'РРО 21-25'!CJ$18:CJ$1158)</f>
        <v>0</v>
      </c>
      <c r="AW127" s="179">
        <f>SUMIF('РРО 21-25'!CN$18:CN$1158,свод!AY127,'РРО 21-25'!CK$18:CK$1158)</f>
        <v>0</v>
      </c>
      <c r="AX127" s="179">
        <f>SUMIF('РРО 21-25'!CN$18:CN$1158,свод!AY127,'РРО 21-25'!CL$18:CL$1158)</f>
        <v>1083906.6399999999</v>
      </c>
      <c r="AY127" t="str">
        <f t="shared" si="82"/>
        <v>4020000010505индексации</v>
      </c>
      <c r="BC127" s="142">
        <f t="shared" si="83"/>
        <v>0</v>
      </c>
      <c r="BD127" s="142">
        <f t="shared" si="84"/>
        <v>0</v>
      </c>
      <c r="BE127" s="142">
        <f t="shared" si="85"/>
        <v>0</v>
      </c>
      <c r="BF127" s="142">
        <f t="shared" si="86"/>
        <v>0</v>
      </c>
      <c r="BG127" s="142">
        <f t="shared" si="87"/>
        <v>0</v>
      </c>
      <c r="BH127" s="142">
        <f t="shared" si="88"/>
        <v>0</v>
      </c>
      <c r="BI127" s="142">
        <f t="shared" si="89"/>
        <v>0</v>
      </c>
      <c r="BJ127" s="142">
        <f t="shared" si="90"/>
        <v>0</v>
      </c>
      <c r="BK127" s="142">
        <f t="shared" si="91"/>
        <v>0</v>
      </c>
      <c r="BL127" s="142">
        <f t="shared" si="92"/>
        <v>0</v>
      </c>
    </row>
    <row r="128" spans="1:64" ht="15" customHeight="1">
      <c r="A128" s="184">
        <v>402000001</v>
      </c>
      <c r="B128" s="183" t="s">
        <v>1821</v>
      </c>
      <c r="C128" s="182" t="s">
        <v>205</v>
      </c>
      <c r="D128" s="182" t="s">
        <v>205</v>
      </c>
      <c r="E128" s="181" t="s">
        <v>92</v>
      </c>
      <c r="F128" s="180">
        <f>SUMIF('РРО 21-25'!CN$18:CN$1158,свод!AY128,'РРО 21-25'!AT$18:AT$1158)</f>
        <v>5554536.5300000003</v>
      </c>
      <c r="G128" s="180">
        <f>SUMIF('РРО 21-25'!CN$18:CN$1158,свод!AY128,'РРО 21-25'!AU$18:AU$1158)</f>
        <v>5429262.6500000004</v>
      </c>
      <c r="H128" s="179">
        <f>SUMIF('РРО 21-25'!CN$18:CN$1158,свод!AY128,'РРО 21-25'!AV$18:AV$1158)</f>
        <v>0</v>
      </c>
      <c r="I128" s="179">
        <f>SUMIF('РРО 21-25'!CN$18:CN$1158,свод!AY128,'РРО 21-25'!AW$18:AW$1158)</f>
        <v>0</v>
      </c>
      <c r="J128" s="179">
        <f>SUMIF('РРО 21-25'!CN$18:CN$1158,свод!AY128,'РРО 21-25'!AX$18:AX$1158)</f>
        <v>0</v>
      </c>
      <c r="K128" s="179">
        <f>SUMIF('РРО 21-25'!CN$18:CN$1158,свод!AY128,'РРО 21-25'!AY$18:AY$1158)</f>
        <v>0</v>
      </c>
      <c r="L128" s="179">
        <f>SUMIF('РРО 21-25'!CN$18:CN$1158,свод!AY128,'РРО 21-25'!AZ$18:AZ$1158)</f>
        <v>0</v>
      </c>
      <c r="M128" s="179">
        <f>SUMIF('РРО 21-25'!CN$18:CN$1158,свод!AY128,'РРО 21-25'!BA$18:BA$1158)</f>
        <v>0</v>
      </c>
      <c r="N128" s="179">
        <f>SUMIF('РРО 21-25'!CN$18:CN$1158,свод!AY128,'РРО 21-25'!BB$18:BB$1158)</f>
        <v>5554536.5300000003</v>
      </c>
      <c r="O128" s="179">
        <f>SUMIF('РРО 21-25'!CN$18:CN$1158,свод!AY128,'РРО 21-25'!BC$18:BC$1158)</f>
        <v>5429262.6500000004</v>
      </c>
      <c r="P128" s="180">
        <f>SUMIF('РРО 21-25'!CN$18:CN$1158,свод!AY128,'РРО 21-25'!BD$18:BD$1158)</f>
        <v>4382838</v>
      </c>
      <c r="Q128" s="179">
        <f>SUMIF('РРО 21-25'!CN$18:CN$1158,свод!AY128,'РРО 21-25'!BE$18:BE$1158)</f>
        <v>0</v>
      </c>
      <c r="R128" s="179">
        <f>SUMIF('РРО 21-25'!CN$18:CN$1158,свод!AY128,'РРО 21-25'!BF$18:BF$1158)</f>
        <v>0</v>
      </c>
      <c r="S128" s="179">
        <f>SUMIF('РРО 21-25'!CN$18:CN$1158,свод!AY128,'РРО 21-25'!BG$18:BG$1158)</f>
        <v>0</v>
      </c>
      <c r="T128" s="179">
        <f>SUMIF('РРО 21-25'!CN$18:CN$1158,свод!AY128,'РРО 21-25'!BH$18:BH$1158)</f>
        <v>4382838</v>
      </c>
      <c r="U128" s="180">
        <f>SUMIF('РРО 21-25'!CN$18:CN$1158,свод!AY128,'РРО 21-25'!BI$18:BI$1158)</f>
        <v>4408913.3600000003</v>
      </c>
      <c r="V128" s="179">
        <f>SUMIF('РРО 21-25'!CN$18:CN$1158,свод!AY128,'РРО 21-25'!BJ$18:BJ$1158)</f>
        <v>0</v>
      </c>
      <c r="W128" s="179">
        <f>SUMIF('РРО 21-25'!CN$18:CN$1158,свод!AY128,'РРО 21-25'!BK$18:BK$1158)</f>
        <v>0</v>
      </c>
      <c r="X128" s="179">
        <f>SUMIF('РРО 21-25'!CN$18:CN$1158,свод!AY128,'РРО 21-25'!BL$18:BL$1158)</f>
        <v>0</v>
      </c>
      <c r="Y128" s="179">
        <f>SUMIF('РРО 21-25'!CN$18:CN$1158,свод!AY128,'РРО 21-25'!BM$18:BM$1158)</f>
        <v>4408913.3600000003</v>
      </c>
      <c r="Z128" s="180">
        <f>SUMIF('РРО 21-25'!CN$18:CN$1158,свод!AY128,'РРО 21-25'!BN$18:BN$1158)</f>
        <v>4410437.08</v>
      </c>
      <c r="AA128" s="179">
        <f>SUMIF('РРО 21-25'!CN$18:CN$1158,свод!AY128,'РРО 21-25'!BO$18:BO$1158)</f>
        <v>0</v>
      </c>
      <c r="AB128" s="179">
        <f>SUMIF('РРО 21-25'!CN$18:CN$1158,свод!AY128,'РРО 21-25'!BP$18:BP$1158)</f>
        <v>0</v>
      </c>
      <c r="AC128" s="179">
        <f>SUMIF('РРО 21-25'!CN$18:CN$1158,свод!AY128,'РРО 21-25'!BQ$18:BQ$1158)</f>
        <v>0</v>
      </c>
      <c r="AD128" s="179">
        <f>SUMIF('РРО 21-25'!CN$18:CN$1158,свод!AY128,'РРО 21-25'!BR$18:BR$1158)</f>
        <v>4410437.08</v>
      </c>
      <c r="AE128" s="180">
        <f>SUMIF('РРО 21-25'!CN$18:CN$1158,свод!AY128,'РРО 21-25'!BS$18:BS$1158)</f>
        <v>4410437.08</v>
      </c>
      <c r="AF128" s="179">
        <f>SUMIF('РРО 21-25'!CN$18:CN$1158,свод!AY128,'РРО 21-25'!BT$18:BT$1158)</f>
        <v>0</v>
      </c>
      <c r="AG128" s="179">
        <f>SUMIF('РРО 21-25'!CN$18:CN$1158,свод!AY128,'РРО 21-25'!BU$18:BU$1158)</f>
        <v>0</v>
      </c>
      <c r="AH128" s="179">
        <f>SUMIF('РРО 21-25'!CN$18:CN$1158,свод!AY128,'РРО 21-25'!BV$18:BV$1158)</f>
        <v>0</v>
      </c>
      <c r="AI128" s="179">
        <f>SUMIF('РРО 21-25'!CN$18:CN$1158,свод!AY128,'РРО 21-25'!BW$18:BW$1158)</f>
        <v>4410437.08</v>
      </c>
      <c r="AJ128" s="179">
        <f>SUMIF('РРО 21-25'!CN$18:CN$1158,свод!AY128,'РРО 21-25'!BX$18:BX$1158)</f>
        <v>5429262.6500000004</v>
      </c>
      <c r="AK128" s="179">
        <f>SUMIF('РРО 21-25'!CN$18:CN$1158,свод!AY128,'РРО 21-25'!BY$18:BY$1158)</f>
        <v>0</v>
      </c>
      <c r="AL128" s="179">
        <f>SUMIF('РРО 21-25'!CN$18:CN$1158,свод!AY128,'РРО 21-25'!BZ$18:BZ$1158)</f>
        <v>0</v>
      </c>
      <c r="AM128" s="179">
        <f>SUMIF('РРО 21-25'!CN$18:CN$1158,свод!AY128,'РРО 21-25'!CA$18:CA$1158)</f>
        <v>0</v>
      </c>
      <c r="AN128" s="179">
        <f>SUMIF('РРО 21-25'!CN$18:CN$1158,свод!AY128,'РРО 21-25'!CB$18:CB$1158)</f>
        <v>5429262.6500000004</v>
      </c>
      <c r="AO128" s="179">
        <f>SUMIF('РРО 21-25'!CN$18:CN$1158,свод!AY128,'РРО 21-25'!CC$18:CC$1158)</f>
        <v>4946631.5999999996</v>
      </c>
      <c r="AP128" s="179">
        <f>SUMIF('РРО 21-25'!CN$18:CN$1158,свод!AY128,'РРО 21-25'!CD$18:CD$1158)</f>
        <v>0</v>
      </c>
      <c r="AQ128" s="179">
        <f>SUMIF('РРО 21-25'!CN$18:CN$1158,свод!AY128,'РРО 21-25'!CE$18:CE$1158)</f>
        <v>0</v>
      </c>
      <c r="AR128" s="179">
        <f>SUMIF('РРО 21-25'!CN$18:CN$1158,свод!AY128,'РРО 21-25'!CF$18:CF$1158)</f>
        <v>0</v>
      </c>
      <c r="AS128" s="179">
        <f>SUMIF('РРО 21-25'!CN$18:CN$1158,свод!AY128,'РРО 21-25'!CG$18:CG$1158)</f>
        <v>4946631.5999999996</v>
      </c>
      <c r="AT128" s="179">
        <f>SUMIF('РРО 21-25'!CN$18:CN$1158,свод!AY128,'РРО 21-25'!CH$18:CH$1158)</f>
        <v>4408913.3600000003</v>
      </c>
      <c r="AU128" s="179">
        <f>SUMIF('РРО 21-25'!CN$18:CN$1158,свод!AY128,'РРО 21-25'!CI$18:CI$1158)</f>
        <v>0</v>
      </c>
      <c r="AV128" s="179">
        <f>SUMIF('РРО 21-25'!CN$18:CN$1158,свод!AY128,'РРО 21-25'!CJ$18:CJ$1158)</f>
        <v>0</v>
      </c>
      <c r="AW128" s="179">
        <f>SUMIF('РРО 21-25'!CN$18:CN$1158,свод!AY128,'РРО 21-25'!CK$18:CK$1158)</f>
        <v>0</v>
      </c>
      <c r="AX128" s="179">
        <f>SUMIF('РРО 21-25'!CN$18:CN$1158,свод!AY128,'РРО 21-25'!CL$18:CL$1158)</f>
        <v>4408913.3600000003</v>
      </c>
      <c r="AY128" t="str">
        <f t="shared" ref="AY128" si="161">CONCATENATE(A128,C128,D128,E128)</f>
        <v>4020000010505плановый</v>
      </c>
      <c r="BC128" s="213">
        <f t="shared" si="83"/>
        <v>563793.59999999963</v>
      </c>
      <c r="BD128" s="142">
        <f t="shared" si="84"/>
        <v>0</v>
      </c>
      <c r="BE128" s="142">
        <f t="shared" si="85"/>
        <v>0</v>
      </c>
      <c r="BF128" s="142">
        <f t="shared" si="86"/>
        <v>0</v>
      </c>
      <c r="BG128" s="142">
        <f t="shared" si="87"/>
        <v>563793.59999999963</v>
      </c>
      <c r="BH128" s="142">
        <f t="shared" si="88"/>
        <v>0</v>
      </c>
      <c r="BI128" s="142">
        <f t="shared" si="89"/>
        <v>0</v>
      </c>
      <c r="BJ128" s="142">
        <f t="shared" si="90"/>
        <v>0</v>
      </c>
      <c r="BK128" s="142">
        <f t="shared" si="91"/>
        <v>0</v>
      </c>
      <c r="BL128" s="142">
        <f t="shared" si="92"/>
        <v>0</v>
      </c>
    </row>
    <row r="129" spans="1:64" ht="15" customHeight="1">
      <c r="A129" s="184">
        <v>402000001</v>
      </c>
      <c r="B129" s="183" t="s">
        <v>1821</v>
      </c>
      <c r="C129" s="182" t="s">
        <v>219</v>
      </c>
      <c r="D129" s="182" t="s">
        <v>1007</v>
      </c>
      <c r="E129" s="181" t="s">
        <v>92</v>
      </c>
      <c r="F129" s="180">
        <f>SUMIF('РРО 21-25'!CN$18:CN$1158,свод!AY129,'РРО 21-25'!AT$18:AT$1158)</f>
        <v>14414600</v>
      </c>
      <c r="G129" s="180">
        <f>SUMIF('РРО 21-25'!CN$18:CN$1158,свод!AY129,'РРО 21-25'!AU$18:AU$1158)</f>
        <v>14414600</v>
      </c>
      <c r="H129" s="179">
        <f>SUMIF('РРО 21-25'!CN$18:CN$1158,свод!AY129,'РРО 21-25'!AV$18:AV$1158)</f>
        <v>0</v>
      </c>
      <c r="I129" s="179">
        <f>SUMIF('РРО 21-25'!CN$18:CN$1158,свод!AY129,'РРО 21-25'!AW$18:AW$1158)</f>
        <v>0</v>
      </c>
      <c r="J129" s="179">
        <f>SUMIF('РРО 21-25'!CN$18:CN$1158,свод!AY129,'РРО 21-25'!AX$18:AX$1158)</f>
        <v>335949.16</v>
      </c>
      <c r="K129" s="179">
        <f>SUMIF('РРО 21-25'!CN$18:CN$1158,свод!AY129,'РРО 21-25'!AY$18:AY$1158)</f>
        <v>335949.16</v>
      </c>
      <c r="L129" s="179">
        <f>SUMIF('РРО 21-25'!CN$18:CN$1158,свод!AY129,'РРО 21-25'!AZ$18:AZ$1158)</f>
        <v>0</v>
      </c>
      <c r="M129" s="179">
        <f>SUMIF('РРО 21-25'!CN$18:CN$1158,свод!AY129,'РРО 21-25'!BA$18:BA$1158)</f>
        <v>0</v>
      </c>
      <c r="N129" s="179">
        <f>SUMIF('РРО 21-25'!CN$18:CN$1158,свод!AY129,'РРО 21-25'!BB$18:BB$1158)</f>
        <v>14078650.84</v>
      </c>
      <c r="O129" s="179">
        <f>SUMIF('РРО 21-25'!CN$18:CN$1158,свод!AY129,'РРО 21-25'!BC$18:BC$1158)</f>
        <v>14078650.84</v>
      </c>
      <c r="P129" s="180">
        <f>SUMIF('РРО 21-25'!CN$18:CN$1158,свод!AY129,'РРО 21-25'!BD$18:BD$1158)</f>
        <v>17456600</v>
      </c>
      <c r="Q129" s="179">
        <f>SUMIF('РРО 21-25'!CN$18:CN$1158,свод!AY129,'РРО 21-25'!BE$18:BE$1158)</f>
        <v>0</v>
      </c>
      <c r="R129" s="179">
        <f>SUMIF('РРО 21-25'!CN$18:CN$1158,свод!AY129,'РРО 21-25'!BF$18:BF$1158)</f>
        <v>0</v>
      </c>
      <c r="S129" s="179">
        <f>SUMIF('РРО 21-25'!CN$18:CN$1158,свод!AY129,'РРО 21-25'!BG$18:BG$1158)</f>
        <v>0</v>
      </c>
      <c r="T129" s="179">
        <f>SUMIF('РРО 21-25'!CN$18:CN$1158,свод!AY129,'РРО 21-25'!BH$18:BH$1158)</f>
        <v>17456600</v>
      </c>
      <c r="U129" s="180">
        <f>SUMIF('РРО 21-25'!CN$18:CN$1158,свод!AY129,'РРО 21-25'!BI$18:BI$1158)</f>
        <v>15873380</v>
      </c>
      <c r="V129" s="179">
        <f>SUMIF('РРО 21-25'!CN$18:CN$1158,свод!AY129,'РРО 21-25'!BJ$18:BJ$1158)</f>
        <v>0</v>
      </c>
      <c r="W129" s="179">
        <f>SUMIF('РРО 21-25'!CN$18:CN$1158,свод!AY129,'РРО 21-25'!BK$18:BK$1158)</f>
        <v>0</v>
      </c>
      <c r="X129" s="179">
        <f>SUMIF('РРО 21-25'!CN$18:CN$1158,свод!AY129,'РРО 21-25'!BL$18:BL$1158)</f>
        <v>0</v>
      </c>
      <c r="Y129" s="179">
        <f>SUMIF('РРО 21-25'!CN$18:CN$1158,свод!AY129,'РРО 21-25'!BM$18:BM$1158)</f>
        <v>15873380</v>
      </c>
      <c r="Z129" s="180">
        <f>SUMIF('РРО 21-25'!CN$18:CN$1158,свод!AY129,'РРО 21-25'!BN$18:BN$1158)</f>
        <v>15873380</v>
      </c>
      <c r="AA129" s="179">
        <f>SUMIF('РРО 21-25'!CN$18:CN$1158,свод!AY129,'РРО 21-25'!BO$18:BO$1158)</f>
        <v>0</v>
      </c>
      <c r="AB129" s="179">
        <f>SUMIF('РРО 21-25'!CN$18:CN$1158,свод!AY129,'РРО 21-25'!BP$18:BP$1158)</f>
        <v>0</v>
      </c>
      <c r="AC129" s="179">
        <f>SUMIF('РРО 21-25'!CN$18:CN$1158,свод!AY129,'РРО 21-25'!BQ$18:BQ$1158)</f>
        <v>0</v>
      </c>
      <c r="AD129" s="179">
        <f>SUMIF('РРО 21-25'!CN$18:CN$1158,свод!AY129,'РРО 21-25'!BR$18:BR$1158)</f>
        <v>15873380</v>
      </c>
      <c r="AE129" s="180">
        <f>SUMIF('РРО 21-25'!CN$18:CN$1158,свод!AY129,'РРО 21-25'!BS$18:BS$1158)</f>
        <v>15873380</v>
      </c>
      <c r="AF129" s="179">
        <f>SUMIF('РРО 21-25'!CN$18:CN$1158,свод!AY129,'РРО 21-25'!BT$18:BT$1158)</f>
        <v>0</v>
      </c>
      <c r="AG129" s="179">
        <f>SUMIF('РРО 21-25'!CN$18:CN$1158,свод!AY129,'РРО 21-25'!BU$18:BU$1158)</f>
        <v>0</v>
      </c>
      <c r="AH129" s="179">
        <f>SUMIF('РРО 21-25'!CN$18:CN$1158,свод!AY129,'РРО 21-25'!BV$18:BV$1158)</f>
        <v>0</v>
      </c>
      <c r="AI129" s="179">
        <f>SUMIF('РРО 21-25'!CN$18:CN$1158,свод!AY129,'РРО 21-25'!BW$18:BW$1158)</f>
        <v>15873380</v>
      </c>
      <c r="AJ129" s="179">
        <f>SUMIF('РРО 21-25'!CN$18:CN$1158,свод!AY129,'РРО 21-25'!BX$18:BX$1158)</f>
        <v>14414600</v>
      </c>
      <c r="AK129" s="179">
        <f>SUMIF('РРО 21-25'!CN$18:CN$1158,свод!AY129,'РРО 21-25'!BY$18:BY$1158)</f>
        <v>0</v>
      </c>
      <c r="AL129" s="179">
        <f>SUMIF('РРО 21-25'!CN$18:CN$1158,свод!AY129,'РРО 21-25'!BZ$18:BZ$1158)</f>
        <v>335949.16</v>
      </c>
      <c r="AM129" s="179">
        <f>SUMIF('РРО 21-25'!CN$18:CN$1158,свод!AY129,'РРО 21-25'!CA$18:CA$1158)</f>
        <v>0</v>
      </c>
      <c r="AN129" s="179">
        <f>SUMIF('РРО 21-25'!CN$18:CN$1158,свод!AY129,'РРО 21-25'!CB$18:CB$1158)</f>
        <v>14078650.84</v>
      </c>
      <c r="AO129" s="179">
        <f>SUMIF('РРО 21-25'!CN$18:CN$1158,свод!AY129,'РРО 21-25'!CC$18:CC$1158)</f>
        <v>17456600</v>
      </c>
      <c r="AP129" s="179">
        <f>SUMIF('РРО 21-25'!CN$18:CN$1158,свод!AY129,'РРО 21-25'!CD$18:CD$1158)</f>
        <v>0</v>
      </c>
      <c r="AQ129" s="179">
        <f>SUMIF('РРО 21-25'!CN$18:CN$1158,свод!AY129,'РРО 21-25'!CE$18:CE$1158)</f>
        <v>0</v>
      </c>
      <c r="AR129" s="179">
        <f>SUMIF('РРО 21-25'!CN$18:CN$1158,свод!AY129,'РРО 21-25'!CF$18:CF$1158)</f>
        <v>0</v>
      </c>
      <c r="AS129" s="179">
        <f>SUMIF('РРО 21-25'!CN$18:CN$1158,свод!AY129,'РРО 21-25'!CG$18:CG$1158)</f>
        <v>17456600</v>
      </c>
      <c r="AT129" s="179">
        <f>SUMIF('РРО 21-25'!CN$18:CN$1158,свод!AY129,'РРО 21-25'!CH$18:CH$1158)</f>
        <v>15873380</v>
      </c>
      <c r="AU129" s="179">
        <f>SUMIF('РРО 21-25'!CN$18:CN$1158,свод!AY129,'РРО 21-25'!CI$18:CI$1158)</f>
        <v>0</v>
      </c>
      <c r="AV129" s="179">
        <f>SUMIF('РРО 21-25'!CN$18:CN$1158,свод!AY129,'РРО 21-25'!CJ$18:CJ$1158)</f>
        <v>0</v>
      </c>
      <c r="AW129" s="179">
        <f>SUMIF('РРО 21-25'!CN$18:CN$1158,свод!AY129,'РРО 21-25'!CK$18:CK$1158)</f>
        <v>0</v>
      </c>
      <c r="AX129" s="179">
        <f>SUMIF('РРО 21-25'!CN$18:CN$1158,свод!AY129,'РРО 21-25'!CL$18:CL$1158)</f>
        <v>15873380</v>
      </c>
      <c r="AY129" t="str">
        <f t="shared" si="82"/>
        <v>4020000010709плановый</v>
      </c>
      <c r="BC129" s="142">
        <f t="shared" si="83"/>
        <v>0</v>
      </c>
      <c r="BD129" s="142">
        <f t="shared" si="84"/>
        <v>0</v>
      </c>
      <c r="BE129" s="142">
        <f t="shared" si="85"/>
        <v>0</v>
      </c>
      <c r="BF129" s="142">
        <f t="shared" si="86"/>
        <v>0</v>
      </c>
      <c r="BG129" s="142">
        <f t="shared" si="87"/>
        <v>0</v>
      </c>
      <c r="BH129" s="142">
        <f t="shared" si="88"/>
        <v>0</v>
      </c>
      <c r="BI129" s="142">
        <f t="shared" si="89"/>
        <v>0</v>
      </c>
      <c r="BJ129" s="142">
        <f t="shared" si="90"/>
        <v>0</v>
      </c>
      <c r="BK129" s="142">
        <f t="shared" si="91"/>
        <v>0</v>
      </c>
      <c r="BL129" s="142">
        <f t="shared" si="92"/>
        <v>0</v>
      </c>
    </row>
    <row r="130" spans="1:64" ht="15" customHeight="1">
      <c r="A130" s="184">
        <v>402000001</v>
      </c>
      <c r="B130" s="183" t="s">
        <v>1821</v>
      </c>
      <c r="C130" s="182" t="s">
        <v>219</v>
      </c>
      <c r="D130" s="182" t="s">
        <v>1007</v>
      </c>
      <c r="E130" s="181" t="s">
        <v>91</v>
      </c>
      <c r="F130" s="180">
        <f>SUMIF('РРО 21-25'!CN$18:CN$1158,свод!AY130,'РРО 21-25'!AT$18:AT$1158)</f>
        <v>0</v>
      </c>
      <c r="G130" s="180">
        <f>SUMIF('РРО 21-25'!CN$18:CN$1158,свод!AY130,'РРО 21-25'!AU$18:AU$1158)</f>
        <v>0</v>
      </c>
      <c r="H130" s="179">
        <f>SUMIF('РРО 21-25'!CN$18:CN$1158,свод!AY130,'РРО 21-25'!AV$18:AV$1158)</f>
        <v>0</v>
      </c>
      <c r="I130" s="179">
        <f>SUMIF('РРО 21-25'!CN$18:CN$1158,свод!AY130,'РРО 21-25'!AW$18:AW$1158)</f>
        <v>0</v>
      </c>
      <c r="J130" s="179">
        <f>SUMIF('РРО 21-25'!CN$18:CN$1158,свод!AY130,'РРО 21-25'!AX$18:AX$1158)</f>
        <v>0</v>
      </c>
      <c r="K130" s="179">
        <f>SUMIF('РРО 21-25'!CN$18:CN$1158,свод!AY130,'РРО 21-25'!AY$18:AY$1158)</f>
        <v>0</v>
      </c>
      <c r="L130" s="179">
        <f>SUMIF('РРО 21-25'!CN$18:CN$1158,свод!AY130,'РРО 21-25'!AZ$18:AZ$1158)</f>
        <v>0</v>
      </c>
      <c r="M130" s="179">
        <f>SUMIF('РРО 21-25'!CN$18:CN$1158,свод!AY130,'РРО 21-25'!BA$18:BA$1158)</f>
        <v>0</v>
      </c>
      <c r="N130" s="179">
        <f>SUMIF('РРО 21-25'!CN$18:CN$1158,свод!AY130,'РРО 21-25'!BB$18:BB$1158)</f>
        <v>0</v>
      </c>
      <c r="O130" s="179">
        <f>SUMIF('РРО 21-25'!CN$18:CN$1158,свод!AY130,'РРО 21-25'!BC$18:BC$1158)</f>
        <v>0</v>
      </c>
      <c r="P130" s="180">
        <f>SUMIF('РРО 21-25'!CN$18:CN$1158,свод!AY130,'РРО 21-25'!BD$18:BD$1158)</f>
        <v>2124.21</v>
      </c>
      <c r="Q130" s="179">
        <f>SUMIF('РРО 21-25'!CN$18:CN$1158,свод!AY130,'РРО 21-25'!BE$18:BE$1158)</f>
        <v>0</v>
      </c>
      <c r="R130" s="179">
        <f>SUMIF('РРО 21-25'!CN$18:CN$1158,свод!AY130,'РРО 21-25'!BF$18:BF$1158)</f>
        <v>0</v>
      </c>
      <c r="S130" s="179">
        <f>SUMIF('РРО 21-25'!CN$18:CN$1158,свод!AY130,'РРО 21-25'!BG$18:BG$1158)</f>
        <v>0</v>
      </c>
      <c r="T130" s="179">
        <f>SUMIF('РРО 21-25'!CN$18:CN$1158,свод!AY130,'РРО 21-25'!BH$18:BH$1158)</f>
        <v>2124.21</v>
      </c>
      <c r="U130" s="180">
        <f>SUMIF('РРО 21-25'!CN$18:CN$1158,свод!AY130,'РРО 21-25'!BI$18:BI$1158)</f>
        <v>0</v>
      </c>
      <c r="V130" s="179">
        <f>SUMIF('РРО 21-25'!CN$18:CN$1158,свод!AY130,'РРО 21-25'!BJ$18:BJ$1158)</f>
        <v>0</v>
      </c>
      <c r="W130" s="179">
        <f>SUMIF('РРО 21-25'!CN$18:CN$1158,свод!AY130,'РРО 21-25'!BK$18:BK$1158)</f>
        <v>0</v>
      </c>
      <c r="X130" s="179">
        <f>SUMIF('РРО 21-25'!CN$18:CN$1158,свод!AY130,'РРО 21-25'!BL$18:BL$1158)</f>
        <v>0</v>
      </c>
      <c r="Y130" s="179">
        <f>SUMIF('РРО 21-25'!CN$18:CN$1158,свод!AY130,'РРО 21-25'!BM$18:BM$1158)</f>
        <v>0</v>
      </c>
      <c r="Z130" s="180">
        <f>SUMIF('РРО 21-25'!CN$18:CN$1158,свод!AY130,'РРО 21-25'!BN$18:BN$1158)</f>
        <v>0</v>
      </c>
      <c r="AA130" s="179">
        <f>SUMIF('РРО 21-25'!CN$18:CN$1158,свод!AY130,'РРО 21-25'!BO$18:BO$1158)</f>
        <v>0</v>
      </c>
      <c r="AB130" s="179">
        <f>SUMIF('РРО 21-25'!CN$18:CN$1158,свод!AY130,'РРО 21-25'!BP$18:BP$1158)</f>
        <v>0</v>
      </c>
      <c r="AC130" s="179">
        <f>SUMIF('РРО 21-25'!CN$18:CN$1158,свод!AY130,'РРО 21-25'!BQ$18:BQ$1158)</f>
        <v>0</v>
      </c>
      <c r="AD130" s="179">
        <f>SUMIF('РРО 21-25'!CN$18:CN$1158,свод!AY130,'РРО 21-25'!BR$18:BR$1158)</f>
        <v>0</v>
      </c>
      <c r="AE130" s="180">
        <f>SUMIF('РРО 21-25'!CN$18:CN$1158,свод!AY130,'РРО 21-25'!BS$18:BS$1158)</f>
        <v>0</v>
      </c>
      <c r="AF130" s="179">
        <f>SUMIF('РРО 21-25'!CN$18:CN$1158,свод!AY130,'РРО 21-25'!BT$18:BT$1158)</f>
        <v>0</v>
      </c>
      <c r="AG130" s="179">
        <f>SUMIF('РРО 21-25'!CN$18:CN$1158,свод!AY130,'РРО 21-25'!BU$18:BU$1158)</f>
        <v>0</v>
      </c>
      <c r="AH130" s="179">
        <f>SUMIF('РРО 21-25'!CN$18:CN$1158,свод!AY130,'РРО 21-25'!BV$18:BV$1158)</f>
        <v>0</v>
      </c>
      <c r="AI130" s="179">
        <f>SUMIF('РРО 21-25'!CN$18:CN$1158,свод!AY130,'РРО 21-25'!BW$18:BW$1158)</f>
        <v>0</v>
      </c>
      <c r="AJ130" s="179">
        <f>SUMIF('РРО 21-25'!CN$18:CN$1158,свод!AY130,'РРО 21-25'!BX$18:BX$1158)</f>
        <v>0</v>
      </c>
      <c r="AK130" s="179">
        <f>SUMIF('РРО 21-25'!CN$18:CN$1158,свод!AY130,'РРО 21-25'!BY$18:BY$1158)</f>
        <v>0</v>
      </c>
      <c r="AL130" s="179">
        <f>SUMIF('РРО 21-25'!CN$18:CN$1158,свод!AY130,'РРО 21-25'!BZ$18:BZ$1158)</f>
        <v>0</v>
      </c>
      <c r="AM130" s="179">
        <f>SUMIF('РРО 21-25'!CN$18:CN$1158,свод!AY130,'РРО 21-25'!CA$18:CA$1158)</f>
        <v>0</v>
      </c>
      <c r="AN130" s="179">
        <f>SUMIF('РРО 21-25'!CN$18:CN$1158,свод!AY130,'РРО 21-25'!CB$18:CB$1158)</f>
        <v>0</v>
      </c>
      <c r="AO130" s="179">
        <f>SUMIF('РРО 21-25'!CN$18:CN$1158,свод!AY130,'РРО 21-25'!CC$18:CC$1158)</f>
        <v>2124.21</v>
      </c>
      <c r="AP130" s="179">
        <f>SUMIF('РРО 21-25'!CN$18:CN$1158,свод!AY130,'РРО 21-25'!CD$18:CD$1158)</f>
        <v>0</v>
      </c>
      <c r="AQ130" s="179">
        <f>SUMIF('РРО 21-25'!CN$18:CN$1158,свод!AY130,'РРО 21-25'!CE$18:CE$1158)</f>
        <v>0</v>
      </c>
      <c r="AR130" s="179">
        <f>SUMIF('РРО 21-25'!CN$18:CN$1158,свод!AY130,'РРО 21-25'!CF$18:CF$1158)</f>
        <v>0</v>
      </c>
      <c r="AS130" s="179">
        <f>SUMIF('РРО 21-25'!CN$18:CN$1158,свод!AY130,'РРО 21-25'!CG$18:CG$1158)</f>
        <v>2124.21</v>
      </c>
      <c r="AT130" s="179">
        <f>SUMIF('РРО 21-25'!CN$18:CN$1158,свод!AY130,'РРО 21-25'!CH$18:CH$1158)</f>
        <v>0</v>
      </c>
      <c r="AU130" s="179">
        <f>SUMIF('РРО 21-25'!CN$18:CN$1158,свод!AY130,'РРО 21-25'!CI$18:CI$1158)</f>
        <v>0</v>
      </c>
      <c r="AV130" s="179">
        <f>SUMIF('РРО 21-25'!CN$18:CN$1158,свод!AY130,'РРО 21-25'!CJ$18:CJ$1158)</f>
        <v>0</v>
      </c>
      <c r="AW130" s="179">
        <f>SUMIF('РРО 21-25'!CN$18:CN$1158,свод!AY130,'РРО 21-25'!CK$18:CK$1158)</f>
        <v>0</v>
      </c>
      <c r="AX130" s="179">
        <f>SUMIF('РРО 21-25'!CN$18:CN$1158,свод!AY130,'РРО 21-25'!CL$18:CL$1158)</f>
        <v>0</v>
      </c>
      <c r="AY130" t="str">
        <f t="shared" ref="AY130" si="162">CONCATENATE(A130,C130,D130,E130)</f>
        <v>4020000010709нормативный</v>
      </c>
      <c r="BC130" s="142">
        <f t="shared" ref="BC130" si="163">AO130-P130</f>
        <v>0</v>
      </c>
      <c r="BD130" s="142">
        <f t="shared" ref="BD130" si="164">AP130-Q130</f>
        <v>0</v>
      </c>
      <c r="BE130" s="142">
        <f t="shared" ref="BE130" si="165">AQ130-R130</f>
        <v>0</v>
      </c>
      <c r="BF130" s="142">
        <f t="shared" ref="BF130" si="166">AR130-S130</f>
        <v>0</v>
      </c>
      <c r="BG130" s="142">
        <f t="shared" ref="BG130" si="167">AS130-T130</f>
        <v>0</v>
      </c>
      <c r="BH130" s="142">
        <f t="shared" ref="BH130" si="168">AT130-U130</f>
        <v>0</v>
      </c>
      <c r="BI130" s="142">
        <f t="shared" ref="BI130" si="169">AU130-V130</f>
        <v>0</v>
      </c>
      <c r="BJ130" s="142">
        <f t="shared" ref="BJ130" si="170">AV130-W130</f>
        <v>0</v>
      </c>
      <c r="BK130" s="142">
        <f t="shared" ref="BK130" si="171">AW130-X130</f>
        <v>0</v>
      </c>
      <c r="BL130" s="142">
        <f t="shared" ref="BL130" si="172">AX130-Y130</f>
        <v>0</v>
      </c>
    </row>
    <row r="131" spans="1:64" ht="15" customHeight="1">
      <c r="A131" s="184">
        <v>402000001</v>
      </c>
      <c r="B131" s="183" t="s">
        <v>1821</v>
      </c>
      <c r="C131" s="182" t="s">
        <v>219</v>
      </c>
      <c r="D131" s="182" t="s">
        <v>1007</v>
      </c>
      <c r="E131" s="181" t="s">
        <v>1257</v>
      </c>
      <c r="F131" s="180">
        <f>SUMIF('РРО 21-25'!CN$18:CN$1158,свод!AY131,'РРО 21-25'!AT$18:AT$1158)</f>
        <v>387468.35</v>
      </c>
      <c r="G131" s="180">
        <f>SUMIF('РРО 21-25'!CN$18:CN$1158,свод!AY131,'РРО 21-25'!AU$18:AU$1158)</f>
        <v>387468.35</v>
      </c>
      <c r="H131" s="179">
        <f>SUMIF('РРО 21-25'!CN$18:CN$1158,свод!AY131,'РРО 21-25'!AV$18:AV$1158)</f>
        <v>0</v>
      </c>
      <c r="I131" s="179">
        <f>SUMIF('РРО 21-25'!CN$18:CN$1158,свод!AY131,'РРО 21-25'!AW$18:AW$1158)</f>
        <v>0</v>
      </c>
      <c r="J131" s="179">
        <f>SUMIF('РРО 21-25'!CN$18:CN$1158,свод!AY131,'РРО 21-25'!AX$18:AX$1158)</f>
        <v>0</v>
      </c>
      <c r="K131" s="179">
        <f>SUMIF('РРО 21-25'!CN$18:CN$1158,свод!AY131,'РРО 21-25'!AY$18:AY$1158)</f>
        <v>0</v>
      </c>
      <c r="L131" s="179">
        <f>SUMIF('РРО 21-25'!CN$18:CN$1158,свод!AY131,'РРО 21-25'!AZ$18:AZ$1158)</f>
        <v>0</v>
      </c>
      <c r="M131" s="179">
        <f>SUMIF('РРО 21-25'!CN$18:CN$1158,свод!AY131,'РРО 21-25'!BA$18:BA$1158)</f>
        <v>0</v>
      </c>
      <c r="N131" s="179">
        <f>SUMIF('РРО 21-25'!CN$18:CN$1158,свод!AY131,'РРО 21-25'!BB$18:BB$1158)</f>
        <v>387468.35</v>
      </c>
      <c r="O131" s="179">
        <f>SUMIF('РРО 21-25'!CN$18:CN$1158,свод!AY131,'РРО 21-25'!BC$18:BC$1158)</f>
        <v>387468.35</v>
      </c>
      <c r="P131" s="180">
        <f>SUMIF('РРО 21-25'!CN$18:CN$1158,свод!AY131,'РРО 21-25'!BD$18:BD$1158)</f>
        <v>0</v>
      </c>
      <c r="Q131" s="179">
        <f>SUMIF('РРО 21-25'!CN$18:CN$1158,свод!AY131,'РРО 21-25'!BE$18:BE$1158)</f>
        <v>0</v>
      </c>
      <c r="R131" s="179">
        <f>SUMIF('РРО 21-25'!CN$18:CN$1158,свод!AY131,'РРО 21-25'!BF$18:BF$1158)</f>
        <v>0</v>
      </c>
      <c r="S131" s="179">
        <f>SUMIF('РРО 21-25'!CN$18:CN$1158,свод!AY131,'РРО 21-25'!BG$18:BG$1158)</f>
        <v>0</v>
      </c>
      <c r="T131" s="179">
        <f>SUMIF('РРО 21-25'!CN$18:CN$1158,свод!AY131,'РРО 21-25'!BH$18:BH$1158)</f>
        <v>0</v>
      </c>
      <c r="U131" s="180">
        <f>SUMIF('РРО 21-25'!CN$18:CN$1158,свод!AY131,'РРО 21-25'!BI$18:BI$1158)</f>
        <v>1272960</v>
      </c>
      <c r="V131" s="179">
        <f>SUMIF('РРО 21-25'!CN$18:CN$1158,свод!AY131,'РРО 21-25'!BJ$18:BJ$1158)</f>
        <v>0</v>
      </c>
      <c r="W131" s="179">
        <f>SUMIF('РРО 21-25'!CN$18:CN$1158,свод!AY131,'РРО 21-25'!BK$18:BK$1158)</f>
        <v>0</v>
      </c>
      <c r="X131" s="179">
        <f>SUMIF('РРО 21-25'!CN$18:CN$1158,свод!AY131,'РРО 21-25'!BL$18:BL$1158)</f>
        <v>0</v>
      </c>
      <c r="Y131" s="179">
        <f>SUMIF('РРО 21-25'!CN$18:CN$1158,свод!AY131,'РРО 21-25'!BM$18:BM$1158)</f>
        <v>1272960</v>
      </c>
      <c r="Z131" s="180">
        <f>SUMIF('РРО 21-25'!CN$18:CN$1158,свод!AY131,'РРО 21-25'!BN$18:BN$1158)</f>
        <v>1295230</v>
      </c>
      <c r="AA131" s="179">
        <f>SUMIF('РРО 21-25'!CN$18:CN$1158,свод!AY131,'РРО 21-25'!BO$18:BO$1158)</f>
        <v>0</v>
      </c>
      <c r="AB131" s="179">
        <f>SUMIF('РРО 21-25'!CN$18:CN$1158,свод!AY131,'РРО 21-25'!BP$18:BP$1158)</f>
        <v>0</v>
      </c>
      <c r="AC131" s="179">
        <f>SUMIF('РРО 21-25'!CN$18:CN$1158,свод!AY131,'РРО 21-25'!BQ$18:BQ$1158)</f>
        <v>0</v>
      </c>
      <c r="AD131" s="179">
        <f>SUMIF('РРО 21-25'!CN$18:CN$1158,свод!AY131,'РРО 21-25'!BR$18:BR$1158)</f>
        <v>1295230</v>
      </c>
      <c r="AE131" s="180">
        <f>SUMIF('РРО 21-25'!CN$18:CN$1158,свод!AY131,'РРО 21-25'!BS$18:BS$1158)</f>
        <v>1295230</v>
      </c>
      <c r="AF131" s="179">
        <f>SUMIF('РРО 21-25'!CN$18:CN$1158,свод!AY131,'РРО 21-25'!BT$18:BT$1158)</f>
        <v>0</v>
      </c>
      <c r="AG131" s="179">
        <f>SUMIF('РРО 21-25'!CN$18:CN$1158,свод!AY131,'РРО 21-25'!BU$18:BU$1158)</f>
        <v>0</v>
      </c>
      <c r="AH131" s="179">
        <f>SUMIF('РРО 21-25'!CN$18:CN$1158,свод!AY131,'РРО 21-25'!BV$18:BV$1158)</f>
        <v>0</v>
      </c>
      <c r="AI131" s="179">
        <f>SUMIF('РРО 21-25'!CN$18:CN$1158,свод!AY131,'РРО 21-25'!BW$18:BW$1158)</f>
        <v>1295230</v>
      </c>
      <c r="AJ131" s="179">
        <f>SUMIF('РРО 21-25'!CN$18:CN$1158,свод!AY131,'РРО 21-25'!BX$18:BX$1158)</f>
        <v>387468.35</v>
      </c>
      <c r="AK131" s="179">
        <f>SUMIF('РРО 21-25'!CN$18:CN$1158,свод!AY131,'РРО 21-25'!BY$18:BY$1158)</f>
        <v>0</v>
      </c>
      <c r="AL131" s="179">
        <f>SUMIF('РРО 21-25'!CN$18:CN$1158,свод!AY131,'РРО 21-25'!BZ$18:BZ$1158)</f>
        <v>0</v>
      </c>
      <c r="AM131" s="179">
        <f>SUMIF('РРО 21-25'!CN$18:CN$1158,свод!AY131,'РРО 21-25'!CA$18:CA$1158)</f>
        <v>0</v>
      </c>
      <c r="AN131" s="179">
        <f>SUMIF('РРО 21-25'!CN$18:CN$1158,свод!AY131,'РРО 21-25'!CB$18:CB$1158)</f>
        <v>387468.35</v>
      </c>
      <c r="AO131" s="179">
        <f>SUMIF('РРО 21-25'!CN$18:CN$1158,свод!AY131,'РРО 21-25'!CC$18:CC$1158)</f>
        <v>0</v>
      </c>
      <c r="AP131" s="179">
        <f>SUMIF('РРО 21-25'!CN$18:CN$1158,свод!AY131,'РРО 21-25'!CD$18:CD$1158)</f>
        <v>0</v>
      </c>
      <c r="AQ131" s="179">
        <f>SUMIF('РРО 21-25'!CN$18:CN$1158,свод!AY131,'РРО 21-25'!CE$18:CE$1158)</f>
        <v>0</v>
      </c>
      <c r="AR131" s="179">
        <f>SUMIF('РРО 21-25'!CN$18:CN$1158,свод!AY131,'РРО 21-25'!CF$18:CF$1158)</f>
        <v>0</v>
      </c>
      <c r="AS131" s="179">
        <f>SUMIF('РРО 21-25'!CN$18:CN$1158,свод!AY131,'РРО 21-25'!CG$18:CG$1158)</f>
        <v>0</v>
      </c>
      <c r="AT131" s="179">
        <f>SUMIF('РРО 21-25'!CN$18:CN$1158,свод!AY131,'РРО 21-25'!CH$18:CH$1158)</f>
        <v>1272960</v>
      </c>
      <c r="AU131" s="179">
        <f>SUMIF('РРО 21-25'!CN$18:CN$1158,свод!AY131,'РРО 21-25'!CI$18:CI$1158)</f>
        <v>0</v>
      </c>
      <c r="AV131" s="179">
        <f>SUMIF('РРО 21-25'!CN$18:CN$1158,свод!AY131,'РРО 21-25'!CJ$18:CJ$1158)</f>
        <v>0</v>
      </c>
      <c r="AW131" s="179">
        <f>SUMIF('РРО 21-25'!CN$18:CN$1158,свод!AY131,'РРО 21-25'!CK$18:CK$1158)</f>
        <v>0</v>
      </c>
      <c r="AX131" s="179">
        <f>SUMIF('РРО 21-25'!CN$18:CN$1158,свод!AY131,'РРО 21-25'!CL$18:CL$1158)</f>
        <v>1272960</v>
      </c>
      <c r="AY131" t="str">
        <f t="shared" ref="AY131" si="173">CONCATENATE(A131,C131,D131,E131)</f>
        <v>4020000010709индексации</v>
      </c>
      <c r="BC131" s="142">
        <f t="shared" ref="BC131" si="174">AO131-P131</f>
        <v>0</v>
      </c>
      <c r="BD131" s="142">
        <f t="shared" ref="BD131" si="175">AP131-Q131</f>
        <v>0</v>
      </c>
      <c r="BE131" s="142">
        <f t="shared" ref="BE131" si="176">AQ131-R131</f>
        <v>0</v>
      </c>
      <c r="BF131" s="142">
        <f t="shared" ref="BF131" si="177">AR131-S131</f>
        <v>0</v>
      </c>
      <c r="BG131" s="142">
        <f t="shared" ref="BG131" si="178">AS131-T131</f>
        <v>0</v>
      </c>
      <c r="BH131" s="142">
        <f t="shared" ref="BH131" si="179">AT131-U131</f>
        <v>0</v>
      </c>
      <c r="BI131" s="142">
        <f t="shared" ref="BI131" si="180">AU131-V131</f>
        <v>0</v>
      </c>
      <c r="BJ131" s="142">
        <f t="shared" ref="BJ131" si="181">AV131-W131</f>
        <v>0</v>
      </c>
      <c r="BK131" s="142">
        <f t="shared" ref="BK131" si="182">AW131-X131</f>
        <v>0</v>
      </c>
      <c r="BL131" s="142">
        <f t="shared" ref="BL131" si="183">AX131-Y131</f>
        <v>0</v>
      </c>
    </row>
    <row r="132" spans="1:64" ht="15" customHeight="1">
      <c r="A132" s="184">
        <v>402000001</v>
      </c>
      <c r="B132" s="183" t="s">
        <v>1821</v>
      </c>
      <c r="C132" s="182" t="s">
        <v>214</v>
      </c>
      <c r="D132" s="182" t="s">
        <v>137</v>
      </c>
      <c r="E132" s="181" t="s">
        <v>92</v>
      </c>
      <c r="F132" s="180">
        <f>SUMIF('РРО 21-25'!CN$18:CN$1158,свод!AY132,'РРО 21-25'!AT$18:AT$1158)</f>
        <v>5435184.1100000003</v>
      </c>
      <c r="G132" s="180">
        <f>SUMIF('РРО 21-25'!CN$18:CN$1158,свод!AY132,'РРО 21-25'!AU$18:AU$1158)</f>
        <v>5435184.1100000003</v>
      </c>
      <c r="H132" s="179">
        <f>SUMIF('РРО 21-25'!CN$18:CN$1158,свод!AY132,'РРО 21-25'!AV$18:AV$1158)</f>
        <v>0</v>
      </c>
      <c r="I132" s="179">
        <f>SUMIF('РРО 21-25'!CN$18:CN$1158,свод!AY132,'РРО 21-25'!AW$18:AW$1158)</f>
        <v>0</v>
      </c>
      <c r="J132" s="179">
        <f>SUMIF('РРО 21-25'!CN$18:CN$1158,свод!AY132,'РРО 21-25'!AX$18:AX$1158)</f>
        <v>182727.28</v>
      </c>
      <c r="K132" s="179">
        <f>SUMIF('РРО 21-25'!CN$18:CN$1158,свод!AY132,'РРО 21-25'!AY$18:AY$1158)</f>
        <v>182727.28</v>
      </c>
      <c r="L132" s="179">
        <f>SUMIF('РРО 21-25'!CN$18:CN$1158,свод!AY132,'РРО 21-25'!AZ$18:AZ$1158)</f>
        <v>0</v>
      </c>
      <c r="M132" s="179">
        <f>SUMIF('РРО 21-25'!CN$18:CN$1158,свод!AY132,'РРО 21-25'!BA$18:BA$1158)</f>
        <v>0</v>
      </c>
      <c r="N132" s="179">
        <f>SUMIF('РРО 21-25'!CN$18:CN$1158,свод!AY132,'РРО 21-25'!BB$18:BB$1158)</f>
        <v>5252456.83</v>
      </c>
      <c r="O132" s="179">
        <f>SUMIF('РРО 21-25'!CN$18:CN$1158,свод!AY132,'РРО 21-25'!BC$18:BC$1158)</f>
        <v>5252456.83</v>
      </c>
      <c r="P132" s="180">
        <f>SUMIF('РРО 21-25'!CN$18:CN$1158,свод!AY132,'РРО 21-25'!BD$18:BD$1158)</f>
        <v>5212400</v>
      </c>
      <c r="Q132" s="179">
        <f>SUMIF('РРО 21-25'!CN$18:CN$1158,свод!AY132,'РРО 21-25'!BE$18:BE$1158)</f>
        <v>0</v>
      </c>
      <c r="R132" s="179">
        <f>SUMIF('РРО 21-25'!CN$18:CN$1158,свод!AY132,'РРО 21-25'!BF$18:BF$1158)</f>
        <v>0</v>
      </c>
      <c r="S132" s="179">
        <f>SUMIF('РРО 21-25'!CN$18:CN$1158,свод!AY132,'РРО 21-25'!BG$18:BG$1158)</f>
        <v>0</v>
      </c>
      <c r="T132" s="179">
        <f>SUMIF('РРО 21-25'!CN$18:CN$1158,свод!AY132,'РРО 21-25'!BH$18:BH$1158)</f>
        <v>5212400</v>
      </c>
      <c r="U132" s="180">
        <f>SUMIF('РРО 21-25'!CN$18:CN$1158,свод!AY132,'РРО 21-25'!BI$18:BI$1158)</f>
        <v>5637775</v>
      </c>
      <c r="V132" s="179">
        <f>SUMIF('РРО 21-25'!CN$18:CN$1158,свод!AY132,'РРО 21-25'!BJ$18:BJ$1158)</f>
        <v>0</v>
      </c>
      <c r="W132" s="179">
        <f>SUMIF('РРО 21-25'!CN$18:CN$1158,свод!AY132,'РРО 21-25'!BK$18:BK$1158)</f>
        <v>0</v>
      </c>
      <c r="X132" s="179">
        <f>SUMIF('РРО 21-25'!CN$18:CN$1158,свод!AY132,'РРО 21-25'!BL$18:BL$1158)</f>
        <v>0</v>
      </c>
      <c r="Y132" s="179">
        <f>SUMIF('РРО 21-25'!CN$18:CN$1158,свод!AY132,'РРО 21-25'!BM$18:BM$1158)</f>
        <v>5637775</v>
      </c>
      <c r="Z132" s="180">
        <f>SUMIF('РРО 21-25'!CN$18:CN$1158,свод!AY132,'РРО 21-25'!BN$18:BN$1158)</f>
        <v>5639589</v>
      </c>
      <c r="AA132" s="179">
        <f>SUMIF('РРО 21-25'!CN$18:CN$1158,свод!AY132,'РРО 21-25'!BO$18:BO$1158)</f>
        <v>0</v>
      </c>
      <c r="AB132" s="179">
        <f>SUMIF('РРО 21-25'!CN$18:CN$1158,свод!AY132,'РРО 21-25'!BP$18:BP$1158)</f>
        <v>0</v>
      </c>
      <c r="AC132" s="179">
        <f>SUMIF('РРО 21-25'!CN$18:CN$1158,свод!AY132,'РРО 21-25'!BQ$18:BQ$1158)</f>
        <v>0</v>
      </c>
      <c r="AD132" s="179">
        <f>SUMIF('РРО 21-25'!CN$18:CN$1158,свод!AY132,'РРО 21-25'!BR$18:BR$1158)</f>
        <v>5639589</v>
      </c>
      <c r="AE132" s="180">
        <f>SUMIF('РРО 21-25'!CN$18:CN$1158,свод!AY132,'РРО 21-25'!BS$18:BS$1158)</f>
        <v>5639589</v>
      </c>
      <c r="AF132" s="179">
        <f>SUMIF('РРО 21-25'!CN$18:CN$1158,свод!AY132,'РРО 21-25'!BT$18:BT$1158)</f>
        <v>0</v>
      </c>
      <c r="AG132" s="179">
        <f>SUMIF('РРО 21-25'!CN$18:CN$1158,свод!AY132,'РРО 21-25'!BU$18:BU$1158)</f>
        <v>0</v>
      </c>
      <c r="AH132" s="179">
        <f>SUMIF('РРО 21-25'!CN$18:CN$1158,свод!AY132,'РРО 21-25'!BV$18:BV$1158)</f>
        <v>0</v>
      </c>
      <c r="AI132" s="179">
        <f>SUMIF('РРО 21-25'!CN$18:CN$1158,свод!AY132,'РРО 21-25'!BW$18:BW$1158)</f>
        <v>5639589</v>
      </c>
      <c r="AJ132" s="179">
        <f>SUMIF('РРО 21-25'!CN$18:CN$1158,свод!AY132,'РРО 21-25'!BX$18:BX$1158)</f>
        <v>5435184.1100000003</v>
      </c>
      <c r="AK132" s="179">
        <f>SUMIF('РРО 21-25'!CN$18:CN$1158,свод!AY132,'РРО 21-25'!BY$18:BY$1158)</f>
        <v>0</v>
      </c>
      <c r="AL132" s="179">
        <f>SUMIF('РРО 21-25'!CN$18:CN$1158,свод!AY132,'РРО 21-25'!BZ$18:BZ$1158)</f>
        <v>182727.28</v>
      </c>
      <c r="AM132" s="179">
        <f>SUMIF('РРО 21-25'!CN$18:CN$1158,свод!AY132,'РРО 21-25'!CA$18:CA$1158)</f>
        <v>0</v>
      </c>
      <c r="AN132" s="179">
        <f>SUMIF('РРО 21-25'!CN$18:CN$1158,свод!AY132,'РРО 21-25'!CB$18:CB$1158)</f>
        <v>5252456.83</v>
      </c>
      <c r="AO132" s="179">
        <f>SUMIF('РРО 21-25'!CN$18:CN$1158,свод!AY132,'РРО 21-25'!CC$18:CC$1158)</f>
        <v>5292400</v>
      </c>
      <c r="AP132" s="179">
        <f>SUMIF('РРО 21-25'!CN$18:CN$1158,свод!AY132,'РРО 21-25'!CD$18:CD$1158)</f>
        <v>0</v>
      </c>
      <c r="AQ132" s="179">
        <f>SUMIF('РРО 21-25'!CN$18:CN$1158,свод!AY132,'РРО 21-25'!CE$18:CE$1158)</f>
        <v>0</v>
      </c>
      <c r="AR132" s="179">
        <f>SUMIF('РРО 21-25'!CN$18:CN$1158,свод!AY132,'РРО 21-25'!CF$18:CF$1158)</f>
        <v>0</v>
      </c>
      <c r="AS132" s="179">
        <f>SUMIF('РРО 21-25'!CN$18:CN$1158,свод!AY132,'РРО 21-25'!CG$18:CG$1158)</f>
        <v>5292400</v>
      </c>
      <c r="AT132" s="179">
        <f>SUMIF('РРО 21-25'!CN$18:CN$1158,свод!AY132,'РРО 21-25'!CH$18:CH$1158)</f>
        <v>5637775</v>
      </c>
      <c r="AU132" s="179">
        <f>SUMIF('РРО 21-25'!CN$18:CN$1158,свод!AY132,'РРО 21-25'!CI$18:CI$1158)</f>
        <v>0</v>
      </c>
      <c r="AV132" s="179">
        <f>SUMIF('РРО 21-25'!CN$18:CN$1158,свод!AY132,'РРО 21-25'!CJ$18:CJ$1158)</f>
        <v>0</v>
      </c>
      <c r="AW132" s="179">
        <f>SUMIF('РРО 21-25'!CN$18:CN$1158,свод!AY132,'РРО 21-25'!CK$18:CK$1158)</f>
        <v>0</v>
      </c>
      <c r="AX132" s="179">
        <f>SUMIF('РРО 21-25'!CN$18:CN$1158,свод!AY132,'РРО 21-25'!CL$18:CL$1158)</f>
        <v>5637775</v>
      </c>
      <c r="AY132" t="str">
        <f t="shared" si="82"/>
        <v>4020000010804плановый</v>
      </c>
      <c r="BC132" s="142">
        <f t="shared" si="83"/>
        <v>80000</v>
      </c>
      <c r="BD132" s="142">
        <f t="shared" si="84"/>
        <v>0</v>
      </c>
      <c r="BE132" s="142">
        <f t="shared" si="85"/>
        <v>0</v>
      </c>
      <c r="BF132" s="142">
        <f t="shared" si="86"/>
        <v>0</v>
      </c>
      <c r="BG132" s="142">
        <f t="shared" si="87"/>
        <v>80000</v>
      </c>
      <c r="BH132" s="142">
        <f t="shared" si="88"/>
        <v>0</v>
      </c>
      <c r="BI132" s="142">
        <f t="shared" si="89"/>
        <v>0</v>
      </c>
      <c r="BJ132" s="142">
        <f t="shared" si="90"/>
        <v>0</v>
      </c>
      <c r="BK132" s="142">
        <f t="shared" si="91"/>
        <v>0</v>
      </c>
      <c r="BL132" s="142">
        <f t="shared" si="92"/>
        <v>0</v>
      </c>
    </row>
    <row r="133" spans="1:64" ht="15" customHeight="1">
      <c r="A133" s="184">
        <v>402000001</v>
      </c>
      <c r="B133" s="183" t="s">
        <v>1821</v>
      </c>
      <c r="C133" s="182" t="s">
        <v>214</v>
      </c>
      <c r="D133" s="182" t="s">
        <v>137</v>
      </c>
      <c r="E133" s="181" t="s">
        <v>1257</v>
      </c>
      <c r="F133" s="180">
        <f>SUMIF('РРО 21-25'!CN$18:CN$1158,свод!AY133,'РРО 21-25'!AT$18:AT$1158)</f>
        <v>186344.64</v>
      </c>
      <c r="G133" s="180">
        <f>SUMIF('РРО 21-25'!CN$18:CN$1158,свод!AY133,'РРО 21-25'!AU$18:AU$1158)</f>
        <v>186344.64</v>
      </c>
      <c r="H133" s="179">
        <f>SUMIF('РРО 21-25'!CN$18:CN$1158,свод!AY133,'РРО 21-25'!AV$18:AV$1158)</f>
        <v>0</v>
      </c>
      <c r="I133" s="179">
        <f>SUMIF('РРО 21-25'!CN$18:CN$1158,свод!AY133,'РРО 21-25'!AW$18:AW$1158)</f>
        <v>0</v>
      </c>
      <c r="J133" s="179">
        <f>SUMIF('РРО 21-25'!CN$18:CN$1158,свод!AY133,'РРО 21-25'!AX$18:AX$1158)</f>
        <v>0</v>
      </c>
      <c r="K133" s="179">
        <f>SUMIF('РРО 21-25'!CN$18:CN$1158,свод!AY133,'РРО 21-25'!AY$18:AY$1158)</f>
        <v>0</v>
      </c>
      <c r="L133" s="179">
        <f>SUMIF('РРО 21-25'!CN$18:CN$1158,свод!AY133,'РРО 21-25'!AZ$18:AZ$1158)</f>
        <v>0</v>
      </c>
      <c r="M133" s="179">
        <f>SUMIF('РРО 21-25'!CN$18:CN$1158,свод!AY133,'РРО 21-25'!BA$18:BA$1158)</f>
        <v>0</v>
      </c>
      <c r="N133" s="179">
        <f>SUMIF('РРО 21-25'!CN$18:CN$1158,свод!AY133,'РРО 21-25'!BB$18:BB$1158)</f>
        <v>186344.64</v>
      </c>
      <c r="O133" s="179">
        <f>SUMIF('РРО 21-25'!CN$18:CN$1158,свод!AY133,'РРО 21-25'!BC$18:BC$1158)</f>
        <v>186344.64</v>
      </c>
      <c r="P133" s="180">
        <f>SUMIF('РРО 21-25'!CN$18:CN$1158,свод!AY133,'РРО 21-25'!BD$18:BD$1158)</f>
        <v>248585</v>
      </c>
      <c r="Q133" s="179">
        <f>SUMIF('РРО 21-25'!CN$18:CN$1158,свод!AY133,'РРО 21-25'!BE$18:BE$1158)</f>
        <v>0</v>
      </c>
      <c r="R133" s="179">
        <f>SUMIF('РРО 21-25'!CN$18:CN$1158,свод!AY133,'РРО 21-25'!BF$18:BF$1158)</f>
        <v>0</v>
      </c>
      <c r="S133" s="179">
        <f>SUMIF('РРО 21-25'!CN$18:CN$1158,свод!AY133,'РРО 21-25'!BG$18:BG$1158)</f>
        <v>0</v>
      </c>
      <c r="T133" s="179">
        <f>SUMIF('РРО 21-25'!CN$18:CN$1158,свод!AY133,'РРО 21-25'!BH$18:BH$1158)</f>
        <v>248585</v>
      </c>
      <c r="U133" s="180">
        <f>SUMIF('РРО 21-25'!CN$18:CN$1158,свод!AY133,'РРО 21-25'!BI$18:BI$1158)</f>
        <v>258530</v>
      </c>
      <c r="V133" s="179">
        <f>SUMIF('РРО 21-25'!CN$18:CN$1158,свод!AY133,'РРО 21-25'!BJ$18:BJ$1158)</f>
        <v>0</v>
      </c>
      <c r="W133" s="179">
        <f>SUMIF('РРО 21-25'!CN$18:CN$1158,свод!AY133,'РРО 21-25'!BK$18:BK$1158)</f>
        <v>0</v>
      </c>
      <c r="X133" s="179">
        <f>SUMIF('РРО 21-25'!CN$18:CN$1158,свод!AY133,'РРО 21-25'!BL$18:BL$1158)</f>
        <v>0</v>
      </c>
      <c r="Y133" s="179">
        <f>SUMIF('РРО 21-25'!CN$18:CN$1158,свод!AY133,'РРО 21-25'!BM$18:BM$1158)</f>
        <v>258530</v>
      </c>
      <c r="Z133" s="180">
        <f>SUMIF('РРО 21-25'!CN$18:CN$1158,свод!AY133,'РРО 21-25'!BN$18:BN$1158)</f>
        <v>268876</v>
      </c>
      <c r="AA133" s="179">
        <f>SUMIF('РРО 21-25'!CN$18:CN$1158,свод!AY133,'РРО 21-25'!BO$18:BO$1158)</f>
        <v>0</v>
      </c>
      <c r="AB133" s="179">
        <f>SUMIF('РРО 21-25'!CN$18:CN$1158,свод!AY133,'РРО 21-25'!BP$18:BP$1158)</f>
        <v>0</v>
      </c>
      <c r="AC133" s="179">
        <f>SUMIF('РРО 21-25'!CN$18:CN$1158,свод!AY133,'РРО 21-25'!BQ$18:BQ$1158)</f>
        <v>0</v>
      </c>
      <c r="AD133" s="179">
        <f>SUMIF('РРО 21-25'!CN$18:CN$1158,свод!AY133,'РРО 21-25'!BR$18:BR$1158)</f>
        <v>268876</v>
      </c>
      <c r="AE133" s="180">
        <f>SUMIF('РРО 21-25'!CN$18:CN$1158,свод!AY133,'РРО 21-25'!BS$18:BS$1158)</f>
        <v>268876</v>
      </c>
      <c r="AF133" s="179">
        <f>SUMIF('РРО 21-25'!CN$18:CN$1158,свод!AY133,'РРО 21-25'!BT$18:BT$1158)</f>
        <v>0</v>
      </c>
      <c r="AG133" s="179">
        <f>SUMIF('РРО 21-25'!CN$18:CN$1158,свод!AY133,'РРО 21-25'!BU$18:BU$1158)</f>
        <v>0</v>
      </c>
      <c r="AH133" s="179">
        <f>SUMIF('РРО 21-25'!CN$18:CN$1158,свод!AY133,'РРО 21-25'!BV$18:BV$1158)</f>
        <v>0</v>
      </c>
      <c r="AI133" s="179">
        <f>SUMIF('РРО 21-25'!CN$18:CN$1158,свод!AY133,'РРО 21-25'!BW$18:BW$1158)</f>
        <v>268876</v>
      </c>
      <c r="AJ133" s="179">
        <f>SUMIF('РРО 21-25'!CN$18:CN$1158,свод!AY133,'РРО 21-25'!BX$18:BX$1158)</f>
        <v>186344.64</v>
      </c>
      <c r="AK133" s="179">
        <f>SUMIF('РРО 21-25'!CN$18:CN$1158,свод!AY133,'РРО 21-25'!BY$18:BY$1158)</f>
        <v>0</v>
      </c>
      <c r="AL133" s="179">
        <f>SUMIF('РРО 21-25'!CN$18:CN$1158,свод!AY133,'РРО 21-25'!BZ$18:BZ$1158)</f>
        <v>0</v>
      </c>
      <c r="AM133" s="179">
        <f>SUMIF('РРО 21-25'!CN$18:CN$1158,свод!AY133,'РРО 21-25'!CA$18:CA$1158)</f>
        <v>0</v>
      </c>
      <c r="AN133" s="179">
        <f>SUMIF('РРО 21-25'!CN$18:CN$1158,свод!AY133,'РРО 21-25'!CB$18:CB$1158)</f>
        <v>186344.64</v>
      </c>
      <c r="AO133" s="179">
        <f>SUMIF('РРО 21-25'!CN$18:CN$1158,свод!AY133,'РРО 21-25'!CC$18:CC$1158)</f>
        <v>248585</v>
      </c>
      <c r="AP133" s="179">
        <f>SUMIF('РРО 21-25'!CN$18:CN$1158,свод!AY133,'РРО 21-25'!CD$18:CD$1158)</f>
        <v>0</v>
      </c>
      <c r="AQ133" s="179">
        <f>SUMIF('РРО 21-25'!CN$18:CN$1158,свод!AY133,'РРО 21-25'!CE$18:CE$1158)</f>
        <v>0</v>
      </c>
      <c r="AR133" s="179">
        <f>SUMIF('РРО 21-25'!CN$18:CN$1158,свод!AY133,'РРО 21-25'!CF$18:CF$1158)</f>
        <v>0</v>
      </c>
      <c r="AS133" s="179">
        <f>SUMIF('РРО 21-25'!CN$18:CN$1158,свод!AY133,'РРО 21-25'!CG$18:CG$1158)</f>
        <v>248585</v>
      </c>
      <c r="AT133" s="179">
        <f>SUMIF('РРО 21-25'!CN$18:CN$1158,свод!AY133,'РРО 21-25'!CH$18:CH$1158)</f>
        <v>258530</v>
      </c>
      <c r="AU133" s="179">
        <f>SUMIF('РРО 21-25'!CN$18:CN$1158,свод!AY133,'РРО 21-25'!CI$18:CI$1158)</f>
        <v>0</v>
      </c>
      <c r="AV133" s="179">
        <f>SUMIF('РРО 21-25'!CN$18:CN$1158,свод!AY133,'РРО 21-25'!CJ$18:CJ$1158)</f>
        <v>0</v>
      </c>
      <c r="AW133" s="179">
        <f>SUMIF('РРО 21-25'!CN$18:CN$1158,свод!AY133,'РРО 21-25'!CK$18:CK$1158)</f>
        <v>0</v>
      </c>
      <c r="AX133" s="179">
        <f>SUMIF('РРО 21-25'!CN$18:CN$1158,свод!AY133,'РРО 21-25'!CL$18:CL$1158)</f>
        <v>258530</v>
      </c>
      <c r="AY133" t="str">
        <f t="shared" ref="AY133" si="184">CONCATENATE(A133,C133,D133,E133)</f>
        <v>4020000010804индексации</v>
      </c>
      <c r="BC133" s="142">
        <f t="shared" ref="BC133" si="185">AO133-P133</f>
        <v>0</v>
      </c>
      <c r="BD133" s="142">
        <f t="shared" ref="BD133" si="186">AP133-Q133</f>
        <v>0</v>
      </c>
      <c r="BE133" s="142">
        <f t="shared" ref="BE133" si="187">AQ133-R133</f>
        <v>0</v>
      </c>
      <c r="BF133" s="142">
        <f t="shared" ref="BF133" si="188">AR133-S133</f>
        <v>0</v>
      </c>
      <c r="BG133" s="142">
        <f t="shared" ref="BG133" si="189">AS133-T133</f>
        <v>0</v>
      </c>
      <c r="BH133" s="142">
        <f t="shared" ref="BH133" si="190">AT133-U133</f>
        <v>0</v>
      </c>
      <c r="BI133" s="142">
        <f t="shared" ref="BI133" si="191">AU133-V133</f>
        <v>0</v>
      </c>
      <c r="BJ133" s="142">
        <f t="shared" ref="BJ133" si="192">AV133-W133</f>
        <v>0</v>
      </c>
      <c r="BK133" s="142">
        <f t="shared" ref="BK133" si="193">AW133-X133</f>
        <v>0</v>
      </c>
      <c r="BL133" s="142">
        <f t="shared" ref="BL133" si="194">AX133-Y133</f>
        <v>0</v>
      </c>
    </row>
    <row r="134" spans="1:64" ht="15" customHeight="1">
      <c r="A134" s="184">
        <v>402000001</v>
      </c>
      <c r="B134" s="183" t="s">
        <v>1821</v>
      </c>
      <c r="C134" s="182" t="s">
        <v>303</v>
      </c>
      <c r="D134" s="182" t="s">
        <v>377</v>
      </c>
      <c r="E134" s="181" t="s">
        <v>92</v>
      </c>
      <c r="F134" s="180">
        <f>SUMIF('РРО 21-25'!CN$18:CN$1158,свод!AY134,'РРО 21-25'!AT$18:AT$1158)</f>
        <v>3204791.15</v>
      </c>
      <c r="G134" s="180">
        <f>SUMIF('РРО 21-25'!CN$18:CN$1158,свод!AY134,'РРО 21-25'!AU$18:AU$1158)</f>
        <v>3200856.67</v>
      </c>
      <c r="H134" s="179">
        <f>SUMIF('РРО 21-25'!CN$18:CN$1158,свод!AY134,'РРО 21-25'!AV$18:AV$1158)</f>
        <v>0</v>
      </c>
      <c r="I134" s="179">
        <f>SUMIF('РРО 21-25'!CN$18:CN$1158,свод!AY134,'РРО 21-25'!AW$18:AW$1158)</f>
        <v>0</v>
      </c>
      <c r="J134" s="179">
        <f>SUMIF('РРО 21-25'!CN$18:CN$1158,свод!AY134,'РРО 21-25'!AX$18:AX$1158)</f>
        <v>0</v>
      </c>
      <c r="K134" s="179">
        <f>SUMIF('РРО 21-25'!CN$18:CN$1158,свод!AY134,'РРО 21-25'!AY$18:AY$1158)</f>
        <v>0</v>
      </c>
      <c r="L134" s="179">
        <f>SUMIF('РРО 21-25'!CN$18:CN$1158,свод!AY134,'РРО 21-25'!AZ$18:AZ$1158)</f>
        <v>0</v>
      </c>
      <c r="M134" s="179">
        <f>SUMIF('РРО 21-25'!CN$18:CN$1158,свод!AY134,'РРО 21-25'!BA$18:BA$1158)</f>
        <v>0</v>
      </c>
      <c r="N134" s="179">
        <f>SUMIF('РРО 21-25'!CN$18:CN$1158,свод!AY134,'РРО 21-25'!BB$18:BB$1158)</f>
        <v>3204791.15</v>
      </c>
      <c r="O134" s="179">
        <f>SUMIF('РРО 21-25'!CN$18:CN$1158,свод!AY134,'РРО 21-25'!BC$18:BC$1158)</f>
        <v>3200856.67</v>
      </c>
      <c r="P134" s="180">
        <f>SUMIF('РРО 21-25'!CN$18:CN$1158,свод!AY134,'РРО 21-25'!BD$18:BD$1158)</f>
        <v>6933934</v>
      </c>
      <c r="Q134" s="179">
        <f>SUMIF('РРО 21-25'!CN$18:CN$1158,свод!AY134,'РРО 21-25'!BE$18:BE$1158)</f>
        <v>0</v>
      </c>
      <c r="R134" s="179">
        <f>SUMIF('РРО 21-25'!CN$18:CN$1158,свод!AY134,'РРО 21-25'!BF$18:BF$1158)</f>
        <v>0</v>
      </c>
      <c r="S134" s="179">
        <f>SUMIF('РРО 21-25'!CN$18:CN$1158,свод!AY134,'РРО 21-25'!BG$18:BG$1158)</f>
        <v>0</v>
      </c>
      <c r="T134" s="179">
        <f>SUMIF('РРО 21-25'!CN$18:CN$1158,свод!AY134,'РРО 21-25'!BH$18:BH$1158)</f>
        <v>6933934</v>
      </c>
      <c r="U134" s="180">
        <f>SUMIF('РРО 21-25'!CN$18:CN$1158,свод!AY134,'РРО 21-25'!BI$18:BI$1158)</f>
        <v>2892515</v>
      </c>
      <c r="V134" s="179">
        <f>SUMIF('РРО 21-25'!CN$18:CN$1158,свод!AY134,'РРО 21-25'!BJ$18:BJ$1158)</f>
        <v>0</v>
      </c>
      <c r="W134" s="179">
        <f>SUMIF('РРО 21-25'!CN$18:CN$1158,свод!AY134,'РРО 21-25'!BK$18:BK$1158)</f>
        <v>0</v>
      </c>
      <c r="X134" s="179">
        <f>SUMIF('РРО 21-25'!CN$18:CN$1158,свод!AY134,'РРО 21-25'!BL$18:BL$1158)</f>
        <v>0</v>
      </c>
      <c r="Y134" s="179">
        <f>SUMIF('РРО 21-25'!CN$18:CN$1158,свод!AY134,'РРО 21-25'!BM$18:BM$1158)</f>
        <v>2892515</v>
      </c>
      <c r="Z134" s="180">
        <f>SUMIF('РРО 21-25'!CN$18:CN$1158,свод!AY134,'РРО 21-25'!BN$18:BN$1158)</f>
        <v>2895803</v>
      </c>
      <c r="AA134" s="179">
        <f>SUMIF('РРО 21-25'!CN$18:CN$1158,свод!AY134,'РРО 21-25'!BO$18:BO$1158)</f>
        <v>0</v>
      </c>
      <c r="AB134" s="179">
        <f>SUMIF('РРО 21-25'!CN$18:CN$1158,свод!AY134,'РРО 21-25'!BP$18:BP$1158)</f>
        <v>0</v>
      </c>
      <c r="AC134" s="179">
        <f>SUMIF('РРО 21-25'!CN$18:CN$1158,свод!AY134,'РРО 21-25'!BQ$18:BQ$1158)</f>
        <v>0</v>
      </c>
      <c r="AD134" s="179">
        <f>SUMIF('РРО 21-25'!CN$18:CN$1158,свод!AY134,'РРО 21-25'!BR$18:BR$1158)</f>
        <v>2895803</v>
      </c>
      <c r="AE134" s="180">
        <f>SUMIF('РРО 21-25'!CN$18:CN$1158,свод!AY134,'РРО 21-25'!BS$18:BS$1158)</f>
        <v>2895803</v>
      </c>
      <c r="AF134" s="179">
        <f>SUMIF('РРО 21-25'!CN$18:CN$1158,свод!AY134,'РРО 21-25'!BT$18:BT$1158)</f>
        <v>0</v>
      </c>
      <c r="AG134" s="179">
        <f>SUMIF('РРО 21-25'!CN$18:CN$1158,свод!AY134,'РРО 21-25'!BU$18:BU$1158)</f>
        <v>0</v>
      </c>
      <c r="AH134" s="179">
        <f>SUMIF('РРО 21-25'!CN$18:CN$1158,свод!AY134,'РРО 21-25'!BV$18:BV$1158)</f>
        <v>0</v>
      </c>
      <c r="AI134" s="179">
        <f>SUMIF('РРО 21-25'!CN$18:CN$1158,свод!AY134,'РРО 21-25'!BW$18:BW$1158)</f>
        <v>2895803</v>
      </c>
      <c r="AJ134" s="179">
        <f>SUMIF('РРО 21-25'!CN$18:CN$1158,свод!AY134,'РРО 21-25'!BX$18:BX$1158)</f>
        <v>3204791.15</v>
      </c>
      <c r="AK134" s="179">
        <f>SUMIF('РРО 21-25'!CN$18:CN$1158,свод!AY134,'РРО 21-25'!BY$18:BY$1158)</f>
        <v>0</v>
      </c>
      <c r="AL134" s="179">
        <f>SUMIF('РРО 21-25'!CN$18:CN$1158,свод!AY134,'РРО 21-25'!BZ$18:BZ$1158)</f>
        <v>0</v>
      </c>
      <c r="AM134" s="179">
        <f>SUMIF('РРО 21-25'!CN$18:CN$1158,свод!AY134,'РРО 21-25'!CA$18:CA$1158)</f>
        <v>0</v>
      </c>
      <c r="AN134" s="179">
        <f>SUMIF('РРО 21-25'!CN$18:CN$1158,свод!AY134,'РРО 21-25'!CB$18:CB$1158)</f>
        <v>3204791.15</v>
      </c>
      <c r="AO134" s="179">
        <f>SUMIF('РРО 21-25'!CN$18:CN$1158,свод!AY134,'РРО 21-25'!CC$18:CC$1158)</f>
        <v>6933934</v>
      </c>
      <c r="AP134" s="179">
        <f>SUMIF('РРО 21-25'!CN$18:CN$1158,свод!AY134,'РРО 21-25'!CD$18:CD$1158)</f>
        <v>0</v>
      </c>
      <c r="AQ134" s="179">
        <f>SUMIF('РРО 21-25'!CN$18:CN$1158,свод!AY134,'РРО 21-25'!CE$18:CE$1158)</f>
        <v>0</v>
      </c>
      <c r="AR134" s="179">
        <f>SUMIF('РРО 21-25'!CN$18:CN$1158,свод!AY134,'РРО 21-25'!CF$18:CF$1158)</f>
        <v>0</v>
      </c>
      <c r="AS134" s="179">
        <f>SUMIF('РРО 21-25'!CN$18:CN$1158,свод!AY134,'РРО 21-25'!CG$18:CG$1158)</f>
        <v>6933934</v>
      </c>
      <c r="AT134" s="179">
        <f>SUMIF('РРО 21-25'!CN$18:CN$1158,свод!AY134,'РРО 21-25'!CH$18:CH$1158)</f>
        <v>2892515</v>
      </c>
      <c r="AU134" s="179">
        <f>SUMIF('РРО 21-25'!CN$18:CN$1158,свод!AY134,'РРО 21-25'!CI$18:CI$1158)</f>
        <v>0</v>
      </c>
      <c r="AV134" s="179">
        <f>SUMIF('РРО 21-25'!CN$18:CN$1158,свод!AY134,'РРО 21-25'!CJ$18:CJ$1158)</f>
        <v>0</v>
      </c>
      <c r="AW134" s="179">
        <f>SUMIF('РРО 21-25'!CN$18:CN$1158,свод!AY134,'РРО 21-25'!CK$18:CK$1158)</f>
        <v>0</v>
      </c>
      <c r="AX134" s="179">
        <f>SUMIF('РРО 21-25'!CN$18:CN$1158,свод!AY134,'РРО 21-25'!CL$18:CL$1158)</f>
        <v>2892515</v>
      </c>
      <c r="AY134" t="str">
        <f t="shared" si="82"/>
        <v>4020000011006плановый</v>
      </c>
      <c r="BC134" s="142">
        <f t="shared" si="83"/>
        <v>0</v>
      </c>
      <c r="BD134" s="142">
        <f t="shared" si="84"/>
        <v>0</v>
      </c>
      <c r="BE134" s="142">
        <f t="shared" si="85"/>
        <v>0</v>
      </c>
      <c r="BF134" s="142">
        <f t="shared" si="86"/>
        <v>0</v>
      </c>
      <c r="BG134" s="142">
        <f t="shared" si="87"/>
        <v>0</v>
      </c>
      <c r="BH134" s="142">
        <f t="shared" si="88"/>
        <v>0</v>
      </c>
      <c r="BI134" s="142">
        <f t="shared" si="89"/>
        <v>0</v>
      </c>
      <c r="BJ134" s="142">
        <f t="shared" si="90"/>
        <v>0</v>
      </c>
      <c r="BK134" s="142">
        <f t="shared" si="91"/>
        <v>0</v>
      </c>
      <c r="BL134" s="142">
        <f t="shared" si="92"/>
        <v>0</v>
      </c>
    </row>
    <row r="135" spans="1:64" ht="15" customHeight="1">
      <c r="A135" s="184">
        <v>402000001</v>
      </c>
      <c r="B135" s="183" t="s">
        <v>1821</v>
      </c>
      <c r="C135" s="182" t="s">
        <v>303</v>
      </c>
      <c r="D135" s="182" t="s">
        <v>377</v>
      </c>
      <c r="E135" s="181" t="s">
        <v>1257</v>
      </c>
      <c r="F135" s="180">
        <f>SUMIF('РРО 21-25'!CN$18:CN$1158,свод!AY135,'РРО 21-25'!AT$18:AT$1158)</f>
        <v>303373</v>
      </c>
      <c r="G135" s="180">
        <f>SUMIF('РРО 21-25'!CN$18:CN$1158,свод!AY135,'РРО 21-25'!AU$18:AU$1158)</f>
        <v>303373</v>
      </c>
      <c r="H135" s="179">
        <f>SUMIF('РРО 21-25'!CN$18:CN$1158,свод!AY135,'РРО 21-25'!AV$18:AV$1158)</f>
        <v>0</v>
      </c>
      <c r="I135" s="179">
        <f>SUMIF('РРО 21-25'!CN$18:CN$1158,свод!AY135,'РРО 21-25'!AW$18:AW$1158)</f>
        <v>0</v>
      </c>
      <c r="J135" s="179">
        <f>SUMIF('РРО 21-25'!CN$18:CN$1158,свод!AY135,'РРО 21-25'!AX$18:AX$1158)</f>
        <v>0</v>
      </c>
      <c r="K135" s="179">
        <f>SUMIF('РРО 21-25'!CN$18:CN$1158,свод!AY135,'РРО 21-25'!AY$18:AY$1158)</f>
        <v>0</v>
      </c>
      <c r="L135" s="179">
        <f>SUMIF('РРО 21-25'!CN$18:CN$1158,свод!AY135,'РРО 21-25'!AZ$18:AZ$1158)</f>
        <v>0</v>
      </c>
      <c r="M135" s="179">
        <f>SUMIF('РРО 21-25'!CN$18:CN$1158,свод!AY135,'РРО 21-25'!BA$18:BA$1158)</f>
        <v>0</v>
      </c>
      <c r="N135" s="179">
        <f>SUMIF('РРО 21-25'!CN$18:CN$1158,свод!AY135,'РРО 21-25'!BB$18:BB$1158)</f>
        <v>303373</v>
      </c>
      <c r="O135" s="179">
        <f>SUMIF('РРО 21-25'!CN$18:CN$1158,свод!AY135,'РРО 21-25'!BC$18:BC$1158)</f>
        <v>303373</v>
      </c>
      <c r="P135" s="180">
        <f>SUMIF('РРО 21-25'!CN$18:CN$1158,свод!AY135,'РРО 21-25'!BD$18:BD$1158)</f>
        <v>314745</v>
      </c>
      <c r="Q135" s="179">
        <f>SUMIF('РРО 21-25'!CN$18:CN$1158,свод!AY135,'РРО 21-25'!BE$18:BE$1158)</f>
        <v>0</v>
      </c>
      <c r="R135" s="179">
        <f>SUMIF('РРО 21-25'!CN$18:CN$1158,свод!AY135,'РРО 21-25'!BF$18:BF$1158)</f>
        <v>0</v>
      </c>
      <c r="S135" s="179">
        <f>SUMIF('РРО 21-25'!CN$18:CN$1158,свод!AY135,'РРО 21-25'!BG$18:BG$1158)</f>
        <v>0</v>
      </c>
      <c r="T135" s="179">
        <f>SUMIF('РРО 21-25'!CN$18:CN$1158,свод!AY135,'РРО 21-25'!BH$18:BH$1158)</f>
        <v>314745</v>
      </c>
      <c r="U135" s="180">
        <f>SUMIF('РРО 21-25'!CN$18:CN$1158,свод!AY135,'РРО 21-25'!BI$18:BI$1158)</f>
        <v>327334</v>
      </c>
      <c r="V135" s="179">
        <f>SUMIF('РРО 21-25'!CN$18:CN$1158,свод!AY135,'РРО 21-25'!BJ$18:BJ$1158)</f>
        <v>0</v>
      </c>
      <c r="W135" s="179">
        <f>SUMIF('РРО 21-25'!CN$18:CN$1158,свод!AY135,'РРО 21-25'!BK$18:BK$1158)</f>
        <v>0</v>
      </c>
      <c r="X135" s="179">
        <f>SUMIF('РРО 21-25'!CN$18:CN$1158,свод!AY135,'РРО 21-25'!BL$18:BL$1158)</f>
        <v>0</v>
      </c>
      <c r="Y135" s="179">
        <f>SUMIF('РРО 21-25'!CN$18:CN$1158,свод!AY135,'РРО 21-25'!BM$18:BM$1158)</f>
        <v>327334</v>
      </c>
      <c r="Z135" s="180">
        <f>SUMIF('РРО 21-25'!CN$18:CN$1158,свод!AY135,'РРО 21-25'!BN$18:BN$1158)</f>
        <v>340426</v>
      </c>
      <c r="AA135" s="179">
        <f>SUMIF('РРО 21-25'!CN$18:CN$1158,свод!AY135,'РРО 21-25'!BO$18:BO$1158)</f>
        <v>0</v>
      </c>
      <c r="AB135" s="179">
        <f>SUMIF('РРО 21-25'!CN$18:CN$1158,свод!AY135,'РРО 21-25'!BP$18:BP$1158)</f>
        <v>0</v>
      </c>
      <c r="AC135" s="179">
        <f>SUMIF('РРО 21-25'!CN$18:CN$1158,свод!AY135,'РРО 21-25'!BQ$18:BQ$1158)</f>
        <v>0</v>
      </c>
      <c r="AD135" s="179">
        <f>SUMIF('РРО 21-25'!CN$18:CN$1158,свод!AY135,'РРО 21-25'!BR$18:BR$1158)</f>
        <v>340426</v>
      </c>
      <c r="AE135" s="180">
        <f>SUMIF('РРО 21-25'!CN$18:CN$1158,свод!AY135,'РРО 21-25'!BS$18:BS$1158)</f>
        <v>340426</v>
      </c>
      <c r="AF135" s="179">
        <f>SUMIF('РРО 21-25'!CN$18:CN$1158,свод!AY135,'РРО 21-25'!BT$18:BT$1158)</f>
        <v>0</v>
      </c>
      <c r="AG135" s="179">
        <f>SUMIF('РРО 21-25'!CN$18:CN$1158,свод!AY135,'РРО 21-25'!BU$18:BU$1158)</f>
        <v>0</v>
      </c>
      <c r="AH135" s="179">
        <f>SUMIF('РРО 21-25'!CN$18:CN$1158,свод!AY135,'РРО 21-25'!BV$18:BV$1158)</f>
        <v>0</v>
      </c>
      <c r="AI135" s="179">
        <f>SUMIF('РРО 21-25'!CN$18:CN$1158,свод!AY135,'РРО 21-25'!BW$18:BW$1158)</f>
        <v>340426</v>
      </c>
      <c r="AJ135" s="179">
        <f>SUMIF('РРО 21-25'!CN$18:CN$1158,свод!AY135,'РРО 21-25'!BX$18:BX$1158)</f>
        <v>303373</v>
      </c>
      <c r="AK135" s="179">
        <f>SUMIF('РРО 21-25'!CN$18:CN$1158,свод!AY135,'РРО 21-25'!BY$18:BY$1158)</f>
        <v>0</v>
      </c>
      <c r="AL135" s="179">
        <f>SUMIF('РРО 21-25'!CN$18:CN$1158,свод!AY135,'РРО 21-25'!BZ$18:BZ$1158)</f>
        <v>0</v>
      </c>
      <c r="AM135" s="179">
        <f>SUMIF('РРО 21-25'!CN$18:CN$1158,свод!AY135,'РРО 21-25'!CA$18:CA$1158)</f>
        <v>0</v>
      </c>
      <c r="AN135" s="179">
        <f>SUMIF('РРО 21-25'!CN$18:CN$1158,свод!AY135,'РРО 21-25'!CB$18:CB$1158)</f>
        <v>303373</v>
      </c>
      <c r="AO135" s="179">
        <f>SUMIF('РРО 21-25'!CN$18:CN$1158,свод!AY135,'РРО 21-25'!CC$18:CC$1158)</f>
        <v>314745</v>
      </c>
      <c r="AP135" s="179">
        <f>SUMIF('РРО 21-25'!CN$18:CN$1158,свод!AY135,'РРО 21-25'!CD$18:CD$1158)</f>
        <v>0</v>
      </c>
      <c r="AQ135" s="179">
        <f>SUMIF('РРО 21-25'!CN$18:CN$1158,свод!AY135,'РРО 21-25'!CE$18:CE$1158)</f>
        <v>0</v>
      </c>
      <c r="AR135" s="179">
        <f>SUMIF('РРО 21-25'!CN$18:CN$1158,свод!AY135,'РРО 21-25'!CF$18:CF$1158)</f>
        <v>0</v>
      </c>
      <c r="AS135" s="179">
        <f>SUMIF('РРО 21-25'!CN$18:CN$1158,свод!AY135,'РРО 21-25'!CG$18:CG$1158)</f>
        <v>314745</v>
      </c>
      <c r="AT135" s="179">
        <f>SUMIF('РРО 21-25'!CN$18:CN$1158,свод!AY135,'РРО 21-25'!CH$18:CH$1158)</f>
        <v>327334</v>
      </c>
      <c r="AU135" s="179">
        <f>SUMIF('РРО 21-25'!CN$18:CN$1158,свод!AY135,'РРО 21-25'!CI$18:CI$1158)</f>
        <v>0</v>
      </c>
      <c r="AV135" s="179">
        <f>SUMIF('РРО 21-25'!CN$18:CN$1158,свод!AY135,'РРО 21-25'!CJ$18:CJ$1158)</f>
        <v>0</v>
      </c>
      <c r="AW135" s="179">
        <f>SUMIF('РРО 21-25'!CN$18:CN$1158,свод!AY135,'РРО 21-25'!CK$18:CK$1158)</f>
        <v>0</v>
      </c>
      <c r="AX135" s="179">
        <f>SUMIF('РРО 21-25'!CN$18:CN$1158,свод!AY135,'РРО 21-25'!CL$18:CL$1158)</f>
        <v>327334</v>
      </c>
      <c r="AY135" t="str">
        <f t="shared" ref="AY135" si="195">CONCATENATE(A135,C135,D135,E135)</f>
        <v>4020000011006индексации</v>
      </c>
      <c r="BC135" s="142">
        <f t="shared" ref="BC135" si="196">AO135-P135</f>
        <v>0</v>
      </c>
      <c r="BD135" s="142">
        <f t="shared" ref="BD135" si="197">AP135-Q135</f>
        <v>0</v>
      </c>
      <c r="BE135" s="142">
        <f t="shared" ref="BE135" si="198">AQ135-R135</f>
        <v>0</v>
      </c>
      <c r="BF135" s="142">
        <f t="shared" ref="BF135" si="199">AR135-S135</f>
        <v>0</v>
      </c>
      <c r="BG135" s="142">
        <f t="shared" ref="BG135" si="200">AS135-T135</f>
        <v>0</v>
      </c>
      <c r="BH135" s="142">
        <f t="shared" ref="BH135" si="201">AT135-U135</f>
        <v>0</v>
      </c>
      <c r="BI135" s="142">
        <f t="shared" ref="BI135" si="202">AU135-V135</f>
        <v>0</v>
      </c>
      <c r="BJ135" s="142">
        <f t="shared" ref="BJ135" si="203">AV135-W135</f>
        <v>0</v>
      </c>
      <c r="BK135" s="142">
        <f t="shared" ref="BK135" si="204">AW135-X135</f>
        <v>0</v>
      </c>
      <c r="BL135" s="142">
        <f t="shared" ref="BL135" si="205">AX135-Y135</f>
        <v>0</v>
      </c>
    </row>
    <row r="136" spans="1:64" ht="15" customHeight="1">
      <c r="A136" s="184">
        <v>402000001</v>
      </c>
      <c r="B136" s="183" t="s">
        <v>1821</v>
      </c>
      <c r="C136" s="182" t="s">
        <v>147</v>
      </c>
      <c r="D136" s="182" t="s">
        <v>205</v>
      </c>
      <c r="E136" s="181" t="s">
        <v>91</v>
      </c>
      <c r="F136" s="180">
        <f>SUMIF('РРО 21-25'!CN$18:CN$1158,свод!AY136,'РРО 21-25'!AT$18:AT$1158)</f>
        <v>3143791.6700000004</v>
      </c>
      <c r="G136" s="180">
        <f>SUMIF('РРО 21-25'!CN$18:CN$1158,свод!AY136,'РРО 21-25'!AU$18:AU$1158)</f>
        <v>3143791.6700000004</v>
      </c>
      <c r="H136" s="179">
        <f>SUMIF('РРО 21-25'!CN$18:CN$1158,свод!AY136,'РРО 21-25'!AV$18:AV$1158)</f>
        <v>0</v>
      </c>
      <c r="I136" s="179">
        <f>SUMIF('РРО 21-25'!CN$18:CN$1158,свод!AY136,'РРО 21-25'!AW$18:AW$1158)</f>
        <v>0</v>
      </c>
      <c r="J136" s="179">
        <f>SUMIF('РРО 21-25'!CN$18:CN$1158,свод!AY136,'РРО 21-25'!AX$18:AX$1158)</f>
        <v>108060.81999999999</v>
      </c>
      <c r="K136" s="179">
        <f>SUMIF('РРО 21-25'!CN$18:CN$1158,свод!AY136,'РРО 21-25'!AY$18:AY$1158)</f>
        <v>108060.81999999999</v>
      </c>
      <c r="L136" s="179">
        <f>SUMIF('РРО 21-25'!CN$18:CN$1158,свод!AY136,'РРО 21-25'!AZ$18:AZ$1158)</f>
        <v>0</v>
      </c>
      <c r="M136" s="179">
        <f>SUMIF('РРО 21-25'!CN$18:CN$1158,свод!AY136,'РРО 21-25'!BA$18:BA$1158)</f>
        <v>0</v>
      </c>
      <c r="N136" s="179">
        <f>SUMIF('РРО 21-25'!CN$18:CN$1158,свод!AY136,'РРО 21-25'!BB$18:BB$1158)</f>
        <v>3035730.85</v>
      </c>
      <c r="O136" s="179">
        <f>SUMIF('РРО 21-25'!CN$18:CN$1158,свод!AY136,'РРО 21-25'!BC$18:BC$1158)</f>
        <v>3035730.85</v>
      </c>
      <c r="P136" s="180">
        <f>SUMIF('РРО 21-25'!CN$18:CN$1158,свод!AY136,'РРО 21-25'!BD$18:BD$1158)</f>
        <v>2941950</v>
      </c>
      <c r="Q136" s="179">
        <f>SUMIF('РРО 21-25'!CN$18:CN$1158,свод!AY136,'РРО 21-25'!BE$18:BE$1158)</f>
        <v>0</v>
      </c>
      <c r="R136" s="179">
        <f>SUMIF('РРО 21-25'!CN$18:CN$1158,свод!AY136,'РРО 21-25'!BF$18:BF$1158)</f>
        <v>0</v>
      </c>
      <c r="S136" s="179">
        <f>SUMIF('РРО 21-25'!CN$18:CN$1158,свод!AY136,'РРО 21-25'!BG$18:BG$1158)</f>
        <v>0</v>
      </c>
      <c r="T136" s="179">
        <f>SUMIF('РРО 21-25'!CN$18:CN$1158,свод!AY136,'РРО 21-25'!BH$18:BH$1158)</f>
        <v>2941950</v>
      </c>
      <c r="U136" s="180">
        <f>SUMIF('РРО 21-25'!CN$18:CN$1158,свод!AY136,'РРО 21-25'!BI$18:BI$1158)</f>
        <v>3139290</v>
      </c>
      <c r="V136" s="179">
        <f>SUMIF('РРО 21-25'!CN$18:CN$1158,свод!AY136,'РРО 21-25'!BJ$18:BJ$1158)</f>
        <v>0</v>
      </c>
      <c r="W136" s="179">
        <f>SUMIF('РРО 21-25'!CN$18:CN$1158,свод!AY136,'РРО 21-25'!BK$18:BK$1158)</f>
        <v>0</v>
      </c>
      <c r="X136" s="179">
        <f>SUMIF('РРО 21-25'!CN$18:CN$1158,свод!AY136,'РРО 21-25'!BL$18:BL$1158)</f>
        <v>0</v>
      </c>
      <c r="Y136" s="179">
        <f>SUMIF('РРО 21-25'!CN$18:CN$1158,свод!AY136,'РРО 21-25'!BM$18:BM$1158)</f>
        <v>3139290</v>
      </c>
      <c r="Z136" s="180">
        <f>SUMIF('РРО 21-25'!CN$18:CN$1158,свод!AY136,'РРО 21-25'!BN$18:BN$1158)</f>
        <v>3139290</v>
      </c>
      <c r="AA136" s="179">
        <f>SUMIF('РРО 21-25'!CN$18:CN$1158,свод!AY136,'РРО 21-25'!BO$18:BO$1158)</f>
        <v>0</v>
      </c>
      <c r="AB136" s="179">
        <f>SUMIF('РРО 21-25'!CN$18:CN$1158,свод!AY136,'РРО 21-25'!BP$18:BP$1158)</f>
        <v>0</v>
      </c>
      <c r="AC136" s="179">
        <f>SUMIF('РРО 21-25'!CN$18:CN$1158,свод!AY136,'РРО 21-25'!BQ$18:BQ$1158)</f>
        <v>0</v>
      </c>
      <c r="AD136" s="179">
        <f>SUMIF('РРО 21-25'!CN$18:CN$1158,свод!AY136,'РРО 21-25'!BR$18:BR$1158)</f>
        <v>3139290</v>
      </c>
      <c r="AE136" s="180">
        <f>SUMIF('РРО 21-25'!CN$18:CN$1158,свод!AY136,'РРО 21-25'!BS$18:BS$1158)</f>
        <v>3139290</v>
      </c>
      <c r="AF136" s="179">
        <f>SUMIF('РРО 21-25'!CN$18:CN$1158,свод!AY136,'РРО 21-25'!BT$18:BT$1158)</f>
        <v>0</v>
      </c>
      <c r="AG136" s="179">
        <f>SUMIF('РРО 21-25'!CN$18:CN$1158,свод!AY136,'РРО 21-25'!BU$18:BU$1158)</f>
        <v>0</v>
      </c>
      <c r="AH136" s="179">
        <f>SUMIF('РРО 21-25'!CN$18:CN$1158,свод!AY136,'РРО 21-25'!BV$18:BV$1158)</f>
        <v>0</v>
      </c>
      <c r="AI136" s="179">
        <f>SUMIF('РРО 21-25'!CN$18:CN$1158,свод!AY136,'РРО 21-25'!BW$18:BW$1158)</f>
        <v>3139290</v>
      </c>
      <c r="AJ136" s="179">
        <f>SUMIF('РРО 21-25'!CN$18:CN$1158,свод!AY136,'РРО 21-25'!BX$18:BX$1158)</f>
        <v>3143791.6700000004</v>
      </c>
      <c r="AK136" s="179">
        <f>SUMIF('РРО 21-25'!CN$18:CN$1158,свод!AY136,'РРО 21-25'!BY$18:BY$1158)</f>
        <v>0</v>
      </c>
      <c r="AL136" s="179">
        <f>SUMIF('РРО 21-25'!CN$18:CN$1158,свод!AY136,'РРО 21-25'!BZ$18:BZ$1158)</f>
        <v>108060.81999999999</v>
      </c>
      <c r="AM136" s="179">
        <f>SUMIF('РРО 21-25'!CN$18:CN$1158,свод!AY136,'РРО 21-25'!CA$18:CA$1158)</f>
        <v>0</v>
      </c>
      <c r="AN136" s="179">
        <f>SUMIF('РРО 21-25'!CN$18:CN$1158,свод!AY136,'РРО 21-25'!CB$18:CB$1158)</f>
        <v>3035730.85</v>
      </c>
      <c r="AO136" s="179">
        <f>SUMIF('РРО 21-25'!CN$18:CN$1158,свод!AY136,'РРО 21-25'!CC$18:CC$1158)</f>
        <v>2941950</v>
      </c>
      <c r="AP136" s="179">
        <f>SUMIF('РРО 21-25'!CN$18:CN$1158,свод!AY136,'РРО 21-25'!CD$18:CD$1158)</f>
        <v>0</v>
      </c>
      <c r="AQ136" s="179">
        <f>SUMIF('РРО 21-25'!CN$18:CN$1158,свод!AY136,'РРО 21-25'!CE$18:CE$1158)</f>
        <v>0</v>
      </c>
      <c r="AR136" s="179">
        <f>SUMIF('РРО 21-25'!CN$18:CN$1158,свод!AY136,'РРО 21-25'!CF$18:CF$1158)</f>
        <v>0</v>
      </c>
      <c r="AS136" s="179">
        <f>SUMIF('РРО 21-25'!CN$18:CN$1158,свод!AY136,'РРО 21-25'!CG$18:CG$1158)</f>
        <v>2941950</v>
      </c>
      <c r="AT136" s="179">
        <f>SUMIF('РРО 21-25'!CN$18:CN$1158,свод!AY136,'РРО 21-25'!CH$18:CH$1158)</f>
        <v>3139290</v>
      </c>
      <c r="AU136" s="179">
        <f>SUMIF('РРО 21-25'!CN$18:CN$1158,свод!AY136,'РРО 21-25'!CI$18:CI$1158)</f>
        <v>0</v>
      </c>
      <c r="AV136" s="179">
        <f>SUMIF('РРО 21-25'!CN$18:CN$1158,свод!AY136,'РРО 21-25'!CJ$18:CJ$1158)</f>
        <v>0</v>
      </c>
      <c r="AW136" s="179">
        <f>SUMIF('РРО 21-25'!CN$18:CN$1158,свод!AY136,'РРО 21-25'!CK$18:CK$1158)</f>
        <v>0</v>
      </c>
      <c r="AX136" s="179">
        <f>SUMIF('РРО 21-25'!CN$18:CN$1158,свод!AY136,'РРО 21-25'!CL$18:CL$1158)</f>
        <v>3139290</v>
      </c>
      <c r="AY136" t="str">
        <f t="shared" si="82"/>
        <v>4020000011105нормативный</v>
      </c>
      <c r="BC136" s="142">
        <f t="shared" si="83"/>
        <v>0</v>
      </c>
      <c r="BD136" s="142">
        <f t="shared" si="84"/>
        <v>0</v>
      </c>
      <c r="BE136" s="142">
        <f t="shared" si="85"/>
        <v>0</v>
      </c>
      <c r="BF136" s="142">
        <f t="shared" si="86"/>
        <v>0</v>
      </c>
      <c r="BG136" s="142">
        <f t="shared" si="87"/>
        <v>0</v>
      </c>
      <c r="BH136" s="142">
        <f t="shared" si="88"/>
        <v>0</v>
      </c>
      <c r="BI136" s="142">
        <f t="shared" si="89"/>
        <v>0</v>
      </c>
      <c r="BJ136" s="142">
        <f t="shared" si="90"/>
        <v>0</v>
      </c>
      <c r="BK136" s="142">
        <f t="shared" si="91"/>
        <v>0</v>
      </c>
      <c r="BL136" s="142">
        <f t="shared" si="92"/>
        <v>0</v>
      </c>
    </row>
    <row r="137" spans="1:64" ht="15" customHeight="1">
      <c r="A137" s="184" t="s">
        <v>1820</v>
      </c>
      <c r="B137" s="183" t="s">
        <v>69</v>
      </c>
      <c r="C137" s="182" t="s">
        <v>71</v>
      </c>
      <c r="D137" s="182" t="s">
        <v>90</v>
      </c>
      <c r="E137" s="181" t="s">
        <v>91</v>
      </c>
      <c r="F137" s="180">
        <f>SUMIF('РРО 21-25'!CN$18:CN$1158,свод!AY137,'РРО 21-25'!AT$18:AT$1158)</f>
        <v>1789309.55</v>
      </c>
      <c r="G137" s="180">
        <f>SUMIF('РРО 21-25'!CN$18:CN$1158,свод!AY137,'РРО 21-25'!AU$18:AU$1158)</f>
        <v>1789309.55</v>
      </c>
      <c r="H137" s="179">
        <f>SUMIF('РРО 21-25'!CN$18:CN$1158,свод!AY137,'РРО 21-25'!AV$18:AV$1158)</f>
        <v>0</v>
      </c>
      <c r="I137" s="179">
        <f>SUMIF('РРО 21-25'!CN$18:CN$1158,свод!AY137,'РРО 21-25'!AW$18:AW$1158)</f>
        <v>0</v>
      </c>
      <c r="J137" s="179">
        <f>SUMIF('РРО 21-25'!CN$18:CN$1158,свод!AY137,'РРО 21-25'!AX$18:AX$1158)</f>
        <v>0</v>
      </c>
      <c r="K137" s="179">
        <f>SUMIF('РРО 21-25'!CN$18:CN$1158,свод!AY137,'РРО 21-25'!AY$18:AY$1158)</f>
        <v>0</v>
      </c>
      <c r="L137" s="179">
        <f>SUMIF('РРО 21-25'!CN$18:CN$1158,свод!AY137,'РРО 21-25'!AZ$18:AZ$1158)</f>
        <v>0</v>
      </c>
      <c r="M137" s="179">
        <f>SUMIF('РРО 21-25'!CN$18:CN$1158,свод!AY137,'РРО 21-25'!BA$18:BA$1158)</f>
        <v>0</v>
      </c>
      <c r="N137" s="179">
        <f>SUMIF('РРО 21-25'!CN$18:CN$1158,свод!AY137,'РРО 21-25'!BB$18:BB$1158)</f>
        <v>1789309.55</v>
      </c>
      <c r="O137" s="179">
        <f>SUMIF('РРО 21-25'!CN$18:CN$1158,свод!AY137,'РРО 21-25'!BC$18:BC$1158)</f>
        <v>1789309.55</v>
      </c>
      <c r="P137" s="180">
        <f>SUMIF('РРО 21-25'!CN$18:CN$1158,свод!AY137,'РРО 21-25'!BD$18:BD$1158)</f>
        <v>1707020</v>
      </c>
      <c r="Q137" s="179">
        <f>SUMIF('РРО 21-25'!CN$18:CN$1158,свод!AY137,'РРО 21-25'!BE$18:BE$1158)</f>
        <v>0</v>
      </c>
      <c r="R137" s="179">
        <f>SUMIF('РРО 21-25'!CN$18:CN$1158,свод!AY137,'РРО 21-25'!BF$18:BF$1158)</f>
        <v>0</v>
      </c>
      <c r="S137" s="179">
        <f>SUMIF('РРО 21-25'!CN$18:CN$1158,свод!AY137,'РРО 21-25'!BG$18:BG$1158)</f>
        <v>0</v>
      </c>
      <c r="T137" s="179">
        <f>SUMIF('РРО 21-25'!CN$18:CN$1158,свод!AY137,'РРО 21-25'!BH$18:BH$1158)</f>
        <v>1707020</v>
      </c>
      <c r="U137" s="180">
        <f>SUMIF('РРО 21-25'!CN$18:CN$1158,свод!AY137,'РРО 21-25'!BI$18:BI$1158)</f>
        <v>1707020</v>
      </c>
      <c r="V137" s="179">
        <f>SUMIF('РРО 21-25'!CN$18:CN$1158,свод!AY137,'РРО 21-25'!BJ$18:BJ$1158)</f>
        <v>0</v>
      </c>
      <c r="W137" s="179">
        <f>SUMIF('РРО 21-25'!CN$18:CN$1158,свод!AY137,'РРО 21-25'!BK$18:BK$1158)</f>
        <v>0</v>
      </c>
      <c r="X137" s="179">
        <f>SUMIF('РРО 21-25'!CN$18:CN$1158,свод!AY137,'РРО 21-25'!BL$18:BL$1158)</f>
        <v>0</v>
      </c>
      <c r="Y137" s="179">
        <f>SUMIF('РРО 21-25'!CN$18:CN$1158,свод!AY137,'РРО 21-25'!BM$18:BM$1158)</f>
        <v>1707020</v>
      </c>
      <c r="Z137" s="180">
        <f>SUMIF('РРО 21-25'!CN$18:CN$1158,свод!AY137,'РРО 21-25'!BN$18:BN$1158)</f>
        <v>1707020</v>
      </c>
      <c r="AA137" s="179">
        <f>SUMIF('РРО 21-25'!CN$18:CN$1158,свод!AY137,'РРО 21-25'!BO$18:BO$1158)</f>
        <v>0</v>
      </c>
      <c r="AB137" s="179">
        <f>SUMIF('РРО 21-25'!CN$18:CN$1158,свод!AY137,'РРО 21-25'!BP$18:BP$1158)</f>
        <v>0</v>
      </c>
      <c r="AC137" s="179">
        <f>SUMIF('РРО 21-25'!CN$18:CN$1158,свод!AY137,'РРО 21-25'!BQ$18:BQ$1158)</f>
        <v>0</v>
      </c>
      <c r="AD137" s="179">
        <f>SUMIF('РРО 21-25'!CN$18:CN$1158,свод!AY137,'РРО 21-25'!BR$18:BR$1158)</f>
        <v>1707020</v>
      </c>
      <c r="AE137" s="180">
        <f>SUMIF('РРО 21-25'!CN$18:CN$1158,свод!AY137,'РРО 21-25'!BS$18:BS$1158)</f>
        <v>1707020</v>
      </c>
      <c r="AF137" s="179">
        <f>SUMIF('РРО 21-25'!CN$18:CN$1158,свод!AY137,'РРО 21-25'!BT$18:BT$1158)</f>
        <v>0</v>
      </c>
      <c r="AG137" s="179">
        <f>SUMIF('РРО 21-25'!CN$18:CN$1158,свод!AY137,'РРО 21-25'!BU$18:BU$1158)</f>
        <v>0</v>
      </c>
      <c r="AH137" s="179">
        <f>SUMIF('РРО 21-25'!CN$18:CN$1158,свод!AY137,'РРО 21-25'!BV$18:BV$1158)</f>
        <v>0</v>
      </c>
      <c r="AI137" s="179">
        <f>SUMIF('РРО 21-25'!CN$18:CN$1158,свод!AY137,'РРО 21-25'!BW$18:BW$1158)</f>
        <v>1707020</v>
      </c>
      <c r="AJ137" s="179">
        <f>SUMIF('РРО 21-25'!CN$18:CN$1158,свод!AY137,'РРО 21-25'!BX$18:BX$1158)</f>
        <v>1789309.55</v>
      </c>
      <c r="AK137" s="179">
        <f>SUMIF('РРО 21-25'!CN$18:CN$1158,свод!AY137,'РРО 21-25'!BY$18:BY$1158)</f>
        <v>0</v>
      </c>
      <c r="AL137" s="179">
        <f>SUMIF('РРО 21-25'!CN$18:CN$1158,свод!AY137,'РРО 21-25'!BZ$18:BZ$1158)</f>
        <v>0</v>
      </c>
      <c r="AM137" s="179">
        <f>SUMIF('РРО 21-25'!CN$18:CN$1158,свод!AY137,'РРО 21-25'!CA$18:CA$1158)</f>
        <v>0</v>
      </c>
      <c r="AN137" s="179">
        <f>SUMIF('РРО 21-25'!CN$18:CN$1158,свод!AY137,'РРО 21-25'!CB$18:CB$1158)</f>
        <v>1789309.55</v>
      </c>
      <c r="AO137" s="179">
        <f>SUMIF('РРО 21-25'!CN$18:CN$1158,свод!AY137,'РРО 21-25'!CC$18:CC$1158)</f>
        <v>1707020</v>
      </c>
      <c r="AP137" s="179">
        <f>SUMIF('РРО 21-25'!CN$18:CN$1158,свод!AY137,'РРО 21-25'!CD$18:CD$1158)</f>
        <v>0</v>
      </c>
      <c r="AQ137" s="179">
        <f>SUMIF('РРО 21-25'!CN$18:CN$1158,свод!AY137,'РРО 21-25'!CE$18:CE$1158)</f>
        <v>0</v>
      </c>
      <c r="AR137" s="179">
        <f>SUMIF('РРО 21-25'!CN$18:CN$1158,свод!AY137,'РРО 21-25'!CF$18:CF$1158)</f>
        <v>0</v>
      </c>
      <c r="AS137" s="179">
        <f>SUMIF('РРО 21-25'!CN$18:CN$1158,свод!AY137,'РРО 21-25'!CG$18:CG$1158)</f>
        <v>1707020</v>
      </c>
      <c r="AT137" s="179">
        <f>SUMIF('РРО 21-25'!CN$18:CN$1158,свод!AY137,'РРО 21-25'!CH$18:CH$1158)</f>
        <v>1707020</v>
      </c>
      <c r="AU137" s="179">
        <f>SUMIF('РРО 21-25'!CN$18:CN$1158,свод!AY137,'РРО 21-25'!CI$18:CI$1158)</f>
        <v>0</v>
      </c>
      <c r="AV137" s="179">
        <f>SUMIF('РРО 21-25'!CN$18:CN$1158,свод!AY137,'РРО 21-25'!CJ$18:CJ$1158)</f>
        <v>0</v>
      </c>
      <c r="AW137" s="179">
        <f>SUMIF('РРО 21-25'!CN$18:CN$1158,свод!AY137,'РРО 21-25'!CK$18:CK$1158)</f>
        <v>0</v>
      </c>
      <c r="AX137" s="179">
        <f>SUMIF('РРО 21-25'!CN$18:CN$1158,свод!AY137,'РРО 21-25'!CL$18:CL$1158)</f>
        <v>1707020</v>
      </c>
      <c r="AY137" t="str">
        <f t="shared" si="82"/>
        <v>4020000020102нормативный</v>
      </c>
      <c r="BC137" s="142">
        <f t="shared" si="83"/>
        <v>0</v>
      </c>
      <c r="BD137" s="142">
        <f t="shared" si="84"/>
        <v>0</v>
      </c>
      <c r="BE137" s="142">
        <f t="shared" si="85"/>
        <v>0</v>
      </c>
      <c r="BF137" s="142">
        <f t="shared" si="86"/>
        <v>0</v>
      </c>
      <c r="BG137" s="142">
        <f t="shared" si="87"/>
        <v>0</v>
      </c>
      <c r="BH137" s="142">
        <f t="shared" si="88"/>
        <v>0</v>
      </c>
      <c r="BI137" s="142">
        <f t="shared" si="89"/>
        <v>0</v>
      </c>
      <c r="BJ137" s="142">
        <f t="shared" si="90"/>
        <v>0</v>
      </c>
      <c r="BK137" s="142">
        <f t="shared" si="91"/>
        <v>0</v>
      </c>
      <c r="BL137" s="142">
        <f t="shared" si="92"/>
        <v>0</v>
      </c>
    </row>
    <row r="138" spans="1:64" ht="15" customHeight="1">
      <c r="A138" s="184" t="s">
        <v>1820</v>
      </c>
      <c r="B138" s="183" t="s">
        <v>69</v>
      </c>
      <c r="C138" s="182" t="s">
        <v>71</v>
      </c>
      <c r="D138" s="182" t="s">
        <v>74</v>
      </c>
      <c r="E138" s="181" t="s">
        <v>91</v>
      </c>
      <c r="F138" s="180">
        <f>SUMIF('РРО 21-25'!CN$18:CN$1158,свод!AY138,'РРО 21-25'!AT$18:AT$1158)</f>
        <v>34794368.030000001</v>
      </c>
      <c r="G138" s="180">
        <f>SUMIF('РРО 21-25'!CN$18:CN$1158,свод!AY138,'РРО 21-25'!AU$18:AU$1158)</f>
        <v>34794368.030000001</v>
      </c>
      <c r="H138" s="179">
        <f>SUMIF('РРО 21-25'!CN$18:CN$1158,свод!AY138,'РРО 21-25'!AV$18:AV$1158)</f>
        <v>0</v>
      </c>
      <c r="I138" s="179">
        <f>SUMIF('РРО 21-25'!CN$18:CN$1158,свод!AY138,'РРО 21-25'!AW$18:AW$1158)</f>
        <v>0</v>
      </c>
      <c r="J138" s="179">
        <f>SUMIF('РРО 21-25'!CN$18:CN$1158,свод!AY138,'РРО 21-25'!AX$18:AX$1158)</f>
        <v>104125.62</v>
      </c>
      <c r="K138" s="179">
        <f>SUMIF('РРО 21-25'!CN$18:CN$1158,свод!AY138,'РРО 21-25'!AY$18:AY$1158)</f>
        <v>104125.62</v>
      </c>
      <c r="L138" s="179">
        <f>SUMIF('РРО 21-25'!CN$18:CN$1158,свод!AY138,'РРО 21-25'!AZ$18:AZ$1158)</f>
        <v>0</v>
      </c>
      <c r="M138" s="179">
        <f>SUMIF('РРО 21-25'!CN$18:CN$1158,свод!AY138,'РРО 21-25'!BA$18:BA$1158)</f>
        <v>0</v>
      </c>
      <c r="N138" s="179">
        <f>SUMIF('РРО 21-25'!CN$18:CN$1158,свод!AY138,'РРО 21-25'!BB$18:BB$1158)</f>
        <v>34690242.409999996</v>
      </c>
      <c r="O138" s="179">
        <f>SUMIF('РРО 21-25'!CN$18:CN$1158,свод!AY138,'РРО 21-25'!BC$18:BC$1158)</f>
        <v>34690242.409999996</v>
      </c>
      <c r="P138" s="180">
        <f>SUMIF('РРО 21-25'!CN$18:CN$1158,свод!AY138,'РРО 21-25'!BD$18:BD$1158)</f>
        <v>35635340</v>
      </c>
      <c r="Q138" s="179">
        <f>SUMIF('РРО 21-25'!CN$18:CN$1158,свод!AY138,'РРО 21-25'!BE$18:BE$1158)</f>
        <v>0</v>
      </c>
      <c r="R138" s="179">
        <f>SUMIF('РРО 21-25'!CN$18:CN$1158,свод!AY138,'РРО 21-25'!BF$18:BF$1158)</f>
        <v>0</v>
      </c>
      <c r="S138" s="179">
        <f>SUMIF('РРО 21-25'!CN$18:CN$1158,свод!AY138,'РРО 21-25'!BG$18:BG$1158)</f>
        <v>0</v>
      </c>
      <c r="T138" s="179">
        <f>SUMIF('РРО 21-25'!CN$18:CN$1158,свод!AY138,'РРО 21-25'!BH$18:BH$1158)</f>
        <v>35635340</v>
      </c>
      <c r="U138" s="180">
        <f>SUMIF('РРО 21-25'!CN$18:CN$1158,свод!AY138,'РРО 21-25'!BI$18:BI$1158)</f>
        <v>35635340</v>
      </c>
      <c r="V138" s="179">
        <f>SUMIF('РРО 21-25'!CN$18:CN$1158,свод!AY138,'РРО 21-25'!BJ$18:BJ$1158)</f>
        <v>0</v>
      </c>
      <c r="W138" s="179">
        <f>SUMIF('РРО 21-25'!CN$18:CN$1158,свод!AY138,'РРО 21-25'!BK$18:BK$1158)</f>
        <v>0</v>
      </c>
      <c r="X138" s="179">
        <f>SUMIF('РРО 21-25'!CN$18:CN$1158,свод!AY138,'РРО 21-25'!BL$18:BL$1158)</f>
        <v>0</v>
      </c>
      <c r="Y138" s="179">
        <f>SUMIF('РРО 21-25'!CN$18:CN$1158,свод!AY138,'РРО 21-25'!BM$18:BM$1158)</f>
        <v>35635340</v>
      </c>
      <c r="Z138" s="180">
        <f>SUMIF('РРО 21-25'!CN$18:CN$1158,свод!AY138,'РРО 21-25'!BN$18:BN$1158)</f>
        <v>35635340</v>
      </c>
      <c r="AA138" s="179">
        <f>SUMIF('РРО 21-25'!CN$18:CN$1158,свод!AY138,'РРО 21-25'!BO$18:BO$1158)</f>
        <v>0</v>
      </c>
      <c r="AB138" s="179">
        <f>SUMIF('РРО 21-25'!CN$18:CN$1158,свод!AY138,'РРО 21-25'!BP$18:BP$1158)</f>
        <v>0</v>
      </c>
      <c r="AC138" s="179">
        <f>SUMIF('РРО 21-25'!CN$18:CN$1158,свод!AY138,'РРО 21-25'!BQ$18:BQ$1158)</f>
        <v>0</v>
      </c>
      <c r="AD138" s="179">
        <f>SUMIF('РРО 21-25'!CN$18:CN$1158,свод!AY138,'РРО 21-25'!BR$18:BR$1158)</f>
        <v>35635340</v>
      </c>
      <c r="AE138" s="180">
        <f>SUMIF('РРО 21-25'!CN$18:CN$1158,свод!AY138,'РРО 21-25'!BS$18:BS$1158)</f>
        <v>35635340</v>
      </c>
      <c r="AF138" s="179">
        <f>SUMIF('РРО 21-25'!CN$18:CN$1158,свод!AY138,'РРО 21-25'!BT$18:BT$1158)</f>
        <v>0</v>
      </c>
      <c r="AG138" s="179">
        <f>SUMIF('РРО 21-25'!CN$18:CN$1158,свод!AY138,'РРО 21-25'!BU$18:BU$1158)</f>
        <v>0</v>
      </c>
      <c r="AH138" s="179">
        <f>SUMIF('РРО 21-25'!CN$18:CN$1158,свод!AY138,'РРО 21-25'!BV$18:BV$1158)</f>
        <v>0</v>
      </c>
      <c r="AI138" s="179">
        <f>SUMIF('РРО 21-25'!CN$18:CN$1158,свод!AY138,'РРО 21-25'!BW$18:BW$1158)</f>
        <v>35635340</v>
      </c>
      <c r="AJ138" s="179">
        <f>SUMIF('РРО 21-25'!CN$18:CN$1158,свод!AY138,'РРО 21-25'!BX$18:BX$1158)</f>
        <v>34794368.030000001</v>
      </c>
      <c r="AK138" s="179">
        <f>SUMIF('РРО 21-25'!CN$18:CN$1158,свод!AY138,'РРО 21-25'!BY$18:BY$1158)</f>
        <v>0</v>
      </c>
      <c r="AL138" s="179">
        <f>SUMIF('РРО 21-25'!CN$18:CN$1158,свод!AY138,'РРО 21-25'!BZ$18:BZ$1158)</f>
        <v>104125.62</v>
      </c>
      <c r="AM138" s="179">
        <f>SUMIF('РРО 21-25'!CN$18:CN$1158,свод!AY138,'РРО 21-25'!CA$18:CA$1158)</f>
        <v>0</v>
      </c>
      <c r="AN138" s="179">
        <f>SUMIF('РРО 21-25'!CN$18:CN$1158,свод!AY138,'РРО 21-25'!CB$18:CB$1158)</f>
        <v>34690242.409999996</v>
      </c>
      <c r="AO138" s="179">
        <f>SUMIF('РРО 21-25'!CN$18:CN$1158,свод!AY138,'РРО 21-25'!CC$18:CC$1158)</f>
        <v>35635340</v>
      </c>
      <c r="AP138" s="179">
        <f>SUMIF('РРО 21-25'!CN$18:CN$1158,свод!AY138,'РРО 21-25'!CD$18:CD$1158)</f>
        <v>0</v>
      </c>
      <c r="AQ138" s="179">
        <f>SUMIF('РРО 21-25'!CN$18:CN$1158,свод!AY138,'РРО 21-25'!CE$18:CE$1158)</f>
        <v>0</v>
      </c>
      <c r="AR138" s="179">
        <f>SUMIF('РРО 21-25'!CN$18:CN$1158,свод!AY138,'РРО 21-25'!CF$18:CF$1158)</f>
        <v>0</v>
      </c>
      <c r="AS138" s="179">
        <f>SUMIF('РРО 21-25'!CN$18:CN$1158,свод!AY138,'РРО 21-25'!CG$18:CG$1158)</f>
        <v>35635340</v>
      </c>
      <c r="AT138" s="179">
        <f>SUMIF('РРО 21-25'!CN$18:CN$1158,свод!AY138,'РРО 21-25'!CH$18:CH$1158)</f>
        <v>35635340</v>
      </c>
      <c r="AU138" s="179">
        <f>SUMIF('РРО 21-25'!CN$18:CN$1158,свод!AY138,'РРО 21-25'!CI$18:CI$1158)</f>
        <v>0</v>
      </c>
      <c r="AV138" s="179">
        <f>SUMIF('РРО 21-25'!CN$18:CN$1158,свод!AY138,'РРО 21-25'!CJ$18:CJ$1158)</f>
        <v>0</v>
      </c>
      <c r="AW138" s="179">
        <f>SUMIF('РРО 21-25'!CN$18:CN$1158,свод!AY138,'РРО 21-25'!CK$18:CK$1158)</f>
        <v>0</v>
      </c>
      <c r="AX138" s="179">
        <f>SUMIF('РРО 21-25'!CN$18:CN$1158,свод!AY138,'РРО 21-25'!CL$18:CL$1158)</f>
        <v>35635340</v>
      </c>
      <c r="AY138" t="str">
        <f t="shared" si="82"/>
        <v>4020000020103нормативный</v>
      </c>
      <c r="BC138" s="142">
        <f t="shared" si="83"/>
        <v>0</v>
      </c>
      <c r="BD138" s="142">
        <f t="shared" si="84"/>
        <v>0</v>
      </c>
      <c r="BE138" s="142">
        <f t="shared" si="85"/>
        <v>0</v>
      </c>
      <c r="BF138" s="142">
        <f t="shared" si="86"/>
        <v>0</v>
      </c>
      <c r="BG138" s="142">
        <f t="shared" si="87"/>
        <v>0</v>
      </c>
      <c r="BH138" s="142">
        <f t="shared" si="88"/>
        <v>0</v>
      </c>
      <c r="BI138" s="142">
        <f t="shared" si="89"/>
        <v>0</v>
      </c>
      <c r="BJ138" s="142">
        <f t="shared" si="90"/>
        <v>0</v>
      </c>
      <c r="BK138" s="142">
        <f t="shared" si="91"/>
        <v>0</v>
      </c>
      <c r="BL138" s="142">
        <f t="shared" si="92"/>
        <v>0</v>
      </c>
    </row>
    <row r="139" spans="1:64" ht="15" customHeight="1">
      <c r="A139" s="184" t="s">
        <v>1820</v>
      </c>
      <c r="B139" s="183" t="s">
        <v>69</v>
      </c>
      <c r="C139" s="182" t="s">
        <v>71</v>
      </c>
      <c r="D139" s="182" t="s">
        <v>137</v>
      </c>
      <c r="E139" s="181" t="s">
        <v>91</v>
      </c>
      <c r="F139" s="180">
        <f>SUMIF('РРО 21-25'!CN$18:CN$1158,свод!AY139,'РРО 21-25'!AT$18:AT$1158)</f>
        <v>187314935.78</v>
      </c>
      <c r="G139" s="180">
        <f>SUMIF('РРО 21-25'!CN$18:CN$1158,свод!AY139,'РРО 21-25'!AU$18:AU$1158)</f>
        <v>187305254.24000001</v>
      </c>
      <c r="H139" s="179">
        <f>SUMIF('РРО 21-25'!CN$18:CN$1158,свод!AY139,'РРО 21-25'!AV$18:AV$1158)</f>
        <v>0</v>
      </c>
      <c r="I139" s="179">
        <f>SUMIF('РРО 21-25'!CN$18:CN$1158,свод!AY139,'РРО 21-25'!AW$18:AW$1158)</f>
        <v>0</v>
      </c>
      <c r="J139" s="179">
        <f>SUMIF('РРО 21-25'!CN$18:CN$1158,свод!AY139,'РРО 21-25'!AX$18:AX$1158)</f>
        <v>3389041.9699999997</v>
      </c>
      <c r="K139" s="179">
        <f>SUMIF('РРО 21-25'!CN$18:CN$1158,свод!AY139,'РРО 21-25'!AY$18:AY$1158)</f>
        <v>3389041.9699999997</v>
      </c>
      <c r="L139" s="179">
        <f>SUMIF('РРО 21-25'!CN$18:CN$1158,свод!AY139,'РРО 21-25'!AZ$18:AZ$1158)</f>
        <v>0</v>
      </c>
      <c r="M139" s="179">
        <f>SUMIF('РРО 21-25'!CN$18:CN$1158,свод!AY139,'РРО 21-25'!BA$18:BA$1158)</f>
        <v>0</v>
      </c>
      <c r="N139" s="179">
        <f>SUMIF('РРО 21-25'!CN$18:CN$1158,свод!AY139,'РРО 21-25'!BB$18:BB$1158)</f>
        <v>183925893.81</v>
      </c>
      <c r="O139" s="179">
        <f>SUMIF('РРО 21-25'!CN$18:CN$1158,свод!AY139,'РРО 21-25'!BC$18:BC$1158)</f>
        <v>183916212.27000001</v>
      </c>
      <c r="P139" s="180">
        <f>SUMIF('РРО 21-25'!CN$18:CN$1158,свод!AY139,'РРО 21-25'!BD$18:BD$1158)</f>
        <v>195726154.84999999</v>
      </c>
      <c r="Q139" s="179">
        <f>SUMIF('РРО 21-25'!CN$18:CN$1158,свод!AY139,'РРО 21-25'!BE$18:BE$1158)</f>
        <v>0</v>
      </c>
      <c r="R139" s="179">
        <f>SUMIF('РРО 21-25'!CN$18:CN$1158,свод!AY139,'РРО 21-25'!BF$18:BF$1158)</f>
        <v>0</v>
      </c>
      <c r="S139" s="179">
        <f>SUMIF('РРО 21-25'!CN$18:CN$1158,свод!AY139,'РРО 21-25'!BG$18:BG$1158)</f>
        <v>0</v>
      </c>
      <c r="T139" s="179">
        <f>SUMIF('РРО 21-25'!CN$18:CN$1158,свод!AY139,'РРО 21-25'!BH$18:BH$1158)</f>
        <v>195726154.84999999</v>
      </c>
      <c r="U139" s="180">
        <f>SUMIF('РРО 21-25'!CN$18:CN$1158,свод!AY139,'РРО 21-25'!BI$18:BI$1158)</f>
        <v>196598934.34999999</v>
      </c>
      <c r="V139" s="179">
        <f>SUMIF('РРО 21-25'!CN$18:CN$1158,свод!AY139,'РРО 21-25'!BJ$18:BJ$1158)</f>
        <v>0</v>
      </c>
      <c r="W139" s="179">
        <f>SUMIF('РРО 21-25'!CN$18:CN$1158,свод!AY139,'РРО 21-25'!BK$18:BK$1158)</f>
        <v>95972.35</v>
      </c>
      <c r="X139" s="179">
        <f>SUMIF('РРО 21-25'!CN$18:CN$1158,свод!AY139,'РРО 21-25'!BL$18:BL$1158)</f>
        <v>0</v>
      </c>
      <c r="Y139" s="179">
        <f>SUMIF('РРО 21-25'!CN$18:CN$1158,свод!AY139,'РРО 21-25'!BM$18:BM$1158)</f>
        <v>196502962</v>
      </c>
      <c r="Z139" s="180">
        <f>SUMIF('РРО 21-25'!CN$18:CN$1158,свод!AY139,'РРО 21-25'!BN$18:BN$1158)</f>
        <v>196598934.34999999</v>
      </c>
      <c r="AA139" s="179">
        <f>SUMIF('РРО 21-25'!CN$18:CN$1158,свод!AY139,'РРО 21-25'!BO$18:BO$1158)</f>
        <v>0</v>
      </c>
      <c r="AB139" s="179">
        <f>SUMIF('РРО 21-25'!CN$18:CN$1158,свод!AY139,'РРО 21-25'!BP$18:BP$1158)</f>
        <v>95972.35</v>
      </c>
      <c r="AC139" s="179">
        <f>SUMIF('РРО 21-25'!CN$18:CN$1158,свод!AY139,'РРО 21-25'!BQ$18:BQ$1158)</f>
        <v>0</v>
      </c>
      <c r="AD139" s="179">
        <f>SUMIF('РРО 21-25'!CN$18:CN$1158,свод!AY139,'РРО 21-25'!BR$18:BR$1158)</f>
        <v>196502962</v>
      </c>
      <c r="AE139" s="180">
        <f>SUMIF('РРО 21-25'!CN$18:CN$1158,свод!AY139,'РРО 21-25'!BS$18:BS$1158)</f>
        <v>196598934.34999999</v>
      </c>
      <c r="AF139" s="179">
        <f>SUMIF('РРО 21-25'!CN$18:CN$1158,свод!AY139,'РРО 21-25'!BT$18:BT$1158)</f>
        <v>0</v>
      </c>
      <c r="AG139" s="179">
        <f>SUMIF('РРО 21-25'!CN$18:CN$1158,свод!AY139,'РРО 21-25'!BU$18:BU$1158)</f>
        <v>95972.35</v>
      </c>
      <c r="AH139" s="179">
        <f>SUMIF('РРО 21-25'!CN$18:CN$1158,свод!AY139,'РРО 21-25'!BV$18:BV$1158)</f>
        <v>0</v>
      </c>
      <c r="AI139" s="179">
        <f>SUMIF('РРО 21-25'!CN$18:CN$1158,свод!AY139,'РРО 21-25'!BW$18:BW$1158)</f>
        <v>196502962</v>
      </c>
      <c r="AJ139" s="179">
        <f>SUMIF('РРО 21-25'!CN$18:CN$1158,свод!AY139,'РРО 21-25'!BX$18:BX$1158)</f>
        <v>187305254.24000001</v>
      </c>
      <c r="AK139" s="179">
        <f>SUMIF('РРО 21-25'!CN$18:CN$1158,свод!AY139,'РРО 21-25'!BY$18:BY$1158)</f>
        <v>0</v>
      </c>
      <c r="AL139" s="179">
        <f>SUMIF('РРО 21-25'!CN$18:CN$1158,свод!AY139,'РРО 21-25'!BZ$18:BZ$1158)</f>
        <v>3389041.9699999997</v>
      </c>
      <c r="AM139" s="179">
        <f>SUMIF('РРО 21-25'!CN$18:CN$1158,свод!AY139,'РРО 21-25'!CA$18:CA$1158)</f>
        <v>0</v>
      </c>
      <c r="AN139" s="179">
        <f>SUMIF('РРО 21-25'!CN$18:CN$1158,свод!AY139,'РРО 21-25'!CB$18:CB$1158)</f>
        <v>183916212.27000001</v>
      </c>
      <c r="AO139" s="179">
        <f>SUMIF('РРО 21-25'!CN$18:CN$1158,свод!AY139,'РРО 21-25'!CC$18:CC$1158)</f>
        <v>195726154.84999999</v>
      </c>
      <c r="AP139" s="179">
        <f>SUMIF('РРО 21-25'!CN$18:CN$1158,свод!AY139,'РРО 21-25'!CD$18:CD$1158)</f>
        <v>0</v>
      </c>
      <c r="AQ139" s="179">
        <f>SUMIF('РРО 21-25'!CN$18:CN$1158,свод!AY139,'РРО 21-25'!CE$18:CE$1158)</f>
        <v>0</v>
      </c>
      <c r="AR139" s="179">
        <f>SUMIF('РРО 21-25'!CN$18:CN$1158,свод!AY139,'РРО 21-25'!CF$18:CF$1158)</f>
        <v>0</v>
      </c>
      <c r="AS139" s="179">
        <f>SUMIF('РРО 21-25'!CN$18:CN$1158,свод!AY139,'РРО 21-25'!CG$18:CG$1158)</f>
        <v>195726154.84999999</v>
      </c>
      <c r="AT139" s="179">
        <f>SUMIF('РРО 21-25'!CN$18:CN$1158,свод!AY139,'РРО 21-25'!CH$18:CH$1158)</f>
        <v>196598934.34999999</v>
      </c>
      <c r="AU139" s="179">
        <f>SUMIF('РРО 21-25'!CN$18:CN$1158,свод!AY139,'РРО 21-25'!CI$18:CI$1158)</f>
        <v>0</v>
      </c>
      <c r="AV139" s="179">
        <f>SUMIF('РРО 21-25'!CN$18:CN$1158,свод!AY139,'РРО 21-25'!CJ$18:CJ$1158)</f>
        <v>95972.35</v>
      </c>
      <c r="AW139" s="179">
        <f>SUMIF('РРО 21-25'!CN$18:CN$1158,свод!AY139,'РРО 21-25'!CK$18:CK$1158)</f>
        <v>0</v>
      </c>
      <c r="AX139" s="179">
        <f>SUMIF('РРО 21-25'!CN$18:CN$1158,свод!AY139,'РРО 21-25'!CL$18:CL$1158)</f>
        <v>196502962</v>
      </c>
      <c r="AY139" t="str">
        <f t="shared" si="82"/>
        <v>4020000020104нормативный</v>
      </c>
      <c r="BC139" s="142">
        <f t="shared" si="83"/>
        <v>0</v>
      </c>
      <c r="BD139" s="142">
        <f t="shared" si="84"/>
        <v>0</v>
      </c>
      <c r="BE139" s="142">
        <f t="shared" si="85"/>
        <v>0</v>
      </c>
      <c r="BF139" s="142">
        <f t="shared" si="86"/>
        <v>0</v>
      </c>
      <c r="BG139" s="142">
        <f t="shared" si="87"/>
        <v>0</v>
      </c>
      <c r="BH139" s="142">
        <f t="shared" si="88"/>
        <v>0</v>
      </c>
      <c r="BI139" s="142">
        <f t="shared" si="89"/>
        <v>0</v>
      </c>
      <c r="BJ139" s="142">
        <f t="shared" si="90"/>
        <v>0</v>
      </c>
      <c r="BK139" s="142">
        <f t="shared" si="91"/>
        <v>0</v>
      </c>
      <c r="BL139" s="142">
        <f t="shared" si="92"/>
        <v>0</v>
      </c>
    </row>
    <row r="140" spans="1:64" ht="15" customHeight="1">
      <c r="A140" s="184" t="s">
        <v>1820</v>
      </c>
      <c r="B140" s="183" t="s">
        <v>69</v>
      </c>
      <c r="C140" s="182" t="s">
        <v>71</v>
      </c>
      <c r="D140" s="182" t="s">
        <v>137</v>
      </c>
      <c r="E140" s="181" t="s">
        <v>92</v>
      </c>
      <c r="F140" s="180">
        <f>SUMIF('РРО 21-25'!CN$18:CN$1158,свод!AY140,'РРО 21-25'!AT$18:AT$1158)</f>
        <v>0</v>
      </c>
      <c r="G140" s="180">
        <f>SUMIF('РРО 21-25'!CN$18:CN$1158,свод!AY140,'РРО 21-25'!AU$18:AU$1158)</f>
        <v>0</v>
      </c>
      <c r="H140" s="179">
        <f>SUMIF('РРО 21-25'!CN$18:CN$1158,свод!AY140,'РРО 21-25'!AV$18:AV$1158)</f>
        <v>0</v>
      </c>
      <c r="I140" s="179">
        <f>SUMIF('РРО 21-25'!CN$18:CN$1158,свод!AY140,'РРО 21-25'!AW$18:AW$1158)</f>
        <v>0</v>
      </c>
      <c r="J140" s="179">
        <f>SUMIF('РРО 21-25'!CN$18:CN$1158,свод!AY140,'РРО 21-25'!AX$18:AX$1158)</f>
        <v>0</v>
      </c>
      <c r="K140" s="179">
        <f>SUMIF('РРО 21-25'!CN$18:CN$1158,свод!AY140,'РРО 21-25'!AY$18:AY$1158)</f>
        <v>0</v>
      </c>
      <c r="L140" s="179">
        <f>SUMIF('РРО 21-25'!CN$18:CN$1158,свод!AY140,'РРО 21-25'!AZ$18:AZ$1158)</f>
        <v>0</v>
      </c>
      <c r="M140" s="179">
        <f>SUMIF('РРО 21-25'!CN$18:CN$1158,свод!AY140,'РРО 21-25'!BA$18:BA$1158)</f>
        <v>0</v>
      </c>
      <c r="N140" s="179">
        <f>SUMIF('РРО 21-25'!CN$18:CN$1158,свод!AY140,'РРО 21-25'!BB$18:BB$1158)</f>
        <v>0</v>
      </c>
      <c r="O140" s="179">
        <f>SUMIF('РРО 21-25'!CN$18:CN$1158,свод!AY140,'РРО 21-25'!BC$18:BC$1158)</f>
        <v>0</v>
      </c>
      <c r="P140" s="180">
        <f>SUMIF('РРО 21-25'!CN$18:CN$1158,свод!AY140,'РРО 21-25'!BD$18:BD$1158)</f>
        <v>95972.35</v>
      </c>
      <c r="Q140" s="179">
        <f>SUMIF('РРО 21-25'!CN$18:CN$1158,свод!AY140,'РРО 21-25'!BE$18:BE$1158)</f>
        <v>0</v>
      </c>
      <c r="R140" s="179">
        <f>SUMIF('РРО 21-25'!CN$18:CN$1158,свод!AY140,'РРО 21-25'!BF$18:BF$1158)</f>
        <v>0</v>
      </c>
      <c r="S140" s="179">
        <f>SUMIF('РРО 21-25'!CN$18:CN$1158,свод!AY140,'РРО 21-25'!BG$18:BG$1158)</f>
        <v>0</v>
      </c>
      <c r="T140" s="179">
        <f>SUMIF('РРО 21-25'!CN$18:CN$1158,свод!AY140,'РРО 21-25'!BH$18:BH$1158)</f>
        <v>95972.35</v>
      </c>
      <c r="U140" s="180">
        <f>SUMIF('РРО 21-25'!CN$18:CN$1158,свод!AY140,'РРО 21-25'!BI$18:BI$1158)</f>
        <v>95972.35</v>
      </c>
      <c r="V140" s="179">
        <f>SUMIF('РРО 21-25'!CN$18:CN$1158,свод!AY140,'РРО 21-25'!BJ$18:BJ$1158)</f>
        <v>0</v>
      </c>
      <c r="W140" s="179">
        <f>SUMIF('РРО 21-25'!CN$18:CN$1158,свод!AY140,'РРО 21-25'!BK$18:BK$1158)</f>
        <v>95972.35</v>
      </c>
      <c r="X140" s="179">
        <f>SUMIF('РРО 21-25'!CN$18:CN$1158,свод!AY140,'РРО 21-25'!BL$18:BL$1158)</f>
        <v>0</v>
      </c>
      <c r="Y140" s="179">
        <f>SUMIF('РРО 21-25'!CN$18:CN$1158,свод!AY140,'РРО 21-25'!BM$18:BM$1158)</f>
        <v>0</v>
      </c>
      <c r="Z140" s="180">
        <f>SUMIF('РРО 21-25'!CN$18:CN$1158,свод!AY140,'РРО 21-25'!BN$18:BN$1158)</f>
        <v>95972.35</v>
      </c>
      <c r="AA140" s="179">
        <f>SUMIF('РРО 21-25'!CN$18:CN$1158,свод!AY140,'РРО 21-25'!BO$18:BO$1158)</f>
        <v>0</v>
      </c>
      <c r="AB140" s="179">
        <f>SUMIF('РРО 21-25'!CN$18:CN$1158,свод!AY140,'РРО 21-25'!BP$18:BP$1158)</f>
        <v>95972.35</v>
      </c>
      <c r="AC140" s="179">
        <f>SUMIF('РРО 21-25'!CN$18:CN$1158,свод!AY140,'РРО 21-25'!BQ$18:BQ$1158)</f>
        <v>0</v>
      </c>
      <c r="AD140" s="179">
        <f>SUMIF('РРО 21-25'!CN$18:CN$1158,свод!AY140,'РРО 21-25'!BR$18:BR$1158)</f>
        <v>0</v>
      </c>
      <c r="AE140" s="180">
        <f>SUMIF('РРО 21-25'!CN$18:CN$1158,свод!AY140,'РРО 21-25'!BS$18:BS$1158)</f>
        <v>95972.35</v>
      </c>
      <c r="AF140" s="179">
        <f>SUMIF('РРО 21-25'!CN$18:CN$1158,свод!AY140,'РРО 21-25'!BT$18:BT$1158)</f>
        <v>0</v>
      </c>
      <c r="AG140" s="179">
        <f>SUMIF('РРО 21-25'!CN$18:CN$1158,свод!AY140,'РРО 21-25'!BU$18:BU$1158)</f>
        <v>95972.35</v>
      </c>
      <c r="AH140" s="179">
        <f>SUMIF('РРО 21-25'!CN$18:CN$1158,свод!AY140,'РРО 21-25'!BV$18:BV$1158)</f>
        <v>0</v>
      </c>
      <c r="AI140" s="179">
        <f>SUMIF('РРО 21-25'!CN$18:CN$1158,свод!AY140,'РРО 21-25'!BW$18:BW$1158)</f>
        <v>0</v>
      </c>
      <c r="AJ140" s="179">
        <f>SUMIF('РРО 21-25'!CN$18:CN$1158,свод!AY140,'РРО 21-25'!BX$18:BX$1158)</f>
        <v>0</v>
      </c>
      <c r="AK140" s="179">
        <f>SUMIF('РРО 21-25'!CN$18:CN$1158,свод!AY140,'РРО 21-25'!BY$18:BY$1158)</f>
        <v>0</v>
      </c>
      <c r="AL140" s="179">
        <f>SUMIF('РРО 21-25'!CN$18:CN$1158,свод!AY140,'РРО 21-25'!BZ$18:BZ$1158)</f>
        <v>0</v>
      </c>
      <c r="AM140" s="179">
        <f>SUMIF('РРО 21-25'!CN$18:CN$1158,свод!AY140,'РРО 21-25'!CA$18:CA$1158)</f>
        <v>0</v>
      </c>
      <c r="AN140" s="179">
        <f>SUMIF('РРО 21-25'!CN$18:CN$1158,свод!AY140,'РРО 21-25'!CB$18:CB$1158)</f>
        <v>0</v>
      </c>
      <c r="AO140" s="179">
        <f>SUMIF('РРО 21-25'!CN$18:CN$1158,свод!AY140,'РРО 21-25'!CC$18:CC$1158)</f>
        <v>95972.35</v>
      </c>
      <c r="AP140" s="179">
        <f>SUMIF('РРО 21-25'!CN$18:CN$1158,свод!AY140,'РРО 21-25'!CD$18:CD$1158)</f>
        <v>0</v>
      </c>
      <c r="AQ140" s="179">
        <f>SUMIF('РРО 21-25'!CN$18:CN$1158,свод!AY140,'РРО 21-25'!CE$18:CE$1158)</f>
        <v>0</v>
      </c>
      <c r="AR140" s="179">
        <f>SUMIF('РРО 21-25'!CN$18:CN$1158,свод!AY140,'РРО 21-25'!CF$18:CF$1158)</f>
        <v>0</v>
      </c>
      <c r="AS140" s="179">
        <f>SUMIF('РРО 21-25'!CN$18:CN$1158,свод!AY140,'РРО 21-25'!CG$18:CG$1158)</f>
        <v>95972.35</v>
      </c>
      <c r="AT140" s="179">
        <f>SUMIF('РРО 21-25'!CN$18:CN$1158,свод!AY140,'РРО 21-25'!CH$18:CH$1158)</f>
        <v>95972.35</v>
      </c>
      <c r="AU140" s="179">
        <f>SUMIF('РРО 21-25'!CN$18:CN$1158,свод!AY140,'РРО 21-25'!CI$18:CI$1158)</f>
        <v>0</v>
      </c>
      <c r="AV140" s="179">
        <f>SUMIF('РРО 21-25'!CN$18:CN$1158,свод!AY140,'РРО 21-25'!CJ$18:CJ$1158)</f>
        <v>95972.35</v>
      </c>
      <c r="AW140" s="179">
        <f>SUMIF('РРО 21-25'!CN$18:CN$1158,свод!AY140,'РРО 21-25'!CK$18:CK$1158)</f>
        <v>0</v>
      </c>
      <c r="AX140" s="179">
        <f>SUMIF('РРО 21-25'!CN$18:CN$1158,свод!AY140,'РРО 21-25'!CL$18:CL$1158)</f>
        <v>0</v>
      </c>
      <c r="AY140" t="str">
        <f t="shared" si="82"/>
        <v>4020000020104плановый</v>
      </c>
      <c r="BC140" s="142">
        <f t="shared" si="83"/>
        <v>0</v>
      </c>
      <c r="BD140" s="142">
        <f t="shared" si="84"/>
        <v>0</v>
      </c>
      <c r="BE140" s="142">
        <f t="shared" si="85"/>
        <v>0</v>
      </c>
      <c r="BF140" s="142">
        <f t="shared" si="86"/>
        <v>0</v>
      </c>
      <c r="BG140" s="142">
        <f t="shared" si="87"/>
        <v>0</v>
      </c>
      <c r="BH140" s="142">
        <f t="shared" si="88"/>
        <v>0</v>
      </c>
      <c r="BI140" s="142">
        <f t="shared" si="89"/>
        <v>0</v>
      </c>
      <c r="BJ140" s="142">
        <f t="shared" si="90"/>
        <v>0</v>
      </c>
      <c r="BK140" s="142">
        <f t="shared" si="91"/>
        <v>0</v>
      </c>
      <c r="BL140" s="142">
        <f t="shared" si="92"/>
        <v>0</v>
      </c>
    </row>
    <row r="141" spans="1:64" ht="15" customHeight="1">
      <c r="A141" s="184" t="s">
        <v>1820</v>
      </c>
      <c r="B141" s="183" t="s">
        <v>69</v>
      </c>
      <c r="C141" s="182" t="s">
        <v>71</v>
      </c>
      <c r="D141" s="182" t="s">
        <v>377</v>
      </c>
      <c r="E141" s="181" t="s">
        <v>91</v>
      </c>
      <c r="F141" s="180">
        <f>SUMIF('РРО 21-25'!CN$18:CN$1158,свод!AY141,'РРО 21-25'!AT$18:AT$1158)</f>
        <v>53899787.570000008</v>
      </c>
      <c r="G141" s="180">
        <f>SUMIF('РРО 21-25'!CN$18:CN$1158,свод!AY141,'РРО 21-25'!AU$18:AU$1158)</f>
        <v>53899787.570000008</v>
      </c>
      <c r="H141" s="179">
        <f>SUMIF('РРО 21-25'!CN$18:CN$1158,свод!AY141,'РРО 21-25'!AV$18:AV$1158)</f>
        <v>0</v>
      </c>
      <c r="I141" s="179">
        <f>SUMIF('РРО 21-25'!CN$18:CN$1158,свод!AY141,'РРО 21-25'!AW$18:AW$1158)</f>
        <v>0</v>
      </c>
      <c r="J141" s="179">
        <f>SUMIF('РРО 21-25'!CN$18:CN$1158,свод!AY141,'РРО 21-25'!AX$18:AX$1158)</f>
        <v>2520766.1</v>
      </c>
      <c r="K141" s="179">
        <f>SUMIF('РРО 21-25'!CN$18:CN$1158,свод!AY141,'РРО 21-25'!AY$18:AY$1158)</f>
        <v>2520766.1</v>
      </c>
      <c r="L141" s="179">
        <f>SUMIF('РРО 21-25'!CN$18:CN$1158,свод!AY141,'РРО 21-25'!AZ$18:AZ$1158)</f>
        <v>0</v>
      </c>
      <c r="M141" s="179">
        <f>SUMIF('РРО 21-25'!CN$18:CN$1158,свод!AY141,'РРО 21-25'!BA$18:BA$1158)</f>
        <v>0</v>
      </c>
      <c r="N141" s="179">
        <f>SUMIF('РРО 21-25'!CN$18:CN$1158,свод!AY141,'РРО 21-25'!BB$18:BB$1158)</f>
        <v>51379021.469999999</v>
      </c>
      <c r="O141" s="179">
        <f>SUMIF('РРО 21-25'!CN$18:CN$1158,свод!AY141,'РРО 21-25'!BC$18:BC$1158)</f>
        <v>51379021.469999999</v>
      </c>
      <c r="P141" s="180">
        <f>SUMIF('РРО 21-25'!CN$18:CN$1158,свод!AY141,'РРО 21-25'!BD$18:BD$1158)</f>
        <v>55405951</v>
      </c>
      <c r="Q141" s="179">
        <f>SUMIF('РРО 21-25'!CN$18:CN$1158,свод!AY141,'РРО 21-25'!BE$18:BE$1158)</f>
        <v>0</v>
      </c>
      <c r="R141" s="179">
        <f>SUMIF('РРО 21-25'!CN$18:CN$1158,свод!AY141,'РРО 21-25'!BF$18:BF$1158)</f>
        <v>0</v>
      </c>
      <c r="S141" s="179">
        <f>SUMIF('РРО 21-25'!CN$18:CN$1158,свод!AY141,'РРО 21-25'!BG$18:BG$1158)</f>
        <v>0</v>
      </c>
      <c r="T141" s="179">
        <f>SUMIF('РРО 21-25'!CN$18:CN$1158,свод!AY141,'РРО 21-25'!BH$18:BH$1158)</f>
        <v>55405951</v>
      </c>
      <c r="U141" s="180">
        <f>SUMIF('РРО 21-25'!CN$18:CN$1158,свод!AY141,'РРО 21-25'!BI$18:BI$1158)</f>
        <v>55405951</v>
      </c>
      <c r="V141" s="179">
        <f>SUMIF('РРО 21-25'!CN$18:CN$1158,свод!AY141,'РРО 21-25'!BJ$18:BJ$1158)</f>
        <v>0</v>
      </c>
      <c r="W141" s="179">
        <f>SUMIF('РРО 21-25'!CN$18:CN$1158,свод!AY141,'РРО 21-25'!BK$18:BK$1158)</f>
        <v>0</v>
      </c>
      <c r="X141" s="179">
        <f>SUMIF('РРО 21-25'!CN$18:CN$1158,свод!AY141,'РРО 21-25'!BL$18:BL$1158)</f>
        <v>0</v>
      </c>
      <c r="Y141" s="179">
        <f>SUMIF('РРО 21-25'!CN$18:CN$1158,свод!AY141,'РРО 21-25'!BM$18:BM$1158)</f>
        <v>55405951</v>
      </c>
      <c r="Z141" s="180">
        <f>SUMIF('РРО 21-25'!CN$18:CN$1158,свод!AY141,'РРО 21-25'!BN$18:BN$1158)</f>
        <v>55405951</v>
      </c>
      <c r="AA141" s="179">
        <f>SUMIF('РРО 21-25'!CN$18:CN$1158,свод!AY141,'РРО 21-25'!BO$18:BO$1158)</f>
        <v>0</v>
      </c>
      <c r="AB141" s="179">
        <f>SUMIF('РРО 21-25'!CN$18:CN$1158,свод!AY141,'РРО 21-25'!BP$18:BP$1158)</f>
        <v>0</v>
      </c>
      <c r="AC141" s="179">
        <f>SUMIF('РРО 21-25'!CN$18:CN$1158,свод!AY141,'РРО 21-25'!BQ$18:BQ$1158)</f>
        <v>0</v>
      </c>
      <c r="AD141" s="179">
        <f>SUMIF('РРО 21-25'!CN$18:CN$1158,свод!AY141,'РРО 21-25'!BR$18:BR$1158)</f>
        <v>55405951</v>
      </c>
      <c r="AE141" s="180">
        <f>SUMIF('РРО 21-25'!CN$18:CN$1158,свод!AY141,'РРО 21-25'!BS$18:BS$1158)</f>
        <v>55405951</v>
      </c>
      <c r="AF141" s="179">
        <f>SUMIF('РРО 21-25'!CN$18:CN$1158,свод!AY141,'РРО 21-25'!BT$18:BT$1158)</f>
        <v>0</v>
      </c>
      <c r="AG141" s="179">
        <f>SUMIF('РРО 21-25'!CN$18:CN$1158,свод!AY141,'РРО 21-25'!BU$18:BU$1158)</f>
        <v>0</v>
      </c>
      <c r="AH141" s="179">
        <f>SUMIF('РРО 21-25'!CN$18:CN$1158,свод!AY141,'РРО 21-25'!BV$18:BV$1158)</f>
        <v>0</v>
      </c>
      <c r="AI141" s="179">
        <f>SUMIF('РРО 21-25'!CN$18:CN$1158,свод!AY141,'РРО 21-25'!BW$18:BW$1158)</f>
        <v>55405951</v>
      </c>
      <c r="AJ141" s="179">
        <f>SUMIF('РРО 21-25'!CN$18:CN$1158,свод!AY141,'РРО 21-25'!BX$18:BX$1158)</f>
        <v>53899787.570000008</v>
      </c>
      <c r="AK141" s="179">
        <f>SUMIF('РРО 21-25'!CN$18:CN$1158,свод!AY141,'РРО 21-25'!BY$18:BY$1158)</f>
        <v>0</v>
      </c>
      <c r="AL141" s="179">
        <f>SUMIF('РРО 21-25'!CN$18:CN$1158,свод!AY141,'РРО 21-25'!BZ$18:BZ$1158)</f>
        <v>2520766.1</v>
      </c>
      <c r="AM141" s="179">
        <f>SUMIF('РРО 21-25'!CN$18:CN$1158,свод!AY141,'РРО 21-25'!CA$18:CA$1158)</f>
        <v>0</v>
      </c>
      <c r="AN141" s="179">
        <f>SUMIF('РРО 21-25'!CN$18:CN$1158,свод!AY141,'РРО 21-25'!CB$18:CB$1158)</f>
        <v>51379021.469999999</v>
      </c>
      <c r="AO141" s="179">
        <f>SUMIF('РРО 21-25'!CN$18:CN$1158,свод!AY141,'РРО 21-25'!CC$18:CC$1158)</f>
        <v>55405951</v>
      </c>
      <c r="AP141" s="179">
        <f>SUMIF('РРО 21-25'!CN$18:CN$1158,свод!AY141,'РРО 21-25'!CD$18:CD$1158)</f>
        <v>0</v>
      </c>
      <c r="AQ141" s="179">
        <f>SUMIF('РРО 21-25'!CN$18:CN$1158,свод!AY141,'РРО 21-25'!CE$18:CE$1158)</f>
        <v>0</v>
      </c>
      <c r="AR141" s="179">
        <f>SUMIF('РРО 21-25'!CN$18:CN$1158,свод!AY141,'РРО 21-25'!CF$18:CF$1158)</f>
        <v>0</v>
      </c>
      <c r="AS141" s="179">
        <f>SUMIF('РРО 21-25'!CN$18:CN$1158,свод!AY141,'РРО 21-25'!CG$18:CG$1158)</f>
        <v>55405951</v>
      </c>
      <c r="AT141" s="179">
        <f>SUMIF('РРО 21-25'!CN$18:CN$1158,свод!AY141,'РРО 21-25'!CH$18:CH$1158)</f>
        <v>55405951</v>
      </c>
      <c r="AU141" s="179">
        <f>SUMIF('РРО 21-25'!CN$18:CN$1158,свод!AY141,'РРО 21-25'!CI$18:CI$1158)</f>
        <v>0</v>
      </c>
      <c r="AV141" s="179">
        <f>SUMIF('РРО 21-25'!CN$18:CN$1158,свод!AY141,'РРО 21-25'!CJ$18:CJ$1158)</f>
        <v>0</v>
      </c>
      <c r="AW141" s="179">
        <f>SUMIF('РРО 21-25'!CN$18:CN$1158,свод!AY141,'РРО 21-25'!CK$18:CK$1158)</f>
        <v>0</v>
      </c>
      <c r="AX141" s="179">
        <f>SUMIF('РРО 21-25'!CN$18:CN$1158,свод!AY141,'РРО 21-25'!CL$18:CL$1158)</f>
        <v>55405951</v>
      </c>
      <c r="AY141" t="str">
        <f t="shared" si="82"/>
        <v>4020000020106нормативный</v>
      </c>
      <c r="BC141" s="142">
        <f t="shared" si="83"/>
        <v>0</v>
      </c>
      <c r="BD141" s="142">
        <f t="shared" si="84"/>
        <v>0</v>
      </c>
      <c r="BE141" s="142">
        <f t="shared" si="85"/>
        <v>0</v>
      </c>
      <c r="BF141" s="142">
        <f t="shared" si="86"/>
        <v>0</v>
      </c>
      <c r="BG141" s="142">
        <f t="shared" si="87"/>
        <v>0</v>
      </c>
      <c r="BH141" s="142">
        <f t="shared" si="88"/>
        <v>0</v>
      </c>
      <c r="BI141" s="142">
        <f t="shared" si="89"/>
        <v>0</v>
      </c>
      <c r="BJ141" s="142">
        <f t="shared" si="90"/>
        <v>0</v>
      </c>
      <c r="BK141" s="142">
        <f t="shared" si="91"/>
        <v>0</v>
      </c>
      <c r="BL141" s="142">
        <f t="shared" si="92"/>
        <v>0</v>
      </c>
    </row>
    <row r="142" spans="1:64" ht="15" customHeight="1">
      <c r="A142" s="184">
        <v>402000002</v>
      </c>
      <c r="B142" s="183" t="s">
        <v>1819</v>
      </c>
      <c r="C142" s="182" t="s">
        <v>71</v>
      </c>
      <c r="D142" s="182" t="s">
        <v>72</v>
      </c>
      <c r="E142" s="181" t="s">
        <v>91</v>
      </c>
      <c r="F142" s="180">
        <f>SUMIF('РРО 21-25'!CN$18:CN$1158,свод!AY142,'РРО 21-25'!AT$18:AT$1158)</f>
        <v>101012327.61999999</v>
      </c>
      <c r="G142" s="180">
        <f>SUMIF('РРО 21-25'!CN$18:CN$1158,свод!AY142,'РРО 21-25'!AU$18:AU$1158)</f>
        <v>101012327.61999999</v>
      </c>
      <c r="H142" s="179">
        <f>SUMIF('РРО 21-25'!CN$18:CN$1158,свод!AY142,'РРО 21-25'!AV$18:AV$1158)</f>
        <v>0</v>
      </c>
      <c r="I142" s="179">
        <f>SUMIF('РРО 21-25'!CN$18:CN$1158,свод!AY142,'РРО 21-25'!AW$18:AW$1158)</f>
        <v>0</v>
      </c>
      <c r="J142" s="179">
        <f>SUMIF('РРО 21-25'!CN$18:CN$1158,свод!AY142,'РРО 21-25'!AX$18:AX$1158)</f>
        <v>6736452.75</v>
      </c>
      <c r="K142" s="179">
        <f>SUMIF('РРО 21-25'!CN$18:CN$1158,свод!AY142,'РРО 21-25'!AY$18:AY$1158)</f>
        <v>6736452.75</v>
      </c>
      <c r="L142" s="179">
        <f>SUMIF('РРО 21-25'!CN$18:CN$1158,свод!AY142,'РРО 21-25'!AZ$18:AZ$1158)</f>
        <v>0</v>
      </c>
      <c r="M142" s="179">
        <f>SUMIF('РРО 21-25'!CN$18:CN$1158,свод!AY142,'РРО 21-25'!BA$18:BA$1158)</f>
        <v>0</v>
      </c>
      <c r="N142" s="179">
        <f>SUMIF('РРО 21-25'!CN$18:CN$1158,свод!AY142,'РРО 21-25'!BB$18:BB$1158)</f>
        <v>94275874.870000005</v>
      </c>
      <c r="O142" s="179">
        <f>SUMIF('РРО 21-25'!CN$18:CN$1158,свод!AY142,'РРО 21-25'!BC$18:BC$1158)</f>
        <v>94275874.870000005</v>
      </c>
      <c r="P142" s="180">
        <f>SUMIF('РРО 21-25'!CN$18:CN$1158,свод!AY142,'РРО 21-25'!BD$18:BD$1158)</f>
        <v>102355809.09</v>
      </c>
      <c r="Q142" s="179">
        <f>SUMIF('РРО 21-25'!CN$18:CN$1158,свод!AY142,'РРО 21-25'!BE$18:BE$1158)</f>
        <v>0</v>
      </c>
      <c r="R142" s="179">
        <f>SUMIF('РРО 21-25'!CN$18:CN$1158,свод!AY142,'РРО 21-25'!BF$18:BF$1158)</f>
        <v>0</v>
      </c>
      <c r="S142" s="179">
        <f>SUMIF('РРО 21-25'!CN$18:CN$1158,свод!AY142,'РРО 21-25'!BG$18:BG$1158)</f>
        <v>0</v>
      </c>
      <c r="T142" s="179">
        <f>SUMIF('РРО 21-25'!CN$18:CN$1158,свод!AY142,'РРО 21-25'!BH$18:BH$1158)</f>
        <v>102355809.09</v>
      </c>
      <c r="U142" s="180">
        <f>SUMIF('РРО 21-25'!CN$18:CN$1158,свод!AY142,'РРО 21-25'!BI$18:BI$1158)</f>
        <v>102352752</v>
      </c>
      <c r="V142" s="179">
        <f>SUMIF('РРО 21-25'!CN$18:CN$1158,свод!AY142,'РРО 21-25'!BJ$18:BJ$1158)</f>
        <v>0</v>
      </c>
      <c r="W142" s="179">
        <f>SUMIF('РРО 21-25'!CN$18:CN$1158,свод!AY142,'РРО 21-25'!BK$18:BK$1158)</f>
        <v>0</v>
      </c>
      <c r="X142" s="179">
        <f>SUMIF('РРО 21-25'!CN$18:CN$1158,свод!AY142,'РРО 21-25'!BL$18:BL$1158)</f>
        <v>0</v>
      </c>
      <c r="Y142" s="179">
        <f>SUMIF('РРО 21-25'!CN$18:CN$1158,свод!AY142,'РРО 21-25'!BM$18:BM$1158)</f>
        <v>102352752</v>
      </c>
      <c r="Z142" s="180">
        <f>SUMIF('РРО 21-25'!CN$18:CN$1158,свод!AY142,'РРО 21-25'!BN$18:BN$1158)</f>
        <v>102352752</v>
      </c>
      <c r="AA142" s="179">
        <f>SUMIF('РРО 21-25'!CN$18:CN$1158,свод!AY142,'РРО 21-25'!BO$18:BO$1158)</f>
        <v>0</v>
      </c>
      <c r="AB142" s="179">
        <f>SUMIF('РРО 21-25'!CN$18:CN$1158,свод!AY142,'РРО 21-25'!BP$18:BP$1158)</f>
        <v>0</v>
      </c>
      <c r="AC142" s="179">
        <f>SUMIF('РРО 21-25'!CN$18:CN$1158,свод!AY142,'РРО 21-25'!BQ$18:BQ$1158)</f>
        <v>0</v>
      </c>
      <c r="AD142" s="179">
        <f>SUMIF('РРО 21-25'!CN$18:CN$1158,свод!AY142,'РРО 21-25'!BR$18:BR$1158)</f>
        <v>102352752</v>
      </c>
      <c r="AE142" s="180">
        <f>SUMIF('РРО 21-25'!CN$18:CN$1158,свод!AY142,'РРО 21-25'!BS$18:BS$1158)</f>
        <v>102352752</v>
      </c>
      <c r="AF142" s="179">
        <f>SUMIF('РРО 21-25'!CN$18:CN$1158,свод!AY142,'РРО 21-25'!BT$18:BT$1158)</f>
        <v>0</v>
      </c>
      <c r="AG142" s="179">
        <f>SUMIF('РРО 21-25'!CN$18:CN$1158,свод!AY142,'РРО 21-25'!BU$18:BU$1158)</f>
        <v>0</v>
      </c>
      <c r="AH142" s="179">
        <f>SUMIF('РРО 21-25'!CN$18:CN$1158,свод!AY142,'РРО 21-25'!BV$18:BV$1158)</f>
        <v>0</v>
      </c>
      <c r="AI142" s="179">
        <f>SUMIF('РРО 21-25'!CN$18:CN$1158,свод!AY142,'РРО 21-25'!BW$18:BW$1158)</f>
        <v>102352752</v>
      </c>
      <c r="AJ142" s="179">
        <f>SUMIF('РРО 21-25'!CN$18:CN$1158,свод!AY142,'РРО 21-25'!BX$18:BX$1158)</f>
        <v>101012327.61999999</v>
      </c>
      <c r="AK142" s="179">
        <f>SUMIF('РРО 21-25'!CN$18:CN$1158,свод!AY142,'РРО 21-25'!BY$18:BY$1158)</f>
        <v>0</v>
      </c>
      <c r="AL142" s="179">
        <f>SUMIF('РРО 21-25'!CN$18:CN$1158,свод!AY142,'РРО 21-25'!BZ$18:BZ$1158)</f>
        <v>6736452.75</v>
      </c>
      <c r="AM142" s="179">
        <f>SUMIF('РРО 21-25'!CN$18:CN$1158,свод!AY142,'РРО 21-25'!CA$18:CA$1158)</f>
        <v>0</v>
      </c>
      <c r="AN142" s="179">
        <f>SUMIF('РРО 21-25'!CN$18:CN$1158,свод!AY142,'РРО 21-25'!CB$18:CB$1158)</f>
        <v>94275874.870000005</v>
      </c>
      <c r="AO142" s="179">
        <f>SUMIF('РРО 21-25'!CN$18:CN$1158,свод!AY142,'РРО 21-25'!CC$18:CC$1158)</f>
        <v>102355809.09</v>
      </c>
      <c r="AP142" s="179">
        <f>SUMIF('РРО 21-25'!CN$18:CN$1158,свод!AY142,'РРО 21-25'!CD$18:CD$1158)</f>
        <v>0</v>
      </c>
      <c r="AQ142" s="179">
        <f>SUMIF('РРО 21-25'!CN$18:CN$1158,свод!AY142,'РРО 21-25'!CE$18:CE$1158)</f>
        <v>0</v>
      </c>
      <c r="AR142" s="179">
        <f>SUMIF('РРО 21-25'!CN$18:CN$1158,свод!AY142,'РРО 21-25'!CF$18:CF$1158)</f>
        <v>0</v>
      </c>
      <c r="AS142" s="179">
        <f>SUMIF('РРО 21-25'!CN$18:CN$1158,свод!AY142,'РРО 21-25'!CG$18:CG$1158)</f>
        <v>102355809.09</v>
      </c>
      <c r="AT142" s="179">
        <f>SUMIF('РРО 21-25'!CN$18:CN$1158,свод!AY142,'РРО 21-25'!CH$18:CH$1158)</f>
        <v>102352752</v>
      </c>
      <c r="AU142" s="179">
        <f>SUMIF('РРО 21-25'!CN$18:CN$1158,свод!AY142,'РРО 21-25'!CI$18:CI$1158)</f>
        <v>0</v>
      </c>
      <c r="AV142" s="179">
        <f>SUMIF('РРО 21-25'!CN$18:CN$1158,свод!AY142,'РРО 21-25'!CJ$18:CJ$1158)</f>
        <v>0</v>
      </c>
      <c r="AW142" s="179">
        <f>SUMIF('РРО 21-25'!CN$18:CN$1158,свод!AY142,'РРО 21-25'!CK$18:CK$1158)</f>
        <v>0</v>
      </c>
      <c r="AX142" s="179">
        <f>SUMIF('РРО 21-25'!CN$18:CN$1158,свод!AY142,'РРО 21-25'!CL$18:CL$1158)</f>
        <v>102352752</v>
      </c>
      <c r="AY142" t="str">
        <f t="shared" si="82"/>
        <v>4020000020113нормативный</v>
      </c>
      <c r="BC142" s="142">
        <f t="shared" si="83"/>
        <v>0</v>
      </c>
      <c r="BD142" s="142">
        <f t="shared" si="84"/>
        <v>0</v>
      </c>
      <c r="BE142" s="142">
        <f t="shared" si="85"/>
        <v>0</v>
      </c>
      <c r="BF142" s="142">
        <f t="shared" si="86"/>
        <v>0</v>
      </c>
      <c r="BG142" s="142">
        <f t="shared" si="87"/>
        <v>0</v>
      </c>
      <c r="BH142" s="142">
        <f t="shared" si="88"/>
        <v>0</v>
      </c>
      <c r="BI142" s="142">
        <f t="shared" si="89"/>
        <v>0</v>
      </c>
      <c r="BJ142" s="142">
        <f t="shared" si="90"/>
        <v>0</v>
      </c>
      <c r="BK142" s="142">
        <f t="shared" si="91"/>
        <v>0</v>
      </c>
      <c r="BL142" s="142">
        <f t="shared" si="92"/>
        <v>0</v>
      </c>
    </row>
    <row r="143" spans="1:64" ht="15" customHeight="1">
      <c r="A143" s="184">
        <v>402000002</v>
      </c>
      <c r="B143" s="183" t="s">
        <v>1819</v>
      </c>
      <c r="C143" s="182" t="s">
        <v>71</v>
      </c>
      <c r="D143" s="182" t="s">
        <v>72</v>
      </c>
      <c r="E143" s="181" t="s">
        <v>92</v>
      </c>
      <c r="F143" s="180">
        <f>SUMIF('РРО 21-25'!CN$18:CN$1158,свод!AY143,'РРО 21-25'!AT$18:AT$1158)</f>
        <v>42790643.270000003</v>
      </c>
      <c r="G143" s="180">
        <f>SUMIF('РРО 21-25'!CN$18:CN$1158,свод!AY143,'РРО 21-25'!AU$18:AU$1158)</f>
        <v>42790643.270000003</v>
      </c>
      <c r="H143" s="179">
        <f>SUMIF('РРО 21-25'!CN$18:CN$1158,свод!AY143,'РРО 21-25'!AV$18:AV$1158)</f>
        <v>0</v>
      </c>
      <c r="I143" s="179">
        <f>SUMIF('РРО 21-25'!CN$18:CN$1158,свод!AY143,'РРО 21-25'!AW$18:AW$1158)</f>
        <v>0</v>
      </c>
      <c r="J143" s="179">
        <f>SUMIF('РРО 21-25'!CN$18:CN$1158,свод!AY143,'РРО 21-25'!AX$18:AX$1158)</f>
        <v>0</v>
      </c>
      <c r="K143" s="179">
        <f>SUMIF('РРО 21-25'!CN$18:CN$1158,свод!AY143,'РРО 21-25'!AY$18:AY$1158)</f>
        <v>0</v>
      </c>
      <c r="L143" s="179">
        <f>SUMIF('РРО 21-25'!CN$18:CN$1158,свод!AY143,'РРО 21-25'!AZ$18:AZ$1158)</f>
        <v>0</v>
      </c>
      <c r="M143" s="179">
        <f>SUMIF('РРО 21-25'!CN$18:CN$1158,свод!AY143,'РРО 21-25'!BA$18:BA$1158)</f>
        <v>0</v>
      </c>
      <c r="N143" s="179">
        <f>SUMIF('РРО 21-25'!CN$18:CN$1158,свод!AY143,'РРО 21-25'!BB$18:BB$1158)</f>
        <v>42790643.270000003</v>
      </c>
      <c r="O143" s="179">
        <f>SUMIF('РРО 21-25'!CN$18:CN$1158,свод!AY143,'РРО 21-25'!BC$18:BC$1158)</f>
        <v>42790643.270000003</v>
      </c>
      <c r="P143" s="180">
        <f>SUMIF('РРО 21-25'!CN$18:CN$1158,свод!AY143,'РРО 21-25'!BD$18:BD$1158)</f>
        <v>48371990.68</v>
      </c>
      <c r="Q143" s="179">
        <f>SUMIF('РРО 21-25'!CN$18:CN$1158,свод!AY143,'РРО 21-25'!BE$18:BE$1158)</f>
        <v>0</v>
      </c>
      <c r="R143" s="179">
        <f>SUMIF('РРО 21-25'!CN$18:CN$1158,свод!AY143,'РРО 21-25'!BF$18:BF$1158)</f>
        <v>0</v>
      </c>
      <c r="S143" s="179">
        <f>SUMIF('РРО 21-25'!CN$18:CN$1158,свод!AY143,'РРО 21-25'!BG$18:BG$1158)</f>
        <v>0</v>
      </c>
      <c r="T143" s="179">
        <f>SUMIF('РРО 21-25'!CN$18:CN$1158,свод!AY143,'РРО 21-25'!BH$18:BH$1158)</f>
        <v>48371990.68</v>
      </c>
      <c r="U143" s="180">
        <f>SUMIF('РРО 21-25'!CN$18:CN$1158,свод!AY143,'РРО 21-25'!BI$18:BI$1158)</f>
        <v>46686729</v>
      </c>
      <c r="V143" s="179">
        <f>SUMIF('РРО 21-25'!CN$18:CN$1158,свод!AY143,'РРО 21-25'!BJ$18:BJ$1158)</f>
        <v>0</v>
      </c>
      <c r="W143" s="179">
        <f>SUMIF('РРО 21-25'!CN$18:CN$1158,свод!AY143,'РРО 21-25'!BK$18:BK$1158)</f>
        <v>0</v>
      </c>
      <c r="X143" s="179">
        <f>SUMIF('РРО 21-25'!CN$18:CN$1158,свод!AY143,'РРО 21-25'!BL$18:BL$1158)</f>
        <v>0</v>
      </c>
      <c r="Y143" s="179">
        <f>SUMIF('РРО 21-25'!CN$18:CN$1158,свод!AY143,'РРО 21-25'!BM$18:BM$1158)</f>
        <v>46686729</v>
      </c>
      <c r="Z143" s="180">
        <f>SUMIF('РРО 21-25'!CN$18:CN$1158,свод!AY143,'РРО 21-25'!BN$18:BN$1158)</f>
        <v>46686729</v>
      </c>
      <c r="AA143" s="179">
        <f>SUMIF('РРО 21-25'!CN$18:CN$1158,свод!AY143,'РРО 21-25'!BO$18:BO$1158)</f>
        <v>0</v>
      </c>
      <c r="AB143" s="179">
        <f>SUMIF('РРО 21-25'!CN$18:CN$1158,свод!AY143,'РРО 21-25'!BP$18:BP$1158)</f>
        <v>0</v>
      </c>
      <c r="AC143" s="179">
        <f>SUMIF('РРО 21-25'!CN$18:CN$1158,свод!AY143,'РРО 21-25'!BQ$18:BQ$1158)</f>
        <v>0</v>
      </c>
      <c r="AD143" s="179">
        <f>SUMIF('РРО 21-25'!CN$18:CN$1158,свод!AY143,'РРО 21-25'!BR$18:BR$1158)</f>
        <v>46686729</v>
      </c>
      <c r="AE143" s="180">
        <f>SUMIF('РРО 21-25'!CN$18:CN$1158,свод!AY143,'РРО 21-25'!BS$18:BS$1158)</f>
        <v>46686729</v>
      </c>
      <c r="AF143" s="179">
        <f>SUMIF('РРО 21-25'!CN$18:CN$1158,свод!AY143,'РРО 21-25'!BT$18:BT$1158)</f>
        <v>0</v>
      </c>
      <c r="AG143" s="179">
        <f>SUMIF('РРО 21-25'!CN$18:CN$1158,свод!AY143,'РРО 21-25'!BU$18:BU$1158)</f>
        <v>0</v>
      </c>
      <c r="AH143" s="179">
        <f>SUMIF('РРО 21-25'!CN$18:CN$1158,свод!AY143,'РРО 21-25'!BV$18:BV$1158)</f>
        <v>0</v>
      </c>
      <c r="AI143" s="179">
        <f>SUMIF('РРО 21-25'!CN$18:CN$1158,свод!AY143,'РРО 21-25'!BW$18:BW$1158)</f>
        <v>46686729</v>
      </c>
      <c r="AJ143" s="179">
        <f>SUMIF('РРО 21-25'!CN$18:CN$1158,свод!AY143,'РРО 21-25'!BX$18:BX$1158)</f>
        <v>42790643.270000003</v>
      </c>
      <c r="AK143" s="179">
        <f>SUMIF('РРО 21-25'!CN$18:CN$1158,свод!AY143,'РРО 21-25'!BY$18:BY$1158)</f>
        <v>0</v>
      </c>
      <c r="AL143" s="179">
        <f>SUMIF('РРО 21-25'!CN$18:CN$1158,свод!AY143,'РРО 21-25'!BZ$18:BZ$1158)</f>
        <v>0</v>
      </c>
      <c r="AM143" s="179">
        <f>SUMIF('РРО 21-25'!CN$18:CN$1158,свод!AY143,'РРО 21-25'!CA$18:CA$1158)</f>
        <v>0</v>
      </c>
      <c r="AN143" s="179">
        <f>SUMIF('РРО 21-25'!CN$18:CN$1158,свод!AY143,'РРО 21-25'!CB$18:CB$1158)</f>
        <v>42790643.270000003</v>
      </c>
      <c r="AO143" s="179">
        <f>SUMIF('РРО 21-25'!CN$18:CN$1158,свод!AY143,'РРО 21-25'!CC$18:CC$1158)</f>
        <v>48371990.68</v>
      </c>
      <c r="AP143" s="179">
        <f>SUMIF('РРО 21-25'!CN$18:CN$1158,свод!AY143,'РРО 21-25'!CD$18:CD$1158)</f>
        <v>0</v>
      </c>
      <c r="AQ143" s="179">
        <f>SUMIF('РРО 21-25'!CN$18:CN$1158,свод!AY143,'РРО 21-25'!CE$18:CE$1158)</f>
        <v>0</v>
      </c>
      <c r="AR143" s="179">
        <f>SUMIF('РРО 21-25'!CN$18:CN$1158,свод!AY143,'РРО 21-25'!CF$18:CF$1158)</f>
        <v>0</v>
      </c>
      <c r="AS143" s="179">
        <f>SUMIF('РРО 21-25'!CN$18:CN$1158,свод!AY143,'РРО 21-25'!CG$18:CG$1158)</f>
        <v>48371990.68</v>
      </c>
      <c r="AT143" s="179">
        <f>SUMIF('РРО 21-25'!CN$18:CN$1158,свод!AY143,'РРО 21-25'!CH$18:CH$1158)</f>
        <v>46686729</v>
      </c>
      <c r="AU143" s="179">
        <f>SUMIF('РРО 21-25'!CN$18:CN$1158,свод!AY143,'РРО 21-25'!CI$18:CI$1158)</f>
        <v>0</v>
      </c>
      <c r="AV143" s="179">
        <f>SUMIF('РРО 21-25'!CN$18:CN$1158,свод!AY143,'РРО 21-25'!CJ$18:CJ$1158)</f>
        <v>0</v>
      </c>
      <c r="AW143" s="179">
        <f>SUMIF('РРО 21-25'!CN$18:CN$1158,свод!AY143,'РРО 21-25'!CK$18:CK$1158)</f>
        <v>0</v>
      </c>
      <c r="AX143" s="179">
        <f>SUMIF('РРО 21-25'!CN$18:CN$1158,свод!AY143,'РРО 21-25'!CL$18:CL$1158)</f>
        <v>46686729</v>
      </c>
      <c r="AY143" t="str">
        <f t="shared" ref="AY143" si="206">CONCATENATE(A143,C143,D143,E143)</f>
        <v>4020000020113плановый</v>
      </c>
      <c r="BC143" s="142">
        <f t="shared" si="83"/>
        <v>0</v>
      </c>
      <c r="BD143" s="142">
        <f t="shared" si="84"/>
        <v>0</v>
      </c>
      <c r="BE143" s="142">
        <f t="shared" si="85"/>
        <v>0</v>
      </c>
      <c r="BF143" s="142">
        <f t="shared" si="86"/>
        <v>0</v>
      </c>
      <c r="BG143" s="142">
        <f t="shared" si="87"/>
        <v>0</v>
      </c>
      <c r="BH143" s="142">
        <f t="shared" si="88"/>
        <v>0</v>
      </c>
      <c r="BI143" s="142">
        <f t="shared" si="89"/>
        <v>0</v>
      </c>
      <c r="BJ143" s="142">
        <f t="shared" si="90"/>
        <v>0</v>
      </c>
      <c r="BK143" s="142">
        <f t="shared" si="91"/>
        <v>0</v>
      </c>
      <c r="BL143" s="142">
        <f t="shared" si="92"/>
        <v>0</v>
      </c>
    </row>
    <row r="144" spans="1:64" ht="15" customHeight="1">
      <c r="A144" s="184">
        <v>402000002</v>
      </c>
      <c r="B144" s="183" t="s">
        <v>1819</v>
      </c>
      <c r="C144" s="182" t="s">
        <v>74</v>
      </c>
      <c r="D144" s="182" t="s">
        <v>303</v>
      </c>
      <c r="E144" s="181" t="s">
        <v>91</v>
      </c>
      <c r="F144" s="180">
        <f>SUMIF('РРО 21-25'!CN$18:CN$1158,свод!AY144,'РРО 21-25'!AT$18:AT$1158)</f>
        <v>14452935.77</v>
      </c>
      <c r="G144" s="180">
        <f>SUMIF('РРО 21-25'!CN$18:CN$1158,свод!AY144,'РРО 21-25'!AU$18:AU$1158)</f>
        <v>14452935.77</v>
      </c>
      <c r="H144" s="179">
        <f>SUMIF('РРО 21-25'!CN$18:CN$1158,свод!AY144,'РРО 21-25'!AV$18:AV$1158)</f>
        <v>0</v>
      </c>
      <c r="I144" s="179">
        <f>SUMIF('РРО 21-25'!CN$18:CN$1158,свод!AY144,'РРО 21-25'!AW$18:AW$1158)</f>
        <v>0</v>
      </c>
      <c r="J144" s="179">
        <f>SUMIF('РРО 21-25'!CN$18:CN$1158,свод!AY144,'РРО 21-25'!AX$18:AX$1158)</f>
        <v>684589.88</v>
      </c>
      <c r="K144" s="179">
        <f>SUMIF('РРО 21-25'!CN$18:CN$1158,свод!AY144,'РРО 21-25'!AY$18:AY$1158)</f>
        <v>684589.88</v>
      </c>
      <c r="L144" s="179">
        <f>SUMIF('РРО 21-25'!CN$18:CN$1158,свод!AY144,'РРО 21-25'!AZ$18:AZ$1158)</f>
        <v>0</v>
      </c>
      <c r="M144" s="179">
        <f>SUMIF('РРО 21-25'!CN$18:CN$1158,свод!AY144,'РРО 21-25'!BA$18:BA$1158)</f>
        <v>0</v>
      </c>
      <c r="N144" s="179">
        <f>SUMIF('РРО 21-25'!CN$18:CN$1158,свод!AY144,'РРО 21-25'!BB$18:BB$1158)</f>
        <v>13768345.890000001</v>
      </c>
      <c r="O144" s="179">
        <f>SUMIF('РРО 21-25'!CN$18:CN$1158,свод!AY144,'РРО 21-25'!BC$18:BC$1158)</f>
        <v>13768345.890000001</v>
      </c>
      <c r="P144" s="180">
        <f>SUMIF('РРО 21-25'!CN$18:CN$1158,свод!AY144,'РРО 21-25'!BD$18:BD$1158)</f>
        <v>14833060</v>
      </c>
      <c r="Q144" s="179">
        <f>SUMIF('РРО 21-25'!CN$18:CN$1158,свод!AY144,'РРО 21-25'!BE$18:BE$1158)</f>
        <v>0</v>
      </c>
      <c r="R144" s="179">
        <f>SUMIF('РРО 21-25'!CN$18:CN$1158,свод!AY144,'РРО 21-25'!BF$18:BF$1158)</f>
        <v>0</v>
      </c>
      <c r="S144" s="179">
        <f>SUMIF('РРО 21-25'!CN$18:CN$1158,свод!AY144,'РРО 21-25'!BG$18:BG$1158)</f>
        <v>0</v>
      </c>
      <c r="T144" s="179">
        <f>SUMIF('РРО 21-25'!CN$18:CN$1158,свод!AY144,'РРО 21-25'!BH$18:BH$1158)</f>
        <v>14833060</v>
      </c>
      <c r="U144" s="180">
        <f>SUMIF('РРО 21-25'!CN$18:CN$1158,свод!AY144,'РРО 21-25'!BI$18:BI$1158)</f>
        <v>14833060</v>
      </c>
      <c r="V144" s="179">
        <f>SUMIF('РРО 21-25'!CN$18:CN$1158,свод!AY144,'РРО 21-25'!BJ$18:BJ$1158)</f>
        <v>0</v>
      </c>
      <c r="W144" s="179">
        <f>SUMIF('РРО 21-25'!CN$18:CN$1158,свод!AY144,'РРО 21-25'!BK$18:BK$1158)</f>
        <v>0</v>
      </c>
      <c r="X144" s="179">
        <f>SUMIF('РРО 21-25'!CN$18:CN$1158,свод!AY144,'РРО 21-25'!BL$18:BL$1158)</f>
        <v>0</v>
      </c>
      <c r="Y144" s="179">
        <f>SUMIF('РРО 21-25'!CN$18:CN$1158,свод!AY144,'РРО 21-25'!BM$18:BM$1158)</f>
        <v>14833060</v>
      </c>
      <c r="Z144" s="180">
        <f>SUMIF('РРО 21-25'!CN$18:CN$1158,свод!AY144,'РРО 21-25'!BN$18:BN$1158)</f>
        <v>14833060</v>
      </c>
      <c r="AA144" s="179">
        <f>SUMIF('РРО 21-25'!CN$18:CN$1158,свод!AY144,'РРО 21-25'!BO$18:BO$1158)</f>
        <v>0</v>
      </c>
      <c r="AB144" s="179">
        <f>SUMIF('РРО 21-25'!CN$18:CN$1158,свод!AY144,'РРО 21-25'!BP$18:BP$1158)</f>
        <v>0</v>
      </c>
      <c r="AC144" s="179">
        <f>SUMIF('РРО 21-25'!CN$18:CN$1158,свод!AY144,'РРО 21-25'!BQ$18:BQ$1158)</f>
        <v>0</v>
      </c>
      <c r="AD144" s="179">
        <f>SUMIF('РРО 21-25'!CN$18:CN$1158,свод!AY144,'РРО 21-25'!BR$18:BR$1158)</f>
        <v>14833060</v>
      </c>
      <c r="AE144" s="180">
        <f>SUMIF('РРО 21-25'!CN$18:CN$1158,свод!AY144,'РРО 21-25'!BS$18:BS$1158)</f>
        <v>14833060</v>
      </c>
      <c r="AF144" s="179">
        <f>SUMIF('РРО 21-25'!CN$18:CN$1158,свод!AY144,'РРО 21-25'!BT$18:BT$1158)</f>
        <v>0</v>
      </c>
      <c r="AG144" s="179">
        <f>SUMIF('РРО 21-25'!CN$18:CN$1158,свод!AY144,'РРО 21-25'!BU$18:BU$1158)</f>
        <v>0</v>
      </c>
      <c r="AH144" s="179">
        <f>SUMIF('РРО 21-25'!CN$18:CN$1158,свод!AY144,'РРО 21-25'!BV$18:BV$1158)</f>
        <v>0</v>
      </c>
      <c r="AI144" s="179">
        <f>SUMIF('РРО 21-25'!CN$18:CN$1158,свод!AY144,'РРО 21-25'!BW$18:BW$1158)</f>
        <v>14833060</v>
      </c>
      <c r="AJ144" s="179">
        <f>SUMIF('РРО 21-25'!CN$18:CN$1158,свод!AY144,'РРО 21-25'!BX$18:BX$1158)</f>
        <v>14452935.77</v>
      </c>
      <c r="AK144" s="179">
        <f>SUMIF('РРО 21-25'!CN$18:CN$1158,свод!AY144,'РРО 21-25'!BY$18:BY$1158)</f>
        <v>0</v>
      </c>
      <c r="AL144" s="179">
        <f>SUMIF('РРО 21-25'!CN$18:CN$1158,свод!AY144,'РРО 21-25'!BZ$18:BZ$1158)</f>
        <v>684589.88</v>
      </c>
      <c r="AM144" s="179">
        <f>SUMIF('РРО 21-25'!CN$18:CN$1158,свод!AY144,'РРО 21-25'!CA$18:CA$1158)</f>
        <v>0</v>
      </c>
      <c r="AN144" s="179">
        <f>SUMIF('РРО 21-25'!CN$18:CN$1158,свод!AY144,'РРО 21-25'!CB$18:CB$1158)</f>
        <v>13768345.890000001</v>
      </c>
      <c r="AO144" s="179">
        <f>SUMIF('РРО 21-25'!CN$18:CN$1158,свод!AY144,'РРО 21-25'!CC$18:CC$1158)</f>
        <v>14833060</v>
      </c>
      <c r="AP144" s="179">
        <f>SUMIF('РРО 21-25'!CN$18:CN$1158,свод!AY144,'РРО 21-25'!CD$18:CD$1158)</f>
        <v>0</v>
      </c>
      <c r="AQ144" s="179">
        <f>SUMIF('РРО 21-25'!CN$18:CN$1158,свод!AY144,'РРО 21-25'!CE$18:CE$1158)</f>
        <v>0</v>
      </c>
      <c r="AR144" s="179">
        <f>SUMIF('РРО 21-25'!CN$18:CN$1158,свод!AY144,'РРО 21-25'!CF$18:CF$1158)</f>
        <v>0</v>
      </c>
      <c r="AS144" s="179">
        <f>SUMIF('РРО 21-25'!CN$18:CN$1158,свод!AY144,'РРО 21-25'!CG$18:CG$1158)</f>
        <v>14833060</v>
      </c>
      <c r="AT144" s="179">
        <f>SUMIF('РРО 21-25'!CN$18:CN$1158,свод!AY144,'РРО 21-25'!CH$18:CH$1158)</f>
        <v>14833060</v>
      </c>
      <c r="AU144" s="179">
        <f>SUMIF('РРО 21-25'!CN$18:CN$1158,свод!AY144,'РРО 21-25'!CI$18:CI$1158)</f>
        <v>0</v>
      </c>
      <c r="AV144" s="179">
        <f>SUMIF('РРО 21-25'!CN$18:CN$1158,свод!AY144,'РРО 21-25'!CJ$18:CJ$1158)</f>
        <v>0</v>
      </c>
      <c r="AW144" s="179">
        <f>SUMIF('РРО 21-25'!CN$18:CN$1158,свод!AY144,'РРО 21-25'!CK$18:CK$1158)</f>
        <v>0</v>
      </c>
      <c r="AX144" s="179">
        <f>SUMIF('РРО 21-25'!CN$18:CN$1158,свод!AY144,'РРО 21-25'!CL$18:CL$1158)</f>
        <v>14833060</v>
      </c>
      <c r="AY144" t="str">
        <f t="shared" si="82"/>
        <v>4020000020310нормативный</v>
      </c>
      <c r="BC144" s="142">
        <f t="shared" si="83"/>
        <v>0</v>
      </c>
      <c r="BD144" s="142">
        <f t="shared" si="84"/>
        <v>0</v>
      </c>
      <c r="BE144" s="142">
        <f t="shared" si="85"/>
        <v>0</v>
      </c>
      <c r="BF144" s="142">
        <f t="shared" si="86"/>
        <v>0</v>
      </c>
      <c r="BG144" s="142">
        <f t="shared" si="87"/>
        <v>0</v>
      </c>
      <c r="BH144" s="142">
        <f t="shared" si="88"/>
        <v>0</v>
      </c>
      <c r="BI144" s="142">
        <f t="shared" si="89"/>
        <v>0</v>
      </c>
      <c r="BJ144" s="142">
        <f t="shared" si="90"/>
        <v>0</v>
      </c>
      <c r="BK144" s="142">
        <f t="shared" si="91"/>
        <v>0</v>
      </c>
      <c r="BL144" s="142">
        <f t="shared" si="92"/>
        <v>0</v>
      </c>
    </row>
    <row r="145" spans="1:64" ht="15" customHeight="1">
      <c r="A145" s="184">
        <v>402000002</v>
      </c>
      <c r="B145" s="183" t="s">
        <v>1819</v>
      </c>
      <c r="C145" s="182" t="s">
        <v>205</v>
      </c>
      <c r="D145" s="182" t="s">
        <v>205</v>
      </c>
      <c r="E145" s="181" t="s">
        <v>91</v>
      </c>
      <c r="F145" s="180">
        <f>SUMIF('РРО 21-25'!CN$18:CN$1158,свод!AY145,'РРО 21-25'!AT$18:AT$1158)</f>
        <v>43651056.910000004</v>
      </c>
      <c r="G145" s="180">
        <f>SUMIF('РРО 21-25'!CN$18:CN$1158,свод!AY145,'РРО 21-25'!AU$18:AU$1158)</f>
        <v>43651056.910000004</v>
      </c>
      <c r="H145" s="179">
        <f>SUMIF('РРО 21-25'!CN$18:CN$1158,свод!AY145,'РРО 21-25'!AV$18:AV$1158)</f>
        <v>0</v>
      </c>
      <c r="I145" s="179">
        <f>SUMIF('РРО 21-25'!CN$18:CN$1158,свод!AY145,'РРО 21-25'!AW$18:AW$1158)</f>
        <v>0</v>
      </c>
      <c r="J145" s="179">
        <f>SUMIF('РРО 21-25'!CN$18:CN$1158,свод!AY145,'РРО 21-25'!AX$18:AX$1158)</f>
        <v>2027927.35</v>
      </c>
      <c r="K145" s="179">
        <f>SUMIF('РРО 21-25'!CN$18:CN$1158,свод!AY145,'РРО 21-25'!AY$18:AY$1158)</f>
        <v>2027927.35</v>
      </c>
      <c r="L145" s="179">
        <f>SUMIF('РРО 21-25'!CN$18:CN$1158,свод!AY145,'РРО 21-25'!AZ$18:AZ$1158)</f>
        <v>0</v>
      </c>
      <c r="M145" s="179">
        <f>SUMIF('РРО 21-25'!CN$18:CN$1158,свод!AY145,'РРО 21-25'!BA$18:BA$1158)</f>
        <v>0</v>
      </c>
      <c r="N145" s="179">
        <f>SUMIF('РРО 21-25'!CN$18:CN$1158,свод!AY145,'РРО 21-25'!BB$18:BB$1158)</f>
        <v>41623129.560000002</v>
      </c>
      <c r="O145" s="179">
        <f>SUMIF('РРО 21-25'!CN$18:CN$1158,свод!AY145,'РРО 21-25'!BC$18:BC$1158)</f>
        <v>41623129.560000002</v>
      </c>
      <c r="P145" s="180">
        <f>SUMIF('РРО 21-25'!CN$18:CN$1158,свод!AY145,'РРО 21-25'!BD$18:BD$1158)</f>
        <v>44962373</v>
      </c>
      <c r="Q145" s="179">
        <f>SUMIF('РРО 21-25'!CN$18:CN$1158,свод!AY145,'РРО 21-25'!BE$18:BE$1158)</f>
        <v>0</v>
      </c>
      <c r="R145" s="179">
        <f>SUMIF('РРО 21-25'!CN$18:CN$1158,свод!AY145,'РРО 21-25'!BF$18:BF$1158)</f>
        <v>0</v>
      </c>
      <c r="S145" s="179">
        <f>SUMIF('РРО 21-25'!CN$18:CN$1158,свод!AY145,'РРО 21-25'!BG$18:BG$1158)</f>
        <v>0</v>
      </c>
      <c r="T145" s="179">
        <f>SUMIF('РРО 21-25'!CN$18:CN$1158,свод!AY145,'РРО 21-25'!BH$18:BH$1158)</f>
        <v>44962373</v>
      </c>
      <c r="U145" s="180">
        <f>SUMIF('РРО 21-25'!CN$18:CN$1158,свод!AY145,'РРО 21-25'!BI$18:BI$1158)</f>
        <v>44962373</v>
      </c>
      <c r="V145" s="179">
        <f>SUMIF('РРО 21-25'!CN$18:CN$1158,свод!AY145,'РРО 21-25'!BJ$18:BJ$1158)</f>
        <v>0</v>
      </c>
      <c r="W145" s="179">
        <f>SUMIF('РРО 21-25'!CN$18:CN$1158,свод!AY145,'РРО 21-25'!BK$18:BK$1158)</f>
        <v>0</v>
      </c>
      <c r="X145" s="179">
        <f>SUMIF('РРО 21-25'!CN$18:CN$1158,свод!AY145,'РРО 21-25'!BL$18:BL$1158)</f>
        <v>0</v>
      </c>
      <c r="Y145" s="179">
        <f>SUMIF('РРО 21-25'!CN$18:CN$1158,свод!AY145,'РРО 21-25'!BM$18:BM$1158)</f>
        <v>44962373</v>
      </c>
      <c r="Z145" s="180">
        <f>SUMIF('РРО 21-25'!CN$18:CN$1158,свод!AY145,'РРО 21-25'!BN$18:BN$1158)</f>
        <v>44962373</v>
      </c>
      <c r="AA145" s="179">
        <f>SUMIF('РРО 21-25'!CN$18:CN$1158,свод!AY145,'РРО 21-25'!BO$18:BO$1158)</f>
        <v>0</v>
      </c>
      <c r="AB145" s="179">
        <f>SUMIF('РРО 21-25'!CN$18:CN$1158,свод!AY145,'РРО 21-25'!BP$18:BP$1158)</f>
        <v>0</v>
      </c>
      <c r="AC145" s="179">
        <f>SUMIF('РРО 21-25'!CN$18:CN$1158,свод!AY145,'РРО 21-25'!BQ$18:BQ$1158)</f>
        <v>0</v>
      </c>
      <c r="AD145" s="179">
        <f>SUMIF('РРО 21-25'!CN$18:CN$1158,свод!AY145,'РРО 21-25'!BR$18:BR$1158)</f>
        <v>44962373</v>
      </c>
      <c r="AE145" s="180">
        <f>SUMIF('РРО 21-25'!CN$18:CN$1158,свод!AY145,'РРО 21-25'!BS$18:BS$1158)</f>
        <v>44962373</v>
      </c>
      <c r="AF145" s="179">
        <f>SUMIF('РРО 21-25'!CN$18:CN$1158,свод!AY145,'РРО 21-25'!BT$18:BT$1158)</f>
        <v>0</v>
      </c>
      <c r="AG145" s="179">
        <f>SUMIF('РРО 21-25'!CN$18:CN$1158,свод!AY145,'РРО 21-25'!BU$18:BU$1158)</f>
        <v>0</v>
      </c>
      <c r="AH145" s="179">
        <f>SUMIF('РРО 21-25'!CN$18:CN$1158,свод!AY145,'РРО 21-25'!BV$18:BV$1158)</f>
        <v>0</v>
      </c>
      <c r="AI145" s="179">
        <f>SUMIF('РРО 21-25'!CN$18:CN$1158,свод!AY145,'РРО 21-25'!BW$18:BW$1158)</f>
        <v>44962373</v>
      </c>
      <c r="AJ145" s="179">
        <f>SUMIF('РРО 21-25'!CN$18:CN$1158,свод!AY145,'РРО 21-25'!BX$18:BX$1158)</f>
        <v>43651056.910000004</v>
      </c>
      <c r="AK145" s="179">
        <f>SUMIF('РРО 21-25'!CN$18:CN$1158,свод!AY145,'РРО 21-25'!BY$18:BY$1158)</f>
        <v>0</v>
      </c>
      <c r="AL145" s="179">
        <f>SUMIF('РРО 21-25'!CN$18:CN$1158,свод!AY145,'РРО 21-25'!BZ$18:BZ$1158)</f>
        <v>2027927.35</v>
      </c>
      <c r="AM145" s="179">
        <f>SUMIF('РРО 21-25'!CN$18:CN$1158,свод!AY145,'РРО 21-25'!CA$18:CA$1158)</f>
        <v>0</v>
      </c>
      <c r="AN145" s="179">
        <f>SUMIF('РРО 21-25'!CN$18:CN$1158,свод!AY145,'РРО 21-25'!CB$18:CB$1158)</f>
        <v>41623129.560000002</v>
      </c>
      <c r="AO145" s="179">
        <f>SUMIF('РРО 21-25'!CN$18:CN$1158,свод!AY145,'РРО 21-25'!CC$18:CC$1158)</f>
        <v>44962373</v>
      </c>
      <c r="AP145" s="179">
        <f>SUMIF('РРО 21-25'!CN$18:CN$1158,свод!AY145,'РРО 21-25'!CD$18:CD$1158)</f>
        <v>0</v>
      </c>
      <c r="AQ145" s="179">
        <f>SUMIF('РРО 21-25'!CN$18:CN$1158,свод!AY145,'РРО 21-25'!CE$18:CE$1158)</f>
        <v>0</v>
      </c>
      <c r="AR145" s="179">
        <f>SUMIF('РРО 21-25'!CN$18:CN$1158,свод!AY145,'РРО 21-25'!CF$18:CF$1158)</f>
        <v>0</v>
      </c>
      <c r="AS145" s="179">
        <f>SUMIF('РРО 21-25'!CN$18:CN$1158,свод!AY145,'РРО 21-25'!CG$18:CG$1158)</f>
        <v>44962373</v>
      </c>
      <c r="AT145" s="179">
        <f>SUMIF('РРО 21-25'!CN$18:CN$1158,свод!AY145,'РРО 21-25'!CH$18:CH$1158)</f>
        <v>44962373</v>
      </c>
      <c r="AU145" s="179">
        <f>SUMIF('РРО 21-25'!CN$18:CN$1158,свод!AY145,'РРО 21-25'!CI$18:CI$1158)</f>
        <v>0</v>
      </c>
      <c r="AV145" s="179">
        <f>SUMIF('РРО 21-25'!CN$18:CN$1158,свод!AY145,'РРО 21-25'!CJ$18:CJ$1158)</f>
        <v>0</v>
      </c>
      <c r="AW145" s="179">
        <f>SUMIF('РРО 21-25'!CN$18:CN$1158,свод!AY145,'РРО 21-25'!CK$18:CK$1158)</f>
        <v>0</v>
      </c>
      <c r="AX145" s="179">
        <f>SUMIF('РРО 21-25'!CN$18:CN$1158,свод!AY145,'РРО 21-25'!CL$18:CL$1158)</f>
        <v>44962373</v>
      </c>
      <c r="AY145" t="str">
        <f t="shared" si="82"/>
        <v>4020000020505нормативный</v>
      </c>
      <c r="BC145" s="142">
        <f t="shared" si="83"/>
        <v>0</v>
      </c>
      <c r="BD145" s="142">
        <f t="shared" si="84"/>
        <v>0</v>
      </c>
      <c r="BE145" s="142">
        <f t="shared" si="85"/>
        <v>0</v>
      </c>
      <c r="BF145" s="142">
        <f t="shared" si="86"/>
        <v>0</v>
      </c>
      <c r="BG145" s="142">
        <f t="shared" si="87"/>
        <v>0</v>
      </c>
      <c r="BH145" s="142">
        <f t="shared" si="88"/>
        <v>0</v>
      </c>
      <c r="BI145" s="142">
        <f t="shared" si="89"/>
        <v>0</v>
      </c>
      <c r="BJ145" s="142">
        <f t="shared" si="90"/>
        <v>0</v>
      </c>
      <c r="BK145" s="142">
        <f t="shared" si="91"/>
        <v>0</v>
      </c>
      <c r="BL145" s="142">
        <f t="shared" si="92"/>
        <v>0</v>
      </c>
    </row>
    <row r="146" spans="1:64" ht="15" customHeight="1">
      <c r="A146" s="184">
        <v>402000002</v>
      </c>
      <c r="B146" s="183" t="s">
        <v>1819</v>
      </c>
      <c r="C146" s="182" t="s">
        <v>219</v>
      </c>
      <c r="D146" s="182" t="s">
        <v>1007</v>
      </c>
      <c r="E146" s="181" t="s">
        <v>92</v>
      </c>
      <c r="F146" s="180">
        <f>SUMIF('РРО 21-25'!CN$18:CN$1158,свод!AY146,'РРО 21-25'!AT$18:AT$1158)</f>
        <v>23036836.390000001</v>
      </c>
      <c r="G146" s="180">
        <f>SUMIF('РРО 21-25'!CN$18:CN$1158,свод!AY146,'РРО 21-25'!AU$18:AU$1158)</f>
        <v>23036836.390000001</v>
      </c>
      <c r="H146" s="179">
        <f>SUMIF('РРО 21-25'!CN$18:CN$1158,свод!AY146,'РРО 21-25'!AV$18:AV$1158)</f>
        <v>0</v>
      </c>
      <c r="I146" s="179">
        <f>SUMIF('РРО 21-25'!CN$18:CN$1158,свод!AY146,'РРО 21-25'!AW$18:AW$1158)</f>
        <v>0</v>
      </c>
      <c r="J146" s="179">
        <f>SUMIF('РРО 21-25'!CN$18:CN$1158,свод!AY146,'РРО 21-25'!AX$18:AX$1158)</f>
        <v>1112414.44</v>
      </c>
      <c r="K146" s="179">
        <f>SUMIF('РРО 21-25'!CN$18:CN$1158,свод!AY146,'РРО 21-25'!AY$18:AY$1158)</f>
        <v>1112414.44</v>
      </c>
      <c r="L146" s="179">
        <f>SUMIF('РРО 21-25'!CN$18:CN$1158,свод!AY146,'РРО 21-25'!AZ$18:AZ$1158)</f>
        <v>0</v>
      </c>
      <c r="M146" s="179">
        <f>SUMIF('РРО 21-25'!CN$18:CN$1158,свод!AY146,'РРО 21-25'!BA$18:BA$1158)</f>
        <v>0</v>
      </c>
      <c r="N146" s="179">
        <f>SUMIF('РРО 21-25'!CN$18:CN$1158,свод!AY146,'РРО 21-25'!BB$18:BB$1158)</f>
        <v>21924421.949999999</v>
      </c>
      <c r="O146" s="179">
        <f>SUMIF('РРО 21-25'!CN$18:CN$1158,свод!AY146,'РРО 21-25'!BC$18:BC$1158)</f>
        <v>21924421.949999999</v>
      </c>
      <c r="P146" s="180">
        <f>SUMIF('РРО 21-25'!CN$18:CN$1158,свод!AY146,'РРО 21-25'!BD$18:BD$1158)</f>
        <v>26893065.789999999</v>
      </c>
      <c r="Q146" s="179">
        <f>SUMIF('РРО 21-25'!CN$18:CN$1158,свод!AY146,'РРО 21-25'!BE$18:BE$1158)</f>
        <v>0</v>
      </c>
      <c r="R146" s="179">
        <f>SUMIF('РРО 21-25'!CN$18:CN$1158,свод!AY146,'РРО 21-25'!BF$18:BF$1158)</f>
        <v>0</v>
      </c>
      <c r="S146" s="179">
        <f>SUMIF('РРО 21-25'!CN$18:CN$1158,свод!AY146,'РРО 21-25'!BG$18:BG$1158)</f>
        <v>0</v>
      </c>
      <c r="T146" s="179">
        <f>SUMIF('РРО 21-25'!CN$18:CN$1158,свод!AY146,'РРО 21-25'!BH$18:BH$1158)</f>
        <v>26893065.789999999</v>
      </c>
      <c r="U146" s="180">
        <f>SUMIF('РРО 21-25'!CN$18:CN$1158,свод!AY146,'РРО 21-25'!BI$18:BI$1158)</f>
        <v>23556090</v>
      </c>
      <c r="V146" s="179">
        <f>SUMIF('РРО 21-25'!CN$18:CN$1158,свод!AY146,'РРО 21-25'!BJ$18:BJ$1158)</f>
        <v>0</v>
      </c>
      <c r="W146" s="179">
        <f>SUMIF('РРО 21-25'!CN$18:CN$1158,свод!AY146,'РРО 21-25'!BK$18:BK$1158)</f>
        <v>0</v>
      </c>
      <c r="X146" s="179">
        <f>SUMIF('РРО 21-25'!CN$18:CN$1158,свод!AY146,'РРО 21-25'!BL$18:BL$1158)</f>
        <v>0</v>
      </c>
      <c r="Y146" s="179">
        <f>SUMIF('РРО 21-25'!CN$18:CN$1158,свод!AY146,'РРО 21-25'!BM$18:BM$1158)</f>
        <v>23556090</v>
      </c>
      <c r="Z146" s="180">
        <f>SUMIF('РРО 21-25'!CN$18:CN$1158,свод!AY146,'РРО 21-25'!BN$18:BN$1158)</f>
        <v>23556090</v>
      </c>
      <c r="AA146" s="179">
        <f>SUMIF('РРО 21-25'!CN$18:CN$1158,свод!AY146,'РРО 21-25'!BO$18:BO$1158)</f>
        <v>0</v>
      </c>
      <c r="AB146" s="179">
        <f>SUMIF('РРО 21-25'!CN$18:CN$1158,свод!AY146,'РРО 21-25'!BP$18:BP$1158)</f>
        <v>0</v>
      </c>
      <c r="AC146" s="179">
        <f>SUMIF('РРО 21-25'!CN$18:CN$1158,свод!AY146,'РРО 21-25'!BQ$18:BQ$1158)</f>
        <v>0</v>
      </c>
      <c r="AD146" s="179">
        <f>SUMIF('РРО 21-25'!CN$18:CN$1158,свод!AY146,'РРО 21-25'!BR$18:BR$1158)</f>
        <v>23556090</v>
      </c>
      <c r="AE146" s="180">
        <f>SUMIF('РРО 21-25'!CN$18:CN$1158,свод!AY146,'РРО 21-25'!BS$18:BS$1158)</f>
        <v>23556090</v>
      </c>
      <c r="AF146" s="179">
        <f>SUMIF('РРО 21-25'!CN$18:CN$1158,свод!AY146,'РРО 21-25'!BT$18:BT$1158)</f>
        <v>0</v>
      </c>
      <c r="AG146" s="179">
        <f>SUMIF('РРО 21-25'!CN$18:CN$1158,свод!AY146,'РРО 21-25'!BU$18:BU$1158)</f>
        <v>0</v>
      </c>
      <c r="AH146" s="179">
        <f>SUMIF('РРО 21-25'!CN$18:CN$1158,свод!AY146,'РРО 21-25'!BV$18:BV$1158)</f>
        <v>0</v>
      </c>
      <c r="AI146" s="179">
        <f>SUMIF('РРО 21-25'!CN$18:CN$1158,свод!AY146,'РРО 21-25'!BW$18:BW$1158)</f>
        <v>23556090</v>
      </c>
      <c r="AJ146" s="179">
        <f>SUMIF('РРО 21-25'!CN$18:CN$1158,свод!AY146,'РРО 21-25'!BX$18:BX$1158)</f>
        <v>23036836.390000001</v>
      </c>
      <c r="AK146" s="179">
        <f>SUMIF('РРО 21-25'!CN$18:CN$1158,свод!AY146,'РРО 21-25'!BY$18:BY$1158)</f>
        <v>0</v>
      </c>
      <c r="AL146" s="179">
        <f>SUMIF('РРО 21-25'!CN$18:CN$1158,свод!AY146,'РРО 21-25'!BZ$18:BZ$1158)</f>
        <v>1112414.44</v>
      </c>
      <c r="AM146" s="179">
        <f>SUMIF('РРО 21-25'!CN$18:CN$1158,свод!AY146,'РРО 21-25'!CA$18:CA$1158)</f>
        <v>0</v>
      </c>
      <c r="AN146" s="179">
        <f>SUMIF('РРО 21-25'!CN$18:CN$1158,свод!AY146,'РРО 21-25'!CB$18:CB$1158)</f>
        <v>21924421.949999999</v>
      </c>
      <c r="AO146" s="179">
        <f>SUMIF('РРО 21-25'!CN$18:CN$1158,свод!AY146,'РРО 21-25'!CC$18:CC$1158)</f>
        <v>26893065.789999999</v>
      </c>
      <c r="AP146" s="179">
        <f>SUMIF('РРО 21-25'!CN$18:CN$1158,свод!AY146,'РРО 21-25'!CD$18:CD$1158)</f>
        <v>0</v>
      </c>
      <c r="AQ146" s="179">
        <f>SUMIF('РРО 21-25'!CN$18:CN$1158,свод!AY146,'РРО 21-25'!CE$18:CE$1158)</f>
        <v>0</v>
      </c>
      <c r="AR146" s="179">
        <f>SUMIF('РРО 21-25'!CN$18:CN$1158,свод!AY146,'РРО 21-25'!CF$18:CF$1158)</f>
        <v>0</v>
      </c>
      <c r="AS146" s="179">
        <f>SUMIF('РРО 21-25'!CN$18:CN$1158,свод!AY146,'РРО 21-25'!CG$18:CG$1158)</f>
        <v>26893065.789999999</v>
      </c>
      <c r="AT146" s="179">
        <f>SUMIF('РРО 21-25'!CN$18:CN$1158,свод!AY146,'РРО 21-25'!CH$18:CH$1158)</f>
        <v>23556090</v>
      </c>
      <c r="AU146" s="179">
        <f>SUMIF('РРО 21-25'!CN$18:CN$1158,свод!AY146,'РРО 21-25'!CI$18:CI$1158)</f>
        <v>0</v>
      </c>
      <c r="AV146" s="179">
        <f>SUMIF('РРО 21-25'!CN$18:CN$1158,свод!AY146,'РРО 21-25'!CJ$18:CJ$1158)</f>
        <v>0</v>
      </c>
      <c r="AW146" s="179">
        <f>SUMIF('РРО 21-25'!CN$18:CN$1158,свод!AY146,'РРО 21-25'!CK$18:CK$1158)</f>
        <v>0</v>
      </c>
      <c r="AX146" s="179">
        <f>SUMIF('РРО 21-25'!CN$18:CN$1158,свод!AY146,'РРО 21-25'!CL$18:CL$1158)</f>
        <v>23556090</v>
      </c>
      <c r="AY146" t="str">
        <f t="shared" si="82"/>
        <v>4020000020709плановый</v>
      </c>
      <c r="BC146" s="142">
        <f t="shared" ref="BC146:BC207" si="207">AO146-P146</f>
        <v>0</v>
      </c>
      <c r="BD146" s="142">
        <f t="shared" ref="BD146:BD207" si="208">AP146-Q146</f>
        <v>0</v>
      </c>
      <c r="BE146" s="142">
        <f t="shared" ref="BE146:BE207" si="209">AQ146-R146</f>
        <v>0</v>
      </c>
      <c r="BF146" s="142">
        <f t="shared" ref="BF146:BF207" si="210">AR146-S146</f>
        <v>0</v>
      </c>
      <c r="BG146" s="142">
        <f t="shared" ref="BG146:BG207" si="211">AS146-T146</f>
        <v>0</v>
      </c>
      <c r="BH146" s="142">
        <f t="shared" ref="BH146:BH207" si="212">AT146-U146</f>
        <v>0</v>
      </c>
      <c r="BI146" s="142">
        <f t="shared" ref="BI146:BI207" si="213">AU146-V146</f>
        <v>0</v>
      </c>
      <c r="BJ146" s="142">
        <f t="shared" ref="BJ146:BJ207" si="214">AV146-W146</f>
        <v>0</v>
      </c>
      <c r="BK146" s="142">
        <f t="shared" ref="BK146:BK207" si="215">AW146-X146</f>
        <v>0</v>
      </c>
      <c r="BL146" s="142">
        <f t="shared" ref="BL146:BL207" si="216">AX146-Y146</f>
        <v>0</v>
      </c>
    </row>
    <row r="147" spans="1:64" ht="15" customHeight="1">
      <c r="A147" s="184">
        <v>402000002</v>
      </c>
      <c r="B147" s="183" t="s">
        <v>1819</v>
      </c>
      <c r="C147" s="182" t="s">
        <v>214</v>
      </c>
      <c r="D147" s="182" t="s">
        <v>137</v>
      </c>
      <c r="E147" s="181" t="s">
        <v>92</v>
      </c>
      <c r="F147" s="180">
        <f>SUMIF('РРО 21-25'!CN$18:CN$1158,свод!AY147,'РРО 21-25'!AT$18:AT$1158)</f>
        <v>12868288.35</v>
      </c>
      <c r="G147" s="180">
        <f>SUMIF('РРО 21-25'!CN$18:CN$1158,свод!AY147,'РРО 21-25'!AU$18:AU$1158)</f>
        <v>12868288.35</v>
      </c>
      <c r="H147" s="179">
        <f>SUMIF('РРО 21-25'!CN$18:CN$1158,свод!AY147,'РРО 21-25'!AV$18:AV$1158)</f>
        <v>0</v>
      </c>
      <c r="I147" s="179">
        <f>SUMIF('РРО 21-25'!CN$18:CN$1158,свод!AY147,'РРО 21-25'!AW$18:AW$1158)</f>
        <v>0</v>
      </c>
      <c r="J147" s="179">
        <f>SUMIF('РРО 21-25'!CN$18:CN$1158,свод!AY147,'РРО 21-25'!AX$18:AX$1158)</f>
        <v>605057.19999999995</v>
      </c>
      <c r="K147" s="179">
        <f>SUMIF('РРО 21-25'!CN$18:CN$1158,свод!AY147,'РРО 21-25'!AY$18:AY$1158)</f>
        <v>605057.19999999995</v>
      </c>
      <c r="L147" s="179">
        <f>SUMIF('РРО 21-25'!CN$18:CN$1158,свод!AY147,'РРО 21-25'!AZ$18:AZ$1158)</f>
        <v>0</v>
      </c>
      <c r="M147" s="179">
        <f>SUMIF('РРО 21-25'!CN$18:CN$1158,свод!AY147,'РРО 21-25'!BA$18:BA$1158)</f>
        <v>0</v>
      </c>
      <c r="N147" s="179">
        <f>SUMIF('РРО 21-25'!CN$18:CN$1158,свод!AY147,'РРО 21-25'!BB$18:BB$1158)</f>
        <v>12263231.15</v>
      </c>
      <c r="O147" s="179">
        <f>SUMIF('РРО 21-25'!CN$18:CN$1158,свод!AY147,'РРО 21-25'!BC$18:BC$1158)</f>
        <v>12263231.15</v>
      </c>
      <c r="P147" s="180">
        <f>SUMIF('РРО 21-25'!CN$18:CN$1158,свод!AY147,'РРО 21-25'!BD$18:BD$1158)</f>
        <v>13825025</v>
      </c>
      <c r="Q147" s="179">
        <f>SUMIF('РРО 21-25'!CN$18:CN$1158,свод!AY147,'РРО 21-25'!BE$18:BE$1158)</f>
        <v>0</v>
      </c>
      <c r="R147" s="179">
        <f>SUMIF('РРО 21-25'!CN$18:CN$1158,свод!AY147,'РРО 21-25'!BF$18:BF$1158)</f>
        <v>0</v>
      </c>
      <c r="S147" s="179">
        <f>SUMIF('РРО 21-25'!CN$18:CN$1158,свод!AY147,'РРО 21-25'!BG$18:BG$1158)</f>
        <v>0</v>
      </c>
      <c r="T147" s="179">
        <f>SUMIF('РРО 21-25'!CN$18:CN$1158,свод!AY147,'РРО 21-25'!BH$18:BH$1158)</f>
        <v>13825025</v>
      </c>
      <c r="U147" s="180">
        <f>SUMIF('РРО 21-25'!CN$18:CN$1158,свод!AY147,'РРО 21-25'!BI$18:BI$1158)</f>
        <v>13745025</v>
      </c>
      <c r="V147" s="179">
        <f>SUMIF('РРО 21-25'!CN$18:CN$1158,свод!AY147,'РРО 21-25'!BJ$18:BJ$1158)</f>
        <v>0</v>
      </c>
      <c r="W147" s="179">
        <f>SUMIF('РРО 21-25'!CN$18:CN$1158,свод!AY147,'РРО 21-25'!BK$18:BK$1158)</f>
        <v>0</v>
      </c>
      <c r="X147" s="179">
        <f>SUMIF('РРО 21-25'!CN$18:CN$1158,свод!AY147,'РРО 21-25'!BL$18:BL$1158)</f>
        <v>0</v>
      </c>
      <c r="Y147" s="179">
        <f>SUMIF('РРО 21-25'!CN$18:CN$1158,свод!AY147,'РРО 21-25'!BM$18:BM$1158)</f>
        <v>13745025</v>
      </c>
      <c r="Z147" s="180">
        <f>SUMIF('РРО 21-25'!CN$18:CN$1158,свод!AY147,'РРО 21-25'!BN$18:BN$1158)</f>
        <v>13745025</v>
      </c>
      <c r="AA147" s="179">
        <f>SUMIF('РРО 21-25'!CN$18:CN$1158,свод!AY147,'РРО 21-25'!BO$18:BO$1158)</f>
        <v>0</v>
      </c>
      <c r="AB147" s="179">
        <f>SUMIF('РРО 21-25'!CN$18:CN$1158,свод!AY147,'РРО 21-25'!BP$18:BP$1158)</f>
        <v>0</v>
      </c>
      <c r="AC147" s="179">
        <f>SUMIF('РРО 21-25'!CN$18:CN$1158,свод!AY147,'РРО 21-25'!BQ$18:BQ$1158)</f>
        <v>0</v>
      </c>
      <c r="AD147" s="179">
        <f>SUMIF('РРО 21-25'!CN$18:CN$1158,свод!AY147,'РРО 21-25'!BR$18:BR$1158)</f>
        <v>13745025</v>
      </c>
      <c r="AE147" s="180">
        <f>SUMIF('РРО 21-25'!CN$18:CN$1158,свод!AY147,'РРО 21-25'!BS$18:BS$1158)</f>
        <v>13745025</v>
      </c>
      <c r="AF147" s="179">
        <f>SUMIF('РРО 21-25'!CN$18:CN$1158,свод!AY147,'РРО 21-25'!BT$18:BT$1158)</f>
        <v>0</v>
      </c>
      <c r="AG147" s="179">
        <f>SUMIF('РРО 21-25'!CN$18:CN$1158,свод!AY147,'РРО 21-25'!BU$18:BU$1158)</f>
        <v>0</v>
      </c>
      <c r="AH147" s="179">
        <f>SUMIF('РРО 21-25'!CN$18:CN$1158,свод!AY147,'РРО 21-25'!BV$18:BV$1158)</f>
        <v>0</v>
      </c>
      <c r="AI147" s="179">
        <f>SUMIF('РРО 21-25'!CN$18:CN$1158,свод!AY147,'РРО 21-25'!BW$18:BW$1158)</f>
        <v>13745025</v>
      </c>
      <c r="AJ147" s="179">
        <f>SUMIF('РРО 21-25'!CN$18:CN$1158,свод!AY147,'РРО 21-25'!BX$18:BX$1158)</f>
        <v>12868288.35</v>
      </c>
      <c r="AK147" s="179">
        <f>SUMIF('РРО 21-25'!CN$18:CN$1158,свод!AY147,'РРО 21-25'!BY$18:BY$1158)</f>
        <v>0</v>
      </c>
      <c r="AL147" s="179">
        <f>SUMIF('РРО 21-25'!CN$18:CN$1158,свод!AY147,'РРО 21-25'!BZ$18:BZ$1158)</f>
        <v>605057.19999999995</v>
      </c>
      <c r="AM147" s="179">
        <f>SUMIF('РРО 21-25'!CN$18:CN$1158,свод!AY147,'РРО 21-25'!CA$18:CA$1158)</f>
        <v>0</v>
      </c>
      <c r="AN147" s="179">
        <f>SUMIF('РРО 21-25'!CN$18:CN$1158,свод!AY147,'РРО 21-25'!CB$18:CB$1158)</f>
        <v>12263231.15</v>
      </c>
      <c r="AO147" s="179">
        <f>SUMIF('РРО 21-25'!CN$18:CN$1158,свод!AY147,'РРО 21-25'!CC$18:CC$1158)</f>
        <v>13745025</v>
      </c>
      <c r="AP147" s="179">
        <f>SUMIF('РРО 21-25'!CN$18:CN$1158,свод!AY147,'РРО 21-25'!CD$18:CD$1158)</f>
        <v>0</v>
      </c>
      <c r="AQ147" s="179">
        <f>SUMIF('РРО 21-25'!CN$18:CN$1158,свод!AY147,'РРО 21-25'!CE$18:CE$1158)</f>
        <v>0</v>
      </c>
      <c r="AR147" s="179">
        <f>SUMIF('РРО 21-25'!CN$18:CN$1158,свод!AY147,'РРО 21-25'!CF$18:CF$1158)</f>
        <v>0</v>
      </c>
      <c r="AS147" s="179">
        <f>SUMIF('РРО 21-25'!CN$18:CN$1158,свод!AY147,'РРО 21-25'!CG$18:CG$1158)</f>
        <v>13745025</v>
      </c>
      <c r="AT147" s="179">
        <f>SUMIF('РРО 21-25'!CN$18:CN$1158,свод!AY147,'РРО 21-25'!CH$18:CH$1158)</f>
        <v>13745025</v>
      </c>
      <c r="AU147" s="179">
        <f>SUMIF('РРО 21-25'!CN$18:CN$1158,свод!AY147,'РРО 21-25'!CI$18:CI$1158)</f>
        <v>0</v>
      </c>
      <c r="AV147" s="179">
        <f>SUMIF('РРО 21-25'!CN$18:CN$1158,свод!AY147,'РРО 21-25'!CJ$18:CJ$1158)</f>
        <v>0</v>
      </c>
      <c r="AW147" s="179">
        <f>SUMIF('РРО 21-25'!CN$18:CN$1158,свод!AY147,'РРО 21-25'!CK$18:CK$1158)</f>
        <v>0</v>
      </c>
      <c r="AX147" s="179">
        <f>SUMIF('РРО 21-25'!CN$18:CN$1158,свод!AY147,'РРО 21-25'!CL$18:CL$1158)</f>
        <v>13745025</v>
      </c>
      <c r="AY147" t="str">
        <f t="shared" si="82"/>
        <v>4020000020804плановый</v>
      </c>
      <c r="BC147" s="142">
        <f t="shared" si="207"/>
        <v>-80000</v>
      </c>
      <c r="BD147" s="142">
        <f t="shared" si="208"/>
        <v>0</v>
      </c>
      <c r="BE147" s="142">
        <f t="shared" si="209"/>
        <v>0</v>
      </c>
      <c r="BF147" s="142">
        <f t="shared" si="210"/>
        <v>0</v>
      </c>
      <c r="BG147" s="142">
        <f t="shared" si="211"/>
        <v>-80000</v>
      </c>
      <c r="BH147" s="142">
        <f t="shared" si="212"/>
        <v>0</v>
      </c>
      <c r="BI147" s="142">
        <f t="shared" si="213"/>
        <v>0</v>
      </c>
      <c r="BJ147" s="142">
        <f t="shared" si="214"/>
        <v>0</v>
      </c>
      <c r="BK147" s="142">
        <f t="shared" si="215"/>
        <v>0</v>
      </c>
      <c r="BL147" s="142">
        <f t="shared" si="216"/>
        <v>0</v>
      </c>
    </row>
    <row r="148" spans="1:64" ht="15" customHeight="1">
      <c r="A148" s="184">
        <v>402000002</v>
      </c>
      <c r="B148" s="183" t="s">
        <v>1819</v>
      </c>
      <c r="C148" s="182" t="s">
        <v>303</v>
      </c>
      <c r="D148" s="182" t="s">
        <v>377</v>
      </c>
      <c r="E148" s="181" t="s">
        <v>91</v>
      </c>
      <c r="F148" s="180">
        <f>SUMIF('РРО 21-25'!CN$18:CN$1158,свод!AY148,'РРО 21-25'!AT$18:AT$1158)</f>
        <v>7493196.7300000004</v>
      </c>
      <c r="G148" s="180">
        <f>SUMIF('РРО 21-25'!CN$18:CN$1158,свод!AY148,'РРО 21-25'!AU$18:AU$1158)</f>
        <v>7493196.7300000004</v>
      </c>
      <c r="H148" s="179">
        <f>SUMIF('РРО 21-25'!CN$18:CN$1158,свод!AY148,'РРО 21-25'!AV$18:AV$1158)</f>
        <v>0</v>
      </c>
      <c r="I148" s="179">
        <f>SUMIF('РРО 21-25'!CN$18:CN$1158,свод!AY148,'РРО 21-25'!AW$18:AW$1158)</f>
        <v>0</v>
      </c>
      <c r="J148" s="179">
        <f>SUMIF('РРО 21-25'!CN$18:CN$1158,свод!AY148,'РРО 21-25'!AX$18:AX$1158)</f>
        <v>0</v>
      </c>
      <c r="K148" s="179">
        <f>SUMIF('РРО 21-25'!CN$18:CN$1158,свод!AY148,'РРО 21-25'!AY$18:AY$1158)</f>
        <v>0</v>
      </c>
      <c r="L148" s="179">
        <f>SUMIF('РРО 21-25'!CN$18:CN$1158,свод!AY148,'РРО 21-25'!AZ$18:AZ$1158)</f>
        <v>0</v>
      </c>
      <c r="M148" s="179">
        <f>SUMIF('РРО 21-25'!CN$18:CN$1158,свод!AY148,'РРО 21-25'!BA$18:BA$1158)</f>
        <v>0</v>
      </c>
      <c r="N148" s="179">
        <f>SUMIF('РРО 21-25'!CN$18:CN$1158,свод!AY148,'РРО 21-25'!BB$18:BB$1158)</f>
        <v>7493196.7300000004</v>
      </c>
      <c r="O148" s="179">
        <f>SUMIF('РРО 21-25'!CN$18:CN$1158,свод!AY148,'РРО 21-25'!BC$18:BC$1158)</f>
        <v>7493196.7300000004</v>
      </c>
      <c r="P148" s="180">
        <f>SUMIF('РРО 21-25'!CN$18:CN$1158,свод!AY148,'РРО 21-25'!BD$18:BD$1158)</f>
        <v>6710101</v>
      </c>
      <c r="Q148" s="179">
        <f>SUMIF('РРО 21-25'!CN$18:CN$1158,свод!AY148,'РРО 21-25'!BE$18:BE$1158)</f>
        <v>0</v>
      </c>
      <c r="R148" s="179">
        <f>SUMIF('РРО 21-25'!CN$18:CN$1158,свод!AY148,'РРО 21-25'!BF$18:BF$1158)</f>
        <v>0</v>
      </c>
      <c r="S148" s="179">
        <f>SUMIF('РРО 21-25'!CN$18:CN$1158,свод!AY148,'РРО 21-25'!BG$18:BG$1158)</f>
        <v>0</v>
      </c>
      <c r="T148" s="179">
        <f>SUMIF('РРО 21-25'!CN$18:CN$1158,свод!AY148,'РРО 21-25'!BH$18:BH$1158)</f>
        <v>6710101</v>
      </c>
      <c r="U148" s="180">
        <f>SUMIF('РРО 21-25'!CN$18:CN$1158,свод!AY148,'РРО 21-25'!BI$18:BI$1158)</f>
        <v>6710101</v>
      </c>
      <c r="V148" s="179">
        <f>SUMIF('РРО 21-25'!CN$18:CN$1158,свод!AY148,'РРО 21-25'!BJ$18:BJ$1158)</f>
        <v>0</v>
      </c>
      <c r="W148" s="179">
        <f>SUMIF('РРО 21-25'!CN$18:CN$1158,свод!AY148,'РРО 21-25'!BK$18:BK$1158)</f>
        <v>0</v>
      </c>
      <c r="X148" s="179">
        <f>SUMIF('РРО 21-25'!CN$18:CN$1158,свод!AY148,'РРО 21-25'!BL$18:BL$1158)</f>
        <v>0</v>
      </c>
      <c r="Y148" s="179">
        <f>SUMIF('РРО 21-25'!CN$18:CN$1158,свод!AY148,'РРО 21-25'!BM$18:BM$1158)</f>
        <v>6710101</v>
      </c>
      <c r="Z148" s="180">
        <f>SUMIF('РРО 21-25'!CN$18:CN$1158,свод!AY148,'РРО 21-25'!BN$18:BN$1158)</f>
        <v>6710101</v>
      </c>
      <c r="AA148" s="179">
        <f>SUMIF('РРО 21-25'!CN$18:CN$1158,свод!AY148,'РРО 21-25'!BO$18:BO$1158)</f>
        <v>0</v>
      </c>
      <c r="AB148" s="179">
        <f>SUMIF('РРО 21-25'!CN$18:CN$1158,свод!AY148,'РРО 21-25'!BP$18:BP$1158)</f>
        <v>0</v>
      </c>
      <c r="AC148" s="179">
        <f>SUMIF('РРО 21-25'!CN$18:CN$1158,свод!AY148,'РРО 21-25'!BQ$18:BQ$1158)</f>
        <v>0</v>
      </c>
      <c r="AD148" s="179">
        <f>SUMIF('РРО 21-25'!CN$18:CN$1158,свод!AY148,'РРО 21-25'!BR$18:BR$1158)</f>
        <v>6710101</v>
      </c>
      <c r="AE148" s="180">
        <f>SUMIF('РРО 21-25'!CN$18:CN$1158,свод!AY148,'РРО 21-25'!BS$18:BS$1158)</f>
        <v>6710101</v>
      </c>
      <c r="AF148" s="179">
        <f>SUMIF('РРО 21-25'!CN$18:CN$1158,свод!AY148,'РРО 21-25'!BT$18:BT$1158)</f>
        <v>0</v>
      </c>
      <c r="AG148" s="179">
        <f>SUMIF('РРО 21-25'!CN$18:CN$1158,свод!AY148,'РРО 21-25'!BU$18:BU$1158)</f>
        <v>0</v>
      </c>
      <c r="AH148" s="179">
        <f>SUMIF('РРО 21-25'!CN$18:CN$1158,свод!AY148,'РРО 21-25'!BV$18:BV$1158)</f>
        <v>0</v>
      </c>
      <c r="AI148" s="179">
        <f>SUMIF('РРО 21-25'!CN$18:CN$1158,свод!AY148,'РРО 21-25'!BW$18:BW$1158)</f>
        <v>6710101</v>
      </c>
      <c r="AJ148" s="179">
        <f>SUMIF('РРО 21-25'!CN$18:CN$1158,свод!AY148,'РРО 21-25'!BX$18:BX$1158)</f>
        <v>7493196.7300000004</v>
      </c>
      <c r="AK148" s="179">
        <f>SUMIF('РРО 21-25'!CN$18:CN$1158,свод!AY148,'РРО 21-25'!BY$18:BY$1158)</f>
        <v>0</v>
      </c>
      <c r="AL148" s="179">
        <f>SUMIF('РРО 21-25'!CN$18:CN$1158,свод!AY148,'РРО 21-25'!BZ$18:BZ$1158)</f>
        <v>0</v>
      </c>
      <c r="AM148" s="179">
        <f>SUMIF('РРО 21-25'!CN$18:CN$1158,свод!AY148,'РРО 21-25'!CA$18:CA$1158)</f>
        <v>0</v>
      </c>
      <c r="AN148" s="179">
        <f>SUMIF('РРО 21-25'!CN$18:CN$1158,свод!AY148,'РРО 21-25'!CB$18:CB$1158)</f>
        <v>7493196.7300000004</v>
      </c>
      <c r="AO148" s="179">
        <f>SUMIF('РРО 21-25'!CN$18:CN$1158,свод!AY148,'РРО 21-25'!CC$18:CC$1158)</f>
        <v>6710101</v>
      </c>
      <c r="AP148" s="179">
        <f>SUMIF('РРО 21-25'!CN$18:CN$1158,свод!AY148,'РРО 21-25'!CD$18:CD$1158)</f>
        <v>0</v>
      </c>
      <c r="AQ148" s="179">
        <f>SUMIF('РРО 21-25'!CN$18:CN$1158,свод!AY148,'РРО 21-25'!CE$18:CE$1158)</f>
        <v>0</v>
      </c>
      <c r="AR148" s="179">
        <f>SUMIF('РРО 21-25'!CN$18:CN$1158,свод!AY148,'РРО 21-25'!CF$18:CF$1158)</f>
        <v>0</v>
      </c>
      <c r="AS148" s="179">
        <f>SUMIF('РРО 21-25'!CN$18:CN$1158,свод!AY148,'РРО 21-25'!CG$18:CG$1158)</f>
        <v>6710101</v>
      </c>
      <c r="AT148" s="179">
        <f>SUMIF('РРО 21-25'!CN$18:CN$1158,свод!AY148,'РРО 21-25'!CH$18:CH$1158)</f>
        <v>6710101</v>
      </c>
      <c r="AU148" s="179">
        <f>SUMIF('РРО 21-25'!CN$18:CN$1158,свод!AY148,'РРО 21-25'!CI$18:CI$1158)</f>
        <v>0</v>
      </c>
      <c r="AV148" s="179">
        <f>SUMIF('РРО 21-25'!CN$18:CN$1158,свод!AY148,'РРО 21-25'!CJ$18:CJ$1158)</f>
        <v>0</v>
      </c>
      <c r="AW148" s="179">
        <f>SUMIF('РРО 21-25'!CN$18:CN$1158,свод!AY148,'РРО 21-25'!CK$18:CK$1158)</f>
        <v>0</v>
      </c>
      <c r="AX148" s="179">
        <f>SUMIF('РРО 21-25'!CN$18:CN$1158,свод!AY148,'РРО 21-25'!CL$18:CL$1158)</f>
        <v>6710101</v>
      </c>
      <c r="AY148" t="str">
        <f t="shared" si="82"/>
        <v>4020000021006нормативный</v>
      </c>
      <c r="BC148" s="142">
        <f t="shared" si="207"/>
        <v>0</v>
      </c>
      <c r="BD148" s="142">
        <f t="shared" si="208"/>
        <v>0</v>
      </c>
      <c r="BE148" s="142">
        <f t="shared" si="209"/>
        <v>0</v>
      </c>
      <c r="BF148" s="142">
        <f t="shared" si="210"/>
        <v>0</v>
      </c>
      <c r="BG148" s="142">
        <f t="shared" si="211"/>
        <v>0</v>
      </c>
      <c r="BH148" s="142">
        <f t="shared" si="212"/>
        <v>0</v>
      </c>
      <c r="BI148" s="142">
        <f t="shared" si="213"/>
        <v>0</v>
      </c>
      <c r="BJ148" s="142">
        <f t="shared" si="214"/>
        <v>0</v>
      </c>
      <c r="BK148" s="142">
        <f t="shared" si="215"/>
        <v>0</v>
      </c>
      <c r="BL148" s="142">
        <f t="shared" si="216"/>
        <v>0</v>
      </c>
    </row>
    <row r="149" spans="1:64" ht="15" customHeight="1">
      <c r="A149" s="184">
        <v>402000002</v>
      </c>
      <c r="B149" s="183" t="s">
        <v>1819</v>
      </c>
      <c r="C149" s="182" t="s">
        <v>147</v>
      </c>
      <c r="D149" s="182" t="s">
        <v>205</v>
      </c>
      <c r="E149" s="181" t="s">
        <v>91</v>
      </c>
      <c r="F149" s="180">
        <f>SUMIF('РРО 21-25'!CN$18:CN$1158,свод!AY149,'РРО 21-25'!AT$18:AT$1158)</f>
        <v>7851132.29</v>
      </c>
      <c r="G149" s="180">
        <f>SUMIF('РРО 21-25'!CN$18:CN$1158,свод!AY149,'РРО 21-25'!AU$18:AU$1158)</f>
        <v>7851132.29</v>
      </c>
      <c r="H149" s="179">
        <f>SUMIF('РРО 21-25'!CN$18:CN$1158,свод!AY149,'РРО 21-25'!AV$18:AV$1158)</f>
        <v>0</v>
      </c>
      <c r="I149" s="179">
        <f>SUMIF('РРО 21-25'!CN$18:CN$1158,свод!AY149,'РРО 21-25'!AW$18:AW$1158)</f>
        <v>0</v>
      </c>
      <c r="J149" s="179">
        <f>SUMIF('РРО 21-25'!CN$18:CN$1158,свод!AY149,'РРО 21-25'!AX$18:AX$1158)</f>
        <v>357817.3</v>
      </c>
      <c r="K149" s="179">
        <f>SUMIF('РРО 21-25'!CN$18:CN$1158,свод!AY149,'РРО 21-25'!AY$18:AY$1158)</f>
        <v>357817.3</v>
      </c>
      <c r="L149" s="179">
        <f>SUMIF('РРО 21-25'!CN$18:CN$1158,свод!AY149,'РРО 21-25'!AZ$18:AZ$1158)</f>
        <v>0</v>
      </c>
      <c r="M149" s="179">
        <f>SUMIF('РРО 21-25'!CN$18:CN$1158,свод!AY149,'РРО 21-25'!BA$18:BA$1158)</f>
        <v>0</v>
      </c>
      <c r="N149" s="179">
        <f>SUMIF('РРО 21-25'!CN$18:CN$1158,свод!AY149,'РРО 21-25'!BB$18:BB$1158)</f>
        <v>7493314.9900000002</v>
      </c>
      <c r="O149" s="179">
        <f>SUMIF('РРО 21-25'!CN$18:CN$1158,свод!AY149,'РРО 21-25'!BC$18:BC$1158)</f>
        <v>7493314.9900000002</v>
      </c>
      <c r="P149" s="180">
        <f>SUMIF('РРО 21-25'!CN$18:CN$1158,свод!AY149,'РРО 21-25'!BD$18:BD$1158)</f>
        <v>7893780</v>
      </c>
      <c r="Q149" s="179">
        <f>SUMIF('РРО 21-25'!CN$18:CN$1158,свод!AY149,'РРО 21-25'!BE$18:BE$1158)</f>
        <v>0</v>
      </c>
      <c r="R149" s="179">
        <f>SUMIF('РРО 21-25'!CN$18:CN$1158,свод!AY149,'РРО 21-25'!BF$18:BF$1158)</f>
        <v>0</v>
      </c>
      <c r="S149" s="179">
        <f>SUMIF('РРО 21-25'!CN$18:CN$1158,свод!AY149,'РРО 21-25'!BG$18:BG$1158)</f>
        <v>0</v>
      </c>
      <c r="T149" s="179">
        <f>SUMIF('РРО 21-25'!CN$18:CN$1158,свод!AY149,'РРО 21-25'!BH$18:BH$1158)</f>
        <v>7893780</v>
      </c>
      <c r="U149" s="180">
        <f>SUMIF('РРО 21-25'!CN$18:CN$1158,свод!AY149,'РРО 21-25'!BI$18:BI$1158)</f>
        <v>7893780</v>
      </c>
      <c r="V149" s="179">
        <f>SUMIF('РРО 21-25'!CN$18:CN$1158,свод!AY149,'РРО 21-25'!BJ$18:BJ$1158)</f>
        <v>0</v>
      </c>
      <c r="W149" s="179">
        <f>SUMIF('РРО 21-25'!CN$18:CN$1158,свод!AY149,'РРО 21-25'!BK$18:BK$1158)</f>
        <v>0</v>
      </c>
      <c r="X149" s="179">
        <f>SUMIF('РРО 21-25'!CN$18:CN$1158,свод!AY149,'РРО 21-25'!BL$18:BL$1158)</f>
        <v>0</v>
      </c>
      <c r="Y149" s="179">
        <f>SUMIF('РРО 21-25'!CN$18:CN$1158,свод!AY149,'РРО 21-25'!BM$18:BM$1158)</f>
        <v>7893780</v>
      </c>
      <c r="Z149" s="180">
        <f>SUMIF('РРО 21-25'!CN$18:CN$1158,свод!AY149,'РРО 21-25'!BN$18:BN$1158)</f>
        <v>7893780</v>
      </c>
      <c r="AA149" s="179">
        <f>SUMIF('РРО 21-25'!CN$18:CN$1158,свод!AY149,'РРО 21-25'!BO$18:BO$1158)</f>
        <v>0</v>
      </c>
      <c r="AB149" s="179">
        <f>SUMIF('РРО 21-25'!CN$18:CN$1158,свод!AY149,'РРО 21-25'!BP$18:BP$1158)</f>
        <v>0</v>
      </c>
      <c r="AC149" s="179">
        <f>SUMIF('РРО 21-25'!CN$18:CN$1158,свод!AY149,'РРО 21-25'!BQ$18:BQ$1158)</f>
        <v>0</v>
      </c>
      <c r="AD149" s="179">
        <f>SUMIF('РРО 21-25'!CN$18:CN$1158,свод!AY149,'РРО 21-25'!BR$18:BR$1158)</f>
        <v>7893780</v>
      </c>
      <c r="AE149" s="180">
        <f>SUMIF('РРО 21-25'!CN$18:CN$1158,свод!AY149,'РРО 21-25'!BS$18:BS$1158)</f>
        <v>7893780</v>
      </c>
      <c r="AF149" s="179">
        <f>SUMIF('РРО 21-25'!CN$18:CN$1158,свод!AY149,'РРО 21-25'!BT$18:BT$1158)</f>
        <v>0</v>
      </c>
      <c r="AG149" s="179">
        <f>SUMIF('РРО 21-25'!CN$18:CN$1158,свод!AY149,'РРО 21-25'!BU$18:BU$1158)</f>
        <v>0</v>
      </c>
      <c r="AH149" s="179">
        <f>SUMIF('РРО 21-25'!CN$18:CN$1158,свод!AY149,'РРО 21-25'!BV$18:BV$1158)</f>
        <v>0</v>
      </c>
      <c r="AI149" s="179">
        <f>SUMIF('РРО 21-25'!CN$18:CN$1158,свод!AY149,'РРО 21-25'!BW$18:BW$1158)</f>
        <v>7893780</v>
      </c>
      <c r="AJ149" s="179">
        <f>SUMIF('РРО 21-25'!CN$18:CN$1158,свод!AY149,'РРО 21-25'!BX$18:BX$1158)</f>
        <v>7851132.29</v>
      </c>
      <c r="AK149" s="179">
        <f>SUMIF('РРО 21-25'!CN$18:CN$1158,свод!AY149,'РРО 21-25'!BY$18:BY$1158)</f>
        <v>0</v>
      </c>
      <c r="AL149" s="179">
        <f>SUMIF('РРО 21-25'!CN$18:CN$1158,свод!AY149,'РРО 21-25'!BZ$18:BZ$1158)</f>
        <v>357817.3</v>
      </c>
      <c r="AM149" s="179">
        <f>SUMIF('РРО 21-25'!CN$18:CN$1158,свод!AY149,'РРО 21-25'!CA$18:CA$1158)</f>
        <v>0</v>
      </c>
      <c r="AN149" s="179">
        <f>SUMIF('РРО 21-25'!CN$18:CN$1158,свод!AY149,'РРО 21-25'!CB$18:CB$1158)</f>
        <v>7493314.9900000002</v>
      </c>
      <c r="AO149" s="179">
        <f>SUMIF('РРО 21-25'!CN$18:CN$1158,свод!AY149,'РРО 21-25'!CC$18:CC$1158)</f>
        <v>7893780</v>
      </c>
      <c r="AP149" s="179">
        <f>SUMIF('РРО 21-25'!CN$18:CN$1158,свод!AY149,'РРО 21-25'!CD$18:CD$1158)</f>
        <v>0</v>
      </c>
      <c r="AQ149" s="179">
        <f>SUMIF('РРО 21-25'!CN$18:CN$1158,свод!AY149,'РРО 21-25'!CE$18:CE$1158)</f>
        <v>0</v>
      </c>
      <c r="AR149" s="179">
        <f>SUMIF('РРО 21-25'!CN$18:CN$1158,свод!AY149,'РРО 21-25'!CF$18:CF$1158)</f>
        <v>0</v>
      </c>
      <c r="AS149" s="179">
        <f>SUMIF('РРО 21-25'!CN$18:CN$1158,свод!AY149,'РРО 21-25'!CG$18:CG$1158)</f>
        <v>7893780</v>
      </c>
      <c r="AT149" s="179">
        <f>SUMIF('РРО 21-25'!CN$18:CN$1158,свод!AY149,'РРО 21-25'!CH$18:CH$1158)</f>
        <v>7893780</v>
      </c>
      <c r="AU149" s="179">
        <f>SUMIF('РРО 21-25'!CN$18:CN$1158,свод!AY149,'РРО 21-25'!CI$18:CI$1158)</f>
        <v>0</v>
      </c>
      <c r="AV149" s="179">
        <f>SUMIF('РРО 21-25'!CN$18:CN$1158,свод!AY149,'РРО 21-25'!CJ$18:CJ$1158)</f>
        <v>0</v>
      </c>
      <c r="AW149" s="179">
        <f>SUMIF('РРО 21-25'!CN$18:CN$1158,свод!AY149,'РРО 21-25'!CK$18:CK$1158)</f>
        <v>0</v>
      </c>
      <c r="AX149" s="179">
        <f>SUMIF('РРО 21-25'!CN$18:CN$1158,свод!AY149,'РРО 21-25'!CL$18:CL$1158)</f>
        <v>7893780</v>
      </c>
      <c r="AY149" t="str">
        <f t="shared" ref="AY149:AY217" si="217">CONCATENATE(A149,C149,D149,E149)</f>
        <v>4020000021105нормативный</v>
      </c>
      <c r="BC149" s="142">
        <f t="shared" si="207"/>
        <v>0</v>
      </c>
      <c r="BD149" s="142">
        <f t="shared" si="208"/>
        <v>0</v>
      </c>
      <c r="BE149" s="142">
        <f t="shared" si="209"/>
        <v>0</v>
      </c>
      <c r="BF149" s="142">
        <f t="shared" si="210"/>
        <v>0</v>
      </c>
      <c r="BG149" s="142">
        <f t="shared" si="211"/>
        <v>0</v>
      </c>
      <c r="BH149" s="142">
        <f t="shared" si="212"/>
        <v>0</v>
      </c>
      <c r="BI149" s="142">
        <f t="shared" si="213"/>
        <v>0</v>
      </c>
      <c r="BJ149" s="142">
        <f t="shared" si="214"/>
        <v>0</v>
      </c>
      <c r="BK149" s="142">
        <f t="shared" si="215"/>
        <v>0</v>
      </c>
      <c r="BL149" s="142">
        <f t="shared" si="216"/>
        <v>0</v>
      </c>
    </row>
    <row r="150" spans="1:64" ht="15" customHeight="1">
      <c r="A150" s="184">
        <v>402000003</v>
      </c>
      <c r="B150" s="183" t="s">
        <v>1818</v>
      </c>
      <c r="C150" s="182" t="s">
        <v>72</v>
      </c>
      <c r="D150" s="182" t="s">
        <v>71</v>
      </c>
      <c r="E150" s="181" t="s">
        <v>92</v>
      </c>
      <c r="F150" s="180">
        <f>SUMIF('РРО 21-25'!CN$18:CN$1158,свод!AY150,'РРО 21-25'!AT$18:AT$1158)</f>
        <v>105368830</v>
      </c>
      <c r="G150" s="180">
        <f>SUMIF('РРО 21-25'!CN$18:CN$1158,свод!AY150,'РРО 21-25'!AU$18:AU$1158)</f>
        <v>100354716.40000001</v>
      </c>
      <c r="H150" s="179">
        <f>SUMIF('РРО 21-25'!CN$18:CN$1158,свод!AY150,'РРО 21-25'!AV$18:AV$1158)</f>
        <v>0</v>
      </c>
      <c r="I150" s="179">
        <f>SUMIF('РРО 21-25'!CN$18:CN$1158,свод!AY150,'РРО 21-25'!AW$18:AW$1158)</f>
        <v>0</v>
      </c>
      <c r="J150" s="179">
        <f>SUMIF('РРО 21-25'!CN$18:CN$1158,свод!AY150,'РРО 21-25'!AX$18:AX$1158)</f>
        <v>0</v>
      </c>
      <c r="K150" s="179">
        <f>SUMIF('РРО 21-25'!CN$18:CN$1158,свод!AY150,'РРО 21-25'!AY$18:AY$1158)</f>
        <v>0</v>
      </c>
      <c r="L150" s="179">
        <f>SUMIF('РРО 21-25'!CN$18:CN$1158,свод!AY150,'РРО 21-25'!AZ$18:AZ$1158)</f>
        <v>0</v>
      </c>
      <c r="M150" s="179">
        <f>SUMIF('РРО 21-25'!CN$18:CN$1158,свод!AY150,'РРО 21-25'!BA$18:BA$1158)</f>
        <v>0</v>
      </c>
      <c r="N150" s="179">
        <f>SUMIF('РРО 21-25'!CN$18:CN$1158,свод!AY150,'РРО 21-25'!BB$18:BB$1158)</f>
        <v>105368830</v>
      </c>
      <c r="O150" s="179">
        <f>SUMIF('РРО 21-25'!CN$18:CN$1158,свод!AY150,'РРО 21-25'!BC$18:BC$1158)</f>
        <v>100354716.40000001</v>
      </c>
      <c r="P150" s="180">
        <f>SUMIF('РРО 21-25'!CN$18:CN$1158,свод!AY150,'РРО 21-25'!BD$18:BD$1158)</f>
        <v>56104607.100000001</v>
      </c>
      <c r="Q150" s="179">
        <f>SUMIF('РРО 21-25'!CN$18:CN$1158,свод!AY150,'РРО 21-25'!BE$18:BE$1158)</f>
        <v>0</v>
      </c>
      <c r="R150" s="179">
        <f>SUMIF('РРО 21-25'!CN$18:CN$1158,свод!AY150,'РРО 21-25'!BF$18:BF$1158)</f>
        <v>0</v>
      </c>
      <c r="S150" s="179">
        <f>SUMIF('РРО 21-25'!CN$18:CN$1158,свод!AY150,'РРО 21-25'!BG$18:BG$1158)</f>
        <v>0</v>
      </c>
      <c r="T150" s="179">
        <f>SUMIF('РРО 21-25'!CN$18:CN$1158,свод!AY150,'РРО 21-25'!BH$18:BH$1158)</f>
        <v>56104607.100000001</v>
      </c>
      <c r="U150" s="180">
        <f>SUMIF('РРО 21-25'!CN$18:CN$1158,свод!AY150,'РРО 21-25'!BI$18:BI$1158)</f>
        <v>254717494.66999999</v>
      </c>
      <c r="V150" s="179">
        <f>SUMIF('РРО 21-25'!CN$18:CN$1158,свод!AY150,'РРО 21-25'!BJ$18:BJ$1158)</f>
        <v>0</v>
      </c>
      <c r="W150" s="179">
        <f>SUMIF('РРО 21-25'!CN$18:CN$1158,свод!AY150,'РРО 21-25'!BK$18:BK$1158)</f>
        <v>0</v>
      </c>
      <c r="X150" s="179">
        <f>SUMIF('РРО 21-25'!CN$18:CN$1158,свод!AY150,'РРО 21-25'!BL$18:BL$1158)</f>
        <v>0</v>
      </c>
      <c r="Y150" s="179">
        <f>SUMIF('РРО 21-25'!CN$18:CN$1158,свод!AY150,'РРО 21-25'!BM$18:BM$1158)</f>
        <v>254717494.66999999</v>
      </c>
      <c r="Z150" s="180">
        <f>SUMIF('РРО 21-25'!CN$18:CN$1158,свод!AY150,'РРО 21-25'!BN$18:BN$1158)</f>
        <v>254735342.47</v>
      </c>
      <c r="AA150" s="179">
        <f>SUMIF('РРО 21-25'!CN$18:CN$1158,свод!AY150,'РРО 21-25'!BO$18:BO$1158)</f>
        <v>0</v>
      </c>
      <c r="AB150" s="179">
        <f>SUMIF('РРО 21-25'!CN$18:CN$1158,свод!AY150,'РРО 21-25'!BP$18:BP$1158)</f>
        <v>0</v>
      </c>
      <c r="AC150" s="179">
        <f>SUMIF('РРО 21-25'!CN$18:CN$1158,свод!AY150,'РРО 21-25'!BQ$18:BQ$1158)</f>
        <v>0</v>
      </c>
      <c r="AD150" s="179">
        <f>SUMIF('РРО 21-25'!CN$18:CN$1158,свод!AY150,'РРО 21-25'!BR$18:BR$1158)</f>
        <v>254735342.47</v>
      </c>
      <c r="AE150" s="180">
        <f>SUMIF('РРО 21-25'!CN$18:CN$1158,свод!AY150,'РРО 21-25'!BS$18:BS$1158)</f>
        <v>254735337.80000001</v>
      </c>
      <c r="AF150" s="179">
        <f>SUMIF('РРО 21-25'!CN$18:CN$1158,свод!AY150,'РРО 21-25'!BT$18:BT$1158)</f>
        <v>0</v>
      </c>
      <c r="AG150" s="179">
        <f>SUMIF('РРО 21-25'!CN$18:CN$1158,свод!AY150,'РРО 21-25'!BU$18:BU$1158)</f>
        <v>0</v>
      </c>
      <c r="AH150" s="179">
        <f>SUMIF('РРО 21-25'!CN$18:CN$1158,свод!AY150,'РРО 21-25'!BV$18:BV$1158)</f>
        <v>0</v>
      </c>
      <c r="AI150" s="179">
        <f>SUMIF('РРО 21-25'!CN$18:CN$1158,свод!AY150,'РРО 21-25'!BW$18:BW$1158)</f>
        <v>254735337.80000001</v>
      </c>
      <c r="AJ150" s="179">
        <f>SUMIF('РРО 21-25'!CN$18:CN$1158,свод!AY150,'РРО 21-25'!BX$18:BX$1158)</f>
        <v>100354716.40000001</v>
      </c>
      <c r="AK150" s="179">
        <f>SUMIF('РРО 21-25'!CN$18:CN$1158,свод!AY150,'РРО 21-25'!BY$18:BY$1158)</f>
        <v>0</v>
      </c>
      <c r="AL150" s="179">
        <f>SUMIF('РРО 21-25'!CN$18:CN$1158,свод!AY150,'РРО 21-25'!BZ$18:BZ$1158)</f>
        <v>0</v>
      </c>
      <c r="AM150" s="179">
        <f>SUMIF('РРО 21-25'!CN$18:CN$1158,свод!AY150,'РРО 21-25'!CA$18:CA$1158)</f>
        <v>0</v>
      </c>
      <c r="AN150" s="179">
        <f>SUMIF('РРО 21-25'!CN$18:CN$1158,свод!AY150,'РРО 21-25'!CB$18:CB$1158)</f>
        <v>100354716.40000001</v>
      </c>
      <c r="AO150" s="179">
        <f>SUMIF('РРО 21-25'!CN$18:CN$1158,свод!AY150,'РРО 21-25'!CC$18:CC$1158)</f>
        <v>56104607.100000001</v>
      </c>
      <c r="AP150" s="179">
        <f>SUMIF('РРО 21-25'!CN$18:CN$1158,свод!AY150,'РРО 21-25'!CD$18:CD$1158)</f>
        <v>0</v>
      </c>
      <c r="AQ150" s="179">
        <f>SUMIF('РРО 21-25'!CN$18:CN$1158,свод!AY150,'РРО 21-25'!CE$18:CE$1158)</f>
        <v>0</v>
      </c>
      <c r="AR150" s="179">
        <f>SUMIF('РРО 21-25'!CN$18:CN$1158,свод!AY150,'РРО 21-25'!CF$18:CF$1158)</f>
        <v>0</v>
      </c>
      <c r="AS150" s="179">
        <f>SUMIF('РРО 21-25'!CN$18:CN$1158,свод!AY150,'РРО 21-25'!CG$18:CG$1158)</f>
        <v>56104607.100000001</v>
      </c>
      <c r="AT150" s="179">
        <f>SUMIF('РРО 21-25'!CN$18:CN$1158,свод!AY150,'РРО 21-25'!CH$18:CH$1158)</f>
        <v>254717494.66999999</v>
      </c>
      <c r="AU150" s="179">
        <f>SUMIF('РРО 21-25'!CN$18:CN$1158,свод!AY150,'РРО 21-25'!CI$18:CI$1158)</f>
        <v>0</v>
      </c>
      <c r="AV150" s="179">
        <f>SUMIF('РРО 21-25'!CN$18:CN$1158,свод!AY150,'РРО 21-25'!CJ$18:CJ$1158)</f>
        <v>0</v>
      </c>
      <c r="AW150" s="179">
        <f>SUMIF('РРО 21-25'!CN$18:CN$1158,свод!AY150,'РРО 21-25'!CK$18:CK$1158)</f>
        <v>0</v>
      </c>
      <c r="AX150" s="179">
        <f>SUMIF('РРО 21-25'!CN$18:CN$1158,свод!AY150,'РРО 21-25'!CL$18:CL$1158)</f>
        <v>254717494.66999999</v>
      </c>
      <c r="AY150" t="str">
        <f t="shared" si="217"/>
        <v>4020000031301плановый</v>
      </c>
      <c r="BC150" s="142">
        <f t="shared" si="207"/>
        <v>0</v>
      </c>
      <c r="BD150" s="142">
        <f t="shared" si="208"/>
        <v>0</v>
      </c>
      <c r="BE150" s="142">
        <f t="shared" si="209"/>
        <v>0</v>
      </c>
      <c r="BF150" s="142">
        <f t="shared" si="210"/>
        <v>0</v>
      </c>
      <c r="BG150" s="142">
        <f t="shared" si="211"/>
        <v>0</v>
      </c>
      <c r="BH150" s="142">
        <f t="shared" si="212"/>
        <v>0</v>
      </c>
      <c r="BI150" s="142">
        <f t="shared" si="213"/>
        <v>0</v>
      </c>
      <c r="BJ150" s="142">
        <f t="shared" si="214"/>
        <v>0</v>
      </c>
      <c r="BK150" s="142">
        <f t="shared" si="215"/>
        <v>0</v>
      </c>
      <c r="BL150" s="142">
        <f t="shared" si="216"/>
        <v>0</v>
      </c>
    </row>
    <row r="151" spans="1:64" ht="15" customHeight="1">
      <c r="A151" s="184">
        <v>402000004</v>
      </c>
      <c r="B151" s="183" t="s">
        <v>1818</v>
      </c>
      <c r="C151" s="182" t="s">
        <v>72</v>
      </c>
      <c r="D151" s="182" t="s">
        <v>71</v>
      </c>
      <c r="E151" s="181" t="s">
        <v>92</v>
      </c>
      <c r="F151" s="180">
        <f>SUMIF('РРО 21-25'!CN$18:CN$1158,свод!AY151,'РРО 21-25'!AT$18:AT$1158)</f>
        <v>0</v>
      </c>
      <c r="G151" s="180">
        <f>SUMIF('РРО 21-25'!CN$18:CN$1158,свод!AY151,'РРО 21-25'!AU$18:AU$1158)</f>
        <v>0</v>
      </c>
      <c r="H151" s="179">
        <f>SUMIF('РРО 21-25'!CN$18:CN$1158,свод!AY151,'РРО 21-25'!AV$18:AV$1158)</f>
        <v>0</v>
      </c>
      <c r="I151" s="179">
        <f>SUMIF('РРО 21-25'!CN$18:CN$1158,свод!AY151,'РРО 21-25'!AW$18:AW$1158)</f>
        <v>0</v>
      </c>
      <c r="J151" s="179">
        <f>SUMIF('РРО 21-25'!CN$18:CN$1158,свод!AY151,'РРО 21-25'!AX$18:AX$1158)</f>
        <v>0</v>
      </c>
      <c r="K151" s="179">
        <f>SUMIF('РРО 21-25'!CN$18:CN$1158,свод!AY151,'РРО 21-25'!AY$18:AY$1158)</f>
        <v>0</v>
      </c>
      <c r="L151" s="179">
        <f>SUMIF('РРО 21-25'!CN$18:CN$1158,свод!AY151,'РРО 21-25'!AZ$18:AZ$1158)</f>
        <v>0</v>
      </c>
      <c r="M151" s="179">
        <f>SUMIF('РРО 21-25'!CN$18:CN$1158,свод!AY151,'РРО 21-25'!BA$18:BA$1158)</f>
        <v>0</v>
      </c>
      <c r="N151" s="179">
        <f>SUMIF('РРО 21-25'!CN$18:CN$1158,свод!AY151,'РРО 21-25'!BB$18:BB$1158)</f>
        <v>0</v>
      </c>
      <c r="O151" s="179">
        <f>SUMIF('РРО 21-25'!CN$18:CN$1158,свод!AY151,'РРО 21-25'!BC$18:BC$1158)</f>
        <v>0</v>
      </c>
      <c r="P151" s="180">
        <f>SUMIF('РРО 21-25'!CN$18:CN$1158,свод!AY151,'РРО 21-25'!BD$18:BD$1158)</f>
        <v>45469.48</v>
      </c>
      <c r="Q151" s="179">
        <f>SUMIF('РРО 21-25'!CN$18:CN$1158,свод!AY151,'РРО 21-25'!BE$18:BE$1158)</f>
        <v>0</v>
      </c>
      <c r="R151" s="179">
        <f>SUMIF('РРО 21-25'!CN$18:CN$1158,свод!AY151,'РРО 21-25'!BF$18:BF$1158)</f>
        <v>0</v>
      </c>
      <c r="S151" s="179">
        <f>SUMIF('РРО 21-25'!CN$18:CN$1158,свод!AY151,'РРО 21-25'!BG$18:BG$1158)</f>
        <v>0</v>
      </c>
      <c r="T151" s="179">
        <f>SUMIF('РРО 21-25'!CN$18:CN$1158,свод!AY151,'РРО 21-25'!BH$18:BH$1158)</f>
        <v>45469.48</v>
      </c>
      <c r="U151" s="180">
        <f>SUMIF('РРО 21-25'!CN$18:CN$1158,свод!AY151,'РРО 21-25'!BI$18:BI$1158)</f>
        <v>82513.679999999993</v>
      </c>
      <c r="V151" s="179">
        <f>SUMIF('РРО 21-25'!CN$18:CN$1158,свод!AY151,'РРО 21-25'!BJ$18:BJ$1158)</f>
        <v>0</v>
      </c>
      <c r="W151" s="179">
        <f>SUMIF('РРО 21-25'!CN$18:CN$1158,свод!AY151,'РРО 21-25'!BK$18:BK$1158)</f>
        <v>0</v>
      </c>
      <c r="X151" s="179">
        <f>SUMIF('РРО 21-25'!CN$18:CN$1158,свод!AY151,'РРО 21-25'!BL$18:BL$1158)</f>
        <v>0</v>
      </c>
      <c r="Y151" s="179">
        <f>SUMIF('РРО 21-25'!CN$18:CN$1158,свод!AY151,'РРО 21-25'!BM$18:BM$1158)</f>
        <v>82513.679999999993</v>
      </c>
      <c r="Z151" s="180">
        <f>SUMIF('РРО 21-25'!CN$18:CN$1158,свод!AY151,'РРО 21-25'!BN$18:BN$1158)</f>
        <v>64662.2</v>
      </c>
      <c r="AA151" s="179">
        <f>SUMIF('РРО 21-25'!CN$18:CN$1158,свод!AY151,'РРО 21-25'!BO$18:BO$1158)</f>
        <v>0</v>
      </c>
      <c r="AB151" s="179">
        <f>SUMIF('РРО 21-25'!CN$18:CN$1158,свод!AY151,'РРО 21-25'!BP$18:BP$1158)</f>
        <v>0</v>
      </c>
      <c r="AC151" s="179">
        <f>SUMIF('РРО 21-25'!CN$18:CN$1158,свод!AY151,'РРО 21-25'!BQ$18:BQ$1158)</f>
        <v>0</v>
      </c>
      <c r="AD151" s="179">
        <f>SUMIF('РРО 21-25'!CN$18:CN$1158,свод!AY151,'РРО 21-25'!BR$18:BR$1158)</f>
        <v>64662.2</v>
      </c>
      <c r="AE151" s="180">
        <f>SUMIF('РРО 21-25'!CN$18:CN$1158,свод!AY151,'РРО 21-25'!BS$18:BS$1158)</f>
        <v>64662.2</v>
      </c>
      <c r="AF151" s="179">
        <f>SUMIF('РРО 21-25'!CN$18:CN$1158,свод!AY151,'РРО 21-25'!BT$18:BT$1158)</f>
        <v>0</v>
      </c>
      <c r="AG151" s="179">
        <f>SUMIF('РРО 21-25'!CN$18:CN$1158,свод!AY151,'РРО 21-25'!BU$18:BU$1158)</f>
        <v>0</v>
      </c>
      <c r="AH151" s="179">
        <f>SUMIF('РРО 21-25'!CN$18:CN$1158,свод!AY151,'РРО 21-25'!BV$18:BV$1158)</f>
        <v>0</v>
      </c>
      <c r="AI151" s="179">
        <f>SUMIF('РРО 21-25'!CN$18:CN$1158,свод!AY151,'РРО 21-25'!BW$18:BW$1158)</f>
        <v>64662.2</v>
      </c>
      <c r="AJ151" s="179">
        <f>SUMIF('РРО 21-25'!CN$18:CN$1158,свод!AY151,'РРО 21-25'!BX$18:BX$1158)</f>
        <v>0</v>
      </c>
      <c r="AK151" s="179">
        <f>SUMIF('РРО 21-25'!CN$18:CN$1158,свод!AY151,'РРО 21-25'!BY$18:BY$1158)</f>
        <v>0</v>
      </c>
      <c r="AL151" s="179">
        <f>SUMIF('РРО 21-25'!CN$18:CN$1158,свод!AY151,'РРО 21-25'!BZ$18:BZ$1158)</f>
        <v>0</v>
      </c>
      <c r="AM151" s="179">
        <f>SUMIF('РРО 21-25'!CN$18:CN$1158,свод!AY151,'РРО 21-25'!CA$18:CA$1158)</f>
        <v>0</v>
      </c>
      <c r="AN151" s="179">
        <f>SUMIF('РРО 21-25'!CN$18:CN$1158,свод!AY151,'РРО 21-25'!CB$18:CB$1158)</f>
        <v>0</v>
      </c>
      <c r="AO151" s="179">
        <f>SUMIF('РРО 21-25'!CN$18:CN$1158,свод!AY151,'РРО 21-25'!CC$18:CC$1158)</f>
        <v>45469.48</v>
      </c>
      <c r="AP151" s="179">
        <f>SUMIF('РРО 21-25'!CN$18:CN$1158,свод!AY151,'РРО 21-25'!CD$18:CD$1158)</f>
        <v>0</v>
      </c>
      <c r="AQ151" s="179">
        <f>SUMIF('РРО 21-25'!CN$18:CN$1158,свод!AY151,'РРО 21-25'!CE$18:CE$1158)</f>
        <v>0</v>
      </c>
      <c r="AR151" s="179">
        <f>SUMIF('РРО 21-25'!CN$18:CN$1158,свод!AY151,'РРО 21-25'!CF$18:CF$1158)</f>
        <v>0</v>
      </c>
      <c r="AS151" s="179">
        <f>SUMIF('РРО 21-25'!CN$18:CN$1158,свод!AY151,'РРО 21-25'!CG$18:CG$1158)</f>
        <v>45469.48</v>
      </c>
      <c r="AT151" s="179">
        <f>SUMIF('РРО 21-25'!CN$18:CN$1158,свод!AY151,'РРО 21-25'!CH$18:CH$1158)</f>
        <v>82513.679999999993</v>
      </c>
      <c r="AU151" s="179">
        <f>SUMIF('РРО 21-25'!CN$18:CN$1158,свод!AY151,'РРО 21-25'!CI$18:CI$1158)</f>
        <v>0</v>
      </c>
      <c r="AV151" s="179">
        <f>SUMIF('РРО 21-25'!CN$18:CN$1158,свод!AY151,'РРО 21-25'!CJ$18:CJ$1158)</f>
        <v>0</v>
      </c>
      <c r="AW151" s="179">
        <f>SUMIF('РРО 21-25'!CN$18:CN$1158,свод!AY151,'РРО 21-25'!CK$18:CK$1158)</f>
        <v>0</v>
      </c>
      <c r="AX151" s="179">
        <f>SUMIF('РРО 21-25'!CN$18:CN$1158,свод!AY151,'РРО 21-25'!CL$18:CL$1158)</f>
        <v>82513.679999999993</v>
      </c>
      <c r="AY151" t="str">
        <f t="shared" si="217"/>
        <v>4020000041301плановый</v>
      </c>
      <c r="BC151" s="142">
        <f t="shared" si="207"/>
        <v>0</v>
      </c>
      <c r="BD151" s="142">
        <f t="shared" si="208"/>
        <v>0</v>
      </c>
      <c r="BE151" s="142">
        <f t="shared" si="209"/>
        <v>0</v>
      </c>
      <c r="BF151" s="142">
        <f t="shared" si="210"/>
        <v>0</v>
      </c>
      <c r="BG151" s="142">
        <f t="shared" si="211"/>
        <v>0</v>
      </c>
      <c r="BH151" s="142">
        <f t="shared" si="212"/>
        <v>0</v>
      </c>
      <c r="BI151" s="142">
        <f t="shared" si="213"/>
        <v>0</v>
      </c>
      <c r="BJ151" s="142">
        <f t="shared" si="214"/>
        <v>0</v>
      </c>
      <c r="BK151" s="142">
        <f t="shared" si="215"/>
        <v>0</v>
      </c>
      <c r="BL151" s="142">
        <f t="shared" si="216"/>
        <v>0</v>
      </c>
    </row>
    <row r="152" spans="1:64" ht="15" customHeight="1">
      <c r="A152" s="184">
        <v>402000008</v>
      </c>
      <c r="B152" s="183" t="s">
        <v>1817</v>
      </c>
      <c r="C152" s="182" t="s">
        <v>71</v>
      </c>
      <c r="D152" s="182" t="s">
        <v>72</v>
      </c>
      <c r="E152" s="181" t="s">
        <v>92</v>
      </c>
      <c r="F152" s="180">
        <f>SUMIF('РРО 21-25'!CN$18:CN$1158,свод!AY152,'РРО 21-25'!AT$18:AT$1158)</f>
        <v>123886505.10000001</v>
      </c>
      <c r="G152" s="180">
        <f>SUMIF('РРО 21-25'!CN$18:CN$1158,свод!AY152,'РРО 21-25'!AU$18:AU$1158)</f>
        <v>123836978.11</v>
      </c>
      <c r="H152" s="179">
        <f>SUMIF('РРО 21-25'!CN$18:CN$1158,свод!AY152,'РРО 21-25'!AV$18:AV$1158)</f>
        <v>0</v>
      </c>
      <c r="I152" s="179">
        <f>SUMIF('РРО 21-25'!CN$18:CN$1158,свод!AY152,'РРО 21-25'!AW$18:AW$1158)</f>
        <v>0</v>
      </c>
      <c r="J152" s="179">
        <f>SUMIF('РРО 21-25'!CN$18:CN$1158,свод!AY152,'РРО 21-25'!AX$18:AX$1158)</f>
        <v>2947852.6900000004</v>
      </c>
      <c r="K152" s="179">
        <f>SUMIF('РРО 21-25'!CN$18:CN$1158,свод!AY152,'РРО 21-25'!AY$18:AY$1158)</f>
        <v>2947852.6900000004</v>
      </c>
      <c r="L152" s="179">
        <f>SUMIF('РРО 21-25'!CN$18:CN$1158,свод!AY152,'РРО 21-25'!AZ$18:AZ$1158)</f>
        <v>0</v>
      </c>
      <c r="M152" s="179">
        <f>SUMIF('РРО 21-25'!CN$18:CN$1158,свод!AY152,'РРО 21-25'!BA$18:BA$1158)</f>
        <v>0</v>
      </c>
      <c r="N152" s="179">
        <f>SUMIF('РРО 21-25'!CN$18:CN$1158,свод!AY152,'РРО 21-25'!BB$18:BB$1158)</f>
        <v>120938652.41000001</v>
      </c>
      <c r="O152" s="179">
        <f>SUMIF('РРО 21-25'!CN$18:CN$1158,свод!AY152,'РРО 21-25'!BC$18:BC$1158)</f>
        <v>120889125.42</v>
      </c>
      <c r="P152" s="180">
        <f>SUMIF('РРО 21-25'!CN$18:CN$1158,свод!AY152,'РРО 21-25'!BD$18:BD$1158)</f>
        <v>122217643.12</v>
      </c>
      <c r="Q152" s="179">
        <f>SUMIF('РРО 21-25'!CN$18:CN$1158,свод!AY152,'РРО 21-25'!BE$18:BE$1158)</f>
        <v>0</v>
      </c>
      <c r="R152" s="179">
        <f>SUMIF('РРО 21-25'!CN$18:CN$1158,свод!AY152,'РРО 21-25'!BF$18:BF$1158)</f>
        <v>0</v>
      </c>
      <c r="S152" s="179">
        <f>SUMIF('РРО 21-25'!CN$18:CN$1158,свод!AY152,'РРО 21-25'!BG$18:BG$1158)</f>
        <v>0</v>
      </c>
      <c r="T152" s="179">
        <f>SUMIF('РРО 21-25'!CN$18:CN$1158,свод!AY152,'РРО 21-25'!BH$18:BH$1158)</f>
        <v>122217643.12</v>
      </c>
      <c r="U152" s="180">
        <f>SUMIF('РРО 21-25'!CN$18:CN$1158,свод!AY152,'РРО 21-25'!BI$18:BI$1158)</f>
        <v>123449839</v>
      </c>
      <c r="V152" s="179">
        <f>SUMIF('РРО 21-25'!CN$18:CN$1158,свод!AY152,'РРО 21-25'!BJ$18:BJ$1158)</f>
        <v>0</v>
      </c>
      <c r="W152" s="179">
        <f>SUMIF('РРО 21-25'!CN$18:CN$1158,свод!AY152,'РРО 21-25'!BK$18:BK$1158)</f>
        <v>0</v>
      </c>
      <c r="X152" s="179">
        <f>SUMIF('РРО 21-25'!CN$18:CN$1158,свод!AY152,'РРО 21-25'!BL$18:BL$1158)</f>
        <v>0</v>
      </c>
      <c r="Y152" s="179">
        <f>SUMIF('РРО 21-25'!CN$18:CN$1158,свод!AY152,'РРО 21-25'!BM$18:BM$1158)</f>
        <v>123449839</v>
      </c>
      <c r="Z152" s="180">
        <f>SUMIF('РРО 21-25'!CN$18:CN$1158,свод!AY152,'РРО 21-25'!BN$18:BN$1158)</f>
        <v>123525819</v>
      </c>
      <c r="AA152" s="179">
        <f>SUMIF('РРО 21-25'!CN$18:CN$1158,свод!AY152,'РРО 21-25'!BO$18:BO$1158)</f>
        <v>0</v>
      </c>
      <c r="AB152" s="179">
        <f>SUMIF('РРО 21-25'!CN$18:CN$1158,свод!AY152,'РРО 21-25'!BP$18:BP$1158)</f>
        <v>0</v>
      </c>
      <c r="AC152" s="179">
        <f>SUMIF('РРО 21-25'!CN$18:CN$1158,свод!AY152,'РРО 21-25'!BQ$18:BQ$1158)</f>
        <v>0</v>
      </c>
      <c r="AD152" s="179">
        <f>SUMIF('РРО 21-25'!CN$18:CN$1158,свод!AY152,'РРО 21-25'!BR$18:BR$1158)</f>
        <v>123525819</v>
      </c>
      <c r="AE152" s="180">
        <f>SUMIF('РРО 21-25'!CN$18:CN$1158,свод!AY152,'РРО 21-25'!BS$18:BS$1158)</f>
        <v>123525819</v>
      </c>
      <c r="AF152" s="179">
        <f>SUMIF('РРО 21-25'!CN$18:CN$1158,свод!AY152,'РРО 21-25'!BT$18:BT$1158)</f>
        <v>0</v>
      </c>
      <c r="AG152" s="179">
        <f>SUMIF('РРО 21-25'!CN$18:CN$1158,свод!AY152,'РРО 21-25'!BU$18:BU$1158)</f>
        <v>0</v>
      </c>
      <c r="AH152" s="179">
        <f>SUMIF('РРО 21-25'!CN$18:CN$1158,свод!AY152,'РРО 21-25'!BV$18:BV$1158)</f>
        <v>0</v>
      </c>
      <c r="AI152" s="179">
        <f>SUMIF('РРО 21-25'!CN$18:CN$1158,свод!AY152,'РРО 21-25'!BW$18:BW$1158)</f>
        <v>123525819</v>
      </c>
      <c r="AJ152" s="179">
        <f>SUMIF('РРО 21-25'!CN$18:CN$1158,свод!AY152,'РРО 21-25'!BX$18:BX$1158)</f>
        <v>123836978.11</v>
      </c>
      <c r="AK152" s="179">
        <f>SUMIF('РРО 21-25'!CN$18:CN$1158,свод!AY152,'РРО 21-25'!BY$18:BY$1158)</f>
        <v>2632274.3200000003</v>
      </c>
      <c r="AL152" s="179">
        <f>SUMIF('РРО 21-25'!CN$18:CN$1158,свод!AY152,'РРО 21-25'!BZ$18:BZ$1158)</f>
        <v>926136.62000000011</v>
      </c>
      <c r="AM152" s="179">
        <f>SUMIF('РРО 21-25'!CN$18:CN$1158,свод!AY152,'РРО 21-25'!CA$18:CA$1158)</f>
        <v>0</v>
      </c>
      <c r="AN152" s="179">
        <f>SUMIF('РРО 21-25'!CN$18:CN$1158,свод!AY152,'РРО 21-25'!CB$18:CB$1158)</f>
        <v>120278567.17</v>
      </c>
      <c r="AO152" s="179">
        <f>SUMIF('РРО 21-25'!CN$18:CN$1158,свод!AY152,'РРО 21-25'!CC$18:CC$1158)</f>
        <v>122217643.12</v>
      </c>
      <c r="AP152" s="179">
        <f>SUMIF('РРО 21-25'!CN$18:CN$1158,свод!AY152,'РРО 21-25'!CD$18:CD$1158)</f>
        <v>0</v>
      </c>
      <c r="AQ152" s="179">
        <f>SUMIF('РРО 21-25'!CN$18:CN$1158,свод!AY152,'РРО 21-25'!CE$18:CE$1158)</f>
        <v>0</v>
      </c>
      <c r="AR152" s="179">
        <f>SUMIF('РРО 21-25'!CN$18:CN$1158,свод!AY152,'РРО 21-25'!CF$18:CF$1158)</f>
        <v>0</v>
      </c>
      <c r="AS152" s="179">
        <f>SUMIF('РРО 21-25'!CN$18:CN$1158,свод!AY152,'РРО 21-25'!CG$18:CG$1158)</f>
        <v>122217643.12</v>
      </c>
      <c r="AT152" s="179">
        <f>SUMIF('РРО 21-25'!CN$18:CN$1158,свод!AY152,'РРО 21-25'!CH$18:CH$1158)</f>
        <v>123449839</v>
      </c>
      <c r="AU152" s="179">
        <f>SUMIF('РРО 21-25'!CN$18:CN$1158,свод!AY152,'РРО 21-25'!CI$18:CI$1158)</f>
        <v>0</v>
      </c>
      <c r="AV152" s="179">
        <f>SUMIF('РРО 21-25'!CN$18:CN$1158,свод!AY152,'РРО 21-25'!CJ$18:CJ$1158)</f>
        <v>0</v>
      </c>
      <c r="AW152" s="179">
        <f>SUMIF('РРО 21-25'!CN$18:CN$1158,свод!AY152,'РРО 21-25'!CK$18:CK$1158)</f>
        <v>0</v>
      </c>
      <c r="AX152" s="179">
        <f>SUMIF('РРО 21-25'!CN$18:CN$1158,свод!AY152,'РРО 21-25'!CL$18:CL$1158)</f>
        <v>123449839</v>
      </c>
      <c r="AY152" t="str">
        <f t="shared" si="217"/>
        <v>4020000080113плановый</v>
      </c>
      <c r="BC152" s="142">
        <f t="shared" si="207"/>
        <v>0</v>
      </c>
      <c r="BD152" s="142">
        <f t="shared" si="208"/>
        <v>0</v>
      </c>
      <c r="BE152" s="142">
        <f t="shared" si="209"/>
        <v>0</v>
      </c>
      <c r="BF152" s="142">
        <f t="shared" si="210"/>
        <v>0</v>
      </c>
      <c r="BG152" s="142">
        <f t="shared" si="211"/>
        <v>0</v>
      </c>
      <c r="BH152" s="142">
        <f t="shared" si="212"/>
        <v>0</v>
      </c>
      <c r="BI152" s="142">
        <f t="shared" si="213"/>
        <v>0</v>
      </c>
      <c r="BJ152" s="142">
        <f t="shared" si="214"/>
        <v>0</v>
      </c>
      <c r="BK152" s="142">
        <f t="shared" si="215"/>
        <v>0</v>
      </c>
      <c r="BL152" s="142">
        <f t="shared" si="216"/>
        <v>0</v>
      </c>
    </row>
    <row r="153" spans="1:64" ht="15" customHeight="1">
      <c r="A153" s="184">
        <v>402000008</v>
      </c>
      <c r="B153" s="183" t="s">
        <v>1817</v>
      </c>
      <c r="C153" s="182" t="s">
        <v>71</v>
      </c>
      <c r="D153" s="182" t="s">
        <v>72</v>
      </c>
      <c r="E153" s="181" t="s">
        <v>91</v>
      </c>
      <c r="F153" s="180">
        <f>SUMIF('РРО 21-25'!CN$18:CN$1158,свод!AY153,'РРО 21-25'!AT$18:AT$1158)</f>
        <v>42057390.520000003</v>
      </c>
      <c r="G153" s="180">
        <f>SUMIF('РРО 21-25'!CN$18:CN$1158,свод!AY153,'РРО 21-25'!AU$18:AU$1158)</f>
        <v>41839714.630000003</v>
      </c>
      <c r="H153" s="179">
        <f>SUMIF('РРО 21-25'!CN$18:CN$1158,свод!AY153,'РРО 21-25'!AV$18:AV$1158)</f>
        <v>0</v>
      </c>
      <c r="I153" s="179">
        <f>SUMIF('РРО 21-25'!CN$18:CN$1158,свод!AY153,'РРО 21-25'!AW$18:AW$1158)</f>
        <v>0</v>
      </c>
      <c r="J153" s="179">
        <f>SUMIF('РРО 21-25'!CN$18:CN$1158,свод!AY153,'РРО 21-25'!AX$18:AX$1158)</f>
        <v>561032.11</v>
      </c>
      <c r="K153" s="179">
        <f>SUMIF('РРО 21-25'!CN$18:CN$1158,свод!AY153,'РРО 21-25'!AY$18:AY$1158)</f>
        <v>561032.11</v>
      </c>
      <c r="L153" s="179">
        <f>SUMIF('РРО 21-25'!CN$18:CN$1158,свод!AY153,'РРО 21-25'!AZ$18:AZ$1158)</f>
        <v>0</v>
      </c>
      <c r="M153" s="179">
        <f>SUMIF('РРО 21-25'!CN$18:CN$1158,свод!AY153,'РРО 21-25'!BA$18:BA$1158)</f>
        <v>0</v>
      </c>
      <c r="N153" s="179">
        <f>SUMIF('РРО 21-25'!CN$18:CN$1158,свод!AY153,'РРО 21-25'!BB$18:BB$1158)</f>
        <v>41496358.410000004</v>
      </c>
      <c r="O153" s="179">
        <f>SUMIF('РРО 21-25'!CN$18:CN$1158,свод!AY153,'РРО 21-25'!BC$18:BC$1158)</f>
        <v>41278682.520000003</v>
      </c>
      <c r="P153" s="180">
        <f>SUMIF('РРО 21-25'!CN$18:CN$1158,свод!AY153,'РРО 21-25'!BD$18:BD$1158)</f>
        <v>42552817.479999997</v>
      </c>
      <c r="Q153" s="179">
        <f>SUMIF('РРО 21-25'!CN$18:CN$1158,свод!AY153,'РРО 21-25'!BE$18:BE$1158)</f>
        <v>0</v>
      </c>
      <c r="R153" s="179">
        <f>SUMIF('РРО 21-25'!CN$18:CN$1158,свод!AY153,'РРО 21-25'!BF$18:BF$1158)</f>
        <v>0</v>
      </c>
      <c r="S153" s="179">
        <f>SUMIF('РРО 21-25'!CN$18:CN$1158,свод!AY153,'РРО 21-25'!BG$18:BG$1158)</f>
        <v>0</v>
      </c>
      <c r="T153" s="179">
        <f>SUMIF('РРО 21-25'!CN$18:CN$1158,свод!AY153,'РРО 21-25'!BH$18:BH$1158)</f>
        <v>42552817.479999997</v>
      </c>
      <c r="U153" s="180">
        <f>SUMIF('РРО 21-25'!CN$18:CN$1158,свод!AY153,'РРО 21-25'!BI$18:BI$1158)</f>
        <v>43334354</v>
      </c>
      <c r="V153" s="179">
        <f>SUMIF('РРО 21-25'!CN$18:CN$1158,свод!AY153,'РРО 21-25'!BJ$18:BJ$1158)</f>
        <v>0</v>
      </c>
      <c r="W153" s="179">
        <f>SUMIF('РРО 21-25'!CN$18:CN$1158,свод!AY153,'РРО 21-25'!BK$18:BK$1158)</f>
        <v>0</v>
      </c>
      <c r="X153" s="179">
        <f>SUMIF('РРО 21-25'!CN$18:CN$1158,свод!AY153,'РРО 21-25'!BL$18:BL$1158)</f>
        <v>0</v>
      </c>
      <c r="Y153" s="179">
        <f>SUMIF('РРО 21-25'!CN$18:CN$1158,свод!AY153,'РРО 21-25'!BM$18:BM$1158)</f>
        <v>43334354</v>
      </c>
      <c r="Z153" s="180">
        <f>SUMIF('РРО 21-25'!CN$18:CN$1158,свод!AY153,'РРО 21-25'!BN$18:BN$1158)</f>
        <v>43334354</v>
      </c>
      <c r="AA153" s="179">
        <f>SUMIF('РРО 21-25'!CN$18:CN$1158,свод!AY153,'РРО 21-25'!BO$18:BO$1158)</f>
        <v>0</v>
      </c>
      <c r="AB153" s="179">
        <f>SUMIF('РРО 21-25'!CN$18:CN$1158,свод!AY153,'РРО 21-25'!BP$18:BP$1158)</f>
        <v>0</v>
      </c>
      <c r="AC153" s="179">
        <f>SUMIF('РРО 21-25'!CN$18:CN$1158,свод!AY153,'РРО 21-25'!BQ$18:BQ$1158)</f>
        <v>0</v>
      </c>
      <c r="AD153" s="179">
        <f>SUMIF('РРО 21-25'!CN$18:CN$1158,свод!AY153,'РРО 21-25'!BR$18:BR$1158)</f>
        <v>43334354</v>
      </c>
      <c r="AE153" s="180">
        <f>SUMIF('РРО 21-25'!CN$18:CN$1158,свод!AY153,'РРО 21-25'!BS$18:BS$1158)</f>
        <v>43334354</v>
      </c>
      <c r="AF153" s="179">
        <f>SUMIF('РРО 21-25'!CN$18:CN$1158,свод!AY153,'РРО 21-25'!BT$18:BT$1158)</f>
        <v>0</v>
      </c>
      <c r="AG153" s="179">
        <f>SUMIF('РРО 21-25'!CN$18:CN$1158,свод!AY153,'РРО 21-25'!BU$18:BU$1158)</f>
        <v>0</v>
      </c>
      <c r="AH153" s="179">
        <f>SUMIF('РРО 21-25'!CN$18:CN$1158,свод!AY153,'РРО 21-25'!BV$18:BV$1158)</f>
        <v>0</v>
      </c>
      <c r="AI153" s="179">
        <f>SUMIF('РРО 21-25'!CN$18:CN$1158,свод!AY153,'РРО 21-25'!BW$18:BW$1158)</f>
        <v>43334354</v>
      </c>
      <c r="AJ153" s="179">
        <f>SUMIF('РРО 21-25'!CN$18:CN$1158,свод!AY153,'РРО 21-25'!BX$18:BX$1158)</f>
        <v>41839714.630000003</v>
      </c>
      <c r="AK153" s="179">
        <f>SUMIF('РРО 21-25'!CN$18:CN$1158,свод!AY153,'РРО 21-25'!BY$18:BY$1158)</f>
        <v>0</v>
      </c>
      <c r="AL153" s="179">
        <f>SUMIF('РРО 21-25'!CN$18:CN$1158,свод!AY153,'РРО 21-25'!BZ$18:BZ$1158)</f>
        <v>561032.11</v>
      </c>
      <c r="AM153" s="179">
        <f>SUMIF('РРО 21-25'!CN$18:CN$1158,свод!AY153,'РРО 21-25'!CA$18:CA$1158)</f>
        <v>0</v>
      </c>
      <c r="AN153" s="179">
        <f>SUMIF('РРО 21-25'!CN$18:CN$1158,свод!AY153,'РРО 21-25'!CB$18:CB$1158)</f>
        <v>41278682.520000003</v>
      </c>
      <c r="AO153" s="179">
        <f>SUMIF('РРО 21-25'!CN$18:CN$1158,свод!AY153,'РРО 21-25'!CC$18:CC$1158)</f>
        <v>42552817.479999997</v>
      </c>
      <c r="AP153" s="179">
        <f>SUMIF('РРО 21-25'!CN$18:CN$1158,свод!AY153,'РРО 21-25'!CD$18:CD$1158)</f>
        <v>0</v>
      </c>
      <c r="AQ153" s="179">
        <f>SUMIF('РРО 21-25'!CN$18:CN$1158,свод!AY153,'РРО 21-25'!CE$18:CE$1158)</f>
        <v>0</v>
      </c>
      <c r="AR153" s="179">
        <f>SUMIF('РРО 21-25'!CN$18:CN$1158,свод!AY153,'РРО 21-25'!CF$18:CF$1158)</f>
        <v>0</v>
      </c>
      <c r="AS153" s="179">
        <f>SUMIF('РРО 21-25'!CN$18:CN$1158,свод!AY153,'РРО 21-25'!CG$18:CG$1158)</f>
        <v>42552817.479999997</v>
      </c>
      <c r="AT153" s="179">
        <f>SUMIF('РРО 21-25'!CN$18:CN$1158,свод!AY153,'РРО 21-25'!CH$18:CH$1158)</f>
        <v>43334354</v>
      </c>
      <c r="AU153" s="179">
        <f>SUMIF('РРО 21-25'!CN$18:CN$1158,свод!AY153,'РРО 21-25'!CI$18:CI$1158)</f>
        <v>0</v>
      </c>
      <c r="AV153" s="179">
        <f>SUMIF('РРО 21-25'!CN$18:CN$1158,свод!AY153,'РРО 21-25'!CJ$18:CJ$1158)</f>
        <v>0</v>
      </c>
      <c r="AW153" s="179">
        <f>SUMIF('РРО 21-25'!CN$18:CN$1158,свод!AY153,'РРО 21-25'!CK$18:CK$1158)</f>
        <v>0</v>
      </c>
      <c r="AX153" s="179">
        <f>SUMIF('РРО 21-25'!CN$18:CN$1158,свод!AY153,'РРО 21-25'!CL$18:CL$1158)</f>
        <v>43334354</v>
      </c>
      <c r="AY153" t="str">
        <f t="shared" si="217"/>
        <v>4020000080113нормативный</v>
      </c>
      <c r="BC153" s="142">
        <f t="shared" si="207"/>
        <v>0</v>
      </c>
      <c r="BD153" s="142">
        <f t="shared" si="208"/>
        <v>0</v>
      </c>
      <c r="BE153" s="142">
        <f t="shared" si="209"/>
        <v>0</v>
      </c>
      <c r="BF153" s="142">
        <f t="shared" si="210"/>
        <v>0</v>
      </c>
      <c r="BG153" s="142">
        <f t="shared" si="211"/>
        <v>0</v>
      </c>
      <c r="BH153" s="142">
        <f t="shared" si="212"/>
        <v>0</v>
      </c>
      <c r="BI153" s="142">
        <f t="shared" si="213"/>
        <v>0</v>
      </c>
      <c r="BJ153" s="142">
        <f t="shared" si="214"/>
        <v>0</v>
      </c>
      <c r="BK153" s="142">
        <f t="shared" si="215"/>
        <v>0</v>
      </c>
      <c r="BL153" s="142">
        <f t="shared" si="216"/>
        <v>0</v>
      </c>
    </row>
    <row r="154" spans="1:64" ht="15" customHeight="1">
      <c r="A154" s="184">
        <v>402000008</v>
      </c>
      <c r="B154" s="183" t="s">
        <v>1817</v>
      </c>
      <c r="C154" s="182" t="s">
        <v>71</v>
      </c>
      <c r="D154" s="182" t="s">
        <v>72</v>
      </c>
      <c r="E154" s="181" t="s">
        <v>1257</v>
      </c>
      <c r="F154" s="180">
        <f>SUMIF('РРО 21-25'!CN$18:CN$1158,свод!AY154,'РРО 21-25'!AT$18:AT$1158)</f>
        <v>9303188.2300000004</v>
      </c>
      <c r="G154" s="180">
        <f>SUMIF('РРО 21-25'!CN$18:CN$1158,свод!AY154,'РРО 21-25'!AU$18:AU$1158)</f>
        <v>8280064.4200000009</v>
      </c>
      <c r="H154" s="179">
        <f>SUMIF('РРО 21-25'!CN$18:CN$1158,свод!AY154,'РРО 21-25'!AV$18:AV$1158)</f>
        <v>0</v>
      </c>
      <c r="I154" s="179">
        <f>SUMIF('РРО 21-25'!CN$18:CN$1158,свод!AY154,'РРО 21-25'!AW$18:AW$1158)</f>
        <v>0</v>
      </c>
      <c r="J154" s="179">
        <f>SUMIF('РРО 21-25'!CN$18:CN$1158,свод!AY154,'РРО 21-25'!AX$18:AX$1158)</f>
        <v>0</v>
      </c>
      <c r="K154" s="179">
        <f>SUMIF('РРО 21-25'!CN$18:CN$1158,свод!AY154,'РРО 21-25'!AY$18:AY$1158)</f>
        <v>0</v>
      </c>
      <c r="L154" s="179">
        <f>SUMIF('РРО 21-25'!CN$18:CN$1158,свод!AY154,'РРО 21-25'!AZ$18:AZ$1158)</f>
        <v>0</v>
      </c>
      <c r="M154" s="179">
        <f>SUMIF('РРО 21-25'!CN$18:CN$1158,свод!AY154,'РРО 21-25'!BA$18:BA$1158)</f>
        <v>0</v>
      </c>
      <c r="N154" s="179">
        <f>SUMIF('РРО 21-25'!CN$18:CN$1158,свод!AY154,'РРО 21-25'!BB$18:BB$1158)</f>
        <v>9303188.2300000004</v>
      </c>
      <c r="O154" s="179">
        <f>SUMIF('РРО 21-25'!CN$18:CN$1158,свод!AY154,'РРО 21-25'!BC$18:BC$1158)</f>
        <v>8280064.4200000009</v>
      </c>
      <c r="P154" s="180">
        <f>SUMIF('РРО 21-25'!CN$18:CN$1158,свод!AY154,'РРО 21-25'!BD$18:BD$1158)</f>
        <v>10126899.359999999</v>
      </c>
      <c r="Q154" s="179">
        <f>SUMIF('РРО 21-25'!CN$18:CN$1158,свод!AY154,'РРО 21-25'!BE$18:BE$1158)</f>
        <v>0</v>
      </c>
      <c r="R154" s="179">
        <f>SUMIF('РРО 21-25'!CN$18:CN$1158,свод!AY154,'РРО 21-25'!BF$18:BF$1158)</f>
        <v>0</v>
      </c>
      <c r="S154" s="179">
        <f>SUMIF('РРО 21-25'!CN$18:CN$1158,свод!AY154,'РРО 21-25'!BG$18:BG$1158)</f>
        <v>0</v>
      </c>
      <c r="T154" s="179">
        <f>SUMIF('РРО 21-25'!CN$18:CN$1158,свод!AY154,'РРО 21-25'!BH$18:BH$1158)</f>
        <v>10126899.359999999</v>
      </c>
      <c r="U154" s="180">
        <f>SUMIF('РРО 21-25'!CN$18:CN$1158,свод!AY154,'РРО 21-25'!BI$18:BI$1158)</f>
        <v>10393400</v>
      </c>
      <c r="V154" s="179">
        <f>SUMIF('РРО 21-25'!CN$18:CN$1158,свод!AY154,'РРО 21-25'!BJ$18:BJ$1158)</f>
        <v>0</v>
      </c>
      <c r="W154" s="179">
        <f>SUMIF('РРО 21-25'!CN$18:CN$1158,свод!AY154,'РРО 21-25'!BK$18:BK$1158)</f>
        <v>0</v>
      </c>
      <c r="X154" s="179">
        <f>SUMIF('РРО 21-25'!CN$18:CN$1158,свод!AY154,'РРО 21-25'!BL$18:BL$1158)</f>
        <v>0</v>
      </c>
      <c r="Y154" s="179">
        <f>SUMIF('РРО 21-25'!CN$18:CN$1158,свод!AY154,'РРО 21-25'!BM$18:BM$1158)</f>
        <v>10393400</v>
      </c>
      <c r="Z154" s="180">
        <f>SUMIF('РРО 21-25'!CN$18:CN$1158,свод!AY154,'РРО 21-25'!BN$18:BN$1158)</f>
        <v>10811040</v>
      </c>
      <c r="AA154" s="179">
        <f>SUMIF('РРО 21-25'!CN$18:CN$1158,свод!AY154,'РРО 21-25'!BO$18:BO$1158)</f>
        <v>0</v>
      </c>
      <c r="AB154" s="179">
        <f>SUMIF('РРО 21-25'!CN$18:CN$1158,свод!AY154,'РРО 21-25'!BP$18:BP$1158)</f>
        <v>0</v>
      </c>
      <c r="AC154" s="179">
        <f>SUMIF('РРО 21-25'!CN$18:CN$1158,свод!AY154,'РРО 21-25'!BQ$18:BQ$1158)</f>
        <v>0</v>
      </c>
      <c r="AD154" s="179">
        <f>SUMIF('РРО 21-25'!CN$18:CN$1158,свод!AY154,'РРО 21-25'!BR$18:BR$1158)</f>
        <v>10811040</v>
      </c>
      <c r="AE154" s="180">
        <f>SUMIF('РРО 21-25'!CN$18:CN$1158,свод!AY154,'РРО 21-25'!BS$18:BS$1158)</f>
        <v>10811040</v>
      </c>
      <c r="AF154" s="179">
        <f>SUMIF('РРО 21-25'!CN$18:CN$1158,свод!AY154,'РРО 21-25'!BT$18:BT$1158)</f>
        <v>0</v>
      </c>
      <c r="AG154" s="179">
        <f>SUMIF('РРО 21-25'!CN$18:CN$1158,свод!AY154,'РРО 21-25'!BU$18:BU$1158)</f>
        <v>0</v>
      </c>
      <c r="AH154" s="179">
        <f>SUMIF('РРО 21-25'!CN$18:CN$1158,свод!AY154,'РРО 21-25'!BV$18:BV$1158)</f>
        <v>0</v>
      </c>
      <c r="AI154" s="179">
        <f>SUMIF('РРО 21-25'!CN$18:CN$1158,свод!AY154,'РРО 21-25'!BW$18:BW$1158)</f>
        <v>10811040</v>
      </c>
      <c r="AJ154" s="179">
        <f>SUMIF('РРО 21-25'!CN$18:CN$1158,свод!AY154,'РРО 21-25'!BX$18:BX$1158)</f>
        <v>8280064.4200000009</v>
      </c>
      <c r="AK154" s="179">
        <f>SUMIF('РРО 21-25'!CN$18:CN$1158,свод!AY154,'РРО 21-25'!BY$18:BY$1158)</f>
        <v>0</v>
      </c>
      <c r="AL154" s="179">
        <f>SUMIF('РРО 21-25'!CN$18:CN$1158,свод!AY154,'РРО 21-25'!BZ$18:BZ$1158)</f>
        <v>0</v>
      </c>
      <c r="AM154" s="179">
        <f>SUMIF('РРО 21-25'!CN$18:CN$1158,свод!AY154,'РРО 21-25'!CA$18:CA$1158)</f>
        <v>0</v>
      </c>
      <c r="AN154" s="179">
        <f>SUMIF('РРО 21-25'!CN$18:CN$1158,свод!AY154,'РРО 21-25'!CB$18:CB$1158)</f>
        <v>8280064.4200000009</v>
      </c>
      <c r="AO154" s="179">
        <f>SUMIF('РРО 21-25'!CN$18:CN$1158,свод!AY154,'РРО 21-25'!CC$18:CC$1158)</f>
        <v>10126899.359999999</v>
      </c>
      <c r="AP154" s="179">
        <f>SUMIF('РРО 21-25'!CN$18:CN$1158,свод!AY154,'РРО 21-25'!CD$18:CD$1158)</f>
        <v>0</v>
      </c>
      <c r="AQ154" s="179">
        <f>SUMIF('РРО 21-25'!CN$18:CN$1158,свод!AY154,'РРО 21-25'!CE$18:CE$1158)</f>
        <v>0</v>
      </c>
      <c r="AR154" s="179">
        <f>SUMIF('РРО 21-25'!CN$18:CN$1158,свод!AY154,'РРО 21-25'!CF$18:CF$1158)</f>
        <v>0</v>
      </c>
      <c r="AS154" s="179">
        <f>SUMIF('РРО 21-25'!CN$18:CN$1158,свод!AY154,'РРО 21-25'!CG$18:CG$1158)</f>
        <v>10126899.359999999</v>
      </c>
      <c r="AT154" s="179">
        <f>SUMIF('РРО 21-25'!CN$18:CN$1158,свод!AY154,'РРО 21-25'!CH$18:CH$1158)</f>
        <v>10393400</v>
      </c>
      <c r="AU154" s="179">
        <f>SUMIF('РРО 21-25'!CN$18:CN$1158,свод!AY154,'РРО 21-25'!CI$18:CI$1158)</f>
        <v>0</v>
      </c>
      <c r="AV154" s="179">
        <f>SUMIF('РРО 21-25'!CN$18:CN$1158,свод!AY154,'РРО 21-25'!CJ$18:CJ$1158)</f>
        <v>0</v>
      </c>
      <c r="AW154" s="179">
        <f>SUMIF('РРО 21-25'!CN$18:CN$1158,свод!AY154,'РРО 21-25'!CK$18:CK$1158)</f>
        <v>0</v>
      </c>
      <c r="AX154" s="179">
        <f>SUMIF('РРО 21-25'!CN$18:CN$1158,свод!AY154,'РРО 21-25'!CL$18:CL$1158)</f>
        <v>10393400</v>
      </c>
      <c r="AY154" t="str">
        <f t="shared" ref="AY154" si="218">CONCATENATE(A154,C154,D154,E154)</f>
        <v>4020000080113индексации</v>
      </c>
      <c r="BC154" s="142">
        <f t="shared" ref="BC154" si="219">AO154-P154</f>
        <v>0</v>
      </c>
      <c r="BD154" s="142">
        <f t="shared" ref="BD154" si="220">AP154-Q154</f>
        <v>0</v>
      </c>
      <c r="BE154" s="142">
        <f t="shared" ref="BE154" si="221">AQ154-R154</f>
        <v>0</v>
      </c>
      <c r="BF154" s="142">
        <f t="shared" ref="BF154" si="222">AR154-S154</f>
        <v>0</v>
      </c>
      <c r="BG154" s="142">
        <f t="shared" ref="BG154" si="223">AS154-T154</f>
        <v>0</v>
      </c>
      <c r="BH154" s="142">
        <f t="shared" ref="BH154" si="224">AT154-U154</f>
        <v>0</v>
      </c>
      <c r="BI154" s="142">
        <f t="shared" ref="BI154" si="225">AU154-V154</f>
        <v>0</v>
      </c>
      <c r="BJ154" s="142">
        <f t="shared" ref="BJ154" si="226">AV154-W154</f>
        <v>0</v>
      </c>
      <c r="BK154" s="142">
        <f t="shared" ref="BK154" si="227">AW154-X154</f>
        <v>0</v>
      </c>
      <c r="BL154" s="142">
        <f t="shared" ref="BL154" si="228">AX154-Y154</f>
        <v>0</v>
      </c>
    </row>
    <row r="155" spans="1:64" ht="15" customHeight="1">
      <c r="A155" s="432">
        <v>402000013</v>
      </c>
      <c r="B155" s="433" t="s">
        <v>256</v>
      </c>
      <c r="C155" s="434" t="s">
        <v>71</v>
      </c>
      <c r="D155" s="434" t="s">
        <v>219</v>
      </c>
      <c r="E155" s="435" t="s">
        <v>92</v>
      </c>
      <c r="F155" s="180">
        <f>SUMIF('РРО 21-25'!CN$18:CN$1158,свод!AY155,'РРО 21-25'!AT$18:AT$1158)</f>
        <v>0</v>
      </c>
      <c r="G155" s="180">
        <f>SUMIF('РРО 21-25'!CN$18:CN$1158,свод!AY155,'РРО 21-25'!AU$18:AU$1158)</f>
        <v>0</v>
      </c>
      <c r="H155" s="179">
        <f>SUMIF('РРО 21-25'!CN$18:CN$1158,свод!AY155,'РРО 21-25'!AV$18:AV$1158)</f>
        <v>0</v>
      </c>
      <c r="I155" s="179">
        <f>SUMIF('РРО 21-25'!CN$18:CN$1158,свод!AY155,'РРО 21-25'!AW$18:AW$1158)</f>
        <v>0</v>
      </c>
      <c r="J155" s="179">
        <f>SUMIF('РРО 21-25'!CN$18:CN$1158,свод!AY155,'РРО 21-25'!AX$18:AX$1158)</f>
        <v>0</v>
      </c>
      <c r="K155" s="179">
        <f>SUMIF('РРО 21-25'!CN$18:CN$1158,свод!AY155,'РРО 21-25'!AY$18:AY$1158)</f>
        <v>0</v>
      </c>
      <c r="L155" s="179">
        <f>SUMIF('РРО 21-25'!CN$18:CN$1158,свод!AY155,'РРО 21-25'!AZ$18:AZ$1158)</f>
        <v>0</v>
      </c>
      <c r="M155" s="179">
        <f>SUMIF('РРО 21-25'!CN$18:CN$1158,свод!AY155,'РРО 21-25'!BA$18:BA$1158)</f>
        <v>0</v>
      </c>
      <c r="N155" s="179">
        <f>SUMIF('РРО 21-25'!CN$18:CN$1158,свод!AY155,'РРО 21-25'!BB$18:BB$1158)</f>
        <v>0</v>
      </c>
      <c r="O155" s="179">
        <f>SUMIF('РРО 21-25'!CN$18:CN$1158,свод!AY155,'РРО 21-25'!BC$18:BC$1158)</f>
        <v>0</v>
      </c>
      <c r="P155" s="180">
        <f>SUMIF('РРО 21-25'!CN$18:CN$1158,свод!AY155,'РРО 21-25'!BD$18:BD$1158)</f>
        <v>0</v>
      </c>
      <c r="Q155" s="179">
        <f>SUMIF('РРО 21-25'!CN$18:CN$1158,свод!AY155,'РРО 21-25'!BE$18:BE$1158)</f>
        <v>0</v>
      </c>
      <c r="R155" s="179">
        <f>SUMIF('РРО 21-25'!CN$18:CN$1158,свод!AY155,'РРО 21-25'!BF$18:BF$1158)</f>
        <v>0</v>
      </c>
      <c r="S155" s="179">
        <f>SUMIF('РРО 21-25'!CN$18:CN$1158,свод!AY155,'РРО 21-25'!BG$18:BG$1158)</f>
        <v>0</v>
      </c>
      <c r="T155" s="179">
        <f>SUMIF('РРО 21-25'!CN$18:CN$1158,свод!AY155,'РРО 21-25'!BH$18:BH$1158)</f>
        <v>0</v>
      </c>
      <c r="U155" s="180">
        <f>SUMIF('РРО 21-25'!CN$18:CN$1158,свод!AY155,'РРО 21-25'!BI$18:BI$1158)</f>
        <v>0</v>
      </c>
      <c r="V155" s="179">
        <f>SUMIF('РРО 21-25'!CN$18:CN$1158,свод!AY155,'РРО 21-25'!BJ$18:BJ$1158)</f>
        <v>0</v>
      </c>
      <c r="W155" s="179">
        <f>SUMIF('РРО 21-25'!CN$18:CN$1158,свод!AY155,'РРО 21-25'!BK$18:BK$1158)</f>
        <v>0</v>
      </c>
      <c r="X155" s="179">
        <f>SUMIF('РРО 21-25'!CN$18:CN$1158,свод!AY155,'РРО 21-25'!BL$18:BL$1158)</f>
        <v>0</v>
      </c>
      <c r="Y155" s="179">
        <f>SUMIF('РРО 21-25'!CN$18:CN$1158,свод!AY155,'РРО 21-25'!BM$18:BM$1158)</f>
        <v>0</v>
      </c>
      <c r="Z155" s="180">
        <f>SUMIF('РРО 21-25'!CN$18:CN$1158,свод!AY155,'РРО 21-25'!BN$18:BN$1158)</f>
        <v>0</v>
      </c>
      <c r="AA155" s="179">
        <f>SUMIF('РРО 21-25'!CN$18:CN$1158,свод!AY155,'РРО 21-25'!BO$18:BO$1158)</f>
        <v>0</v>
      </c>
      <c r="AB155" s="179">
        <f>SUMIF('РРО 21-25'!CN$18:CN$1158,свод!AY155,'РРО 21-25'!BP$18:BP$1158)</f>
        <v>0</v>
      </c>
      <c r="AC155" s="179">
        <f>SUMIF('РРО 21-25'!CN$18:CN$1158,свод!AY155,'РРО 21-25'!BQ$18:BQ$1158)</f>
        <v>0</v>
      </c>
      <c r="AD155" s="179">
        <f>SUMIF('РРО 21-25'!CN$18:CN$1158,свод!AY155,'РРО 21-25'!BR$18:BR$1158)</f>
        <v>0</v>
      </c>
      <c r="AE155" s="180">
        <f>SUMIF('РРО 21-25'!CN$18:CN$1158,свод!AY155,'РРО 21-25'!BS$18:BS$1158)</f>
        <v>0</v>
      </c>
      <c r="AF155" s="179">
        <f>SUMIF('РРО 21-25'!CN$18:CN$1158,свод!AY155,'РРО 21-25'!BT$18:BT$1158)</f>
        <v>0</v>
      </c>
      <c r="AG155" s="179">
        <f>SUMIF('РРО 21-25'!CN$18:CN$1158,свод!AY155,'РРО 21-25'!BU$18:BU$1158)</f>
        <v>0</v>
      </c>
      <c r="AH155" s="179">
        <f>SUMIF('РРО 21-25'!CN$18:CN$1158,свод!AY155,'РРО 21-25'!BV$18:BV$1158)</f>
        <v>0</v>
      </c>
      <c r="AI155" s="179">
        <f>SUMIF('РРО 21-25'!CN$18:CN$1158,свод!AY155,'РРО 21-25'!BW$18:BW$1158)</f>
        <v>0</v>
      </c>
      <c r="AJ155" s="179">
        <f>SUMIF('РРО 21-25'!CN$18:CN$1158,свод!AY155,'РРО 21-25'!BX$18:BX$1158)</f>
        <v>0</v>
      </c>
      <c r="AK155" s="179">
        <f>SUMIF('РРО 21-25'!CN$18:CN$1158,свод!AY155,'РРО 21-25'!BY$18:BY$1158)</f>
        <v>0</v>
      </c>
      <c r="AL155" s="179">
        <f>SUMIF('РРО 21-25'!CN$18:CN$1158,свод!AY155,'РРО 21-25'!BZ$18:BZ$1158)</f>
        <v>0</v>
      </c>
      <c r="AM155" s="179">
        <f>SUMIF('РРО 21-25'!CN$18:CN$1158,свод!AY155,'РРО 21-25'!CA$18:CA$1158)</f>
        <v>0</v>
      </c>
      <c r="AN155" s="179">
        <f>SUMIF('РРО 21-25'!CN$18:CN$1158,свод!AY155,'РРО 21-25'!CB$18:CB$1158)</f>
        <v>0</v>
      </c>
      <c r="AO155" s="179">
        <f>SUMIF('РРО 21-25'!CN$18:CN$1158,свод!AY155,'РРО 21-25'!CC$18:CC$1158)</f>
        <v>0</v>
      </c>
      <c r="AP155" s="179">
        <f>SUMIF('РРО 21-25'!CN$18:CN$1158,свод!AY155,'РРО 21-25'!CD$18:CD$1158)</f>
        <v>0</v>
      </c>
      <c r="AQ155" s="179">
        <f>SUMIF('РРО 21-25'!CN$18:CN$1158,свод!AY155,'РРО 21-25'!CE$18:CE$1158)</f>
        <v>0</v>
      </c>
      <c r="AR155" s="179">
        <f>SUMIF('РРО 21-25'!CN$18:CN$1158,свод!AY155,'РРО 21-25'!CF$18:CF$1158)</f>
        <v>0</v>
      </c>
      <c r="AS155" s="179">
        <f>SUMIF('РРО 21-25'!CN$18:CN$1158,свод!AY155,'РРО 21-25'!CG$18:CG$1158)</f>
        <v>0</v>
      </c>
      <c r="AT155" s="179">
        <f>SUMIF('РРО 21-25'!CN$18:CN$1158,свод!AY155,'РРО 21-25'!CH$18:CH$1158)</f>
        <v>0</v>
      </c>
      <c r="AU155" s="179">
        <f>SUMIF('РРО 21-25'!CN$18:CN$1158,свод!AY155,'РРО 21-25'!CI$18:CI$1158)</f>
        <v>0</v>
      </c>
      <c r="AV155" s="179">
        <f>SUMIF('РРО 21-25'!CN$18:CN$1158,свод!AY155,'РРО 21-25'!CJ$18:CJ$1158)</f>
        <v>0</v>
      </c>
      <c r="AW155" s="179">
        <f>SUMIF('РРО 21-25'!CN$18:CN$1158,свод!AY155,'РРО 21-25'!CK$18:CK$1158)</f>
        <v>0</v>
      </c>
      <c r="AX155" s="179">
        <f>SUMIF('РРО 21-25'!CN$18:CN$1158,свод!AY155,'РРО 21-25'!CL$18:CL$1158)</f>
        <v>0</v>
      </c>
      <c r="AY155" t="str">
        <f t="shared" si="217"/>
        <v>4020000130107плановый</v>
      </c>
      <c r="BC155" s="142">
        <f t="shared" si="207"/>
        <v>0</v>
      </c>
      <c r="BD155" s="142">
        <f t="shared" si="208"/>
        <v>0</v>
      </c>
      <c r="BE155" s="142">
        <f t="shared" si="209"/>
        <v>0</v>
      </c>
      <c r="BF155" s="142">
        <f t="shared" si="210"/>
        <v>0</v>
      </c>
      <c r="BG155" s="142">
        <f t="shared" si="211"/>
        <v>0</v>
      </c>
      <c r="BH155" s="142">
        <f t="shared" si="212"/>
        <v>0</v>
      </c>
      <c r="BI155" s="142">
        <f t="shared" si="213"/>
        <v>0</v>
      </c>
      <c r="BJ155" s="142">
        <f t="shared" si="214"/>
        <v>0</v>
      </c>
      <c r="BK155" s="142">
        <f t="shared" si="215"/>
        <v>0</v>
      </c>
      <c r="BL155" s="142">
        <f t="shared" si="216"/>
        <v>0</v>
      </c>
    </row>
    <row r="156" spans="1:64" ht="15" customHeight="1">
      <c r="A156" s="184">
        <v>402000016</v>
      </c>
      <c r="B156" s="183" t="s">
        <v>1816</v>
      </c>
      <c r="C156" s="182" t="s">
        <v>137</v>
      </c>
      <c r="D156" s="182">
        <v>12</v>
      </c>
      <c r="E156" s="181" t="s">
        <v>92</v>
      </c>
      <c r="F156" s="180">
        <f>SUMIF('РРО 21-25'!CN$18:CN$1158,свод!AY156,'РРО 21-25'!AT$18:AT$1158)</f>
        <v>0</v>
      </c>
      <c r="G156" s="180">
        <f>SUMIF('РРО 21-25'!CN$18:CN$1158,свод!AY156,'РРО 21-25'!AU$18:AU$1158)</f>
        <v>0</v>
      </c>
      <c r="H156" s="179">
        <f>SUMIF('РРО 21-25'!CN$18:CN$1158,свод!AY156,'РРО 21-25'!AV$18:AV$1158)</f>
        <v>0</v>
      </c>
      <c r="I156" s="179">
        <f>SUMIF('РРО 21-25'!CN$18:CN$1158,свод!AY156,'РРО 21-25'!AW$18:AW$1158)</f>
        <v>0</v>
      </c>
      <c r="J156" s="179">
        <f>SUMIF('РРО 21-25'!CN$18:CN$1158,свод!AY156,'РРО 21-25'!AX$18:AX$1158)</f>
        <v>0</v>
      </c>
      <c r="K156" s="179">
        <f>SUMIF('РРО 21-25'!CN$18:CN$1158,свод!AY156,'РРО 21-25'!AY$18:AY$1158)</f>
        <v>0</v>
      </c>
      <c r="L156" s="179">
        <f>SUMIF('РРО 21-25'!CN$18:CN$1158,свод!AY156,'РРО 21-25'!AZ$18:AZ$1158)</f>
        <v>0</v>
      </c>
      <c r="M156" s="179">
        <f>SUMIF('РРО 21-25'!CN$18:CN$1158,свод!AY156,'РРО 21-25'!BA$18:BA$1158)</f>
        <v>0</v>
      </c>
      <c r="N156" s="179">
        <f>SUMIF('РРО 21-25'!CN$18:CN$1158,свод!AY156,'РРО 21-25'!BB$18:BB$1158)</f>
        <v>0</v>
      </c>
      <c r="O156" s="179">
        <f>SUMIF('РРО 21-25'!CN$18:CN$1158,свод!AY156,'РРО 21-25'!BC$18:BC$1158)</f>
        <v>0</v>
      </c>
      <c r="P156" s="180">
        <f>SUMIF('РРО 21-25'!CN$18:CN$1158,свод!AY156,'РРО 21-25'!BD$18:BD$1158)</f>
        <v>0</v>
      </c>
      <c r="Q156" s="179">
        <f>SUMIF('РРО 21-25'!CN$18:CN$1158,свод!AY156,'РРО 21-25'!BE$18:BE$1158)</f>
        <v>0</v>
      </c>
      <c r="R156" s="179">
        <f>SUMIF('РРО 21-25'!CN$18:CN$1158,свод!AY156,'РРО 21-25'!BF$18:BF$1158)</f>
        <v>0</v>
      </c>
      <c r="S156" s="179">
        <f>SUMIF('РРО 21-25'!CN$18:CN$1158,свод!AY156,'РРО 21-25'!BG$18:BG$1158)</f>
        <v>0</v>
      </c>
      <c r="T156" s="179">
        <f>SUMIF('РРО 21-25'!CN$18:CN$1158,свод!AY156,'РРО 21-25'!BH$18:BH$1158)</f>
        <v>0</v>
      </c>
      <c r="U156" s="180">
        <f>SUMIF('РРО 21-25'!CN$18:CN$1158,свод!AY156,'РРО 21-25'!BI$18:BI$1158)</f>
        <v>0</v>
      </c>
      <c r="V156" s="179">
        <f>SUMIF('РРО 21-25'!CN$18:CN$1158,свод!AY156,'РРО 21-25'!BJ$18:BJ$1158)</f>
        <v>0</v>
      </c>
      <c r="W156" s="179">
        <f>SUMIF('РРО 21-25'!CN$18:CN$1158,свод!AY156,'РРО 21-25'!BK$18:BK$1158)</f>
        <v>0</v>
      </c>
      <c r="X156" s="179">
        <f>SUMIF('РРО 21-25'!CN$18:CN$1158,свод!AY156,'РРО 21-25'!BL$18:BL$1158)</f>
        <v>0</v>
      </c>
      <c r="Y156" s="179">
        <f>SUMIF('РРО 21-25'!CN$18:CN$1158,свод!AY156,'РРО 21-25'!BM$18:BM$1158)</f>
        <v>0</v>
      </c>
      <c r="Z156" s="180">
        <f>SUMIF('РРО 21-25'!CN$18:CN$1158,свод!AY156,'РРО 21-25'!BN$18:BN$1158)</f>
        <v>0</v>
      </c>
      <c r="AA156" s="179">
        <f>SUMIF('РРО 21-25'!CN$18:CN$1158,свод!AY156,'РРО 21-25'!BO$18:BO$1158)</f>
        <v>0</v>
      </c>
      <c r="AB156" s="179">
        <f>SUMIF('РРО 21-25'!CN$18:CN$1158,свод!AY156,'РРО 21-25'!BP$18:BP$1158)</f>
        <v>0</v>
      </c>
      <c r="AC156" s="179">
        <f>SUMIF('РРО 21-25'!CN$18:CN$1158,свод!AY156,'РРО 21-25'!BQ$18:BQ$1158)</f>
        <v>0</v>
      </c>
      <c r="AD156" s="179">
        <f>SUMIF('РРО 21-25'!CN$18:CN$1158,свод!AY156,'РРО 21-25'!BR$18:BR$1158)</f>
        <v>0</v>
      </c>
      <c r="AE156" s="180">
        <f>SUMIF('РРО 21-25'!CN$18:CN$1158,свод!AY156,'РРО 21-25'!BS$18:BS$1158)</f>
        <v>0</v>
      </c>
      <c r="AF156" s="179">
        <f>SUMIF('РРО 21-25'!CN$18:CN$1158,свод!AY156,'РРО 21-25'!BT$18:BT$1158)</f>
        <v>0</v>
      </c>
      <c r="AG156" s="179">
        <f>SUMIF('РРО 21-25'!CN$18:CN$1158,свод!AY156,'РРО 21-25'!BU$18:BU$1158)</f>
        <v>0</v>
      </c>
      <c r="AH156" s="179">
        <f>SUMIF('РРО 21-25'!CN$18:CN$1158,свод!AY156,'РРО 21-25'!BV$18:BV$1158)</f>
        <v>0</v>
      </c>
      <c r="AI156" s="179">
        <f>SUMIF('РРО 21-25'!CN$18:CN$1158,свод!AY156,'РРО 21-25'!BW$18:BW$1158)</f>
        <v>0</v>
      </c>
      <c r="AJ156" s="179">
        <f>SUMIF('РРО 21-25'!CN$18:CN$1158,свод!AY156,'РРО 21-25'!BX$18:BX$1158)</f>
        <v>0</v>
      </c>
      <c r="AK156" s="179">
        <f>SUMIF('РРО 21-25'!CN$18:CN$1158,свод!AY156,'РРО 21-25'!BY$18:BY$1158)</f>
        <v>0</v>
      </c>
      <c r="AL156" s="179">
        <f>SUMIF('РРО 21-25'!CN$18:CN$1158,свод!AY156,'РРО 21-25'!BZ$18:BZ$1158)</f>
        <v>0</v>
      </c>
      <c r="AM156" s="179">
        <f>SUMIF('РРО 21-25'!CN$18:CN$1158,свод!AY156,'РРО 21-25'!CA$18:CA$1158)</f>
        <v>0</v>
      </c>
      <c r="AN156" s="179">
        <f>SUMIF('РРО 21-25'!CN$18:CN$1158,свод!AY156,'РРО 21-25'!CB$18:CB$1158)</f>
        <v>0</v>
      </c>
      <c r="AO156" s="179">
        <f>SUMIF('РРО 21-25'!CN$18:CN$1158,свод!AY156,'РРО 21-25'!CC$18:CC$1158)</f>
        <v>0</v>
      </c>
      <c r="AP156" s="179">
        <f>SUMIF('РРО 21-25'!CN$18:CN$1158,свод!AY156,'РРО 21-25'!CD$18:CD$1158)</f>
        <v>0</v>
      </c>
      <c r="AQ156" s="179">
        <f>SUMIF('РРО 21-25'!CN$18:CN$1158,свод!AY156,'РРО 21-25'!CE$18:CE$1158)</f>
        <v>0</v>
      </c>
      <c r="AR156" s="179">
        <f>SUMIF('РРО 21-25'!CN$18:CN$1158,свод!AY156,'РРО 21-25'!CF$18:CF$1158)</f>
        <v>0</v>
      </c>
      <c r="AS156" s="179">
        <f>SUMIF('РРО 21-25'!CN$18:CN$1158,свод!AY156,'РРО 21-25'!CG$18:CG$1158)</f>
        <v>0</v>
      </c>
      <c r="AT156" s="179">
        <f>SUMIF('РРО 21-25'!CN$18:CN$1158,свод!AY156,'РРО 21-25'!CH$18:CH$1158)</f>
        <v>0</v>
      </c>
      <c r="AU156" s="179">
        <f>SUMIF('РРО 21-25'!CN$18:CN$1158,свод!AY156,'РРО 21-25'!CI$18:CI$1158)</f>
        <v>0</v>
      </c>
      <c r="AV156" s="179">
        <f>SUMIF('РРО 21-25'!CN$18:CN$1158,свод!AY156,'РРО 21-25'!CJ$18:CJ$1158)</f>
        <v>0</v>
      </c>
      <c r="AW156" s="179">
        <f>SUMIF('РРО 21-25'!CN$18:CN$1158,свод!AY156,'РРО 21-25'!CK$18:CK$1158)</f>
        <v>0</v>
      </c>
      <c r="AX156" s="179">
        <f>SUMIF('РРО 21-25'!CN$18:CN$1158,свод!AY156,'РРО 21-25'!CL$18:CL$1158)</f>
        <v>0</v>
      </c>
      <c r="AY156" t="str">
        <f t="shared" si="217"/>
        <v>4020000160412плановый</v>
      </c>
      <c r="BC156" s="142">
        <f t="shared" si="207"/>
        <v>0</v>
      </c>
      <c r="BD156" s="142">
        <f t="shared" si="208"/>
        <v>0</v>
      </c>
      <c r="BE156" s="142">
        <f t="shared" si="209"/>
        <v>0</v>
      </c>
      <c r="BF156" s="142">
        <f t="shared" si="210"/>
        <v>0</v>
      </c>
      <c r="BG156" s="142">
        <f t="shared" si="211"/>
        <v>0</v>
      </c>
      <c r="BH156" s="142">
        <f t="shared" si="212"/>
        <v>0</v>
      </c>
      <c r="BI156" s="142">
        <f t="shared" si="213"/>
        <v>0</v>
      </c>
      <c r="BJ156" s="142">
        <f t="shared" si="214"/>
        <v>0</v>
      </c>
      <c r="BK156" s="142">
        <f t="shared" si="215"/>
        <v>0</v>
      </c>
      <c r="BL156" s="142">
        <f t="shared" si="216"/>
        <v>0</v>
      </c>
    </row>
    <row r="157" spans="1:64" ht="15" customHeight="1">
      <c r="A157" s="184">
        <v>402000017</v>
      </c>
      <c r="B157" s="183" t="s">
        <v>70</v>
      </c>
      <c r="C157" s="182" t="s">
        <v>65</v>
      </c>
      <c r="D157" s="182" t="s">
        <v>71</v>
      </c>
      <c r="E157" s="181" t="s">
        <v>92</v>
      </c>
      <c r="F157" s="180">
        <f>SUMIF('РРО 21-25'!CN$18:CN$1158,свод!AY157,'РРО 21-25'!AT$18:AT$1158)</f>
        <v>7248115</v>
      </c>
      <c r="G157" s="180">
        <f>SUMIF('РРО 21-25'!CN$18:CN$1158,свод!AY157,'РРО 21-25'!AU$18:AU$1158)</f>
        <v>7248115</v>
      </c>
      <c r="H157" s="179">
        <f>SUMIF('РРО 21-25'!CN$18:CN$1158,свод!AY157,'РРО 21-25'!AV$18:AV$1158)</f>
        <v>0</v>
      </c>
      <c r="I157" s="179">
        <f>SUMIF('РРО 21-25'!CN$18:CN$1158,свод!AY157,'РРО 21-25'!AW$18:AW$1158)</f>
        <v>0</v>
      </c>
      <c r="J157" s="179">
        <f>SUMIF('РРО 21-25'!CN$18:CN$1158,свод!AY157,'РРО 21-25'!AX$18:AX$1158)</f>
        <v>0</v>
      </c>
      <c r="K157" s="179">
        <f>SUMIF('РРО 21-25'!CN$18:CN$1158,свод!AY157,'РРО 21-25'!AY$18:AY$1158)</f>
        <v>0</v>
      </c>
      <c r="L157" s="179">
        <f>SUMIF('РРО 21-25'!CN$18:CN$1158,свод!AY157,'РРО 21-25'!AZ$18:AZ$1158)</f>
        <v>0</v>
      </c>
      <c r="M157" s="179">
        <f>SUMIF('РРО 21-25'!CN$18:CN$1158,свод!AY157,'РРО 21-25'!BA$18:BA$1158)</f>
        <v>0</v>
      </c>
      <c r="N157" s="179">
        <f>SUMIF('РРО 21-25'!CN$18:CN$1158,свод!AY157,'РРО 21-25'!BB$18:BB$1158)</f>
        <v>7248115</v>
      </c>
      <c r="O157" s="179">
        <f>SUMIF('РРО 21-25'!CN$18:CN$1158,свод!AY157,'РРО 21-25'!BC$18:BC$1158)</f>
        <v>7248115</v>
      </c>
      <c r="P157" s="180">
        <f>SUMIF('РРО 21-25'!CN$18:CN$1158,свод!AY157,'РРО 21-25'!BD$18:BD$1158)</f>
        <v>6078500</v>
      </c>
      <c r="Q157" s="179">
        <f>SUMIF('РРО 21-25'!CN$18:CN$1158,свод!AY157,'РРО 21-25'!BE$18:BE$1158)</f>
        <v>0</v>
      </c>
      <c r="R157" s="179">
        <f>SUMIF('РРО 21-25'!CN$18:CN$1158,свод!AY157,'РРО 21-25'!BF$18:BF$1158)</f>
        <v>0</v>
      </c>
      <c r="S157" s="179">
        <f>SUMIF('РРО 21-25'!CN$18:CN$1158,свод!AY157,'РРО 21-25'!BG$18:BG$1158)</f>
        <v>0</v>
      </c>
      <c r="T157" s="179">
        <f>SUMIF('РРО 21-25'!CN$18:CN$1158,свод!AY157,'РРО 21-25'!BH$18:BH$1158)</f>
        <v>6078500</v>
      </c>
      <c r="U157" s="180">
        <f>SUMIF('РРО 21-25'!CN$18:CN$1158,свод!AY157,'РРО 21-25'!BI$18:BI$1158)</f>
        <v>5078500</v>
      </c>
      <c r="V157" s="179">
        <f>SUMIF('РРО 21-25'!CN$18:CN$1158,свод!AY157,'РРО 21-25'!BJ$18:BJ$1158)</f>
        <v>0</v>
      </c>
      <c r="W157" s="179">
        <f>SUMIF('РРО 21-25'!CN$18:CN$1158,свод!AY157,'РРО 21-25'!BK$18:BK$1158)</f>
        <v>0</v>
      </c>
      <c r="X157" s="179">
        <f>SUMIF('РРО 21-25'!CN$18:CN$1158,свод!AY157,'РРО 21-25'!BL$18:BL$1158)</f>
        <v>0</v>
      </c>
      <c r="Y157" s="179">
        <f>SUMIF('РРО 21-25'!CN$18:CN$1158,свод!AY157,'РРО 21-25'!BM$18:BM$1158)</f>
        <v>5078500</v>
      </c>
      <c r="Z157" s="180">
        <f>SUMIF('РРО 21-25'!CN$18:CN$1158,свод!AY157,'РРО 21-25'!BN$18:BN$1158)</f>
        <v>5078500</v>
      </c>
      <c r="AA157" s="179">
        <f>SUMIF('РРО 21-25'!CN$18:CN$1158,свод!AY157,'РРО 21-25'!BO$18:BO$1158)</f>
        <v>0</v>
      </c>
      <c r="AB157" s="179">
        <f>SUMIF('РРО 21-25'!CN$18:CN$1158,свод!AY157,'РРО 21-25'!BP$18:BP$1158)</f>
        <v>0</v>
      </c>
      <c r="AC157" s="179">
        <f>SUMIF('РРО 21-25'!CN$18:CN$1158,свод!AY157,'РРО 21-25'!BQ$18:BQ$1158)</f>
        <v>0</v>
      </c>
      <c r="AD157" s="179">
        <f>SUMIF('РРО 21-25'!CN$18:CN$1158,свод!AY157,'РРО 21-25'!BR$18:BR$1158)</f>
        <v>5078500</v>
      </c>
      <c r="AE157" s="180">
        <f>SUMIF('РРО 21-25'!CN$18:CN$1158,свод!AY157,'РРО 21-25'!BS$18:BS$1158)</f>
        <v>5078500</v>
      </c>
      <c r="AF157" s="179">
        <f>SUMIF('РРО 21-25'!CN$18:CN$1158,свод!AY157,'РРО 21-25'!BT$18:BT$1158)</f>
        <v>0</v>
      </c>
      <c r="AG157" s="179">
        <f>SUMIF('РРО 21-25'!CN$18:CN$1158,свод!AY157,'РРО 21-25'!BU$18:BU$1158)</f>
        <v>0</v>
      </c>
      <c r="AH157" s="179">
        <f>SUMIF('РРО 21-25'!CN$18:CN$1158,свод!AY157,'РРО 21-25'!BV$18:BV$1158)</f>
        <v>0</v>
      </c>
      <c r="AI157" s="179">
        <f>SUMIF('РРО 21-25'!CN$18:CN$1158,свод!AY157,'РРО 21-25'!BW$18:BW$1158)</f>
        <v>5078500</v>
      </c>
      <c r="AJ157" s="179">
        <f>SUMIF('РРО 21-25'!CN$18:CN$1158,свод!AY157,'РРО 21-25'!BX$18:BX$1158)</f>
        <v>7248115</v>
      </c>
      <c r="AK157" s="179">
        <f>SUMIF('РРО 21-25'!CN$18:CN$1158,свод!AY157,'РРО 21-25'!BY$18:BY$1158)</f>
        <v>0</v>
      </c>
      <c r="AL157" s="179">
        <f>SUMIF('РРО 21-25'!CN$18:CN$1158,свод!AY157,'РРО 21-25'!BZ$18:BZ$1158)</f>
        <v>0</v>
      </c>
      <c r="AM157" s="179">
        <f>SUMIF('РРО 21-25'!CN$18:CN$1158,свод!AY157,'РРО 21-25'!CA$18:CA$1158)</f>
        <v>0</v>
      </c>
      <c r="AN157" s="179">
        <f>SUMIF('РРО 21-25'!CN$18:CN$1158,свод!AY157,'РРО 21-25'!CB$18:CB$1158)</f>
        <v>7248115</v>
      </c>
      <c r="AO157" s="179">
        <f>SUMIF('РРО 21-25'!CN$18:CN$1158,свод!AY157,'РРО 21-25'!CC$18:CC$1158)</f>
        <v>6078500</v>
      </c>
      <c r="AP157" s="179">
        <f>SUMIF('РРО 21-25'!CN$18:CN$1158,свод!AY157,'РРО 21-25'!CD$18:CD$1158)</f>
        <v>0</v>
      </c>
      <c r="AQ157" s="179">
        <f>SUMIF('РРО 21-25'!CN$18:CN$1158,свод!AY157,'РРО 21-25'!CE$18:CE$1158)</f>
        <v>0</v>
      </c>
      <c r="AR157" s="179">
        <f>SUMIF('РРО 21-25'!CN$18:CN$1158,свод!AY157,'РРО 21-25'!CF$18:CF$1158)</f>
        <v>0</v>
      </c>
      <c r="AS157" s="179">
        <f>SUMIF('РРО 21-25'!CN$18:CN$1158,свод!AY157,'РРО 21-25'!CG$18:CG$1158)</f>
        <v>6078500</v>
      </c>
      <c r="AT157" s="179">
        <f>SUMIF('РРО 21-25'!CN$18:CN$1158,свод!AY157,'РРО 21-25'!CH$18:CH$1158)</f>
        <v>5078500</v>
      </c>
      <c r="AU157" s="179">
        <f>SUMIF('РРО 21-25'!CN$18:CN$1158,свод!AY157,'РРО 21-25'!CI$18:CI$1158)</f>
        <v>0</v>
      </c>
      <c r="AV157" s="179">
        <f>SUMIF('РРО 21-25'!CN$18:CN$1158,свод!AY157,'РРО 21-25'!CJ$18:CJ$1158)</f>
        <v>0</v>
      </c>
      <c r="AW157" s="179">
        <f>SUMIF('РРО 21-25'!CN$18:CN$1158,свод!AY157,'РРО 21-25'!CK$18:CK$1158)</f>
        <v>0</v>
      </c>
      <c r="AX157" s="179">
        <f>SUMIF('РРО 21-25'!CN$18:CN$1158,свод!AY157,'РРО 21-25'!CL$18:CL$1158)</f>
        <v>5078500</v>
      </c>
      <c r="AY157" t="str">
        <f t="shared" si="217"/>
        <v>4020000171201плановый</v>
      </c>
      <c r="BC157" s="142">
        <f t="shared" si="207"/>
        <v>0</v>
      </c>
      <c r="BD157" s="142">
        <f t="shared" si="208"/>
        <v>0</v>
      </c>
      <c r="BE157" s="142">
        <f t="shared" si="209"/>
        <v>0</v>
      </c>
      <c r="BF157" s="142">
        <f t="shared" si="210"/>
        <v>0</v>
      </c>
      <c r="BG157" s="142">
        <f t="shared" si="211"/>
        <v>0</v>
      </c>
      <c r="BH157" s="142">
        <f t="shared" si="212"/>
        <v>0</v>
      </c>
      <c r="BI157" s="142">
        <f t="shared" si="213"/>
        <v>0</v>
      </c>
      <c r="BJ157" s="142">
        <f t="shared" si="214"/>
        <v>0</v>
      </c>
      <c r="BK157" s="142">
        <f t="shared" si="215"/>
        <v>0</v>
      </c>
      <c r="BL157" s="142">
        <f t="shared" si="216"/>
        <v>0</v>
      </c>
    </row>
    <row r="158" spans="1:64" ht="15" customHeight="1">
      <c r="A158" s="184">
        <v>402000017</v>
      </c>
      <c r="B158" s="183" t="s">
        <v>70</v>
      </c>
      <c r="C158" s="182" t="s">
        <v>65</v>
      </c>
      <c r="D158" s="182" t="s">
        <v>90</v>
      </c>
      <c r="E158" s="181" t="s">
        <v>92</v>
      </c>
      <c r="F158" s="180">
        <f>SUMIF('РРО 21-25'!CN$18:CN$1158,свод!AY158,'РРО 21-25'!AT$18:AT$1158)</f>
        <v>19022585</v>
      </c>
      <c r="G158" s="180">
        <f>SUMIF('РРО 21-25'!CN$18:CN$1158,свод!AY158,'РРО 21-25'!AU$18:AU$1158)</f>
        <v>19022585</v>
      </c>
      <c r="H158" s="179">
        <f>SUMIF('РРО 21-25'!CN$18:CN$1158,свод!AY158,'РРО 21-25'!AV$18:AV$1158)</f>
        <v>0</v>
      </c>
      <c r="I158" s="179">
        <f>SUMIF('РРО 21-25'!CN$18:CN$1158,свод!AY158,'РРО 21-25'!AW$18:AW$1158)</f>
        <v>0</v>
      </c>
      <c r="J158" s="179">
        <f>SUMIF('РРО 21-25'!CN$18:CN$1158,свод!AY158,'РРО 21-25'!AX$18:AX$1158)</f>
        <v>0</v>
      </c>
      <c r="K158" s="179">
        <f>SUMIF('РРО 21-25'!CN$18:CN$1158,свод!AY158,'РРО 21-25'!AY$18:AY$1158)</f>
        <v>0</v>
      </c>
      <c r="L158" s="179">
        <f>SUMIF('РРО 21-25'!CN$18:CN$1158,свод!AY158,'РРО 21-25'!AZ$18:AZ$1158)</f>
        <v>0</v>
      </c>
      <c r="M158" s="179">
        <f>SUMIF('РРО 21-25'!CN$18:CN$1158,свод!AY158,'РРО 21-25'!BA$18:BA$1158)</f>
        <v>0</v>
      </c>
      <c r="N158" s="179">
        <f>SUMIF('РРО 21-25'!CN$18:CN$1158,свод!AY158,'РРО 21-25'!BB$18:BB$1158)</f>
        <v>19022585</v>
      </c>
      <c r="O158" s="179">
        <f>SUMIF('РРО 21-25'!CN$18:CN$1158,свод!AY158,'РРО 21-25'!BC$18:BC$1158)</f>
        <v>19022585</v>
      </c>
      <c r="P158" s="180">
        <f>SUMIF('РРО 21-25'!CN$18:CN$1158,свод!AY158,'РРО 21-25'!BD$18:BD$1158)</f>
        <v>17119500</v>
      </c>
      <c r="Q158" s="179">
        <f>SUMIF('РРО 21-25'!CN$18:CN$1158,свод!AY158,'РРО 21-25'!BE$18:BE$1158)</f>
        <v>0</v>
      </c>
      <c r="R158" s="179">
        <f>SUMIF('РРО 21-25'!CN$18:CN$1158,свод!AY158,'РРО 21-25'!BF$18:BF$1158)</f>
        <v>0</v>
      </c>
      <c r="S158" s="179">
        <f>SUMIF('РРО 21-25'!CN$18:CN$1158,свод!AY158,'РРО 21-25'!BG$18:BG$1158)</f>
        <v>0</v>
      </c>
      <c r="T158" s="179">
        <f>SUMIF('РРО 21-25'!CN$18:CN$1158,свод!AY158,'РРО 21-25'!BH$18:BH$1158)</f>
        <v>17119500</v>
      </c>
      <c r="U158" s="180">
        <f>SUMIF('РРО 21-25'!CN$18:CN$1158,свод!AY158,'РРО 21-25'!BI$18:BI$1158)</f>
        <v>16619500</v>
      </c>
      <c r="V158" s="179">
        <f>SUMIF('РРО 21-25'!CN$18:CN$1158,свод!AY158,'РРО 21-25'!BJ$18:BJ$1158)</f>
        <v>0</v>
      </c>
      <c r="W158" s="179">
        <f>SUMIF('РРО 21-25'!CN$18:CN$1158,свод!AY158,'РРО 21-25'!BK$18:BK$1158)</f>
        <v>0</v>
      </c>
      <c r="X158" s="179">
        <f>SUMIF('РРО 21-25'!CN$18:CN$1158,свод!AY158,'РРО 21-25'!BL$18:BL$1158)</f>
        <v>0</v>
      </c>
      <c r="Y158" s="179">
        <f>SUMIF('РРО 21-25'!CN$18:CN$1158,свод!AY158,'РРО 21-25'!BM$18:BM$1158)</f>
        <v>16619500</v>
      </c>
      <c r="Z158" s="180">
        <f>SUMIF('РРО 21-25'!CN$18:CN$1158,свод!AY158,'РРО 21-25'!BN$18:BN$1158)</f>
        <v>16619500</v>
      </c>
      <c r="AA158" s="179">
        <f>SUMIF('РРО 21-25'!CN$18:CN$1158,свод!AY158,'РРО 21-25'!BO$18:BO$1158)</f>
        <v>0</v>
      </c>
      <c r="AB158" s="179">
        <f>SUMIF('РРО 21-25'!CN$18:CN$1158,свод!AY158,'РРО 21-25'!BP$18:BP$1158)</f>
        <v>0</v>
      </c>
      <c r="AC158" s="179">
        <f>SUMIF('РРО 21-25'!CN$18:CN$1158,свод!AY158,'РРО 21-25'!BQ$18:BQ$1158)</f>
        <v>0</v>
      </c>
      <c r="AD158" s="179">
        <f>SUMIF('РРО 21-25'!CN$18:CN$1158,свод!AY158,'РРО 21-25'!BR$18:BR$1158)</f>
        <v>16619500</v>
      </c>
      <c r="AE158" s="180">
        <f>SUMIF('РРО 21-25'!CN$18:CN$1158,свод!AY158,'РРО 21-25'!BS$18:BS$1158)</f>
        <v>16619500</v>
      </c>
      <c r="AF158" s="179">
        <f>SUMIF('РРО 21-25'!CN$18:CN$1158,свод!AY158,'РРО 21-25'!BT$18:BT$1158)</f>
        <v>0</v>
      </c>
      <c r="AG158" s="179">
        <f>SUMIF('РРО 21-25'!CN$18:CN$1158,свод!AY158,'РРО 21-25'!BU$18:BU$1158)</f>
        <v>0</v>
      </c>
      <c r="AH158" s="179">
        <f>SUMIF('РРО 21-25'!CN$18:CN$1158,свод!AY158,'РРО 21-25'!BV$18:BV$1158)</f>
        <v>0</v>
      </c>
      <c r="AI158" s="179">
        <f>SUMIF('РРО 21-25'!CN$18:CN$1158,свод!AY158,'РРО 21-25'!BW$18:BW$1158)</f>
        <v>16619500</v>
      </c>
      <c r="AJ158" s="179">
        <f>SUMIF('РРО 21-25'!CN$18:CN$1158,свод!AY158,'РРО 21-25'!BX$18:BX$1158)</f>
        <v>19022585</v>
      </c>
      <c r="AK158" s="179">
        <f>SUMIF('РРО 21-25'!CN$18:CN$1158,свод!AY158,'РРО 21-25'!BY$18:BY$1158)</f>
        <v>0</v>
      </c>
      <c r="AL158" s="179">
        <f>SUMIF('РРО 21-25'!CN$18:CN$1158,свод!AY158,'РРО 21-25'!BZ$18:BZ$1158)</f>
        <v>0</v>
      </c>
      <c r="AM158" s="179">
        <f>SUMIF('РРО 21-25'!CN$18:CN$1158,свод!AY158,'РРО 21-25'!CA$18:CA$1158)</f>
        <v>0</v>
      </c>
      <c r="AN158" s="179">
        <f>SUMIF('РРО 21-25'!CN$18:CN$1158,свод!AY158,'РРО 21-25'!CB$18:CB$1158)</f>
        <v>19022585</v>
      </c>
      <c r="AO158" s="179">
        <f>SUMIF('РРО 21-25'!CN$18:CN$1158,свод!AY158,'РРО 21-25'!CC$18:CC$1158)</f>
        <v>17119500</v>
      </c>
      <c r="AP158" s="179">
        <f>SUMIF('РРО 21-25'!CN$18:CN$1158,свод!AY158,'РРО 21-25'!CD$18:CD$1158)</f>
        <v>0</v>
      </c>
      <c r="AQ158" s="179">
        <f>SUMIF('РРО 21-25'!CN$18:CN$1158,свод!AY158,'РРО 21-25'!CE$18:CE$1158)</f>
        <v>0</v>
      </c>
      <c r="AR158" s="179">
        <f>SUMIF('РРО 21-25'!CN$18:CN$1158,свод!AY158,'РРО 21-25'!CF$18:CF$1158)</f>
        <v>0</v>
      </c>
      <c r="AS158" s="179">
        <f>SUMIF('РРО 21-25'!CN$18:CN$1158,свод!AY158,'РРО 21-25'!CG$18:CG$1158)</f>
        <v>17119500</v>
      </c>
      <c r="AT158" s="179">
        <f>SUMIF('РРО 21-25'!CN$18:CN$1158,свод!AY158,'РРО 21-25'!CH$18:CH$1158)</f>
        <v>16619500</v>
      </c>
      <c r="AU158" s="179">
        <f>SUMIF('РРО 21-25'!CN$18:CN$1158,свод!AY158,'РРО 21-25'!CI$18:CI$1158)</f>
        <v>0</v>
      </c>
      <c r="AV158" s="179">
        <f>SUMIF('РРО 21-25'!CN$18:CN$1158,свод!AY158,'РРО 21-25'!CJ$18:CJ$1158)</f>
        <v>0</v>
      </c>
      <c r="AW158" s="179">
        <f>SUMIF('РРО 21-25'!CN$18:CN$1158,свод!AY158,'РРО 21-25'!CK$18:CK$1158)</f>
        <v>0</v>
      </c>
      <c r="AX158" s="179">
        <f>SUMIF('РРО 21-25'!CN$18:CN$1158,свод!AY158,'РРО 21-25'!CL$18:CL$1158)</f>
        <v>16619500</v>
      </c>
      <c r="AY158" t="str">
        <f t="shared" si="217"/>
        <v>4020000171202плановый</v>
      </c>
      <c r="BC158" s="142">
        <f t="shared" si="207"/>
        <v>0</v>
      </c>
      <c r="BD158" s="142">
        <f t="shared" si="208"/>
        <v>0</v>
      </c>
      <c r="BE158" s="142">
        <f t="shared" si="209"/>
        <v>0</v>
      </c>
      <c r="BF158" s="142">
        <f t="shared" si="210"/>
        <v>0</v>
      </c>
      <c r="BG158" s="142">
        <f t="shared" si="211"/>
        <v>0</v>
      </c>
      <c r="BH158" s="142">
        <f t="shared" si="212"/>
        <v>0</v>
      </c>
      <c r="BI158" s="142">
        <f t="shared" si="213"/>
        <v>0</v>
      </c>
      <c r="BJ158" s="142">
        <f t="shared" si="214"/>
        <v>0</v>
      </c>
      <c r="BK158" s="142">
        <f t="shared" si="215"/>
        <v>0</v>
      </c>
      <c r="BL158" s="142">
        <f t="shared" si="216"/>
        <v>0</v>
      </c>
    </row>
    <row r="159" spans="1:64" ht="15" customHeight="1">
      <c r="A159" s="184">
        <v>402000017</v>
      </c>
      <c r="B159" s="183" t="s">
        <v>70</v>
      </c>
      <c r="C159" s="182" t="s">
        <v>65</v>
      </c>
      <c r="D159" s="182" t="s">
        <v>90</v>
      </c>
      <c r="E159" s="181" t="s">
        <v>91</v>
      </c>
      <c r="F159" s="180">
        <f>SUMIF('РРО 21-25'!CN$18:CN$1158,свод!AY159,'РРО 21-25'!AT$18:AT$1158)</f>
        <v>0</v>
      </c>
      <c r="G159" s="180">
        <f>SUMIF('РРО 21-25'!CN$18:CN$1158,свод!AY159,'РРО 21-25'!AU$18:AU$1158)</f>
        <v>0</v>
      </c>
      <c r="H159" s="179">
        <f>SUMIF('РРО 21-25'!CN$18:CN$1158,свод!AY159,'РРО 21-25'!AV$18:AV$1158)</f>
        <v>0</v>
      </c>
      <c r="I159" s="179">
        <f>SUMIF('РРО 21-25'!CN$18:CN$1158,свод!AY159,'РРО 21-25'!AW$18:AW$1158)</f>
        <v>0</v>
      </c>
      <c r="J159" s="179">
        <f>SUMIF('РРО 21-25'!CN$18:CN$1158,свод!AY159,'РРО 21-25'!AX$18:AX$1158)</f>
        <v>0</v>
      </c>
      <c r="K159" s="179">
        <f>SUMIF('РРО 21-25'!CN$18:CN$1158,свод!AY159,'РРО 21-25'!AY$18:AY$1158)</f>
        <v>0</v>
      </c>
      <c r="L159" s="179">
        <f>SUMIF('РРО 21-25'!CN$18:CN$1158,свод!AY159,'РРО 21-25'!AZ$18:AZ$1158)</f>
        <v>0</v>
      </c>
      <c r="M159" s="179">
        <f>SUMIF('РРО 21-25'!CN$18:CN$1158,свод!AY159,'РРО 21-25'!BA$18:BA$1158)</f>
        <v>0</v>
      </c>
      <c r="N159" s="179">
        <f>SUMIF('РРО 21-25'!CN$18:CN$1158,свод!AY159,'РРО 21-25'!BB$18:BB$1158)</f>
        <v>0</v>
      </c>
      <c r="O159" s="179">
        <f>SUMIF('РРО 21-25'!CN$18:CN$1158,свод!AY159,'РРО 21-25'!BC$18:BC$1158)</f>
        <v>0</v>
      </c>
      <c r="P159" s="180">
        <f>SUMIF('РРО 21-25'!CN$18:CN$1158,свод!AY159,'РРО 21-25'!BD$18:BD$1158)</f>
        <v>0</v>
      </c>
      <c r="Q159" s="179">
        <f>SUMIF('РРО 21-25'!CN$18:CN$1158,свод!AY159,'РРО 21-25'!BE$18:BE$1158)</f>
        <v>0</v>
      </c>
      <c r="R159" s="179">
        <f>SUMIF('РРО 21-25'!CN$18:CN$1158,свод!AY159,'РРО 21-25'!BF$18:BF$1158)</f>
        <v>0</v>
      </c>
      <c r="S159" s="179">
        <f>SUMIF('РРО 21-25'!CN$18:CN$1158,свод!AY159,'РРО 21-25'!BG$18:BG$1158)</f>
        <v>0</v>
      </c>
      <c r="T159" s="179">
        <f>SUMIF('РРО 21-25'!CN$18:CN$1158,свод!AY159,'РРО 21-25'!BH$18:BH$1158)</f>
        <v>0</v>
      </c>
      <c r="U159" s="180">
        <f>SUMIF('РРО 21-25'!CN$18:CN$1158,свод!AY159,'РРО 21-25'!BI$18:BI$1158)</f>
        <v>0</v>
      </c>
      <c r="V159" s="179">
        <f>SUMIF('РРО 21-25'!CN$18:CN$1158,свод!AY159,'РРО 21-25'!BJ$18:BJ$1158)</f>
        <v>0</v>
      </c>
      <c r="W159" s="179">
        <f>SUMIF('РРО 21-25'!CN$18:CN$1158,свод!AY159,'РРО 21-25'!BK$18:BK$1158)</f>
        <v>0</v>
      </c>
      <c r="X159" s="179">
        <f>SUMIF('РРО 21-25'!CN$18:CN$1158,свод!AY159,'РРО 21-25'!BL$18:BL$1158)</f>
        <v>0</v>
      </c>
      <c r="Y159" s="179">
        <f>SUMIF('РРО 21-25'!CN$18:CN$1158,свод!AY159,'РРО 21-25'!BM$18:BM$1158)</f>
        <v>0</v>
      </c>
      <c r="Z159" s="180">
        <f>SUMIF('РРО 21-25'!CN$18:CN$1158,свод!AY159,'РРО 21-25'!BN$18:BN$1158)</f>
        <v>0</v>
      </c>
      <c r="AA159" s="179">
        <f>SUMIF('РРО 21-25'!CN$18:CN$1158,свод!AY159,'РРО 21-25'!BO$18:BO$1158)</f>
        <v>0</v>
      </c>
      <c r="AB159" s="179">
        <f>SUMIF('РРО 21-25'!CN$18:CN$1158,свод!AY159,'РРО 21-25'!BP$18:BP$1158)</f>
        <v>0</v>
      </c>
      <c r="AC159" s="179">
        <f>SUMIF('РРО 21-25'!CN$18:CN$1158,свод!AY159,'РРО 21-25'!BQ$18:BQ$1158)</f>
        <v>0</v>
      </c>
      <c r="AD159" s="179">
        <f>SUMIF('РРО 21-25'!CN$18:CN$1158,свод!AY159,'РРО 21-25'!BR$18:BR$1158)</f>
        <v>0</v>
      </c>
      <c r="AE159" s="180">
        <f>SUMIF('РРО 21-25'!CN$18:CN$1158,свод!AY159,'РРО 21-25'!BS$18:BS$1158)</f>
        <v>0</v>
      </c>
      <c r="AF159" s="179">
        <f>SUMIF('РРО 21-25'!CN$18:CN$1158,свод!AY159,'РРО 21-25'!BT$18:BT$1158)</f>
        <v>0</v>
      </c>
      <c r="AG159" s="179">
        <f>SUMIF('РРО 21-25'!CN$18:CN$1158,свод!AY159,'РРО 21-25'!BU$18:BU$1158)</f>
        <v>0</v>
      </c>
      <c r="AH159" s="179">
        <f>SUMIF('РРО 21-25'!CN$18:CN$1158,свод!AY159,'РРО 21-25'!BV$18:BV$1158)</f>
        <v>0</v>
      </c>
      <c r="AI159" s="179">
        <f>SUMIF('РРО 21-25'!CN$18:CN$1158,свод!AY159,'РРО 21-25'!BW$18:BW$1158)</f>
        <v>0</v>
      </c>
      <c r="AJ159" s="179">
        <f>SUMIF('РРО 21-25'!CN$18:CN$1158,свод!AY159,'РРО 21-25'!BX$18:BX$1158)</f>
        <v>0</v>
      </c>
      <c r="AK159" s="179">
        <f>SUMIF('РРО 21-25'!CN$18:CN$1158,свод!AY159,'РРО 21-25'!BY$18:BY$1158)</f>
        <v>0</v>
      </c>
      <c r="AL159" s="179">
        <f>SUMIF('РРО 21-25'!CN$18:CN$1158,свод!AY159,'РРО 21-25'!BZ$18:BZ$1158)</f>
        <v>0</v>
      </c>
      <c r="AM159" s="179">
        <f>SUMIF('РРО 21-25'!CN$18:CN$1158,свод!AY159,'РРО 21-25'!CA$18:CA$1158)</f>
        <v>0</v>
      </c>
      <c r="AN159" s="179">
        <f>SUMIF('РРО 21-25'!CN$18:CN$1158,свод!AY159,'РРО 21-25'!CB$18:CB$1158)</f>
        <v>0</v>
      </c>
      <c r="AO159" s="179">
        <f>SUMIF('РРО 21-25'!CN$18:CN$1158,свод!AY159,'РРО 21-25'!CC$18:CC$1158)</f>
        <v>0</v>
      </c>
      <c r="AP159" s="179">
        <f>SUMIF('РРО 21-25'!CN$18:CN$1158,свод!AY159,'РРО 21-25'!CD$18:CD$1158)</f>
        <v>0</v>
      </c>
      <c r="AQ159" s="179">
        <f>SUMIF('РРО 21-25'!CN$18:CN$1158,свод!AY159,'РРО 21-25'!CE$18:CE$1158)</f>
        <v>0</v>
      </c>
      <c r="AR159" s="179">
        <f>SUMIF('РРО 21-25'!CN$18:CN$1158,свод!AY159,'РРО 21-25'!CF$18:CF$1158)</f>
        <v>0</v>
      </c>
      <c r="AS159" s="179">
        <f>SUMIF('РРО 21-25'!CN$18:CN$1158,свод!AY159,'РРО 21-25'!CG$18:CG$1158)</f>
        <v>0</v>
      </c>
      <c r="AT159" s="179">
        <f>SUMIF('РРО 21-25'!CN$18:CN$1158,свод!AY159,'РРО 21-25'!CH$18:CH$1158)</f>
        <v>0</v>
      </c>
      <c r="AU159" s="179">
        <f>SUMIF('РРО 21-25'!CN$18:CN$1158,свод!AY159,'РРО 21-25'!CI$18:CI$1158)</f>
        <v>0</v>
      </c>
      <c r="AV159" s="179">
        <f>SUMIF('РРО 21-25'!CN$18:CN$1158,свод!AY159,'РРО 21-25'!CJ$18:CJ$1158)</f>
        <v>0</v>
      </c>
      <c r="AW159" s="179">
        <f>SUMIF('РРО 21-25'!CN$18:CN$1158,свод!AY159,'РРО 21-25'!CK$18:CK$1158)</f>
        <v>0</v>
      </c>
      <c r="AX159" s="179">
        <f>SUMIF('РРО 21-25'!CN$18:CN$1158,свод!AY159,'РРО 21-25'!CL$18:CL$1158)</f>
        <v>0</v>
      </c>
      <c r="AY159" t="str">
        <f t="shared" si="217"/>
        <v>4020000171202нормативный</v>
      </c>
      <c r="BC159" s="142">
        <f t="shared" si="207"/>
        <v>0</v>
      </c>
      <c r="BD159" s="142">
        <f t="shared" si="208"/>
        <v>0</v>
      </c>
      <c r="BE159" s="142">
        <f t="shared" si="209"/>
        <v>0</v>
      </c>
      <c r="BF159" s="142">
        <f t="shared" si="210"/>
        <v>0</v>
      </c>
      <c r="BG159" s="142">
        <f t="shared" si="211"/>
        <v>0</v>
      </c>
      <c r="BH159" s="142">
        <f t="shared" si="212"/>
        <v>0</v>
      </c>
      <c r="BI159" s="142">
        <f t="shared" si="213"/>
        <v>0</v>
      </c>
      <c r="BJ159" s="142">
        <f t="shared" si="214"/>
        <v>0</v>
      </c>
      <c r="BK159" s="142">
        <f t="shared" si="215"/>
        <v>0</v>
      </c>
      <c r="BL159" s="142">
        <f t="shared" si="216"/>
        <v>0</v>
      </c>
    </row>
    <row r="160" spans="1:64" ht="15" customHeight="1">
      <c r="A160" s="184">
        <v>402000019</v>
      </c>
      <c r="B160" s="183" t="s">
        <v>217</v>
      </c>
      <c r="C160" s="182" t="s">
        <v>219</v>
      </c>
      <c r="D160" s="182" t="s">
        <v>205</v>
      </c>
      <c r="E160" s="181" t="s">
        <v>92</v>
      </c>
      <c r="F160" s="180">
        <f>SUMIF('РРО 21-25'!CN$18:CN$1158,свод!AY160,'РРО 21-25'!AT$18:AT$1158)</f>
        <v>92498.34</v>
      </c>
      <c r="G160" s="180">
        <f>SUMIF('РРО 21-25'!CN$18:CN$1158,свод!AY160,'РРО 21-25'!AU$18:AU$1158)</f>
        <v>92498.34</v>
      </c>
      <c r="H160" s="179">
        <f>SUMIF('РРО 21-25'!CN$18:CN$1158,свод!AY160,'РРО 21-25'!AV$18:AV$1158)</f>
        <v>0</v>
      </c>
      <c r="I160" s="179">
        <f>SUMIF('РРО 21-25'!CN$18:CN$1158,свод!AY160,'РРО 21-25'!AW$18:AW$1158)</f>
        <v>0</v>
      </c>
      <c r="J160" s="179">
        <f>SUMIF('РРО 21-25'!CN$18:CN$1158,свод!AY160,'РРО 21-25'!AX$18:AX$1158)</f>
        <v>0</v>
      </c>
      <c r="K160" s="179">
        <f>SUMIF('РРО 21-25'!CN$18:CN$1158,свод!AY160,'РРО 21-25'!AY$18:AY$1158)</f>
        <v>0</v>
      </c>
      <c r="L160" s="179">
        <f>SUMIF('РРО 21-25'!CN$18:CN$1158,свод!AY160,'РРО 21-25'!AZ$18:AZ$1158)</f>
        <v>0</v>
      </c>
      <c r="M160" s="179">
        <f>SUMIF('РРО 21-25'!CN$18:CN$1158,свод!AY160,'РРО 21-25'!BA$18:BA$1158)</f>
        <v>0</v>
      </c>
      <c r="N160" s="179">
        <f>SUMIF('РРО 21-25'!CN$18:CN$1158,свод!AY160,'РРО 21-25'!BB$18:BB$1158)</f>
        <v>92498.34</v>
      </c>
      <c r="O160" s="179">
        <f>SUMIF('РРО 21-25'!CN$18:CN$1158,свод!AY160,'РРО 21-25'!BC$18:BC$1158)</f>
        <v>92498.34</v>
      </c>
      <c r="P160" s="180">
        <f>SUMIF('РРО 21-25'!CN$18:CN$1158,свод!AY160,'РРО 21-25'!BD$18:BD$1158)</f>
        <v>160000</v>
      </c>
      <c r="Q160" s="179">
        <f>SUMIF('РРО 21-25'!CN$18:CN$1158,свод!AY160,'РРО 21-25'!BE$18:BE$1158)</f>
        <v>0</v>
      </c>
      <c r="R160" s="179">
        <f>SUMIF('РРО 21-25'!CN$18:CN$1158,свод!AY160,'РРО 21-25'!BF$18:BF$1158)</f>
        <v>0</v>
      </c>
      <c r="S160" s="179">
        <f>SUMIF('РРО 21-25'!CN$18:CN$1158,свод!AY160,'РРО 21-25'!BG$18:BG$1158)</f>
        <v>0</v>
      </c>
      <c r="T160" s="179">
        <f>SUMIF('РРО 21-25'!CN$18:CN$1158,свод!AY160,'РРО 21-25'!BH$18:BH$1158)</f>
        <v>160000</v>
      </c>
      <c r="U160" s="180">
        <f>SUMIF('РРО 21-25'!CN$18:CN$1158,свод!AY160,'РРО 21-25'!BI$18:BI$1158)</f>
        <v>160000</v>
      </c>
      <c r="V160" s="179">
        <f>SUMIF('РРО 21-25'!CN$18:CN$1158,свод!AY160,'РРО 21-25'!BJ$18:BJ$1158)</f>
        <v>0</v>
      </c>
      <c r="W160" s="179">
        <f>SUMIF('РРО 21-25'!CN$18:CN$1158,свод!AY160,'РРО 21-25'!BK$18:BK$1158)</f>
        <v>0</v>
      </c>
      <c r="X160" s="179">
        <f>SUMIF('РРО 21-25'!CN$18:CN$1158,свод!AY160,'РРО 21-25'!BL$18:BL$1158)</f>
        <v>0</v>
      </c>
      <c r="Y160" s="179">
        <f>SUMIF('РРО 21-25'!CN$18:CN$1158,свод!AY160,'РРО 21-25'!BM$18:BM$1158)</f>
        <v>160000</v>
      </c>
      <c r="Z160" s="180">
        <f>SUMIF('РРО 21-25'!CN$18:CN$1158,свод!AY160,'РРО 21-25'!BN$18:BN$1158)</f>
        <v>160000</v>
      </c>
      <c r="AA160" s="179">
        <f>SUMIF('РРО 21-25'!CN$18:CN$1158,свод!AY160,'РРО 21-25'!BO$18:BO$1158)</f>
        <v>0</v>
      </c>
      <c r="AB160" s="179">
        <f>SUMIF('РРО 21-25'!CN$18:CN$1158,свод!AY160,'РРО 21-25'!BP$18:BP$1158)</f>
        <v>0</v>
      </c>
      <c r="AC160" s="179">
        <f>SUMIF('РРО 21-25'!CN$18:CN$1158,свод!AY160,'РРО 21-25'!BQ$18:BQ$1158)</f>
        <v>0</v>
      </c>
      <c r="AD160" s="179">
        <f>SUMIF('РРО 21-25'!CN$18:CN$1158,свод!AY160,'РРО 21-25'!BR$18:BR$1158)</f>
        <v>160000</v>
      </c>
      <c r="AE160" s="180">
        <f>SUMIF('РРО 21-25'!CN$18:CN$1158,свод!AY160,'РРО 21-25'!BS$18:BS$1158)</f>
        <v>160000</v>
      </c>
      <c r="AF160" s="179">
        <f>SUMIF('РРО 21-25'!CN$18:CN$1158,свод!AY160,'РРО 21-25'!BT$18:BT$1158)</f>
        <v>0</v>
      </c>
      <c r="AG160" s="179">
        <f>SUMIF('РРО 21-25'!CN$18:CN$1158,свод!AY160,'РРО 21-25'!BU$18:BU$1158)</f>
        <v>0</v>
      </c>
      <c r="AH160" s="179">
        <f>SUMIF('РРО 21-25'!CN$18:CN$1158,свод!AY160,'РРО 21-25'!BV$18:BV$1158)</f>
        <v>0</v>
      </c>
      <c r="AI160" s="179">
        <f>SUMIF('РРО 21-25'!CN$18:CN$1158,свод!AY160,'РРО 21-25'!BW$18:BW$1158)</f>
        <v>160000</v>
      </c>
      <c r="AJ160" s="179">
        <f>SUMIF('РРО 21-25'!CN$18:CN$1158,свод!AY160,'РРО 21-25'!BX$18:BX$1158)</f>
        <v>92498.34</v>
      </c>
      <c r="AK160" s="179">
        <f>SUMIF('РРО 21-25'!CN$18:CN$1158,свод!AY160,'РРО 21-25'!BY$18:BY$1158)</f>
        <v>0</v>
      </c>
      <c r="AL160" s="179">
        <f>SUMIF('РРО 21-25'!CN$18:CN$1158,свод!AY160,'РРО 21-25'!BZ$18:BZ$1158)</f>
        <v>0</v>
      </c>
      <c r="AM160" s="179">
        <f>SUMIF('РРО 21-25'!CN$18:CN$1158,свод!AY160,'РРО 21-25'!CA$18:CA$1158)</f>
        <v>0</v>
      </c>
      <c r="AN160" s="179">
        <f>SUMIF('РРО 21-25'!CN$18:CN$1158,свод!AY160,'РРО 21-25'!CB$18:CB$1158)</f>
        <v>92498.34</v>
      </c>
      <c r="AO160" s="179">
        <f>SUMIF('РРО 21-25'!CN$18:CN$1158,свод!AY160,'РРО 21-25'!CC$18:CC$1158)</f>
        <v>160000</v>
      </c>
      <c r="AP160" s="179">
        <f>SUMIF('РРО 21-25'!CN$18:CN$1158,свод!AY160,'РРО 21-25'!CD$18:CD$1158)</f>
        <v>0</v>
      </c>
      <c r="AQ160" s="179">
        <f>SUMIF('РРО 21-25'!CN$18:CN$1158,свод!AY160,'РРО 21-25'!CE$18:CE$1158)</f>
        <v>0</v>
      </c>
      <c r="AR160" s="179">
        <f>SUMIF('РРО 21-25'!CN$18:CN$1158,свод!AY160,'РРО 21-25'!CF$18:CF$1158)</f>
        <v>0</v>
      </c>
      <c r="AS160" s="179">
        <f>SUMIF('РРО 21-25'!CN$18:CN$1158,свод!AY160,'РРО 21-25'!CG$18:CG$1158)</f>
        <v>160000</v>
      </c>
      <c r="AT160" s="179">
        <f>SUMIF('РРО 21-25'!CN$18:CN$1158,свод!AY160,'РРО 21-25'!CH$18:CH$1158)</f>
        <v>160000</v>
      </c>
      <c r="AU160" s="179">
        <f>SUMIF('РРО 21-25'!CN$18:CN$1158,свод!AY160,'РРО 21-25'!CI$18:CI$1158)</f>
        <v>0</v>
      </c>
      <c r="AV160" s="179">
        <f>SUMIF('РРО 21-25'!CN$18:CN$1158,свод!AY160,'РРО 21-25'!CJ$18:CJ$1158)</f>
        <v>0</v>
      </c>
      <c r="AW160" s="179">
        <f>SUMIF('РРО 21-25'!CN$18:CN$1158,свод!AY160,'РРО 21-25'!CK$18:CK$1158)</f>
        <v>0</v>
      </c>
      <c r="AX160" s="179">
        <f>SUMIF('РРО 21-25'!CN$18:CN$1158,свод!AY160,'РРО 21-25'!CL$18:CL$1158)</f>
        <v>160000</v>
      </c>
      <c r="AY160" t="str">
        <f t="shared" si="217"/>
        <v>4020000190705плановый</v>
      </c>
      <c r="BC160" s="142">
        <f t="shared" si="207"/>
        <v>0</v>
      </c>
      <c r="BD160" s="142">
        <f t="shared" si="208"/>
        <v>0</v>
      </c>
      <c r="BE160" s="142">
        <f t="shared" si="209"/>
        <v>0</v>
      </c>
      <c r="BF160" s="142">
        <f t="shared" si="210"/>
        <v>0</v>
      </c>
      <c r="BG160" s="142">
        <f t="shared" si="211"/>
        <v>0</v>
      </c>
      <c r="BH160" s="142">
        <f t="shared" si="212"/>
        <v>0</v>
      </c>
      <c r="BI160" s="142">
        <f t="shared" si="213"/>
        <v>0</v>
      </c>
      <c r="BJ160" s="142">
        <f t="shared" si="214"/>
        <v>0</v>
      </c>
      <c r="BK160" s="142">
        <f t="shared" si="215"/>
        <v>0</v>
      </c>
      <c r="BL160" s="142">
        <f t="shared" si="216"/>
        <v>0</v>
      </c>
    </row>
    <row r="161" spans="1:64" ht="15" customHeight="1">
      <c r="A161" s="184">
        <v>402000024</v>
      </c>
      <c r="B161" s="183"/>
      <c r="C161" s="182" t="s">
        <v>219</v>
      </c>
      <c r="D161" s="182" t="s">
        <v>90</v>
      </c>
      <c r="E161" s="181" t="s">
        <v>91</v>
      </c>
      <c r="F161" s="180">
        <f>SUMIF('РРО 21-25'!CN$18:CN$1158,свод!AY161,'РРО 21-25'!AT$18:AT$1158)</f>
        <v>275295226.05000001</v>
      </c>
      <c r="G161" s="180">
        <f>SUMIF('РРО 21-25'!CN$18:CN$1158,свод!AY161,'РРО 21-25'!AU$18:AU$1158)</f>
        <v>265793900.59</v>
      </c>
      <c r="H161" s="179">
        <f>SUMIF('РРО 21-25'!CN$18:CN$1158,свод!AY161,'РРО 21-25'!AV$18:AV$1158)</f>
        <v>248453941.50999999</v>
      </c>
      <c r="I161" s="179">
        <f>SUMIF('РРО 21-25'!CN$18:CN$1158,свод!AY161,'РРО 21-25'!AW$18:AW$1158)</f>
        <v>239878995.27000001</v>
      </c>
      <c r="J161" s="179">
        <f>SUMIF('РРО 21-25'!CN$18:CN$1158,свод!AY161,'РРО 21-25'!AX$18:AX$1158)</f>
        <v>13076523.24</v>
      </c>
      <c r="K161" s="179">
        <f>SUMIF('РРО 21-25'!CN$18:CN$1158,свод!AY161,'РРО 21-25'!AY$18:AY$1158)</f>
        <v>12625210.289999999</v>
      </c>
      <c r="L161" s="179">
        <f>SUMIF('РРО 21-25'!CN$18:CN$1158,свод!AY161,'РРО 21-25'!AZ$18:AZ$1158)</f>
        <v>0</v>
      </c>
      <c r="M161" s="179">
        <f>SUMIF('РРО 21-25'!CN$18:CN$1158,свод!AY161,'РРО 21-25'!BA$18:BA$1158)</f>
        <v>0</v>
      </c>
      <c r="N161" s="179">
        <f>SUMIF('РРО 21-25'!CN$18:CN$1158,свод!AY161,'РРО 21-25'!BB$18:BB$1158)</f>
        <v>13764761.300000001</v>
      </c>
      <c r="O161" s="179">
        <f>SUMIF('РРО 21-25'!CN$18:CN$1158,свод!AY161,'РРО 21-25'!BC$18:BC$1158)</f>
        <v>13289695.029999999</v>
      </c>
      <c r="P161" s="180">
        <f>SUMIF('РРО 21-25'!CN$18:CN$1158,свод!AY161,'РРО 21-25'!BD$18:BD$1158)</f>
        <v>303582521.62999994</v>
      </c>
      <c r="Q161" s="179">
        <f>SUMIF('РРО 21-25'!CN$18:CN$1158,свод!AY161,'РРО 21-25'!BE$18:BE$1158)</f>
        <v>273983225.76999998</v>
      </c>
      <c r="R161" s="179">
        <f>SUMIF('РРО 21-25'!CN$18:CN$1158,свод!AY161,'РРО 21-25'!BF$18:BF$1158)</f>
        <v>14420169.779999999</v>
      </c>
      <c r="S161" s="179">
        <f>SUMIF('РРО 21-25'!CN$18:CN$1158,свод!AY161,'РРО 21-25'!BG$18:BG$1158)</f>
        <v>0</v>
      </c>
      <c r="T161" s="179">
        <f>SUMIF('РРО 21-25'!CN$18:CN$1158,свод!AY161,'РРО 21-25'!BH$18:BH$1158)</f>
        <v>15179126.08</v>
      </c>
      <c r="U161" s="180">
        <f>SUMIF('РРО 21-25'!CN$18:CN$1158,свод!AY161,'РРО 21-25'!BI$18:BI$1158)</f>
        <v>303582521.62999994</v>
      </c>
      <c r="V161" s="179">
        <f>SUMIF('РРО 21-25'!CN$18:CN$1158,свод!AY161,'РРО 21-25'!BJ$18:BJ$1158)</f>
        <v>273983225.76999998</v>
      </c>
      <c r="W161" s="179">
        <f>SUMIF('РРО 21-25'!CN$18:CN$1158,свод!AY161,'РРО 21-25'!BK$18:BK$1158)</f>
        <v>14420169.779999999</v>
      </c>
      <c r="X161" s="179">
        <f>SUMIF('РРО 21-25'!CN$18:CN$1158,свод!AY161,'РРО 21-25'!BL$18:BL$1158)</f>
        <v>0</v>
      </c>
      <c r="Y161" s="179">
        <f>SUMIF('РРО 21-25'!CN$18:CN$1158,свод!AY161,'РРО 21-25'!BM$18:BM$1158)</f>
        <v>15179126.08</v>
      </c>
      <c r="Z161" s="180">
        <f>SUMIF('РРО 21-25'!CN$18:CN$1158,свод!AY161,'РРО 21-25'!BN$18:BN$1158)</f>
        <v>303582521.62999994</v>
      </c>
      <c r="AA161" s="179">
        <f>SUMIF('РРО 21-25'!CN$18:CN$1158,свод!AY161,'РРО 21-25'!BO$18:BO$1158)</f>
        <v>268215157.85999998</v>
      </c>
      <c r="AB161" s="179">
        <f>SUMIF('РРО 21-25'!CN$18:CN$1158,свод!AY161,'РРО 21-25'!BP$18:BP$1158)</f>
        <v>20188237.689999998</v>
      </c>
      <c r="AC161" s="179">
        <f>SUMIF('РРО 21-25'!CN$18:CN$1158,свод!AY161,'РРО 21-25'!BQ$18:BQ$1158)</f>
        <v>0</v>
      </c>
      <c r="AD161" s="179">
        <f>SUMIF('РРО 21-25'!CN$18:CN$1158,свод!AY161,'РРО 21-25'!BR$18:BR$1158)</f>
        <v>15179126.08</v>
      </c>
      <c r="AE161" s="180">
        <f>SUMIF('РРО 21-25'!CN$18:CN$1158,свод!AY161,'РРО 21-25'!BS$18:BS$1158)</f>
        <v>303582521.62999994</v>
      </c>
      <c r="AF161" s="179">
        <f>SUMIF('РРО 21-25'!CN$18:CN$1158,свод!AY161,'РРО 21-25'!BT$18:BT$1158)</f>
        <v>268215157.85999998</v>
      </c>
      <c r="AG161" s="179">
        <f>SUMIF('РРО 21-25'!CN$18:CN$1158,свод!AY161,'РРО 21-25'!BU$18:BU$1158)</f>
        <v>20188237.689999998</v>
      </c>
      <c r="AH161" s="179">
        <f>SUMIF('РРО 21-25'!CN$18:CN$1158,свод!AY161,'РРО 21-25'!BV$18:BV$1158)</f>
        <v>0</v>
      </c>
      <c r="AI161" s="179">
        <f>SUMIF('РРО 21-25'!CN$18:CN$1158,свод!AY161,'РРО 21-25'!BW$18:BW$1158)</f>
        <v>15179126.08</v>
      </c>
      <c r="AJ161" s="179">
        <f>SUMIF('РРО 21-25'!CN$18:CN$1158,свод!AY161,'РРО 21-25'!BX$18:BX$1158)</f>
        <v>265793900.59</v>
      </c>
      <c r="AK161" s="179">
        <f>SUMIF('РРО 21-25'!CN$18:CN$1158,свод!AY161,'РРО 21-25'!BY$18:BY$1158)</f>
        <v>239878995.27000001</v>
      </c>
      <c r="AL161" s="179">
        <f>SUMIF('РРО 21-25'!CN$18:CN$1158,свод!AY161,'РРО 21-25'!BZ$18:BZ$1158)</f>
        <v>12625210.289999999</v>
      </c>
      <c r="AM161" s="179">
        <f>SUMIF('РРО 21-25'!CN$18:CN$1158,свод!AY161,'РРО 21-25'!CA$18:CA$1158)</f>
        <v>0</v>
      </c>
      <c r="AN161" s="179">
        <f>SUMIF('РРО 21-25'!CN$18:CN$1158,свод!AY161,'РРО 21-25'!CB$18:CB$1158)</f>
        <v>13289695.029999999</v>
      </c>
      <c r="AO161" s="179">
        <f>SUMIF('РРО 21-25'!CN$18:CN$1158,свод!AY161,'РРО 21-25'!CC$18:CC$1158)</f>
        <v>303582521.62999994</v>
      </c>
      <c r="AP161" s="179">
        <f>SUMIF('РРО 21-25'!CN$18:CN$1158,свод!AY161,'РРО 21-25'!CD$18:CD$1158)</f>
        <v>273983225.76999998</v>
      </c>
      <c r="AQ161" s="179">
        <f>SUMIF('РРО 21-25'!CN$18:CN$1158,свод!AY161,'РРО 21-25'!CE$18:CE$1158)</f>
        <v>14420169.779999999</v>
      </c>
      <c r="AR161" s="179">
        <f>SUMIF('РРО 21-25'!CN$18:CN$1158,свод!AY161,'РРО 21-25'!CF$18:CF$1158)</f>
        <v>0</v>
      </c>
      <c r="AS161" s="179">
        <f>SUMIF('РРО 21-25'!CN$18:CN$1158,свод!AY161,'РРО 21-25'!CG$18:CG$1158)</f>
        <v>15179126.08</v>
      </c>
      <c r="AT161" s="179">
        <f>SUMIF('РРО 21-25'!CN$18:CN$1158,свод!AY161,'РРО 21-25'!CH$18:CH$1158)</f>
        <v>303582521.62999994</v>
      </c>
      <c r="AU161" s="179">
        <f>SUMIF('РРО 21-25'!CN$18:CN$1158,свод!AY161,'РРО 21-25'!CI$18:CI$1158)</f>
        <v>273983225.76999998</v>
      </c>
      <c r="AV161" s="179">
        <f>SUMIF('РРО 21-25'!CN$18:CN$1158,свод!AY161,'РРО 21-25'!CJ$18:CJ$1158)</f>
        <v>14420169.779999999</v>
      </c>
      <c r="AW161" s="179">
        <f>SUMIF('РРО 21-25'!CN$18:CN$1158,свод!AY161,'РРО 21-25'!CK$18:CK$1158)</f>
        <v>0</v>
      </c>
      <c r="AX161" s="179">
        <f>SUMIF('РРО 21-25'!CN$18:CN$1158,свод!AY161,'РРО 21-25'!CL$18:CL$1158)</f>
        <v>15179126.08</v>
      </c>
      <c r="AY161" t="str">
        <f t="shared" si="217"/>
        <v>4020000240702нормативный</v>
      </c>
      <c r="BC161" s="142">
        <f t="shared" si="207"/>
        <v>0</v>
      </c>
      <c r="BD161" s="142">
        <f t="shared" si="208"/>
        <v>0</v>
      </c>
      <c r="BE161" s="142">
        <f t="shared" si="209"/>
        <v>0</v>
      </c>
      <c r="BF161" s="142">
        <f t="shared" si="210"/>
        <v>0</v>
      </c>
      <c r="BG161" s="142">
        <f t="shared" si="211"/>
        <v>0</v>
      </c>
      <c r="BH161" s="142">
        <f t="shared" si="212"/>
        <v>0</v>
      </c>
      <c r="BI161" s="142">
        <f t="shared" si="213"/>
        <v>0</v>
      </c>
      <c r="BJ161" s="142">
        <f t="shared" si="214"/>
        <v>0</v>
      </c>
      <c r="BK161" s="142">
        <f t="shared" si="215"/>
        <v>0</v>
      </c>
      <c r="BL161" s="142">
        <f t="shared" si="216"/>
        <v>0</v>
      </c>
    </row>
    <row r="162" spans="1:64" ht="15" customHeight="1">
      <c r="A162" s="184">
        <v>402000024</v>
      </c>
      <c r="B162" s="183"/>
      <c r="C162" s="182" t="s">
        <v>303</v>
      </c>
      <c r="D162" s="182" t="s">
        <v>137</v>
      </c>
      <c r="E162" s="181" t="s">
        <v>91</v>
      </c>
      <c r="F162" s="180">
        <f>SUMIF('РРО 21-25'!CN$18:CN$1158,свод!AY162,'РРО 21-25'!AT$18:AT$1158)</f>
        <v>671644.71</v>
      </c>
      <c r="G162" s="180">
        <f>SUMIF('РРО 21-25'!CN$18:CN$1158,свод!AY162,'РРО 21-25'!AU$18:AU$1158)</f>
        <v>595390.29</v>
      </c>
      <c r="H162" s="179">
        <f>SUMIF('РРО 21-25'!CN$18:CN$1158,свод!AY162,'РРО 21-25'!AV$18:AV$1158)</f>
        <v>0</v>
      </c>
      <c r="I162" s="179">
        <f>SUMIF('РРО 21-25'!CN$18:CN$1158,свод!AY162,'РРО 21-25'!AW$18:AW$1158)</f>
        <v>0</v>
      </c>
      <c r="J162" s="179">
        <f>SUMIF('РРО 21-25'!CN$18:CN$1158,свод!AY162,'РРО 21-25'!AX$18:AX$1158)</f>
        <v>0</v>
      </c>
      <c r="K162" s="179">
        <f>SUMIF('РРО 21-25'!CN$18:CN$1158,свод!AY162,'РРО 21-25'!AY$18:AY$1158)</f>
        <v>0</v>
      </c>
      <c r="L162" s="179">
        <f>SUMIF('РРО 21-25'!CN$18:CN$1158,свод!AY162,'РРО 21-25'!AZ$18:AZ$1158)</f>
        <v>0</v>
      </c>
      <c r="M162" s="179">
        <f>SUMIF('РРО 21-25'!CN$18:CN$1158,свод!AY162,'РРО 21-25'!BA$18:BA$1158)</f>
        <v>0</v>
      </c>
      <c r="N162" s="179">
        <f>SUMIF('РРО 21-25'!CN$18:CN$1158,свод!AY162,'РРО 21-25'!BB$18:BB$1158)</f>
        <v>671644.71</v>
      </c>
      <c r="O162" s="179">
        <f>SUMIF('РРО 21-25'!CN$18:CN$1158,свод!AY162,'РРО 21-25'!BC$18:BC$1158)</f>
        <v>595390.29</v>
      </c>
      <c r="P162" s="180">
        <f>SUMIF('РРО 21-25'!CN$18:CN$1158,свод!AY162,'РРО 21-25'!BD$18:BD$1158)</f>
        <v>1099460</v>
      </c>
      <c r="Q162" s="179">
        <f>SUMIF('РРО 21-25'!CN$18:CN$1158,свод!AY162,'РРО 21-25'!BE$18:BE$1158)</f>
        <v>0</v>
      </c>
      <c r="R162" s="179">
        <f>SUMIF('РРО 21-25'!CN$18:CN$1158,свод!AY162,'РРО 21-25'!BF$18:BF$1158)</f>
        <v>0</v>
      </c>
      <c r="S162" s="179">
        <f>SUMIF('РРО 21-25'!CN$18:CN$1158,свод!AY162,'РРО 21-25'!BG$18:BG$1158)</f>
        <v>0</v>
      </c>
      <c r="T162" s="179">
        <f>SUMIF('РРО 21-25'!CN$18:CN$1158,свод!AY162,'РРО 21-25'!BH$18:BH$1158)</f>
        <v>1099460</v>
      </c>
      <c r="U162" s="180">
        <f>SUMIF('РРО 21-25'!CN$18:CN$1158,свод!AY162,'РРО 21-25'!BI$18:BI$1158)</f>
        <v>1099460</v>
      </c>
      <c r="V162" s="179">
        <f>SUMIF('РРО 21-25'!CN$18:CN$1158,свод!AY162,'РРО 21-25'!BJ$18:BJ$1158)</f>
        <v>0</v>
      </c>
      <c r="W162" s="179">
        <f>SUMIF('РРО 21-25'!CN$18:CN$1158,свод!AY162,'РРО 21-25'!BK$18:BK$1158)</f>
        <v>0</v>
      </c>
      <c r="X162" s="179">
        <f>SUMIF('РРО 21-25'!CN$18:CN$1158,свод!AY162,'РРО 21-25'!BL$18:BL$1158)</f>
        <v>0</v>
      </c>
      <c r="Y162" s="179">
        <f>SUMIF('РРО 21-25'!CN$18:CN$1158,свод!AY162,'РРО 21-25'!BM$18:BM$1158)</f>
        <v>1099460</v>
      </c>
      <c r="Z162" s="180">
        <f>SUMIF('РРО 21-25'!CN$18:CN$1158,свод!AY162,'РРО 21-25'!BN$18:BN$1158)</f>
        <v>1099460</v>
      </c>
      <c r="AA162" s="179">
        <f>SUMIF('РРО 21-25'!CN$18:CN$1158,свод!AY162,'РРО 21-25'!BO$18:BO$1158)</f>
        <v>0</v>
      </c>
      <c r="AB162" s="179">
        <f>SUMIF('РРО 21-25'!CN$18:CN$1158,свод!AY162,'РРО 21-25'!BP$18:BP$1158)</f>
        <v>0</v>
      </c>
      <c r="AC162" s="179">
        <f>SUMIF('РРО 21-25'!CN$18:CN$1158,свод!AY162,'РРО 21-25'!BQ$18:BQ$1158)</f>
        <v>0</v>
      </c>
      <c r="AD162" s="179">
        <f>SUMIF('РРО 21-25'!CN$18:CN$1158,свод!AY162,'РРО 21-25'!BR$18:BR$1158)</f>
        <v>1099460</v>
      </c>
      <c r="AE162" s="180">
        <f>SUMIF('РРО 21-25'!CN$18:CN$1158,свод!AY162,'РРО 21-25'!BS$18:BS$1158)</f>
        <v>1099460</v>
      </c>
      <c r="AF162" s="179">
        <f>SUMIF('РРО 21-25'!CN$18:CN$1158,свод!AY162,'РРО 21-25'!BT$18:BT$1158)</f>
        <v>0</v>
      </c>
      <c r="AG162" s="179">
        <f>SUMIF('РРО 21-25'!CN$18:CN$1158,свод!AY162,'РРО 21-25'!BU$18:BU$1158)</f>
        <v>0</v>
      </c>
      <c r="AH162" s="179">
        <f>SUMIF('РРО 21-25'!CN$18:CN$1158,свод!AY162,'РРО 21-25'!BV$18:BV$1158)</f>
        <v>0</v>
      </c>
      <c r="AI162" s="179">
        <f>SUMIF('РРО 21-25'!CN$18:CN$1158,свод!AY162,'РРО 21-25'!BW$18:BW$1158)</f>
        <v>1099460</v>
      </c>
      <c r="AJ162" s="179">
        <f>SUMIF('РРО 21-25'!CN$18:CN$1158,свод!AY162,'РРО 21-25'!BX$18:BX$1158)</f>
        <v>595390.29</v>
      </c>
      <c r="AK162" s="179">
        <f>SUMIF('РРО 21-25'!CN$18:CN$1158,свод!AY162,'РРО 21-25'!BY$18:BY$1158)</f>
        <v>0</v>
      </c>
      <c r="AL162" s="179">
        <f>SUMIF('РРО 21-25'!CN$18:CN$1158,свод!AY162,'РРО 21-25'!BZ$18:BZ$1158)</f>
        <v>0</v>
      </c>
      <c r="AM162" s="179">
        <f>SUMIF('РРО 21-25'!CN$18:CN$1158,свод!AY162,'РРО 21-25'!CA$18:CA$1158)</f>
        <v>0</v>
      </c>
      <c r="AN162" s="179">
        <f>SUMIF('РРО 21-25'!CN$18:CN$1158,свод!AY162,'РРО 21-25'!CB$18:CB$1158)</f>
        <v>595390.29</v>
      </c>
      <c r="AO162" s="179">
        <f>SUMIF('РРО 21-25'!CN$18:CN$1158,свод!AY162,'РРО 21-25'!CC$18:CC$1158)</f>
        <v>1099460</v>
      </c>
      <c r="AP162" s="179">
        <f>SUMIF('РРО 21-25'!CN$18:CN$1158,свод!AY162,'РРО 21-25'!CD$18:CD$1158)</f>
        <v>0</v>
      </c>
      <c r="AQ162" s="179">
        <f>SUMIF('РРО 21-25'!CN$18:CN$1158,свод!AY162,'РРО 21-25'!CE$18:CE$1158)</f>
        <v>0</v>
      </c>
      <c r="AR162" s="179">
        <f>SUMIF('РРО 21-25'!CN$18:CN$1158,свод!AY162,'РРО 21-25'!CF$18:CF$1158)</f>
        <v>0</v>
      </c>
      <c r="AS162" s="179">
        <f>SUMIF('РРО 21-25'!CN$18:CN$1158,свод!AY162,'РРО 21-25'!CG$18:CG$1158)</f>
        <v>1099460</v>
      </c>
      <c r="AT162" s="179">
        <f>SUMIF('РРО 21-25'!CN$18:CN$1158,свод!AY162,'РРО 21-25'!CH$18:CH$1158)</f>
        <v>1099460</v>
      </c>
      <c r="AU162" s="179">
        <f>SUMIF('РРО 21-25'!CN$18:CN$1158,свод!AY162,'РРО 21-25'!CI$18:CI$1158)</f>
        <v>0</v>
      </c>
      <c r="AV162" s="179">
        <f>SUMIF('РРО 21-25'!CN$18:CN$1158,свод!AY162,'РРО 21-25'!CJ$18:CJ$1158)</f>
        <v>0</v>
      </c>
      <c r="AW162" s="179">
        <f>SUMIF('РРО 21-25'!CN$18:CN$1158,свод!AY162,'РРО 21-25'!CK$18:CK$1158)</f>
        <v>0</v>
      </c>
      <c r="AX162" s="179">
        <f>SUMIF('РРО 21-25'!CN$18:CN$1158,свод!AY162,'РРО 21-25'!CL$18:CL$1158)</f>
        <v>1099460</v>
      </c>
      <c r="AY162" t="str">
        <f t="shared" si="217"/>
        <v>4020000241004нормативный</v>
      </c>
      <c r="BC162" s="142">
        <f t="shared" si="207"/>
        <v>0</v>
      </c>
      <c r="BD162" s="142">
        <f t="shared" si="208"/>
        <v>0</v>
      </c>
      <c r="BE162" s="142">
        <f t="shared" si="209"/>
        <v>0</v>
      </c>
      <c r="BF162" s="142">
        <f t="shared" si="210"/>
        <v>0</v>
      </c>
      <c r="BG162" s="142">
        <f t="shared" si="211"/>
        <v>0</v>
      </c>
      <c r="BH162" s="142">
        <f t="shared" si="212"/>
        <v>0</v>
      </c>
      <c r="BI162" s="142">
        <f t="shared" si="213"/>
        <v>0</v>
      </c>
      <c r="BJ162" s="142">
        <f t="shared" si="214"/>
        <v>0</v>
      </c>
      <c r="BK162" s="142">
        <f t="shared" si="215"/>
        <v>0</v>
      </c>
      <c r="BL162" s="142">
        <f t="shared" si="216"/>
        <v>0</v>
      </c>
    </row>
    <row r="163" spans="1:64" ht="15" customHeight="1">
      <c r="A163" s="184">
        <v>402000025</v>
      </c>
      <c r="B163" s="183" t="s">
        <v>408</v>
      </c>
      <c r="C163" s="182" t="s">
        <v>71</v>
      </c>
      <c r="D163" s="182" t="s">
        <v>214</v>
      </c>
      <c r="E163" s="382" t="s">
        <v>91</v>
      </c>
      <c r="F163" s="180">
        <f>SUMIF('РРО 21-25'!CN$18:CN$1158,свод!AY163,'РРО 21-25'!AT$18:AT$1158)</f>
        <v>309228810</v>
      </c>
      <c r="G163" s="180">
        <f>SUMIF('РРО 21-25'!CN$18:CN$1158,свод!AY163,'РРО 21-25'!AU$18:AU$1158)</f>
        <v>220492892.03</v>
      </c>
      <c r="H163" s="179">
        <f>SUMIF('РРО 21-25'!CN$18:CN$1158,свод!AY163,'РРО 21-25'!AV$18:AV$1158)</f>
        <v>0</v>
      </c>
      <c r="I163" s="179">
        <f>SUMIF('РРО 21-25'!CN$18:CN$1158,свод!AY163,'РРО 21-25'!AW$18:AW$1158)</f>
        <v>0</v>
      </c>
      <c r="J163" s="179">
        <f>SUMIF('РРО 21-25'!CN$18:CN$1158,свод!AY163,'РРО 21-25'!AX$18:AX$1158)</f>
        <v>309228810</v>
      </c>
      <c r="K163" s="179">
        <f>SUMIF('РРО 21-25'!CN$18:CN$1158,свод!AY163,'РРО 21-25'!AY$18:AY$1158)</f>
        <v>220492892.03</v>
      </c>
      <c r="L163" s="179">
        <f>SUMIF('РРО 21-25'!CN$18:CN$1158,свод!AY163,'РРО 21-25'!AZ$18:AZ$1158)</f>
        <v>0</v>
      </c>
      <c r="M163" s="179">
        <f>SUMIF('РРО 21-25'!CN$18:CN$1158,свод!AY163,'РРО 21-25'!BA$18:BA$1158)</f>
        <v>0</v>
      </c>
      <c r="N163" s="179">
        <f>SUMIF('РРО 21-25'!CN$18:CN$1158,свод!AY163,'РРО 21-25'!BB$18:BB$1158)</f>
        <v>0</v>
      </c>
      <c r="O163" s="179">
        <f>SUMIF('РРО 21-25'!CN$18:CN$1158,свод!AY163,'РРО 21-25'!BC$18:BC$1158)</f>
        <v>0</v>
      </c>
      <c r="P163" s="180">
        <f>SUMIF('РРО 21-25'!CN$18:CN$1158,свод!AY163,'РРО 21-25'!BD$18:BD$1158)</f>
        <v>30926233.829999998</v>
      </c>
      <c r="Q163" s="179">
        <f>SUMIF('РРО 21-25'!CN$18:CN$1158,свод!AY163,'РРО 21-25'!BE$18:BE$1158)</f>
        <v>0</v>
      </c>
      <c r="R163" s="179">
        <f>SUMIF('РРО 21-25'!CN$18:CN$1158,свод!AY163,'РРО 21-25'!BF$18:BF$1158)</f>
        <v>30926233.829999998</v>
      </c>
      <c r="S163" s="179">
        <f>SUMIF('РРО 21-25'!CN$18:CN$1158,свод!AY163,'РРО 21-25'!BG$18:BG$1158)</f>
        <v>0</v>
      </c>
      <c r="T163" s="179">
        <f>SUMIF('РРО 21-25'!CN$18:CN$1158,свод!AY163,'РРО 21-25'!BH$18:BH$1158)</f>
        <v>0</v>
      </c>
      <c r="U163" s="180">
        <f>SUMIF('РРО 21-25'!CN$18:CN$1158,свод!AY163,'РРО 21-25'!BI$18:BI$1158)</f>
        <v>0</v>
      </c>
      <c r="V163" s="179">
        <f>SUMIF('РРО 21-25'!CN$18:CN$1158,свод!AY163,'РРО 21-25'!BJ$18:BJ$1158)</f>
        <v>0</v>
      </c>
      <c r="W163" s="179">
        <f>SUMIF('РРО 21-25'!CN$18:CN$1158,свод!AY163,'РРО 21-25'!BK$18:BK$1158)</f>
        <v>0</v>
      </c>
      <c r="X163" s="179">
        <f>SUMIF('РРО 21-25'!CN$18:CN$1158,свод!AY163,'РРО 21-25'!BL$18:BL$1158)</f>
        <v>0</v>
      </c>
      <c r="Y163" s="179">
        <f>SUMIF('РРО 21-25'!CN$18:CN$1158,свод!AY163,'РРО 21-25'!BM$18:BM$1158)</f>
        <v>0</v>
      </c>
      <c r="Z163" s="180">
        <f>SUMIF('РРО 21-25'!CN$18:CN$1158,свод!AY163,'РРО 21-25'!BN$18:BN$1158)</f>
        <v>0</v>
      </c>
      <c r="AA163" s="179">
        <f>SUMIF('РРО 21-25'!CN$18:CN$1158,свод!AY163,'РРО 21-25'!BO$18:BO$1158)</f>
        <v>0</v>
      </c>
      <c r="AB163" s="179">
        <f>SUMIF('РРО 21-25'!CN$18:CN$1158,свод!AY163,'РРО 21-25'!BP$18:BP$1158)</f>
        <v>0</v>
      </c>
      <c r="AC163" s="179">
        <f>SUMIF('РРО 21-25'!CN$18:CN$1158,свод!AY163,'РРО 21-25'!BQ$18:BQ$1158)</f>
        <v>0</v>
      </c>
      <c r="AD163" s="179">
        <f>SUMIF('РРО 21-25'!CN$18:CN$1158,свод!AY163,'РРО 21-25'!BR$18:BR$1158)</f>
        <v>0</v>
      </c>
      <c r="AE163" s="180">
        <f>SUMIF('РРО 21-25'!CN$18:CN$1158,свод!AY163,'РРО 21-25'!BS$18:BS$1158)</f>
        <v>0</v>
      </c>
      <c r="AF163" s="179">
        <f>SUMIF('РРО 21-25'!CN$18:CN$1158,свод!AY163,'РРО 21-25'!BT$18:BT$1158)</f>
        <v>0</v>
      </c>
      <c r="AG163" s="179">
        <f>SUMIF('РРО 21-25'!CN$18:CN$1158,свод!AY163,'РРО 21-25'!BU$18:BU$1158)</f>
        <v>0</v>
      </c>
      <c r="AH163" s="179">
        <f>SUMIF('РРО 21-25'!CN$18:CN$1158,свод!AY163,'РРО 21-25'!BV$18:BV$1158)</f>
        <v>0</v>
      </c>
      <c r="AI163" s="179">
        <f>SUMIF('РРО 21-25'!CN$18:CN$1158,свод!AY163,'РРО 21-25'!BW$18:BW$1158)</f>
        <v>0</v>
      </c>
      <c r="AJ163" s="179">
        <f>SUMIF('РРО 21-25'!CN$18:CN$1158,свод!AY163,'РРО 21-25'!BX$18:BX$1158)</f>
        <v>220492892.03</v>
      </c>
      <c r="AK163" s="179">
        <f>SUMIF('РРО 21-25'!CN$18:CN$1158,свод!AY163,'РРО 21-25'!BY$18:BY$1158)</f>
        <v>0</v>
      </c>
      <c r="AL163" s="179">
        <f>SUMIF('РРО 21-25'!CN$18:CN$1158,свод!AY163,'РРО 21-25'!BZ$18:BZ$1158)</f>
        <v>220492892.03</v>
      </c>
      <c r="AM163" s="179">
        <f>SUMIF('РРО 21-25'!CN$18:CN$1158,свод!AY163,'РРО 21-25'!CA$18:CA$1158)</f>
        <v>0</v>
      </c>
      <c r="AN163" s="179">
        <f>SUMIF('РРО 21-25'!CN$18:CN$1158,свод!AY163,'РРО 21-25'!CB$18:CB$1158)</f>
        <v>0</v>
      </c>
      <c r="AO163" s="179">
        <f>SUMIF('РРО 21-25'!CN$18:CN$1158,свод!AY163,'РРО 21-25'!CC$18:CC$1158)</f>
        <v>30926233.829999998</v>
      </c>
      <c r="AP163" s="179">
        <f>SUMIF('РРО 21-25'!CN$18:CN$1158,свод!AY163,'РРО 21-25'!CD$18:CD$1158)</f>
        <v>0</v>
      </c>
      <c r="AQ163" s="179">
        <f>SUMIF('РРО 21-25'!CN$18:CN$1158,свод!AY163,'РРО 21-25'!CE$18:CE$1158)</f>
        <v>30926233.829999998</v>
      </c>
      <c r="AR163" s="179">
        <f>SUMIF('РРО 21-25'!CN$18:CN$1158,свод!AY163,'РРО 21-25'!CF$18:CF$1158)</f>
        <v>0</v>
      </c>
      <c r="AS163" s="179">
        <f>SUMIF('РРО 21-25'!CN$18:CN$1158,свод!AY163,'РРО 21-25'!CG$18:CG$1158)</f>
        <v>0</v>
      </c>
      <c r="AT163" s="179">
        <f>SUMIF('РРО 21-25'!CN$18:CN$1158,свод!AY163,'РРО 21-25'!CH$18:CH$1158)</f>
        <v>0</v>
      </c>
      <c r="AU163" s="179">
        <f>SUMIF('РРО 21-25'!CN$18:CN$1158,свод!AY163,'РРО 21-25'!CI$18:CI$1158)</f>
        <v>0</v>
      </c>
      <c r="AV163" s="179">
        <f>SUMIF('РРО 21-25'!CN$18:CN$1158,свод!AY163,'РРО 21-25'!CJ$18:CJ$1158)</f>
        <v>0</v>
      </c>
      <c r="AW163" s="179">
        <f>SUMIF('РРО 21-25'!CN$18:CN$1158,свод!AY163,'РРО 21-25'!CK$18:CK$1158)</f>
        <v>0</v>
      </c>
      <c r="AX163" s="179">
        <f>SUMIF('РРО 21-25'!CN$18:CN$1158,свод!AY163,'РРО 21-25'!CL$18:CL$1158)</f>
        <v>0</v>
      </c>
      <c r="AY163" t="str">
        <f t="shared" ref="AY163" si="229">CONCATENATE(A163,C163,D163,E163)</f>
        <v>4020000250108нормативный</v>
      </c>
      <c r="BC163" s="142">
        <f t="shared" ref="BC163" si="230">AO163-P163</f>
        <v>0</v>
      </c>
      <c r="BD163" s="142">
        <f t="shared" ref="BD163" si="231">AP163-Q163</f>
        <v>0</v>
      </c>
      <c r="BE163" s="142">
        <f t="shared" ref="BE163" si="232">AQ163-R163</f>
        <v>0</v>
      </c>
      <c r="BF163" s="142">
        <f t="shared" ref="BF163" si="233">AR163-S163</f>
        <v>0</v>
      </c>
      <c r="BG163" s="142">
        <f t="shared" ref="BG163" si="234">AS163-T163</f>
        <v>0</v>
      </c>
      <c r="BH163" s="142">
        <f t="shared" ref="BH163" si="235">AT163-U163</f>
        <v>0</v>
      </c>
      <c r="BI163" s="142">
        <f t="shared" ref="BI163" si="236">AU163-V163</f>
        <v>0</v>
      </c>
      <c r="BJ163" s="142">
        <f t="shared" ref="BJ163" si="237">AV163-W163</f>
        <v>0</v>
      </c>
      <c r="BK163" s="142">
        <f t="shared" ref="BK163" si="238">AW163-X163</f>
        <v>0</v>
      </c>
      <c r="BL163" s="142">
        <f t="shared" ref="BL163" si="239">AX163-Y163</f>
        <v>0</v>
      </c>
    </row>
    <row r="164" spans="1:64" ht="15" customHeight="1">
      <c r="A164" s="184">
        <v>402000025</v>
      </c>
      <c r="B164" s="183" t="s">
        <v>408</v>
      </c>
      <c r="C164" s="182" t="s">
        <v>71</v>
      </c>
      <c r="D164" s="182" t="s">
        <v>72</v>
      </c>
      <c r="E164" s="382" t="s">
        <v>91</v>
      </c>
      <c r="F164" s="180">
        <f>SUMIF('РРО 21-25'!CN$18:CN$1158,свод!AY164,'РРО 21-25'!AT$18:AT$1158)</f>
        <v>7837930.7199999997</v>
      </c>
      <c r="G164" s="180">
        <f>SUMIF('РРО 21-25'!CN$18:CN$1158,свод!AY164,'РРО 21-25'!AU$18:AU$1158)</f>
        <v>7674648.4699999997</v>
      </c>
      <c r="H164" s="179">
        <f>SUMIF('РРО 21-25'!CN$18:CN$1158,свод!AY164,'РРО 21-25'!AV$18:AV$1158)</f>
        <v>0</v>
      </c>
      <c r="I164" s="179">
        <f>SUMIF('РРО 21-25'!CN$18:CN$1158,свод!AY164,'РРО 21-25'!AW$18:AW$1158)</f>
        <v>0</v>
      </c>
      <c r="J164" s="179">
        <f>SUMIF('РРО 21-25'!CN$18:CN$1158,свод!AY164,'РРО 21-25'!AX$18:AX$1158)</f>
        <v>0</v>
      </c>
      <c r="K164" s="179">
        <f>SUMIF('РРО 21-25'!CN$18:CN$1158,свод!AY164,'РРО 21-25'!AY$18:AY$1158)</f>
        <v>0</v>
      </c>
      <c r="L164" s="179">
        <f>SUMIF('РРО 21-25'!CN$18:CN$1158,свод!AY164,'РРО 21-25'!AZ$18:AZ$1158)</f>
        <v>7298000</v>
      </c>
      <c r="M164" s="179">
        <f>SUMIF('РРО 21-25'!CN$18:CN$1158,свод!AY164,'РРО 21-25'!BA$18:BA$1158)</f>
        <v>7298000</v>
      </c>
      <c r="N164" s="179">
        <f>SUMIF('РРО 21-25'!CN$18:CN$1158,свод!AY164,'РРО 21-25'!BB$18:BB$1158)</f>
        <v>539930.72000000009</v>
      </c>
      <c r="O164" s="179">
        <f>SUMIF('РРО 21-25'!CN$18:CN$1158,свод!AY164,'РРО 21-25'!BC$18:BC$1158)</f>
        <v>376648.47</v>
      </c>
      <c r="P164" s="180">
        <f>SUMIF('РРО 21-25'!CN$18:CN$1158,свод!AY164,'РРО 21-25'!BD$18:BD$1158)</f>
        <v>0</v>
      </c>
      <c r="Q164" s="179">
        <f>SUMIF('РРО 21-25'!CN$18:CN$1158,свод!AY164,'РРО 21-25'!BE$18:BE$1158)</f>
        <v>0</v>
      </c>
      <c r="R164" s="179">
        <f>SUMIF('РРО 21-25'!CN$18:CN$1158,свод!AY164,'РРО 21-25'!BF$18:BF$1158)</f>
        <v>0</v>
      </c>
      <c r="S164" s="179">
        <f>SUMIF('РРО 21-25'!CN$18:CN$1158,свод!AY164,'РРО 21-25'!BG$18:BG$1158)</f>
        <v>0</v>
      </c>
      <c r="T164" s="179">
        <f>SUMIF('РРО 21-25'!CN$18:CN$1158,свод!AY164,'РРО 21-25'!BH$18:BH$1158)</f>
        <v>0</v>
      </c>
      <c r="U164" s="180">
        <f>SUMIF('РРО 21-25'!CN$18:CN$1158,свод!AY164,'РРО 21-25'!BI$18:BI$1158)</f>
        <v>0</v>
      </c>
      <c r="V164" s="179">
        <f>SUMIF('РРО 21-25'!CN$18:CN$1158,свод!AY164,'РРО 21-25'!BJ$18:BJ$1158)</f>
        <v>0</v>
      </c>
      <c r="W164" s="179">
        <f>SUMIF('РРО 21-25'!CN$18:CN$1158,свод!AY164,'РРО 21-25'!BK$18:BK$1158)</f>
        <v>0</v>
      </c>
      <c r="X164" s="179">
        <f>SUMIF('РРО 21-25'!CN$18:CN$1158,свод!AY164,'РРО 21-25'!BL$18:BL$1158)</f>
        <v>0</v>
      </c>
      <c r="Y164" s="179">
        <f>SUMIF('РРО 21-25'!CN$18:CN$1158,свод!AY164,'РРО 21-25'!BM$18:BM$1158)</f>
        <v>0</v>
      </c>
      <c r="Z164" s="180">
        <f>SUMIF('РРО 21-25'!CN$18:CN$1158,свод!AY164,'РРО 21-25'!BN$18:BN$1158)</f>
        <v>0</v>
      </c>
      <c r="AA164" s="179">
        <f>SUMIF('РРО 21-25'!CN$18:CN$1158,свод!AY164,'РРО 21-25'!BO$18:BO$1158)</f>
        <v>0</v>
      </c>
      <c r="AB164" s="179">
        <f>SUMIF('РРО 21-25'!CN$18:CN$1158,свод!AY164,'РРО 21-25'!BP$18:BP$1158)</f>
        <v>0</v>
      </c>
      <c r="AC164" s="179">
        <f>SUMIF('РРО 21-25'!CN$18:CN$1158,свод!AY164,'РРО 21-25'!BQ$18:BQ$1158)</f>
        <v>0</v>
      </c>
      <c r="AD164" s="179">
        <f>SUMIF('РРО 21-25'!CN$18:CN$1158,свод!AY164,'РРО 21-25'!BR$18:BR$1158)</f>
        <v>0</v>
      </c>
      <c r="AE164" s="180">
        <f>SUMIF('РРО 21-25'!CN$18:CN$1158,свод!AY164,'РРО 21-25'!BS$18:BS$1158)</f>
        <v>0</v>
      </c>
      <c r="AF164" s="179">
        <f>SUMIF('РРО 21-25'!CN$18:CN$1158,свод!AY164,'РРО 21-25'!BT$18:BT$1158)</f>
        <v>0</v>
      </c>
      <c r="AG164" s="179">
        <f>SUMIF('РРО 21-25'!CN$18:CN$1158,свод!AY164,'РРО 21-25'!BU$18:BU$1158)</f>
        <v>0</v>
      </c>
      <c r="AH164" s="179">
        <f>SUMIF('РРО 21-25'!CN$18:CN$1158,свод!AY164,'РРО 21-25'!BV$18:BV$1158)</f>
        <v>0</v>
      </c>
      <c r="AI164" s="179">
        <f>SUMIF('РРО 21-25'!CN$18:CN$1158,свод!AY164,'РРО 21-25'!BW$18:BW$1158)</f>
        <v>0</v>
      </c>
      <c r="AJ164" s="179">
        <f>SUMIF('РРО 21-25'!CN$18:CN$1158,свод!AY164,'РРО 21-25'!BX$18:BX$1158)</f>
        <v>7674648.4699999997</v>
      </c>
      <c r="AK164" s="179">
        <f>SUMIF('РРО 21-25'!CN$18:CN$1158,свод!AY164,'РРО 21-25'!BY$18:BY$1158)</f>
        <v>0</v>
      </c>
      <c r="AL164" s="179">
        <f>SUMIF('РРО 21-25'!CN$18:CN$1158,свод!AY164,'РРО 21-25'!BZ$18:BZ$1158)</f>
        <v>0</v>
      </c>
      <c r="AM164" s="179">
        <f>SUMIF('РРО 21-25'!CN$18:CN$1158,свод!AY164,'РРО 21-25'!CA$18:CA$1158)</f>
        <v>7298000</v>
      </c>
      <c r="AN164" s="179">
        <f>SUMIF('РРО 21-25'!CN$18:CN$1158,свод!AY164,'РРО 21-25'!CB$18:CB$1158)</f>
        <v>376648.47</v>
      </c>
      <c r="AO164" s="179">
        <f>SUMIF('РРО 21-25'!CN$18:CN$1158,свод!AY164,'РРО 21-25'!CC$18:CC$1158)</f>
        <v>0</v>
      </c>
      <c r="AP164" s="179">
        <f>SUMIF('РРО 21-25'!CN$18:CN$1158,свод!AY164,'РРО 21-25'!CD$18:CD$1158)</f>
        <v>0</v>
      </c>
      <c r="AQ164" s="179">
        <f>SUMIF('РРО 21-25'!CN$18:CN$1158,свод!AY164,'РРО 21-25'!CE$18:CE$1158)</f>
        <v>0</v>
      </c>
      <c r="AR164" s="179">
        <f>SUMIF('РРО 21-25'!CN$18:CN$1158,свод!AY164,'РРО 21-25'!CF$18:CF$1158)</f>
        <v>0</v>
      </c>
      <c r="AS164" s="179">
        <f>SUMIF('РРО 21-25'!CN$18:CN$1158,свод!AY164,'РРО 21-25'!CG$18:CG$1158)</f>
        <v>0</v>
      </c>
      <c r="AT164" s="179">
        <f>SUMIF('РРО 21-25'!CN$18:CN$1158,свод!AY164,'РРО 21-25'!CH$18:CH$1158)</f>
        <v>0</v>
      </c>
      <c r="AU164" s="179">
        <f>SUMIF('РРО 21-25'!CN$18:CN$1158,свод!AY164,'РРО 21-25'!CI$18:CI$1158)</f>
        <v>0</v>
      </c>
      <c r="AV164" s="179">
        <f>SUMIF('РРО 21-25'!CN$18:CN$1158,свод!AY164,'РРО 21-25'!CJ$18:CJ$1158)</f>
        <v>0</v>
      </c>
      <c r="AW164" s="179">
        <f>SUMIF('РРО 21-25'!CN$18:CN$1158,свод!AY164,'РРО 21-25'!CK$18:CK$1158)</f>
        <v>0</v>
      </c>
      <c r="AX164" s="179">
        <f>SUMIF('РРО 21-25'!CN$18:CN$1158,свод!AY164,'РРО 21-25'!CL$18:CL$1158)</f>
        <v>0</v>
      </c>
      <c r="AY164" t="str">
        <f t="shared" ref="AY164" si="240">CONCATENATE(A164,C164,D164,E164)</f>
        <v>4020000250113нормативный</v>
      </c>
      <c r="BC164" s="142">
        <f t="shared" ref="BC164" si="241">AO164-P164</f>
        <v>0</v>
      </c>
      <c r="BD164" s="142">
        <f t="shared" ref="BD164" si="242">AP164-Q164</f>
        <v>0</v>
      </c>
      <c r="BE164" s="142">
        <f t="shared" ref="BE164" si="243">AQ164-R164</f>
        <v>0</v>
      </c>
      <c r="BF164" s="142">
        <f t="shared" ref="BF164" si="244">AR164-S164</f>
        <v>0</v>
      </c>
      <c r="BG164" s="142">
        <f t="shared" ref="BG164" si="245">AS164-T164</f>
        <v>0</v>
      </c>
      <c r="BH164" s="142">
        <f t="shared" ref="BH164" si="246">AT164-U164</f>
        <v>0</v>
      </c>
      <c r="BI164" s="142">
        <f t="shared" ref="BI164" si="247">AU164-V164</f>
        <v>0</v>
      </c>
      <c r="BJ164" s="142">
        <f t="shared" ref="BJ164" si="248">AV164-W164</f>
        <v>0</v>
      </c>
      <c r="BK164" s="142">
        <f t="shared" ref="BK164" si="249">AW164-X164</f>
        <v>0</v>
      </c>
      <c r="BL164" s="142">
        <f t="shared" ref="BL164" si="250">AX164-Y164</f>
        <v>0</v>
      </c>
    </row>
    <row r="165" spans="1:64" ht="15" customHeight="1">
      <c r="A165" s="184">
        <v>402000025</v>
      </c>
      <c r="B165" s="183" t="s">
        <v>408</v>
      </c>
      <c r="C165" s="182" t="s">
        <v>74</v>
      </c>
      <c r="D165" s="182" t="s">
        <v>303</v>
      </c>
      <c r="E165" s="382" t="s">
        <v>91</v>
      </c>
      <c r="F165" s="180">
        <f>SUMIF('РРО 21-25'!CN$18:CN$1158,свод!AY165,'РРО 21-25'!AT$18:AT$1158)</f>
        <v>3043.59</v>
      </c>
      <c r="G165" s="180">
        <f>SUMIF('РРО 21-25'!CN$18:CN$1158,свод!AY165,'РРО 21-25'!AU$18:AU$1158)</f>
        <v>3043.59</v>
      </c>
      <c r="H165" s="179">
        <f>SUMIF('РРО 21-25'!CN$18:CN$1158,свод!AY165,'РРО 21-25'!AV$18:AV$1158)</f>
        <v>0</v>
      </c>
      <c r="I165" s="179">
        <f>SUMIF('РРО 21-25'!CN$18:CN$1158,свод!AY165,'РРО 21-25'!AW$18:AW$1158)</f>
        <v>0</v>
      </c>
      <c r="J165" s="179">
        <f>SUMIF('РРО 21-25'!CN$18:CN$1158,свод!AY165,'РРО 21-25'!AX$18:AX$1158)</f>
        <v>0</v>
      </c>
      <c r="K165" s="179">
        <f>SUMIF('РРО 21-25'!CN$18:CN$1158,свод!AY165,'РРО 21-25'!AY$18:AY$1158)</f>
        <v>0</v>
      </c>
      <c r="L165" s="179">
        <f>SUMIF('РРО 21-25'!CN$18:CN$1158,свод!AY165,'РРО 21-25'!AZ$18:AZ$1158)</f>
        <v>0</v>
      </c>
      <c r="M165" s="179">
        <f>SUMIF('РРО 21-25'!CN$18:CN$1158,свод!AY165,'РРО 21-25'!BA$18:BA$1158)</f>
        <v>0</v>
      </c>
      <c r="N165" s="179">
        <f>SUMIF('РРО 21-25'!CN$18:CN$1158,свод!AY165,'РРО 21-25'!BB$18:BB$1158)</f>
        <v>3043.59</v>
      </c>
      <c r="O165" s="179">
        <f>SUMIF('РРО 21-25'!CN$18:CN$1158,свод!AY165,'РРО 21-25'!BC$18:BC$1158)</f>
        <v>3043.59</v>
      </c>
      <c r="P165" s="180">
        <f>SUMIF('РРО 21-25'!CN$18:CN$1158,свод!AY165,'РРО 21-25'!BD$18:BD$1158)</f>
        <v>0</v>
      </c>
      <c r="Q165" s="179">
        <f>SUMIF('РРО 21-25'!CN$18:CN$1158,свод!AY165,'РРО 21-25'!BE$18:BE$1158)</f>
        <v>0</v>
      </c>
      <c r="R165" s="179">
        <f>SUMIF('РРО 21-25'!CN$18:CN$1158,свод!AY165,'РРО 21-25'!BF$18:BF$1158)</f>
        <v>0</v>
      </c>
      <c r="S165" s="179">
        <f>SUMIF('РРО 21-25'!CN$18:CN$1158,свод!AY165,'РРО 21-25'!BG$18:BG$1158)</f>
        <v>0</v>
      </c>
      <c r="T165" s="179">
        <f>SUMIF('РРО 21-25'!CN$18:CN$1158,свод!AY165,'РРО 21-25'!BH$18:BH$1158)</f>
        <v>0</v>
      </c>
      <c r="U165" s="180">
        <f>SUMIF('РРО 21-25'!CN$18:CN$1158,свод!AY165,'РРО 21-25'!BI$18:BI$1158)</f>
        <v>0</v>
      </c>
      <c r="V165" s="179">
        <f>SUMIF('РРО 21-25'!CN$18:CN$1158,свод!AY165,'РРО 21-25'!BJ$18:BJ$1158)</f>
        <v>0</v>
      </c>
      <c r="W165" s="179">
        <f>SUMIF('РРО 21-25'!CN$18:CN$1158,свод!AY165,'РРО 21-25'!BK$18:BK$1158)</f>
        <v>0</v>
      </c>
      <c r="X165" s="179">
        <f>SUMIF('РРО 21-25'!CN$18:CN$1158,свод!AY165,'РРО 21-25'!BL$18:BL$1158)</f>
        <v>0</v>
      </c>
      <c r="Y165" s="179">
        <f>SUMIF('РРО 21-25'!CN$18:CN$1158,свод!AY165,'РРО 21-25'!BM$18:BM$1158)</f>
        <v>0</v>
      </c>
      <c r="Z165" s="180">
        <f>SUMIF('РРО 21-25'!CN$18:CN$1158,свод!AY165,'РРО 21-25'!BN$18:BN$1158)</f>
        <v>0</v>
      </c>
      <c r="AA165" s="179">
        <f>SUMIF('РРО 21-25'!CN$18:CN$1158,свод!AY165,'РРО 21-25'!BO$18:BO$1158)</f>
        <v>0</v>
      </c>
      <c r="AB165" s="179">
        <f>SUMIF('РРО 21-25'!CN$18:CN$1158,свод!AY165,'РРО 21-25'!BP$18:BP$1158)</f>
        <v>0</v>
      </c>
      <c r="AC165" s="179">
        <f>SUMIF('РРО 21-25'!CN$18:CN$1158,свод!AY165,'РРО 21-25'!BQ$18:BQ$1158)</f>
        <v>0</v>
      </c>
      <c r="AD165" s="179">
        <f>SUMIF('РРО 21-25'!CN$18:CN$1158,свод!AY165,'РРО 21-25'!BR$18:BR$1158)</f>
        <v>0</v>
      </c>
      <c r="AE165" s="180">
        <f>SUMIF('РРО 21-25'!CN$18:CN$1158,свод!AY165,'РРО 21-25'!BS$18:BS$1158)</f>
        <v>0</v>
      </c>
      <c r="AF165" s="179">
        <f>SUMIF('РРО 21-25'!CN$18:CN$1158,свод!AY165,'РРО 21-25'!BT$18:BT$1158)</f>
        <v>0</v>
      </c>
      <c r="AG165" s="179">
        <f>SUMIF('РРО 21-25'!CN$18:CN$1158,свод!AY165,'РРО 21-25'!BU$18:BU$1158)</f>
        <v>0</v>
      </c>
      <c r="AH165" s="179">
        <f>SUMIF('РРО 21-25'!CN$18:CN$1158,свод!AY165,'РРО 21-25'!BV$18:BV$1158)</f>
        <v>0</v>
      </c>
      <c r="AI165" s="179">
        <f>SUMIF('РРО 21-25'!CN$18:CN$1158,свод!AY165,'РРО 21-25'!BW$18:BW$1158)</f>
        <v>0</v>
      </c>
      <c r="AJ165" s="179">
        <f>SUMIF('РРО 21-25'!CN$18:CN$1158,свод!AY165,'РРО 21-25'!BX$18:BX$1158)</f>
        <v>3043.59</v>
      </c>
      <c r="AK165" s="179">
        <f>SUMIF('РРО 21-25'!CN$18:CN$1158,свод!AY165,'РРО 21-25'!BY$18:BY$1158)</f>
        <v>0</v>
      </c>
      <c r="AL165" s="179">
        <f>SUMIF('РРО 21-25'!CN$18:CN$1158,свод!AY165,'РРО 21-25'!BZ$18:BZ$1158)</f>
        <v>0</v>
      </c>
      <c r="AM165" s="179">
        <f>SUMIF('РРО 21-25'!CN$18:CN$1158,свод!AY165,'РРО 21-25'!CA$18:CA$1158)</f>
        <v>0</v>
      </c>
      <c r="AN165" s="179">
        <f>SUMIF('РРО 21-25'!CN$18:CN$1158,свод!AY165,'РРО 21-25'!CB$18:CB$1158)</f>
        <v>3043.59</v>
      </c>
      <c r="AO165" s="179">
        <f>SUMIF('РРО 21-25'!CN$18:CN$1158,свод!AY165,'РРО 21-25'!CC$18:CC$1158)</f>
        <v>0</v>
      </c>
      <c r="AP165" s="179">
        <f>SUMIF('РРО 21-25'!CN$18:CN$1158,свод!AY165,'РРО 21-25'!CD$18:CD$1158)</f>
        <v>0</v>
      </c>
      <c r="AQ165" s="179">
        <f>SUMIF('РРО 21-25'!CN$18:CN$1158,свод!AY165,'РРО 21-25'!CE$18:CE$1158)</f>
        <v>0</v>
      </c>
      <c r="AR165" s="179">
        <f>SUMIF('РРО 21-25'!CN$18:CN$1158,свод!AY165,'РРО 21-25'!CF$18:CF$1158)</f>
        <v>0</v>
      </c>
      <c r="AS165" s="179">
        <f>SUMIF('РРО 21-25'!CN$18:CN$1158,свод!AY165,'РРО 21-25'!CG$18:CG$1158)</f>
        <v>0</v>
      </c>
      <c r="AT165" s="179">
        <f>SUMIF('РРО 21-25'!CN$18:CN$1158,свод!AY165,'РРО 21-25'!CH$18:CH$1158)</f>
        <v>0</v>
      </c>
      <c r="AU165" s="179">
        <f>SUMIF('РРО 21-25'!CN$18:CN$1158,свод!AY165,'РРО 21-25'!CI$18:CI$1158)</f>
        <v>0</v>
      </c>
      <c r="AV165" s="179">
        <f>SUMIF('РРО 21-25'!CN$18:CN$1158,свод!AY165,'РРО 21-25'!CJ$18:CJ$1158)</f>
        <v>0</v>
      </c>
      <c r="AW165" s="179">
        <f>SUMIF('РРО 21-25'!CN$18:CN$1158,свод!AY165,'РРО 21-25'!CK$18:CK$1158)</f>
        <v>0</v>
      </c>
      <c r="AX165" s="179">
        <f>SUMIF('РРО 21-25'!CN$18:CN$1158,свод!AY165,'РРО 21-25'!CL$18:CL$1158)</f>
        <v>0</v>
      </c>
      <c r="AY165" t="str">
        <f t="shared" si="217"/>
        <v>4020000250310нормативный</v>
      </c>
      <c r="BC165" s="142">
        <f t="shared" si="207"/>
        <v>0</v>
      </c>
      <c r="BD165" s="142">
        <f t="shared" si="208"/>
        <v>0</v>
      </c>
      <c r="BE165" s="142">
        <f t="shared" si="209"/>
        <v>0</v>
      </c>
      <c r="BF165" s="142">
        <f t="shared" si="210"/>
        <v>0</v>
      </c>
      <c r="BG165" s="142">
        <f t="shared" si="211"/>
        <v>0</v>
      </c>
      <c r="BH165" s="142">
        <f t="shared" si="212"/>
        <v>0</v>
      </c>
      <c r="BI165" s="142">
        <f t="shared" si="213"/>
        <v>0</v>
      </c>
      <c r="BJ165" s="142">
        <f t="shared" si="214"/>
        <v>0</v>
      </c>
      <c r="BK165" s="142">
        <f t="shared" si="215"/>
        <v>0</v>
      </c>
      <c r="BL165" s="142">
        <f t="shared" si="216"/>
        <v>0</v>
      </c>
    </row>
    <row r="166" spans="1:64" ht="15" customHeight="1">
      <c r="A166" s="184">
        <v>402000025</v>
      </c>
      <c r="B166" s="183" t="s">
        <v>408</v>
      </c>
      <c r="C166" s="182" t="s">
        <v>205</v>
      </c>
      <c r="D166" s="182" t="s">
        <v>205</v>
      </c>
      <c r="E166" s="382" t="s">
        <v>91</v>
      </c>
      <c r="F166" s="180">
        <f>SUMIF('РРО 21-25'!CN$18:CN$1158,свод!AY166,'РРО 21-25'!AT$18:AT$1158)</f>
        <v>14668.8</v>
      </c>
      <c r="G166" s="180">
        <f>SUMIF('РРО 21-25'!CN$18:CN$1158,свод!AY166,'РРО 21-25'!AU$18:AU$1158)</f>
        <v>14668.8</v>
      </c>
      <c r="H166" s="179">
        <f>SUMIF('РРО 21-25'!CN$18:CN$1158,свод!AY166,'РРО 21-25'!AV$18:AV$1158)</f>
        <v>0</v>
      </c>
      <c r="I166" s="179">
        <f>SUMIF('РРО 21-25'!CN$18:CN$1158,свод!AY166,'РРО 21-25'!AW$18:AW$1158)</f>
        <v>0</v>
      </c>
      <c r="J166" s="179">
        <f>SUMIF('РРО 21-25'!CN$18:CN$1158,свод!AY166,'РРО 21-25'!AX$18:AX$1158)</f>
        <v>0</v>
      </c>
      <c r="K166" s="179">
        <f>SUMIF('РРО 21-25'!CN$18:CN$1158,свод!AY166,'РРО 21-25'!AY$18:AY$1158)</f>
        <v>0</v>
      </c>
      <c r="L166" s="179">
        <f>SUMIF('РРО 21-25'!CN$18:CN$1158,свод!AY166,'РРО 21-25'!AZ$18:AZ$1158)</f>
        <v>0</v>
      </c>
      <c r="M166" s="179">
        <f>SUMIF('РРО 21-25'!CN$18:CN$1158,свод!AY166,'РРО 21-25'!BA$18:BA$1158)</f>
        <v>0</v>
      </c>
      <c r="N166" s="179">
        <f>SUMIF('РРО 21-25'!CN$18:CN$1158,свод!AY166,'РРО 21-25'!BB$18:BB$1158)</f>
        <v>14668.8</v>
      </c>
      <c r="O166" s="179">
        <f>SUMIF('РРО 21-25'!CN$18:CN$1158,свод!AY166,'РРО 21-25'!BC$18:BC$1158)</f>
        <v>14668.8</v>
      </c>
      <c r="P166" s="180">
        <f>SUMIF('РРО 21-25'!CN$18:CN$1158,свод!AY166,'РРО 21-25'!BD$18:BD$1158)</f>
        <v>0</v>
      </c>
      <c r="Q166" s="179">
        <f>SUMIF('РРО 21-25'!CN$18:CN$1158,свод!AY166,'РРО 21-25'!BE$18:BE$1158)</f>
        <v>0</v>
      </c>
      <c r="R166" s="179">
        <f>SUMIF('РРО 21-25'!CN$18:CN$1158,свод!AY166,'РРО 21-25'!BF$18:BF$1158)</f>
        <v>0</v>
      </c>
      <c r="S166" s="179">
        <f>SUMIF('РРО 21-25'!CN$18:CN$1158,свод!AY166,'РРО 21-25'!BG$18:BG$1158)</f>
        <v>0</v>
      </c>
      <c r="T166" s="179">
        <f>SUMIF('РРО 21-25'!CN$18:CN$1158,свод!AY166,'РРО 21-25'!BH$18:BH$1158)</f>
        <v>0</v>
      </c>
      <c r="U166" s="180">
        <f>SUMIF('РРО 21-25'!CN$18:CN$1158,свод!AY166,'РРО 21-25'!BI$18:BI$1158)</f>
        <v>0</v>
      </c>
      <c r="V166" s="179">
        <f>SUMIF('РРО 21-25'!CN$18:CN$1158,свод!AY166,'РРО 21-25'!BJ$18:BJ$1158)</f>
        <v>0</v>
      </c>
      <c r="W166" s="179">
        <f>SUMIF('РРО 21-25'!CN$18:CN$1158,свод!AY166,'РРО 21-25'!BK$18:BK$1158)</f>
        <v>0</v>
      </c>
      <c r="X166" s="179">
        <f>SUMIF('РРО 21-25'!CN$18:CN$1158,свод!AY166,'РРО 21-25'!BL$18:BL$1158)</f>
        <v>0</v>
      </c>
      <c r="Y166" s="179">
        <f>SUMIF('РРО 21-25'!CN$18:CN$1158,свод!AY166,'РРО 21-25'!BM$18:BM$1158)</f>
        <v>0</v>
      </c>
      <c r="Z166" s="180">
        <f>SUMIF('РРО 21-25'!CN$18:CN$1158,свод!AY166,'РРО 21-25'!BN$18:BN$1158)</f>
        <v>0</v>
      </c>
      <c r="AA166" s="179">
        <f>SUMIF('РРО 21-25'!CN$18:CN$1158,свод!AY166,'РРО 21-25'!BO$18:BO$1158)</f>
        <v>0</v>
      </c>
      <c r="AB166" s="179">
        <f>SUMIF('РРО 21-25'!CN$18:CN$1158,свод!AY166,'РРО 21-25'!BP$18:BP$1158)</f>
        <v>0</v>
      </c>
      <c r="AC166" s="179">
        <f>SUMIF('РРО 21-25'!CN$18:CN$1158,свод!AY166,'РРО 21-25'!BQ$18:BQ$1158)</f>
        <v>0</v>
      </c>
      <c r="AD166" s="179">
        <f>SUMIF('РРО 21-25'!CN$18:CN$1158,свод!AY166,'РРО 21-25'!BR$18:BR$1158)</f>
        <v>0</v>
      </c>
      <c r="AE166" s="180">
        <f>SUMIF('РРО 21-25'!CN$18:CN$1158,свод!AY166,'РРО 21-25'!BS$18:BS$1158)</f>
        <v>0</v>
      </c>
      <c r="AF166" s="179">
        <f>SUMIF('РРО 21-25'!CN$18:CN$1158,свод!AY166,'РРО 21-25'!BT$18:BT$1158)</f>
        <v>0</v>
      </c>
      <c r="AG166" s="179">
        <f>SUMIF('РРО 21-25'!CN$18:CN$1158,свод!AY166,'РРО 21-25'!BU$18:BU$1158)</f>
        <v>0</v>
      </c>
      <c r="AH166" s="179">
        <f>SUMIF('РРО 21-25'!CN$18:CN$1158,свод!AY166,'РРО 21-25'!BV$18:BV$1158)</f>
        <v>0</v>
      </c>
      <c r="AI166" s="179">
        <f>SUMIF('РРО 21-25'!CN$18:CN$1158,свод!AY166,'РРО 21-25'!BW$18:BW$1158)</f>
        <v>0</v>
      </c>
      <c r="AJ166" s="179">
        <f>SUMIF('РРО 21-25'!CN$18:CN$1158,свод!AY166,'РРО 21-25'!BX$18:BX$1158)</f>
        <v>14668.8</v>
      </c>
      <c r="AK166" s="179">
        <f>SUMIF('РРО 21-25'!CN$18:CN$1158,свод!AY166,'РРО 21-25'!BY$18:BY$1158)</f>
        <v>0</v>
      </c>
      <c r="AL166" s="179">
        <f>SUMIF('РРО 21-25'!CN$18:CN$1158,свод!AY166,'РРО 21-25'!BZ$18:BZ$1158)</f>
        <v>0</v>
      </c>
      <c r="AM166" s="179">
        <f>SUMIF('РРО 21-25'!CN$18:CN$1158,свод!AY166,'РРО 21-25'!CA$18:CA$1158)</f>
        <v>0</v>
      </c>
      <c r="AN166" s="179">
        <f>SUMIF('РРО 21-25'!CN$18:CN$1158,свод!AY166,'РРО 21-25'!CB$18:CB$1158)</f>
        <v>14668.8</v>
      </c>
      <c r="AO166" s="179">
        <f>SUMIF('РРО 21-25'!CN$18:CN$1158,свод!AY166,'РРО 21-25'!CC$18:CC$1158)</f>
        <v>0</v>
      </c>
      <c r="AP166" s="179">
        <f>SUMIF('РРО 21-25'!CN$18:CN$1158,свод!AY166,'РРО 21-25'!CD$18:CD$1158)</f>
        <v>0</v>
      </c>
      <c r="AQ166" s="179">
        <f>SUMIF('РРО 21-25'!CN$18:CN$1158,свод!AY166,'РРО 21-25'!CE$18:CE$1158)</f>
        <v>0</v>
      </c>
      <c r="AR166" s="179">
        <f>SUMIF('РРО 21-25'!CN$18:CN$1158,свод!AY166,'РРО 21-25'!CF$18:CF$1158)</f>
        <v>0</v>
      </c>
      <c r="AS166" s="179">
        <f>SUMIF('РРО 21-25'!CN$18:CN$1158,свод!AY166,'РРО 21-25'!CG$18:CG$1158)</f>
        <v>0</v>
      </c>
      <c r="AT166" s="179">
        <f>SUMIF('РРО 21-25'!CN$18:CN$1158,свод!AY166,'РРО 21-25'!CH$18:CH$1158)</f>
        <v>0</v>
      </c>
      <c r="AU166" s="179">
        <f>SUMIF('РРО 21-25'!CN$18:CN$1158,свод!AY166,'РРО 21-25'!CI$18:CI$1158)</f>
        <v>0</v>
      </c>
      <c r="AV166" s="179">
        <f>SUMIF('РРО 21-25'!CN$18:CN$1158,свод!AY166,'РРО 21-25'!CJ$18:CJ$1158)</f>
        <v>0</v>
      </c>
      <c r="AW166" s="179">
        <f>SUMIF('РРО 21-25'!CN$18:CN$1158,свод!AY166,'РРО 21-25'!CK$18:CK$1158)</f>
        <v>0</v>
      </c>
      <c r="AX166" s="179">
        <f>SUMIF('РРО 21-25'!CN$18:CN$1158,свод!AY166,'РРО 21-25'!CL$18:CL$1158)</f>
        <v>0</v>
      </c>
      <c r="AY166" t="str">
        <f t="shared" si="217"/>
        <v>4020000250505нормативный</v>
      </c>
      <c r="BC166" s="142">
        <f t="shared" si="207"/>
        <v>0</v>
      </c>
      <c r="BD166" s="142">
        <f t="shared" si="208"/>
        <v>0</v>
      </c>
      <c r="BE166" s="142">
        <f t="shared" si="209"/>
        <v>0</v>
      </c>
      <c r="BF166" s="142">
        <f t="shared" si="210"/>
        <v>0</v>
      </c>
      <c r="BG166" s="142">
        <f t="shared" si="211"/>
        <v>0</v>
      </c>
      <c r="BH166" s="142">
        <f t="shared" si="212"/>
        <v>0</v>
      </c>
      <c r="BI166" s="142">
        <f t="shared" si="213"/>
        <v>0</v>
      </c>
      <c r="BJ166" s="142">
        <f t="shared" si="214"/>
        <v>0</v>
      </c>
      <c r="BK166" s="142">
        <f t="shared" si="215"/>
        <v>0</v>
      </c>
      <c r="BL166" s="142">
        <f t="shared" si="216"/>
        <v>0</v>
      </c>
    </row>
    <row r="167" spans="1:64" ht="15" customHeight="1">
      <c r="A167" s="184">
        <v>402000025</v>
      </c>
      <c r="B167" s="183" t="s">
        <v>408</v>
      </c>
      <c r="C167" s="182" t="s">
        <v>219</v>
      </c>
      <c r="D167" s="182" t="s">
        <v>71</v>
      </c>
      <c r="E167" s="181" t="s">
        <v>91</v>
      </c>
      <c r="F167" s="180">
        <f>SUMIF('РРО 21-25'!CN$18:CN$1158,свод!AY167,'РРО 21-25'!AT$18:AT$1158)</f>
        <v>3804012.7399999998</v>
      </c>
      <c r="G167" s="180">
        <f>SUMIF('РРО 21-25'!CN$18:CN$1158,свод!AY167,'РРО 21-25'!AU$18:AU$1158)</f>
        <v>3804012.7399999998</v>
      </c>
      <c r="H167" s="179">
        <f>SUMIF('РРО 21-25'!CN$18:CN$1158,свод!AY167,'РРО 21-25'!AV$18:AV$1158)</f>
        <v>0</v>
      </c>
      <c r="I167" s="179">
        <f>SUMIF('РРО 21-25'!CN$18:CN$1158,свод!AY167,'РРО 21-25'!AW$18:AW$1158)</f>
        <v>0</v>
      </c>
      <c r="J167" s="179">
        <f>SUMIF('РРО 21-25'!CN$18:CN$1158,свод!AY167,'РРО 21-25'!AX$18:AX$1158)</f>
        <v>0</v>
      </c>
      <c r="K167" s="179">
        <f>SUMIF('РРО 21-25'!CN$18:CN$1158,свод!AY167,'РРО 21-25'!AY$18:AY$1158)</f>
        <v>0</v>
      </c>
      <c r="L167" s="179">
        <f>SUMIF('РРО 21-25'!CN$18:CN$1158,свод!AY167,'РРО 21-25'!AZ$18:AZ$1158)</f>
        <v>0</v>
      </c>
      <c r="M167" s="179">
        <f>SUMIF('РРО 21-25'!CN$18:CN$1158,свод!AY167,'РРО 21-25'!BA$18:BA$1158)</f>
        <v>0</v>
      </c>
      <c r="N167" s="179">
        <f>SUMIF('РРО 21-25'!CN$18:CN$1158,свод!AY167,'РРО 21-25'!BB$18:BB$1158)</f>
        <v>3804012.7399999998</v>
      </c>
      <c r="O167" s="179">
        <f>SUMIF('РРО 21-25'!CN$18:CN$1158,свод!AY167,'РРО 21-25'!BC$18:BC$1158)</f>
        <v>3804012.7399999998</v>
      </c>
      <c r="P167" s="180">
        <f>SUMIF('РРО 21-25'!CN$18:CN$1158,свод!AY167,'РРО 21-25'!BD$18:BD$1158)</f>
        <v>2963060</v>
      </c>
      <c r="Q167" s="179">
        <f>SUMIF('РРО 21-25'!CN$18:CN$1158,свод!AY167,'РРО 21-25'!BE$18:BE$1158)</f>
        <v>0</v>
      </c>
      <c r="R167" s="179">
        <f>SUMIF('РРО 21-25'!CN$18:CN$1158,свод!AY167,'РРО 21-25'!BF$18:BF$1158)</f>
        <v>0</v>
      </c>
      <c r="S167" s="179">
        <f>SUMIF('РРО 21-25'!CN$18:CN$1158,свод!AY167,'РРО 21-25'!BG$18:BG$1158)</f>
        <v>0</v>
      </c>
      <c r="T167" s="179">
        <f>SUMIF('РРО 21-25'!CN$18:CN$1158,свод!AY167,'РРО 21-25'!BH$18:BH$1158)</f>
        <v>2963060</v>
      </c>
      <c r="U167" s="180">
        <f>SUMIF('РРО 21-25'!CN$18:CN$1158,свод!AY167,'РРО 21-25'!BI$18:BI$1158)</f>
        <v>0</v>
      </c>
      <c r="V167" s="179">
        <f>SUMIF('РРО 21-25'!CN$18:CN$1158,свод!AY167,'РРО 21-25'!BJ$18:BJ$1158)</f>
        <v>0</v>
      </c>
      <c r="W167" s="179">
        <f>SUMIF('РРО 21-25'!CN$18:CN$1158,свод!AY167,'РРО 21-25'!BK$18:BK$1158)</f>
        <v>0</v>
      </c>
      <c r="X167" s="179">
        <f>SUMIF('РРО 21-25'!CN$18:CN$1158,свод!AY167,'РРО 21-25'!BL$18:BL$1158)</f>
        <v>0</v>
      </c>
      <c r="Y167" s="179">
        <f>SUMIF('РРО 21-25'!CN$18:CN$1158,свод!AY167,'РРО 21-25'!BM$18:BM$1158)</f>
        <v>0</v>
      </c>
      <c r="Z167" s="180">
        <f>SUMIF('РРО 21-25'!CN$18:CN$1158,свод!AY167,'РРО 21-25'!BN$18:BN$1158)</f>
        <v>0</v>
      </c>
      <c r="AA167" s="179">
        <f>SUMIF('РРО 21-25'!CN$18:CN$1158,свод!AY167,'РРО 21-25'!BO$18:BO$1158)</f>
        <v>0</v>
      </c>
      <c r="AB167" s="179">
        <f>SUMIF('РРО 21-25'!CN$18:CN$1158,свод!AY167,'РРО 21-25'!BP$18:BP$1158)</f>
        <v>0</v>
      </c>
      <c r="AC167" s="179">
        <f>SUMIF('РРО 21-25'!CN$18:CN$1158,свод!AY167,'РРО 21-25'!BQ$18:BQ$1158)</f>
        <v>0</v>
      </c>
      <c r="AD167" s="179">
        <f>SUMIF('РРО 21-25'!CN$18:CN$1158,свод!AY167,'РРО 21-25'!BR$18:BR$1158)</f>
        <v>0</v>
      </c>
      <c r="AE167" s="180">
        <f>SUMIF('РРО 21-25'!CN$18:CN$1158,свод!AY167,'РРО 21-25'!BS$18:BS$1158)</f>
        <v>0</v>
      </c>
      <c r="AF167" s="179">
        <f>SUMIF('РРО 21-25'!CN$18:CN$1158,свод!AY167,'РРО 21-25'!BT$18:BT$1158)</f>
        <v>0</v>
      </c>
      <c r="AG167" s="179">
        <f>SUMIF('РРО 21-25'!CN$18:CN$1158,свод!AY167,'РРО 21-25'!BU$18:BU$1158)</f>
        <v>0</v>
      </c>
      <c r="AH167" s="179">
        <f>SUMIF('РРО 21-25'!CN$18:CN$1158,свод!AY167,'РРО 21-25'!BV$18:BV$1158)</f>
        <v>0</v>
      </c>
      <c r="AI167" s="179">
        <f>SUMIF('РРО 21-25'!CN$18:CN$1158,свод!AY167,'РРО 21-25'!BW$18:BW$1158)</f>
        <v>0</v>
      </c>
      <c r="AJ167" s="179">
        <f>SUMIF('РРО 21-25'!CN$18:CN$1158,свод!AY167,'РРО 21-25'!BX$18:BX$1158)</f>
        <v>3804012.7399999998</v>
      </c>
      <c r="AK167" s="179">
        <f>SUMIF('РРО 21-25'!CN$18:CN$1158,свод!AY167,'РРО 21-25'!BY$18:BY$1158)</f>
        <v>0</v>
      </c>
      <c r="AL167" s="179">
        <f>SUMIF('РРО 21-25'!CN$18:CN$1158,свод!AY167,'РРО 21-25'!BZ$18:BZ$1158)</f>
        <v>0</v>
      </c>
      <c r="AM167" s="179">
        <f>SUMIF('РРО 21-25'!CN$18:CN$1158,свод!AY167,'РРО 21-25'!CA$18:CA$1158)</f>
        <v>0</v>
      </c>
      <c r="AN167" s="179">
        <f>SUMIF('РРО 21-25'!CN$18:CN$1158,свод!AY167,'РРО 21-25'!CB$18:CB$1158)</f>
        <v>3804012.7399999998</v>
      </c>
      <c r="AO167" s="179">
        <f>SUMIF('РРО 21-25'!CN$18:CN$1158,свод!AY167,'РРО 21-25'!CC$18:CC$1158)</f>
        <v>2963060</v>
      </c>
      <c r="AP167" s="179">
        <f>SUMIF('РРО 21-25'!CN$18:CN$1158,свод!AY167,'РРО 21-25'!CD$18:CD$1158)</f>
        <v>0</v>
      </c>
      <c r="AQ167" s="179">
        <f>SUMIF('РРО 21-25'!CN$18:CN$1158,свод!AY167,'РРО 21-25'!CE$18:CE$1158)</f>
        <v>0</v>
      </c>
      <c r="AR167" s="179">
        <f>SUMIF('РРО 21-25'!CN$18:CN$1158,свод!AY167,'РРО 21-25'!CF$18:CF$1158)</f>
        <v>0</v>
      </c>
      <c r="AS167" s="179">
        <f>SUMIF('РРО 21-25'!CN$18:CN$1158,свод!AY167,'РРО 21-25'!CG$18:CG$1158)</f>
        <v>2963060</v>
      </c>
      <c r="AT167" s="179">
        <f>SUMIF('РРО 21-25'!CN$18:CN$1158,свод!AY167,'РРО 21-25'!CH$18:CH$1158)</f>
        <v>0</v>
      </c>
      <c r="AU167" s="179">
        <f>SUMIF('РРО 21-25'!CN$18:CN$1158,свод!AY167,'РРО 21-25'!CI$18:CI$1158)</f>
        <v>0</v>
      </c>
      <c r="AV167" s="179">
        <f>SUMIF('РРО 21-25'!CN$18:CN$1158,свод!AY167,'РРО 21-25'!CJ$18:CJ$1158)</f>
        <v>0</v>
      </c>
      <c r="AW167" s="179">
        <f>SUMIF('РРО 21-25'!CN$18:CN$1158,свод!AY167,'РРО 21-25'!CK$18:CK$1158)</f>
        <v>0</v>
      </c>
      <c r="AX167" s="179">
        <f>SUMIF('РРО 21-25'!CN$18:CN$1158,свод!AY167,'РРО 21-25'!CL$18:CL$1158)</f>
        <v>0</v>
      </c>
      <c r="AY167" t="str">
        <f t="shared" si="217"/>
        <v>4020000250701нормативный</v>
      </c>
      <c r="BC167" s="142">
        <f t="shared" si="207"/>
        <v>0</v>
      </c>
      <c r="BD167" s="142">
        <f t="shared" si="208"/>
        <v>0</v>
      </c>
      <c r="BE167" s="142">
        <f t="shared" si="209"/>
        <v>0</v>
      </c>
      <c r="BF167" s="142">
        <f t="shared" si="210"/>
        <v>0</v>
      </c>
      <c r="BG167" s="142">
        <f t="shared" si="211"/>
        <v>0</v>
      </c>
      <c r="BH167" s="142">
        <f t="shared" si="212"/>
        <v>0</v>
      </c>
      <c r="BI167" s="142">
        <f t="shared" si="213"/>
        <v>0</v>
      </c>
      <c r="BJ167" s="142">
        <f t="shared" si="214"/>
        <v>0</v>
      </c>
      <c r="BK167" s="142">
        <f t="shared" si="215"/>
        <v>0</v>
      </c>
      <c r="BL167" s="142">
        <f t="shared" si="216"/>
        <v>0</v>
      </c>
    </row>
    <row r="168" spans="1:64" ht="15" customHeight="1">
      <c r="A168" s="184">
        <v>402000025</v>
      </c>
      <c r="B168" s="183" t="s">
        <v>408</v>
      </c>
      <c r="C168" s="182" t="s">
        <v>219</v>
      </c>
      <c r="D168" s="182" t="s">
        <v>90</v>
      </c>
      <c r="E168" s="181" t="s">
        <v>91</v>
      </c>
      <c r="F168" s="180">
        <f>SUMIF('РРО 21-25'!CN$18:CN$1158,свод!AY168,'РРО 21-25'!AT$18:AT$1158)</f>
        <v>11077596.709999999</v>
      </c>
      <c r="G168" s="180">
        <f>SUMIF('РРО 21-25'!CN$18:CN$1158,свод!AY168,'РРО 21-25'!AU$18:AU$1158)</f>
        <v>11077596.709999999</v>
      </c>
      <c r="H168" s="179">
        <f>SUMIF('РРО 21-25'!CN$18:CN$1158,свод!AY168,'РРО 21-25'!AV$18:AV$1158)</f>
        <v>0</v>
      </c>
      <c r="I168" s="179">
        <f>SUMIF('РРО 21-25'!CN$18:CN$1158,свод!AY168,'РРО 21-25'!AW$18:AW$1158)</f>
        <v>0</v>
      </c>
      <c r="J168" s="179">
        <f>SUMIF('РРО 21-25'!CN$18:CN$1158,свод!AY168,'РРО 21-25'!AX$18:AX$1158)</f>
        <v>0</v>
      </c>
      <c r="K168" s="179">
        <f>SUMIF('РРО 21-25'!CN$18:CN$1158,свод!AY168,'РРО 21-25'!AY$18:AY$1158)</f>
        <v>0</v>
      </c>
      <c r="L168" s="179">
        <f>SUMIF('РРО 21-25'!CN$18:CN$1158,свод!AY168,'РРО 21-25'!AZ$18:AZ$1158)</f>
        <v>0</v>
      </c>
      <c r="M168" s="179">
        <f>SUMIF('РРО 21-25'!CN$18:CN$1158,свод!AY168,'РРО 21-25'!BA$18:BA$1158)</f>
        <v>0</v>
      </c>
      <c r="N168" s="179">
        <f>SUMIF('РРО 21-25'!CN$18:CN$1158,свод!AY168,'РРО 21-25'!BB$18:BB$1158)</f>
        <v>11077596.709999999</v>
      </c>
      <c r="O168" s="179">
        <f>SUMIF('РРО 21-25'!CN$18:CN$1158,свод!AY168,'РРО 21-25'!BC$18:BC$1158)</f>
        <v>11077596.709999999</v>
      </c>
      <c r="P168" s="180">
        <f>SUMIF('РРО 21-25'!CN$18:CN$1158,свод!AY168,'РРО 21-25'!BD$18:BD$1158)</f>
        <v>4913130</v>
      </c>
      <c r="Q168" s="179">
        <f>SUMIF('РРО 21-25'!CN$18:CN$1158,свод!AY168,'РРО 21-25'!BE$18:BE$1158)</f>
        <v>0</v>
      </c>
      <c r="R168" s="179">
        <f>SUMIF('РРО 21-25'!CN$18:CN$1158,свод!AY168,'РРО 21-25'!BF$18:BF$1158)</f>
        <v>0</v>
      </c>
      <c r="S168" s="179">
        <f>SUMIF('РРО 21-25'!CN$18:CN$1158,свод!AY168,'РРО 21-25'!BG$18:BG$1158)</f>
        <v>0</v>
      </c>
      <c r="T168" s="179">
        <f>SUMIF('РРО 21-25'!CN$18:CN$1158,свод!AY168,'РРО 21-25'!BH$18:BH$1158)</f>
        <v>4913130</v>
      </c>
      <c r="U168" s="180">
        <f>SUMIF('РРО 21-25'!CN$18:CN$1158,свод!AY168,'РРО 21-25'!BI$18:BI$1158)</f>
        <v>0</v>
      </c>
      <c r="V168" s="179">
        <f>SUMIF('РРО 21-25'!CN$18:CN$1158,свод!AY168,'РРО 21-25'!BJ$18:BJ$1158)</f>
        <v>0</v>
      </c>
      <c r="W168" s="179">
        <f>SUMIF('РРО 21-25'!CN$18:CN$1158,свод!AY168,'РРО 21-25'!BK$18:BK$1158)</f>
        <v>0</v>
      </c>
      <c r="X168" s="179">
        <f>SUMIF('РРО 21-25'!CN$18:CN$1158,свод!AY168,'РРО 21-25'!BL$18:BL$1158)</f>
        <v>0</v>
      </c>
      <c r="Y168" s="179">
        <f>SUMIF('РРО 21-25'!CN$18:CN$1158,свод!AY168,'РРО 21-25'!BM$18:BM$1158)</f>
        <v>0</v>
      </c>
      <c r="Z168" s="180">
        <f>SUMIF('РРО 21-25'!CN$18:CN$1158,свод!AY168,'РРО 21-25'!BN$18:BN$1158)</f>
        <v>0</v>
      </c>
      <c r="AA168" s="179">
        <f>SUMIF('РРО 21-25'!CN$18:CN$1158,свод!AY168,'РРО 21-25'!BO$18:BO$1158)</f>
        <v>0</v>
      </c>
      <c r="AB168" s="179">
        <f>SUMIF('РРО 21-25'!CN$18:CN$1158,свод!AY168,'РРО 21-25'!BP$18:BP$1158)</f>
        <v>0</v>
      </c>
      <c r="AC168" s="179">
        <f>SUMIF('РРО 21-25'!CN$18:CN$1158,свод!AY168,'РРО 21-25'!BQ$18:BQ$1158)</f>
        <v>0</v>
      </c>
      <c r="AD168" s="179">
        <f>SUMIF('РРО 21-25'!CN$18:CN$1158,свод!AY168,'РРО 21-25'!BR$18:BR$1158)</f>
        <v>0</v>
      </c>
      <c r="AE168" s="180">
        <f>SUMIF('РРО 21-25'!CN$18:CN$1158,свод!AY168,'РРО 21-25'!BS$18:BS$1158)</f>
        <v>0</v>
      </c>
      <c r="AF168" s="179">
        <f>SUMIF('РРО 21-25'!CN$18:CN$1158,свод!AY168,'РРО 21-25'!BT$18:BT$1158)</f>
        <v>0</v>
      </c>
      <c r="AG168" s="179">
        <f>SUMIF('РРО 21-25'!CN$18:CN$1158,свод!AY168,'РРО 21-25'!BU$18:BU$1158)</f>
        <v>0</v>
      </c>
      <c r="AH168" s="179">
        <f>SUMIF('РРО 21-25'!CN$18:CN$1158,свод!AY168,'РРО 21-25'!BV$18:BV$1158)</f>
        <v>0</v>
      </c>
      <c r="AI168" s="179">
        <f>SUMIF('РРО 21-25'!CN$18:CN$1158,свод!AY168,'РРО 21-25'!BW$18:BW$1158)</f>
        <v>0</v>
      </c>
      <c r="AJ168" s="179">
        <f>SUMIF('РРО 21-25'!CN$18:CN$1158,свод!AY168,'РРО 21-25'!BX$18:BX$1158)</f>
        <v>11077596.709999999</v>
      </c>
      <c r="AK168" s="179">
        <f>SUMIF('РРО 21-25'!CN$18:CN$1158,свод!AY168,'РРО 21-25'!BY$18:BY$1158)</f>
        <v>0</v>
      </c>
      <c r="AL168" s="179">
        <f>SUMIF('РРО 21-25'!CN$18:CN$1158,свод!AY168,'РРО 21-25'!BZ$18:BZ$1158)</f>
        <v>0</v>
      </c>
      <c r="AM168" s="179">
        <f>SUMIF('РРО 21-25'!CN$18:CN$1158,свод!AY168,'РРО 21-25'!CA$18:CA$1158)</f>
        <v>0</v>
      </c>
      <c r="AN168" s="179">
        <f>SUMIF('РРО 21-25'!CN$18:CN$1158,свод!AY168,'РРО 21-25'!CB$18:CB$1158)</f>
        <v>11077596.709999999</v>
      </c>
      <c r="AO168" s="179">
        <f>SUMIF('РРО 21-25'!CN$18:CN$1158,свод!AY168,'РРО 21-25'!CC$18:CC$1158)</f>
        <v>4913130</v>
      </c>
      <c r="AP168" s="179">
        <f>SUMIF('РРО 21-25'!CN$18:CN$1158,свод!AY168,'РРО 21-25'!CD$18:CD$1158)</f>
        <v>0</v>
      </c>
      <c r="AQ168" s="179">
        <f>SUMIF('РРО 21-25'!CN$18:CN$1158,свод!AY168,'РРО 21-25'!CE$18:CE$1158)</f>
        <v>0</v>
      </c>
      <c r="AR168" s="179">
        <f>SUMIF('РРО 21-25'!CN$18:CN$1158,свод!AY168,'РРО 21-25'!CF$18:CF$1158)</f>
        <v>0</v>
      </c>
      <c r="AS168" s="179">
        <f>SUMIF('РРО 21-25'!CN$18:CN$1158,свод!AY168,'РРО 21-25'!CG$18:CG$1158)</f>
        <v>4913130</v>
      </c>
      <c r="AT168" s="179">
        <f>SUMIF('РРО 21-25'!CN$18:CN$1158,свод!AY168,'РРО 21-25'!CH$18:CH$1158)</f>
        <v>0</v>
      </c>
      <c r="AU168" s="179">
        <f>SUMIF('РРО 21-25'!CN$18:CN$1158,свод!AY168,'РРО 21-25'!CI$18:CI$1158)</f>
        <v>0</v>
      </c>
      <c r="AV168" s="179">
        <f>SUMIF('РРО 21-25'!CN$18:CN$1158,свод!AY168,'РРО 21-25'!CJ$18:CJ$1158)</f>
        <v>0</v>
      </c>
      <c r="AW168" s="179">
        <f>SUMIF('РРО 21-25'!CN$18:CN$1158,свод!AY168,'РРО 21-25'!CK$18:CK$1158)</f>
        <v>0</v>
      </c>
      <c r="AX168" s="179">
        <f>SUMIF('РРО 21-25'!CN$18:CN$1158,свод!AY168,'РРО 21-25'!CL$18:CL$1158)</f>
        <v>0</v>
      </c>
      <c r="AY168" t="str">
        <f t="shared" si="217"/>
        <v>4020000250702нормативный</v>
      </c>
      <c r="BC168" s="142">
        <f t="shared" si="207"/>
        <v>0</v>
      </c>
      <c r="BD168" s="142">
        <f t="shared" si="208"/>
        <v>0</v>
      </c>
      <c r="BE168" s="142">
        <f t="shared" si="209"/>
        <v>0</v>
      </c>
      <c r="BF168" s="142">
        <f t="shared" si="210"/>
        <v>0</v>
      </c>
      <c r="BG168" s="142">
        <f t="shared" si="211"/>
        <v>0</v>
      </c>
      <c r="BH168" s="142">
        <f t="shared" si="212"/>
        <v>0</v>
      </c>
      <c r="BI168" s="142">
        <f t="shared" si="213"/>
        <v>0</v>
      </c>
      <c r="BJ168" s="142">
        <f t="shared" si="214"/>
        <v>0</v>
      </c>
      <c r="BK168" s="142">
        <f t="shared" si="215"/>
        <v>0</v>
      </c>
      <c r="BL168" s="142">
        <f t="shared" si="216"/>
        <v>0</v>
      </c>
    </row>
    <row r="169" spans="1:64" ht="15" customHeight="1">
      <c r="A169" s="184">
        <v>402000025</v>
      </c>
      <c r="B169" s="183" t="s">
        <v>408</v>
      </c>
      <c r="C169" s="182" t="s">
        <v>219</v>
      </c>
      <c r="D169" s="182" t="s">
        <v>74</v>
      </c>
      <c r="E169" s="181" t="s">
        <v>92</v>
      </c>
      <c r="F169" s="180">
        <f>SUMIF('РРО 21-25'!CN$18:CN$1158,свод!AY169,'РРО 21-25'!AT$18:AT$1158)</f>
        <v>172061.68</v>
      </c>
      <c r="G169" s="180">
        <f>SUMIF('РРО 21-25'!CN$18:CN$1158,свод!AY169,'РРО 21-25'!AU$18:AU$1158)</f>
        <v>172061.68</v>
      </c>
      <c r="H169" s="179">
        <f>SUMIF('РРО 21-25'!CN$18:CN$1158,свод!AY169,'РРО 21-25'!AV$18:AV$1158)</f>
        <v>0</v>
      </c>
      <c r="I169" s="179">
        <f>SUMIF('РРО 21-25'!CN$18:CN$1158,свод!AY169,'РРО 21-25'!AW$18:AW$1158)</f>
        <v>0</v>
      </c>
      <c r="J169" s="179">
        <f>SUMIF('РРО 21-25'!CN$18:CN$1158,свод!AY169,'РРО 21-25'!AX$18:AX$1158)</f>
        <v>0</v>
      </c>
      <c r="K169" s="179">
        <f>SUMIF('РРО 21-25'!CN$18:CN$1158,свод!AY169,'РРО 21-25'!AY$18:AY$1158)</f>
        <v>0</v>
      </c>
      <c r="L169" s="179">
        <f>SUMIF('РРО 21-25'!CN$18:CN$1158,свод!AY169,'РРО 21-25'!AZ$18:AZ$1158)</f>
        <v>0</v>
      </c>
      <c r="M169" s="179">
        <f>SUMIF('РРО 21-25'!CN$18:CN$1158,свод!AY169,'РРО 21-25'!BA$18:BA$1158)</f>
        <v>0</v>
      </c>
      <c r="N169" s="179">
        <f>SUMIF('РРО 21-25'!CN$18:CN$1158,свод!AY169,'РРО 21-25'!BB$18:BB$1158)</f>
        <v>172061.68</v>
      </c>
      <c r="O169" s="179">
        <f>SUMIF('РРО 21-25'!CN$18:CN$1158,свод!AY169,'РРО 21-25'!BC$18:BC$1158)</f>
        <v>172061.68</v>
      </c>
      <c r="P169" s="180">
        <f>SUMIF('РРО 21-25'!CN$18:CN$1158,свод!AY169,'РРО 21-25'!BD$18:BD$1158)</f>
        <v>0</v>
      </c>
      <c r="Q169" s="179">
        <f>SUMIF('РРО 21-25'!CN$18:CN$1158,свод!AY169,'РРО 21-25'!BE$18:BE$1158)</f>
        <v>0</v>
      </c>
      <c r="R169" s="179">
        <f>SUMIF('РРО 21-25'!CN$18:CN$1158,свод!AY169,'РРО 21-25'!BF$18:BF$1158)</f>
        <v>0</v>
      </c>
      <c r="S169" s="179">
        <f>SUMIF('РРО 21-25'!CN$18:CN$1158,свод!AY169,'РРО 21-25'!BG$18:BG$1158)</f>
        <v>0</v>
      </c>
      <c r="T169" s="179">
        <f>SUMIF('РРО 21-25'!CN$18:CN$1158,свод!AY169,'РРО 21-25'!BH$18:BH$1158)</f>
        <v>0</v>
      </c>
      <c r="U169" s="180">
        <f>SUMIF('РРО 21-25'!CN$18:CN$1158,свод!AY169,'РРО 21-25'!BI$18:BI$1158)</f>
        <v>0</v>
      </c>
      <c r="V169" s="179">
        <f>SUMIF('РРО 21-25'!CN$18:CN$1158,свод!AY169,'РРО 21-25'!BJ$18:BJ$1158)</f>
        <v>0</v>
      </c>
      <c r="W169" s="179">
        <f>SUMIF('РРО 21-25'!CN$18:CN$1158,свод!AY169,'РРО 21-25'!BK$18:BK$1158)</f>
        <v>0</v>
      </c>
      <c r="X169" s="179">
        <f>SUMIF('РРО 21-25'!CN$18:CN$1158,свод!AY169,'РРО 21-25'!BL$18:BL$1158)</f>
        <v>0</v>
      </c>
      <c r="Y169" s="179">
        <f>SUMIF('РРО 21-25'!CN$18:CN$1158,свод!AY169,'РРО 21-25'!BM$18:BM$1158)</f>
        <v>0</v>
      </c>
      <c r="Z169" s="180">
        <f>SUMIF('РРО 21-25'!CN$18:CN$1158,свод!AY169,'РРО 21-25'!BN$18:BN$1158)</f>
        <v>0</v>
      </c>
      <c r="AA169" s="179">
        <f>SUMIF('РРО 21-25'!CN$18:CN$1158,свод!AY169,'РРО 21-25'!BO$18:BO$1158)</f>
        <v>0</v>
      </c>
      <c r="AB169" s="179">
        <f>SUMIF('РРО 21-25'!CN$18:CN$1158,свод!AY169,'РРО 21-25'!BP$18:BP$1158)</f>
        <v>0</v>
      </c>
      <c r="AC169" s="179">
        <f>SUMIF('РРО 21-25'!CN$18:CN$1158,свод!AY169,'РРО 21-25'!BQ$18:BQ$1158)</f>
        <v>0</v>
      </c>
      <c r="AD169" s="179">
        <f>SUMIF('РРО 21-25'!CN$18:CN$1158,свод!AY169,'РРО 21-25'!BR$18:BR$1158)</f>
        <v>0</v>
      </c>
      <c r="AE169" s="180">
        <f>SUMIF('РРО 21-25'!CN$18:CN$1158,свод!AY169,'РРО 21-25'!BS$18:BS$1158)</f>
        <v>0</v>
      </c>
      <c r="AF169" s="179">
        <f>SUMIF('РРО 21-25'!CN$18:CN$1158,свод!AY169,'РРО 21-25'!BT$18:BT$1158)</f>
        <v>0</v>
      </c>
      <c r="AG169" s="179">
        <f>SUMIF('РРО 21-25'!CN$18:CN$1158,свод!AY169,'РРО 21-25'!BU$18:BU$1158)</f>
        <v>0</v>
      </c>
      <c r="AH169" s="179">
        <f>SUMIF('РРО 21-25'!CN$18:CN$1158,свод!AY169,'РРО 21-25'!BV$18:BV$1158)</f>
        <v>0</v>
      </c>
      <c r="AI169" s="179">
        <f>SUMIF('РРО 21-25'!CN$18:CN$1158,свод!AY169,'РРО 21-25'!BW$18:BW$1158)</f>
        <v>0</v>
      </c>
      <c r="AJ169" s="179">
        <f>SUMIF('РРО 21-25'!CN$18:CN$1158,свод!AY169,'РРО 21-25'!BX$18:BX$1158)</f>
        <v>172061.68</v>
      </c>
      <c r="AK169" s="179">
        <f>SUMIF('РРО 21-25'!CN$18:CN$1158,свод!AY169,'РРО 21-25'!BY$18:BY$1158)</f>
        <v>0</v>
      </c>
      <c r="AL169" s="179">
        <f>SUMIF('РРО 21-25'!CN$18:CN$1158,свод!AY169,'РРО 21-25'!BZ$18:BZ$1158)</f>
        <v>0</v>
      </c>
      <c r="AM169" s="179">
        <f>SUMIF('РРО 21-25'!CN$18:CN$1158,свод!AY169,'РРО 21-25'!CA$18:CA$1158)</f>
        <v>0</v>
      </c>
      <c r="AN169" s="179">
        <f>SUMIF('РРО 21-25'!CN$18:CN$1158,свод!AY169,'РРО 21-25'!CB$18:CB$1158)</f>
        <v>172061.68</v>
      </c>
      <c r="AO169" s="179">
        <f>SUMIF('РРО 21-25'!CN$18:CN$1158,свод!AY169,'РРО 21-25'!CC$18:CC$1158)</f>
        <v>0</v>
      </c>
      <c r="AP169" s="179">
        <f>SUMIF('РРО 21-25'!CN$18:CN$1158,свод!AY169,'РРО 21-25'!CD$18:CD$1158)</f>
        <v>0</v>
      </c>
      <c r="AQ169" s="179">
        <f>SUMIF('РРО 21-25'!CN$18:CN$1158,свод!AY169,'РРО 21-25'!CE$18:CE$1158)</f>
        <v>0</v>
      </c>
      <c r="AR169" s="179">
        <f>SUMIF('РРО 21-25'!CN$18:CN$1158,свод!AY169,'РРО 21-25'!CF$18:CF$1158)</f>
        <v>0</v>
      </c>
      <c r="AS169" s="179">
        <f>SUMIF('РРО 21-25'!CN$18:CN$1158,свод!AY169,'РРО 21-25'!CG$18:CG$1158)</f>
        <v>0</v>
      </c>
      <c r="AT169" s="179">
        <f>SUMIF('РРО 21-25'!CN$18:CN$1158,свод!AY169,'РРО 21-25'!CH$18:CH$1158)</f>
        <v>0</v>
      </c>
      <c r="AU169" s="179">
        <f>SUMIF('РРО 21-25'!CN$18:CN$1158,свод!AY169,'РРО 21-25'!CI$18:CI$1158)</f>
        <v>0</v>
      </c>
      <c r="AV169" s="179">
        <f>SUMIF('РРО 21-25'!CN$18:CN$1158,свод!AY169,'РРО 21-25'!CJ$18:CJ$1158)</f>
        <v>0</v>
      </c>
      <c r="AW169" s="179">
        <f>SUMIF('РРО 21-25'!CN$18:CN$1158,свод!AY169,'РРО 21-25'!CK$18:CK$1158)</f>
        <v>0</v>
      </c>
      <c r="AX169" s="179">
        <f>SUMIF('РРО 21-25'!CN$18:CN$1158,свод!AY169,'РРО 21-25'!CL$18:CL$1158)</f>
        <v>0</v>
      </c>
      <c r="AY169" t="str">
        <f t="shared" si="217"/>
        <v>4020000250703плановый</v>
      </c>
      <c r="BC169" s="142">
        <f t="shared" si="207"/>
        <v>0</v>
      </c>
      <c r="BD169" s="142">
        <f t="shared" si="208"/>
        <v>0</v>
      </c>
      <c r="BE169" s="142">
        <f t="shared" si="209"/>
        <v>0</v>
      </c>
      <c r="BF169" s="142">
        <f t="shared" si="210"/>
        <v>0</v>
      </c>
      <c r="BG169" s="142">
        <f t="shared" si="211"/>
        <v>0</v>
      </c>
      <c r="BH169" s="142">
        <f t="shared" si="212"/>
        <v>0</v>
      </c>
      <c r="BI169" s="142">
        <f t="shared" si="213"/>
        <v>0</v>
      </c>
      <c r="BJ169" s="142">
        <f t="shared" si="214"/>
        <v>0</v>
      </c>
      <c r="BK169" s="142">
        <f t="shared" si="215"/>
        <v>0</v>
      </c>
      <c r="BL169" s="142">
        <f t="shared" si="216"/>
        <v>0</v>
      </c>
    </row>
    <row r="170" spans="1:64" ht="15" customHeight="1">
      <c r="A170" s="184">
        <v>402000025</v>
      </c>
      <c r="B170" s="183" t="s">
        <v>408</v>
      </c>
      <c r="C170" s="182" t="s">
        <v>219</v>
      </c>
      <c r="D170" s="182" t="s">
        <v>74</v>
      </c>
      <c r="E170" s="181" t="s">
        <v>91</v>
      </c>
      <c r="F170" s="180">
        <f>SUMIF('РРО 21-25'!CN$18:CN$1158,свод!AY170,'РРО 21-25'!AT$18:AT$1158)</f>
        <v>299700</v>
      </c>
      <c r="G170" s="180">
        <f>SUMIF('РРО 21-25'!CN$18:CN$1158,свод!AY170,'РРО 21-25'!AU$18:AU$1158)</f>
        <v>299700</v>
      </c>
      <c r="H170" s="179">
        <f>SUMIF('РРО 21-25'!CN$18:CN$1158,свод!AY170,'РРО 21-25'!AV$18:AV$1158)</f>
        <v>0</v>
      </c>
      <c r="I170" s="179">
        <f>SUMIF('РРО 21-25'!CN$18:CN$1158,свод!AY170,'РРО 21-25'!AW$18:AW$1158)</f>
        <v>0</v>
      </c>
      <c r="J170" s="179">
        <f>SUMIF('РРО 21-25'!CN$18:CN$1158,свод!AY170,'РРО 21-25'!AX$18:AX$1158)</f>
        <v>0</v>
      </c>
      <c r="K170" s="179">
        <f>SUMIF('РРО 21-25'!CN$18:CN$1158,свод!AY170,'РРО 21-25'!AY$18:AY$1158)</f>
        <v>0</v>
      </c>
      <c r="L170" s="179">
        <f>SUMIF('РРО 21-25'!CN$18:CN$1158,свод!AY170,'РРО 21-25'!AZ$18:AZ$1158)</f>
        <v>0</v>
      </c>
      <c r="M170" s="179">
        <f>SUMIF('РРО 21-25'!CN$18:CN$1158,свод!AY170,'РРО 21-25'!BA$18:BA$1158)</f>
        <v>0</v>
      </c>
      <c r="N170" s="179">
        <f>SUMIF('РРО 21-25'!CN$18:CN$1158,свод!AY170,'РРО 21-25'!BB$18:BB$1158)</f>
        <v>299700</v>
      </c>
      <c r="O170" s="179">
        <f>SUMIF('РРО 21-25'!CN$18:CN$1158,свод!AY170,'РРО 21-25'!BC$18:BC$1158)</f>
        <v>299700</v>
      </c>
      <c r="P170" s="180">
        <f>SUMIF('РРО 21-25'!CN$18:CN$1158,свод!AY170,'РРО 21-25'!BD$18:BD$1158)</f>
        <v>0</v>
      </c>
      <c r="Q170" s="179">
        <f>SUMIF('РРО 21-25'!CN$18:CN$1158,свод!AY170,'РРО 21-25'!BE$18:BE$1158)</f>
        <v>0</v>
      </c>
      <c r="R170" s="179">
        <f>SUMIF('РРО 21-25'!CN$18:CN$1158,свод!AY170,'РРО 21-25'!BF$18:BF$1158)</f>
        <v>0</v>
      </c>
      <c r="S170" s="179">
        <f>SUMIF('РРО 21-25'!CN$18:CN$1158,свод!AY170,'РРО 21-25'!BG$18:BG$1158)</f>
        <v>0</v>
      </c>
      <c r="T170" s="179">
        <f>SUMIF('РРО 21-25'!CN$18:CN$1158,свод!AY170,'РРО 21-25'!BH$18:BH$1158)</f>
        <v>0</v>
      </c>
      <c r="U170" s="180">
        <f>SUMIF('РРО 21-25'!CN$18:CN$1158,свод!AY170,'РРО 21-25'!BI$18:BI$1158)</f>
        <v>0</v>
      </c>
      <c r="V170" s="179">
        <f>SUMIF('РРО 21-25'!CN$18:CN$1158,свод!AY170,'РРО 21-25'!BJ$18:BJ$1158)</f>
        <v>0</v>
      </c>
      <c r="W170" s="179">
        <f>SUMIF('РРО 21-25'!CN$18:CN$1158,свод!AY170,'РРО 21-25'!BK$18:BK$1158)</f>
        <v>0</v>
      </c>
      <c r="X170" s="179">
        <f>SUMIF('РРО 21-25'!CN$18:CN$1158,свод!AY170,'РРО 21-25'!BL$18:BL$1158)</f>
        <v>0</v>
      </c>
      <c r="Y170" s="179">
        <f>SUMIF('РРО 21-25'!CN$18:CN$1158,свод!AY170,'РРО 21-25'!BM$18:BM$1158)</f>
        <v>0</v>
      </c>
      <c r="Z170" s="180">
        <f>SUMIF('РРО 21-25'!CN$18:CN$1158,свод!AY170,'РРО 21-25'!BN$18:BN$1158)</f>
        <v>0</v>
      </c>
      <c r="AA170" s="179">
        <f>SUMIF('РРО 21-25'!CN$18:CN$1158,свод!AY170,'РРО 21-25'!BO$18:BO$1158)</f>
        <v>0</v>
      </c>
      <c r="AB170" s="179">
        <f>SUMIF('РРО 21-25'!CN$18:CN$1158,свод!AY170,'РРО 21-25'!BP$18:BP$1158)</f>
        <v>0</v>
      </c>
      <c r="AC170" s="179">
        <f>SUMIF('РРО 21-25'!CN$18:CN$1158,свод!AY170,'РРО 21-25'!BQ$18:BQ$1158)</f>
        <v>0</v>
      </c>
      <c r="AD170" s="179">
        <f>SUMIF('РРО 21-25'!CN$18:CN$1158,свод!AY170,'РРО 21-25'!BR$18:BR$1158)</f>
        <v>0</v>
      </c>
      <c r="AE170" s="180">
        <f>SUMIF('РРО 21-25'!CN$18:CN$1158,свод!AY170,'РРО 21-25'!BS$18:BS$1158)</f>
        <v>0</v>
      </c>
      <c r="AF170" s="179">
        <f>SUMIF('РРО 21-25'!CN$18:CN$1158,свод!AY170,'РРО 21-25'!BT$18:BT$1158)</f>
        <v>0</v>
      </c>
      <c r="AG170" s="179">
        <f>SUMIF('РРО 21-25'!CN$18:CN$1158,свод!AY170,'РРО 21-25'!BU$18:BU$1158)</f>
        <v>0</v>
      </c>
      <c r="AH170" s="179">
        <f>SUMIF('РРО 21-25'!CN$18:CN$1158,свод!AY170,'РРО 21-25'!BV$18:BV$1158)</f>
        <v>0</v>
      </c>
      <c r="AI170" s="179">
        <f>SUMIF('РРО 21-25'!CN$18:CN$1158,свод!AY170,'РРО 21-25'!BW$18:BW$1158)</f>
        <v>0</v>
      </c>
      <c r="AJ170" s="179">
        <f>SUMIF('РРО 21-25'!CN$18:CN$1158,свод!AY170,'РРО 21-25'!BX$18:BX$1158)</f>
        <v>299700</v>
      </c>
      <c r="AK170" s="179">
        <f>SUMIF('РРО 21-25'!CN$18:CN$1158,свод!AY170,'РРО 21-25'!BY$18:BY$1158)</f>
        <v>0</v>
      </c>
      <c r="AL170" s="179">
        <f>SUMIF('РРО 21-25'!CN$18:CN$1158,свод!AY170,'РРО 21-25'!BZ$18:BZ$1158)</f>
        <v>0</v>
      </c>
      <c r="AM170" s="179">
        <f>SUMIF('РРО 21-25'!CN$18:CN$1158,свод!AY170,'РРО 21-25'!CA$18:CA$1158)</f>
        <v>0</v>
      </c>
      <c r="AN170" s="179">
        <f>SUMIF('РРО 21-25'!CN$18:CN$1158,свод!AY170,'РРО 21-25'!CB$18:CB$1158)</f>
        <v>299700</v>
      </c>
      <c r="AO170" s="179">
        <f>SUMIF('РРО 21-25'!CN$18:CN$1158,свод!AY170,'РРО 21-25'!CC$18:CC$1158)</f>
        <v>0</v>
      </c>
      <c r="AP170" s="179">
        <f>SUMIF('РРО 21-25'!CN$18:CN$1158,свод!AY170,'РРО 21-25'!CD$18:CD$1158)</f>
        <v>0</v>
      </c>
      <c r="AQ170" s="179">
        <f>SUMIF('РРО 21-25'!CN$18:CN$1158,свод!AY170,'РРО 21-25'!CE$18:CE$1158)</f>
        <v>0</v>
      </c>
      <c r="AR170" s="179">
        <f>SUMIF('РРО 21-25'!CN$18:CN$1158,свод!AY170,'РРО 21-25'!CF$18:CF$1158)</f>
        <v>0</v>
      </c>
      <c r="AS170" s="179">
        <f>SUMIF('РРО 21-25'!CN$18:CN$1158,свод!AY170,'РРО 21-25'!CG$18:CG$1158)</f>
        <v>0</v>
      </c>
      <c r="AT170" s="179">
        <f>SUMIF('РРО 21-25'!CN$18:CN$1158,свод!AY170,'РРО 21-25'!CH$18:CH$1158)</f>
        <v>0</v>
      </c>
      <c r="AU170" s="179">
        <f>SUMIF('РРО 21-25'!CN$18:CN$1158,свод!AY170,'РРО 21-25'!CI$18:CI$1158)</f>
        <v>0</v>
      </c>
      <c r="AV170" s="179">
        <f>SUMIF('РРО 21-25'!CN$18:CN$1158,свод!AY170,'РРО 21-25'!CJ$18:CJ$1158)</f>
        <v>0</v>
      </c>
      <c r="AW170" s="179">
        <f>SUMIF('РРО 21-25'!CN$18:CN$1158,свод!AY170,'РРО 21-25'!CK$18:CK$1158)</f>
        <v>0</v>
      </c>
      <c r="AX170" s="179">
        <f>SUMIF('РРО 21-25'!CN$18:CN$1158,свод!AY170,'РРО 21-25'!CL$18:CL$1158)</f>
        <v>0</v>
      </c>
      <c r="AY170" t="str">
        <f t="shared" si="217"/>
        <v>4020000250703нормативный</v>
      </c>
      <c r="BC170" s="142">
        <f t="shared" si="207"/>
        <v>0</v>
      </c>
      <c r="BD170" s="142">
        <f t="shared" si="208"/>
        <v>0</v>
      </c>
      <c r="BE170" s="142">
        <f t="shared" si="209"/>
        <v>0</v>
      </c>
      <c r="BF170" s="142">
        <f t="shared" si="210"/>
        <v>0</v>
      </c>
      <c r="BG170" s="142">
        <f t="shared" si="211"/>
        <v>0</v>
      </c>
      <c r="BH170" s="142">
        <f t="shared" si="212"/>
        <v>0</v>
      </c>
      <c r="BI170" s="142">
        <f t="shared" si="213"/>
        <v>0</v>
      </c>
      <c r="BJ170" s="142">
        <f t="shared" si="214"/>
        <v>0</v>
      </c>
      <c r="BK170" s="142">
        <f t="shared" si="215"/>
        <v>0</v>
      </c>
      <c r="BL170" s="142">
        <f t="shared" si="216"/>
        <v>0</v>
      </c>
    </row>
    <row r="171" spans="1:64" ht="15" customHeight="1">
      <c r="A171" s="184">
        <v>402000025</v>
      </c>
      <c r="B171" s="183" t="s">
        <v>408</v>
      </c>
      <c r="C171" s="182" t="s">
        <v>219</v>
      </c>
      <c r="D171" s="182" t="s">
        <v>1007</v>
      </c>
      <c r="E171" s="181" t="s">
        <v>91</v>
      </c>
      <c r="F171" s="180">
        <f>SUMIF('РРО 21-25'!CN$18:CN$1158,свод!AY171,'РРО 21-25'!AT$18:AT$1158)</f>
        <v>99900</v>
      </c>
      <c r="G171" s="180">
        <f>SUMIF('РРО 21-25'!CN$18:CN$1158,свод!AY171,'РРО 21-25'!AU$18:AU$1158)</f>
        <v>99900</v>
      </c>
      <c r="H171" s="179">
        <f>SUMIF('РРО 21-25'!CN$18:CN$1158,свод!AY171,'РРО 21-25'!AV$18:AV$1158)</f>
        <v>0</v>
      </c>
      <c r="I171" s="179">
        <f>SUMIF('РРО 21-25'!CN$18:CN$1158,свод!AY171,'РРО 21-25'!AW$18:AW$1158)</f>
        <v>0</v>
      </c>
      <c r="J171" s="179">
        <f>SUMIF('РРО 21-25'!CN$18:CN$1158,свод!AY171,'РРО 21-25'!AX$18:AX$1158)</f>
        <v>0</v>
      </c>
      <c r="K171" s="179">
        <f>SUMIF('РРО 21-25'!CN$18:CN$1158,свод!AY171,'РРО 21-25'!AY$18:AY$1158)</f>
        <v>0</v>
      </c>
      <c r="L171" s="179">
        <f>SUMIF('РРО 21-25'!CN$18:CN$1158,свод!AY171,'РРО 21-25'!AZ$18:AZ$1158)</f>
        <v>0</v>
      </c>
      <c r="M171" s="179">
        <f>SUMIF('РРО 21-25'!CN$18:CN$1158,свод!AY171,'РРО 21-25'!BA$18:BA$1158)</f>
        <v>0</v>
      </c>
      <c r="N171" s="179">
        <f>SUMIF('РРО 21-25'!CN$18:CN$1158,свод!AY171,'РРО 21-25'!BB$18:BB$1158)</f>
        <v>99900</v>
      </c>
      <c r="O171" s="179">
        <f>SUMIF('РРО 21-25'!CN$18:CN$1158,свод!AY171,'РРО 21-25'!BC$18:BC$1158)</f>
        <v>99900</v>
      </c>
      <c r="P171" s="180">
        <f>SUMIF('РРО 21-25'!CN$18:CN$1158,свод!AY171,'РРО 21-25'!BD$18:BD$1158)</f>
        <v>0</v>
      </c>
      <c r="Q171" s="179">
        <f>SUMIF('РРО 21-25'!CN$18:CN$1158,свод!AY171,'РРО 21-25'!BE$18:BE$1158)</f>
        <v>0</v>
      </c>
      <c r="R171" s="179">
        <f>SUMIF('РРО 21-25'!CN$18:CN$1158,свод!AY171,'РРО 21-25'!BF$18:BF$1158)</f>
        <v>0</v>
      </c>
      <c r="S171" s="179">
        <f>SUMIF('РРО 21-25'!CN$18:CN$1158,свод!AY171,'РРО 21-25'!BG$18:BG$1158)</f>
        <v>0</v>
      </c>
      <c r="T171" s="179">
        <f>SUMIF('РРО 21-25'!CN$18:CN$1158,свод!AY171,'РРО 21-25'!BH$18:BH$1158)</f>
        <v>0</v>
      </c>
      <c r="U171" s="180">
        <f>SUMIF('РРО 21-25'!CN$18:CN$1158,свод!AY171,'РРО 21-25'!BI$18:BI$1158)</f>
        <v>0</v>
      </c>
      <c r="V171" s="179">
        <f>SUMIF('РРО 21-25'!CN$18:CN$1158,свод!AY171,'РРО 21-25'!BJ$18:BJ$1158)</f>
        <v>0</v>
      </c>
      <c r="W171" s="179">
        <f>SUMIF('РРО 21-25'!CN$18:CN$1158,свод!AY171,'РРО 21-25'!BK$18:BK$1158)</f>
        <v>0</v>
      </c>
      <c r="X171" s="179">
        <f>SUMIF('РРО 21-25'!CN$18:CN$1158,свод!AY171,'РРО 21-25'!BL$18:BL$1158)</f>
        <v>0</v>
      </c>
      <c r="Y171" s="179">
        <f>SUMIF('РРО 21-25'!CN$18:CN$1158,свод!AY171,'РРО 21-25'!BM$18:BM$1158)</f>
        <v>0</v>
      </c>
      <c r="Z171" s="180">
        <f>SUMIF('РРО 21-25'!CN$18:CN$1158,свод!AY171,'РРО 21-25'!BN$18:BN$1158)</f>
        <v>0</v>
      </c>
      <c r="AA171" s="179">
        <f>SUMIF('РРО 21-25'!CN$18:CN$1158,свод!AY171,'РРО 21-25'!BO$18:BO$1158)</f>
        <v>0</v>
      </c>
      <c r="AB171" s="179">
        <f>SUMIF('РРО 21-25'!CN$18:CN$1158,свод!AY171,'РРО 21-25'!BP$18:BP$1158)</f>
        <v>0</v>
      </c>
      <c r="AC171" s="179">
        <f>SUMIF('РРО 21-25'!CN$18:CN$1158,свод!AY171,'РРО 21-25'!BQ$18:BQ$1158)</f>
        <v>0</v>
      </c>
      <c r="AD171" s="179">
        <f>SUMIF('РРО 21-25'!CN$18:CN$1158,свод!AY171,'РРО 21-25'!BR$18:BR$1158)</f>
        <v>0</v>
      </c>
      <c r="AE171" s="180">
        <f>SUMIF('РРО 21-25'!CN$18:CN$1158,свод!AY171,'РРО 21-25'!BS$18:BS$1158)</f>
        <v>0</v>
      </c>
      <c r="AF171" s="179">
        <f>SUMIF('РРО 21-25'!CN$18:CN$1158,свод!AY171,'РРО 21-25'!BT$18:BT$1158)</f>
        <v>0</v>
      </c>
      <c r="AG171" s="179">
        <f>SUMIF('РРО 21-25'!CN$18:CN$1158,свод!AY171,'РРО 21-25'!BU$18:BU$1158)</f>
        <v>0</v>
      </c>
      <c r="AH171" s="179">
        <f>SUMIF('РРО 21-25'!CN$18:CN$1158,свод!AY171,'РРО 21-25'!BV$18:BV$1158)</f>
        <v>0</v>
      </c>
      <c r="AI171" s="179">
        <f>SUMIF('РРО 21-25'!CN$18:CN$1158,свод!AY171,'РРО 21-25'!BW$18:BW$1158)</f>
        <v>0</v>
      </c>
      <c r="AJ171" s="179">
        <f>SUMIF('РРО 21-25'!CN$18:CN$1158,свод!AY171,'РРО 21-25'!BX$18:BX$1158)</f>
        <v>99900</v>
      </c>
      <c r="AK171" s="179">
        <f>SUMIF('РРО 21-25'!CN$18:CN$1158,свод!AY171,'РРО 21-25'!BY$18:BY$1158)</f>
        <v>0</v>
      </c>
      <c r="AL171" s="179">
        <f>SUMIF('РРО 21-25'!CN$18:CN$1158,свод!AY171,'РРО 21-25'!BZ$18:BZ$1158)</f>
        <v>0</v>
      </c>
      <c r="AM171" s="179">
        <f>SUMIF('РРО 21-25'!CN$18:CN$1158,свод!AY171,'РРО 21-25'!CA$18:CA$1158)</f>
        <v>0</v>
      </c>
      <c r="AN171" s="179">
        <f>SUMIF('РРО 21-25'!CN$18:CN$1158,свод!AY171,'РРО 21-25'!CB$18:CB$1158)</f>
        <v>99900</v>
      </c>
      <c r="AO171" s="179">
        <f>SUMIF('РРО 21-25'!CN$18:CN$1158,свод!AY171,'РРО 21-25'!CC$18:CC$1158)</f>
        <v>0</v>
      </c>
      <c r="AP171" s="179">
        <f>SUMIF('РРО 21-25'!CN$18:CN$1158,свод!AY171,'РРО 21-25'!CD$18:CD$1158)</f>
        <v>0</v>
      </c>
      <c r="AQ171" s="179">
        <f>SUMIF('РРО 21-25'!CN$18:CN$1158,свод!AY171,'РРО 21-25'!CE$18:CE$1158)</f>
        <v>0</v>
      </c>
      <c r="AR171" s="179">
        <f>SUMIF('РРО 21-25'!CN$18:CN$1158,свод!AY171,'РРО 21-25'!CF$18:CF$1158)</f>
        <v>0</v>
      </c>
      <c r="AS171" s="179">
        <f>SUMIF('РРО 21-25'!CN$18:CN$1158,свод!AY171,'РРО 21-25'!CG$18:CG$1158)</f>
        <v>0</v>
      </c>
      <c r="AT171" s="179">
        <f>SUMIF('РРО 21-25'!CN$18:CN$1158,свод!AY171,'РРО 21-25'!CH$18:CH$1158)</f>
        <v>0</v>
      </c>
      <c r="AU171" s="179">
        <f>SUMIF('РРО 21-25'!CN$18:CN$1158,свод!AY171,'РРО 21-25'!CI$18:CI$1158)</f>
        <v>0</v>
      </c>
      <c r="AV171" s="179">
        <f>SUMIF('РРО 21-25'!CN$18:CN$1158,свод!AY171,'РРО 21-25'!CJ$18:CJ$1158)</f>
        <v>0</v>
      </c>
      <c r="AW171" s="179">
        <f>SUMIF('РРО 21-25'!CN$18:CN$1158,свод!AY171,'РРО 21-25'!CK$18:CK$1158)</f>
        <v>0</v>
      </c>
      <c r="AX171" s="179">
        <f>SUMIF('РРО 21-25'!CN$18:CN$1158,свод!AY171,'РРО 21-25'!CL$18:CL$1158)</f>
        <v>0</v>
      </c>
      <c r="AY171" t="str">
        <f t="shared" si="217"/>
        <v>4020000250709нормативный</v>
      </c>
      <c r="BC171" s="142">
        <f t="shared" si="207"/>
        <v>0</v>
      </c>
      <c r="BD171" s="142">
        <f t="shared" si="208"/>
        <v>0</v>
      </c>
      <c r="BE171" s="142">
        <f t="shared" si="209"/>
        <v>0</v>
      </c>
      <c r="BF171" s="142">
        <f t="shared" si="210"/>
        <v>0</v>
      </c>
      <c r="BG171" s="142">
        <f t="shared" si="211"/>
        <v>0</v>
      </c>
      <c r="BH171" s="142">
        <f t="shared" si="212"/>
        <v>0</v>
      </c>
      <c r="BI171" s="142">
        <f t="shared" si="213"/>
        <v>0</v>
      </c>
      <c r="BJ171" s="142">
        <f t="shared" si="214"/>
        <v>0</v>
      </c>
      <c r="BK171" s="142">
        <f t="shared" si="215"/>
        <v>0</v>
      </c>
      <c r="BL171" s="142">
        <f t="shared" si="216"/>
        <v>0</v>
      </c>
    </row>
    <row r="172" spans="1:64" ht="15" customHeight="1">
      <c r="A172" s="184">
        <v>402000025</v>
      </c>
      <c r="B172" s="183" t="s">
        <v>408</v>
      </c>
      <c r="C172" s="182" t="s">
        <v>214</v>
      </c>
      <c r="D172" s="182" t="s">
        <v>71</v>
      </c>
      <c r="E172" s="181" t="s">
        <v>92</v>
      </c>
      <c r="F172" s="180">
        <f>SUMIF('РРО 21-25'!CN$18:CN$1158,свод!AY172,'РРО 21-25'!AT$18:AT$1158)</f>
        <v>94339</v>
      </c>
      <c r="G172" s="180">
        <f>SUMIF('РРО 21-25'!CN$18:CN$1158,свод!AY172,'РРО 21-25'!AU$18:AU$1158)</f>
        <v>94339</v>
      </c>
      <c r="H172" s="179">
        <f>SUMIF('РРО 21-25'!CN$18:CN$1158,свод!AY172,'РРО 21-25'!AV$18:AV$1158)</f>
        <v>0</v>
      </c>
      <c r="I172" s="179">
        <f>SUMIF('РРО 21-25'!CN$18:CN$1158,свод!AY172,'РРО 21-25'!AW$18:AW$1158)</f>
        <v>0</v>
      </c>
      <c r="J172" s="179">
        <f>SUMIF('РРО 21-25'!CN$18:CN$1158,свод!AY172,'РРО 21-25'!AX$18:AX$1158)</f>
        <v>0</v>
      </c>
      <c r="K172" s="179">
        <f>SUMIF('РРО 21-25'!CN$18:CN$1158,свод!AY172,'РРО 21-25'!AY$18:AY$1158)</f>
        <v>0</v>
      </c>
      <c r="L172" s="179">
        <f>SUMIF('РРО 21-25'!CN$18:CN$1158,свод!AY172,'РРО 21-25'!AZ$18:AZ$1158)</f>
        <v>0</v>
      </c>
      <c r="M172" s="179">
        <f>SUMIF('РРО 21-25'!CN$18:CN$1158,свод!AY172,'РРО 21-25'!BA$18:BA$1158)</f>
        <v>0</v>
      </c>
      <c r="N172" s="179">
        <f>SUMIF('РРО 21-25'!CN$18:CN$1158,свод!AY172,'РРО 21-25'!BB$18:BB$1158)</f>
        <v>94339</v>
      </c>
      <c r="O172" s="179">
        <f>SUMIF('РРО 21-25'!CN$18:CN$1158,свод!AY172,'РРО 21-25'!BC$18:BC$1158)</f>
        <v>94339</v>
      </c>
      <c r="P172" s="180">
        <f>SUMIF('РРО 21-25'!CN$18:CN$1158,свод!AY172,'РРО 21-25'!BD$18:BD$1158)</f>
        <v>0</v>
      </c>
      <c r="Q172" s="179">
        <f>SUMIF('РРО 21-25'!CN$18:CN$1158,свод!AY172,'РРО 21-25'!BE$18:BE$1158)</f>
        <v>0</v>
      </c>
      <c r="R172" s="179">
        <f>SUMIF('РРО 21-25'!CN$18:CN$1158,свод!AY172,'РРО 21-25'!BF$18:BF$1158)</f>
        <v>0</v>
      </c>
      <c r="S172" s="179">
        <f>SUMIF('РРО 21-25'!CN$18:CN$1158,свод!AY172,'РРО 21-25'!BG$18:BG$1158)</f>
        <v>0</v>
      </c>
      <c r="T172" s="179">
        <f>SUMIF('РРО 21-25'!CN$18:CN$1158,свод!AY172,'РРО 21-25'!BH$18:BH$1158)</f>
        <v>0</v>
      </c>
      <c r="U172" s="180">
        <f>SUMIF('РРО 21-25'!CN$18:CN$1158,свод!AY172,'РРО 21-25'!BI$18:BI$1158)</f>
        <v>0</v>
      </c>
      <c r="V172" s="179">
        <f>SUMIF('РРО 21-25'!CN$18:CN$1158,свод!AY172,'РРО 21-25'!BJ$18:BJ$1158)</f>
        <v>0</v>
      </c>
      <c r="W172" s="179">
        <f>SUMIF('РРО 21-25'!CN$18:CN$1158,свод!AY172,'РРО 21-25'!BK$18:BK$1158)</f>
        <v>0</v>
      </c>
      <c r="X172" s="179">
        <f>SUMIF('РРО 21-25'!CN$18:CN$1158,свод!AY172,'РРО 21-25'!BL$18:BL$1158)</f>
        <v>0</v>
      </c>
      <c r="Y172" s="179">
        <f>SUMIF('РРО 21-25'!CN$18:CN$1158,свод!AY172,'РРО 21-25'!BM$18:BM$1158)</f>
        <v>0</v>
      </c>
      <c r="Z172" s="180">
        <f>SUMIF('РРО 21-25'!CN$18:CN$1158,свод!AY172,'РРО 21-25'!BN$18:BN$1158)</f>
        <v>0</v>
      </c>
      <c r="AA172" s="179">
        <f>SUMIF('РРО 21-25'!CN$18:CN$1158,свод!AY172,'РРО 21-25'!BO$18:BO$1158)</f>
        <v>0</v>
      </c>
      <c r="AB172" s="179">
        <f>SUMIF('РРО 21-25'!CN$18:CN$1158,свод!AY172,'РРО 21-25'!BP$18:BP$1158)</f>
        <v>0</v>
      </c>
      <c r="AC172" s="179">
        <f>SUMIF('РРО 21-25'!CN$18:CN$1158,свод!AY172,'РРО 21-25'!BQ$18:BQ$1158)</f>
        <v>0</v>
      </c>
      <c r="AD172" s="179">
        <f>SUMIF('РРО 21-25'!CN$18:CN$1158,свод!AY172,'РРО 21-25'!BR$18:BR$1158)</f>
        <v>0</v>
      </c>
      <c r="AE172" s="180">
        <f>SUMIF('РРО 21-25'!CN$18:CN$1158,свод!AY172,'РРО 21-25'!BS$18:BS$1158)</f>
        <v>0</v>
      </c>
      <c r="AF172" s="179">
        <f>SUMIF('РРО 21-25'!CN$18:CN$1158,свод!AY172,'РРО 21-25'!BT$18:BT$1158)</f>
        <v>0</v>
      </c>
      <c r="AG172" s="179">
        <f>SUMIF('РРО 21-25'!CN$18:CN$1158,свод!AY172,'РРО 21-25'!BU$18:BU$1158)</f>
        <v>0</v>
      </c>
      <c r="AH172" s="179">
        <f>SUMIF('РРО 21-25'!CN$18:CN$1158,свод!AY172,'РРО 21-25'!BV$18:BV$1158)</f>
        <v>0</v>
      </c>
      <c r="AI172" s="179">
        <f>SUMIF('РРО 21-25'!CN$18:CN$1158,свод!AY172,'РРО 21-25'!BW$18:BW$1158)</f>
        <v>0</v>
      </c>
      <c r="AJ172" s="179">
        <f>SUMIF('РРО 21-25'!CN$18:CN$1158,свод!AY172,'РРО 21-25'!BX$18:BX$1158)</f>
        <v>94339</v>
      </c>
      <c r="AK172" s="179">
        <f>SUMIF('РРО 21-25'!CN$18:CN$1158,свод!AY172,'РРО 21-25'!BY$18:BY$1158)</f>
        <v>0</v>
      </c>
      <c r="AL172" s="179">
        <f>SUMIF('РРО 21-25'!CN$18:CN$1158,свод!AY172,'РРО 21-25'!BZ$18:BZ$1158)</f>
        <v>0</v>
      </c>
      <c r="AM172" s="179">
        <f>SUMIF('РРО 21-25'!CN$18:CN$1158,свод!AY172,'РРО 21-25'!CA$18:CA$1158)</f>
        <v>0</v>
      </c>
      <c r="AN172" s="179">
        <f>SUMIF('РРО 21-25'!CN$18:CN$1158,свод!AY172,'РРО 21-25'!CB$18:CB$1158)</f>
        <v>94339</v>
      </c>
      <c r="AO172" s="179">
        <f>SUMIF('РРО 21-25'!CN$18:CN$1158,свод!AY172,'РРО 21-25'!CC$18:CC$1158)</f>
        <v>0</v>
      </c>
      <c r="AP172" s="179">
        <f>SUMIF('РРО 21-25'!CN$18:CN$1158,свод!AY172,'РРО 21-25'!CD$18:CD$1158)</f>
        <v>0</v>
      </c>
      <c r="AQ172" s="179">
        <f>SUMIF('РРО 21-25'!CN$18:CN$1158,свод!AY172,'РРО 21-25'!CE$18:CE$1158)</f>
        <v>0</v>
      </c>
      <c r="AR172" s="179">
        <f>SUMIF('РРО 21-25'!CN$18:CN$1158,свод!AY172,'РРО 21-25'!CF$18:CF$1158)</f>
        <v>0</v>
      </c>
      <c r="AS172" s="179">
        <f>SUMIF('РРО 21-25'!CN$18:CN$1158,свод!AY172,'РРО 21-25'!CG$18:CG$1158)</f>
        <v>0</v>
      </c>
      <c r="AT172" s="179">
        <f>SUMIF('РРО 21-25'!CN$18:CN$1158,свод!AY172,'РРО 21-25'!CH$18:CH$1158)</f>
        <v>0</v>
      </c>
      <c r="AU172" s="179">
        <f>SUMIF('РРО 21-25'!CN$18:CN$1158,свод!AY172,'РРО 21-25'!CI$18:CI$1158)</f>
        <v>0</v>
      </c>
      <c r="AV172" s="179">
        <f>SUMIF('РРО 21-25'!CN$18:CN$1158,свод!AY172,'РРО 21-25'!CJ$18:CJ$1158)</f>
        <v>0</v>
      </c>
      <c r="AW172" s="179">
        <f>SUMIF('РРО 21-25'!CN$18:CN$1158,свод!AY172,'РРО 21-25'!CK$18:CK$1158)</f>
        <v>0</v>
      </c>
      <c r="AX172" s="179">
        <f>SUMIF('РРО 21-25'!CN$18:CN$1158,свод!AY172,'РРО 21-25'!CL$18:CL$1158)</f>
        <v>0</v>
      </c>
      <c r="AY172" t="str">
        <f t="shared" si="217"/>
        <v>4020000250801плановый</v>
      </c>
      <c r="BC172" s="142">
        <f t="shared" si="207"/>
        <v>0</v>
      </c>
      <c r="BD172" s="142">
        <f t="shared" si="208"/>
        <v>0</v>
      </c>
      <c r="BE172" s="142">
        <f t="shared" si="209"/>
        <v>0</v>
      </c>
      <c r="BF172" s="142">
        <f t="shared" si="210"/>
        <v>0</v>
      </c>
      <c r="BG172" s="142">
        <f t="shared" si="211"/>
        <v>0</v>
      </c>
      <c r="BH172" s="142">
        <f t="shared" si="212"/>
        <v>0</v>
      </c>
      <c r="BI172" s="142">
        <f t="shared" si="213"/>
        <v>0</v>
      </c>
      <c r="BJ172" s="142">
        <f t="shared" si="214"/>
        <v>0</v>
      </c>
      <c r="BK172" s="142">
        <f t="shared" si="215"/>
        <v>0</v>
      </c>
      <c r="BL172" s="142">
        <f t="shared" si="216"/>
        <v>0</v>
      </c>
    </row>
    <row r="173" spans="1:64" ht="15" customHeight="1">
      <c r="A173" s="184">
        <v>402000025</v>
      </c>
      <c r="B173" s="183" t="s">
        <v>408</v>
      </c>
      <c r="C173" s="182" t="s">
        <v>214</v>
      </c>
      <c r="D173" s="182" t="s">
        <v>137</v>
      </c>
      <c r="E173" s="181" t="s">
        <v>92</v>
      </c>
      <c r="F173" s="180">
        <f>SUMIF('РРО 21-25'!CN$18:CN$1158,свод!AY173,'РРО 21-25'!AT$18:AT$1158)</f>
        <v>0</v>
      </c>
      <c r="G173" s="180">
        <f>SUMIF('РРО 21-25'!CN$18:CN$1158,свод!AY173,'РРО 21-25'!AU$18:AU$1158)</f>
        <v>0</v>
      </c>
      <c r="H173" s="179">
        <f>SUMIF('РРО 21-25'!CN$18:CN$1158,свод!AY173,'РРО 21-25'!AV$18:AV$1158)</f>
        <v>0</v>
      </c>
      <c r="I173" s="179">
        <f>SUMIF('РРО 21-25'!CN$18:CN$1158,свод!AY173,'РРО 21-25'!AW$18:AW$1158)</f>
        <v>0</v>
      </c>
      <c r="J173" s="179">
        <f>SUMIF('РРО 21-25'!CN$18:CN$1158,свод!AY173,'РРО 21-25'!AX$18:AX$1158)</f>
        <v>0</v>
      </c>
      <c r="K173" s="179">
        <f>SUMIF('РРО 21-25'!CN$18:CN$1158,свод!AY173,'РРО 21-25'!AY$18:AY$1158)</f>
        <v>0</v>
      </c>
      <c r="L173" s="179">
        <f>SUMIF('РРО 21-25'!CN$18:CN$1158,свод!AY173,'РРО 21-25'!AZ$18:AZ$1158)</f>
        <v>0</v>
      </c>
      <c r="M173" s="179">
        <f>SUMIF('РРО 21-25'!CN$18:CN$1158,свод!AY173,'РРО 21-25'!BA$18:BA$1158)</f>
        <v>0</v>
      </c>
      <c r="N173" s="179">
        <f>SUMIF('РРО 21-25'!CN$18:CN$1158,свод!AY173,'РРО 21-25'!BB$18:BB$1158)</f>
        <v>0</v>
      </c>
      <c r="O173" s="179">
        <f>SUMIF('РРО 21-25'!CN$18:CN$1158,свод!AY173,'РРО 21-25'!BC$18:BC$1158)</f>
        <v>0</v>
      </c>
      <c r="P173" s="180">
        <f>SUMIF('РРО 21-25'!CN$18:CN$1158,свод!AY173,'РРО 21-25'!BD$18:BD$1158)</f>
        <v>0</v>
      </c>
      <c r="Q173" s="179">
        <f>SUMIF('РРО 21-25'!CN$18:CN$1158,свод!AY173,'РРО 21-25'!BE$18:BE$1158)</f>
        <v>0</v>
      </c>
      <c r="R173" s="179">
        <f>SUMIF('РРО 21-25'!CN$18:CN$1158,свод!AY173,'РРО 21-25'!BF$18:BF$1158)</f>
        <v>0</v>
      </c>
      <c r="S173" s="179">
        <f>SUMIF('РРО 21-25'!CN$18:CN$1158,свод!AY173,'РРО 21-25'!BG$18:BG$1158)</f>
        <v>0</v>
      </c>
      <c r="T173" s="179">
        <f>SUMIF('РРО 21-25'!CN$18:CN$1158,свод!AY173,'РРО 21-25'!BH$18:BH$1158)</f>
        <v>0</v>
      </c>
      <c r="U173" s="180">
        <f>SUMIF('РРО 21-25'!CN$18:CN$1158,свод!AY173,'РРО 21-25'!BI$18:BI$1158)</f>
        <v>0</v>
      </c>
      <c r="V173" s="179">
        <f>SUMIF('РРО 21-25'!CN$18:CN$1158,свод!AY173,'РРО 21-25'!BJ$18:BJ$1158)</f>
        <v>0</v>
      </c>
      <c r="W173" s="179">
        <f>SUMIF('РРО 21-25'!CN$18:CN$1158,свод!AY173,'РРО 21-25'!BK$18:BK$1158)</f>
        <v>0</v>
      </c>
      <c r="X173" s="179">
        <f>SUMIF('РРО 21-25'!CN$18:CN$1158,свод!AY173,'РРО 21-25'!BL$18:BL$1158)</f>
        <v>0</v>
      </c>
      <c r="Y173" s="179">
        <f>SUMIF('РРО 21-25'!CN$18:CN$1158,свод!AY173,'РРО 21-25'!BM$18:BM$1158)</f>
        <v>0</v>
      </c>
      <c r="Z173" s="180">
        <f>SUMIF('РРО 21-25'!CN$18:CN$1158,свод!AY173,'РРО 21-25'!BN$18:BN$1158)</f>
        <v>0</v>
      </c>
      <c r="AA173" s="179">
        <f>SUMIF('РРО 21-25'!CN$18:CN$1158,свод!AY173,'РРО 21-25'!BO$18:BO$1158)</f>
        <v>0</v>
      </c>
      <c r="AB173" s="179">
        <f>SUMIF('РРО 21-25'!CN$18:CN$1158,свод!AY173,'РРО 21-25'!BP$18:BP$1158)</f>
        <v>0</v>
      </c>
      <c r="AC173" s="179">
        <f>SUMIF('РРО 21-25'!CN$18:CN$1158,свод!AY173,'РРО 21-25'!BQ$18:BQ$1158)</f>
        <v>0</v>
      </c>
      <c r="AD173" s="179">
        <f>SUMIF('РРО 21-25'!CN$18:CN$1158,свод!AY173,'РРО 21-25'!BR$18:BR$1158)</f>
        <v>0</v>
      </c>
      <c r="AE173" s="180">
        <f>SUMIF('РРО 21-25'!CN$18:CN$1158,свод!AY173,'РРО 21-25'!BS$18:BS$1158)</f>
        <v>0</v>
      </c>
      <c r="AF173" s="179">
        <f>SUMIF('РРО 21-25'!CN$18:CN$1158,свод!AY173,'РРО 21-25'!BT$18:BT$1158)</f>
        <v>0</v>
      </c>
      <c r="AG173" s="179">
        <f>SUMIF('РРО 21-25'!CN$18:CN$1158,свод!AY173,'РРО 21-25'!BU$18:BU$1158)</f>
        <v>0</v>
      </c>
      <c r="AH173" s="179">
        <f>SUMIF('РРО 21-25'!CN$18:CN$1158,свод!AY173,'РРО 21-25'!BV$18:BV$1158)</f>
        <v>0</v>
      </c>
      <c r="AI173" s="179">
        <f>SUMIF('РРО 21-25'!CN$18:CN$1158,свод!AY173,'РРО 21-25'!BW$18:BW$1158)</f>
        <v>0</v>
      </c>
      <c r="AJ173" s="179">
        <f>SUMIF('РРО 21-25'!CN$18:CN$1158,свод!AY173,'РРО 21-25'!BX$18:BX$1158)</f>
        <v>0</v>
      </c>
      <c r="AK173" s="179">
        <f>SUMIF('РРО 21-25'!CN$18:CN$1158,свод!AY173,'РРО 21-25'!BY$18:BY$1158)</f>
        <v>0</v>
      </c>
      <c r="AL173" s="179">
        <f>SUMIF('РРО 21-25'!CN$18:CN$1158,свод!AY173,'РРО 21-25'!BZ$18:BZ$1158)</f>
        <v>0</v>
      </c>
      <c r="AM173" s="179">
        <f>SUMIF('РРО 21-25'!CN$18:CN$1158,свод!AY173,'РРО 21-25'!CA$18:CA$1158)</f>
        <v>0</v>
      </c>
      <c r="AN173" s="179">
        <f>SUMIF('РРО 21-25'!CN$18:CN$1158,свод!AY173,'РРО 21-25'!CB$18:CB$1158)</f>
        <v>0</v>
      </c>
      <c r="AO173" s="179">
        <f>SUMIF('РРО 21-25'!CN$18:CN$1158,свод!AY173,'РРО 21-25'!CC$18:CC$1158)</f>
        <v>0</v>
      </c>
      <c r="AP173" s="179">
        <f>SUMIF('РРО 21-25'!CN$18:CN$1158,свод!AY173,'РРО 21-25'!CD$18:CD$1158)</f>
        <v>0</v>
      </c>
      <c r="AQ173" s="179">
        <f>SUMIF('РРО 21-25'!CN$18:CN$1158,свод!AY173,'РРО 21-25'!CE$18:CE$1158)</f>
        <v>0</v>
      </c>
      <c r="AR173" s="179">
        <f>SUMIF('РРО 21-25'!CN$18:CN$1158,свод!AY173,'РРО 21-25'!CF$18:CF$1158)</f>
        <v>0</v>
      </c>
      <c r="AS173" s="179">
        <f>SUMIF('РРО 21-25'!CN$18:CN$1158,свод!AY173,'РРО 21-25'!CG$18:CG$1158)</f>
        <v>0</v>
      </c>
      <c r="AT173" s="179">
        <f>SUMIF('РРО 21-25'!CN$18:CN$1158,свод!AY173,'РРО 21-25'!CH$18:CH$1158)</f>
        <v>0</v>
      </c>
      <c r="AU173" s="179">
        <f>SUMIF('РРО 21-25'!CN$18:CN$1158,свод!AY173,'РРО 21-25'!CI$18:CI$1158)</f>
        <v>0</v>
      </c>
      <c r="AV173" s="179">
        <f>SUMIF('РРО 21-25'!CN$18:CN$1158,свод!AY173,'РРО 21-25'!CJ$18:CJ$1158)</f>
        <v>0</v>
      </c>
      <c r="AW173" s="179">
        <f>SUMIF('РРО 21-25'!CN$18:CN$1158,свод!AY173,'РРО 21-25'!CK$18:CK$1158)</f>
        <v>0</v>
      </c>
      <c r="AX173" s="179">
        <f>SUMIF('РРО 21-25'!CN$18:CN$1158,свод!AY173,'РРО 21-25'!CL$18:CL$1158)</f>
        <v>0</v>
      </c>
      <c r="AY173" t="str">
        <f t="shared" si="217"/>
        <v>4020000250804плановый</v>
      </c>
      <c r="BC173" s="142">
        <f t="shared" si="207"/>
        <v>0</v>
      </c>
      <c r="BD173" s="142">
        <f t="shared" si="208"/>
        <v>0</v>
      </c>
      <c r="BE173" s="142">
        <f t="shared" si="209"/>
        <v>0</v>
      </c>
      <c r="BF173" s="142">
        <f t="shared" si="210"/>
        <v>0</v>
      </c>
      <c r="BG173" s="142">
        <f t="shared" si="211"/>
        <v>0</v>
      </c>
      <c r="BH173" s="142">
        <f t="shared" si="212"/>
        <v>0</v>
      </c>
      <c r="BI173" s="142">
        <f t="shared" si="213"/>
        <v>0</v>
      </c>
      <c r="BJ173" s="142">
        <f t="shared" si="214"/>
        <v>0</v>
      </c>
      <c r="BK173" s="142">
        <f t="shared" si="215"/>
        <v>0</v>
      </c>
      <c r="BL173" s="142">
        <f t="shared" si="216"/>
        <v>0</v>
      </c>
    </row>
    <row r="174" spans="1:64" ht="15" customHeight="1">
      <c r="A174" s="184">
        <v>402000025</v>
      </c>
      <c r="B174" s="183" t="s">
        <v>408</v>
      </c>
      <c r="C174" s="182" t="s">
        <v>303</v>
      </c>
      <c r="D174" s="182" t="s">
        <v>377</v>
      </c>
      <c r="E174" s="181" t="s">
        <v>92</v>
      </c>
      <c r="F174" s="180">
        <f>SUMIF('РРО 21-25'!CN$18:CN$1158,свод!AY174,'РРО 21-25'!AT$18:AT$1158)</f>
        <v>0</v>
      </c>
      <c r="G174" s="180">
        <f>SUMIF('РРО 21-25'!CN$18:CN$1158,свод!AY174,'РРО 21-25'!AU$18:AU$1158)</f>
        <v>0</v>
      </c>
      <c r="H174" s="179">
        <f>SUMIF('РРО 21-25'!CN$18:CN$1158,свод!AY174,'РРО 21-25'!AV$18:AV$1158)</f>
        <v>0</v>
      </c>
      <c r="I174" s="179">
        <f>SUMIF('РРО 21-25'!CN$18:CN$1158,свод!AY174,'РРО 21-25'!AW$18:AW$1158)</f>
        <v>0</v>
      </c>
      <c r="J174" s="179">
        <f>SUMIF('РРО 21-25'!CN$18:CN$1158,свод!AY174,'РРО 21-25'!AX$18:AX$1158)</f>
        <v>0</v>
      </c>
      <c r="K174" s="179">
        <f>SUMIF('РРО 21-25'!CN$18:CN$1158,свод!AY174,'РРО 21-25'!AY$18:AY$1158)</f>
        <v>0</v>
      </c>
      <c r="L174" s="179">
        <f>SUMIF('РРО 21-25'!CN$18:CN$1158,свод!AY174,'РРО 21-25'!AZ$18:AZ$1158)</f>
        <v>0</v>
      </c>
      <c r="M174" s="179">
        <f>SUMIF('РРО 21-25'!CN$18:CN$1158,свод!AY174,'РРО 21-25'!BA$18:BA$1158)</f>
        <v>0</v>
      </c>
      <c r="N174" s="179">
        <f>SUMIF('РРО 21-25'!CN$18:CN$1158,свод!AY174,'РРО 21-25'!BB$18:BB$1158)</f>
        <v>0</v>
      </c>
      <c r="O174" s="179">
        <f>SUMIF('РРО 21-25'!CN$18:CN$1158,свод!AY174,'РРО 21-25'!BC$18:BC$1158)</f>
        <v>0</v>
      </c>
      <c r="P174" s="180">
        <f>SUMIF('РРО 21-25'!CN$18:CN$1158,свод!AY174,'РРО 21-25'!BD$18:BD$1158)</f>
        <v>0</v>
      </c>
      <c r="Q174" s="179">
        <f>SUMIF('РРО 21-25'!CN$18:CN$1158,свод!AY174,'РРО 21-25'!BE$18:BE$1158)</f>
        <v>0</v>
      </c>
      <c r="R174" s="179">
        <f>SUMIF('РРО 21-25'!CN$18:CN$1158,свод!AY174,'РРО 21-25'!BF$18:BF$1158)</f>
        <v>0</v>
      </c>
      <c r="S174" s="179">
        <f>SUMIF('РРО 21-25'!CN$18:CN$1158,свод!AY174,'РРО 21-25'!BG$18:BG$1158)</f>
        <v>0</v>
      </c>
      <c r="T174" s="179">
        <f>SUMIF('РРО 21-25'!CN$18:CN$1158,свод!AY174,'РРО 21-25'!BH$18:BH$1158)</f>
        <v>0</v>
      </c>
      <c r="U174" s="180">
        <f>SUMIF('РРО 21-25'!CN$18:CN$1158,свод!AY174,'РРО 21-25'!BI$18:BI$1158)</f>
        <v>0</v>
      </c>
      <c r="V174" s="179">
        <f>SUMIF('РРО 21-25'!CN$18:CN$1158,свод!AY174,'РРО 21-25'!BJ$18:BJ$1158)</f>
        <v>0</v>
      </c>
      <c r="W174" s="179">
        <f>SUMIF('РРО 21-25'!CN$18:CN$1158,свод!AY174,'РРО 21-25'!BK$18:BK$1158)</f>
        <v>0</v>
      </c>
      <c r="X174" s="179">
        <f>SUMIF('РРО 21-25'!CN$18:CN$1158,свод!AY174,'РРО 21-25'!BL$18:BL$1158)</f>
        <v>0</v>
      </c>
      <c r="Y174" s="179">
        <f>SUMIF('РРО 21-25'!CN$18:CN$1158,свод!AY174,'РРО 21-25'!BM$18:BM$1158)</f>
        <v>0</v>
      </c>
      <c r="Z174" s="180">
        <f>SUMIF('РРО 21-25'!CN$18:CN$1158,свод!AY174,'РРО 21-25'!BN$18:BN$1158)</f>
        <v>0</v>
      </c>
      <c r="AA174" s="179">
        <f>SUMIF('РРО 21-25'!CN$18:CN$1158,свод!AY174,'РРО 21-25'!BO$18:BO$1158)</f>
        <v>0</v>
      </c>
      <c r="AB174" s="179">
        <f>SUMIF('РРО 21-25'!CN$18:CN$1158,свод!AY174,'РРО 21-25'!BP$18:BP$1158)</f>
        <v>0</v>
      </c>
      <c r="AC174" s="179">
        <f>SUMIF('РРО 21-25'!CN$18:CN$1158,свод!AY174,'РРО 21-25'!BQ$18:BQ$1158)</f>
        <v>0</v>
      </c>
      <c r="AD174" s="179">
        <f>SUMIF('РРО 21-25'!CN$18:CN$1158,свод!AY174,'РРО 21-25'!BR$18:BR$1158)</f>
        <v>0</v>
      </c>
      <c r="AE174" s="180">
        <f>SUMIF('РРО 21-25'!CN$18:CN$1158,свод!AY174,'РРО 21-25'!BS$18:BS$1158)</f>
        <v>0</v>
      </c>
      <c r="AF174" s="179">
        <f>SUMIF('РРО 21-25'!CN$18:CN$1158,свод!AY174,'РРО 21-25'!BT$18:BT$1158)</f>
        <v>0</v>
      </c>
      <c r="AG174" s="179">
        <f>SUMIF('РРО 21-25'!CN$18:CN$1158,свод!AY174,'РРО 21-25'!BU$18:BU$1158)</f>
        <v>0</v>
      </c>
      <c r="AH174" s="179">
        <f>SUMIF('РРО 21-25'!CN$18:CN$1158,свод!AY174,'РРО 21-25'!BV$18:BV$1158)</f>
        <v>0</v>
      </c>
      <c r="AI174" s="179">
        <f>SUMIF('РРО 21-25'!CN$18:CN$1158,свод!AY174,'РРО 21-25'!BW$18:BW$1158)</f>
        <v>0</v>
      </c>
      <c r="AJ174" s="179">
        <f>SUMIF('РРО 21-25'!CN$18:CN$1158,свод!AY174,'РРО 21-25'!BX$18:BX$1158)</f>
        <v>0</v>
      </c>
      <c r="AK174" s="179">
        <f>SUMIF('РРО 21-25'!CN$18:CN$1158,свод!AY174,'РРО 21-25'!BY$18:BY$1158)</f>
        <v>0</v>
      </c>
      <c r="AL174" s="179">
        <f>SUMIF('РРО 21-25'!CN$18:CN$1158,свод!AY174,'РРО 21-25'!BZ$18:BZ$1158)</f>
        <v>0</v>
      </c>
      <c r="AM174" s="179">
        <f>SUMIF('РРО 21-25'!CN$18:CN$1158,свод!AY174,'РРО 21-25'!CA$18:CA$1158)</f>
        <v>0</v>
      </c>
      <c r="AN174" s="179">
        <f>SUMIF('РРО 21-25'!CN$18:CN$1158,свод!AY174,'РРО 21-25'!CB$18:CB$1158)</f>
        <v>0</v>
      </c>
      <c r="AO174" s="179">
        <f>SUMIF('РРО 21-25'!CN$18:CN$1158,свод!AY174,'РРО 21-25'!CC$18:CC$1158)</f>
        <v>0</v>
      </c>
      <c r="AP174" s="179">
        <f>SUMIF('РРО 21-25'!CN$18:CN$1158,свод!AY174,'РРО 21-25'!CD$18:CD$1158)</f>
        <v>0</v>
      </c>
      <c r="AQ174" s="179">
        <f>SUMIF('РРО 21-25'!CN$18:CN$1158,свод!AY174,'РРО 21-25'!CE$18:CE$1158)</f>
        <v>0</v>
      </c>
      <c r="AR174" s="179">
        <f>SUMIF('РРО 21-25'!CN$18:CN$1158,свод!AY174,'РРО 21-25'!CF$18:CF$1158)</f>
        <v>0</v>
      </c>
      <c r="AS174" s="179">
        <f>SUMIF('РРО 21-25'!CN$18:CN$1158,свод!AY174,'РРО 21-25'!CG$18:CG$1158)</f>
        <v>0</v>
      </c>
      <c r="AT174" s="179">
        <f>SUMIF('РРО 21-25'!CN$18:CN$1158,свод!AY174,'РРО 21-25'!CH$18:CH$1158)</f>
        <v>0</v>
      </c>
      <c r="AU174" s="179">
        <f>SUMIF('РРО 21-25'!CN$18:CN$1158,свод!AY174,'РРО 21-25'!CI$18:CI$1158)</f>
        <v>0</v>
      </c>
      <c r="AV174" s="179">
        <f>SUMIF('РРО 21-25'!CN$18:CN$1158,свод!AY174,'РРО 21-25'!CJ$18:CJ$1158)</f>
        <v>0</v>
      </c>
      <c r="AW174" s="179">
        <f>SUMIF('РРО 21-25'!CN$18:CN$1158,свод!AY174,'РРО 21-25'!CK$18:CK$1158)</f>
        <v>0</v>
      </c>
      <c r="AX174" s="179">
        <f>SUMIF('РРО 21-25'!CN$18:CN$1158,свод!AY174,'РРО 21-25'!CL$18:CL$1158)</f>
        <v>0</v>
      </c>
      <c r="AY174" t="str">
        <f t="shared" si="217"/>
        <v>4020000251006плановый</v>
      </c>
      <c r="BC174" s="142">
        <f t="shared" si="207"/>
        <v>0</v>
      </c>
      <c r="BD174" s="142">
        <f t="shared" si="208"/>
        <v>0</v>
      </c>
      <c r="BE174" s="142">
        <f t="shared" si="209"/>
        <v>0</v>
      </c>
      <c r="BF174" s="142">
        <f t="shared" si="210"/>
        <v>0</v>
      </c>
      <c r="BG174" s="142">
        <f t="shared" si="211"/>
        <v>0</v>
      </c>
      <c r="BH174" s="142">
        <f t="shared" si="212"/>
        <v>0</v>
      </c>
      <c r="BI174" s="142">
        <f t="shared" si="213"/>
        <v>0</v>
      </c>
      <c r="BJ174" s="142">
        <f t="shared" si="214"/>
        <v>0</v>
      </c>
      <c r="BK174" s="142">
        <f t="shared" si="215"/>
        <v>0</v>
      </c>
      <c r="BL174" s="142">
        <f t="shared" si="216"/>
        <v>0</v>
      </c>
    </row>
    <row r="175" spans="1:64" ht="15" customHeight="1">
      <c r="A175" s="184">
        <v>402000025</v>
      </c>
      <c r="B175" s="183" t="s">
        <v>408</v>
      </c>
      <c r="C175" s="182" t="s">
        <v>147</v>
      </c>
      <c r="D175" s="182" t="s">
        <v>90</v>
      </c>
      <c r="E175" s="181" t="s">
        <v>92</v>
      </c>
      <c r="F175" s="180">
        <f>SUMIF('РРО 21-25'!CN$18:CN$1158,свод!AY175,'РРО 21-25'!AT$18:AT$1158)</f>
        <v>0</v>
      </c>
      <c r="G175" s="180">
        <f>SUMIF('РРО 21-25'!CN$18:CN$1158,свод!AY175,'РРО 21-25'!AU$18:AU$1158)</f>
        <v>0</v>
      </c>
      <c r="H175" s="179">
        <f>SUMIF('РРО 21-25'!CN$18:CN$1158,свод!AY175,'РРО 21-25'!AV$18:AV$1158)</f>
        <v>0</v>
      </c>
      <c r="I175" s="179">
        <f>SUMIF('РРО 21-25'!CN$18:CN$1158,свод!AY175,'РРО 21-25'!AW$18:AW$1158)</f>
        <v>0</v>
      </c>
      <c r="J175" s="179">
        <f>SUMIF('РРО 21-25'!CN$18:CN$1158,свод!AY175,'РРО 21-25'!AX$18:AX$1158)</f>
        <v>0</v>
      </c>
      <c r="K175" s="179">
        <f>SUMIF('РРО 21-25'!CN$18:CN$1158,свод!AY175,'РРО 21-25'!AY$18:AY$1158)</f>
        <v>0</v>
      </c>
      <c r="L175" s="179">
        <f>SUMIF('РРО 21-25'!CN$18:CN$1158,свод!AY175,'РРО 21-25'!AZ$18:AZ$1158)</f>
        <v>0</v>
      </c>
      <c r="M175" s="179">
        <f>SUMIF('РРО 21-25'!CN$18:CN$1158,свод!AY175,'РРО 21-25'!BA$18:BA$1158)</f>
        <v>0</v>
      </c>
      <c r="N175" s="179">
        <f>SUMIF('РРО 21-25'!CN$18:CN$1158,свод!AY175,'РРО 21-25'!BB$18:BB$1158)</f>
        <v>0</v>
      </c>
      <c r="O175" s="179">
        <f>SUMIF('РРО 21-25'!CN$18:CN$1158,свод!AY175,'РРО 21-25'!BC$18:BC$1158)</f>
        <v>0</v>
      </c>
      <c r="P175" s="180">
        <f>SUMIF('РРО 21-25'!CN$18:CN$1158,свод!AY175,'РРО 21-25'!BD$18:BD$1158)</f>
        <v>0</v>
      </c>
      <c r="Q175" s="179">
        <f>SUMIF('РРО 21-25'!CN$18:CN$1158,свод!AY175,'РРО 21-25'!BE$18:BE$1158)</f>
        <v>0</v>
      </c>
      <c r="R175" s="179">
        <f>SUMIF('РРО 21-25'!CN$18:CN$1158,свод!AY175,'РРО 21-25'!BF$18:BF$1158)</f>
        <v>0</v>
      </c>
      <c r="S175" s="179">
        <f>SUMIF('РРО 21-25'!CN$18:CN$1158,свод!AY175,'РРО 21-25'!BG$18:BG$1158)</f>
        <v>0</v>
      </c>
      <c r="T175" s="179">
        <f>SUMIF('РРО 21-25'!CN$18:CN$1158,свод!AY175,'РРО 21-25'!BH$18:BH$1158)</f>
        <v>0</v>
      </c>
      <c r="U175" s="180">
        <f>SUMIF('РРО 21-25'!CN$18:CN$1158,свод!AY175,'РРО 21-25'!BI$18:BI$1158)</f>
        <v>0</v>
      </c>
      <c r="V175" s="179">
        <f>SUMIF('РРО 21-25'!CN$18:CN$1158,свод!AY175,'РРО 21-25'!BJ$18:BJ$1158)</f>
        <v>0</v>
      </c>
      <c r="W175" s="179">
        <f>SUMIF('РРО 21-25'!CN$18:CN$1158,свод!AY175,'РРО 21-25'!BK$18:BK$1158)</f>
        <v>0</v>
      </c>
      <c r="X175" s="179">
        <f>SUMIF('РРО 21-25'!CN$18:CN$1158,свод!AY175,'РРО 21-25'!BL$18:BL$1158)</f>
        <v>0</v>
      </c>
      <c r="Y175" s="179">
        <f>SUMIF('РРО 21-25'!CN$18:CN$1158,свод!AY175,'РРО 21-25'!BM$18:BM$1158)</f>
        <v>0</v>
      </c>
      <c r="Z175" s="180">
        <f>SUMIF('РРО 21-25'!CN$18:CN$1158,свод!AY175,'РРО 21-25'!BN$18:BN$1158)</f>
        <v>0</v>
      </c>
      <c r="AA175" s="179">
        <f>SUMIF('РРО 21-25'!CN$18:CN$1158,свод!AY175,'РРО 21-25'!BO$18:BO$1158)</f>
        <v>0</v>
      </c>
      <c r="AB175" s="179">
        <f>SUMIF('РРО 21-25'!CN$18:CN$1158,свод!AY175,'РРО 21-25'!BP$18:BP$1158)</f>
        <v>0</v>
      </c>
      <c r="AC175" s="179">
        <f>SUMIF('РРО 21-25'!CN$18:CN$1158,свод!AY175,'РРО 21-25'!BQ$18:BQ$1158)</f>
        <v>0</v>
      </c>
      <c r="AD175" s="179">
        <f>SUMIF('РРО 21-25'!CN$18:CN$1158,свод!AY175,'РРО 21-25'!BR$18:BR$1158)</f>
        <v>0</v>
      </c>
      <c r="AE175" s="180">
        <f>SUMIF('РРО 21-25'!CN$18:CN$1158,свод!AY175,'РРО 21-25'!BS$18:BS$1158)</f>
        <v>0</v>
      </c>
      <c r="AF175" s="179">
        <f>SUMIF('РРО 21-25'!CN$18:CN$1158,свод!AY175,'РРО 21-25'!BT$18:BT$1158)</f>
        <v>0</v>
      </c>
      <c r="AG175" s="179">
        <f>SUMIF('РРО 21-25'!CN$18:CN$1158,свод!AY175,'РРО 21-25'!BU$18:BU$1158)</f>
        <v>0</v>
      </c>
      <c r="AH175" s="179">
        <f>SUMIF('РРО 21-25'!CN$18:CN$1158,свод!AY175,'РРО 21-25'!BV$18:BV$1158)</f>
        <v>0</v>
      </c>
      <c r="AI175" s="179">
        <f>SUMIF('РРО 21-25'!CN$18:CN$1158,свод!AY175,'РРО 21-25'!BW$18:BW$1158)</f>
        <v>0</v>
      </c>
      <c r="AJ175" s="179">
        <f>SUMIF('РРО 21-25'!CN$18:CN$1158,свод!AY175,'РРО 21-25'!BX$18:BX$1158)</f>
        <v>0</v>
      </c>
      <c r="AK175" s="179">
        <f>SUMIF('РРО 21-25'!CN$18:CN$1158,свод!AY175,'РРО 21-25'!BY$18:BY$1158)</f>
        <v>0</v>
      </c>
      <c r="AL175" s="179">
        <f>SUMIF('РРО 21-25'!CN$18:CN$1158,свод!AY175,'РРО 21-25'!BZ$18:BZ$1158)</f>
        <v>0</v>
      </c>
      <c r="AM175" s="179">
        <f>SUMIF('РРО 21-25'!CN$18:CN$1158,свод!AY175,'РРО 21-25'!CA$18:CA$1158)</f>
        <v>0</v>
      </c>
      <c r="AN175" s="179">
        <f>SUMIF('РРО 21-25'!CN$18:CN$1158,свод!AY175,'РРО 21-25'!CB$18:CB$1158)</f>
        <v>0</v>
      </c>
      <c r="AO175" s="179">
        <f>SUMIF('РРО 21-25'!CN$18:CN$1158,свод!AY175,'РРО 21-25'!CC$18:CC$1158)</f>
        <v>0</v>
      </c>
      <c r="AP175" s="179">
        <f>SUMIF('РРО 21-25'!CN$18:CN$1158,свод!AY175,'РРО 21-25'!CD$18:CD$1158)</f>
        <v>0</v>
      </c>
      <c r="AQ175" s="179">
        <f>SUMIF('РРО 21-25'!CN$18:CN$1158,свод!AY175,'РРО 21-25'!CE$18:CE$1158)</f>
        <v>0</v>
      </c>
      <c r="AR175" s="179">
        <f>SUMIF('РРО 21-25'!CN$18:CN$1158,свод!AY175,'РРО 21-25'!CF$18:CF$1158)</f>
        <v>0</v>
      </c>
      <c r="AS175" s="179">
        <f>SUMIF('РРО 21-25'!CN$18:CN$1158,свод!AY175,'РРО 21-25'!CG$18:CG$1158)</f>
        <v>0</v>
      </c>
      <c r="AT175" s="179">
        <f>SUMIF('РРО 21-25'!CN$18:CN$1158,свод!AY175,'РРО 21-25'!CH$18:CH$1158)</f>
        <v>0</v>
      </c>
      <c r="AU175" s="179">
        <f>SUMIF('РРО 21-25'!CN$18:CN$1158,свод!AY175,'РРО 21-25'!CI$18:CI$1158)</f>
        <v>0</v>
      </c>
      <c r="AV175" s="179">
        <f>SUMIF('РРО 21-25'!CN$18:CN$1158,свод!AY175,'РРО 21-25'!CJ$18:CJ$1158)</f>
        <v>0</v>
      </c>
      <c r="AW175" s="179">
        <f>SUMIF('РРО 21-25'!CN$18:CN$1158,свод!AY175,'РРО 21-25'!CK$18:CK$1158)</f>
        <v>0</v>
      </c>
      <c r="AX175" s="179">
        <f>SUMIF('РРО 21-25'!CN$18:CN$1158,свод!AY175,'РРО 21-25'!CL$18:CL$1158)</f>
        <v>0</v>
      </c>
      <c r="AY175" t="str">
        <f t="shared" si="217"/>
        <v>4020000251102плановый</v>
      </c>
      <c r="BC175" s="142">
        <f t="shared" si="207"/>
        <v>0</v>
      </c>
      <c r="BD175" s="142">
        <f t="shared" si="208"/>
        <v>0</v>
      </c>
      <c r="BE175" s="142">
        <f t="shared" si="209"/>
        <v>0</v>
      </c>
      <c r="BF175" s="142">
        <f t="shared" si="210"/>
        <v>0</v>
      </c>
      <c r="BG175" s="142">
        <f t="shared" si="211"/>
        <v>0</v>
      </c>
      <c r="BH175" s="142">
        <f t="shared" si="212"/>
        <v>0</v>
      </c>
      <c r="BI175" s="142">
        <f t="shared" si="213"/>
        <v>0</v>
      </c>
      <c r="BJ175" s="142">
        <f t="shared" si="214"/>
        <v>0</v>
      </c>
      <c r="BK175" s="142">
        <f t="shared" si="215"/>
        <v>0</v>
      </c>
      <c r="BL175" s="142">
        <f t="shared" si="216"/>
        <v>0</v>
      </c>
    </row>
    <row r="176" spans="1:64" ht="15" customHeight="1">
      <c r="A176" s="184">
        <v>403010007</v>
      </c>
      <c r="B176" s="183" t="s">
        <v>439</v>
      </c>
      <c r="C176" s="182" t="s">
        <v>137</v>
      </c>
      <c r="D176" s="182" t="s">
        <v>65</v>
      </c>
      <c r="E176" s="181" t="s">
        <v>92</v>
      </c>
      <c r="F176" s="180">
        <f>SUMIF('РРО 21-25'!CN$18:CN$1158,свод!AY176,'РРО 21-25'!AT$18:AT$1158)</f>
        <v>555000</v>
      </c>
      <c r="G176" s="180">
        <f>SUMIF('РРО 21-25'!CN$18:CN$1158,свод!AY176,'РРО 21-25'!AU$18:AU$1158)</f>
        <v>555000</v>
      </c>
      <c r="H176" s="179">
        <f>SUMIF('РРО 21-25'!CN$18:CN$1158,свод!AY176,'РРО 21-25'!AV$18:AV$1158)</f>
        <v>0</v>
      </c>
      <c r="I176" s="179">
        <f>SUMIF('РРО 21-25'!CN$18:CN$1158,свод!AY176,'РРО 21-25'!AW$18:AW$1158)</f>
        <v>0</v>
      </c>
      <c r="J176" s="179">
        <f>SUMIF('РРО 21-25'!CN$18:CN$1158,свод!AY176,'РРО 21-25'!AX$18:AX$1158)</f>
        <v>0</v>
      </c>
      <c r="K176" s="179">
        <f>SUMIF('РРО 21-25'!CN$18:CN$1158,свод!AY176,'РРО 21-25'!AY$18:AY$1158)</f>
        <v>0</v>
      </c>
      <c r="L176" s="179">
        <f>SUMIF('РРО 21-25'!CN$18:CN$1158,свод!AY176,'РРО 21-25'!AZ$18:AZ$1158)</f>
        <v>0</v>
      </c>
      <c r="M176" s="179">
        <f>SUMIF('РРО 21-25'!CN$18:CN$1158,свод!AY176,'РРО 21-25'!BA$18:BA$1158)</f>
        <v>0</v>
      </c>
      <c r="N176" s="179">
        <f>SUMIF('РРО 21-25'!CN$18:CN$1158,свод!AY176,'РРО 21-25'!BB$18:BB$1158)</f>
        <v>555000</v>
      </c>
      <c r="O176" s="179">
        <f>SUMIF('РРО 21-25'!CN$18:CN$1158,свод!AY176,'РРО 21-25'!BC$18:BC$1158)</f>
        <v>555000</v>
      </c>
      <c r="P176" s="180">
        <f>SUMIF('РРО 21-25'!CN$18:CN$1158,свод!AY176,'РРО 21-25'!BD$18:BD$1158)</f>
        <v>228200</v>
      </c>
      <c r="Q176" s="179">
        <f>SUMIF('РРО 21-25'!CN$18:CN$1158,свод!AY176,'РРО 21-25'!BE$18:BE$1158)</f>
        <v>0</v>
      </c>
      <c r="R176" s="179">
        <f>SUMIF('РРО 21-25'!CN$18:CN$1158,свод!AY176,'РРО 21-25'!BF$18:BF$1158)</f>
        <v>0</v>
      </c>
      <c r="S176" s="179">
        <f>SUMIF('РРО 21-25'!CN$18:CN$1158,свод!AY176,'РРО 21-25'!BG$18:BG$1158)</f>
        <v>0</v>
      </c>
      <c r="T176" s="179">
        <f>SUMIF('РРО 21-25'!CN$18:CN$1158,свод!AY176,'РРО 21-25'!BH$18:BH$1158)</f>
        <v>228200</v>
      </c>
      <c r="U176" s="180">
        <f>SUMIF('РРО 21-25'!CN$18:CN$1158,свод!AY176,'РРО 21-25'!BI$18:BI$1158)</f>
        <v>508500</v>
      </c>
      <c r="V176" s="179">
        <f>SUMIF('РРО 21-25'!CN$18:CN$1158,свод!AY176,'РРО 21-25'!BJ$18:BJ$1158)</f>
        <v>0</v>
      </c>
      <c r="W176" s="179">
        <f>SUMIF('РРО 21-25'!CN$18:CN$1158,свод!AY176,'РРО 21-25'!BK$18:BK$1158)</f>
        <v>0</v>
      </c>
      <c r="X176" s="179">
        <f>SUMIF('РРО 21-25'!CN$18:CN$1158,свод!AY176,'РРО 21-25'!BL$18:BL$1158)</f>
        <v>0</v>
      </c>
      <c r="Y176" s="179">
        <f>SUMIF('РРО 21-25'!CN$18:CN$1158,свод!AY176,'РРО 21-25'!BM$18:BM$1158)</f>
        <v>508500</v>
      </c>
      <c r="Z176" s="180">
        <f>SUMIF('РРО 21-25'!CN$18:CN$1158,свод!AY176,'РРО 21-25'!BN$18:BN$1158)</f>
        <v>508500</v>
      </c>
      <c r="AA176" s="179">
        <f>SUMIF('РРО 21-25'!CN$18:CN$1158,свод!AY176,'РРО 21-25'!BO$18:BO$1158)</f>
        <v>0</v>
      </c>
      <c r="AB176" s="179">
        <f>SUMIF('РРО 21-25'!CN$18:CN$1158,свод!AY176,'РРО 21-25'!BP$18:BP$1158)</f>
        <v>0</v>
      </c>
      <c r="AC176" s="179">
        <f>SUMIF('РРО 21-25'!CN$18:CN$1158,свод!AY176,'РРО 21-25'!BQ$18:BQ$1158)</f>
        <v>0</v>
      </c>
      <c r="AD176" s="179">
        <f>SUMIF('РРО 21-25'!CN$18:CN$1158,свод!AY176,'РРО 21-25'!BR$18:BR$1158)</f>
        <v>508500</v>
      </c>
      <c r="AE176" s="180">
        <f>SUMIF('РРО 21-25'!CN$18:CN$1158,свод!AY176,'РРО 21-25'!BS$18:BS$1158)</f>
        <v>508500</v>
      </c>
      <c r="AF176" s="179">
        <f>SUMIF('РРО 21-25'!CN$18:CN$1158,свод!AY176,'РРО 21-25'!BT$18:BT$1158)</f>
        <v>0</v>
      </c>
      <c r="AG176" s="179">
        <f>SUMIF('РРО 21-25'!CN$18:CN$1158,свод!AY176,'РРО 21-25'!BU$18:BU$1158)</f>
        <v>0</v>
      </c>
      <c r="AH176" s="179">
        <f>SUMIF('РРО 21-25'!CN$18:CN$1158,свод!AY176,'РРО 21-25'!BV$18:BV$1158)</f>
        <v>0</v>
      </c>
      <c r="AI176" s="179">
        <f>SUMIF('РРО 21-25'!CN$18:CN$1158,свод!AY176,'РРО 21-25'!BW$18:BW$1158)</f>
        <v>508500</v>
      </c>
      <c r="AJ176" s="179">
        <f>SUMIF('РРО 21-25'!CN$18:CN$1158,свод!AY176,'РРО 21-25'!BX$18:BX$1158)</f>
        <v>555000</v>
      </c>
      <c r="AK176" s="179">
        <f>SUMIF('РРО 21-25'!CN$18:CN$1158,свод!AY176,'РРО 21-25'!BY$18:BY$1158)</f>
        <v>0</v>
      </c>
      <c r="AL176" s="179">
        <f>SUMIF('РРО 21-25'!CN$18:CN$1158,свод!AY176,'РРО 21-25'!BZ$18:BZ$1158)</f>
        <v>0</v>
      </c>
      <c r="AM176" s="179">
        <f>SUMIF('РРО 21-25'!CN$18:CN$1158,свод!AY176,'РРО 21-25'!CA$18:CA$1158)</f>
        <v>0</v>
      </c>
      <c r="AN176" s="179">
        <f>SUMIF('РРО 21-25'!CN$18:CN$1158,свод!AY176,'РРО 21-25'!CB$18:CB$1158)</f>
        <v>555000</v>
      </c>
      <c r="AO176" s="179">
        <f>SUMIF('РРО 21-25'!CN$18:CN$1158,свод!AY176,'РРО 21-25'!CC$18:CC$1158)</f>
        <v>228200</v>
      </c>
      <c r="AP176" s="179">
        <f>SUMIF('РРО 21-25'!CN$18:CN$1158,свод!AY176,'РРО 21-25'!CD$18:CD$1158)</f>
        <v>0</v>
      </c>
      <c r="AQ176" s="179">
        <f>SUMIF('РРО 21-25'!CN$18:CN$1158,свод!AY176,'РРО 21-25'!CE$18:CE$1158)</f>
        <v>0</v>
      </c>
      <c r="AR176" s="179">
        <f>SUMIF('РРО 21-25'!CN$18:CN$1158,свод!AY176,'РРО 21-25'!CF$18:CF$1158)</f>
        <v>0</v>
      </c>
      <c r="AS176" s="179">
        <f>SUMIF('РРО 21-25'!CN$18:CN$1158,свод!AY176,'РРО 21-25'!CG$18:CG$1158)</f>
        <v>228200</v>
      </c>
      <c r="AT176" s="179">
        <f>SUMIF('РРО 21-25'!CN$18:CN$1158,свод!AY176,'РРО 21-25'!CH$18:CH$1158)</f>
        <v>508500</v>
      </c>
      <c r="AU176" s="179">
        <f>SUMIF('РРО 21-25'!CN$18:CN$1158,свод!AY176,'РРО 21-25'!CI$18:CI$1158)</f>
        <v>0</v>
      </c>
      <c r="AV176" s="179">
        <f>SUMIF('РРО 21-25'!CN$18:CN$1158,свод!AY176,'РРО 21-25'!CJ$18:CJ$1158)</f>
        <v>0</v>
      </c>
      <c r="AW176" s="179">
        <f>SUMIF('РРО 21-25'!CN$18:CN$1158,свод!AY176,'РРО 21-25'!CK$18:CK$1158)</f>
        <v>0</v>
      </c>
      <c r="AX176" s="179">
        <f>SUMIF('РРО 21-25'!CN$18:CN$1158,свод!AY176,'РРО 21-25'!CL$18:CL$1158)</f>
        <v>508500</v>
      </c>
      <c r="AY176" t="str">
        <f t="shared" si="217"/>
        <v>4030100070412плановый</v>
      </c>
      <c r="BC176" s="142">
        <f t="shared" si="207"/>
        <v>0</v>
      </c>
      <c r="BD176" s="142">
        <f t="shared" si="208"/>
        <v>0</v>
      </c>
      <c r="BE176" s="142">
        <f t="shared" si="209"/>
        <v>0</v>
      </c>
      <c r="BF176" s="142">
        <f t="shared" si="210"/>
        <v>0</v>
      </c>
      <c r="BG176" s="142">
        <f t="shared" si="211"/>
        <v>0</v>
      </c>
      <c r="BH176" s="142">
        <f t="shared" si="212"/>
        <v>0</v>
      </c>
      <c r="BI176" s="142">
        <f t="shared" si="213"/>
        <v>0</v>
      </c>
      <c r="BJ176" s="142">
        <f t="shared" si="214"/>
        <v>0</v>
      </c>
      <c r="BK176" s="142">
        <f t="shared" si="215"/>
        <v>0</v>
      </c>
      <c r="BL176" s="142">
        <f t="shared" si="216"/>
        <v>0</v>
      </c>
    </row>
    <row r="177" spans="1:64" ht="15" customHeight="1">
      <c r="A177" s="184">
        <v>403010014</v>
      </c>
      <c r="B177" s="185" t="s">
        <v>432</v>
      </c>
      <c r="C177" s="182" t="s">
        <v>71</v>
      </c>
      <c r="D177" s="182">
        <v>13</v>
      </c>
      <c r="E177" s="181" t="s">
        <v>92</v>
      </c>
      <c r="F177" s="180">
        <f>SUMIF('РРО 21-25'!CN$18:CN$1158,свод!AY177,'РРО 21-25'!AT$18:AT$1158)</f>
        <v>7650</v>
      </c>
      <c r="G177" s="180">
        <f>SUMIF('РРО 21-25'!CN$18:CN$1158,свод!AY177,'РРО 21-25'!AU$18:AU$1158)</f>
        <v>7650</v>
      </c>
      <c r="H177" s="179">
        <f>SUMIF('РРО 21-25'!CN$18:CN$1158,свод!AY177,'РРО 21-25'!AV$18:AV$1158)</f>
        <v>0</v>
      </c>
      <c r="I177" s="179">
        <f>SUMIF('РРО 21-25'!CN$18:CN$1158,свод!AY177,'РРО 21-25'!AW$18:AW$1158)</f>
        <v>0</v>
      </c>
      <c r="J177" s="179">
        <f>SUMIF('РРО 21-25'!CN$18:CN$1158,свод!AY177,'РРО 21-25'!AX$18:AX$1158)</f>
        <v>0</v>
      </c>
      <c r="K177" s="179">
        <f>SUMIF('РРО 21-25'!CN$18:CN$1158,свод!AY177,'РРО 21-25'!AY$18:AY$1158)</f>
        <v>0</v>
      </c>
      <c r="L177" s="179">
        <f>SUMIF('РРО 21-25'!CN$18:CN$1158,свод!AY177,'РРО 21-25'!AZ$18:AZ$1158)</f>
        <v>0</v>
      </c>
      <c r="M177" s="179">
        <f>SUMIF('РРО 21-25'!CN$18:CN$1158,свод!AY177,'РРО 21-25'!BA$18:BA$1158)</f>
        <v>0</v>
      </c>
      <c r="N177" s="179">
        <f>SUMIF('РРО 21-25'!CN$18:CN$1158,свод!AY177,'РРО 21-25'!BB$18:BB$1158)</f>
        <v>7650</v>
      </c>
      <c r="O177" s="179">
        <f>SUMIF('РРО 21-25'!CN$18:CN$1158,свод!AY177,'РРО 21-25'!BC$18:BC$1158)</f>
        <v>7650</v>
      </c>
      <c r="P177" s="180">
        <f>SUMIF('РРО 21-25'!CN$18:CN$1158,свод!AY177,'РРО 21-25'!BD$18:BD$1158)</f>
        <v>7650</v>
      </c>
      <c r="Q177" s="179">
        <f>SUMIF('РРО 21-25'!CN$18:CN$1158,свод!AY177,'РРО 21-25'!BE$18:BE$1158)</f>
        <v>0</v>
      </c>
      <c r="R177" s="179">
        <f>SUMIF('РРО 21-25'!CN$18:CN$1158,свод!AY177,'РРО 21-25'!BF$18:BF$1158)</f>
        <v>0</v>
      </c>
      <c r="S177" s="179">
        <f>SUMIF('РРО 21-25'!CN$18:CN$1158,свод!AY177,'РРО 21-25'!BG$18:BG$1158)</f>
        <v>0</v>
      </c>
      <c r="T177" s="179">
        <f>SUMIF('РРО 21-25'!CN$18:CN$1158,свод!AY177,'РРО 21-25'!BH$18:BH$1158)</f>
        <v>7650</v>
      </c>
      <c r="U177" s="180">
        <f>SUMIF('РРО 21-25'!CN$18:CN$1158,свод!AY177,'РРО 21-25'!BI$18:BI$1158)</f>
        <v>7650</v>
      </c>
      <c r="V177" s="179">
        <f>SUMIF('РРО 21-25'!CN$18:CN$1158,свод!AY177,'РРО 21-25'!BJ$18:BJ$1158)</f>
        <v>0</v>
      </c>
      <c r="W177" s="179">
        <f>SUMIF('РРО 21-25'!CN$18:CN$1158,свод!AY177,'РРО 21-25'!BK$18:BK$1158)</f>
        <v>0</v>
      </c>
      <c r="X177" s="179">
        <f>SUMIF('РРО 21-25'!CN$18:CN$1158,свод!AY177,'РРО 21-25'!BL$18:BL$1158)</f>
        <v>0</v>
      </c>
      <c r="Y177" s="179">
        <f>SUMIF('РРО 21-25'!CN$18:CN$1158,свод!AY177,'РРО 21-25'!BM$18:BM$1158)</f>
        <v>7650</v>
      </c>
      <c r="Z177" s="180">
        <f>SUMIF('РРО 21-25'!CN$18:CN$1158,свод!AY177,'РРО 21-25'!BN$18:BN$1158)</f>
        <v>7650</v>
      </c>
      <c r="AA177" s="179">
        <f>SUMIF('РРО 21-25'!CN$18:CN$1158,свод!AY177,'РРО 21-25'!BO$18:BO$1158)</f>
        <v>0</v>
      </c>
      <c r="AB177" s="179">
        <f>SUMIF('РРО 21-25'!CN$18:CN$1158,свод!AY177,'РРО 21-25'!BP$18:BP$1158)</f>
        <v>0</v>
      </c>
      <c r="AC177" s="179">
        <f>SUMIF('РРО 21-25'!CN$18:CN$1158,свод!AY177,'РРО 21-25'!BQ$18:BQ$1158)</f>
        <v>0</v>
      </c>
      <c r="AD177" s="179">
        <f>SUMIF('РРО 21-25'!CN$18:CN$1158,свод!AY177,'РРО 21-25'!BR$18:BR$1158)</f>
        <v>7650</v>
      </c>
      <c r="AE177" s="180">
        <f>SUMIF('РРО 21-25'!CN$18:CN$1158,свод!AY177,'РРО 21-25'!BS$18:BS$1158)</f>
        <v>7650</v>
      </c>
      <c r="AF177" s="179">
        <f>SUMIF('РРО 21-25'!CN$18:CN$1158,свод!AY177,'РРО 21-25'!BT$18:BT$1158)</f>
        <v>0</v>
      </c>
      <c r="AG177" s="179">
        <f>SUMIF('РРО 21-25'!CN$18:CN$1158,свод!AY177,'РРО 21-25'!BU$18:BU$1158)</f>
        <v>0</v>
      </c>
      <c r="AH177" s="179">
        <f>SUMIF('РРО 21-25'!CN$18:CN$1158,свод!AY177,'РРО 21-25'!BV$18:BV$1158)</f>
        <v>0</v>
      </c>
      <c r="AI177" s="179">
        <f>SUMIF('РРО 21-25'!CN$18:CN$1158,свод!AY177,'РРО 21-25'!BW$18:BW$1158)</f>
        <v>7650</v>
      </c>
      <c r="AJ177" s="179">
        <f>SUMIF('РРО 21-25'!CN$18:CN$1158,свод!AY177,'РРО 21-25'!BX$18:BX$1158)</f>
        <v>7650</v>
      </c>
      <c r="AK177" s="179">
        <f>SUMIF('РРО 21-25'!CN$18:CN$1158,свод!AY177,'РРО 21-25'!BY$18:BY$1158)</f>
        <v>0</v>
      </c>
      <c r="AL177" s="179">
        <f>SUMIF('РРО 21-25'!CN$18:CN$1158,свод!AY177,'РРО 21-25'!BZ$18:BZ$1158)</f>
        <v>0</v>
      </c>
      <c r="AM177" s="179">
        <f>SUMIF('РРО 21-25'!CN$18:CN$1158,свод!AY177,'РРО 21-25'!CA$18:CA$1158)</f>
        <v>0</v>
      </c>
      <c r="AN177" s="179">
        <f>SUMIF('РРО 21-25'!CN$18:CN$1158,свод!AY177,'РРО 21-25'!CB$18:CB$1158)</f>
        <v>7650</v>
      </c>
      <c r="AO177" s="179">
        <f>SUMIF('РРО 21-25'!CN$18:CN$1158,свод!AY177,'РРО 21-25'!CC$18:CC$1158)</f>
        <v>7650</v>
      </c>
      <c r="AP177" s="179">
        <f>SUMIF('РРО 21-25'!CN$18:CN$1158,свод!AY177,'РРО 21-25'!CD$18:CD$1158)</f>
        <v>0</v>
      </c>
      <c r="AQ177" s="179">
        <f>SUMIF('РРО 21-25'!CN$18:CN$1158,свод!AY177,'РРО 21-25'!CE$18:CE$1158)</f>
        <v>0</v>
      </c>
      <c r="AR177" s="179">
        <f>SUMIF('РРО 21-25'!CN$18:CN$1158,свод!AY177,'РРО 21-25'!CF$18:CF$1158)</f>
        <v>0</v>
      </c>
      <c r="AS177" s="179">
        <f>SUMIF('РРО 21-25'!CN$18:CN$1158,свод!AY177,'РРО 21-25'!CG$18:CG$1158)</f>
        <v>7650</v>
      </c>
      <c r="AT177" s="179">
        <f>SUMIF('РРО 21-25'!CN$18:CN$1158,свод!AY177,'РРО 21-25'!CH$18:CH$1158)</f>
        <v>7650</v>
      </c>
      <c r="AU177" s="179">
        <f>SUMIF('РРО 21-25'!CN$18:CN$1158,свод!AY177,'РРО 21-25'!CI$18:CI$1158)</f>
        <v>0</v>
      </c>
      <c r="AV177" s="179">
        <f>SUMIF('РРО 21-25'!CN$18:CN$1158,свод!AY177,'РРО 21-25'!CJ$18:CJ$1158)</f>
        <v>0</v>
      </c>
      <c r="AW177" s="179">
        <f>SUMIF('РРО 21-25'!CN$18:CN$1158,свод!AY177,'РРО 21-25'!CK$18:CK$1158)</f>
        <v>0</v>
      </c>
      <c r="AX177" s="179">
        <f>SUMIF('РРО 21-25'!CN$18:CN$1158,свод!AY177,'РРО 21-25'!CL$18:CL$1158)</f>
        <v>7650</v>
      </c>
      <c r="AY177" t="str">
        <f t="shared" si="217"/>
        <v>4030100140113плановый</v>
      </c>
      <c r="BC177" s="142">
        <f t="shared" si="207"/>
        <v>0</v>
      </c>
      <c r="BD177" s="142">
        <f t="shared" si="208"/>
        <v>0</v>
      </c>
      <c r="BE177" s="142">
        <f t="shared" si="209"/>
        <v>0</v>
      </c>
      <c r="BF177" s="142">
        <f t="shared" si="210"/>
        <v>0</v>
      </c>
      <c r="BG177" s="142">
        <f t="shared" si="211"/>
        <v>0</v>
      </c>
      <c r="BH177" s="142">
        <f t="shared" si="212"/>
        <v>0</v>
      </c>
      <c r="BI177" s="142">
        <f t="shared" si="213"/>
        <v>0</v>
      </c>
      <c r="BJ177" s="142">
        <f t="shared" si="214"/>
        <v>0</v>
      </c>
      <c r="BK177" s="142">
        <f t="shared" si="215"/>
        <v>0</v>
      </c>
      <c r="BL177" s="142">
        <f t="shared" si="216"/>
        <v>0</v>
      </c>
    </row>
    <row r="178" spans="1:64" ht="15" customHeight="1">
      <c r="A178" s="184">
        <v>403020000</v>
      </c>
      <c r="B178" s="185"/>
      <c r="C178" s="182" t="s">
        <v>71</v>
      </c>
      <c r="D178" s="182">
        <v>13</v>
      </c>
      <c r="E178" s="181" t="s">
        <v>92</v>
      </c>
      <c r="F178" s="180">
        <f>SUMIF('РРО 21-25'!CN$18:CN$1158,свод!AY178,'РРО 21-25'!AT$18:AT$1158)</f>
        <v>0</v>
      </c>
      <c r="G178" s="180">
        <f>SUMIF('РРО 21-25'!CN$18:CN$1158,свод!AY178,'РРО 21-25'!AU$18:AU$1158)</f>
        <v>0</v>
      </c>
      <c r="H178" s="179">
        <f>SUMIF('РРО 21-25'!CN$18:CN$1158,свод!AY178,'РРО 21-25'!AV$18:AV$1158)</f>
        <v>0</v>
      </c>
      <c r="I178" s="179">
        <f>SUMIF('РРО 21-25'!CN$18:CN$1158,свод!AY178,'РРО 21-25'!AW$18:AW$1158)</f>
        <v>0</v>
      </c>
      <c r="J178" s="179">
        <f>SUMIF('РРО 21-25'!CN$18:CN$1158,свод!AY178,'РРО 21-25'!AX$18:AX$1158)</f>
        <v>0</v>
      </c>
      <c r="K178" s="179">
        <f>SUMIF('РРО 21-25'!CN$18:CN$1158,свод!AY178,'РРО 21-25'!AY$18:AY$1158)</f>
        <v>0</v>
      </c>
      <c r="L178" s="179">
        <f>SUMIF('РРО 21-25'!CN$18:CN$1158,свод!AY178,'РРО 21-25'!AZ$18:AZ$1158)</f>
        <v>0</v>
      </c>
      <c r="M178" s="179">
        <f>SUMIF('РРО 21-25'!CN$18:CN$1158,свод!AY178,'РРО 21-25'!BA$18:BA$1158)</f>
        <v>0</v>
      </c>
      <c r="N178" s="179">
        <f>SUMIF('РРО 21-25'!CN$18:CN$1158,свод!AY178,'РРО 21-25'!BB$18:BB$1158)</f>
        <v>0</v>
      </c>
      <c r="O178" s="179">
        <f>SUMIF('РРО 21-25'!CN$18:CN$1158,свод!AY178,'РРО 21-25'!BC$18:BC$1158)</f>
        <v>0</v>
      </c>
      <c r="P178" s="180">
        <f>SUMIF('РРО 21-25'!CN$18:CN$1158,свод!AY178,'РРО 21-25'!BD$18:BD$1158)</f>
        <v>17330265.600000001</v>
      </c>
      <c r="Q178" s="179">
        <f>SUMIF('РРО 21-25'!CN$18:CN$1158,свод!AY178,'РРО 21-25'!BE$18:BE$1158)</f>
        <v>0</v>
      </c>
      <c r="R178" s="179">
        <f>SUMIF('РРО 21-25'!CN$18:CN$1158,свод!AY178,'РРО 21-25'!BF$18:BF$1158)</f>
        <v>0</v>
      </c>
      <c r="S178" s="179">
        <f>SUMIF('РРО 21-25'!CN$18:CN$1158,свод!AY178,'РРО 21-25'!BG$18:BG$1158)</f>
        <v>0</v>
      </c>
      <c r="T178" s="179">
        <f>SUMIF('РРО 21-25'!CN$18:CN$1158,свод!AY178,'РРО 21-25'!BH$18:BH$1158)</f>
        <v>17330265.600000001</v>
      </c>
      <c r="U178" s="180">
        <f>SUMIF('РРО 21-25'!CN$18:CN$1158,свод!AY178,'РРО 21-25'!BI$18:BI$1158)</f>
        <v>0</v>
      </c>
      <c r="V178" s="179">
        <f>SUMIF('РРО 21-25'!CN$18:CN$1158,свод!AY178,'РРО 21-25'!BJ$18:BJ$1158)</f>
        <v>0</v>
      </c>
      <c r="W178" s="179">
        <f>SUMIF('РРО 21-25'!CN$18:CN$1158,свод!AY178,'РРО 21-25'!BK$18:BK$1158)</f>
        <v>0</v>
      </c>
      <c r="X178" s="179">
        <f>SUMIF('РРО 21-25'!CN$18:CN$1158,свод!AY178,'РРО 21-25'!BL$18:BL$1158)</f>
        <v>0</v>
      </c>
      <c r="Y178" s="179">
        <f>SUMIF('РРО 21-25'!CN$18:CN$1158,свод!AY178,'РРО 21-25'!BM$18:BM$1158)</f>
        <v>0</v>
      </c>
      <c r="Z178" s="180">
        <f>SUMIF('РРО 21-25'!CN$18:CN$1158,свод!AY178,'РРО 21-25'!BN$18:BN$1158)</f>
        <v>0</v>
      </c>
      <c r="AA178" s="179">
        <f>SUMIF('РРО 21-25'!CN$18:CN$1158,свод!AY178,'РРО 21-25'!BO$18:BO$1158)</f>
        <v>0</v>
      </c>
      <c r="AB178" s="179">
        <f>SUMIF('РРО 21-25'!CN$18:CN$1158,свод!AY178,'РРО 21-25'!BP$18:BP$1158)</f>
        <v>0</v>
      </c>
      <c r="AC178" s="179">
        <f>SUMIF('РРО 21-25'!CN$18:CN$1158,свод!AY178,'РРО 21-25'!BQ$18:BQ$1158)</f>
        <v>0</v>
      </c>
      <c r="AD178" s="179">
        <f>SUMIF('РРО 21-25'!CN$18:CN$1158,свод!AY178,'РРО 21-25'!BR$18:BR$1158)</f>
        <v>0</v>
      </c>
      <c r="AE178" s="180">
        <f>SUMIF('РРО 21-25'!CN$18:CN$1158,свод!AY178,'РРО 21-25'!BS$18:BS$1158)</f>
        <v>0</v>
      </c>
      <c r="AF178" s="179">
        <f>SUMIF('РРО 21-25'!CN$18:CN$1158,свод!AY178,'РРО 21-25'!BT$18:BT$1158)</f>
        <v>0</v>
      </c>
      <c r="AG178" s="179">
        <f>SUMIF('РРО 21-25'!CN$18:CN$1158,свод!AY178,'РРО 21-25'!BU$18:BU$1158)</f>
        <v>0</v>
      </c>
      <c r="AH178" s="179">
        <f>SUMIF('РРО 21-25'!CN$18:CN$1158,свод!AY178,'РРО 21-25'!BV$18:BV$1158)</f>
        <v>0</v>
      </c>
      <c r="AI178" s="179">
        <f>SUMIF('РРО 21-25'!CN$18:CN$1158,свод!AY178,'РРО 21-25'!BW$18:BW$1158)</f>
        <v>0</v>
      </c>
      <c r="AJ178" s="179">
        <f>SUMIF('РРО 21-25'!CN$18:CN$1158,свод!AY178,'РРО 21-25'!BX$18:BX$1158)</f>
        <v>0</v>
      </c>
      <c r="AK178" s="179">
        <f>SUMIF('РРО 21-25'!CN$18:CN$1158,свод!AY178,'РРО 21-25'!BY$18:BY$1158)</f>
        <v>0</v>
      </c>
      <c r="AL178" s="179">
        <f>SUMIF('РРО 21-25'!CN$18:CN$1158,свод!AY178,'РРО 21-25'!BZ$18:BZ$1158)</f>
        <v>0</v>
      </c>
      <c r="AM178" s="179">
        <f>SUMIF('РРО 21-25'!CN$18:CN$1158,свод!AY178,'РРО 21-25'!CA$18:CA$1158)</f>
        <v>0</v>
      </c>
      <c r="AN178" s="179">
        <f>SUMIF('РРО 21-25'!CN$18:CN$1158,свод!AY178,'РРО 21-25'!CB$18:CB$1158)</f>
        <v>0</v>
      </c>
      <c r="AO178" s="179">
        <f>SUMIF('РРО 21-25'!CN$18:CN$1158,свод!AY178,'РРО 21-25'!CC$18:CC$1158)</f>
        <v>17330265.600000001</v>
      </c>
      <c r="AP178" s="179">
        <f>SUMIF('РРО 21-25'!CN$18:CN$1158,свод!AY178,'РРО 21-25'!CD$18:CD$1158)</f>
        <v>0</v>
      </c>
      <c r="AQ178" s="179">
        <f>SUMIF('РРО 21-25'!CN$18:CN$1158,свод!AY178,'РРО 21-25'!CE$18:CE$1158)</f>
        <v>0</v>
      </c>
      <c r="AR178" s="179">
        <f>SUMIF('РРО 21-25'!CN$18:CN$1158,свод!AY178,'РРО 21-25'!CF$18:CF$1158)</f>
        <v>0</v>
      </c>
      <c r="AS178" s="179">
        <f>SUMIF('РРО 21-25'!CN$18:CN$1158,свод!AY178,'РРО 21-25'!CG$18:CG$1158)</f>
        <v>17330265.600000001</v>
      </c>
      <c r="AT178" s="179">
        <f>SUMIF('РРО 21-25'!CN$18:CN$1158,свод!AY178,'РРО 21-25'!CH$18:CH$1158)</f>
        <v>0</v>
      </c>
      <c r="AU178" s="179">
        <f>SUMIF('РРО 21-25'!CN$18:CN$1158,свод!AY178,'РРО 21-25'!CI$18:CI$1158)</f>
        <v>0</v>
      </c>
      <c r="AV178" s="179">
        <f>SUMIF('РРО 21-25'!CN$18:CN$1158,свод!AY178,'РРО 21-25'!CJ$18:CJ$1158)</f>
        <v>0</v>
      </c>
      <c r="AW178" s="179">
        <f>SUMIF('РРО 21-25'!CN$18:CN$1158,свод!AY178,'РРО 21-25'!CK$18:CK$1158)</f>
        <v>0</v>
      </c>
      <c r="AX178" s="179">
        <f>SUMIF('РРО 21-25'!CN$18:CN$1158,свод!AY178,'РРО 21-25'!CL$18:CL$1158)</f>
        <v>0</v>
      </c>
      <c r="AY178" t="str">
        <f t="shared" ref="AY178:AY179" si="251">CONCATENATE(A178,C178,D178,E178)</f>
        <v>4030200000113плановый</v>
      </c>
      <c r="BC178" s="142"/>
      <c r="BD178" s="142"/>
      <c r="BE178" s="142"/>
      <c r="BF178" s="142"/>
      <c r="BG178" s="142"/>
      <c r="BH178" s="142"/>
      <c r="BI178" s="142"/>
      <c r="BJ178" s="142"/>
      <c r="BK178" s="142"/>
      <c r="BL178" s="142"/>
    </row>
    <row r="179" spans="1:64" ht="15" customHeight="1">
      <c r="A179" s="184">
        <v>403020000</v>
      </c>
      <c r="B179" s="185"/>
      <c r="C179" s="182" t="s">
        <v>303</v>
      </c>
      <c r="D179" s="182" t="s">
        <v>74</v>
      </c>
      <c r="E179" s="181" t="s">
        <v>92</v>
      </c>
      <c r="F179" s="180">
        <f>SUMIF('РРО 21-25'!CN$18:CN$1158,свод!AY179,'РРО 21-25'!AT$18:AT$1158)</f>
        <v>72417450.069999993</v>
      </c>
      <c r="G179" s="180">
        <f>SUMIF('РРО 21-25'!CN$18:CN$1158,свод!AY179,'РРО 21-25'!AU$18:AU$1158)</f>
        <v>69030931.549999997</v>
      </c>
      <c r="H179" s="179">
        <f>SUMIF('РРО 21-25'!CN$18:CN$1158,свод!AY179,'РРО 21-25'!AV$18:AV$1158)</f>
        <v>0</v>
      </c>
      <c r="I179" s="179">
        <f>SUMIF('РРО 21-25'!CN$18:CN$1158,свод!AY179,'РРО 21-25'!AW$18:AW$1158)</f>
        <v>0</v>
      </c>
      <c r="J179" s="179">
        <f>SUMIF('РРО 21-25'!CN$18:CN$1158,свод!AY179,'РРО 21-25'!AX$18:AX$1158)</f>
        <v>0</v>
      </c>
      <c r="K179" s="179">
        <f>SUMIF('РРО 21-25'!CN$18:CN$1158,свод!AY179,'РРО 21-25'!AY$18:AY$1158)</f>
        <v>0</v>
      </c>
      <c r="L179" s="179">
        <f>SUMIF('РРО 21-25'!CN$18:CN$1158,свод!AY179,'РРО 21-25'!AZ$18:AZ$1158)</f>
        <v>0</v>
      </c>
      <c r="M179" s="179">
        <f>SUMIF('РРО 21-25'!CN$18:CN$1158,свод!AY179,'РРО 21-25'!BA$18:BA$1158)</f>
        <v>0</v>
      </c>
      <c r="N179" s="179">
        <f>SUMIF('РРО 21-25'!CN$18:CN$1158,свод!AY179,'РРО 21-25'!BB$18:BB$1158)</f>
        <v>72417450.069999993</v>
      </c>
      <c r="O179" s="179">
        <f>SUMIF('РРО 21-25'!CN$18:CN$1158,свод!AY179,'РРО 21-25'!BC$18:BC$1158)</f>
        <v>69030931.549999997</v>
      </c>
      <c r="P179" s="180">
        <f>SUMIF('РРО 21-25'!CN$18:CN$1158,свод!AY179,'РРО 21-25'!BD$18:BD$1158)</f>
        <v>55481799</v>
      </c>
      <c r="Q179" s="179">
        <f>SUMIF('РРО 21-25'!CN$18:CN$1158,свод!AY179,'РРО 21-25'!BE$18:BE$1158)</f>
        <v>0</v>
      </c>
      <c r="R179" s="179">
        <f>SUMIF('РРО 21-25'!CN$18:CN$1158,свод!AY179,'РРО 21-25'!BF$18:BF$1158)</f>
        <v>0</v>
      </c>
      <c r="S179" s="179">
        <f>SUMIF('РРО 21-25'!CN$18:CN$1158,свод!AY179,'РРО 21-25'!BG$18:BG$1158)</f>
        <v>0</v>
      </c>
      <c r="T179" s="179">
        <f>SUMIF('РРО 21-25'!CN$18:CN$1158,свод!AY179,'РРО 21-25'!BH$18:BH$1158)</f>
        <v>55481799</v>
      </c>
      <c r="U179" s="180">
        <f>SUMIF('РРО 21-25'!CN$18:CN$1158,свод!AY179,'РРО 21-25'!BI$18:BI$1158)</f>
        <v>51284920</v>
      </c>
      <c r="V179" s="179">
        <f>SUMIF('РРО 21-25'!CN$18:CN$1158,свод!AY179,'РРО 21-25'!BJ$18:BJ$1158)</f>
        <v>0</v>
      </c>
      <c r="W179" s="179">
        <f>SUMIF('РРО 21-25'!CN$18:CN$1158,свод!AY179,'РРО 21-25'!BK$18:BK$1158)</f>
        <v>0</v>
      </c>
      <c r="X179" s="179">
        <f>SUMIF('РРО 21-25'!CN$18:CN$1158,свод!AY179,'РРО 21-25'!BL$18:BL$1158)</f>
        <v>0</v>
      </c>
      <c r="Y179" s="179">
        <f>SUMIF('РРО 21-25'!CN$18:CN$1158,свод!AY179,'РРО 21-25'!BM$18:BM$1158)</f>
        <v>51284920</v>
      </c>
      <c r="Z179" s="180">
        <f>SUMIF('РРО 21-25'!CN$18:CN$1158,свод!AY179,'РРО 21-25'!BN$18:BN$1158)</f>
        <v>51284920</v>
      </c>
      <c r="AA179" s="179">
        <f>SUMIF('РРО 21-25'!CN$18:CN$1158,свод!AY179,'РРО 21-25'!BO$18:BO$1158)</f>
        <v>0</v>
      </c>
      <c r="AB179" s="179">
        <f>SUMIF('РРО 21-25'!CN$18:CN$1158,свод!AY179,'РРО 21-25'!BP$18:BP$1158)</f>
        <v>0</v>
      </c>
      <c r="AC179" s="179">
        <f>SUMIF('РРО 21-25'!CN$18:CN$1158,свод!AY179,'РРО 21-25'!BQ$18:BQ$1158)</f>
        <v>0</v>
      </c>
      <c r="AD179" s="179">
        <f>SUMIF('РРО 21-25'!CN$18:CN$1158,свод!AY179,'РРО 21-25'!BR$18:BR$1158)</f>
        <v>51284920</v>
      </c>
      <c r="AE179" s="180">
        <f>SUMIF('РРО 21-25'!CN$18:CN$1158,свод!AY179,'РРО 21-25'!BS$18:BS$1158)</f>
        <v>51284920</v>
      </c>
      <c r="AF179" s="179">
        <f>SUMIF('РРО 21-25'!CN$18:CN$1158,свод!AY179,'РРО 21-25'!BT$18:BT$1158)</f>
        <v>0</v>
      </c>
      <c r="AG179" s="179">
        <f>SUMIF('РРО 21-25'!CN$18:CN$1158,свод!AY179,'РРО 21-25'!BU$18:BU$1158)</f>
        <v>0</v>
      </c>
      <c r="AH179" s="179">
        <f>SUMIF('РРО 21-25'!CN$18:CN$1158,свод!AY179,'РРО 21-25'!BV$18:BV$1158)</f>
        <v>0</v>
      </c>
      <c r="AI179" s="179">
        <f>SUMIF('РРО 21-25'!CN$18:CN$1158,свод!AY179,'РРО 21-25'!BW$18:BW$1158)</f>
        <v>51284920</v>
      </c>
      <c r="AJ179" s="179">
        <f>SUMIF('РРО 21-25'!CN$18:CN$1158,свод!AY179,'РРО 21-25'!BX$18:BX$1158)</f>
        <v>72417450.069999993</v>
      </c>
      <c r="AK179" s="179">
        <f>SUMIF('РРО 21-25'!CN$18:CN$1158,свод!AY179,'РРО 21-25'!BY$18:BY$1158)</f>
        <v>0</v>
      </c>
      <c r="AL179" s="179">
        <f>SUMIF('РРО 21-25'!CN$18:CN$1158,свод!AY179,'РРО 21-25'!BZ$18:BZ$1158)</f>
        <v>0</v>
      </c>
      <c r="AM179" s="179">
        <f>SUMIF('РРО 21-25'!CN$18:CN$1158,свод!AY179,'РРО 21-25'!CA$18:CA$1158)</f>
        <v>0</v>
      </c>
      <c r="AN179" s="179">
        <f>SUMIF('РРО 21-25'!CN$18:CN$1158,свод!AY179,'РРО 21-25'!CB$18:CB$1158)</f>
        <v>72417450.069999993</v>
      </c>
      <c r="AO179" s="179">
        <f>SUMIF('РРО 21-25'!CN$18:CN$1158,свод!AY179,'РРО 21-25'!CC$18:CC$1158)</f>
        <v>55481799</v>
      </c>
      <c r="AP179" s="179">
        <f>SUMIF('РРО 21-25'!CN$18:CN$1158,свод!AY179,'РРО 21-25'!CD$18:CD$1158)</f>
        <v>0</v>
      </c>
      <c r="AQ179" s="179">
        <f>SUMIF('РРО 21-25'!CN$18:CN$1158,свод!AY179,'РРО 21-25'!CE$18:CE$1158)</f>
        <v>0</v>
      </c>
      <c r="AR179" s="179">
        <f>SUMIF('РРО 21-25'!CN$18:CN$1158,свод!AY179,'РРО 21-25'!CF$18:CF$1158)</f>
        <v>0</v>
      </c>
      <c r="AS179" s="179">
        <f>SUMIF('РРО 21-25'!CN$18:CN$1158,свод!AY179,'РРО 21-25'!CG$18:CG$1158)</f>
        <v>55481799</v>
      </c>
      <c r="AT179" s="179">
        <f>SUMIF('РРО 21-25'!CN$18:CN$1158,свод!AY179,'РРО 21-25'!CH$18:CH$1158)</f>
        <v>51284920</v>
      </c>
      <c r="AU179" s="179">
        <f>SUMIF('РРО 21-25'!CN$18:CN$1158,свод!AY179,'РРО 21-25'!CI$18:CI$1158)</f>
        <v>0</v>
      </c>
      <c r="AV179" s="179">
        <f>SUMIF('РРО 21-25'!CN$18:CN$1158,свод!AY179,'РРО 21-25'!CJ$18:CJ$1158)</f>
        <v>0</v>
      </c>
      <c r="AW179" s="179">
        <f>SUMIF('РРО 21-25'!CN$18:CN$1158,свод!AY179,'РРО 21-25'!CK$18:CK$1158)</f>
        <v>0</v>
      </c>
      <c r="AX179" s="179">
        <f>SUMIF('РРО 21-25'!CN$18:CN$1158,свод!AY179,'РРО 21-25'!CL$18:CL$1158)</f>
        <v>51284920</v>
      </c>
      <c r="AY179" t="str">
        <f t="shared" si="251"/>
        <v>4030200001003плановый</v>
      </c>
      <c r="BC179" s="142"/>
      <c r="BD179" s="142"/>
      <c r="BE179" s="142"/>
      <c r="BF179" s="142"/>
      <c r="BG179" s="142"/>
      <c r="BH179" s="142"/>
      <c r="BI179" s="142"/>
      <c r="BJ179" s="142"/>
      <c r="BK179" s="142"/>
      <c r="BL179" s="142"/>
    </row>
    <row r="180" spans="1:64" ht="15" customHeight="1">
      <c r="A180" s="184">
        <v>403030001</v>
      </c>
      <c r="B180" s="183"/>
      <c r="C180" s="182" t="s">
        <v>205</v>
      </c>
      <c r="D180" s="182" t="s">
        <v>74</v>
      </c>
      <c r="E180" s="181" t="s">
        <v>92</v>
      </c>
      <c r="F180" s="180">
        <f>SUMIF('РРО 21-25'!CN$18:CN$1158,свод!AY180,'РРО 21-25'!AT$18:AT$1158)</f>
        <v>0</v>
      </c>
      <c r="G180" s="180">
        <f>SUMIF('РРО 21-25'!CN$18:CN$1158,свод!AY180,'РРО 21-25'!AU$18:AU$1158)</f>
        <v>0</v>
      </c>
      <c r="H180" s="179">
        <f>SUMIF('РРО 21-25'!CN$18:CN$1158,свод!AY180,'РРО 21-25'!AV$18:AV$1158)</f>
        <v>0</v>
      </c>
      <c r="I180" s="179">
        <f>SUMIF('РРО 21-25'!CN$18:CN$1158,свод!AY180,'РРО 21-25'!AW$18:AW$1158)</f>
        <v>0</v>
      </c>
      <c r="J180" s="179">
        <f>SUMIF('РРО 21-25'!CN$18:CN$1158,свод!AY180,'РРО 21-25'!AX$18:AX$1158)</f>
        <v>0</v>
      </c>
      <c r="K180" s="179">
        <f>SUMIF('РРО 21-25'!CN$18:CN$1158,свод!AY180,'РРО 21-25'!AY$18:AY$1158)</f>
        <v>0</v>
      </c>
      <c r="L180" s="179">
        <f>SUMIF('РРО 21-25'!CN$18:CN$1158,свод!AY180,'РРО 21-25'!AZ$18:AZ$1158)</f>
        <v>0</v>
      </c>
      <c r="M180" s="179">
        <f>SUMIF('РРО 21-25'!CN$18:CN$1158,свод!AY180,'РРО 21-25'!BA$18:BA$1158)</f>
        <v>0</v>
      </c>
      <c r="N180" s="179">
        <f>SUMIF('РРО 21-25'!CN$18:CN$1158,свод!AY180,'РРО 21-25'!BB$18:BB$1158)</f>
        <v>0</v>
      </c>
      <c r="O180" s="179">
        <f>SUMIF('РРО 21-25'!CN$18:CN$1158,свод!AY180,'РРО 21-25'!BC$18:BC$1158)</f>
        <v>0</v>
      </c>
      <c r="P180" s="180">
        <f>SUMIF('РРО 21-25'!CN$18:CN$1158,свод!AY180,'РРО 21-25'!BD$18:BD$1158)</f>
        <v>0</v>
      </c>
      <c r="Q180" s="179">
        <f>SUMIF('РРО 21-25'!CN$18:CN$1158,свод!AY180,'РРО 21-25'!BE$18:BE$1158)</f>
        <v>0</v>
      </c>
      <c r="R180" s="179">
        <f>SUMIF('РРО 21-25'!CN$18:CN$1158,свод!AY180,'РРО 21-25'!BF$18:BF$1158)</f>
        <v>0</v>
      </c>
      <c r="S180" s="179">
        <f>SUMIF('РРО 21-25'!CN$18:CN$1158,свод!AY180,'РРО 21-25'!BG$18:BG$1158)</f>
        <v>0</v>
      </c>
      <c r="T180" s="179">
        <f>SUMIF('РРО 21-25'!CN$18:CN$1158,свод!AY180,'РРО 21-25'!BH$18:BH$1158)</f>
        <v>0</v>
      </c>
      <c r="U180" s="180">
        <f>SUMIF('РРО 21-25'!CN$18:CN$1158,свод!AY180,'РРО 21-25'!BI$18:BI$1158)</f>
        <v>0</v>
      </c>
      <c r="V180" s="179">
        <f>SUMIF('РРО 21-25'!CN$18:CN$1158,свод!AY180,'РРО 21-25'!BJ$18:BJ$1158)</f>
        <v>0</v>
      </c>
      <c r="W180" s="179">
        <f>SUMIF('РРО 21-25'!CN$18:CN$1158,свод!AY180,'РРО 21-25'!BK$18:BK$1158)</f>
        <v>0</v>
      </c>
      <c r="X180" s="179">
        <f>SUMIF('РРО 21-25'!CN$18:CN$1158,свод!AY180,'РРО 21-25'!BL$18:BL$1158)</f>
        <v>0</v>
      </c>
      <c r="Y180" s="179">
        <f>SUMIF('РРО 21-25'!CN$18:CN$1158,свод!AY180,'РРО 21-25'!BM$18:BM$1158)</f>
        <v>0</v>
      </c>
      <c r="Z180" s="180">
        <f>SUMIF('РРО 21-25'!CN$18:CN$1158,свод!AY180,'РРО 21-25'!BN$18:BN$1158)</f>
        <v>0</v>
      </c>
      <c r="AA180" s="179">
        <f>SUMIF('РРО 21-25'!CN$18:CN$1158,свод!AY180,'РРО 21-25'!BO$18:BO$1158)</f>
        <v>0</v>
      </c>
      <c r="AB180" s="179">
        <f>SUMIF('РРО 21-25'!CN$18:CN$1158,свод!AY180,'РРО 21-25'!BP$18:BP$1158)</f>
        <v>0</v>
      </c>
      <c r="AC180" s="179">
        <f>SUMIF('РРО 21-25'!CN$18:CN$1158,свод!AY180,'РРО 21-25'!BQ$18:BQ$1158)</f>
        <v>0</v>
      </c>
      <c r="AD180" s="179">
        <f>SUMIF('РРО 21-25'!CN$18:CN$1158,свод!AY180,'РРО 21-25'!BR$18:BR$1158)</f>
        <v>0</v>
      </c>
      <c r="AE180" s="180">
        <f>SUMIF('РРО 21-25'!CN$18:CN$1158,свод!AY180,'РРО 21-25'!BS$18:BS$1158)</f>
        <v>0</v>
      </c>
      <c r="AF180" s="179">
        <f>SUMIF('РРО 21-25'!CN$18:CN$1158,свод!AY180,'РРО 21-25'!BT$18:BT$1158)</f>
        <v>0</v>
      </c>
      <c r="AG180" s="179">
        <f>SUMIF('РРО 21-25'!CN$18:CN$1158,свод!AY180,'РРО 21-25'!BU$18:BU$1158)</f>
        <v>0</v>
      </c>
      <c r="AH180" s="179">
        <f>SUMIF('РРО 21-25'!CN$18:CN$1158,свод!AY180,'РРО 21-25'!BV$18:BV$1158)</f>
        <v>0</v>
      </c>
      <c r="AI180" s="179">
        <f>SUMIF('РРО 21-25'!CN$18:CN$1158,свод!AY180,'РРО 21-25'!BW$18:BW$1158)</f>
        <v>0</v>
      </c>
      <c r="AJ180" s="179">
        <f>SUMIF('РРО 21-25'!CN$18:CN$1158,свод!AY180,'РРО 21-25'!BX$18:BX$1158)</f>
        <v>0</v>
      </c>
      <c r="AK180" s="179">
        <f>SUMIF('РРО 21-25'!CN$18:CN$1158,свод!AY180,'РРО 21-25'!BY$18:BY$1158)</f>
        <v>0</v>
      </c>
      <c r="AL180" s="179">
        <f>SUMIF('РРО 21-25'!CN$18:CN$1158,свод!AY180,'РРО 21-25'!BZ$18:BZ$1158)</f>
        <v>0</v>
      </c>
      <c r="AM180" s="179">
        <f>SUMIF('РРО 21-25'!CN$18:CN$1158,свод!AY180,'РРО 21-25'!CA$18:CA$1158)</f>
        <v>0</v>
      </c>
      <c r="AN180" s="179">
        <f>SUMIF('РРО 21-25'!CN$18:CN$1158,свод!AY180,'РРО 21-25'!CB$18:CB$1158)</f>
        <v>0</v>
      </c>
      <c r="AO180" s="179">
        <f>SUMIF('РРО 21-25'!CN$18:CN$1158,свод!AY180,'РРО 21-25'!CC$18:CC$1158)</f>
        <v>0</v>
      </c>
      <c r="AP180" s="179">
        <f>SUMIF('РРО 21-25'!CN$18:CN$1158,свод!AY180,'РРО 21-25'!CD$18:CD$1158)</f>
        <v>0</v>
      </c>
      <c r="AQ180" s="179">
        <f>SUMIF('РРО 21-25'!CN$18:CN$1158,свод!AY180,'РРО 21-25'!CE$18:CE$1158)</f>
        <v>0</v>
      </c>
      <c r="AR180" s="179">
        <f>SUMIF('РРО 21-25'!CN$18:CN$1158,свод!AY180,'РРО 21-25'!CF$18:CF$1158)</f>
        <v>0</v>
      </c>
      <c r="AS180" s="179">
        <f>SUMIF('РРО 21-25'!CN$18:CN$1158,свод!AY180,'РРО 21-25'!CG$18:CG$1158)</f>
        <v>0</v>
      </c>
      <c r="AT180" s="179">
        <f>SUMIF('РРО 21-25'!CN$18:CN$1158,свод!AY180,'РРО 21-25'!CH$18:CH$1158)</f>
        <v>0</v>
      </c>
      <c r="AU180" s="179">
        <f>SUMIF('РРО 21-25'!CN$18:CN$1158,свод!AY180,'РРО 21-25'!CI$18:CI$1158)</f>
        <v>0</v>
      </c>
      <c r="AV180" s="179">
        <f>SUMIF('РРО 21-25'!CN$18:CN$1158,свод!AY180,'РРО 21-25'!CJ$18:CJ$1158)</f>
        <v>0</v>
      </c>
      <c r="AW180" s="179">
        <f>SUMIF('РРО 21-25'!CN$18:CN$1158,свод!AY180,'РРО 21-25'!CK$18:CK$1158)</f>
        <v>0</v>
      </c>
      <c r="AX180" s="179">
        <f>SUMIF('РРО 21-25'!CN$18:CN$1158,свод!AY180,'РРО 21-25'!CL$18:CL$1158)</f>
        <v>0</v>
      </c>
      <c r="AY180" t="str">
        <f t="shared" si="217"/>
        <v>4030300010503плановый</v>
      </c>
      <c r="BC180" s="142">
        <f t="shared" si="207"/>
        <v>0</v>
      </c>
      <c r="BD180" s="142">
        <f t="shared" si="208"/>
        <v>0</v>
      </c>
      <c r="BE180" s="142">
        <f t="shared" si="209"/>
        <v>0</v>
      </c>
      <c r="BF180" s="142">
        <f t="shared" si="210"/>
        <v>0</v>
      </c>
      <c r="BG180" s="142">
        <f t="shared" si="211"/>
        <v>0</v>
      </c>
      <c r="BH180" s="142">
        <f t="shared" si="212"/>
        <v>0</v>
      </c>
      <c r="BI180" s="142">
        <f t="shared" si="213"/>
        <v>0</v>
      </c>
      <c r="BJ180" s="142">
        <f t="shared" si="214"/>
        <v>0</v>
      </c>
      <c r="BK180" s="142">
        <f t="shared" si="215"/>
        <v>0</v>
      </c>
      <c r="BL180" s="142">
        <f t="shared" si="216"/>
        <v>0</v>
      </c>
    </row>
    <row r="181" spans="1:64" ht="15" customHeight="1">
      <c r="A181" s="184">
        <v>403030001</v>
      </c>
      <c r="B181" s="183"/>
      <c r="C181" s="182" t="s">
        <v>303</v>
      </c>
      <c r="D181" s="182" t="s">
        <v>74</v>
      </c>
      <c r="E181" s="181" t="s">
        <v>92</v>
      </c>
      <c r="F181" s="180">
        <f>SUMIF('РРО 21-25'!CN$18:CN$1158,свод!AY181,'РРО 21-25'!AT$18:AT$1158)</f>
        <v>3584278</v>
      </c>
      <c r="G181" s="180">
        <f>SUMIF('РРО 21-25'!CN$18:CN$1158,свод!AY181,'РРО 21-25'!AU$18:AU$1158)</f>
        <v>3584278</v>
      </c>
      <c r="H181" s="179">
        <f>SUMIF('РРО 21-25'!CN$18:CN$1158,свод!AY181,'РРО 21-25'!AV$18:AV$1158)</f>
        <v>0</v>
      </c>
      <c r="I181" s="179">
        <f>SUMIF('РРО 21-25'!CN$18:CN$1158,свод!AY181,'РРО 21-25'!AW$18:AW$1158)</f>
        <v>0</v>
      </c>
      <c r="J181" s="179">
        <f>SUMIF('РРО 21-25'!CN$18:CN$1158,свод!AY181,'РРО 21-25'!AX$18:AX$1158)</f>
        <v>0</v>
      </c>
      <c r="K181" s="179">
        <f>SUMIF('РРО 21-25'!CN$18:CN$1158,свод!AY181,'РРО 21-25'!AY$18:AY$1158)</f>
        <v>0</v>
      </c>
      <c r="L181" s="179">
        <f>SUMIF('РРО 21-25'!CN$18:CN$1158,свод!AY181,'РРО 21-25'!AZ$18:AZ$1158)</f>
        <v>0</v>
      </c>
      <c r="M181" s="179">
        <f>SUMIF('РРО 21-25'!CN$18:CN$1158,свод!AY181,'РРО 21-25'!BA$18:BA$1158)</f>
        <v>0</v>
      </c>
      <c r="N181" s="179">
        <f>SUMIF('РРО 21-25'!CN$18:CN$1158,свод!AY181,'РРО 21-25'!BB$18:BB$1158)</f>
        <v>3584278</v>
      </c>
      <c r="O181" s="179">
        <f>SUMIF('РРО 21-25'!CN$18:CN$1158,свод!AY181,'РРО 21-25'!BC$18:BC$1158)</f>
        <v>3584278</v>
      </c>
      <c r="P181" s="180">
        <f>SUMIF('РРО 21-25'!CN$18:CN$1158,свод!AY181,'РРО 21-25'!BD$18:BD$1158)</f>
        <v>2608500</v>
      </c>
      <c r="Q181" s="179">
        <f>SUMIF('РРО 21-25'!CN$18:CN$1158,свод!AY181,'РРО 21-25'!BE$18:BE$1158)</f>
        <v>0</v>
      </c>
      <c r="R181" s="179">
        <f>SUMIF('РРО 21-25'!CN$18:CN$1158,свод!AY181,'РРО 21-25'!BF$18:BF$1158)</f>
        <v>0</v>
      </c>
      <c r="S181" s="179">
        <f>SUMIF('РРО 21-25'!CN$18:CN$1158,свод!AY181,'РРО 21-25'!BG$18:BG$1158)</f>
        <v>0</v>
      </c>
      <c r="T181" s="179">
        <f>SUMIF('РРО 21-25'!CN$18:CN$1158,свод!AY181,'РРО 21-25'!BH$18:BH$1158)</f>
        <v>2608500</v>
      </c>
      <c r="U181" s="180">
        <f>SUMIF('РРО 21-25'!CN$18:CN$1158,свод!AY181,'РРО 21-25'!BI$18:BI$1158)</f>
        <v>2608500</v>
      </c>
      <c r="V181" s="179">
        <f>SUMIF('РРО 21-25'!CN$18:CN$1158,свод!AY181,'РРО 21-25'!BJ$18:BJ$1158)</f>
        <v>0</v>
      </c>
      <c r="W181" s="179">
        <f>SUMIF('РРО 21-25'!CN$18:CN$1158,свод!AY181,'РРО 21-25'!BK$18:BK$1158)</f>
        <v>0</v>
      </c>
      <c r="X181" s="179">
        <f>SUMIF('РРО 21-25'!CN$18:CN$1158,свод!AY181,'РРО 21-25'!BL$18:BL$1158)</f>
        <v>0</v>
      </c>
      <c r="Y181" s="179">
        <f>SUMIF('РРО 21-25'!CN$18:CN$1158,свод!AY181,'РРО 21-25'!BM$18:BM$1158)</f>
        <v>2608500</v>
      </c>
      <c r="Z181" s="180">
        <f>SUMIF('РРО 21-25'!CN$18:CN$1158,свод!AY181,'РРО 21-25'!BN$18:BN$1158)</f>
        <v>2608500</v>
      </c>
      <c r="AA181" s="179">
        <f>SUMIF('РРО 21-25'!CN$18:CN$1158,свод!AY181,'РРО 21-25'!BO$18:BO$1158)</f>
        <v>0</v>
      </c>
      <c r="AB181" s="179">
        <f>SUMIF('РРО 21-25'!CN$18:CN$1158,свод!AY181,'РРО 21-25'!BP$18:BP$1158)</f>
        <v>0</v>
      </c>
      <c r="AC181" s="179">
        <f>SUMIF('РРО 21-25'!CN$18:CN$1158,свод!AY181,'РРО 21-25'!BQ$18:BQ$1158)</f>
        <v>0</v>
      </c>
      <c r="AD181" s="179">
        <f>SUMIF('РРО 21-25'!CN$18:CN$1158,свод!AY181,'РРО 21-25'!BR$18:BR$1158)</f>
        <v>2608500</v>
      </c>
      <c r="AE181" s="180">
        <f>SUMIF('РРО 21-25'!CN$18:CN$1158,свод!AY181,'РРО 21-25'!BS$18:BS$1158)</f>
        <v>2608500</v>
      </c>
      <c r="AF181" s="179">
        <f>SUMIF('РРО 21-25'!CN$18:CN$1158,свод!AY181,'РРО 21-25'!BT$18:BT$1158)</f>
        <v>0</v>
      </c>
      <c r="AG181" s="179">
        <f>SUMIF('РРО 21-25'!CN$18:CN$1158,свод!AY181,'РРО 21-25'!BU$18:BU$1158)</f>
        <v>0</v>
      </c>
      <c r="AH181" s="179">
        <f>SUMIF('РРО 21-25'!CN$18:CN$1158,свод!AY181,'РРО 21-25'!BV$18:BV$1158)</f>
        <v>0</v>
      </c>
      <c r="AI181" s="179">
        <f>SUMIF('РРО 21-25'!CN$18:CN$1158,свод!AY181,'РРО 21-25'!BW$18:BW$1158)</f>
        <v>2608500</v>
      </c>
      <c r="AJ181" s="179">
        <f>SUMIF('РРО 21-25'!CN$18:CN$1158,свод!AY181,'РРО 21-25'!BX$18:BX$1158)</f>
        <v>3584278</v>
      </c>
      <c r="AK181" s="179">
        <f>SUMIF('РРО 21-25'!CN$18:CN$1158,свод!AY181,'РРО 21-25'!BY$18:BY$1158)</f>
        <v>0</v>
      </c>
      <c r="AL181" s="179">
        <f>SUMIF('РРО 21-25'!CN$18:CN$1158,свод!AY181,'РРО 21-25'!BZ$18:BZ$1158)</f>
        <v>0</v>
      </c>
      <c r="AM181" s="179">
        <f>SUMIF('РРО 21-25'!CN$18:CN$1158,свод!AY181,'РРО 21-25'!CA$18:CA$1158)</f>
        <v>0</v>
      </c>
      <c r="AN181" s="179">
        <f>SUMIF('РРО 21-25'!CN$18:CN$1158,свод!AY181,'РРО 21-25'!CB$18:CB$1158)</f>
        <v>3584278</v>
      </c>
      <c r="AO181" s="179">
        <f>SUMIF('РРО 21-25'!CN$18:CN$1158,свод!AY181,'РРО 21-25'!CC$18:CC$1158)</f>
        <v>2608500</v>
      </c>
      <c r="AP181" s="179">
        <f>SUMIF('РРО 21-25'!CN$18:CN$1158,свод!AY181,'РРО 21-25'!CD$18:CD$1158)</f>
        <v>0</v>
      </c>
      <c r="AQ181" s="179">
        <f>SUMIF('РРО 21-25'!CN$18:CN$1158,свод!AY181,'РРО 21-25'!CE$18:CE$1158)</f>
        <v>0</v>
      </c>
      <c r="AR181" s="179">
        <f>SUMIF('РРО 21-25'!CN$18:CN$1158,свод!AY181,'РРО 21-25'!CF$18:CF$1158)</f>
        <v>0</v>
      </c>
      <c r="AS181" s="179">
        <f>SUMIF('РРО 21-25'!CN$18:CN$1158,свод!AY181,'РРО 21-25'!CG$18:CG$1158)</f>
        <v>2608500</v>
      </c>
      <c r="AT181" s="179">
        <f>SUMIF('РРО 21-25'!CN$18:CN$1158,свод!AY181,'РРО 21-25'!CH$18:CH$1158)</f>
        <v>2608500</v>
      </c>
      <c r="AU181" s="179">
        <f>SUMIF('РРО 21-25'!CN$18:CN$1158,свод!AY181,'РРО 21-25'!CI$18:CI$1158)</f>
        <v>0</v>
      </c>
      <c r="AV181" s="179">
        <f>SUMIF('РРО 21-25'!CN$18:CN$1158,свод!AY181,'РРО 21-25'!CJ$18:CJ$1158)</f>
        <v>0</v>
      </c>
      <c r="AW181" s="179">
        <f>SUMIF('РРО 21-25'!CN$18:CN$1158,свод!AY181,'РРО 21-25'!CK$18:CK$1158)</f>
        <v>0</v>
      </c>
      <c r="AX181" s="179">
        <f>SUMIF('РРО 21-25'!CN$18:CN$1158,свод!AY181,'РРО 21-25'!CL$18:CL$1158)</f>
        <v>2608500</v>
      </c>
      <c r="AY181" t="str">
        <f t="shared" si="217"/>
        <v>4030300011003плановый</v>
      </c>
      <c r="BC181" s="142">
        <f t="shared" si="207"/>
        <v>0</v>
      </c>
      <c r="BD181" s="142">
        <f t="shared" si="208"/>
        <v>0</v>
      </c>
      <c r="BE181" s="142">
        <f t="shared" si="209"/>
        <v>0</v>
      </c>
      <c r="BF181" s="142">
        <f t="shared" si="210"/>
        <v>0</v>
      </c>
      <c r="BG181" s="142">
        <f t="shared" si="211"/>
        <v>0</v>
      </c>
      <c r="BH181" s="142">
        <f t="shared" si="212"/>
        <v>0</v>
      </c>
      <c r="BI181" s="142">
        <f t="shared" si="213"/>
        <v>0</v>
      </c>
      <c r="BJ181" s="142">
        <f t="shared" si="214"/>
        <v>0</v>
      </c>
      <c r="BK181" s="142">
        <f t="shared" si="215"/>
        <v>0</v>
      </c>
      <c r="BL181" s="142">
        <f t="shared" si="216"/>
        <v>0</v>
      </c>
    </row>
    <row r="182" spans="1:64" ht="15" customHeight="1">
      <c r="A182" s="184">
        <v>403030001</v>
      </c>
      <c r="B182" s="183"/>
      <c r="C182" s="182" t="s">
        <v>303</v>
      </c>
      <c r="D182" s="182" t="s">
        <v>377</v>
      </c>
      <c r="E182" s="181" t="s">
        <v>92</v>
      </c>
      <c r="F182" s="180">
        <f>SUMIF('РРО 21-25'!CN$18:CN$1158,свод!AY182,'РРО 21-25'!AT$18:AT$1158)</f>
        <v>5883307.8700000001</v>
      </c>
      <c r="G182" s="180">
        <f>SUMIF('РРО 21-25'!CN$18:CN$1158,свод!AY182,'РРО 21-25'!AU$18:AU$1158)</f>
        <v>5882207.8700000001</v>
      </c>
      <c r="H182" s="179">
        <f>SUMIF('РРО 21-25'!CN$18:CN$1158,свод!AY182,'РРО 21-25'!AV$18:AV$1158)</f>
        <v>0</v>
      </c>
      <c r="I182" s="179">
        <f>SUMIF('РРО 21-25'!CN$18:CN$1158,свод!AY182,'РРО 21-25'!AW$18:AW$1158)</f>
        <v>0</v>
      </c>
      <c r="J182" s="179">
        <f>SUMIF('РРО 21-25'!CN$18:CN$1158,свод!AY182,'РРО 21-25'!AX$18:AX$1158)</f>
        <v>0</v>
      </c>
      <c r="K182" s="179">
        <f>SUMIF('РРО 21-25'!CN$18:CN$1158,свод!AY182,'РРО 21-25'!AY$18:AY$1158)</f>
        <v>0</v>
      </c>
      <c r="L182" s="179">
        <f>SUMIF('РРО 21-25'!CN$18:CN$1158,свод!AY182,'РРО 21-25'!AZ$18:AZ$1158)</f>
        <v>0</v>
      </c>
      <c r="M182" s="179">
        <f>SUMIF('РРО 21-25'!CN$18:CN$1158,свод!AY182,'РРО 21-25'!BA$18:BA$1158)</f>
        <v>0</v>
      </c>
      <c r="N182" s="179">
        <f>SUMIF('РРО 21-25'!CN$18:CN$1158,свод!AY182,'РРО 21-25'!BB$18:BB$1158)</f>
        <v>5883307.8700000001</v>
      </c>
      <c r="O182" s="179">
        <f>SUMIF('РРО 21-25'!CN$18:CN$1158,свод!AY182,'РРО 21-25'!BC$18:BC$1158)</f>
        <v>5882207.8700000001</v>
      </c>
      <c r="P182" s="180">
        <f>SUMIF('РРО 21-25'!CN$18:CN$1158,свод!AY182,'РРО 21-25'!BD$18:BD$1158)</f>
        <v>1804910</v>
      </c>
      <c r="Q182" s="179">
        <f>SUMIF('РРО 21-25'!CN$18:CN$1158,свод!AY182,'РРО 21-25'!BE$18:BE$1158)</f>
        <v>0</v>
      </c>
      <c r="R182" s="179">
        <f>SUMIF('РРО 21-25'!CN$18:CN$1158,свод!AY182,'РРО 21-25'!BF$18:BF$1158)</f>
        <v>0</v>
      </c>
      <c r="S182" s="179">
        <f>SUMIF('РРО 21-25'!CN$18:CN$1158,свод!AY182,'РРО 21-25'!BG$18:BG$1158)</f>
        <v>0</v>
      </c>
      <c r="T182" s="179">
        <f>SUMIF('РРО 21-25'!CN$18:CN$1158,свод!AY182,'РРО 21-25'!BH$18:BH$1158)</f>
        <v>1804910</v>
      </c>
      <c r="U182" s="180">
        <f>SUMIF('РРО 21-25'!CN$18:CN$1158,свод!AY182,'РРО 21-25'!BI$18:BI$1158)</f>
        <v>1876510</v>
      </c>
      <c r="V182" s="179">
        <f>SUMIF('РРО 21-25'!CN$18:CN$1158,свод!AY182,'РРО 21-25'!BJ$18:BJ$1158)</f>
        <v>0</v>
      </c>
      <c r="W182" s="179">
        <f>SUMIF('РРО 21-25'!CN$18:CN$1158,свод!AY182,'РРО 21-25'!BK$18:BK$1158)</f>
        <v>0</v>
      </c>
      <c r="X182" s="179">
        <f>SUMIF('РРО 21-25'!CN$18:CN$1158,свод!AY182,'РРО 21-25'!BL$18:BL$1158)</f>
        <v>0</v>
      </c>
      <c r="Y182" s="179">
        <f>SUMIF('РРО 21-25'!CN$18:CN$1158,свод!AY182,'РРО 21-25'!BM$18:BM$1158)</f>
        <v>1876510</v>
      </c>
      <c r="Z182" s="180">
        <f>SUMIF('РРО 21-25'!CN$18:CN$1158,свод!AY182,'РРО 21-25'!BN$18:BN$1158)</f>
        <v>1876510</v>
      </c>
      <c r="AA182" s="179">
        <f>SUMIF('РРО 21-25'!CN$18:CN$1158,свод!AY182,'РРО 21-25'!BO$18:BO$1158)</f>
        <v>0</v>
      </c>
      <c r="AB182" s="179">
        <f>SUMIF('РРО 21-25'!CN$18:CN$1158,свод!AY182,'РРО 21-25'!BP$18:BP$1158)</f>
        <v>0</v>
      </c>
      <c r="AC182" s="179">
        <f>SUMIF('РРО 21-25'!CN$18:CN$1158,свод!AY182,'РРО 21-25'!BQ$18:BQ$1158)</f>
        <v>0</v>
      </c>
      <c r="AD182" s="179">
        <f>SUMIF('РРО 21-25'!CN$18:CN$1158,свод!AY182,'РРО 21-25'!BR$18:BR$1158)</f>
        <v>1876510</v>
      </c>
      <c r="AE182" s="180">
        <f>SUMIF('РРО 21-25'!CN$18:CN$1158,свод!AY182,'РРО 21-25'!BS$18:BS$1158)</f>
        <v>1876510</v>
      </c>
      <c r="AF182" s="179">
        <f>SUMIF('РРО 21-25'!CN$18:CN$1158,свод!AY182,'РРО 21-25'!BT$18:BT$1158)</f>
        <v>0</v>
      </c>
      <c r="AG182" s="179">
        <f>SUMIF('РРО 21-25'!CN$18:CN$1158,свод!AY182,'РРО 21-25'!BU$18:BU$1158)</f>
        <v>0</v>
      </c>
      <c r="AH182" s="179">
        <f>SUMIF('РРО 21-25'!CN$18:CN$1158,свод!AY182,'РРО 21-25'!BV$18:BV$1158)</f>
        <v>0</v>
      </c>
      <c r="AI182" s="179">
        <f>SUMIF('РРО 21-25'!CN$18:CN$1158,свод!AY182,'РРО 21-25'!BW$18:BW$1158)</f>
        <v>1876510</v>
      </c>
      <c r="AJ182" s="179">
        <f>SUMIF('РРО 21-25'!CN$18:CN$1158,свод!AY182,'РРО 21-25'!BX$18:BX$1158)</f>
        <v>5883307.8700000001</v>
      </c>
      <c r="AK182" s="179">
        <f>SUMIF('РРО 21-25'!CN$18:CN$1158,свод!AY182,'РРО 21-25'!BY$18:BY$1158)</f>
        <v>0</v>
      </c>
      <c r="AL182" s="179">
        <f>SUMIF('РРО 21-25'!CN$18:CN$1158,свод!AY182,'РРО 21-25'!BZ$18:BZ$1158)</f>
        <v>0</v>
      </c>
      <c r="AM182" s="179">
        <f>SUMIF('РРО 21-25'!CN$18:CN$1158,свод!AY182,'РРО 21-25'!CA$18:CA$1158)</f>
        <v>0</v>
      </c>
      <c r="AN182" s="179">
        <f>SUMIF('РРО 21-25'!CN$18:CN$1158,свод!AY182,'РРО 21-25'!CB$18:CB$1158)</f>
        <v>5883307.8700000001</v>
      </c>
      <c r="AO182" s="179">
        <f>SUMIF('РРО 21-25'!CN$18:CN$1158,свод!AY182,'РРО 21-25'!CC$18:CC$1158)</f>
        <v>1804910</v>
      </c>
      <c r="AP182" s="179">
        <f>SUMIF('РРО 21-25'!CN$18:CN$1158,свод!AY182,'РРО 21-25'!CD$18:CD$1158)</f>
        <v>0</v>
      </c>
      <c r="AQ182" s="179">
        <f>SUMIF('РРО 21-25'!CN$18:CN$1158,свод!AY182,'РРО 21-25'!CE$18:CE$1158)</f>
        <v>0</v>
      </c>
      <c r="AR182" s="179">
        <f>SUMIF('РРО 21-25'!CN$18:CN$1158,свод!AY182,'РРО 21-25'!CF$18:CF$1158)</f>
        <v>0</v>
      </c>
      <c r="AS182" s="179">
        <f>SUMIF('РРО 21-25'!CN$18:CN$1158,свод!AY182,'РРО 21-25'!CG$18:CG$1158)</f>
        <v>1804910</v>
      </c>
      <c r="AT182" s="179">
        <f>SUMIF('РРО 21-25'!CN$18:CN$1158,свод!AY182,'РРО 21-25'!CH$18:CH$1158)</f>
        <v>1876510</v>
      </c>
      <c r="AU182" s="179">
        <f>SUMIF('РРО 21-25'!CN$18:CN$1158,свод!AY182,'РРО 21-25'!CI$18:CI$1158)</f>
        <v>0</v>
      </c>
      <c r="AV182" s="179">
        <f>SUMIF('РРО 21-25'!CN$18:CN$1158,свод!AY182,'РРО 21-25'!CJ$18:CJ$1158)</f>
        <v>0</v>
      </c>
      <c r="AW182" s="179">
        <f>SUMIF('РРО 21-25'!CN$18:CN$1158,свод!AY182,'РРО 21-25'!CK$18:CK$1158)</f>
        <v>0</v>
      </c>
      <c r="AX182" s="179">
        <f>SUMIF('РРО 21-25'!CN$18:CN$1158,свод!AY182,'РРО 21-25'!CL$18:CL$1158)</f>
        <v>1876510</v>
      </c>
      <c r="AY182" t="str">
        <f t="shared" si="217"/>
        <v>4030300011006плановый</v>
      </c>
      <c r="BC182" s="142">
        <f t="shared" si="207"/>
        <v>0</v>
      </c>
      <c r="BD182" s="142">
        <f t="shared" si="208"/>
        <v>0</v>
      </c>
      <c r="BE182" s="142">
        <f t="shared" si="209"/>
        <v>0</v>
      </c>
      <c r="BF182" s="142">
        <f t="shared" si="210"/>
        <v>0</v>
      </c>
      <c r="BG182" s="142">
        <f t="shared" si="211"/>
        <v>0</v>
      </c>
      <c r="BH182" s="142">
        <f t="shared" si="212"/>
        <v>0</v>
      </c>
      <c r="BI182" s="142">
        <f t="shared" si="213"/>
        <v>0</v>
      </c>
      <c r="BJ182" s="142">
        <f t="shared" si="214"/>
        <v>0</v>
      </c>
      <c r="BK182" s="142">
        <f t="shared" si="215"/>
        <v>0</v>
      </c>
      <c r="BL182" s="142">
        <f t="shared" si="216"/>
        <v>0</v>
      </c>
    </row>
    <row r="183" spans="1:64" ht="15" customHeight="1">
      <c r="A183" s="184">
        <v>403030001</v>
      </c>
      <c r="B183" s="183"/>
      <c r="C183" s="182" t="s">
        <v>303</v>
      </c>
      <c r="D183" s="182" t="s">
        <v>377</v>
      </c>
      <c r="E183" s="181" t="s">
        <v>1257</v>
      </c>
      <c r="F183" s="180">
        <f>SUMIF('РРО 21-25'!CN$18:CN$1158,свод!AY183,'РРО 21-25'!AT$18:AT$1158)</f>
        <v>27800</v>
      </c>
      <c r="G183" s="180">
        <f>SUMIF('РРО 21-25'!CN$18:CN$1158,свод!AY183,'РРО 21-25'!AU$18:AU$1158)</f>
        <v>27710</v>
      </c>
      <c r="H183" s="179">
        <f>SUMIF('РРО 21-25'!CN$18:CN$1158,свод!AY183,'РРО 21-25'!AV$18:AV$1158)</f>
        <v>0</v>
      </c>
      <c r="I183" s="179">
        <f>SUMIF('РРО 21-25'!CN$18:CN$1158,свод!AY183,'РРО 21-25'!AW$18:AW$1158)</f>
        <v>0</v>
      </c>
      <c r="J183" s="179">
        <f>SUMIF('РРО 21-25'!CN$18:CN$1158,свод!AY183,'РРО 21-25'!AX$18:AX$1158)</f>
        <v>0</v>
      </c>
      <c r="K183" s="179">
        <f>SUMIF('РРО 21-25'!CN$18:CN$1158,свод!AY183,'РРО 21-25'!AY$18:AY$1158)</f>
        <v>0</v>
      </c>
      <c r="L183" s="179">
        <f>SUMIF('РРО 21-25'!CN$18:CN$1158,свод!AY183,'РРО 21-25'!AZ$18:AZ$1158)</f>
        <v>0</v>
      </c>
      <c r="M183" s="179">
        <f>SUMIF('РРО 21-25'!CN$18:CN$1158,свод!AY183,'РРО 21-25'!BA$18:BA$1158)</f>
        <v>0</v>
      </c>
      <c r="N183" s="179">
        <f>SUMIF('РРО 21-25'!CN$18:CN$1158,свод!AY183,'РРО 21-25'!BB$18:BB$1158)</f>
        <v>27800</v>
      </c>
      <c r="O183" s="179">
        <f>SUMIF('РРО 21-25'!CN$18:CN$1158,свод!AY183,'РРО 21-25'!BC$18:BC$1158)</f>
        <v>27710</v>
      </c>
      <c r="P183" s="180">
        <f>SUMIF('РРО 21-25'!CN$18:CN$1158,свод!AY183,'РРО 21-25'!BD$18:BD$1158)</f>
        <v>28400</v>
      </c>
      <c r="Q183" s="179">
        <f>SUMIF('РРО 21-25'!CN$18:CN$1158,свод!AY183,'РРО 21-25'!BE$18:BE$1158)</f>
        <v>0</v>
      </c>
      <c r="R183" s="179">
        <f>SUMIF('РРО 21-25'!CN$18:CN$1158,свод!AY183,'РРО 21-25'!BF$18:BF$1158)</f>
        <v>0</v>
      </c>
      <c r="S183" s="179">
        <f>SUMIF('РРО 21-25'!CN$18:CN$1158,свод!AY183,'РРО 21-25'!BG$18:BG$1158)</f>
        <v>0</v>
      </c>
      <c r="T183" s="179">
        <f>SUMIF('РРО 21-25'!CN$18:CN$1158,свод!AY183,'РРО 21-25'!BH$18:BH$1158)</f>
        <v>28400</v>
      </c>
      <c r="U183" s="180">
        <f>SUMIF('РРО 21-25'!CN$18:CN$1158,свод!AY183,'РРО 21-25'!BI$18:BI$1158)</f>
        <v>29630</v>
      </c>
      <c r="V183" s="179">
        <f>SUMIF('РРО 21-25'!CN$18:CN$1158,свод!AY183,'РРО 21-25'!BJ$18:BJ$1158)</f>
        <v>0</v>
      </c>
      <c r="W183" s="179">
        <f>SUMIF('РРО 21-25'!CN$18:CN$1158,свод!AY183,'РРО 21-25'!BK$18:BK$1158)</f>
        <v>0</v>
      </c>
      <c r="X183" s="179">
        <f>SUMIF('РРО 21-25'!CN$18:CN$1158,свод!AY183,'РРО 21-25'!BL$18:BL$1158)</f>
        <v>0</v>
      </c>
      <c r="Y183" s="179">
        <f>SUMIF('РРО 21-25'!CN$18:CN$1158,свод!AY183,'РРО 21-25'!BM$18:BM$1158)</f>
        <v>29630</v>
      </c>
      <c r="Z183" s="180">
        <f>SUMIF('РРО 21-25'!CN$18:CN$1158,свод!AY183,'РРО 21-25'!BN$18:BN$1158)</f>
        <v>30910</v>
      </c>
      <c r="AA183" s="179">
        <f>SUMIF('РРО 21-25'!CN$18:CN$1158,свод!AY183,'РРО 21-25'!BO$18:BO$1158)</f>
        <v>0</v>
      </c>
      <c r="AB183" s="179">
        <f>SUMIF('РРО 21-25'!CN$18:CN$1158,свод!AY183,'РРО 21-25'!BP$18:BP$1158)</f>
        <v>0</v>
      </c>
      <c r="AC183" s="179">
        <f>SUMIF('РРО 21-25'!CN$18:CN$1158,свод!AY183,'РРО 21-25'!BQ$18:BQ$1158)</f>
        <v>0</v>
      </c>
      <c r="AD183" s="179">
        <f>SUMIF('РРО 21-25'!CN$18:CN$1158,свод!AY183,'РРО 21-25'!BR$18:BR$1158)</f>
        <v>30910</v>
      </c>
      <c r="AE183" s="180">
        <f>SUMIF('РРО 21-25'!CN$18:CN$1158,свод!AY183,'РРО 21-25'!BS$18:BS$1158)</f>
        <v>30910</v>
      </c>
      <c r="AF183" s="179">
        <f>SUMIF('РРО 21-25'!CN$18:CN$1158,свод!AY183,'РРО 21-25'!BT$18:BT$1158)</f>
        <v>0</v>
      </c>
      <c r="AG183" s="179">
        <f>SUMIF('РРО 21-25'!CN$18:CN$1158,свод!AY183,'РРО 21-25'!BU$18:BU$1158)</f>
        <v>0</v>
      </c>
      <c r="AH183" s="179">
        <f>SUMIF('РРО 21-25'!CN$18:CN$1158,свод!AY183,'РРО 21-25'!BV$18:BV$1158)</f>
        <v>0</v>
      </c>
      <c r="AI183" s="179">
        <f>SUMIF('РРО 21-25'!CN$18:CN$1158,свод!AY183,'РРО 21-25'!BW$18:BW$1158)</f>
        <v>30910</v>
      </c>
      <c r="AJ183" s="179">
        <f>SUMIF('РРО 21-25'!CN$18:CN$1158,свод!AY183,'РРО 21-25'!BX$18:BX$1158)</f>
        <v>27800</v>
      </c>
      <c r="AK183" s="179">
        <f>SUMIF('РРО 21-25'!CN$18:CN$1158,свод!AY183,'РРО 21-25'!BY$18:BY$1158)</f>
        <v>0</v>
      </c>
      <c r="AL183" s="179">
        <f>SUMIF('РРО 21-25'!CN$18:CN$1158,свод!AY183,'РРО 21-25'!BZ$18:BZ$1158)</f>
        <v>0</v>
      </c>
      <c r="AM183" s="179">
        <f>SUMIF('РРО 21-25'!CN$18:CN$1158,свод!AY183,'РРО 21-25'!CA$18:CA$1158)</f>
        <v>0</v>
      </c>
      <c r="AN183" s="179">
        <f>SUMIF('РРО 21-25'!CN$18:CN$1158,свод!AY183,'РРО 21-25'!CB$18:CB$1158)</f>
        <v>27800</v>
      </c>
      <c r="AO183" s="179">
        <f>SUMIF('РРО 21-25'!CN$18:CN$1158,свод!AY183,'РРО 21-25'!CC$18:CC$1158)</f>
        <v>28400</v>
      </c>
      <c r="AP183" s="179">
        <f>SUMIF('РРО 21-25'!CN$18:CN$1158,свод!AY183,'РРО 21-25'!CD$18:CD$1158)</f>
        <v>0</v>
      </c>
      <c r="AQ183" s="179">
        <f>SUMIF('РРО 21-25'!CN$18:CN$1158,свод!AY183,'РРО 21-25'!CE$18:CE$1158)</f>
        <v>0</v>
      </c>
      <c r="AR183" s="179">
        <f>SUMIF('РРО 21-25'!CN$18:CN$1158,свод!AY183,'РРО 21-25'!CF$18:CF$1158)</f>
        <v>0</v>
      </c>
      <c r="AS183" s="179">
        <f>SUMIF('РРО 21-25'!CN$18:CN$1158,свод!AY183,'РРО 21-25'!CG$18:CG$1158)</f>
        <v>28400</v>
      </c>
      <c r="AT183" s="179">
        <f>SUMIF('РРО 21-25'!CN$18:CN$1158,свод!AY183,'РРО 21-25'!CH$18:CH$1158)</f>
        <v>29630</v>
      </c>
      <c r="AU183" s="179">
        <f>SUMIF('РРО 21-25'!CN$18:CN$1158,свод!AY183,'РРО 21-25'!CI$18:CI$1158)</f>
        <v>0</v>
      </c>
      <c r="AV183" s="179">
        <f>SUMIF('РРО 21-25'!CN$18:CN$1158,свод!AY183,'РРО 21-25'!CJ$18:CJ$1158)</f>
        <v>0</v>
      </c>
      <c r="AW183" s="179">
        <f>SUMIF('РРО 21-25'!CN$18:CN$1158,свод!AY183,'РРО 21-25'!CK$18:CK$1158)</f>
        <v>0</v>
      </c>
      <c r="AX183" s="179">
        <f>SUMIF('РРО 21-25'!CN$18:CN$1158,свод!AY183,'РРО 21-25'!CL$18:CL$1158)</f>
        <v>29630</v>
      </c>
      <c r="AY183" t="str">
        <f t="shared" ref="AY183" si="252">CONCATENATE(A183,C183,D183,E183)</f>
        <v>4030300011006индексации</v>
      </c>
      <c r="BC183" s="142">
        <f t="shared" ref="BC183" si="253">AO183-P183</f>
        <v>0</v>
      </c>
      <c r="BD183" s="142">
        <f t="shared" ref="BD183" si="254">AP183-Q183</f>
        <v>0</v>
      </c>
      <c r="BE183" s="142">
        <f t="shared" ref="BE183" si="255">AQ183-R183</f>
        <v>0</v>
      </c>
      <c r="BF183" s="142">
        <f t="shared" ref="BF183" si="256">AR183-S183</f>
        <v>0</v>
      </c>
      <c r="BG183" s="142">
        <f t="shared" ref="BG183" si="257">AS183-T183</f>
        <v>0</v>
      </c>
      <c r="BH183" s="142">
        <f t="shared" ref="BH183" si="258">AT183-U183</f>
        <v>0</v>
      </c>
      <c r="BI183" s="142">
        <f t="shared" ref="BI183" si="259">AU183-V183</f>
        <v>0</v>
      </c>
      <c r="BJ183" s="142">
        <f t="shared" ref="BJ183" si="260">AV183-W183</f>
        <v>0</v>
      </c>
      <c r="BK183" s="142">
        <f t="shared" ref="BK183" si="261">AW183-X183</f>
        <v>0</v>
      </c>
      <c r="BL183" s="142">
        <f t="shared" ref="BL183" si="262">AX183-Y183</f>
        <v>0</v>
      </c>
    </row>
    <row r="184" spans="1:64" s="141" customFormat="1" ht="15" customHeight="1">
      <c r="A184" s="184">
        <v>403030002</v>
      </c>
      <c r="B184" s="185"/>
      <c r="C184" s="182" t="s">
        <v>303</v>
      </c>
      <c r="D184" s="182" t="s">
        <v>74</v>
      </c>
      <c r="E184" s="181" t="s">
        <v>91</v>
      </c>
      <c r="F184" s="180">
        <f>SUMIF('РРО 21-25'!CN$18:CN$1158,свод!AY184,'РРО 21-25'!AT$18:AT$1158)</f>
        <v>7747535</v>
      </c>
      <c r="G184" s="180">
        <f>SUMIF('РРО 21-25'!CN$18:CN$1158,свод!AY184,'РРО 21-25'!AU$18:AU$1158)</f>
        <v>7747535</v>
      </c>
      <c r="H184" s="179">
        <f>SUMIF('РРО 21-25'!CN$18:CN$1158,свод!AY184,'РРО 21-25'!AV$18:AV$1158)</f>
        <v>0</v>
      </c>
      <c r="I184" s="179">
        <f>SUMIF('РРО 21-25'!CN$18:CN$1158,свод!AY184,'РРО 21-25'!AW$18:AW$1158)</f>
        <v>0</v>
      </c>
      <c r="J184" s="179">
        <f>SUMIF('РРО 21-25'!CN$18:CN$1158,свод!AY184,'РРО 21-25'!AX$18:AX$1158)</f>
        <v>0</v>
      </c>
      <c r="K184" s="179">
        <f>SUMIF('РРО 21-25'!CN$18:CN$1158,свод!AY184,'РРО 21-25'!AY$18:AY$1158)</f>
        <v>0</v>
      </c>
      <c r="L184" s="179">
        <f>SUMIF('РРО 21-25'!CN$18:CN$1158,свод!AY184,'РРО 21-25'!AZ$18:AZ$1158)</f>
        <v>0</v>
      </c>
      <c r="M184" s="179">
        <f>SUMIF('РРО 21-25'!CN$18:CN$1158,свод!AY184,'РРО 21-25'!BA$18:BA$1158)</f>
        <v>0</v>
      </c>
      <c r="N184" s="179">
        <f>SUMIF('РРО 21-25'!CN$18:CN$1158,свод!AY184,'РРО 21-25'!BB$18:BB$1158)</f>
        <v>7747535</v>
      </c>
      <c r="O184" s="179">
        <f>SUMIF('РРО 21-25'!CN$18:CN$1158,свод!AY184,'РРО 21-25'!BC$18:BC$1158)</f>
        <v>7747535</v>
      </c>
      <c r="P184" s="180">
        <f>SUMIF('РРО 21-25'!CN$18:CN$1158,свод!AY184,'РРО 21-25'!BD$18:BD$1158)</f>
        <v>42500</v>
      </c>
      <c r="Q184" s="179">
        <f>SUMIF('РРО 21-25'!CN$18:CN$1158,свод!AY184,'РРО 21-25'!BE$18:BE$1158)</f>
        <v>0</v>
      </c>
      <c r="R184" s="179">
        <f>SUMIF('РРО 21-25'!CN$18:CN$1158,свод!AY184,'РРО 21-25'!BF$18:BF$1158)</f>
        <v>0</v>
      </c>
      <c r="S184" s="179">
        <f>SUMIF('РРО 21-25'!CN$18:CN$1158,свод!AY184,'РРО 21-25'!BG$18:BG$1158)</f>
        <v>0</v>
      </c>
      <c r="T184" s="179">
        <f>SUMIF('РРО 21-25'!CN$18:CN$1158,свод!AY184,'РРО 21-25'!BH$18:BH$1158)</f>
        <v>42500</v>
      </c>
      <c r="U184" s="180">
        <f>SUMIF('РРО 21-25'!CN$18:CN$1158,свод!AY184,'РРО 21-25'!BI$18:BI$1158)</f>
        <v>0</v>
      </c>
      <c r="V184" s="179">
        <f>SUMIF('РРО 21-25'!CN$18:CN$1158,свод!AY184,'РРО 21-25'!BJ$18:BJ$1158)</f>
        <v>0</v>
      </c>
      <c r="W184" s="179">
        <f>SUMIF('РРО 21-25'!CN$18:CN$1158,свод!AY184,'РРО 21-25'!BK$18:BK$1158)</f>
        <v>0</v>
      </c>
      <c r="X184" s="179">
        <f>SUMIF('РРО 21-25'!CN$18:CN$1158,свод!AY184,'РРО 21-25'!BL$18:BL$1158)</f>
        <v>0</v>
      </c>
      <c r="Y184" s="179">
        <f>SUMIF('РРО 21-25'!CN$18:CN$1158,свод!AY184,'РРО 21-25'!BM$18:BM$1158)</f>
        <v>0</v>
      </c>
      <c r="Z184" s="180">
        <f>SUMIF('РРО 21-25'!CN$18:CN$1158,свод!AY184,'РРО 21-25'!BN$18:BN$1158)</f>
        <v>0</v>
      </c>
      <c r="AA184" s="179">
        <f>SUMIF('РРО 21-25'!CN$18:CN$1158,свод!AY184,'РРО 21-25'!BO$18:BO$1158)</f>
        <v>0</v>
      </c>
      <c r="AB184" s="179">
        <f>SUMIF('РРО 21-25'!CN$18:CN$1158,свод!AY184,'РРО 21-25'!BP$18:BP$1158)</f>
        <v>0</v>
      </c>
      <c r="AC184" s="179">
        <f>SUMIF('РРО 21-25'!CN$18:CN$1158,свод!AY184,'РРО 21-25'!BQ$18:BQ$1158)</f>
        <v>0</v>
      </c>
      <c r="AD184" s="179">
        <f>SUMIF('РРО 21-25'!CN$18:CN$1158,свод!AY184,'РРО 21-25'!BR$18:BR$1158)</f>
        <v>0</v>
      </c>
      <c r="AE184" s="180">
        <f>SUMIF('РРО 21-25'!CN$18:CN$1158,свод!AY184,'РРО 21-25'!BS$18:BS$1158)</f>
        <v>0</v>
      </c>
      <c r="AF184" s="179">
        <f>SUMIF('РРО 21-25'!CN$18:CN$1158,свод!AY184,'РРО 21-25'!BT$18:BT$1158)</f>
        <v>0</v>
      </c>
      <c r="AG184" s="179">
        <f>SUMIF('РРО 21-25'!CN$18:CN$1158,свод!AY184,'РРО 21-25'!BU$18:BU$1158)</f>
        <v>0</v>
      </c>
      <c r="AH184" s="179">
        <f>SUMIF('РРО 21-25'!CN$18:CN$1158,свод!AY184,'РРО 21-25'!BV$18:BV$1158)</f>
        <v>0</v>
      </c>
      <c r="AI184" s="179">
        <f>SUMIF('РРО 21-25'!CN$18:CN$1158,свод!AY184,'РРО 21-25'!BW$18:BW$1158)</f>
        <v>0</v>
      </c>
      <c r="AJ184" s="179">
        <f>SUMIF('РРО 21-25'!CN$18:CN$1158,свод!AY184,'РРО 21-25'!BX$18:BX$1158)</f>
        <v>7747535</v>
      </c>
      <c r="AK184" s="179">
        <f>SUMIF('РРО 21-25'!CN$18:CN$1158,свод!AY184,'РРО 21-25'!BY$18:BY$1158)</f>
        <v>0</v>
      </c>
      <c r="AL184" s="179">
        <f>SUMIF('РРО 21-25'!CN$18:CN$1158,свод!AY184,'РРО 21-25'!BZ$18:BZ$1158)</f>
        <v>0</v>
      </c>
      <c r="AM184" s="179">
        <f>SUMIF('РРО 21-25'!CN$18:CN$1158,свод!AY184,'РРО 21-25'!CA$18:CA$1158)</f>
        <v>0</v>
      </c>
      <c r="AN184" s="179">
        <f>SUMIF('РРО 21-25'!CN$18:CN$1158,свод!AY184,'РРО 21-25'!CB$18:CB$1158)</f>
        <v>7747535</v>
      </c>
      <c r="AO184" s="179">
        <f>SUMIF('РРО 21-25'!CN$18:CN$1158,свод!AY184,'РРО 21-25'!CC$18:CC$1158)</f>
        <v>42500</v>
      </c>
      <c r="AP184" s="179">
        <f>SUMIF('РРО 21-25'!CN$18:CN$1158,свод!AY184,'РРО 21-25'!CD$18:CD$1158)</f>
        <v>0</v>
      </c>
      <c r="AQ184" s="179">
        <f>SUMIF('РРО 21-25'!CN$18:CN$1158,свод!AY184,'РРО 21-25'!CE$18:CE$1158)</f>
        <v>0</v>
      </c>
      <c r="AR184" s="179">
        <f>SUMIF('РРО 21-25'!CN$18:CN$1158,свод!AY184,'РРО 21-25'!CF$18:CF$1158)</f>
        <v>0</v>
      </c>
      <c r="AS184" s="179">
        <f>SUMIF('РРО 21-25'!CN$18:CN$1158,свод!AY184,'РРО 21-25'!CG$18:CG$1158)</f>
        <v>42500</v>
      </c>
      <c r="AT184" s="179">
        <f>SUMIF('РРО 21-25'!CN$18:CN$1158,свод!AY184,'РРО 21-25'!CH$18:CH$1158)</f>
        <v>0</v>
      </c>
      <c r="AU184" s="179">
        <f>SUMIF('РРО 21-25'!CN$18:CN$1158,свод!AY184,'РРО 21-25'!CI$18:CI$1158)</f>
        <v>0</v>
      </c>
      <c r="AV184" s="179">
        <f>SUMIF('РРО 21-25'!CN$18:CN$1158,свод!AY184,'РРО 21-25'!CJ$18:CJ$1158)</f>
        <v>0</v>
      </c>
      <c r="AW184" s="179">
        <f>SUMIF('РРО 21-25'!CN$18:CN$1158,свод!AY184,'РРО 21-25'!CK$18:CK$1158)</f>
        <v>0</v>
      </c>
      <c r="AX184" s="179">
        <f>SUMIF('РРО 21-25'!CN$18:CN$1158,свод!AY184,'РРО 21-25'!CL$18:CL$1158)</f>
        <v>0</v>
      </c>
      <c r="AY184" t="str">
        <f t="shared" si="217"/>
        <v>4030300021003нормативный</v>
      </c>
      <c r="BC184" s="142">
        <f t="shared" si="207"/>
        <v>0</v>
      </c>
      <c r="BD184" s="142">
        <f t="shared" si="208"/>
        <v>0</v>
      </c>
      <c r="BE184" s="142">
        <f t="shared" si="209"/>
        <v>0</v>
      </c>
      <c r="BF184" s="142">
        <f t="shared" si="210"/>
        <v>0</v>
      </c>
      <c r="BG184" s="142">
        <f t="shared" si="211"/>
        <v>0</v>
      </c>
      <c r="BH184" s="142">
        <f t="shared" si="212"/>
        <v>0</v>
      </c>
      <c r="BI184" s="142">
        <f t="shared" si="213"/>
        <v>0</v>
      </c>
      <c r="BJ184" s="142">
        <f t="shared" si="214"/>
        <v>0</v>
      </c>
      <c r="BK184" s="142">
        <f t="shared" si="215"/>
        <v>0</v>
      </c>
      <c r="BL184" s="142">
        <f t="shared" si="216"/>
        <v>0</v>
      </c>
    </row>
    <row r="185" spans="1:64" s="141" customFormat="1" ht="15" customHeight="1">
      <c r="A185" s="184">
        <v>403030002</v>
      </c>
      <c r="B185" s="185"/>
      <c r="C185" s="182" t="s">
        <v>303</v>
      </c>
      <c r="D185" s="182" t="s">
        <v>74</v>
      </c>
      <c r="E185" s="181" t="s">
        <v>92</v>
      </c>
      <c r="F185" s="180">
        <f>SUMIF('РРО 21-25'!CN$18:CN$1158,свод!AY185,'РРО 21-25'!AT$18:AT$1158)</f>
        <v>99828</v>
      </c>
      <c r="G185" s="180">
        <f>SUMIF('РРО 21-25'!CN$18:CN$1158,свод!AY185,'РРО 21-25'!AU$18:AU$1158)</f>
        <v>99828</v>
      </c>
      <c r="H185" s="179">
        <f>SUMIF('РРО 21-25'!CN$18:CN$1158,свод!AY185,'РРО 21-25'!AV$18:AV$1158)</f>
        <v>0</v>
      </c>
      <c r="I185" s="179">
        <f>SUMIF('РРО 21-25'!CN$18:CN$1158,свод!AY185,'РРО 21-25'!AW$18:AW$1158)</f>
        <v>0</v>
      </c>
      <c r="J185" s="179">
        <f>SUMIF('РРО 21-25'!CN$18:CN$1158,свод!AY185,'РРО 21-25'!AX$18:AX$1158)</f>
        <v>0</v>
      </c>
      <c r="K185" s="179">
        <f>SUMIF('РРО 21-25'!CN$18:CN$1158,свод!AY185,'РРО 21-25'!AY$18:AY$1158)</f>
        <v>0</v>
      </c>
      <c r="L185" s="179">
        <f>SUMIF('РРО 21-25'!CN$18:CN$1158,свод!AY185,'РРО 21-25'!AZ$18:AZ$1158)</f>
        <v>0</v>
      </c>
      <c r="M185" s="179">
        <f>SUMIF('РРО 21-25'!CN$18:CN$1158,свод!AY185,'РРО 21-25'!BA$18:BA$1158)</f>
        <v>0</v>
      </c>
      <c r="N185" s="179">
        <f>SUMIF('РРО 21-25'!CN$18:CN$1158,свод!AY185,'РРО 21-25'!BB$18:BB$1158)</f>
        <v>99828</v>
      </c>
      <c r="O185" s="179">
        <f>SUMIF('РРО 21-25'!CN$18:CN$1158,свод!AY185,'РРО 21-25'!BC$18:BC$1158)</f>
        <v>99828</v>
      </c>
      <c r="P185" s="180">
        <f>SUMIF('РРО 21-25'!CN$18:CN$1158,свод!AY185,'РРО 21-25'!BD$18:BD$1158)</f>
        <v>0</v>
      </c>
      <c r="Q185" s="179">
        <f>SUMIF('РРО 21-25'!CN$18:CN$1158,свод!AY185,'РРО 21-25'!BE$18:BE$1158)</f>
        <v>0</v>
      </c>
      <c r="R185" s="179">
        <f>SUMIF('РРО 21-25'!CN$18:CN$1158,свод!AY185,'РРО 21-25'!BF$18:BF$1158)</f>
        <v>0</v>
      </c>
      <c r="S185" s="179">
        <f>SUMIF('РРО 21-25'!CN$18:CN$1158,свод!AY185,'РРО 21-25'!BG$18:BG$1158)</f>
        <v>0</v>
      </c>
      <c r="T185" s="179">
        <f>SUMIF('РРО 21-25'!CN$18:CN$1158,свод!AY185,'РРО 21-25'!BH$18:BH$1158)</f>
        <v>0</v>
      </c>
      <c r="U185" s="180">
        <f>SUMIF('РРО 21-25'!CN$18:CN$1158,свод!AY185,'РРО 21-25'!BI$18:BI$1158)</f>
        <v>0</v>
      </c>
      <c r="V185" s="179">
        <f>SUMIF('РРО 21-25'!CN$18:CN$1158,свод!AY185,'РРО 21-25'!BJ$18:BJ$1158)</f>
        <v>0</v>
      </c>
      <c r="W185" s="179">
        <f>SUMIF('РРО 21-25'!CN$18:CN$1158,свод!AY185,'РРО 21-25'!BK$18:BK$1158)</f>
        <v>0</v>
      </c>
      <c r="X185" s="179">
        <f>SUMIF('РРО 21-25'!CN$18:CN$1158,свод!AY185,'РРО 21-25'!BL$18:BL$1158)</f>
        <v>0</v>
      </c>
      <c r="Y185" s="179">
        <f>SUMIF('РРО 21-25'!CN$18:CN$1158,свод!AY185,'РРО 21-25'!BM$18:BM$1158)</f>
        <v>0</v>
      </c>
      <c r="Z185" s="180">
        <f>SUMIF('РРО 21-25'!CN$18:CN$1158,свод!AY185,'РРО 21-25'!BN$18:BN$1158)</f>
        <v>0</v>
      </c>
      <c r="AA185" s="179">
        <f>SUMIF('РРО 21-25'!CN$18:CN$1158,свод!AY185,'РРО 21-25'!BO$18:BO$1158)</f>
        <v>0</v>
      </c>
      <c r="AB185" s="179">
        <f>SUMIF('РРО 21-25'!CN$18:CN$1158,свод!AY185,'РРО 21-25'!BP$18:BP$1158)</f>
        <v>0</v>
      </c>
      <c r="AC185" s="179">
        <f>SUMIF('РРО 21-25'!CN$18:CN$1158,свод!AY185,'РРО 21-25'!BQ$18:BQ$1158)</f>
        <v>0</v>
      </c>
      <c r="AD185" s="179">
        <f>SUMIF('РРО 21-25'!CN$18:CN$1158,свод!AY185,'РРО 21-25'!BR$18:BR$1158)</f>
        <v>0</v>
      </c>
      <c r="AE185" s="180">
        <f>SUMIF('РРО 21-25'!CN$18:CN$1158,свод!AY185,'РРО 21-25'!BS$18:BS$1158)</f>
        <v>0</v>
      </c>
      <c r="AF185" s="179">
        <f>SUMIF('РРО 21-25'!CN$18:CN$1158,свод!AY185,'РРО 21-25'!BT$18:BT$1158)</f>
        <v>0</v>
      </c>
      <c r="AG185" s="179">
        <f>SUMIF('РРО 21-25'!CN$18:CN$1158,свод!AY185,'РРО 21-25'!BU$18:BU$1158)</f>
        <v>0</v>
      </c>
      <c r="AH185" s="179">
        <f>SUMIF('РРО 21-25'!CN$18:CN$1158,свод!AY185,'РРО 21-25'!BV$18:BV$1158)</f>
        <v>0</v>
      </c>
      <c r="AI185" s="179">
        <f>SUMIF('РРО 21-25'!CN$18:CN$1158,свод!AY185,'РРО 21-25'!BW$18:BW$1158)</f>
        <v>0</v>
      </c>
      <c r="AJ185" s="179">
        <f>SUMIF('РРО 21-25'!CN$18:CN$1158,свод!AY185,'РРО 21-25'!BX$18:BX$1158)</f>
        <v>99828</v>
      </c>
      <c r="AK185" s="179">
        <f>SUMIF('РРО 21-25'!CN$18:CN$1158,свод!AY185,'РРО 21-25'!BY$18:BY$1158)</f>
        <v>0</v>
      </c>
      <c r="AL185" s="179">
        <f>SUMIF('РРО 21-25'!CN$18:CN$1158,свод!AY185,'РРО 21-25'!BZ$18:BZ$1158)</f>
        <v>0</v>
      </c>
      <c r="AM185" s="179">
        <f>SUMIF('РРО 21-25'!CN$18:CN$1158,свод!AY185,'РРО 21-25'!CA$18:CA$1158)</f>
        <v>0</v>
      </c>
      <c r="AN185" s="179">
        <f>SUMIF('РРО 21-25'!CN$18:CN$1158,свод!AY185,'РРО 21-25'!CB$18:CB$1158)</f>
        <v>99828</v>
      </c>
      <c r="AO185" s="179">
        <f>SUMIF('РРО 21-25'!CN$18:CN$1158,свод!AY185,'РРО 21-25'!CC$18:CC$1158)</f>
        <v>0</v>
      </c>
      <c r="AP185" s="179">
        <f>SUMIF('РРО 21-25'!CN$18:CN$1158,свод!AY185,'РРО 21-25'!CD$18:CD$1158)</f>
        <v>0</v>
      </c>
      <c r="AQ185" s="179">
        <f>SUMIF('РРО 21-25'!CN$18:CN$1158,свод!AY185,'РРО 21-25'!CE$18:CE$1158)</f>
        <v>0</v>
      </c>
      <c r="AR185" s="179">
        <f>SUMIF('РРО 21-25'!CN$18:CN$1158,свод!AY185,'РРО 21-25'!CF$18:CF$1158)</f>
        <v>0</v>
      </c>
      <c r="AS185" s="179">
        <f>SUMIF('РРО 21-25'!CN$18:CN$1158,свод!AY185,'РРО 21-25'!CG$18:CG$1158)</f>
        <v>0</v>
      </c>
      <c r="AT185" s="179">
        <f>SUMIF('РРО 21-25'!CN$18:CN$1158,свод!AY185,'РРО 21-25'!CH$18:CH$1158)</f>
        <v>0</v>
      </c>
      <c r="AU185" s="179">
        <f>SUMIF('РРО 21-25'!CN$18:CN$1158,свод!AY185,'РРО 21-25'!CI$18:CI$1158)</f>
        <v>0</v>
      </c>
      <c r="AV185" s="179">
        <f>SUMIF('РРО 21-25'!CN$18:CN$1158,свод!AY185,'РРО 21-25'!CJ$18:CJ$1158)</f>
        <v>0</v>
      </c>
      <c r="AW185" s="179">
        <f>SUMIF('РРО 21-25'!CN$18:CN$1158,свод!AY185,'РРО 21-25'!CK$18:CK$1158)</f>
        <v>0</v>
      </c>
      <c r="AX185" s="179">
        <f>SUMIF('РРО 21-25'!CN$18:CN$1158,свод!AY185,'РРО 21-25'!CL$18:CL$1158)</f>
        <v>0</v>
      </c>
      <c r="AY185" t="str">
        <f t="shared" si="217"/>
        <v>4030300021003плановый</v>
      </c>
      <c r="BC185" s="142">
        <f t="shared" si="207"/>
        <v>0</v>
      </c>
      <c r="BD185" s="142">
        <f t="shared" si="208"/>
        <v>0</v>
      </c>
      <c r="BE185" s="142">
        <f t="shared" si="209"/>
        <v>0</v>
      </c>
      <c r="BF185" s="142">
        <f t="shared" si="210"/>
        <v>0</v>
      </c>
      <c r="BG185" s="142">
        <f t="shared" si="211"/>
        <v>0</v>
      </c>
      <c r="BH185" s="142">
        <f t="shared" si="212"/>
        <v>0</v>
      </c>
      <c r="BI185" s="142">
        <f t="shared" si="213"/>
        <v>0</v>
      </c>
      <c r="BJ185" s="142">
        <f t="shared" si="214"/>
        <v>0</v>
      </c>
      <c r="BK185" s="142">
        <f t="shared" si="215"/>
        <v>0</v>
      </c>
      <c r="BL185" s="142">
        <f t="shared" si="216"/>
        <v>0</v>
      </c>
    </row>
    <row r="186" spans="1:64" s="141" customFormat="1" ht="15" customHeight="1">
      <c r="A186" s="184">
        <v>403030002</v>
      </c>
      <c r="B186" s="185"/>
      <c r="C186" s="182" t="s">
        <v>303</v>
      </c>
      <c r="D186" s="182" t="s">
        <v>377</v>
      </c>
      <c r="E186" s="181" t="s">
        <v>91</v>
      </c>
      <c r="F186" s="180">
        <f>SUMIF('РРО 21-25'!CN$18:CN$1158,свод!AY186,'РРО 21-25'!AT$18:AT$1158)</f>
        <v>0</v>
      </c>
      <c r="G186" s="180">
        <f>SUMIF('РРО 21-25'!CN$18:CN$1158,свод!AY186,'РРО 21-25'!AU$18:AU$1158)</f>
        <v>0</v>
      </c>
      <c r="H186" s="179">
        <f>SUMIF('РРО 21-25'!CN$18:CN$1158,свод!AY186,'РРО 21-25'!AV$18:AV$1158)</f>
        <v>0</v>
      </c>
      <c r="I186" s="179">
        <f>SUMIF('РРО 21-25'!CN$18:CN$1158,свод!AY186,'РРО 21-25'!AW$18:AW$1158)</f>
        <v>0</v>
      </c>
      <c r="J186" s="179">
        <f>SUMIF('РРО 21-25'!CN$18:CN$1158,свод!AY186,'РРО 21-25'!AX$18:AX$1158)</f>
        <v>0</v>
      </c>
      <c r="K186" s="179">
        <f>SUMIF('РРО 21-25'!CN$18:CN$1158,свод!AY186,'РРО 21-25'!AY$18:AY$1158)</f>
        <v>0</v>
      </c>
      <c r="L186" s="179">
        <f>SUMIF('РРО 21-25'!CN$18:CN$1158,свод!AY186,'РРО 21-25'!AZ$18:AZ$1158)</f>
        <v>0</v>
      </c>
      <c r="M186" s="179">
        <f>SUMIF('РРО 21-25'!CN$18:CN$1158,свод!AY186,'РРО 21-25'!BA$18:BA$1158)</f>
        <v>0</v>
      </c>
      <c r="N186" s="179">
        <f>SUMIF('РРО 21-25'!CN$18:CN$1158,свод!AY186,'РРО 21-25'!BB$18:BB$1158)</f>
        <v>0</v>
      </c>
      <c r="O186" s="179">
        <f>SUMIF('РРО 21-25'!CN$18:CN$1158,свод!AY186,'РРО 21-25'!BC$18:BC$1158)</f>
        <v>0</v>
      </c>
      <c r="P186" s="180">
        <f>SUMIF('РРО 21-25'!CN$18:CN$1158,свод!AY186,'РРО 21-25'!BD$18:BD$1158)</f>
        <v>12000</v>
      </c>
      <c r="Q186" s="179">
        <f>SUMIF('РРО 21-25'!CN$18:CN$1158,свод!AY186,'РРО 21-25'!BE$18:BE$1158)</f>
        <v>0</v>
      </c>
      <c r="R186" s="179">
        <f>SUMIF('РРО 21-25'!CN$18:CN$1158,свод!AY186,'РРО 21-25'!BF$18:BF$1158)</f>
        <v>0</v>
      </c>
      <c r="S186" s="179">
        <f>SUMIF('РРО 21-25'!CN$18:CN$1158,свод!AY186,'РРО 21-25'!BG$18:BG$1158)</f>
        <v>0</v>
      </c>
      <c r="T186" s="179">
        <f>SUMIF('РРО 21-25'!CN$18:CN$1158,свод!AY186,'РРО 21-25'!BH$18:BH$1158)</f>
        <v>12000</v>
      </c>
      <c r="U186" s="180">
        <f>SUMIF('РРО 21-25'!CN$18:CN$1158,свод!AY186,'РРО 21-25'!BI$18:BI$1158)</f>
        <v>21000</v>
      </c>
      <c r="V186" s="179">
        <f>SUMIF('РРО 21-25'!CN$18:CN$1158,свод!AY186,'РРО 21-25'!BJ$18:BJ$1158)</f>
        <v>0</v>
      </c>
      <c r="W186" s="179">
        <f>SUMIF('РРО 21-25'!CN$18:CN$1158,свод!AY186,'РРО 21-25'!BK$18:BK$1158)</f>
        <v>0</v>
      </c>
      <c r="X186" s="179">
        <f>SUMIF('РРО 21-25'!CN$18:CN$1158,свод!AY186,'РРО 21-25'!BL$18:BL$1158)</f>
        <v>0</v>
      </c>
      <c r="Y186" s="179">
        <f>SUMIF('РРО 21-25'!CN$18:CN$1158,свод!AY186,'РРО 21-25'!BM$18:BM$1158)</f>
        <v>21000</v>
      </c>
      <c r="Z186" s="180">
        <f>SUMIF('РРО 21-25'!CN$18:CN$1158,свод!AY186,'РРО 21-25'!BN$18:BN$1158)</f>
        <v>0</v>
      </c>
      <c r="AA186" s="179">
        <f>SUMIF('РРО 21-25'!CN$18:CN$1158,свод!AY186,'РРО 21-25'!BO$18:BO$1158)</f>
        <v>0</v>
      </c>
      <c r="AB186" s="179">
        <f>SUMIF('РРО 21-25'!CN$18:CN$1158,свод!AY186,'РРО 21-25'!BP$18:BP$1158)</f>
        <v>0</v>
      </c>
      <c r="AC186" s="179">
        <f>SUMIF('РРО 21-25'!CN$18:CN$1158,свод!AY186,'РРО 21-25'!BQ$18:BQ$1158)</f>
        <v>0</v>
      </c>
      <c r="AD186" s="179">
        <f>SUMIF('РРО 21-25'!CN$18:CN$1158,свод!AY186,'РРО 21-25'!BR$18:BR$1158)</f>
        <v>0</v>
      </c>
      <c r="AE186" s="180">
        <f>SUMIF('РРО 21-25'!CN$18:CN$1158,свод!AY186,'РРО 21-25'!BS$18:BS$1158)</f>
        <v>0</v>
      </c>
      <c r="AF186" s="179">
        <f>SUMIF('РРО 21-25'!CN$18:CN$1158,свод!AY186,'РРО 21-25'!BT$18:BT$1158)</f>
        <v>0</v>
      </c>
      <c r="AG186" s="179">
        <f>SUMIF('РРО 21-25'!CN$18:CN$1158,свод!AY186,'РРО 21-25'!BU$18:BU$1158)</f>
        <v>0</v>
      </c>
      <c r="AH186" s="179">
        <f>SUMIF('РРО 21-25'!CN$18:CN$1158,свод!AY186,'РРО 21-25'!BV$18:BV$1158)</f>
        <v>0</v>
      </c>
      <c r="AI186" s="179">
        <f>SUMIF('РРО 21-25'!CN$18:CN$1158,свод!AY186,'РРО 21-25'!BW$18:BW$1158)</f>
        <v>0</v>
      </c>
      <c r="AJ186" s="179">
        <f>SUMIF('РРО 21-25'!CN$18:CN$1158,свод!AY186,'РРО 21-25'!BX$18:BX$1158)</f>
        <v>0</v>
      </c>
      <c r="AK186" s="179">
        <f>SUMIF('РРО 21-25'!CN$18:CN$1158,свод!AY186,'РРО 21-25'!BY$18:BY$1158)</f>
        <v>0</v>
      </c>
      <c r="AL186" s="179">
        <f>SUMIF('РРО 21-25'!CN$18:CN$1158,свод!AY186,'РРО 21-25'!BZ$18:BZ$1158)</f>
        <v>0</v>
      </c>
      <c r="AM186" s="179">
        <f>SUMIF('РРО 21-25'!CN$18:CN$1158,свод!AY186,'РРО 21-25'!CA$18:CA$1158)</f>
        <v>0</v>
      </c>
      <c r="AN186" s="179">
        <f>SUMIF('РРО 21-25'!CN$18:CN$1158,свод!AY186,'РРО 21-25'!CB$18:CB$1158)</f>
        <v>0</v>
      </c>
      <c r="AO186" s="179">
        <f>SUMIF('РРО 21-25'!CN$18:CN$1158,свод!AY186,'РРО 21-25'!CC$18:CC$1158)</f>
        <v>12000</v>
      </c>
      <c r="AP186" s="179">
        <f>SUMIF('РРО 21-25'!CN$18:CN$1158,свод!AY186,'РРО 21-25'!CD$18:CD$1158)</f>
        <v>0</v>
      </c>
      <c r="AQ186" s="179">
        <f>SUMIF('РРО 21-25'!CN$18:CN$1158,свод!AY186,'РРО 21-25'!CE$18:CE$1158)</f>
        <v>0</v>
      </c>
      <c r="AR186" s="179">
        <f>SUMIF('РРО 21-25'!CN$18:CN$1158,свод!AY186,'РРО 21-25'!CF$18:CF$1158)</f>
        <v>0</v>
      </c>
      <c r="AS186" s="179">
        <f>SUMIF('РРО 21-25'!CN$18:CN$1158,свод!AY186,'РРО 21-25'!CG$18:CG$1158)</f>
        <v>12000</v>
      </c>
      <c r="AT186" s="179">
        <f>SUMIF('РРО 21-25'!CN$18:CN$1158,свод!AY186,'РРО 21-25'!CH$18:CH$1158)</f>
        <v>21000</v>
      </c>
      <c r="AU186" s="179">
        <f>SUMIF('РРО 21-25'!CN$18:CN$1158,свод!AY186,'РРО 21-25'!CI$18:CI$1158)</f>
        <v>0</v>
      </c>
      <c r="AV186" s="179">
        <f>SUMIF('РРО 21-25'!CN$18:CN$1158,свод!AY186,'РРО 21-25'!CJ$18:CJ$1158)</f>
        <v>0</v>
      </c>
      <c r="AW186" s="179">
        <f>SUMIF('РРО 21-25'!CN$18:CN$1158,свод!AY186,'РРО 21-25'!CK$18:CK$1158)</f>
        <v>0</v>
      </c>
      <c r="AX186" s="179">
        <f>SUMIF('РРО 21-25'!CN$18:CN$1158,свод!AY186,'РРО 21-25'!CL$18:CL$1158)</f>
        <v>21000</v>
      </c>
      <c r="AY186" t="str">
        <f t="shared" si="217"/>
        <v>4030300021006нормативный</v>
      </c>
      <c r="BC186" s="142">
        <f t="shared" si="207"/>
        <v>0</v>
      </c>
      <c r="BD186" s="142">
        <f t="shared" si="208"/>
        <v>0</v>
      </c>
      <c r="BE186" s="142">
        <f t="shared" si="209"/>
        <v>0</v>
      </c>
      <c r="BF186" s="142">
        <f t="shared" si="210"/>
        <v>0</v>
      </c>
      <c r="BG186" s="142">
        <f t="shared" si="211"/>
        <v>0</v>
      </c>
      <c r="BH186" s="142">
        <f t="shared" si="212"/>
        <v>0</v>
      </c>
      <c r="BI186" s="142">
        <f t="shared" si="213"/>
        <v>0</v>
      </c>
      <c r="BJ186" s="142">
        <f t="shared" si="214"/>
        <v>0</v>
      </c>
      <c r="BK186" s="142">
        <f t="shared" si="215"/>
        <v>0</v>
      </c>
      <c r="BL186" s="142">
        <f t="shared" si="216"/>
        <v>0</v>
      </c>
    </row>
    <row r="187" spans="1:64" ht="15" customHeight="1">
      <c r="A187" s="184">
        <v>404010002</v>
      </c>
      <c r="B187" s="183" t="s">
        <v>1815</v>
      </c>
      <c r="C187" s="182" t="s">
        <v>71</v>
      </c>
      <c r="D187" s="182" t="s">
        <v>205</v>
      </c>
      <c r="E187" s="181" t="s">
        <v>92</v>
      </c>
      <c r="F187" s="180">
        <f>SUMIF('РРО 21-25'!CN$18:CN$1158,свод!AY187,'РРО 21-25'!AT$18:AT$1158)</f>
        <v>1217440</v>
      </c>
      <c r="G187" s="180">
        <f>SUMIF('РРО 21-25'!CN$18:CN$1158,свод!AY187,'РРО 21-25'!AU$18:AU$1158)</f>
        <v>1020000</v>
      </c>
      <c r="H187" s="179">
        <f>SUMIF('РРО 21-25'!CN$18:CN$1158,свод!AY187,'РРО 21-25'!AV$18:AV$1158)</f>
        <v>1217440</v>
      </c>
      <c r="I187" s="179">
        <f>SUMIF('РРО 21-25'!CN$18:CN$1158,свод!AY187,'РРО 21-25'!AW$18:AW$1158)</f>
        <v>1020000</v>
      </c>
      <c r="J187" s="179">
        <f>SUMIF('РРО 21-25'!CN$18:CN$1158,свод!AY187,'РРО 21-25'!AX$18:AX$1158)</f>
        <v>0</v>
      </c>
      <c r="K187" s="179">
        <f>SUMIF('РРО 21-25'!CN$18:CN$1158,свод!AY187,'РРО 21-25'!AY$18:AY$1158)</f>
        <v>0</v>
      </c>
      <c r="L187" s="179">
        <f>SUMIF('РРО 21-25'!CN$18:CN$1158,свод!AY187,'РРО 21-25'!AZ$18:AZ$1158)</f>
        <v>0</v>
      </c>
      <c r="M187" s="179">
        <f>SUMIF('РРО 21-25'!CN$18:CN$1158,свод!AY187,'РРО 21-25'!BA$18:BA$1158)</f>
        <v>0</v>
      </c>
      <c r="N187" s="179">
        <f>SUMIF('РРО 21-25'!CN$18:CN$1158,свод!AY187,'РРО 21-25'!BB$18:BB$1158)</f>
        <v>0</v>
      </c>
      <c r="O187" s="179">
        <f>SUMIF('РРО 21-25'!CN$18:CN$1158,свод!AY187,'РРО 21-25'!BC$18:BC$1158)</f>
        <v>0</v>
      </c>
      <c r="P187" s="180">
        <f>SUMIF('РРО 21-25'!CN$18:CN$1158,свод!AY187,'РРО 21-25'!BD$18:BD$1158)</f>
        <v>56232</v>
      </c>
      <c r="Q187" s="179">
        <f>SUMIF('РРО 21-25'!CN$18:CN$1158,свод!AY187,'РРО 21-25'!BE$18:BE$1158)</f>
        <v>56232</v>
      </c>
      <c r="R187" s="179">
        <f>SUMIF('РРО 21-25'!CN$18:CN$1158,свод!AY187,'РРО 21-25'!BF$18:BF$1158)</f>
        <v>0</v>
      </c>
      <c r="S187" s="179">
        <f>SUMIF('РРО 21-25'!CN$18:CN$1158,свод!AY187,'РРО 21-25'!BG$18:BG$1158)</f>
        <v>0</v>
      </c>
      <c r="T187" s="179">
        <f>SUMIF('РРО 21-25'!CN$18:CN$1158,свод!AY187,'РРО 21-25'!BH$18:BH$1158)</f>
        <v>0</v>
      </c>
      <c r="U187" s="180">
        <f>SUMIF('РРО 21-25'!CN$18:CN$1158,свод!AY187,'РРО 21-25'!BI$18:BI$1158)</f>
        <v>58943.3</v>
      </c>
      <c r="V187" s="179">
        <f>SUMIF('РРО 21-25'!CN$18:CN$1158,свод!AY187,'РРО 21-25'!BJ$18:BJ$1158)</f>
        <v>58943.3</v>
      </c>
      <c r="W187" s="179">
        <f>SUMIF('РРО 21-25'!CN$18:CN$1158,свод!AY187,'РРО 21-25'!BK$18:BK$1158)</f>
        <v>0</v>
      </c>
      <c r="X187" s="179">
        <f>SUMIF('РРО 21-25'!CN$18:CN$1158,свод!AY187,'РРО 21-25'!BL$18:BL$1158)</f>
        <v>0</v>
      </c>
      <c r="Y187" s="179">
        <f>SUMIF('РРО 21-25'!CN$18:CN$1158,свод!AY187,'РРО 21-25'!BM$18:BM$1158)</f>
        <v>0</v>
      </c>
      <c r="Z187" s="180">
        <f>SUMIF('РРО 21-25'!CN$18:CN$1158,свод!AY187,'РРО 21-25'!BN$18:BN$1158)</f>
        <v>52682.5</v>
      </c>
      <c r="AA187" s="179">
        <f>SUMIF('РРО 21-25'!CN$18:CN$1158,свод!AY187,'РРО 21-25'!BO$18:BO$1158)</f>
        <v>52682.5</v>
      </c>
      <c r="AB187" s="179">
        <f>SUMIF('РРО 21-25'!CN$18:CN$1158,свод!AY187,'РРО 21-25'!BP$18:BP$1158)</f>
        <v>0</v>
      </c>
      <c r="AC187" s="179">
        <f>SUMIF('РРО 21-25'!CN$18:CN$1158,свод!AY187,'РРО 21-25'!BQ$18:BQ$1158)</f>
        <v>0</v>
      </c>
      <c r="AD187" s="179">
        <f>SUMIF('РРО 21-25'!CN$18:CN$1158,свод!AY187,'РРО 21-25'!BR$18:BR$1158)</f>
        <v>0</v>
      </c>
      <c r="AE187" s="180">
        <f>SUMIF('РРО 21-25'!CN$18:CN$1158,свод!AY187,'РРО 21-25'!BS$18:BS$1158)</f>
        <v>52682.5</v>
      </c>
      <c r="AF187" s="179">
        <f>SUMIF('РРО 21-25'!CN$18:CN$1158,свод!AY187,'РРО 21-25'!BT$18:BT$1158)</f>
        <v>52682.5</v>
      </c>
      <c r="AG187" s="179">
        <f>SUMIF('РРО 21-25'!CN$18:CN$1158,свод!AY187,'РРО 21-25'!BU$18:BU$1158)</f>
        <v>0</v>
      </c>
      <c r="AH187" s="179">
        <f>SUMIF('РРО 21-25'!CN$18:CN$1158,свод!AY187,'РРО 21-25'!BV$18:BV$1158)</f>
        <v>0</v>
      </c>
      <c r="AI187" s="179">
        <f>SUMIF('РРО 21-25'!CN$18:CN$1158,свод!AY187,'РРО 21-25'!BW$18:BW$1158)</f>
        <v>0</v>
      </c>
      <c r="AJ187" s="179">
        <f>SUMIF('РРО 21-25'!CN$18:CN$1158,свод!AY187,'РРО 21-25'!BX$18:BX$1158)</f>
        <v>1020000</v>
      </c>
      <c r="AK187" s="179">
        <f>SUMIF('РРО 21-25'!CN$18:CN$1158,свод!AY187,'РРО 21-25'!BY$18:BY$1158)</f>
        <v>1020000</v>
      </c>
      <c r="AL187" s="179">
        <f>SUMIF('РРО 21-25'!CN$18:CN$1158,свод!AY187,'РРО 21-25'!BZ$18:BZ$1158)</f>
        <v>0</v>
      </c>
      <c r="AM187" s="179">
        <f>SUMIF('РРО 21-25'!CN$18:CN$1158,свод!AY187,'РРО 21-25'!CA$18:CA$1158)</f>
        <v>0</v>
      </c>
      <c r="AN187" s="179">
        <f>SUMIF('РРО 21-25'!CN$18:CN$1158,свод!AY187,'РРО 21-25'!CB$18:CB$1158)</f>
        <v>0</v>
      </c>
      <c r="AO187" s="179">
        <f>SUMIF('РРО 21-25'!CN$18:CN$1158,свод!AY187,'РРО 21-25'!CC$18:CC$1158)</f>
        <v>56232</v>
      </c>
      <c r="AP187" s="179">
        <f>SUMIF('РРО 21-25'!CN$18:CN$1158,свод!AY187,'РРО 21-25'!CD$18:CD$1158)</f>
        <v>56232</v>
      </c>
      <c r="AQ187" s="179">
        <f>SUMIF('РРО 21-25'!CN$18:CN$1158,свод!AY187,'РРО 21-25'!CE$18:CE$1158)</f>
        <v>0</v>
      </c>
      <c r="AR187" s="179">
        <f>SUMIF('РРО 21-25'!CN$18:CN$1158,свод!AY187,'РРО 21-25'!CF$18:CF$1158)</f>
        <v>0</v>
      </c>
      <c r="AS187" s="179">
        <f>SUMIF('РРО 21-25'!CN$18:CN$1158,свод!AY187,'РРО 21-25'!CG$18:CG$1158)</f>
        <v>0</v>
      </c>
      <c r="AT187" s="179">
        <f>SUMIF('РРО 21-25'!CN$18:CN$1158,свод!AY187,'РРО 21-25'!CH$18:CH$1158)</f>
        <v>58943.3</v>
      </c>
      <c r="AU187" s="179">
        <f>SUMIF('РРО 21-25'!CN$18:CN$1158,свод!AY187,'РРО 21-25'!CI$18:CI$1158)</f>
        <v>58943.3</v>
      </c>
      <c r="AV187" s="179">
        <f>SUMIF('РРО 21-25'!CN$18:CN$1158,свод!AY187,'РРО 21-25'!CJ$18:CJ$1158)</f>
        <v>0</v>
      </c>
      <c r="AW187" s="179">
        <f>SUMIF('РРО 21-25'!CN$18:CN$1158,свод!AY187,'РРО 21-25'!CK$18:CK$1158)</f>
        <v>0</v>
      </c>
      <c r="AX187" s="179">
        <f>SUMIF('РРО 21-25'!CN$18:CN$1158,свод!AY187,'РРО 21-25'!CL$18:CL$1158)</f>
        <v>0</v>
      </c>
      <c r="AY187" t="str">
        <f t="shared" si="217"/>
        <v>4040100020105плановый</v>
      </c>
      <c r="BC187" s="142">
        <f t="shared" si="207"/>
        <v>0</v>
      </c>
      <c r="BD187" s="142">
        <f t="shared" si="208"/>
        <v>0</v>
      </c>
      <c r="BE187" s="142">
        <f t="shared" si="209"/>
        <v>0</v>
      </c>
      <c r="BF187" s="142">
        <f t="shared" si="210"/>
        <v>0</v>
      </c>
      <c r="BG187" s="142">
        <f t="shared" si="211"/>
        <v>0</v>
      </c>
      <c r="BH187" s="142">
        <f t="shared" si="212"/>
        <v>0</v>
      </c>
      <c r="BI187" s="142">
        <f t="shared" si="213"/>
        <v>0</v>
      </c>
      <c r="BJ187" s="142">
        <f t="shared" si="214"/>
        <v>0</v>
      </c>
      <c r="BK187" s="142">
        <f t="shared" si="215"/>
        <v>0</v>
      </c>
      <c r="BL187" s="142">
        <f t="shared" si="216"/>
        <v>0</v>
      </c>
    </row>
    <row r="188" spans="1:64" ht="15" customHeight="1">
      <c r="A188" s="184">
        <v>404010007</v>
      </c>
      <c r="B188" s="183" t="s">
        <v>1814</v>
      </c>
      <c r="C188" s="182" t="s">
        <v>303</v>
      </c>
      <c r="D188" s="182" t="s">
        <v>74</v>
      </c>
      <c r="E188" s="181" t="s">
        <v>92</v>
      </c>
      <c r="F188" s="180">
        <f>SUMIF('РРО 21-25'!CN$18:CN$1158,свод!AY188,'РРО 21-25'!AT$18:AT$1158)</f>
        <v>398110060.32999998</v>
      </c>
      <c r="G188" s="180">
        <f>SUMIF('РРО 21-25'!CN$18:CN$1158,свод!AY188,'РРО 21-25'!AU$18:AU$1158)</f>
        <v>398109910.32999998</v>
      </c>
      <c r="H188" s="179">
        <f>SUMIF('РРО 21-25'!CN$18:CN$1158,свод!AY188,'РРО 21-25'!AV$18:AV$1158)</f>
        <v>398110060.32999998</v>
      </c>
      <c r="I188" s="179">
        <f>SUMIF('РРО 21-25'!CN$18:CN$1158,свод!AY188,'РРО 21-25'!AW$18:AW$1158)</f>
        <v>398109910.32999998</v>
      </c>
      <c r="J188" s="179">
        <f>SUMIF('РРО 21-25'!CN$18:CN$1158,свод!AY188,'РРО 21-25'!AX$18:AX$1158)</f>
        <v>0</v>
      </c>
      <c r="K188" s="179">
        <f>SUMIF('РРО 21-25'!CN$18:CN$1158,свод!AY188,'РРО 21-25'!AY$18:AY$1158)</f>
        <v>0</v>
      </c>
      <c r="L188" s="179">
        <f>SUMIF('РРО 21-25'!CN$18:CN$1158,свод!AY188,'РРО 21-25'!AZ$18:AZ$1158)</f>
        <v>0</v>
      </c>
      <c r="M188" s="179">
        <f>SUMIF('РРО 21-25'!CN$18:CN$1158,свод!AY188,'РРО 21-25'!BA$18:BA$1158)</f>
        <v>0</v>
      </c>
      <c r="N188" s="179">
        <f>SUMIF('РРО 21-25'!CN$18:CN$1158,свод!AY188,'РРО 21-25'!BB$18:BB$1158)</f>
        <v>0</v>
      </c>
      <c r="O188" s="179">
        <f>SUMIF('РРО 21-25'!CN$18:CN$1158,свод!AY188,'РРО 21-25'!BC$18:BC$1158)</f>
        <v>0</v>
      </c>
      <c r="P188" s="180">
        <f>SUMIF('РРО 21-25'!CN$18:CN$1158,свод!AY188,'РРО 21-25'!BD$18:BD$1158)</f>
        <v>390926941.01999998</v>
      </c>
      <c r="Q188" s="179">
        <f>SUMIF('РРО 21-25'!CN$18:CN$1158,свод!AY188,'РРО 21-25'!BE$18:BE$1158)</f>
        <v>390926941.01999998</v>
      </c>
      <c r="R188" s="179">
        <f>SUMIF('РРО 21-25'!CN$18:CN$1158,свод!AY188,'РРО 21-25'!BF$18:BF$1158)</f>
        <v>0</v>
      </c>
      <c r="S188" s="179">
        <f>SUMIF('РРО 21-25'!CN$18:CN$1158,свод!AY188,'РРО 21-25'!BG$18:BG$1158)</f>
        <v>0</v>
      </c>
      <c r="T188" s="179">
        <f>SUMIF('РРО 21-25'!CN$18:CN$1158,свод!AY188,'РРО 21-25'!BH$18:BH$1158)</f>
        <v>0</v>
      </c>
      <c r="U188" s="180">
        <f>SUMIF('РРО 21-25'!CN$18:CN$1158,свод!AY188,'РРО 21-25'!BI$18:BI$1158)</f>
        <v>390932471.13</v>
      </c>
      <c r="V188" s="179">
        <f>SUMIF('РРО 21-25'!CN$18:CN$1158,свод!AY188,'РРО 21-25'!BJ$18:BJ$1158)</f>
        <v>390932471.13</v>
      </c>
      <c r="W188" s="179">
        <f>SUMIF('РРО 21-25'!CN$18:CN$1158,свод!AY188,'РРО 21-25'!BK$18:BK$1158)</f>
        <v>0</v>
      </c>
      <c r="X188" s="179">
        <f>SUMIF('РРО 21-25'!CN$18:CN$1158,свод!AY188,'РРО 21-25'!BL$18:BL$1158)</f>
        <v>0</v>
      </c>
      <c r="Y188" s="179">
        <f>SUMIF('РРО 21-25'!CN$18:CN$1158,свод!AY188,'РРО 21-25'!BM$18:BM$1158)</f>
        <v>0</v>
      </c>
      <c r="Z188" s="180">
        <f>SUMIF('РРО 21-25'!CN$18:CN$1158,свод!AY188,'РРО 21-25'!BN$18:BN$1158)</f>
        <v>390884001.25999999</v>
      </c>
      <c r="AA188" s="179">
        <f>SUMIF('РРО 21-25'!CN$18:CN$1158,свод!AY188,'РРО 21-25'!BO$18:BO$1158)</f>
        <v>390884001.25999999</v>
      </c>
      <c r="AB188" s="179">
        <f>SUMIF('РРО 21-25'!CN$18:CN$1158,свод!AY188,'РРО 21-25'!BP$18:BP$1158)</f>
        <v>0</v>
      </c>
      <c r="AC188" s="179">
        <f>SUMIF('РРО 21-25'!CN$18:CN$1158,свод!AY188,'РРО 21-25'!BQ$18:BQ$1158)</f>
        <v>0</v>
      </c>
      <c r="AD188" s="179">
        <f>SUMIF('РРО 21-25'!CN$18:CN$1158,свод!AY188,'РРО 21-25'!BR$18:BR$1158)</f>
        <v>0</v>
      </c>
      <c r="AE188" s="180">
        <f>SUMIF('РРО 21-25'!CN$18:CN$1158,свод!AY188,'РРО 21-25'!BS$18:BS$1158)</f>
        <v>390884001.25999999</v>
      </c>
      <c r="AF188" s="179">
        <f>SUMIF('РРО 21-25'!CN$18:CN$1158,свод!AY188,'РРО 21-25'!BT$18:BT$1158)</f>
        <v>390884001.25999999</v>
      </c>
      <c r="AG188" s="179">
        <f>SUMIF('РРО 21-25'!CN$18:CN$1158,свод!AY188,'РРО 21-25'!BU$18:BU$1158)</f>
        <v>0</v>
      </c>
      <c r="AH188" s="179">
        <f>SUMIF('РРО 21-25'!CN$18:CN$1158,свод!AY188,'РРО 21-25'!BV$18:BV$1158)</f>
        <v>0</v>
      </c>
      <c r="AI188" s="179">
        <f>SUMIF('РРО 21-25'!CN$18:CN$1158,свод!AY188,'РРО 21-25'!BW$18:BW$1158)</f>
        <v>0</v>
      </c>
      <c r="AJ188" s="179">
        <f>SUMIF('РРО 21-25'!CN$18:CN$1158,свод!AY188,'РРО 21-25'!BX$18:BX$1158)</f>
        <v>398110060.32999998</v>
      </c>
      <c r="AK188" s="179">
        <f>SUMIF('РРО 21-25'!CN$18:CN$1158,свод!AY188,'РРО 21-25'!BY$18:BY$1158)</f>
        <v>398110060.32999998</v>
      </c>
      <c r="AL188" s="179">
        <f>SUMIF('РРО 21-25'!CN$18:CN$1158,свод!AY188,'РРО 21-25'!BZ$18:BZ$1158)</f>
        <v>0</v>
      </c>
      <c r="AM188" s="179">
        <f>SUMIF('РРО 21-25'!CN$18:CN$1158,свод!AY188,'РРО 21-25'!CA$18:CA$1158)</f>
        <v>0</v>
      </c>
      <c r="AN188" s="179">
        <f>SUMIF('РРО 21-25'!CN$18:CN$1158,свод!AY188,'РРО 21-25'!CB$18:CB$1158)</f>
        <v>0</v>
      </c>
      <c r="AO188" s="179">
        <f>SUMIF('РРО 21-25'!CN$18:CN$1158,свод!AY188,'РРО 21-25'!CC$18:CC$1158)</f>
        <v>390926941.01999998</v>
      </c>
      <c r="AP188" s="179">
        <f>SUMIF('РРО 21-25'!CN$18:CN$1158,свод!AY188,'РРО 21-25'!CD$18:CD$1158)</f>
        <v>390926941.01999998</v>
      </c>
      <c r="AQ188" s="179">
        <f>SUMIF('РРО 21-25'!CN$18:CN$1158,свод!AY188,'РРО 21-25'!CE$18:CE$1158)</f>
        <v>0</v>
      </c>
      <c r="AR188" s="179">
        <f>SUMIF('РРО 21-25'!CN$18:CN$1158,свод!AY188,'РРО 21-25'!CF$18:CF$1158)</f>
        <v>0</v>
      </c>
      <c r="AS188" s="179">
        <f>SUMIF('РРО 21-25'!CN$18:CN$1158,свод!AY188,'РРО 21-25'!CG$18:CG$1158)</f>
        <v>0</v>
      </c>
      <c r="AT188" s="179">
        <f>SUMIF('РРО 21-25'!CN$18:CN$1158,свод!AY188,'РРО 21-25'!CH$18:CH$1158)</f>
        <v>390932471.13</v>
      </c>
      <c r="AU188" s="179">
        <f>SUMIF('РРО 21-25'!CN$18:CN$1158,свод!AY188,'РРО 21-25'!CI$18:CI$1158)</f>
        <v>390932471.13</v>
      </c>
      <c r="AV188" s="179">
        <f>SUMIF('РРО 21-25'!CN$18:CN$1158,свод!AY188,'РРО 21-25'!CJ$18:CJ$1158)</f>
        <v>0</v>
      </c>
      <c r="AW188" s="179">
        <f>SUMIF('РРО 21-25'!CN$18:CN$1158,свод!AY188,'РРО 21-25'!CK$18:CK$1158)</f>
        <v>0</v>
      </c>
      <c r="AX188" s="179">
        <f>SUMIF('РРО 21-25'!CN$18:CN$1158,свод!AY188,'РРО 21-25'!CL$18:CL$1158)</f>
        <v>0</v>
      </c>
      <c r="AY188" t="str">
        <f t="shared" si="217"/>
        <v>4040100071003плановый</v>
      </c>
      <c r="BC188" s="142">
        <f t="shared" si="207"/>
        <v>0</v>
      </c>
      <c r="BD188" s="142">
        <f t="shared" si="208"/>
        <v>0</v>
      </c>
      <c r="BE188" s="142">
        <f t="shared" si="209"/>
        <v>0</v>
      </c>
      <c r="BF188" s="142">
        <f t="shared" si="210"/>
        <v>0</v>
      </c>
      <c r="BG188" s="142">
        <f t="shared" si="211"/>
        <v>0</v>
      </c>
      <c r="BH188" s="142">
        <f t="shared" si="212"/>
        <v>0</v>
      </c>
      <c r="BI188" s="142">
        <f t="shared" si="213"/>
        <v>0</v>
      </c>
      <c r="BJ188" s="142">
        <f t="shared" si="214"/>
        <v>0</v>
      </c>
      <c r="BK188" s="142">
        <f t="shared" si="215"/>
        <v>0</v>
      </c>
      <c r="BL188" s="142">
        <f t="shared" si="216"/>
        <v>0</v>
      </c>
    </row>
    <row r="189" spans="1:64" ht="15" customHeight="1">
      <c r="A189" s="184">
        <v>404010007</v>
      </c>
      <c r="B189" s="183" t="s">
        <v>1814</v>
      </c>
      <c r="C189" s="182" t="s">
        <v>303</v>
      </c>
      <c r="D189" s="182" t="s">
        <v>377</v>
      </c>
      <c r="E189" s="181" t="s">
        <v>92</v>
      </c>
      <c r="F189" s="180">
        <f>SUMIF('РРО 21-25'!CN$18:CN$1158,свод!AY189,'РРО 21-25'!AT$18:AT$1158)</f>
        <v>2889939.67</v>
      </c>
      <c r="G189" s="180">
        <f>SUMIF('РРО 21-25'!CN$18:CN$1158,свод!AY189,'РРО 21-25'!AU$18:AU$1158)</f>
        <v>2889939.67</v>
      </c>
      <c r="H189" s="179">
        <f>SUMIF('РРО 21-25'!CN$18:CN$1158,свод!AY189,'РРО 21-25'!AV$18:AV$1158)</f>
        <v>2889939.67</v>
      </c>
      <c r="I189" s="179">
        <f>SUMIF('РРО 21-25'!CN$18:CN$1158,свод!AY189,'РРО 21-25'!AW$18:AW$1158)</f>
        <v>2889939.67</v>
      </c>
      <c r="J189" s="179">
        <f>SUMIF('РРО 21-25'!CN$18:CN$1158,свод!AY189,'РРО 21-25'!AX$18:AX$1158)</f>
        <v>0</v>
      </c>
      <c r="K189" s="179">
        <f>SUMIF('РРО 21-25'!CN$18:CN$1158,свод!AY189,'РРО 21-25'!AY$18:AY$1158)</f>
        <v>0</v>
      </c>
      <c r="L189" s="179">
        <f>SUMIF('РРО 21-25'!CN$18:CN$1158,свод!AY189,'РРО 21-25'!AZ$18:AZ$1158)</f>
        <v>0</v>
      </c>
      <c r="M189" s="179">
        <f>SUMIF('РРО 21-25'!CN$18:CN$1158,свод!AY189,'РРО 21-25'!BA$18:BA$1158)</f>
        <v>0</v>
      </c>
      <c r="N189" s="179">
        <f>SUMIF('РРО 21-25'!CN$18:CN$1158,свод!AY189,'РРО 21-25'!BB$18:BB$1158)</f>
        <v>0</v>
      </c>
      <c r="O189" s="179">
        <f>SUMIF('РРО 21-25'!CN$18:CN$1158,свод!AY189,'РРО 21-25'!BC$18:BC$1158)</f>
        <v>0</v>
      </c>
      <c r="P189" s="180">
        <f>SUMIF('РРО 21-25'!CN$18:CN$1158,свод!AY189,'РРО 21-25'!BD$18:BD$1158)</f>
        <v>2600000</v>
      </c>
      <c r="Q189" s="179">
        <f>SUMIF('РРО 21-25'!CN$18:CN$1158,свод!AY189,'РРО 21-25'!BE$18:BE$1158)</f>
        <v>2600000</v>
      </c>
      <c r="R189" s="179">
        <f>SUMIF('РРО 21-25'!CN$18:CN$1158,свод!AY189,'РРО 21-25'!BF$18:BF$1158)</f>
        <v>0</v>
      </c>
      <c r="S189" s="179">
        <f>SUMIF('РРО 21-25'!CN$18:CN$1158,свод!AY189,'РРО 21-25'!BG$18:BG$1158)</f>
        <v>0</v>
      </c>
      <c r="T189" s="179">
        <f>SUMIF('РРО 21-25'!CN$18:CN$1158,свод!AY189,'РРО 21-25'!BH$18:BH$1158)</f>
        <v>0</v>
      </c>
      <c r="U189" s="180">
        <f>SUMIF('РРО 21-25'!CN$18:CN$1158,свод!AY189,'РРО 21-25'!BI$18:BI$1158)</f>
        <v>2546000</v>
      </c>
      <c r="V189" s="179">
        <f>SUMIF('РРО 21-25'!CN$18:CN$1158,свод!AY189,'РРО 21-25'!BJ$18:BJ$1158)</f>
        <v>2546000</v>
      </c>
      <c r="W189" s="179">
        <f>SUMIF('РРО 21-25'!CN$18:CN$1158,свод!AY189,'РРО 21-25'!BK$18:BK$1158)</f>
        <v>0</v>
      </c>
      <c r="X189" s="179">
        <f>SUMIF('РРО 21-25'!CN$18:CN$1158,свод!AY189,'РРО 21-25'!BL$18:BL$1158)</f>
        <v>0</v>
      </c>
      <c r="Y189" s="179">
        <f>SUMIF('РРО 21-25'!CN$18:CN$1158,свод!AY189,'РРО 21-25'!BM$18:BM$1158)</f>
        <v>0</v>
      </c>
      <c r="Z189" s="180">
        <f>SUMIF('РРО 21-25'!CN$18:CN$1158,свод!AY189,'РРО 21-25'!BN$18:BN$1158)</f>
        <v>2546000</v>
      </c>
      <c r="AA189" s="179">
        <f>SUMIF('РРО 21-25'!CN$18:CN$1158,свод!AY189,'РРО 21-25'!BO$18:BO$1158)</f>
        <v>2546000</v>
      </c>
      <c r="AB189" s="179">
        <f>SUMIF('РРО 21-25'!CN$18:CN$1158,свод!AY189,'РРО 21-25'!BP$18:BP$1158)</f>
        <v>0</v>
      </c>
      <c r="AC189" s="179">
        <f>SUMIF('РРО 21-25'!CN$18:CN$1158,свод!AY189,'РРО 21-25'!BQ$18:BQ$1158)</f>
        <v>0</v>
      </c>
      <c r="AD189" s="179">
        <f>SUMIF('РРО 21-25'!CN$18:CN$1158,свод!AY189,'РРО 21-25'!BR$18:BR$1158)</f>
        <v>0</v>
      </c>
      <c r="AE189" s="180">
        <f>SUMIF('РРО 21-25'!CN$18:CN$1158,свод!AY189,'РРО 21-25'!BS$18:BS$1158)</f>
        <v>2546000</v>
      </c>
      <c r="AF189" s="179">
        <f>SUMIF('РРО 21-25'!CN$18:CN$1158,свод!AY189,'РРО 21-25'!BT$18:BT$1158)</f>
        <v>2546000</v>
      </c>
      <c r="AG189" s="179">
        <f>SUMIF('РРО 21-25'!CN$18:CN$1158,свод!AY189,'РРО 21-25'!BU$18:BU$1158)</f>
        <v>0</v>
      </c>
      <c r="AH189" s="179">
        <f>SUMIF('РРО 21-25'!CN$18:CN$1158,свод!AY189,'РРО 21-25'!BV$18:BV$1158)</f>
        <v>0</v>
      </c>
      <c r="AI189" s="179">
        <f>SUMIF('РРО 21-25'!CN$18:CN$1158,свод!AY189,'РРО 21-25'!BW$18:BW$1158)</f>
        <v>0</v>
      </c>
      <c r="AJ189" s="179">
        <f>SUMIF('РРО 21-25'!CN$18:CN$1158,свод!AY189,'РРО 21-25'!BX$18:BX$1158)</f>
        <v>2889939.67</v>
      </c>
      <c r="AK189" s="179">
        <f>SUMIF('РРО 21-25'!CN$18:CN$1158,свод!AY189,'РРО 21-25'!BY$18:BY$1158)</f>
        <v>2889939.67</v>
      </c>
      <c r="AL189" s="179">
        <f>SUMIF('РРО 21-25'!CN$18:CN$1158,свод!AY189,'РРО 21-25'!BZ$18:BZ$1158)</f>
        <v>0</v>
      </c>
      <c r="AM189" s="179">
        <f>SUMIF('РРО 21-25'!CN$18:CN$1158,свод!AY189,'РРО 21-25'!CA$18:CA$1158)</f>
        <v>0</v>
      </c>
      <c r="AN189" s="179">
        <f>SUMIF('РРО 21-25'!CN$18:CN$1158,свод!AY189,'РРО 21-25'!CB$18:CB$1158)</f>
        <v>0</v>
      </c>
      <c r="AO189" s="179">
        <f>SUMIF('РРО 21-25'!CN$18:CN$1158,свод!AY189,'РРО 21-25'!CC$18:CC$1158)</f>
        <v>2600000</v>
      </c>
      <c r="AP189" s="179">
        <f>SUMIF('РРО 21-25'!CN$18:CN$1158,свод!AY189,'РРО 21-25'!CD$18:CD$1158)</f>
        <v>2600000</v>
      </c>
      <c r="AQ189" s="179">
        <f>SUMIF('РРО 21-25'!CN$18:CN$1158,свод!AY189,'РРО 21-25'!CE$18:CE$1158)</f>
        <v>0</v>
      </c>
      <c r="AR189" s="179">
        <f>SUMIF('РРО 21-25'!CN$18:CN$1158,свод!AY189,'РРО 21-25'!CF$18:CF$1158)</f>
        <v>0</v>
      </c>
      <c r="AS189" s="179">
        <f>SUMIF('РРО 21-25'!CN$18:CN$1158,свод!AY189,'РРО 21-25'!CG$18:CG$1158)</f>
        <v>0</v>
      </c>
      <c r="AT189" s="179">
        <f>SUMIF('РРО 21-25'!CN$18:CN$1158,свод!AY189,'РРО 21-25'!CH$18:CH$1158)</f>
        <v>2546000</v>
      </c>
      <c r="AU189" s="179">
        <f>SUMIF('РРО 21-25'!CN$18:CN$1158,свод!AY189,'РРО 21-25'!CI$18:CI$1158)</f>
        <v>2546000</v>
      </c>
      <c r="AV189" s="179">
        <f>SUMIF('РРО 21-25'!CN$18:CN$1158,свод!AY189,'РРО 21-25'!CJ$18:CJ$1158)</f>
        <v>0</v>
      </c>
      <c r="AW189" s="179">
        <f>SUMIF('РРО 21-25'!CN$18:CN$1158,свод!AY189,'РРО 21-25'!CK$18:CK$1158)</f>
        <v>0</v>
      </c>
      <c r="AX189" s="179">
        <f>SUMIF('РРО 21-25'!CN$18:CN$1158,свод!AY189,'РРО 21-25'!CL$18:CL$1158)</f>
        <v>0</v>
      </c>
      <c r="AY189" t="str">
        <f t="shared" si="217"/>
        <v>4040100071006плановый</v>
      </c>
      <c r="BC189" s="142">
        <f t="shared" si="207"/>
        <v>0</v>
      </c>
      <c r="BD189" s="142">
        <f t="shared" si="208"/>
        <v>0</v>
      </c>
      <c r="BE189" s="142">
        <f t="shared" si="209"/>
        <v>0</v>
      </c>
      <c r="BF189" s="142">
        <f t="shared" si="210"/>
        <v>0</v>
      </c>
      <c r="BG189" s="142">
        <f t="shared" si="211"/>
        <v>0</v>
      </c>
      <c r="BH189" s="142">
        <f t="shared" si="212"/>
        <v>0</v>
      </c>
      <c r="BI189" s="142">
        <f t="shared" si="213"/>
        <v>0</v>
      </c>
      <c r="BJ189" s="142">
        <f t="shared" si="214"/>
        <v>0</v>
      </c>
      <c r="BK189" s="142">
        <f t="shared" si="215"/>
        <v>0</v>
      </c>
      <c r="BL189" s="142">
        <f t="shared" si="216"/>
        <v>0</v>
      </c>
    </row>
    <row r="190" spans="1:64" ht="15" customHeight="1">
      <c r="A190" s="184">
        <v>404010008</v>
      </c>
      <c r="B190" s="183" t="s">
        <v>1813</v>
      </c>
      <c r="C190" s="182" t="s">
        <v>303</v>
      </c>
      <c r="D190" s="182" t="s">
        <v>74</v>
      </c>
      <c r="E190" s="181" t="s">
        <v>92</v>
      </c>
      <c r="F190" s="180">
        <f>SUMIF('РРО 21-25'!CN$18:CN$1158,свод!AY190,'РРО 21-25'!AT$18:AT$1158)</f>
        <v>21932314.98</v>
      </c>
      <c r="G190" s="180">
        <f>SUMIF('РРО 21-25'!CN$18:CN$1158,свод!AY190,'РРО 21-25'!AU$18:AU$1158)</f>
        <v>21932314.98</v>
      </c>
      <c r="H190" s="179">
        <f>SUMIF('РРО 21-25'!CN$18:CN$1158,свод!AY190,'РРО 21-25'!AV$18:AV$1158)</f>
        <v>21932314.98</v>
      </c>
      <c r="I190" s="179">
        <f>SUMIF('РРО 21-25'!CN$18:CN$1158,свод!AY190,'РРО 21-25'!AW$18:AW$1158)</f>
        <v>21932314.98</v>
      </c>
      <c r="J190" s="179">
        <f>SUMIF('РРО 21-25'!CN$18:CN$1158,свод!AY190,'РРО 21-25'!AX$18:AX$1158)</f>
        <v>0</v>
      </c>
      <c r="K190" s="179">
        <f>SUMIF('РРО 21-25'!CN$18:CN$1158,свод!AY190,'РРО 21-25'!AY$18:AY$1158)</f>
        <v>0</v>
      </c>
      <c r="L190" s="179">
        <f>SUMIF('РРО 21-25'!CN$18:CN$1158,свод!AY190,'РРО 21-25'!AZ$18:AZ$1158)</f>
        <v>0</v>
      </c>
      <c r="M190" s="179">
        <f>SUMIF('РРО 21-25'!CN$18:CN$1158,свод!AY190,'РРО 21-25'!BA$18:BA$1158)</f>
        <v>0</v>
      </c>
      <c r="N190" s="179">
        <f>SUMIF('РРО 21-25'!CN$18:CN$1158,свод!AY190,'РРО 21-25'!BB$18:BB$1158)</f>
        <v>0</v>
      </c>
      <c r="O190" s="179">
        <f>SUMIF('РРО 21-25'!CN$18:CN$1158,свод!AY190,'РРО 21-25'!BC$18:BC$1158)</f>
        <v>0</v>
      </c>
      <c r="P190" s="180">
        <f>SUMIF('РРО 21-25'!CN$18:CN$1158,свод!AY190,'РРО 21-25'!BD$18:BD$1158)</f>
        <v>22270024.859999999</v>
      </c>
      <c r="Q190" s="179">
        <f>SUMIF('РРО 21-25'!CN$18:CN$1158,свод!AY190,'РРО 21-25'!BE$18:BE$1158)</f>
        <v>22270024.859999999</v>
      </c>
      <c r="R190" s="179">
        <f>SUMIF('РРО 21-25'!CN$18:CN$1158,свод!AY190,'РРО 21-25'!BF$18:BF$1158)</f>
        <v>0</v>
      </c>
      <c r="S190" s="179">
        <f>SUMIF('РРО 21-25'!CN$18:CN$1158,свод!AY190,'РРО 21-25'!BG$18:BG$1158)</f>
        <v>0</v>
      </c>
      <c r="T190" s="179">
        <f>SUMIF('РРО 21-25'!CN$18:CN$1158,свод!AY190,'РРО 21-25'!BH$18:BH$1158)</f>
        <v>0</v>
      </c>
      <c r="U190" s="180">
        <f>SUMIF('РРО 21-25'!CN$18:CN$1158,свод!AY190,'РРО 21-25'!BI$18:BI$1158)</f>
        <v>21858132.079999998</v>
      </c>
      <c r="V190" s="179">
        <f>SUMIF('РРО 21-25'!CN$18:CN$1158,свод!AY190,'РРО 21-25'!BJ$18:BJ$1158)</f>
        <v>21858132.079999998</v>
      </c>
      <c r="W190" s="179">
        <f>SUMIF('РРО 21-25'!CN$18:CN$1158,свод!AY190,'РРО 21-25'!BK$18:BK$1158)</f>
        <v>0</v>
      </c>
      <c r="X190" s="179">
        <f>SUMIF('РРО 21-25'!CN$18:CN$1158,свод!AY190,'РРО 21-25'!BL$18:BL$1158)</f>
        <v>0</v>
      </c>
      <c r="Y190" s="179">
        <f>SUMIF('РРО 21-25'!CN$18:CN$1158,свод!AY190,'РРО 21-25'!BM$18:BM$1158)</f>
        <v>0</v>
      </c>
      <c r="Z190" s="180">
        <f>SUMIF('РРО 21-25'!CN$18:CN$1158,свод!AY190,'РРО 21-25'!BN$18:BN$1158)</f>
        <v>22732458.890000001</v>
      </c>
      <c r="AA190" s="179">
        <f>SUMIF('РРО 21-25'!CN$18:CN$1158,свод!AY190,'РРО 21-25'!BO$18:BO$1158)</f>
        <v>22732458.890000001</v>
      </c>
      <c r="AB190" s="179">
        <f>SUMIF('РРО 21-25'!CN$18:CN$1158,свод!AY190,'РРО 21-25'!BP$18:BP$1158)</f>
        <v>0</v>
      </c>
      <c r="AC190" s="179">
        <f>SUMIF('РРО 21-25'!CN$18:CN$1158,свод!AY190,'РРО 21-25'!BQ$18:BQ$1158)</f>
        <v>0</v>
      </c>
      <c r="AD190" s="179">
        <f>SUMIF('РРО 21-25'!CN$18:CN$1158,свод!AY190,'РРО 21-25'!BR$18:BR$1158)</f>
        <v>0</v>
      </c>
      <c r="AE190" s="180">
        <f>SUMIF('РРО 21-25'!CN$18:CN$1158,свод!AY190,'РРО 21-25'!BS$18:BS$1158)</f>
        <v>22732458.890000001</v>
      </c>
      <c r="AF190" s="179">
        <f>SUMIF('РРО 21-25'!CN$18:CN$1158,свод!AY190,'РРО 21-25'!BT$18:BT$1158)</f>
        <v>22732458.890000001</v>
      </c>
      <c r="AG190" s="179">
        <f>SUMIF('РРО 21-25'!CN$18:CN$1158,свод!AY190,'РРО 21-25'!BU$18:BU$1158)</f>
        <v>0</v>
      </c>
      <c r="AH190" s="179">
        <f>SUMIF('РРО 21-25'!CN$18:CN$1158,свод!AY190,'РРО 21-25'!BV$18:BV$1158)</f>
        <v>0</v>
      </c>
      <c r="AI190" s="179">
        <f>SUMIF('РРО 21-25'!CN$18:CN$1158,свод!AY190,'РРО 21-25'!BW$18:BW$1158)</f>
        <v>0</v>
      </c>
      <c r="AJ190" s="179">
        <f>SUMIF('РРО 21-25'!CN$18:CN$1158,свод!AY190,'РРО 21-25'!BX$18:BX$1158)</f>
        <v>21932314.98</v>
      </c>
      <c r="AK190" s="179">
        <f>SUMIF('РРО 21-25'!CN$18:CN$1158,свод!AY190,'РРО 21-25'!BY$18:BY$1158)</f>
        <v>21932314.98</v>
      </c>
      <c r="AL190" s="179">
        <f>SUMIF('РРО 21-25'!CN$18:CN$1158,свод!AY190,'РРО 21-25'!BZ$18:BZ$1158)</f>
        <v>0</v>
      </c>
      <c r="AM190" s="179">
        <f>SUMIF('РРО 21-25'!CN$18:CN$1158,свод!AY190,'РРО 21-25'!CA$18:CA$1158)</f>
        <v>0</v>
      </c>
      <c r="AN190" s="179">
        <f>SUMIF('РРО 21-25'!CN$18:CN$1158,свод!AY190,'РРО 21-25'!CB$18:CB$1158)</f>
        <v>0</v>
      </c>
      <c r="AO190" s="179">
        <f>SUMIF('РРО 21-25'!CN$18:CN$1158,свод!AY190,'РРО 21-25'!CC$18:CC$1158)</f>
        <v>22270024.859999999</v>
      </c>
      <c r="AP190" s="179">
        <f>SUMIF('РРО 21-25'!CN$18:CN$1158,свод!AY190,'РРО 21-25'!CD$18:CD$1158)</f>
        <v>22270024.859999999</v>
      </c>
      <c r="AQ190" s="179">
        <f>SUMIF('РРО 21-25'!CN$18:CN$1158,свод!AY190,'РРО 21-25'!CE$18:CE$1158)</f>
        <v>0</v>
      </c>
      <c r="AR190" s="179">
        <f>SUMIF('РРО 21-25'!CN$18:CN$1158,свод!AY190,'РРО 21-25'!CF$18:CF$1158)</f>
        <v>0</v>
      </c>
      <c r="AS190" s="179">
        <f>SUMIF('РРО 21-25'!CN$18:CN$1158,свод!AY190,'РРО 21-25'!CG$18:CG$1158)</f>
        <v>0</v>
      </c>
      <c r="AT190" s="179">
        <f>SUMIF('РРО 21-25'!CN$18:CN$1158,свод!AY190,'РРО 21-25'!CH$18:CH$1158)</f>
        <v>21858132.079999998</v>
      </c>
      <c r="AU190" s="179">
        <f>SUMIF('РРО 21-25'!CN$18:CN$1158,свод!AY190,'РРО 21-25'!CI$18:CI$1158)</f>
        <v>21858132.079999998</v>
      </c>
      <c r="AV190" s="179">
        <f>SUMIF('РРО 21-25'!CN$18:CN$1158,свод!AY190,'РРО 21-25'!CJ$18:CJ$1158)</f>
        <v>0</v>
      </c>
      <c r="AW190" s="179">
        <f>SUMIF('РРО 21-25'!CN$18:CN$1158,свод!AY190,'РРО 21-25'!CK$18:CK$1158)</f>
        <v>0</v>
      </c>
      <c r="AX190" s="179">
        <f>SUMIF('РРО 21-25'!CN$18:CN$1158,свод!AY190,'РРО 21-25'!CL$18:CL$1158)</f>
        <v>0</v>
      </c>
      <c r="AY190" t="str">
        <f t="shared" si="217"/>
        <v>4040100081003плановый</v>
      </c>
      <c r="BC190" s="142">
        <f t="shared" si="207"/>
        <v>0</v>
      </c>
      <c r="BD190" s="142">
        <f t="shared" si="208"/>
        <v>0</v>
      </c>
      <c r="BE190" s="142">
        <f t="shared" si="209"/>
        <v>0</v>
      </c>
      <c r="BF190" s="142">
        <f t="shared" si="210"/>
        <v>0</v>
      </c>
      <c r="BG190" s="142">
        <f t="shared" si="211"/>
        <v>0</v>
      </c>
      <c r="BH190" s="142">
        <f t="shared" si="212"/>
        <v>0</v>
      </c>
      <c r="BI190" s="142">
        <f t="shared" si="213"/>
        <v>0</v>
      </c>
      <c r="BJ190" s="142">
        <f t="shared" si="214"/>
        <v>0</v>
      </c>
      <c r="BK190" s="142">
        <f t="shared" si="215"/>
        <v>0</v>
      </c>
      <c r="BL190" s="142">
        <f t="shared" si="216"/>
        <v>0</v>
      </c>
    </row>
    <row r="191" spans="1:64" ht="15" customHeight="1">
      <c r="A191" s="432">
        <v>404010011</v>
      </c>
      <c r="B191" s="433" t="s">
        <v>1812</v>
      </c>
      <c r="C191" s="434" t="s">
        <v>303</v>
      </c>
      <c r="D191" s="434" t="s">
        <v>137</v>
      </c>
      <c r="E191" s="435" t="s">
        <v>92</v>
      </c>
      <c r="F191" s="180">
        <f>SUMIF('РРО 21-25'!CN$18:CN$1158,свод!AY191,'РРО 21-25'!AT$18:AT$1158)</f>
        <v>0</v>
      </c>
      <c r="G191" s="180">
        <f>SUMIF('РРО 21-25'!CN$18:CN$1158,свод!AY191,'РРО 21-25'!AU$18:AU$1158)</f>
        <v>0</v>
      </c>
      <c r="H191" s="179">
        <f>SUMIF('РРО 21-25'!CN$18:CN$1158,свод!AY191,'РРО 21-25'!AV$18:AV$1158)</f>
        <v>0</v>
      </c>
      <c r="I191" s="179">
        <f>SUMIF('РРО 21-25'!CN$18:CN$1158,свод!AY191,'РРО 21-25'!AW$18:AW$1158)</f>
        <v>0</v>
      </c>
      <c r="J191" s="179">
        <f>SUMIF('РРО 21-25'!CN$18:CN$1158,свод!AY191,'РРО 21-25'!AX$18:AX$1158)</f>
        <v>0</v>
      </c>
      <c r="K191" s="179">
        <f>SUMIF('РРО 21-25'!CN$18:CN$1158,свод!AY191,'РРО 21-25'!AY$18:AY$1158)</f>
        <v>0</v>
      </c>
      <c r="L191" s="179">
        <f>SUMIF('РРО 21-25'!CN$18:CN$1158,свод!AY191,'РРО 21-25'!AZ$18:AZ$1158)</f>
        <v>0</v>
      </c>
      <c r="M191" s="179">
        <f>SUMIF('РРО 21-25'!CN$18:CN$1158,свод!AY191,'РРО 21-25'!BA$18:BA$1158)</f>
        <v>0</v>
      </c>
      <c r="N191" s="179">
        <f>SUMIF('РРО 21-25'!CN$18:CN$1158,свод!AY191,'РРО 21-25'!BB$18:BB$1158)</f>
        <v>0</v>
      </c>
      <c r="O191" s="179">
        <f>SUMIF('РРО 21-25'!CN$18:CN$1158,свод!AY191,'РРО 21-25'!BC$18:BC$1158)</f>
        <v>0</v>
      </c>
      <c r="P191" s="180">
        <f>SUMIF('РРО 21-25'!CN$18:CN$1158,свод!AY191,'РРО 21-25'!BD$18:BD$1158)</f>
        <v>0</v>
      </c>
      <c r="Q191" s="179">
        <f>SUMIF('РРО 21-25'!CN$18:CN$1158,свод!AY191,'РРО 21-25'!BE$18:BE$1158)</f>
        <v>0</v>
      </c>
      <c r="R191" s="179">
        <f>SUMIF('РРО 21-25'!CN$18:CN$1158,свод!AY191,'РРО 21-25'!BF$18:BF$1158)</f>
        <v>0</v>
      </c>
      <c r="S191" s="179">
        <f>SUMIF('РРО 21-25'!CN$18:CN$1158,свод!AY191,'РРО 21-25'!BG$18:BG$1158)</f>
        <v>0</v>
      </c>
      <c r="T191" s="179">
        <f>SUMIF('РРО 21-25'!CN$18:CN$1158,свод!AY191,'РРО 21-25'!BH$18:BH$1158)</f>
        <v>0</v>
      </c>
      <c r="U191" s="180">
        <f>SUMIF('РРО 21-25'!CN$18:CN$1158,свод!AY191,'РРО 21-25'!BI$18:BI$1158)</f>
        <v>0</v>
      </c>
      <c r="V191" s="179">
        <f>SUMIF('РРО 21-25'!CN$18:CN$1158,свод!AY191,'РРО 21-25'!BJ$18:BJ$1158)</f>
        <v>0</v>
      </c>
      <c r="W191" s="179">
        <f>SUMIF('РРО 21-25'!CN$18:CN$1158,свод!AY191,'РРО 21-25'!BK$18:BK$1158)</f>
        <v>0</v>
      </c>
      <c r="X191" s="179">
        <f>SUMIF('РРО 21-25'!CN$18:CN$1158,свод!AY191,'РРО 21-25'!BL$18:BL$1158)</f>
        <v>0</v>
      </c>
      <c r="Y191" s="179">
        <f>SUMIF('РРО 21-25'!CN$18:CN$1158,свод!AY191,'РРО 21-25'!BM$18:BM$1158)</f>
        <v>0</v>
      </c>
      <c r="Z191" s="180">
        <f>SUMIF('РРО 21-25'!CN$18:CN$1158,свод!AY191,'РРО 21-25'!BN$18:BN$1158)</f>
        <v>0</v>
      </c>
      <c r="AA191" s="179">
        <f>SUMIF('РРО 21-25'!CN$18:CN$1158,свод!AY191,'РРО 21-25'!BO$18:BO$1158)</f>
        <v>0</v>
      </c>
      <c r="AB191" s="179">
        <f>SUMIF('РРО 21-25'!CN$18:CN$1158,свод!AY191,'РРО 21-25'!BP$18:BP$1158)</f>
        <v>0</v>
      </c>
      <c r="AC191" s="179">
        <f>SUMIF('РРО 21-25'!CN$18:CN$1158,свод!AY191,'РРО 21-25'!BQ$18:BQ$1158)</f>
        <v>0</v>
      </c>
      <c r="AD191" s="179">
        <f>SUMIF('РРО 21-25'!CN$18:CN$1158,свод!AY191,'РРО 21-25'!BR$18:BR$1158)</f>
        <v>0</v>
      </c>
      <c r="AE191" s="180">
        <f>SUMIF('РРО 21-25'!CN$18:CN$1158,свод!AY191,'РРО 21-25'!BS$18:BS$1158)</f>
        <v>0</v>
      </c>
      <c r="AF191" s="179">
        <f>SUMIF('РРО 21-25'!CN$18:CN$1158,свод!AY191,'РРО 21-25'!BT$18:BT$1158)</f>
        <v>0</v>
      </c>
      <c r="AG191" s="179">
        <f>SUMIF('РРО 21-25'!CN$18:CN$1158,свод!AY191,'РРО 21-25'!BU$18:BU$1158)</f>
        <v>0</v>
      </c>
      <c r="AH191" s="179">
        <f>SUMIF('РРО 21-25'!CN$18:CN$1158,свод!AY191,'РРО 21-25'!BV$18:BV$1158)</f>
        <v>0</v>
      </c>
      <c r="AI191" s="179">
        <f>SUMIF('РРО 21-25'!CN$18:CN$1158,свод!AY191,'РРО 21-25'!BW$18:BW$1158)</f>
        <v>0</v>
      </c>
      <c r="AJ191" s="179">
        <f>SUMIF('РРО 21-25'!CN$18:CN$1158,свод!AY191,'РРО 21-25'!BX$18:BX$1158)</f>
        <v>0</v>
      </c>
      <c r="AK191" s="179">
        <f>SUMIF('РРО 21-25'!CN$18:CN$1158,свод!AY191,'РРО 21-25'!BY$18:BY$1158)</f>
        <v>0</v>
      </c>
      <c r="AL191" s="179">
        <f>SUMIF('РРО 21-25'!CN$18:CN$1158,свод!AY191,'РРО 21-25'!BZ$18:BZ$1158)</f>
        <v>0</v>
      </c>
      <c r="AM191" s="179">
        <f>SUMIF('РРО 21-25'!CN$18:CN$1158,свод!AY191,'РРО 21-25'!CA$18:CA$1158)</f>
        <v>0</v>
      </c>
      <c r="AN191" s="179">
        <f>SUMIF('РРО 21-25'!CN$18:CN$1158,свод!AY191,'РРО 21-25'!CB$18:CB$1158)</f>
        <v>0</v>
      </c>
      <c r="AO191" s="179">
        <f>SUMIF('РРО 21-25'!CN$18:CN$1158,свод!AY191,'РРО 21-25'!CC$18:CC$1158)</f>
        <v>0</v>
      </c>
      <c r="AP191" s="179">
        <f>SUMIF('РРО 21-25'!CN$18:CN$1158,свод!AY191,'РРО 21-25'!CD$18:CD$1158)</f>
        <v>0</v>
      </c>
      <c r="AQ191" s="179">
        <f>SUMIF('РРО 21-25'!CN$18:CN$1158,свод!AY191,'РРО 21-25'!CE$18:CE$1158)</f>
        <v>0</v>
      </c>
      <c r="AR191" s="179">
        <f>SUMIF('РРО 21-25'!CN$18:CN$1158,свод!AY191,'РРО 21-25'!CF$18:CF$1158)</f>
        <v>0</v>
      </c>
      <c r="AS191" s="179">
        <f>SUMIF('РРО 21-25'!CN$18:CN$1158,свод!AY191,'РРО 21-25'!CG$18:CG$1158)</f>
        <v>0</v>
      </c>
      <c r="AT191" s="179">
        <f>SUMIF('РРО 21-25'!CN$18:CN$1158,свод!AY191,'РРО 21-25'!CH$18:CH$1158)</f>
        <v>0</v>
      </c>
      <c r="AU191" s="179">
        <f>SUMIF('РРО 21-25'!CN$18:CN$1158,свод!AY191,'РРО 21-25'!CI$18:CI$1158)</f>
        <v>0</v>
      </c>
      <c r="AV191" s="179">
        <f>SUMIF('РРО 21-25'!CN$18:CN$1158,свод!AY191,'РРО 21-25'!CJ$18:CJ$1158)</f>
        <v>0</v>
      </c>
      <c r="AW191" s="179">
        <f>SUMIF('РРО 21-25'!CN$18:CN$1158,свод!AY191,'РРО 21-25'!CK$18:CK$1158)</f>
        <v>0</v>
      </c>
      <c r="AX191" s="179">
        <f>SUMIF('РРО 21-25'!CN$18:CN$1158,свод!AY191,'РРО 21-25'!CL$18:CL$1158)</f>
        <v>0</v>
      </c>
      <c r="AY191" t="str">
        <f t="shared" si="217"/>
        <v>4040100111004плановый</v>
      </c>
      <c r="BC191" s="142">
        <f t="shared" si="207"/>
        <v>0</v>
      </c>
      <c r="BD191" s="142">
        <f t="shared" si="208"/>
        <v>0</v>
      </c>
      <c r="BE191" s="142">
        <f t="shared" si="209"/>
        <v>0</v>
      </c>
      <c r="BF191" s="142">
        <f t="shared" si="210"/>
        <v>0</v>
      </c>
      <c r="BG191" s="142">
        <f t="shared" si="211"/>
        <v>0</v>
      </c>
      <c r="BH191" s="142">
        <f t="shared" si="212"/>
        <v>0</v>
      </c>
      <c r="BI191" s="142">
        <f t="shared" si="213"/>
        <v>0</v>
      </c>
      <c r="BJ191" s="142">
        <f t="shared" si="214"/>
        <v>0</v>
      </c>
      <c r="BK191" s="142">
        <f t="shared" si="215"/>
        <v>0</v>
      </c>
      <c r="BL191" s="142">
        <f t="shared" si="216"/>
        <v>0</v>
      </c>
    </row>
    <row r="192" spans="1:64" ht="15" customHeight="1">
      <c r="A192" s="432">
        <v>404010011</v>
      </c>
      <c r="B192" s="433" t="s">
        <v>1812</v>
      </c>
      <c r="C192" s="434" t="s">
        <v>303</v>
      </c>
      <c r="D192" s="434" t="s">
        <v>377</v>
      </c>
      <c r="E192" s="435" t="s">
        <v>92</v>
      </c>
      <c r="F192" s="180">
        <f>SUMIF('РРО 21-25'!CN$18:CN$1158,свод!AY192,'РРО 21-25'!AT$18:AT$1158)</f>
        <v>0</v>
      </c>
      <c r="G192" s="180">
        <f>SUMIF('РРО 21-25'!CN$18:CN$1158,свод!AY192,'РРО 21-25'!AU$18:AU$1158)</f>
        <v>0</v>
      </c>
      <c r="H192" s="179">
        <f>SUMIF('РРО 21-25'!CN$18:CN$1158,свод!AY192,'РРО 21-25'!AV$18:AV$1158)</f>
        <v>0</v>
      </c>
      <c r="I192" s="179">
        <f>SUMIF('РРО 21-25'!CN$18:CN$1158,свод!AY192,'РРО 21-25'!AW$18:AW$1158)</f>
        <v>0</v>
      </c>
      <c r="J192" s="179">
        <f>SUMIF('РРО 21-25'!CN$18:CN$1158,свод!AY192,'РРО 21-25'!AX$18:AX$1158)</f>
        <v>0</v>
      </c>
      <c r="K192" s="179">
        <f>SUMIF('РРО 21-25'!CN$18:CN$1158,свод!AY192,'РРО 21-25'!AY$18:AY$1158)</f>
        <v>0</v>
      </c>
      <c r="L192" s="179">
        <f>SUMIF('РРО 21-25'!CN$18:CN$1158,свод!AY192,'РРО 21-25'!AZ$18:AZ$1158)</f>
        <v>0</v>
      </c>
      <c r="M192" s="179">
        <f>SUMIF('РРО 21-25'!CN$18:CN$1158,свод!AY192,'РРО 21-25'!BA$18:BA$1158)</f>
        <v>0</v>
      </c>
      <c r="N192" s="179">
        <f>SUMIF('РРО 21-25'!CN$18:CN$1158,свод!AY192,'РРО 21-25'!BB$18:BB$1158)</f>
        <v>0</v>
      </c>
      <c r="O192" s="179">
        <f>SUMIF('РРО 21-25'!CN$18:CN$1158,свод!AY192,'РРО 21-25'!BC$18:BC$1158)</f>
        <v>0</v>
      </c>
      <c r="P192" s="180">
        <f>SUMIF('РРО 21-25'!CN$18:CN$1158,свод!AY192,'РРО 21-25'!BD$18:BD$1158)</f>
        <v>0</v>
      </c>
      <c r="Q192" s="179">
        <f>SUMIF('РРО 21-25'!CN$18:CN$1158,свод!AY192,'РРО 21-25'!BE$18:BE$1158)</f>
        <v>0</v>
      </c>
      <c r="R192" s="179">
        <f>SUMIF('РРО 21-25'!CN$18:CN$1158,свод!AY192,'РРО 21-25'!BF$18:BF$1158)</f>
        <v>0</v>
      </c>
      <c r="S192" s="179">
        <f>SUMIF('РРО 21-25'!CN$18:CN$1158,свод!AY192,'РРО 21-25'!BG$18:BG$1158)</f>
        <v>0</v>
      </c>
      <c r="T192" s="179">
        <f>SUMIF('РРО 21-25'!CN$18:CN$1158,свод!AY192,'РРО 21-25'!BH$18:BH$1158)</f>
        <v>0</v>
      </c>
      <c r="U192" s="180">
        <f>SUMIF('РРО 21-25'!CN$18:CN$1158,свод!AY192,'РРО 21-25'!BI$18:BI$1158)</f>
        <v>0</v>
      </c>
      <c r="V192" s="179">
        <f>SUMIF('РРО 21-25'!CN$18:CN$1158,свод!AY192,'РРО 21-25'!BJ$18:BJ$1158)</f>
        <v>0</v>
      </c>
      <c r="W192" s="179">
        <f>SUMIF('РРО 21-25'!CN$18:CN$1158,свод!AY192,'РРО 21-25'!BK$18:BK$1158)</f>
        <v>0</v>
      </c>
      <c r="X192" s="179">
        <f>SUMIF('РРО 21-25'!CN$18:CN$1158,свод!AY192,'РРО 21-25'!BL$18:BL$1158)</f>
        <v>0</v>
      </c>
      <c r="Y192" s="179">
        <f>SUMIF('РРО 21-25'!CN$18:CN$1158,свод!AY192,'РРО 21-25'!BM$18:BM$1158)</f>
        <v>0</v>
      </c>
      <c r="Z192" s="180">
        <f>SUMIF('РРО 21-25'!CN$18:CN$1158,свод!AY192,'РРО 21-25'!BN$18:BN$1158)</f>
        <v>0</v>
      </c>
      <c r="AA192" s="179">
        <f>SUMIF('РРО 21-25'!CN$18:CN$1158,свод!AY192,'РРО 21-25'!BO$18:BO$1158)</f>
        <v>0</v>
      </c>
      <c r="AB192" s="179">
        <f>SUMIF('РРО 21-25'!CN$18:CN$1158,свод!AY192,'РРО 21-25'!BP$18:BP$1158)</f>
        <v>0</v>
      </c>
      <c r="AC192" s="179">
        <f>SUMIF('РРО 21-25'!CN$18:CN$1158,свод!AY192,'РРО 21-25'!BQ$18:BQ$1158)</f>
        <v>0</v>
      </c>
      <c r="AD192" s="179">
        <f>SUMIF('РРО 21-25'!CN$18:CN$1158,свод!AY192,'РРО 21-25'!BR$18:BR$1158)</f>
        <v>0</v>
      </c>
      <c r="AE192" s="180">
        <f>SUMIF('РРО 21-25'!CN$18:CN$1158,свод!AY192,'РРО 21-25'!BS$18:BS$1158)</f>
        <v>0</v>
      </c>
      <c r="AF192" s="179">
        <f>SUMIF('РРО 21-25'!CN$18:CN$1158,свод!AY192,'РРО 21-25'!BT$18:BT$1158)</f>
        <v>0</v>
      </c>
      <c r="AG192" s="179">
        <f>SUMIF('РРО 21-25'!CN$18:CN$1158,свод!AY192,'РРО 21-25'!BU$18:BU$1158)</f>
        <v>0</v>
      </c>
      <c r="AH192" s="179">
        <f>SUMIF('РРО 21-25'!CN$18:CN$1158,свод!AY192,'РРО 21-25'!BV$18:BV$1158)</f>
        <v>0</v>
      </c>
      <c r="AI192" s="179">
        <f>SUMIF('РРО 21-25'!CN$18:CN$1158,свод!AY192,'РРО 21-25'!BW$18:BW$1158)</f>
        <v>0</v>
      </c>
      <c r="AJ192" s="179">
        <f>SUMIF('РРО 21-25'!CN$18:CN$1158,свод!AY192,'РРО 21-25'!BX$18:BX$1158)</f>
        <v>0</v>
      </c>
      <c r="AK192" s="179">
        <f>SUMIF('РРО 21-25'!CN$18:CN$1158,свод!AY192,'РРО 21-25'!BY$18:BY$1158)</f>
        <v>0</v>
      </c>
      <c r="AL192" s="179">
        <f>SUMIF('РРО 21-25'!CN$18:CN$1158,свод!AY192,'РРО 21-25'!BZ$18:BZ$1158)</f>
        <v>0</v>
      </c>
      <c r="AM192" s="179">
        <f>SUMIF('РРО 21-25'!CN$18:CN$1158,свод!AY192,'РРО 21-25'!CA$18:CA$1158)</f>
        <v>0</v>
      </c>
      <c r="AN192" s="179">
        <f>SUMIF('РРО 21-25'!CN$18:CN$1158,свод!AY192,'РРО 21-25'!CB$18:CB$1158)</f>
        <v>0</v>
      </c>
      <c r="AO192" s="179">
        <f>SUMIF('РРО 21-25'!CN$18:CN$1158,свод!AY192,'РРО 21-25'!CC$18:CC$1158)</f>
        <v>0</v>
      </c>
      <c r="AP192" s="179">
        <f>SUMIF('РРО 21-25'!CN$18:CN$1158,свод!AY192,'РРО 21-25'!CD$18:CD$1158)</f>
        <v>0</v>
      </c>
      <c r="AQ192" s="179">
        <f>SUMIF('РРО 21-25'!CN$18:CN$1158,свод!AY192,'РРО 21-25'!CE$18:CE$1158)</f>
        <v>0</v>
      </c>
      <c r="AR192" s="179">
        <f>SUMIF('РРО 21-25'!CN$18:CN$1158,свод!AY192,'РРО 21-25'!CF$18:CF$1158)</f>
        <v>0</v>
      </c>
      <c r="AS192" s="179">
        <f>SUMIF('РРО 21-25'!CN$18:CN$1158,свод!AY192,'РРО 21-25'!CG$18:CG$1158)</f>
        <v>0</v>
      </c>
      <c r="AT192" s="179">
        <f>SUMIF('РРО 21-25'!CN$18:CN$1158,свод!AY192,'РРО 21-25'!CH$18:CH$1158)</f>
        <v>0</v>
      </c>
      <c r="AU192" s="179">
        <f>SUMIF('РРО 21-25'!CN$18:CN$1158,свод!AY192,'РРО 21-25'!CI$18:CI$1158)</f>
        <v>0</v>
      </c>
      <c r="AV192" s="179">
        <f>SUMIF('РРО 21-25'!CN$18:CN$1158,свод!AY192,'РРО 21-25'!CJ$18:CJ$1158)</f>
        <v>0</v>
      </c>
      <c r="AW192" s="179">
        <f>SUMIF('РРО 21-25'!CN$18:CN$1158,свод!AY192,'РРО 21-25'!CK$18:CK$1158)</f>
        <v>0</v>
      </c>
      <c r="AX192" s="179">
        <f>SUMIF('РРО 21-25'!CN$18:CN$1158,свод!AY192,'РРО 21-25'!CL$18:CL$1158)</f>
        <v>0</v>
      </c>
      <c r="AY192" t="str">
        <f t="shared" si="217"/>
        <v>4040100111006плановый</v>
      </c>
      <c r="BC192" s="142">
        <f t="shared" si="207"/>
        <v>0</v>
      </c>
      <c r="BD192" s="142">
        <f t="shared" si="208"/>
        <v>0</v>
      </c>
      <c r="BE192" s="142">
        <f t="shared" si="209"/>
        <v>0</v>
      </c>
      <c r="BF192" s="142">
        <f t="shared" si="210"/>
        <v>0</v>
      </c>
      <c r="BG192" s="142">
        <f t="shared" si="211"/>
        <v>0</v>
      </c>
      <c r="BH192" s="142">
        <f t="shared" si="212"/>
        <v>0</v>
      </c>
      <c r="BI192" s="142">
        <f t="shared" si="213"/>
        <v>0</v>
      </c>
      <c r="BJ192" s="142">
        <f t="shared" si="214"/>
        <v>0</v>
      </c>
      <c r="BK192" s="142">
        <f t="shared" si="215"/>
        <v>0</v>
      </c>
      <c r="BL192" s="142">
        <f t="shared" si="216"/>
        <v>0</v>
      </c>
    </row>
    <row r="193" spans="1:64" ht="15" customHeight="1">
      <c r="A193" s="432">
        <v>404010014</v>
      </c>
      <c r="B193" s="433" t="s">
        <v>1811</v>
      </c>
      <c r="C193" s="434" t="s">
        <v>303</v>
      </c>
      <c r="D193" s="434" t="s">
        <v>74</v>
      </c>
      <c r="E193" s="435" t="s">
        <v>92</v>
      </c>
      <c r="F193" s="180">
        <f>SUMIF('РРО 21-25'!CN$18:CN$1158,свод!AY193,'РРО 21-25'!AT$18:AT$1158)</f>
        <v>0</v>
      </c>
      <c r="G193" s="180">
        <f>SUMIF('РРО 21-25'!CN$18:CN$1158,свод!AY193,'РРО 21-25'!AU$18:AU$1158)</f>
        <v>0</v>
      </c>
      <c r="H193" s="179">
        <f>SUMIF('РРО 21-25'!CN$18:CN$1158,свод!AY193,'РРО 21-25'!AV$18:AV$1158)</f>
        <v>0</v>
      </c>
      <c r="I193" s="179">
        <f>SUMIF('РРО 21-25'!CN$18:CN$1158,свод!AY193,'РРО 21-25'!AW$18:AW$1158)</f>
        <v>0</v>
      </c>
      <c r="J193" s="179">
        <f>SUMIF('РРО 21-25'!CN$18:CN$1158,свод!AY193,'РРО 21-25'!AX$18:AX$1158)</f>
        <v>0</v>
      </c>
      <c r="K193" s="179">
        <f>SUMIF('РРО 21-25'!CN$18:CN$1158,свод!AY193,'РРО 21-25'!AY$18:AY$1158)</f>
        <v>0</v>
      </c>
      <c r="L193" s="179">
        <f>SUMIF('РРО 21-25'!CN$18:CN$1158,свод!AY193,'РРО 21-25'!AZ$18:AZ$1158)</f>
        <v>0</v>
      </c>
      <c r="M193" s="179">
        <f>SUMIF('РРО 21-25'!CN$18:CN$1158,свод!AY193,'РРО 21-25'!BA$18:BA$1158)</f>
        <v>0</v>
      </c>
      <c r="N193" s="179">
        <f>SUMIF('РРО 21-25'!CN$18:CN$1158,свод!AY193,'РРО 21-25'!BB$18:BB$1158)</f>
        <v>0</v>
      </c>
      <c r="O193" s="179">
        <f>SUMIF('РРО 21-25'!CN$18:CN$1158,свод!AY193,'РРО 21-25'!BC$18:BC$1158)</f>
        <v>0</v>
      </c>
      <c r="P193" s="180">
        <f>SUMIF('РРО 21-25'!CN$18:CN$1158,свод!AY193,'РРО 21-25'!BD$18:BD$1158)</f>
        <v>0</v>
      </c>
      <c r="Q193" s="179">
        <f>SUMIF('РРО 21-25'!CN$18:CN$1158,свод!AY193,'РРО 21-25'!BE$18:BE$1158)</f>
        <v>0</v>
      </c>
      <c r="R193" s="179">
        <f>SUMIF('РРО 21-25'!CN$18:CN$1158,свод!AY193,'РРО 21-25'!BF$18:BF$1158)</f>
        <v>0</v>
      </c>
      <c r="S193" s="179">
        <f>SUMIF('РРО 21-25'!CN$18:CN$1158,свод!AY193,'РРО 21-25'!BG$18:BG$1158)</f>
        <v>0</v>
      </c>
      <c r="T193" s="179">
        <f>SUMIF('РРО 21-25'!CN$18:CN$1158,свод!AY193,'РРО 21-25'!BH$18:BH$1158)</f>
        <v>0</v>
      </c>
      <c r="U193" s="180">
        <f>SUMIF('РРО 21-25'!CN$18:CN$1158,свод!AY193,'РРО 21-25'!BI$18:BI$1158)</f>
        <v>0</v>
      </c>
      <c r="V193" s="179">
        <f>SUMIF('РРО 21-25'!CN$18:CN$1158,свод!AY193,'РРО 21-25'!BJ$18:BJ$1158)</f>
        <v>0</v>
      </c>
      <c r="W193" s="179">
        <f>SUMIF('РРО 21-25'!CN$18:CN$1158,свод!AY193,'РРО 21-25'!BK$18:BK$1158)</f>
        <v>0</v>
      </c>
      <c r="X193" s="179">
        <f>SUMIF('РРО 21-25'!CN$18:CN$1158,свод!AY193,'РРО 21-25'!BL$18:BL$1158)</f>
        <v>0</v>
      </c>
      <c r="Y193" s="179">
        <f>SUMIF('РРО 21-25'!CN$18:CN$1158,свод!AY193,'РРО 21-25'!BM$18:BM$1158)</f>
        <v>0</v>
      </c>
      <c r="Z193" s="180">
        <f>SUMIF('РРО 21-25'!CN$18:CN$1158,свод!AY193,'РРО 21-25'!BN$18:BN$1158)</f>
        <v>0</v>
      </c>
      <c r="AA193" s="179">
        <f>SUMIF('РРО 21-25'!CN$18:CN$1158,свод!AY193,'РРО 21-25'!BO$18:BO$1158)</f>
        <v>0</v>
      </c>
      <c r="AB193" s="179">
        <f>SUMIF('РРО 21-25'!CN$18:CN$1158,свод!AY193,'РРО 21-25'!BP$18:BP$1158)</f>
        <v>0</v>
      </c>
      <c r="AC193" s="179">
        <f>SUMIF('РРО 21-25'!CN$18:CN$1158,свод!AY193,'РРО 21-25'!BQ$18:BQ$1158)</f>
        <v>0</v>
      </c>
      <c r="AD193" s="179">
        <f>SUMIF('РРО 21-25'!CN$18:CN$1158,свод!AY193,'РРО 21-25'!BR$18:BR$1158)</f>
        <v>0</v>
      </c>
      <c r="AE193" s="180">
        <f>SUMIF('РРО 21-25'!CN$18:CN$1158,свод!AY193,'РРО 21-25'!BS$18:BS$1158)</f>
        <v>0</v>
      </c>
      <c r="AF193" s="179">
        <f>SUMIF('РРО 21-25'!CN$18:CN$1158,свод!AY193,'РРО 21-25'!BT$18:BT$1158)</f>
        <v>0</v>
      </c>
      <c r="AG193" s="179">
        <f>SUMIF('РРО 21-25'!CN$18:CN$1158,свод!AY193,'РРО 21-25'!BU$18:BU$1158)</f>
        <v>0</v>
      </c>
      <c r="AH193" s="179">
        <f>SUMIF('РРО 21-25'!CN$18:CN$1158,свод!AY193,'РРО 21-25'!BV$18:BV$1158)</f>
        <v>0</v>
      </c>
      <c r="AI193" s="179">
        <f>SUMIF('РРО 21-25'!CN$18:CN$1158,свод!AY193,'РРО 21-25'!BW$18:BW$1158)</f>
        <v>0</v>
      </c>
      <c r="AJ193" s="179">
        <f>SUMIF('РРО 21-25'!CN$18:CN$1158,свод!AY193,'РРО 21-25'!BX$18:BX$1158)</f>
        <v>0</v>
      </c>
      <c r="AK193" s="179">
        <f>SUMIF('РРО 21-25'!CN$18:CN$1158,свод!AY193,'РРО 21-25'!BY$18:BY$1158)</f>
        <v>0</v>
      </c>
      <c r="AL193" s="179">
        <f>SUMIF('РРО 21-25'!CN$18:CN$1158,свод!AY193,'РРО 21-25'!BZ$18:BZ$1158)</f>
        <v>0</v>
      </c>
      <c r="AM193" s="179">
        <f>SUMIF('РРО 21-25'!CN$18:CN$1158,свод!AY193,'РРО 21-25'!CA$18:CA$1158)</f>
        <v>0</v>
      </c>
      <c r="AN193" s="179">
        <f>SUMIF('РРО 21-25'!CN$18:CN$1158,свод!AY193,'РРО 21-25'!CB$18:CB$1158)</f>
        <v>0</v>
      </c>
      <c r="AO193" s="179">
        <f>SUMIF('РРО 21-25'!CN$18:CN$1158,свод!AY193,'РРО 21-25'!CC$18:CC$1158)</f>
        <v>0</v>
      </c>
      <c r="AP193" s="179">
        <f>SUMIF('РРО 21-25'!CN$18:CN$1158,свод!AY193,'РРО 21-25'!CD$18:CD$1158)</f>
        <v>0</v>
      </c>
      <c r="AQ193" s="179">
        <f>SUMIF('РРО 21-25'!CN$18:CN$1158,свод!AY193,'РРО 21-25'!CE$18:CE$1158)</f>
        <v>0</v>
      </c>
      <c r="AR193" s="179">
        <f>SUMIF('РРО 21-25'!CN$18:CN$1158,свод!AY193,'РРО 21-25'!CF$18:CF$1158)</f>
        <v>0</v>
      </c>
      <c r="AS193" s="179">
        <f>SUMIF('РРО 21-25'!CN$18:CN$1158,свод!AY193,'РРО 21-25'!CG$18:CG$1158)</f>
        <v>0</v>
      </c>
      <c r="AT193" s="179">
        <f>SUMIF('РРО 21-25'!CN$18:CN$1158,свод!AY193,'РРО 21-25'!CH$18:CH$1158)</f>
        <v>0</v>
      </c>
      <c r="AU193" s="179">
        <f>SUMIF('РРО 21-25'!CN$18:CN$1158,свод!AY193,'РРО 21-25'!CI$18:CI$1158)</f>
        <v>0</v>
      </c>
      <c r="AV193" s="179">
        <f>SUMIF('РРО 21-25'!CN$18:CN$1158,свод!AY193,'РРО 21-25'!CJ$18:CJ$1158)</f>
        <v>0</v>
      </c>
      <c r="AW193" s="179">
        <f>SUMIF('РРО 21-25'!CN$18:CN$1158,свод!AY193,'РРО 21-25'!CK$18:CK$1158)</f>
        <v>0</v>
      </c>
      <c r="AX193" s="179">
        <f>SUMIF('РРО 21-25'!CN$18:CN$1158,свод!AY193,'РРО 21-25'!CL$18:CL$1158)</f>
        <v>0</v>
      </c>
      <c r="AY193" t="str">
        <f t="shared" si="217"/>
        <v>4040100141003плановый</v>
      </c>
      <c r="BC193" s="142">
        <f t="shared" si="207"/>
        <v>0</v>
      </c>
      <c r="BD193" s="142">
        <f t="shared" si="208"/>
        <v>0</v>
      </c>
      <c r="BE193" s="142">
        <f t="shared" si="209"/>
        <v>0</v>
      </c>
      <c r="BF193" s="142">
        <f t="shared" si="210"/>
        <v>0</v>
      </c>
      <c r="BG193" s="142">
        <f t="shared" si="211"/>
        <v>0</v>
      </c>
      <c r="BH193" s="142">
        <f t="shared" si="212"/>
        <v>0</v>
      </c>
      <c r="BI193" s="142">
        <f t="shared" si="213"/>
        <v>0</v>
      </c>
      <c r="BJ193" s="142">
        <f t="shared" si="214"/>
        <v>0</v>
      </c>
      <c r="BK193" s="142">
        <f t="shared" si="215"/>
        <v>0</v>
      </c>
      <c r="BL193" s="142">
        <f t="shared" si="216"/>
        <v>0</v>
      </c>
    </row>
    <row r="194" spans="1:64" ht="24.75" customHeight="1">
      <c r="A194" s="184">
        <v>404010021</v>
      </c>
      <c r="B194" s="183"/>
      <c r="C194" s="182" t="s">
        <v>303</v>
      </c>
      <c r="D194" s="182" t="s">
        <v>137</v>
      </c>
      <c r="E194" s="181" t="s">
        <v>92</v>
      </c>
      <c r="F194" s="180">
        <f>SUMIF('РРО 21-25'!CN$18:CN$1158,свод!AY194,'РРО 21-25'!AT$18:AT$1158)</f>
        <v>613783906.20999992</v>
      </c>
      <c r="G194" s="180">
        <f>SUMIF('РРО 21-25'!CN$18:CN$1158,свод!AY194,'РРО 21-25'!AU$18:AU$1158)</f>
        <v>613783906.20999992</v>
      </c>
      <c r="H194" s="179">
        <f>SUMIF('РРО 21-25'!CN$18:CN$1158,свод!AY194,'РРО 21-25'!AV$18:AV$1158)</f>
        <v>613783906.20999992</v>
      </c>
      <c r="I194" s="179">
        <f>SUMIF('РРО 21-25'!CN$18:CN$1158,свод!AY194,'РРО 21-25'!AW$18:AW$1158)</f>
        <v>613783906.20999992</v>
      </c>
      <c r="J194" s="179">
        <f>SUMIF('РРО 21-25'!CN$18:CN$1158,свод!AY194,'РРО 21-25'!AX$18:AX$1158)</f>
        <v>0</v>
      </c>
      <c r="K194" s="179">
        <f>SUMIF('РРО 21-25'!CN$18:CN$1158,свод!AY194,'РРО 21-25'!AY$18:AY$1158)</f>
        <v>0</v>
      </c>
      <c r="L194" s="179">
        <f>SUMIF('РРО 21-25'!CN$18:CN$1158,свод!AY194,'РРО 21-25'!AZ$18:AZ$1158)</f>
        <v>0</v>
      </c>
      <c r="M194" s="179">
        <f>SUMIF('РРО 21-25'!CN$18:CN$1158,свод!AY194,'РРО 21-25'!BA$18:BA$1158)</f>
        <v>0</v>
      </c>
      <c r="N194" s="179">
        <f>SUMIF('РРО 21-25'!CN$18:CN$1158,свод!AY194,'РРО 21-25'!BB$18:BB$1158)</f>
        <v>0</v>
      </c>
      <c r="O194" s="179">
        <f>SUMIF('РРО 21-25'!CN$18:CN$1158,свод!AY194,'РРО 21-25'!BC$18:BC$1158)</f>
        <v>0</v>
      </c>
      <c r="P194" s="180">
        <f>SUMIF('РРО 21-25'!CN$18:CN$1158,свод!AY194,'РРО 21-25'!BD$18:BD$1158)</f>
        <v>0</v>
      </c>
      <c r="Q194" s="179">
        <f>SUMIF('РРО 21-25'!CN$18:CN$1158,свод!AY194,'РРО 21-25'!BE$18:BE$1158)</f>
        <v>0</v>
      </c>
      <c r="R194" s="179">
        <f>SUMIF('РРО 21-25'!CN$18:CN$1158,свод!AY194,'РРО 21-25'!BF$18:BF$1158)</f>
        <v>0</v>
      </c>
      <c r="S194" s="179">
        <f>SUMIF('РРО 21-25'!CN$18:CN$1158,свод!AY194,'РРО 21-25'!BG$18:BG$1158)</f>
        <v>0</v>
      </c>
      <c r="T194" s="179">
        <f>SUMIF('РРО 21-25'!CN$18:CN$1158,свод!AY194,'РРО 21-25'!BH$18:BH$1158)</f>
        <v>0</v>
      </c>
      <c r="U194" s="180">
        <f>SUMIF('РРО 21-25'!CN$18:CN$1158,свод!AY194,'РРО 21-25'!BI$18:BI$1158)</f>
        <v>0</v>
      </c>
      <c r="V194" s="179">
        <f>SUMIF('РРО 21-25'!CN$18:CN$1158,свод!AY194,'РРО 21-25'!BJ$18:BJ$1158)</f>
        <v>0</v>
      </c>
      <c r="W194" s="179">
        <f>SUMIF('РРО 21-25'!CN$18:CN$1158,свод!AY194,'РРО 21-25'!BK$18:BK$1158)</f>
        <v>0</v>
      </c>
      <c r="X194" s="179">
        <f>SUMIF('РРО 21-25'!CN$18:CN$1158,свод!AY194,'РРО 21-25'!BL$18:BL$1158)</f>
        <v>0</v>
      </c>
      <c r="Y194" s="179">
        <f>SUMIF('РРО 21-25'!CN$18:CN$1158,свод!AY194,'РРО 21-25'!BM$18:BM$1158)</f>
        <v>0</v>
      </c>
      <c r="Z194" s="180">
        <f>SUMIF('РРО 21-25'!CN$18:CN$1158,свод!AY194,'РРО 21-25'!BN$18:BN$1158)</f>
        <v>0</v>
      </c>
      <c r="AA194" s="179">
        <f>SUMIF('РРО 21-25'!CN$18:CN$1158,свод!AY194,'РРО 21-25'!BO$18:BO$1158)</f>
        <v>0</v>
      </c>
      <c r="AB194" s="179">
        <f>SUMIF('РРО 21-25'!CN$18:CN$1158,свод!AY194,'РРО 21-25'!BP$18:BP$1158)</f>
        <v>0</v>
      </c>
      <c r="AC194" s="179">
        <f>SUMIF('РРО 21-25'!CN$18:CN$1158,свод!AY194,'РРО 21-25'!BQ$18:BQ$1158)</f>
        <v>0</v>
      </c>
      <c r="AD194" s="179">
        <f>SUMIF('РРО 21-25'!CN$18:CN$1158,свод!AY194,'РРО 21-25'!BR$18:BR$1158)</f>
        <v>0</v>
      </c>
      <c r="AE194" s="180">
        <f>SUMIF('РРО 21-25'!CN$18:CN$1158,свод!AY194,'РРО 21-25'!BS$18:BS$1158)</f>
        <v>0</v>
      </c>
      <c r="AF194" s="179">
        <f>SUMIF('РРО 21-25'!CN$18:CN$1158,свод!AY194,'РРО 21-25'!BT$18:BT$1158)</f>
        <v>0</v>
      </c>
      <c r="AG194" s="179">
        <f>SUMIF('РРО 21-25'!CN$18:CN$1158,свод!AY194,'РРО 21-25'!BU$18:BU$1158)</f>
        <v>0</v>
      </c>
      <c r="AH194" s="179">
        <f>SUMIF('РРО 21-25'!CN$18:CN$1158,свод!AY194,'РРО 21-25'!BV$18:BV$1158)</f>
        <v>0</v>
      </c>
      <c r="AI194" s="179">
        <f>SUMIF('РРО 21-25'!CN$18:CN$1158,свод!AY194,'РРО 21-25'!BW$18:BW$1158)</f>
        <v>0</v>
      </c>
      <c r="AJ194" s="179">
        <f>SUMIF('РРО 21-25'!CN$18:CN$1158,свод!AY194,'РРО 21-25'!BX$18:BX$1158)</f>
        <v>613783906.20999992</v>
      </c>
      <c r="AK194" s="179">
        <f>SUMIF('РРО 21-25'!CN$18:CN$1158,свод!AY194,'РРО 21-25'!BY$18:BY$1158)</f>
        <v>613783906.20999992</v>
      </c>
      <c r="AL194" s="179">
        <f>SUMIF('РРО 21-25'!CN$18:CN$1158,свод!AY194,'РРО 21-25'!BZ$18:BZ$1158)</f>
        <v>0</v>
      </c>
      <c r="AM194" s="179">
        <f>SUMIF('РРО 21-25'!CN$18:CN$1158,свод!AY194,'РРО 21-25'!CA$18:CA$1158)</f>
        <v>0</v>
      </c>
      <c r="AN194" s="179">
        <f>SUMIF('РРО 21-25'!CN$18:CN$1158,свод!AY194,'РРО 21-25'!CB$18:CB$1158)</f>
        <v>0</v>
      </c>
      <c r="AO194" s="179">
        <f>SUMIF('РРО 21-25'!CN$18:CN$1158,свод!AY194,'РРО 21-25'!CC$18:CC$1158)</f>
        <v>0</v>
      </c>
      <c r="AP194" s="179">
        <f>SUMIF('РРО 21-25'!CN$18:CN$1158,свод!AY194,'РРО 21-25'!CD$18:CD$1158)</f>
        <v>0</v>
      </c>
      <c r="AQ194" s="179">
        <f>SUMIF('РРО 21-25'!CN$18:CN$1158,свод!AY194,'РРО 21-25'!CE$18:CE$1158)</f>
        <v>0</v>
      </c>
      <c r="AR194" s="179">
        <f>SUMIF('РРО 21-25'!CN$18:CN$1158,свод!AY194,'РРО 21-25'!CF$18:CF$1158)</f>
        <v>0</v>
      </c>
      <c r="AS194" s="179">
        <f>SUMIF('РРО 21-25'!CN$18:CN$1158,свод!AY194,'РРО 21-25'!CG$18:CG$1158)</f>
        <v>0</v>
      </c>
      <c r="AT194" s="179">
        <f>SUMIF('РРО 21-25'!CN$18:CN$1158,свод!AY194,'РРО 21-25'!CH$18:CH$1158)</f>
        <v>0</v>
      </c>
      <c r="AU194" s="179">
        <f>SUMIF('РРО 21-25'!CN$18:CN$1158,свод!AY194,'РРО 21-25'!CI$18:CI$1158)</f>
        <v>0</v>
      </c>
      <c r="AV194" s="179">
        <f>SUMIF('РРО 21-25'!CN$18:CN$1158,свод!AY194,'РРО 21-25'!CJ$18:CJ$1158)</f>
        <v>0</v>
      </c>
      <c r="AW194" s="179">
        <f>SUMIF('РРО 21-25'!CN$18:CN$1158,свод!AY194,'РРО 21-25'!CK$18:CK$1158)</f>
        <v>0</v>
      </c>
      <c r="AX194" s="179">
        <f>SUMIF('РРО 21-25'!CN$18:CN$1158,свод!AY194,'РРО 21-25'!CL$18:CL$1158)</f>
        <v>0</v>
      </c>
      <c r="AY194" t="str">
        <f t="shared" si="217"/>
        <v>4040100211004плановый</v>
      </c>
      <c r="BC194" s="142">
        <f t="shared" si="207"/>
        <v>0</v>
      </c>
      <c r="BD194" s="142">
        <f t="shared" si="208"/>
        <v>0</v>
      </c>
      <c r="BE194" s="142">
        <f t="shared" si="209"/>
        <v>0</v>
      </c>
      <c r="BF194" s="142">
        <f t="shared" si="210"/>
        <v>0</v>
      </c>
      <c r="BG194" s="142">
        <f t="shared" si="211"/>
        <v>0</v>
      </c>
      <c r="BH194" s="142">
        <f t="shared" si="212"/>
        <v>0</v>
      </c>
      <c r="BI194" s="142">
        <f t="shared" si="213"/>
        <v>0</v>
      </c>
      <c r="BJ194" s="142">
        <f t="shared" si="214"/>
        <v>0</v>
      </c>
      <c r="BK194" s="142">
        <f t="shared" si="215"/>
        <v>0</v>
      </c>
      <c r="BL194" s="142">
        <f t="shared" si="216"/>
        <v>0</v>
      </c>
    </row>
    <row r="195" spans="1:64" ht="15" customHeight="1">
      <c r="A195" s="184">
        <v>404010021</v>
      </c>
      <c r="B195" s="183"/>
      <c r="C195" s="182" t="s">
        <v>303</v>
      </c>
      <c r="D195" s="182" t="s">
        <v>377</v>
      </c>
      <c r="E195" s="181" t="s">
        <v>92</v>
      </c>
      <c r="F195" s="180">
        <f>SUMIF('РРО 21-25'!CN$18:CN$1158,свод!AY195,'РРО 21-25'!AT$18:AT$1158)</f>
        <v>5664591.0700000003</v>
      </c>
      <c r="G195" s="180">
        <f>SUMIF('РРО 21-25'!CN$18:CN$1158,свод!AY195,'РРО 21-25'!AU$18:AU$1158)</f>
        <v>5664591.0700000003</v>
      </c>
      <c r="H195" s="179">
        <f>SUMIF('РРО 21-25'!CN$18:CN$1158,свод!AY195,'РРО 21-25'!AV$18:AV$1158)</f>
        <v>5664591.0700000003</v>
      </c>
      <c r="I195" s="179">
        <f>SUMIF('РРО 21-25'!CN$18:CN$1158,свод!AY195,'РРО 21-25'!AW$18:AW$1158)</f>
        <v>5664591.0700000003</v>
      </c>
      <c r="J195" s="179">
        <f>SUMIF('РРО 21-25'!CN$18:CN$1158,свод!AY195,'РРО 21-25'!AX$18:AX$1158)</f>
        <v>0</v>
      </c>
      <c r="K195" s="179">
        <f>SUMIF('РРО 21-25'!CN$18:CN$1158,свод!AY195,'РРО 21-25'!AY$18:AY$1158)</f>
        <v>0</v>
      </c>
      <c r="L195" s="179">
        <f>SUMIF('РРО 21-25'!CN$18:CN$1158,свод!AY195,'РРО 21-25'!AZ$18:AZ$1158)</f>
        <v>0</v>
      </c>
      <c r="M195" s="179">
        <f>SUMIF('РРО 21-25'!CN$18:CN$1158,свод!AY195,'РРО 21-25'!BA$18:BA$1158)</f>
        <v>0</v>
      </c>
      <c r="N195" s="179">
        <f>SUMIF('РРО 21-25'!CN$18:CN$1158,свод!AY195,'РРО 21-25'!BB$18:BB$1158)</f>
        <v>0</v>
      </c>
      <c r="O195" s="179">
        <f>SUMIF('РРО 21-25'!CN$18:CN$1158,свод!AY195,'РРО 21-25'!BC$18:BC$1158)</f>
        <v>0</v>
      </c>
      <c r="P195" s="180">
        <f>SUMIF('РРО 21-25'!CN$18:CN$1158,свод!AY195,'РРО 21-25'!BD$18:BD$1158)</f>
        <v>0</v>
      </c>
      <c r="Q195" s="179">
        <f>SUMIF('РРО 21-25'!CN$18:CN$1158,свод!AY195,'РРО 21-25'!BE$18:BE$1158)</f>
        <v>0</v>
      </c>
      <c r="R195" s="179">
        <f>SUMIF('РРО 21-25'!CN$18:CN$1158,свод!AY195,'РРО 21-25'!BF$18:BF$1158)</f>
        <v>0</v>
      </c>
      <c r="S195" s="179">
        <f>SUMIF('РРО 21-25'!CN$18:CN$1158,свод!AY195,'РРО 21-25'!BG$18:BG$1158)</f>
        <v>0</v>
      </c>
      <c r="T195" s="179">
        <f>SUMIF('РРО 21-25'!CN$18:CN$1158,свод!AY195,'РРО 21-25'!BH$18:BH$1158)</f>
        <v>0</v>
      </c>
      <c r="U195" s="180">
        <f>SUMIF('РРО 21-25'!CN$18:CN$1158,свод!AY195,'РРО 21-25'!BI$18:BI$1158)</f>
        <v>0</v>
      </c>
      <c r="V195" s="179">
        <f>SUMIF('РРО 21-25'!CN$18:CN$1158,свод!AY195,'РРО 21-25'!BJ$18:BJ$1158)</f>
        <v>0</v>
      </c>
      <c r="W195" s="179">
        <f>SUMIF('РРО 21-25'!CN$18:CN$1158,свод!AY195,'РРО 21-25'!BK$18:BK$1158)</f>
        <v>0</v>
      </c>
      <c r="X195" s="179">
        <f>SUMIF('РРО 21-25'!CN$18:CN$1158,свод!AY195,'РРО 21-25'!BL$18:BL$1158)</f>
        <v>0</v>
      </c>
      <c r="Y195" s="179">
        <f>SUMIF('РРО 21-25'!CN$18:CN$1158,свод!AY195,'РРО 21-25'!BM$18:BM$1158)</f>
        <v>0</v>
      </c>
      <c r="Z195" s="180">
        <f>SUMIF('РРО 21-25'!CN$18:CN$1158,свод!AY195,'РРО 21-25'!BN$18:BN$1158)</f>
        <v>0</v>
      </c>
      <c r="AA195" s="179">
        <f>SUMIF('РРО 21-25'!CN$18:CN$1158,свод!AY195,'РРО 21-25'!BO$18:BO$1158)</f>
        <v>0</v>
      </c>
      <c r="AB195" s="179">
        <f>SUMIF('РРО 21-25'!CN$18:CN$1158,свод!AY195,'РРО 21-25'!BP$18:BP$1158)</f>
        <v>0</v>
      </c>
      <c r="AC195" s="179">
        <f>SUMIF('РРО 21-25'!CN$18:CN$1158,свод!AY195,'РРО 21-25'!BQ$18:BQ$1158)</f>
        <v>0</v>
      </c>
      <c r="AD195" s="179">
        <f>SUMIF('РРО 21-25'!CN$18:CN$1158,свод!AY195,'РРО 21-25'!BR$18:BR$1158)</f>
        <v>0</v>
      </c>
      <c r="AE195" s="180">
        <f>SUMIF('РРО 21-25'!CN$18:CN$1158,свод!AY195,'РРО 21-25'!BS$18:BS$1158)</f>
        <v>0</v>
      </c>
      <c r="AF195" s="179">
        <f>SUMIF('РРО 21-25'!CN$18:CN$1158,свод!AY195,'РРО 21-25'!BT$18:BT$1158)</f>
        <v>0</v>
      </c>
      <c r="AG195" s="179">
        <f>SUMIF('РРО 21-25'!CN$18:CN$1158,свод!AY195,'РРО 21-25'!BU$18:BU$1158)</f>
        <v>0</v>
      </c>
      <c r="AH195" s="179">
        <f>SUMIF('РРО 21-25'!CN$18:CN$1158,свод!AY195,'РРО 21-25'!BV$18:BV$1158)</f>
        <v>0</v>
      </c>
      <c r="AI195" s="179">
        <f>SUMIF('РРО 21-25'!CN$18:CN$1158,свод!AY195,'РРО 21-25'!BW$18:BW$1158)</f>
        <v>0</v>
      </c>
      <c r="AJ195" s="179">
        <f>SUMIF('РРО 21-25'!CN$18:CN$1158,свод!AY195,'РРО 21-25'!BX$18:BX$1158)</f>
        <v>5664591.0700000003</v>
      </c>
      <c r="AK195" s="179">
        <f>SUMIF('РРО 21-25'!CN$18:CN$1158,свод!AY195,'РРО 21-25'!BY$18:BY$1158)</f>
        <v>5664591.0700000003</v>
      </c>
      <c r="AL195" s="179">
        <f>SUMIF('РРО 21-25'!CN$18:CN$1158,свод!AY195,'РРО 21-25'!BZ$18:BZ$1158)</f>
        <v>0</v>
      </c>
      <c r="AM195" s="179">
        <f>SUMIF('РРО 21-25'!CN$18:CN$1158,свод!AY195,'РРО 21-25'!CA$18:CA$1158)</f>
        <v>0</v>
      </c>
      <c r="AN195" s="179">
        <f>SUMIF('РРО 21-25'!CN$18:CN$1158,свод!AY195,'РРО 21-25'!CB$18:CB$1158)</f>
        <v>0</v>
      </c>
      <c r="AO195" s="179">
        <f>SUMIF('РРО 21-25'!CN$18:CN$1158,свод!AY195,'РРО 21-25'!CC$18:CC$1158)</f>
        <v>0</v>
      </c>
      <c r="AP195" s="179">
        <f>SUMIF('РРО 21-25'!CN$18:CN$1158,свод!AY195,'РРО 21-25'!CD$18:CD$1158)</f>
        <v>0</v>
      </c>
      <c r="AQ195" s="179">
        <f>SUMIF('РРО 21-25'!CN$18:CN$1158,свод!AY195,'РРО 21-25'!CE$18:CE$1158)</f>
        <v>0</v>
      </c>
      <c r="AR195" s="179">
        <f>SUMIF('РРО 21-25'!CN$18:CN$1158,свод!AY195,'РРО 21-25'!CF$18:CF$1158)</f>
        <v>0</v>
      </c>
      <c r="AS195" s="179">
        <f>SUMIF('РРО 21-25'!CN$18:CN$1158,свод!AY195,'РРО 21-25'!CG$18:CG$1158)</f>
        <v>0</v>
      </c>
      <c r="AT195" s="179">
        <f>SUMIF('РРО 21-25'!CN$18:CN$1158,свод!AY195,'РРО 21-25'!CH$18:CH$1158)</f>
        <v>0</v>
      </c>
      <c r="AU195" s="179">
        <f>SUMIF('РРО 21-25'!CN$18:CN$1158,свод!AY195,'РРО 21-25'!CI$18:CI$1158)</f>
        <v>0</v>
      </c>
      <c r="AV195" s="179">
        <f>SUMIF('РРО 21-25'!CN$18:CN$1158,свод!AY195,'РРО 21-25'!CJ$18:CJ$1158)</f>
        <v>0</v>
      </c>
      <c r="AW195" s="179">
        <f>SUMIF('РРО 21-25'!CN$18:CN$1158,свод!AY195,'РРО 21-25'!CK$18:CK$1158)</f>
        <v>0</v>
      </c>
      <c r="AX195" s="179">
        <f>SUMIF('РРО 21-25'!CN$18:CN$1158,свод!AY195,'РРО 21-25'!CL$18:CL$1158)</f>
        <v>0</v>
      </c>
      <c r="AY195" t="str">
        <f t="shared" si="217"/>
        <v>4040100211006плановый</v>
      </c>
      <c r="BC195" s="142">
        <f t="shared" si="207"/>
        <v>0</v>
      </c>
      <c r="BD195" s="142">
        <f t="shared" si="208"/>
        <v>0</v>
      </c>
      <c r="BE195" s="142">
        <f t="shared" si="209"/>
        <v>0</v>
      </c>
      <c r="BF195" s="142">
        <f t="shared" si="210"/>
        <v>0</v>
      </c>
      <c r="BG195" s="142">
        <f t="shared" si="211"/>
        <v>0</v>
      </c>
      <c r="BH195" s="142">
        <f t="shared" si="212"/>
        <v>0</v>
      </c>
      <c r="BI195" s="142">
        <f t="shared" si="213"/>
        <v>0</v>
      </c>
      <c r="BJ195" s="142">
        <f t="shared" si="214"/>
        <v>0</v>
      </c>
      <c r="BK195" s="142">
        <f t="shared" si="215"/>
        <v>0</v>
      </c>
      <c r="BL195" s="142">
        <f t="shared" si="216"/>
        <v>0</v>
      </c>
    </row>
    <row r="196" spans="1:64" ht="15" customHeight="1">
      <c r="A196" s="432">
        <v>404010029</v>
      </c>
      <c r="B196" s="433"/>
      <c r="C196" s="434" t="s">
        <v>71</v>
      </c>
      <c r="D196" s="434" t="s">
        <v>72</v>
      </c>
      <c r="E196" s="435" t="s">
        <v>92</v>
      </c>
      <c r="F196" s="180">
        <f>SUMIF('РРО 21-25'!CN$18:CN$1158,свод!AY196,'РРО 21-25'!AT$18:AT$1158)</f>
        <v>0</v>
      </c>
      <c r="G196" s="180">
        <f>SUMIF('РРО 21-25'!CN$18:CN$1158,свод!AY196,'РРО 21-25'!AU$18:AU$1158)</f>
        <v>0</v>
      </c>
      <c r="H196" s="179">
        <f>SUMIF('РРО 21-25'!CN$18:CN$1158,свод!AY196,'РРО 21-25'!AV$18:AV$1158)</f>
        <v>0</v>
      </c>
      <c r="I196" s="179">
        <f>SUMIF('РРО 21-25'!CN$18:CN$1158,свод!AY196,'РРО 21-25'!AW$18:AW$1158)</f>
        <v>0</v>
      </c>
      <c r="J196" s="179">
        <f>SUMIF('РРО 21-25'!CN$18:CN$1158,свод!AY196,'РРО 21-25'!AX$18:AX$1158)</f>
        <v>0</v>
      </c>
      <c r="K196" s="179">
        <f>SUMIF('РРО 21-25'!CN$18:CN$1158,свод!AY196,'РРО 21-25'!AY$18:AY$1158)</f>
        <v>0</v>
      </c>
      <c r="L196" s="179">
        <f>SUMIF('РРО 21-25'!CN$18:CN$1158,свод!AY196,'РРО 21-25'!AZ$18:AZ$1158)</f>
        <v>0</v>
      </c>
      <c r="M196" s="179">
        <f>SUMIF('РРО 21-25'!CN$18:CN$1158,свод!AY196,'РРО 21-25'!BA$18:BA$1158)</f>
        <v>0</v>
      </c>
      <c r="N196" s="179">
        <f>SUMIF('РРО 21-25'!CN$18:CN$1158,свод!AY196,'РРО 21-25'!BB$18:BB$1158)</f>
        <v>0</v>
      </c>
      <c r="O196" s="179">
        <f>SUMIF('РРО 21-25'!CN$18:CN$1158,свод!AY196,'РРО 21-25'!BC$18:BC$1158)</f>
        <v>0</v>
      </c>
      <c r="P196" s="180">
        <f>SUMIF('РРО 21-25'!CN$18:CN$1158,свод!AY196,'РРО 21-25'!BD$18:BD$1158)</f>
        <v>0</v>
      </c>
      <c r="Q196" s="179">
        <f>SUMIF('РРО 21-25'!CN$18:CN$1158,свод!AY196,'РРО 21-25'!BE$18:BE$1158)</f>
        <v>0</v>
      </c>
      <c r="R196" s="179">
        <f>SUMIF('РРО 21-25'!CN$18:CN$1158,свод!AY196,'РРО 21-25'!BF$18:BF$1158)</f>
        <v>0</v>
      </c>
      <c r="S196" s="179">
        <f>SUMIF('РРО 21-25'!CN$18:CN$1158,свод!AY196,'РРО 21-25'!BG$18:BG$1158)</f>
        <v>0</v>
      </c>
      <c r="T196" s="179">
        <f>SUMIF('РРО 21-25'!CN$18:CN$1158,свод!AY196,'РРО 21-25'!BH$18:BH$1158)</f>
        <v>0</v>
      </c>
      <c r="U196" s="180">
        <f>SUMIF('РРО 21-25'!CN$18:CN$1158,свод!AY196,'РРО 21-25'!BI$18:BI$1158)</f>
        <v>0</v>
      </c>
      <c r="V196" s="179">
        <f>SUMIF('РРО 21-25'!CN$18:CN$1158,свод!AY196,'РРО 21-25'!BJ$18:BJ$1158)</f>
        <v>0</v>
      </c>
      <c r="W196" s="179">
        <f>SUMIF('РРО 21-25'!CN$18:CN$1158,свод!AY196,'РРО 21-25'!BK$18:BK$1158)</f>
        <v>0</v>
      </c>
      <c r="X196" s="179">
        <f>SUMIF('РРО 21-25'!CN$18:CN$1158,свод!AY196,'РРО 21-25'!BL$18:BL$1158)</f>
        <v>0</v>
      </c>
      <c r="Y196" s="179">
        <f>SUMIF('РРО 21-25'!CN$18:CN$1158,свод!AY196,'РРО 21-25'!BM$18:BM$1158)</f>
        <v>0</v>
      </c>
      <c r="Z196" s="180">
        <f>SUMIF('РРО 21-25'!CN$18:CN$1158,свод!AY196,'РРО 21-25'!BN$18:BN$1158)</f>
        <v>0</v>
      </c>
      <c r="AA196" s="179">
        <f>SUMIF('РРО 21-25'!CN$18:CN$1158,свод!AY196,'РРО 21-25'!BO$18:BO$1158)</f>
        <v>0</v>
      </c>
      <c r="AB196" s="179">
        <f>SUMIF('РРО 21-25'!CN$18:CN$1158,свод!AY196,'РРО 21-25'!BP$18:BP$1158)</f>
        <v>0</v>
      </c>
      <c r="AC196" s="179">
        <f>SUMIF('РРО 21-25'!CN$18:CN$1158,свод!AY196,'РРО 21-25'!BQ$18:BQ$1158)</f>
        <v>0</v>
      </c>
      <c r="AD196" s="179">
        <f>SUMIF('РРО 21-25'!CN$18:CN$1158,свод!AY196,'РРО 21-25'!BR$18:BR$1158)</f>
        <v>0</v>
      </c>
      <c r="AE196" s="180">
        <f>SUMIF('РРО 21-25'!CN$18:CN$1158,свод!AY196,'РРО 21-25'!BS$18:BS$1158)</f>
        <v>0</v>
      </c>
      <c r="AF196" s="179">
        <f>SUMIF('РРО 21-25'!CN$18:CN$1158,свод!AY196,'РРО 21-25'!BT$18:BT$1158)</f>
        <v>0</v>
      </c>
      <c r="AG196" s="179">
        <f>SUMIF('РРО 21-25'!CN$18:CN$1158,свод!AY196,'РРО 21-25'!BU$18:BU$1158)</f>
        <v>0</v>
      </c>
      <c r="AH196" s="179">
        <f>SUMIF('РРО 21-25'!CN$18:CN$1158,свод!AY196,'РРО 21-25'!BV$18:BV$1158)</f>
        <v>0</v>
      </c>
      <c r="AI196" s="179">
        <f>SUMIF('РРО 21-25'!CN$18:CN$1158,свод!AY196,'РРО 21-25'!BW$18:BW$1158)</f>
        <v>0</v>
      </c>
      <c r="AJ196" s="179">
        <f>SUMIF('РРО 21-25'!CN$18:CN$1158,свод!AY196,'РРО 21-25'!BX$18:BX$1158)</f>
        <v>0</v>
      </c>
      <c r="AK196" s="179">
        <f>SUMIF('РРО 21-25'!CN$18:CN$1158,свод!AY196,'РРО 21-25'!BY$18:BY$1158)</f>
        <v>0</v>
      </c>
      <c r="AL196" s="179">
        <f>SUMIF('РРО 21-25'!CN$18:CN$1158,свод!AY196,'РРО 21-25'!BZ$18:BZ$1158)</f>
        <v>0</v>
      </c>
      <c r="AM196" s="179">
        <f>SUMIF('РРО 21-25'!CN$18:CN$1158,свод!AY196,'РРО 21-25'!CA$18:CA$1158)</f>
        <v>0</v>
      </c>
      <c r="AN196" s="179">
        <f>SUMIF('РРО 21-25'!CN$18:CN$1158,свод!AY196,'РРО 21-25'!CB$18:CB$1158)</f>
        <v>0</v>
      </c>
      <c r="AO196" s="179">
        <f>SUMIF('РРО 21-25'!CN$18:CN$1158,свод!AY196,'РРО 21-25'!CC$18:CC$1158)</f>
        <v>0</v>
      </c>
      <c r="AP196" s="179">
        <f>SUMIF('РРО 21-25'!CN$18:CN$1158,свод!AY196,'РРО 21-25'!CD$18:CD$1158)</f>
        <v>0</v>
      </c>
      <c r="AQ196" s="179">
        <f>SUMIF('РРО 21-25'!CN$18:CN$1158,свод!AY196,'РРО 21-25'!CE$18:CE$1158)</f>
        <v>0</v>
      </c>
      <c r="AR196" s="179">
        <f>SUMIF('РРО 21-25'!CN$18:CN$1158,свод!AY196,'РРО 21-25'!CF$18:CF$1158)</f>
        <v>0</v>
      </c>
      <c r="AS196" s="179">
        <f>SUMIF('РРО 21-25'!CN$18:CN$1158,свод!AY196,'РРО 21-25'!CG$18:CG$1158)</f>
        <v>0</v>
      </c>
      <c r="AT196" s="179">
        <f>SUMIF('РРО 21-25'!CN$18:CN$1158,свод!AY196,'РРО 21-25'!CH$18:CH$1158)</f>
        <v>0</v>
      </c>
      <c r="AU196" s="179">
        <f>SUMIF('РРО 21-25'!CN$18:CN$1158,свод!AY196,'РРО 21-25'!CI$18:CI$1158)</f>
        <v>0</v>
      </c>
      <c r="AV196" s="179">
        <f>SUMIF('РРО 21-25'!CN$18:CN$1158,свод!AY196,'РРО 21-25'!CJ$18:CJ$1158)</f>
        <v>0</v>
      </c>
      <c r="AW196" s="179">
        <f>SUMIF('РРО 21-25'!CN$18:CN$1158,свод!AY196,'РРО 21-25'!CK$18:CK$1158)</f>
        <v>0</v>
      </c>
      <c r="AX196" s="179">
        <f>SUMIF('РРО 21-25'!CN$18:CN$1158,свод!AY196,'РРО 21-25'!CL$18:CL$1158)</f>
        <v>0</v>
      </c>
      <c r="AY196" t="str">
        <f t="shared" si="217"/>
        <v>4040100290113плановый</v>
      </c>
      <c r="BC196" s="142">
        <f t="shared" si="207"/>
        <v>0</v>
      </c>
      <c r="BD196" s="142">
        <f t="shared" si="208"/>
        <v>0</v>
      </c>
      <c r="BE196" s="142">
        <f t="shared" si="209"/>
        <v>0</v>
      </c>
      <c r="BF196" s="142">
        <f t="shared" si="210"/>
        <v>0</v>
      </c>
      <c r="BG196" s="142">
        <f t="shared" si="211"/>
        <v>0</v>
      </c>
      <c r="BH196" s="142">
        <f t="shared" si="212"/>
        <v>0</v>
      </c>
      <c r="BI196" s="142">
        <f t="shared" si="213"/>
        <v>0</v>
      </c>
      <c r="BJ196" s="142">
        <f t="shared" si="214"/>
        <v>0</v>
      </c>
      <c r="BK196" s="142">
        <f t="shared" si="215"/>
        <v>0</v>
      </c>
      <c r="BL196" s="142">
        <f t="shared" si="216"/>
        <v>0</v>
      </c>
    </row>
    <row r="197" spans="1:64" ht="15" customHeight="1">
      <c r="A197" s="184">
        <v>404010036</v>
      </c>
      <c r="B197" s="183"/>
      <c r="C197" s="182" t="s">
        <v>303</v>
      </c>
      <c r="D197" s="182" t="s">
        <v>74</v>
      </c>
      <c r="E197" s="181" t="s">
        <v>92</v>
      </c>
      <c r="F197" s="180">
        <f>SUMIF('РРО 21-25'!CN$18:CN$1158,свод!AY197,'РРО 21-25'!AT$18:AT$1158)</f>
        <v>1245089285.4100001</v>
      </c>
      <c r="G197" s="180">
        <f>SUMIF('РРО 21-25'!CN$18:CN$1158,свод!AY197,'РРО 21-25'!AU$18:AU$1158)</f>
        <v>1245089106.1000001</v>
      </c>
      <c r="H197" s="179">
        <f>SUMIF('РРО 21-25'!CN$18:CN$1158,свод!AY197,'РРО 21-25'!AV$18:AV$1158)</f>
        <v>119495137.88</v>
      </c>
      <c r="I197" s="179">
        <f>SUMIF('РРО 21-25'!CN$18:CN$1158,свод!AY197,'РРО 21-25'!AW$18:AW$1158)</f>
        <v>119495136.24000001</v>
      </c>
      <c r="J197" s="179">
        <f>SUMIF('РРО 21-25'!CN$18:CN$1158,свод!AY197,'РРО 21-25'!AX$18:AX$1158)</f>
        <v>1125594147.53</v>
      </c>
      <c r="K197" s="179">
        <f>SUMIF('РРО 21-25'!CN$18:CN$1158,свод!AY197,'РРО 21-25'!AY$18:AY$1158)</f>
        <v>1125593969.8600001</v>
      </c>
      <c r="L197" s="179">
        <f>SUMIF('РРО 21-25'!CN$18:CN$1158,свод!AY197,'РРО 21-25'!AZ$18:AZ$1158)</f>
        <v>0</v>
      </c>
      <c r="M197" s="179">
        <f>SUMIF('РРО 21-25'!CN$18:CN$1158,свод!AY197,'РРО 21-25'!BA$18:BA$1158)</f>
        <v>0</v>
      </c>
      <c r="N197" s="179">
        <f>SUMIF('РРО 21-25'!CN$18:CN$1158,свод!AY197,'РРО 21-25'!BB$18:BB$1158)</f>
        <v>0</v>
      </c>
      <c r="O197" s="179">
        <f>SUMIF('РРО 21-25'!CN$18:CN$1158,свод!AY197,'РРО 21-25'!BC$18:BC$1158)</f>
        <v>0</v>
      </c>
      <c r="P197" s="180">
        <f>SUMIF('РРО 21-25'!CN$18:CN$1158,свод!AY197,'РРО 21-25'!BD$18:BD$1158)</f>
        <v>1317680365.5099998</v>
      </c>
      <c r="Q197" s="179">
        <f>SUMIF('РРО 21-25'!CN$18:CN$1158,свод!AY197,'РРО 21-25'!BE$18:BE$1158)</f>
        <v>136251523</v>
      </c>
      <c r="R197" s="179">
        <f>SUMIF('РРО 21-25'!CN$18:CN$1158,свод!AY197,'РРО 21-25'!BF$18:BF$1158)</f>
        <v>1181428842.5099998</v>
      </c>
      <c r="S197" s="179">
        <f>SUMIF('РРО 21-25'!CN$18:CN$1158,свод!AY197,'РРО 21-25'!BG$18:BG$1158)</f>
        <v>0</v>
      </c>
      <c r="T197" s="179">
        <f>SUMIF('РРО 21-25'!CN$18:CN$1158,свод!AY197,'РРО 21-25'!BH$18:BH$1158)</f>
        <v>0</v>
      </c>
      <c r="U197" s="180">
        <f>SUMIF('РРО 21-25'!CN$18:CN$1158,свод!AY197,'РРО 21-25'!BI$18:BI$1158)</f>
        <v>1284531036.0500002</v>
      </c>
      <c r="V197" s="179">
        <f>SUMIF('РРО 21-25'!CN$18:CN$1158,свод!AY197,'РРО 21-25'!BJ$18:BJ$1158)</f>
        <v>135811640.19</v>
      </c>
      <c r="W197" s="179">
        <f>SUMIF('РРО 21-25'!CN$18:CN$1158,свод!AY197,'РРО 21-25'!BK$18:BK$1158)</f>
        <v>1148719395.8600001</v>
      </c>
      <c r="X197" s="179">
        <f>SUMIF('РРО 21-25'!CN$18:CN$1158,свод!AY197,'РРО 21-25'!BL$18:BL$1158)</f>
        <v>0</v>
      </c>
      <c r="Y197" s="179">
        <f>SUMIF('РРО 21-25'!CN$18:CN$1158,свод!AY197,'РРО 21-25'!BM$18:BM$1158)</f>
        <v>0</v>
      </c>
      <c r="Z197" s="180">
        <f>SUMIF('РРО 21-25'!CN$18:CN$1158,свод!AY197,'РРО 21-25'!BN$18:BN$1158)</f>
        <v>1294091938.1899998</v>
      </c>
      <c r="AA197" s="179">
        <f>SUMIF('РРО 21-25'!CN$18:CN$1158,свод!AY197,'РРО 21-25'!BO$18:BO$1158)</f>
        <v>138577225.38999999</v>
      </c>
      <c r="AB197" s="179">
        <f>SUMIF('РРО 21-25'!CN$18:CN$1158,свод!AY197,'РРО 21-25'!BP$18:BP$1158)</f>
        <v>1155514712.8</v>
      </c>
      <c r="AC197" s="179">
        <f>SUMIF('РРО 21-25'!CN$18:CN$1158,свод!AY197,'РРО 21-25'!BQ$18:BQ$1158)</f>
        <v>0</v>
      </c>
      <c r="AD197" s="179">
        <f>SUMIF('РРО 21-25'!CN$18:CN$1158,свод!AY197,'РРО 21-25'!BR$18:BR$1158)</f>
        <v>0</v>
      </c>
      <c r="AE197" s="180">
        <f>SUMIF('РРО 21-25'!CN$18:CN$1158,свод!AY197,'РРО 21-25'!BS$18:BS$1158)</f>
        <v>1294091938.1899998</v>
      </c>
      <c r="AF197" s="179">
        <f>SUMIF('РРО 21-25'!CN$18:CN$1158,свод!AY197,'РРО 21-25'!BT$18:BT$1158)</f>
        <v>138577225.38999999</v>
      </c>
      <c r="AG197" s="179">
        <f>SUMIF('РРО 21-25'!CN$18:CN$1158,свод!AY197,'РРО 21-25'!BU$18:BU$1158)</f>
        <v>1155514712.8</v>
      </c>
      <c r="AH197" s="179">
        <f>SUMIF('РРО 21-25'!CN$18:CN$1158,свод!AY197,'РРО 21-25'!BV$18:BV$1158)</f>
        <v>0</v>
      </c>
      <c r="AI197" s="179">
        <f>SUMIF('РРО 21-25'!CN$18:CN$1158,свод!AY197,'РРО 21-25'!BW$18:BW$1158)</f>
        <v>0</v>
      </c>
      <c r="AJ197" s="179">
        <f>SUMIF('РРО 21-25'!CN$18:CN$1158,свод!AY197,'РРО 21-25'!BX$18:BX$1158)</f>
        <v>1245089285.4100001</v>
      </c>
      <c r="AK197" s="179">
        <f>SUMIF('РРО 21-25'!CN$18:CN$1158,свод!AY197,'РРО 21-25'!BY$18:BY$1158)</f>
        <v>119495137.88</v>
      </c>
      <c r="AL197" s="179">
        <f>SUMIF('РРО 21-25'!CN$18:CN$1158,свод!AY197,'РРО 21-25'!BZ$18:BZ$1158)</f>
        <v>1125594147.53</v>
      </c>
      <c r="AM197" s="179">
        <f>SUMIF('РРО 21-25'!CN$18:CN$1158,свод!AY197,'РРО 21-25'!CA$18:CA$1158)</f>
        <v>0</v>
      </c>
      <c r="AN197" s="179">
        <f>SUMIF('РРО 21-25'!CN$18:CN$1158,свод!AY197,'РРО 21-25'!CB$18:CB$1158)</f>
        <v>0</v>
      </c>
      <c r="AO197" s="179">
        <f>SUMIF('РРО 21-25'!CN$18:CN$1158,свод!AY197,'РРО 21-25'!CC$18:CC$1158)</f>
        <v>1317680365.5099998</v>
      </c>
      <c r="AP197" s="179">
        <f>SUMIF('РРО 21-25'!CN$18:CN$1158,свод!AY197,'РРО 21-25'!CD$18:CD$1158)</f>
        <v>136251523</v>
      </c>
      <c r="AQ197" s="179">
        <f>SUMIF('РРО 21-25'!CN$18:CN$1158,свод!AY197,'РРО 21-25'!CE$18:CE$1158)</f>
        <v>1181428842.5099998</v>
      </c>
      <c r="AR197" s="179">
        <f>SUMIF('РРО 21-25'!CN$18:CN$1158,свод!AY197,'РРО 21-25'!CF$18:CF$1158)</f>
        <v>0</v>
      </c>
      <c r="AS197" s="179">
        <f>SUMIF('РРО 21-25'!CN$18:CN$1158,свод!AY197,'РРО 21-25'!CG$18:CG$1158)</f>
        <v>0</v>
      </c>
      <c r="AT197" s="179">
        <f>SUMIF('РРО 21-25'!CN$18:CN$1158,свод!AY197,'РРО 21-25'!CH$18:CH$1158)</f>
        <v>1284531036.0500002</v>
      </c>
      <c r="AU197" s="179">
        <f>SUMIF('РРО 21-25'!CN$18:CN$1158,свод!AY197,'РРО 21-25'!CI$18:CI$1158)</f>
        <v>135811640.19</v>
      </c>
      <c r="AV197" s="179">
        <f>SUMIF('РРО 21-25'!CN$18:CN$1158,свод!AY197,'РРО 21-25'!CJ$18:CJ$1158)</f>
        <v>1148719395.8600001</v>
      </c>
      <c r="AW197" s="179">
        <f>SUMIF('РРО 21-25'!CN$18:CN$1158,свод!AY197,'РРО 21-25'!CK$18:CK$1158)</f>
        <v>0</v>
      </c>
      <c r="AX197" s="179">
        <f>SUMIF('РРО 21-25'!CN$18:CN$1158,свод!AY197,'РРО 21-25'!CL$18:CL$1158)</f>
        <v>0</v>
      </c>
      <c r="AY197" t="str">
        <f t="shared" ref="AY197:AY198" si="263">CONCATENATE(A197,C197,D197,E197)</f>
        <v>4040100361003плановый</v>
      </c>
      <c r="BC197" s="142">
        <f t="shared" ref="BC197:BC198" si="264">AO197-P197</f>
        <v>0</v>
      </c>
      <c r="BD197" s="142">
        <f t="shared" ref="BD197:BD198" si="265">AP197-Q197</f>
        <v>0</v>
      </c>
      <c r="BE197" s="142">
        <f t="shared" ref="BE197:BE198" si="266">AQ197-R197</f>
        <v>0</v>
      </c>
      <c r="BF197" s="142">
        <f t="shared" ref="BF197:BF198" si="267">AR197-S197</f>
        <v>0</v>
      </c>
      <c r="BG197" s="142">
        <f t="shared" ref="BG197:BG198" si="268">AS197-T197</f>
        <v>0</v>
      </c>
      <c r="BH197" s="142">
        <f t="shared" ref="BH197:BH198" si="269">AT197-U197</f>
        <v>0</v>
      </c>
      <c r="BI197" s="142">
        <f t="shared" ref="BI197:BI198" si="270">AU197-V197</f>
        <v>0</v>
      </c>
      <c r="BJ197" s="142">
        <f t="shared" ref="BJ197:BJ198" si="271">AV197-W197</f>
        <v>0</v>
      </c>
      <c r="BK197" s="142">
        <f t="shared" ref="BK197:BK198" si="272">AW197-X197</f>
        <v>0</v>
      </c>
      <c r="BL197" s="142">
        <f t="shared" ref="BL197:BL198" si="273">AX197-Y197</f>
        <v>0</v>
      </c>
    </row>
    <row r="198" spans="1:64" ht="15" customHeight="1">
      <c r="A198" s="184">
        <v>404010036</v>
      </c>
      <c r="B198" s="183"/>
      <c r="C198" s="182" t="s">
        <v>303</v>
      </c>
      <c r="D198" s="182" t="s">
        <v>137</v>
      </c>
      <c r="E198" s="181" t="s">
        <v>92</v>
      </c>
      <c r="F198" s="180">
        <f>SUMIF('РРО 21-25'!CN$18:CN$1158,свод!AY198,'РРО 21-25'!AT$18:AT$1158)</f>
        <v>1558898713.1300001</v>
      </c>
      <c r="G198" s="180">
        <f>SUMIF('РРО 21-25'!CN$18:CN$1158,свод!AY198,'РРО 21-25'!AU$18:AU$1158)</f>
        <v>1558898713.1300001</v>
      </c>
      <c r="H198" s="179">
        <f>SUMIF('РРО 21-25'!CN$18:CN$1158,свод!AY198,'РРО 21-25'!AV$18:AV$1158)</f>
        <v>1212262407.2</v>
      </c>
      <c r="I198" s="179">
        <f>SUMIF('РРО 21-25'!CN$18:CN$1158,свод!AY198,'РРО 21-25'!AW$18:AW$1158)</f>
        <v>1212262407.2</v>
      </c>
      <c r="J198" s="179">
        <f>SUMIF('РРО 21-25'!CN$18:CN$1158,свод!AY198,'РРО 21-25'!AX$18:AX$1158)</f>
        <v>346636305.93000007</v>
      </c>
      <c r="K198" s="179">
        <f>SUMIF('РРО 21-25'!CN$18:CN$1158,свод!AY198,'РРО 21-25'!AY$18:AY$1158)</f>
        <v>346636305.93000007</v>
      </c>
      <c r="L198" s="179">
        <f>SUMIF('РРО 21-25'!CN$18:CN$1158,свод!AY198,'РРО 21-25'!AZ$18:AZ$1158)</f>
        <v>0</v>
      </c>
      <c r="M198" s="179">
        <f>SUMIF('РРО 21-25'!CN$18:CN$1158,свод!AY198,'РРО 21-25'!BA$18:BA$1158)</f>
        <v>0</v>
      </c>
      <c r="N198" s="179">
        <f>SUMIF('РРО 21-25'!CN$18:CN$1158,свод!AY198,'РРО 21-25'!BB$18:BB$1158)</f>
        <v>0</v>
      </c>
      <c r="O198" s="179">
        <f>SUMIF('РРО 21-25'!CN$18:CN$1158,свод!AY198,'РРО 21-25'!BC$18:BC$1158)</f>
        <v>0</v>
      </c>
      <c r="P198" s="180">
        <f>SUMIF('РРО 21-25'!CN$18:CN$1158,свод!AY198,'РРО 21-25'!BD$18:BD$1158)</f>
        <v>1019263877.6700001</v>
      </c>
      <c r="Q198" s="179">
        <f>SUMIF('РРО 21-25'!CN$18:CN$1158,свод!AY198,'РРО 21-25'!BE$18:BE$1158)</f>
        <v>693254313.38999999</v>
      </c>
      <c r="R198" s="179">
        <f>SUMIF('РРО 21-25'!CN$18:CN$1158,свод!AY198,'РРО 21-25'!BF$18:BF$1158)</f>
        <v>326009564.27999997</v>
      </c>
      <c r="S198" s="179">
        <f>SUMIF('РРО 21-25'!CN$18:CN$1158,свод!AY198,'РРО 21-25'!BG$18:BG$1158)</f>
        <v>0</v>
      </c>
      <c r="T198" s="179">
        <f>SUMIF('РРО 21-25'!CN$18:CN$1158,свод!AY198,'РРО 21-25'!BH$18:BH$1158)</f>
        <v>0</v>
      </c>
      <c r="U198" s="180">
        <f>SUMIF('РРО 21-25'!CN$18:CN$1158,свод!AY198,'РРО 21-25'!BI$18:BI$1158)</f>
        <v>434756288.36000001</v>
      </c>
      <c r="V198" s="179">
        <f>SUMIF('РРО 21-25'!CN$18:CN$1158,свод!AY198,'РРО 21-25'!BJ$18:BJ$1158)</f>
        <v>131411845.62</v>
      </c>
      <c r="W198" s="179">
        <f>SUMIF('РРО 21-25'!CN$18:CN$1158,свод!AY198,'РРО 21-25'!BK$18:BK$1158)</f>
        <v>303344442.74000001</v>
      </c>
      <c r="X198" s="179">
        <f>SUMIF('РРО 21-25'!CN$18:CN$1158,свод!AY198,'РРО 21-25'!BL$18:BL$1158)</f>
        <v>0</v>
      </c>
      <c r="Y198" s="179">
        <f>SUMIF('РРО 21-25'!CN$18:CN$1158,свод!AY198,'РРО 21-25'!BM$18:BM$1158)</f>
        <v>0</v>
      </c>
      <c r="Z198" s="180">
        <f>SUMIF('РРО 21-25'!CN$18:CN$1158,свод!AY198,'РРО 21-25'!BN$18:BN$1158)</f>
        <v>370710986.40000004</v>
      </c>
      <c r="AA198" s="179">
        <f>SUMIF('РРО 21-25'!CN$18:CN$1158,свод!AY198,'РРО 21-25'!BO$18:BO$1158)</f>
        <v>47267592.43</v>
      </c>
      <c r="AB198" s="179">
        <f>SUMIF('РРО 21-25'!CN$18:CN$1158,свод!AY198,'РРО 21-25'!BP$18:BP$1158)</f>
        <v>323443393.97000003</v>
      </c>
      <c r="AC198" s="179">
        <f>SUMIF('РРО 21-25'!CN$18:CN$1158,свод!AY198,'РРО 21-25'!BQ$18:BQ$1158)</f>
        <v>0</v>
      </c>
      <c r="AD198" s="179">
        <f>SUMIF('РРО 21-25'!CN$18:CN$1158,свод!AY198,'РРО 21-25'!BR$18:BR$1158)</f>
        <v>0</v>
      </c>
      <c r="AE198" s="180">
        <f>SUMIF('РРО 21-25'!CN$18:CN$1158,свод!AY198,'РРО 21-25'!BS$18:BS$1158)</f>
        <v>370710986.40000004</v>
      </c>
      <c r="AF198" s="179">
        <f>SUMIF('РРО 21-25'!CN$18:CN$1158,свод!AY198,'РРО 21-25'!BT$18:BT$1158)</f>
        <v>47267592.43</v>
      </c>
      <c r="AG198" s="179">
        <f>SUMIF('РРО 21-25'!CN$18:CN$1158,свод!AY198,'РРО 21-25'!BU$18:BU$1158)</f>
        <v>323443393.97000003</v>
      </c>
      <c r="AH198" s="179">
        <f>SUMIF('РРО 21-25'!CN$18:CN$1158,свод!AY198,'РРО 21-25'!BV$18:BV$1158)</f>
        <v>0</v>
      </c>
      <c r="AI198" s="179">
        <f>SUMIF('РРО 21-25'!CN$18:CN$1158,свод!AY198,'РРО 21-25'!BW$18:BW$1158)</f>
        <v>0</v>
      </c>
      <c r="AJ198" s="179">
        <f>SUMIF('РРО 21-25'!CN$18:CN$1158,свод!AY198,'РРО 21-25'!BX$18:BX$1158)</f>
        <v>1558898713.1300001</v>
      </c>
      <c r="AK198" s="179">
        <f>SUMIF('РРО 21-25'!CN$18:CN$1158,свод!AY198,'РРО 21-25'!BY$18:BY$1158)</f>
        <v>1212262407.2</v>
      </c>
      <c r="AL198" s="179">
        <f>SUMIF('РРО 21-25'!CN$18:CN$1158,свод!AY198,'РРО 21-25'!BZ$18:BZ$1158)</f>
        <v>346636305.93000007</v>
      </c>
      <c r="AM198" s="179">
        <f>SUMIF('РРО 21-25'!CN$18:CN$1158,свод!AY198,'РРО 21-25'!CA$18:CA$1158)</f>
        <v>0</v>
      </c>
      <c r="AN198" s="179">
        <f>SUMIF('РРО 21-25'!CN$18:CN$1158,свод!AY198,'РРО 21-25'!CB$18:CB$1158)</f>
        <v>0</v>
      </c>
      <c r="AO198" s="179">
        <f>SUMIF('РРО 21-25'!CN$18:CN$1158,свод!AY198,'РРО 21-25'!CC$18:CC$1158)</f>
        <v>1019263877.6700001</v>
      </c>
      <c r="AP198" s="179">
        <f>SUMIF('РРО 21-25'!CN$18:CN$1158,свод!AY198,'РРО 21-25'!CD$18:CD$1158)</f>
        <v>693254313.38999999</v>
      </c>
      <c r="AQ198" s="179">
        <f>SUMIF('РРО 21-25'!CN$18:CN$1158,свод!AY198,'РРО 21-25'!CE$18:CE$1158)</f>
        <v>326009564.27999997</v>
      </c>
      <c r="AR198" s="179">
        <f>SUMIF('РРО 21-25'!CN$18:CN$1158,свод!AY198,'РРО 21-25'!CF$18:CF$1158)</f>
        <v>0</v>
      </c>
      <c r="AS198" s="179">
        <f>SUMIF('РРО 21-25'!CN$18:CN$1158,свод!AY198,'РРО 21-25'!CG$18:CG$1158)</f>
        <v>0</v>
      </c>
      <c r="AT198" s="179">
        <f>SUMIF('РРО 21-25'!CN$18:CN$1158,свод!AY198,'РРО 21-25'!CH$18:CH$1158)</f>
        <v>434756288.36000001</v>
      </c>
      <c r="AU198" s="179">
        <f>SUMIF('РРО 21-25'!CN$18:CN$1158,свод!AY198,'РРО 21-25'!CI$18:CI$1158)</f>
        <v>131411845.62</v>
      </c>
      <c r="AV198" s="179">
        <f>SUMIF('РРО 21-25'!CN$18:CN$1158,свод!AY198,'РРО 21-25'!CJ$18:CJ$1158)</f>
        <v>303344442.74000001</v>
      </c>
      <c r="AW198" s="179">
        <f>SUMIF('РРО 21-25'!CN$18:CN$1158,свод!AY198,'РРО 21-25'!CK$18:CK$1158)</f>
        <v>0</v>
      </c>
      <c r="AX198" s="179">
        <f>SUMIF('РРО 21-25'!CN$18:CN$1158,свод!AY198,'РРО 21-25'!CL$18:CL$1158)</f>
        <v>0</v>
      </c>
      <c r="AY198" t="str">
        <f t="shared" si="263"/>
        <v>4040100361004плановый</v>
      </c>
      <c r="BC198" s="142">
        <f t="shared" si="264"/>
        <v>0</v>
      </c>
      <c r="BD198" s="142">
        <f t="shared" si="265"/>
        <v>0</v>
      </c>
      <c r="BE198" s="142">
        <f t="shared" si="266"/>
        <v>0</v>
      </c>
      <c r="BF198" s="142">
        <f t="shared" si="267"/>
        <v>0</v>
      </c>
      <c r="BG198" s="142">
        <f t="shared" si="268"/>
        <v>0</v>
      </c>
      <c r="BH198" s="142">
        <f t="shared" si="269"/>
        <v>0</v>
      </c>
      <c r="BI198" s="142">
        <f t="shared" si="270"/>
        <v>0</v>
      </c>
      <c r="BJ198" s="142">
        <f t="shared" si="271"/>
        <v>0</v>
      </c>
      <c r="BK198" s="142">
        <f t="shared" si="272"/>
        <v>0</v>
      </c>
      <c r="BL198" s="142">
        <f t="shared" si="273"/>
        <v>0</v>
      </c>
    </row>
    <row r="199" spans="1:64" s="173" customFormat="1" ht="15" customHeight="1">
      <c r="A199" s="184">
        <v>404020001</v>
      </c>
      <c r="B199" s="183" t="s">
        <v>1810</v>
      </c>
      <c r="C199" s="182" t="s">
        <v>71</v>
      </c>
      <c r="D199" s="182" t="s">
        <v>137</v>
      </c>
      <c r="E199" s="181" t="s">
        <v>91</v>
      </c>
      <c r="F199" s="180">
        <f>SUMIF('РРО 21-25'!CN$18:CN$1158,свод!AY199,'РРО 21-25'!AT$18:AT$1158)</f>
        <v>3709946.55</v>
      </c>
      <c r="G199" s="180">
        <f>SUMIF('РРО 21-25'!CN$18:CN$1158,свод!AY199,'РРО 21-25'!AU$18:AU$1158)</f>
        <v>3709946.55</v>
      </c>
      <c r="H199" s="179">
        <f>SUMIF('РРО 21-25'!CN$18:CN$1158,свод!AY199,'РРО 21-25'!AV$18:AV$1158)</f>
        <v>0</v>
      </c>
      <c r="I199" s="179">
        <f>SUMIF('РРО 21-25'!CN$18:CN$1158,свод!AY199,'РРО 21-25'!AW$18:AW$1158)</f>
        <v>0</v>
      </c>
      <c r="J199" s="179">
        <f>SUMIF('РРО 21-25'!CN$18:CN$1158,свод!AY199,'РРО 21-25'!AX$18:AX$1158)</f>
        <v>3709946.55</v>
      </c>
      <c r="K199" s="179">
        <f>SUMIF('РРО 21-25'!CN$18:CN$1158,свод!AY199,'РРО 21-25'!AY$18:AY$1158)</f>
        <v>3709946.55</v>
      </c>
      <c r="L199" s="179">
        <f>SUMIF('РРО 21-25'!CN$18:CN$1158,свод!AY199,'РРО 21-25'!AZ$18:AZ$1158)</f>
        <v>0</v>
      </c>
      <c r="M199" s="179">
        <f>SUMIF('РРО 21-25'!CN$18:CN$1158,свод!AY199,'РРО 21-25'!BA$18:BA$1158)</f>
        <v>0</v>
      </c>
      <c r="N199" s="179">
        <f>SUMIF('РРО 21-25'!CN$18:CN$1158,свод!AY199,'РРО 21-25'!BB$18:BB$1158)</f>
        <v>0</v>
      </c>
      <c r="O199" s="179">
        <f>SUMIF('РРО 21-25'!CN$18:CN$1158,свод!AY199,'РРО 21-25'!BC$18:BC$1158)</f>
        <v>0</v>
      </c>
      <c r="P199" s="180">
        <f>SUMIF('РРО 21-25'!CN$18:CN$1158,свод!AY199,'РРО 21-25'!BD$18:BD$1158)</f>
        <v>6223771.5</v>
      </c>
      <c r="Q199" s="179">
        <f>SUMIF('РРО 21-25'!CN$18:CN$1158,свод!AY199,'РРО 21-25'!BE$18:BE$1158)</f>
        <v>0</v>
      </c>
      <c r="R199" s="179">
        <f>SUMIF('РРО 21-25'!CN$18:CN$1158,свод!AY199,'РРО 21-25'!BF$18:BF$1158)</f>
        <v>6223771.5</v>
      </c>
      <c r="S199" s="179">
        <f>SUMIF('РРО 21-25'!CN$18:CN$1158,свод!AY199,'РРО 21-25'!BG$18:BG$1158)</f>
        <v>0</v>
      </c>
      <c r="T199" s="179">
        <f>SUMIF('РРО 21-25'!CN$18:CN$1158,свод!AY199,'РРО 21-25'!BH$18:BH$1158)</f>
        <v>0</v>
      </c>
      <c r="U199" s="180">
        <f>SUMIF('РРО 21-25'!CN$18:CN$1158,свод!AY199,'РРО 21-25'!BI$18:BI$1158)</f>
        <v>6223771.5</v>
      </c>
      <c r="V199" s="179">
        <f>SUMIF('РРО 21-25'!CN$18:CN$1158,свод!AY199,'РРО 21-25'!BJ$18:BJ$1158)</f>
        <v>0</v>
      </c>
      <c r="W199" s="179">
        <f>SUMIF('РРО 21-25'!CN$18:CN$1158,свод!AY199,'РРО 21-25'!BK$18:BK$1158)</f>
        <v>6223771.5</v>
      </c>
      <c r="X199" s="179">
        <f>SUMIF('РРО 21-25'!CN$18:CN$1158,свод!AY199,'РРО 21-25'!BL$18:BL$1158)</f>
        <v>0</v>
      </c>
      <c r="Y199" s="179">
        <f>SUMIF('РРО 21-25'!CN$18:CN$1158,свод!AY199,'РРО 21-25'!BM$18:BM$1158)</f>
        <v>0</v>
      </c>
      <c r="Z199" s="180">
        <f>SUMIF('РРО 21-25'!CN$18:CN$1158,свод!AY199,'РРО 21-25'!BN$18:BN$1158)</f>
        <v>6223771.5</v>
      </c>
      <c r="AA199" s="179">
        <f>SUMIF('РРО 21-25'!CN$18:CN$1158,свод!AY199,'РРО 21-25'!BO$18:BO$1158)</f>
        <v>0</v>
      </c>
      <c r="AB199" s="179">
        <f>SUMIF('РРО 21-25'!CN$18:CN$1158,свод!AY199,'РРО 21-25'!BP$18:BP$1158)</f>
        <v>6223771.5</v>
      </c>
      <c r="AC199" s="179">
        <f>SUMIF('РРО 21-25'!CN$18:CN$1158,свод!AY199,'РРО 21-25'!BQ$18:BQ$1158)</f>
        <v>0</v>
      </c>
      <c r="AD199" s="179">
        <f>SUMIF('РРО 21-25'!CN$18:CN$1158,свод!AY199,'РРО 21-25'!BR$18:BR$1158)</f>
        <v>0</v>
      </c>
      <c r="AE199" s="180">
        <f>SUMIF('РРО 21-25'!CN$18:CN$1158,свод!AY199,'РРО 21-25'!BS$18:BS$1158)</f>
        <v>6223771.5</v>
      </c>
      <c r="AF199" s="179">
        <f>SUMIF('РРО 21-25'!CN$18:CN$1158,свод!AY199,'РРО 21-25'!BT$18:BT$1158)</f>
        <v>0</v>
      </c>
      <c r="AG199" s="179">
        <f>SUMIF('РРО 21-25'!CN$18:CN$1158,свод!AY199,'РРО 21-25'!BU$18:BU$1158)</f>
        <v>6223771.5</v>
      </c>
      <c r="AH199" s="179">
        <f>SUMIF('РРО 21-25'!CN$18:CN$1158,свод!AY199,'РРО 21-25'!BV$18:BV$1158)</f>
        <v>0</v>
      </c>
      <c r="AI199" s="179">
        <f>SUMIF('РРО 21-25'!CN$18:CN$1158,свод!AY199,'РРО 21-25'!BW$18:BW$1158)</f>
        <v>0</v>
      </c>
      <c r="AJ199" s="179">
        <f>SUMIF('РРО 21-25'!CN$18:CN$1158,свод!AY199,'РРО 21-25'!BX$18:BX$1158)</f>
        <v>3709946.55</v>
      </c>
      <c r="AK199" s="179">
        <f>SUMIF('РРО 21-25'!CN$18:CN$1158,свод!AY199,'РРО 21-25'!BY$18:BY$1158)</f>
        <v>0</v>
      </c>
      <c r="AL199" s="179">
        <f>SUMIF('РРО 21-25'!CN$18:CN$1158,свод!AY199,'РРО 21-25'!BZ$18:BZ$1158)</f>
        <v>3709946.55</v>
      </c>
      <c r="AM199" s="179">
        <f>SUMIF('РРО 21-25'!CN$18:CN$1158,свод!AY199,'РРО 21-25'!CA$18:CA$1158)</f>
        <v>0</v>
      </c>
      <c r="AN199" s="179">
        <f>SUMIF('РРО 21-25'!CN$18:CN$1158,свод!AY199,'РРО 21-25'!CB$18:CB$1158)</f>
        <v>0</v>
      </c>
      <c r="AO199" s="179">
        <f>SUMIF('РРО 21-25'!CN$18:CN$1158,свод!AY199,'РРО 21-25'!CC$18:CC$1158)</f>
        <v>6223771.5</v>
      </c>
      <c r="AP199" s="179">
        <f>SUMIF('РРО 21-25'!CN$18:CN$1158,свод!AY199,'РРО 21-25'!CD$18:CD$1158)</f>
        <v>0</v>
      </c>
      <c r="AQ199" s="179">
        <f>SUMIF('РРО 21-25'!CN$18:CN$1158,свод!AY199,'РРО 21-25'!CE$18:CE$1158)</f>
        <v>6223771.5</v>
      </c>
      <c r="AR199" s="179">
        <f>SUMIF('РРО 21-25'!CN$18:CN$1158,свод!AY199,'РРО 21-25'!CF$18:CF$1158)</f>
        <v>0</v>
      </c>
      <c r="AS199" s="179">
        <f>SUMIF('РРО 21-25'!CN$18:CN$1158,свод!AY199,'РРО 21-25'!CG$18:CG$1158)</f>
        <v>0</v>
      </c>
      <c r="AT199" s="179">
        <f>SUMIF('РРО 21-25'!CN$18:CN$1158,свод!AY199,'РРО 21-25'!CH$18:CH$1158)</f>
        <v>6223771.5</v>
      </c>
      <c r="AU199" s="179">
        <f>SUMIF('РРО 21-25'!CN$18:CN$1158,свод!AY199,'РРО 21-25'!CI$18:CI$1158)</f>
        <v>0</v>
      </c>
      <c r="AV199" s="179">
        <f>SUMIF('РРО 21-25'!CN$18:CN$1158,свод!AY199,'РРО 21-25'!CJ$18:CJ$1158)</f>
        <v>6223771.5</v>
      </c>
      <c r="AW199" s="179">
        <f>SUMIF('РРО 21-25'!CN$18:CN$1158,свод!AY199,'РРО 21-25'!CK$18:CK$1158)</f>
        <v>0</v>
      </c>
      <c r="AX199" s="179">
        <f>SUMIF('РРО 21-25'!CN$18:CN$1158,свод!AY199,'РРО 21-25'!CL$18:CL$1158)</f>
        <v>0</v>
      </c>
      <c r="AY199" t="str">
        <f t="shared" si="217"/>
        <v>4040200010104нормативный</v>
      </c>
      <c r="BC199" s="142">
        <f t="shared" si="207"/>
        <v>0</v>
      </c>
      <c r="BD199" s="142">
        <f t="shared" si="208"/>
        <v>0</v>
      </c>
      <c r="BE199" s="142">
        <f t="shared" si="209"/>
        <v>0</v>
      </c>
      <c r="BF199" s="142">
        <f t="shared" si="210"/>
        <v>0</v>
      </c>
      <c r="BG199" s="142">
        <f t="shared" si="211"/>
        <v>0</v>
      </c>
      <c r="BH199" s="142">
        <f t="shared" si="212"/>
        <v>0</v>
      </c>
      <c r="BI199" s="142">
        <f t="shared" si="213"/>
        <v>0</v>
      </c>
      <c r="BJ199" s="142">
        <f t="shared" si="214"/>
        <v>0</v>
      </c>
      <c r="BK199" s="142">
        <f t="shared" si="215"/>
        <v>0</v>
      </c>
      <c r="BL199" s="142">
        <f t="shared" si="216"/>
        <v>0</v>
      </c>
    </row>
    <row r="200" spans="1:64" s="173" customFormat="1" ht="15" customHeight="1">
      <c r="A200" s="184">
        <v>404020001</v>
      </c>
      <c r="B200" s="183" t="s">
        <v>1810</v>
      </c>
      <c r="C200" s="182" t="s">
        <v>71</v>
      </c>
      <c r="D200" s="182" t="s">
        <v>137</v>
      </c>
      <c r="E200" s="181" t="s">
        <v>92</v>
      </c>
      <c r="F200" s="180">
        <f>SUMIF('РРО 21-25'!CN$18:CN$1158,свод!AY200,'РРО 21-25'!AT$18:AT$1158)</f>
        <v>2515645.2400000002</v>
      </c>
      <c r="G200" s="180">
        <f>SUMIF('РРО 21-25'!CN$18:CN$1158,свод!AY200,'РРО 21-25'!AU$18:AU$1158)</f>
        <v>2515645.2400000002</v>
      </c>
      <c r="H200" s="179">
        <f>SUMIF('РРО 21-25'!CN$18:CN$1158,свод!AY200,'РРО 21-25'!AV$18:AV$1158)</f>
        <v>0</v>
      </c>
      <c r="I200" s="179">
        <f>SUMIF('РРО 21-25'!CN$18:CN$1158,свод!AY200,'РРО 21-25'!AW$18:AW$1158)</f>
        <v>0</v>
      </c>
      <c r="J200" s="179">
        <f>SUMIF('РРО 21-25'!CN$18:CN$1158,свод!AY200,'РРО 21-25'!AX$18:AX$1158)</f>
        <v>2515645.2400000002</v>
      </c>
      <c r="K200" s="179">
        <f>SUMIF('РРО 21-25'!CN$18:CN$1158,свод!AY200,'РРО 21-25'!AY$18:AY$1158)</f>
        <v>2515645.2400000002</v>
      </c>
      <c r="L200" s="179">
        <f>SUMIF('РРО 21-25'!CN$18:CN$1158,свод!AY200,'РРО 21-25'!AZ$18:AZ$1158)</f>
        <v>0</v>
      </c>
      <c r="M200" s="179">
        <f>SUMIF('РРО 21-25'!CN$18:CN$1158,свод!AY200,'РРО 21-25'!BA$18:BA$1158)</f>
        <v>0</v>
      </c>
      <c r="N200" s="179">
        <f>SUMIF('РРО 21-25'!CN$18:CN$1158,свод!AY200,'РРО 21-25'!BB$18:BB$1158)</f>
        <v>0</v>
      </c>
      <c r="O200" s="179">
        <f>SUMIF('РРО 21-25'!CN$18:CN$1158,свод!AY200,'РРО 21-25'!BC$18:BC$1158)</f>
        <v>0</v>
      </c>
      <c r="P200" s="180">
        <f>SUMIF('РРО 21-25'!CN$18:CN$1158,свод!AY200,'РРО 21-25'!BD$18:BD$1158)</f>
        <v>2110725.84</v>
      </c>
      <c r="Q200" s="179">
        <f>SUMIF('РРО 21-25'!CN$18:CN$1158,свод!AY200,'РРО 21-25'!BE$18:BE$1158)</f>
        <v>0</v>
      </c>
      <c r="R200" s="179">
        <f>SUMIF('РРО 21-25'!CN$18:CN$1158,свод!AY200,'РРО 21-25'!BF$18:BF$1158)</f>
        <v>2110725.84</v>
      </c>
      <c r="S200" s="179">
        <f>SUMIF('РРО 21-25'!CN$18:CN$1158,свод!AY200,'РРО 21-25'!BG$18:BG$1158)</f>
        <v>0</v>
      </c>
      <c r="T200" s="179">
        <f>SUMIF('РРО 21-25'!CN$18:CN$1158,свод!AY200,'РРО 21-25'!BH$18:BH$1158)</f>
        <v>0</v>
      </c>
      <c r="U200" s="180">
        <f>SUMIF('РРО 21-25'!CN$18:CN$1158,свод!AY200,'РРО 21-25'!BI$18:BI$1158)</f>
        <v>2110725.84</v>
      </c>
      <c r="V200" s="179">
        <f>SUMIF('РРО 21-25'!CN$18:CN$1158,свод!AY200,'РРО 21-25'!BJ$18:BJ$1158)</f>
        <v>0</v>
      </c>
      <c r="W200" s="179">
        <f>SUMIF('РРО 21-25'!CN$18:CN$1158,свод!AY200,'РРО 21-25'!BK$18:BK$1158)</f>
        <v>2110725.84</v>
      </c>
      <c r="X200" s="179">
        <f>SUMIF('РРО 21-25'!CN$18:CN$1158,свод!AY200,'РРО 21-25'!BL$18:BL$1158)</f>
        <v>0</v>
      </c>
      <c r="Y200" s="179">
        <f>SUMIF('РРО 21-25'!CN$18:CN$1158,свод!AY200,'РРО 21-25'!BM$18:BM$1158)</f>
        <v>0</v>
      </c>
      <c r="Z200" s="180">
        <f>SUMIF('РРО 21-25'!CN$18:CN$1158,свод!AY200,'РРО 21-25'!BN$18:BN$1158)</f>
        <v>2110725.84</v>
      </c>
      <c r="AA200" s="179">
        <f>SUMIF('РРО 21-25'!CN$18:CN$1158,свод!AY200,'РРО 21-25'!BO$18:BO$1158)</f>
        <v>0</v>
      </c>
      <c r="AB200" s="179">
        <f>SUMIF('РРО 21-25'!CN$18:CN$1158,свод!AY200,'РРО 21-25'!BP$18:BP$1158)</f>
        <v>2110725.84</v>
      </c>
      <c r="AC200" s="179">
        <f>SUMIF('РРО 21-25'!CN$18:CN$1158,свод!AY200,'РРО 21-25'!BQ$18:BQ$1158)</f>
        <v>0</v>
      </c>
      <c r="AD200" s="179">
        <f>SUMIF('РРО 21-25'!CN$18:CN$1158,свод!AY200,'РРО 21-25'!BR$18:BR$1158)</f>
        <v>0</v>
      </c>
      <c r="AE200" s="180">
        <f>SUMIF('РРО 21-25'!CN$18:CN$1158,свод!AY200,'РРО 21-25'!BS$18:BS$1158)</f>
        <v>2110725.84</v>
      </c>
      <c r="AF200" s="179">
        <f>SUMIF('РРО 21-25'!CN$18:CN$1158,свод!AY200,'РРО 21-25'!BT$18:BT$1158)</f>
        <v>0</v>
      </c>
      <c r="AG200" s="179">
        <f>SUMIF('РРО 21-25'!CN$18:CN$1158,свод!AY200,'РРО 21-25'!BU$18:BU$1158)</f>
        <v>2110725.84</v>
      </c>
      <c r="AH200" s="179">
        <f>SUMIF('РРО 21-25'!CN$18:CN$1158,свод!AY200,'РРО 21-25'!BV$18:BV$1158)</f>
        <v>0</v>
      </c>
      <c r="AI200" s="179">
        <f>SUMIF('РРО 21-25'!CN$18:CN$1158,свод!AY200,'РРО 21-25'!BW$18:BW$1158)</f>
        <v>0</v>
      </c>
      <c r="AJ200" s="179">
        <f>SUMIF('РРО 21-25'!CN$18:CN$1158,свод!AY200,'РРО 21-25'!BX$18:BX$1158)</f>
        <v>2515645.2400000002</v>
      </c>
      <c r="AK200" s="179">
        <f>SUMIF('РРО 21-25'!CN$18:CN$1158,свод!AY200,'РРО 21-25'!BY$18:BY$1158)</f>
        <v>0</v>
      </c>
      <c r="AL200" s="179">
        <f>SUMIF('РРО 21-25'!CN$18:CN$1158,свод!AY200,'РРО 21-25'!BZ$18:BZ$1158)</f>
        <v>2515645.2400000002</v>
      </c>
      <c r="AM200" s="179">
        <f>SUMIF('РРО 21-25'!CN$18:CN$1158,свод!AY200,'РРО 21-25'!CA$18:CA$1158)</f>
        <v>0</v>
      </c>
      <c r="AN200" s="179">
        <f>SUMIF('РРО 21-25'!CN$18:CN$1158,свод!AY200,'РРО 21-25'!CB$18:CB$1158)</f>
        <v>0</v>
      </c>
      <c r="AO200" s="179">
        <f>SUMIF('РРО 21-25'!CN$18:CN$1158,свод!AY200,'РРО 21-25'!CC$18:CC$1158)</f>
        <v>2110725.84</v>
      </c>
      <c r="AP200" s="179">
        <f>SUMIF('РРО 21-25'!CN$18:CN$1158,свод!AY200,'РРО 21-25'!CD$18:CD$1158)</f>
        <v>0</v>
      </c>
      <c r="AQ200" s="179">
        <f>SUMIF('РРО 21-25'!CN$18:CN$1158,свод!AY200,'РРО 21-25'!CE$18:CE$1158)</f>
        <v>2110725.84</v>
      </c>
      <c r="AR200" s="179">
        <f>SUMIF('РРО 21-25'!CN$18:CN$1158,свод!AY200,'РРО 21-25'!CF$18:CF$1158)</f>
        <v>0</v>
      </c>
      <c r="AS200" s="179">
        <f>SUMIF('РРО 21-25'!CN$18:CN$1158,свод!AY200,'РРО 21-25'!CG$18:CG$1158)</f>
        <v>0</v>
      </c>
      <c r="AT200" s="179">
        <f>SUMIF('РРО 21-25'!CN$18:CN$1158,свод!AY200,'РРО 21-25'!CH$18:CH$1158)</f>
        <v>2110725.84</v>
      </c>
      <c r="AU200" s="179">
        <f>SUMIF('РРО 21-25'!CN$18:CN$1158,свод!AY200,'РРО 21-25'!CI$18:CI$1158)</f>
        <v>0</v>
      </c>
      <c r="AV200" s="179">
        <f>SUMIF('РРО 21-25'!CN$18:CN$1158,свод!AY200,'РРО 21-25'!CJ$18:CJ$1158)</f>
        <v>2110725.84</v>
      </c>
      <c r="AW200" s="179">
        <f>SUMIF('РРО 21-25'!CN$18:CN$1158,свод!AY200,'РРО 21-25'!CK$18:CK$1158)</f>
        <v>0</v>
      </c>
      <c r="AX200" s="179">
        <f>SUMIF('РРО 21-25'!CN$18:CN$1158,свод!AY200,'РРО 21-25'!CL$18:CL$1158)</f>
        <v>0</v>
      </c>
      <c r="AY200" t="str">
        <f t="shared" si="217"/>
        <v>4040200010104плановый</v>
      </c>
      <c r="BC200" s="142">
        <f t="shared" si="207"/>
        <v>0</v>
      </c>
      <c r="BD200" s="142">
        <f t="shared" si="208"/>
        <v>0</v>
      </c>
      <c r="BE200" s="142">
        <f t="shared" si="209"/>
        <v>0</v>
      </c>
      <c r="BF200" s="142">
        <f t="shared" si="210"/>
        <v>0</v>
      </c>
      <c r="BG200" s="142">
        <f t="shared" si="211"/>
        <v>0</v>
      </c>
      <c r="BH200" s="142">
        <f t="shared" si="212"/>
        <v>0</v>
      </c>
      <c r="BI200" s="142">
        <f t="shared" si="213"/>
        <v>0</v>
      </c>
      <c r="BJ200" s="142">
        <f t="shared" si="214"/>
        <v>0</v>
      </c>
      <c r="BK200" s="142">
        <f t="shared" si="215"/>
        <v>0</v>
      </c>
      <c r="BL200" s="142">
        <f t="shared" si="216"/>
        <v>0</v>
      </c>
    </row>
    <row r="201" spans="1:64" s="173" customFormat="1" ht="15" customHeight="1">
      <c r="A201" s="184">
        <v>404020001</v>
      </c>
      <c r="B201" s="183" t="s">
        <v>1810</v>
      </c>
      <c r="C201" s="182" t="s">
        <v>71</v>
      </c>
      <c r="D201" s="182" t="s">
        <v>72</v>
      </c>
      <c r="E201" s="181" t="s">
        <v>91</v>
      </c>
      <c r="F201" s="180">
        <f>SUMIF('РРО 21-25'!CN$18:CN$1158,свод!AY201,'РРО 21-25'!AT$18:AT$1158)</f>
        <v>4738493.88</v>
      </c>
      <c r="G201" s="180">
        <f>SUMIF('РРО 21-25'!CN$18:CN$1158,свод!AY201,'РРО 21-25'!AU$18:AU$1158)</f>
        <v>4738493.88</v>
      </c>
      <c r="H201" s="179">
        <f>SUMIF('РРО 21-25'!CN$18:CN$1158,свод!AY201,'РРО 21-25'!AV$18:AV$1158)</f>
        <v>4738493.88</v>
      </c>
      <c r="I201" s="179">
        <f>SUMIF('РРО 21-25'!CN$18:CN$1158,свод!AY201,'РРО 21-25'!AW$18:AW$1158)</f>
        <v>4738493.88</v>
      </c>
      <c r="J201" s="179">
        <f>SUMIF('РРО 21-25'!CN$18:CN$1158,свод!AY201,'РРО 21-25'!AX$18:AX$1158)</f>
        <v>0</v>
      </c>
      <c r="K201" s="179">
        <f>SUMIF('РРО 21-25'!CN$18:CN$1158,свод!AY201,'РРО 21-25'!AY$18:AY$1158)</f>
        <v>0</v>
      </c>
      <c r="L201" s="179">
        <f>SUMIF('РРО 21-25'!CN$18:CN$1158,свод!AY201,'РРО 21-25'!AZ$18:AZ$1158)</f>
        <v>0</v>
      </c>
      <c r="M201" s="179">
        <f>SUMIF('РРО 21-25'!CN$18:CN$1158,свод!AY201,'РРО 21-25'!BA$18:BA$1158)</f>
        <v>0</v>
      </c>
      <c r="N201" s="179">
        <f>SUMIF('РРО 21-25'!CN$18:CN$1158,свод!AY201,'РРО 21-25'!BB$18:BB$1158)</f>
        <v>0</v>
      </c>
      <c r="O201" s="179">
        <f>SUMIF('РРО 21-25'!CN$18:CN$1158,свод!AY201,'РРО 21-25'!BC$18:BC$1158)</f>
        <v>0</v>
      </c>
      <c r="P201" s="180">
        <f>SUMIF('РРО 21-25'!CN$18:CN$1158,свод!AY201,'РРО 21-25'!BD$18:BD$1158)</f>
        <v>0</v>
      </c>
      <c r="Q201" s="179">
        <f>SUMIF('РРО 21-25'!CN$18:CN$1158,свод!AY201,'РРО 21-25'!BE$18:BE$1158)</f>
        <v>0</v>
      </c>
      <c r="R201" s="179">
        <f>SUMIF('РРО 21-25'!CN$18:CN$1158,свод!AY201,'РРО 21-25'!BF$18:BF$1158)</f>
        <v>0</v>
      </c>
      <c r="S201" s="179">
        <f>SUMIF('РРО 21-25'!CN$18:CN$1158,свод!AY201,'РРО 21-25'!BG$18:BG$1158)</f>
        <v>0</v>
      </c>
      <c r="T201" s="179">
        <f>SUMIF('РРО 21-25'!CN$18:CN$1158,свод!AY201,'РРО 21-25'!BH$18:BH$1158)</f>
        <v>0</v>
      </c>
      <c r="U201" s="180">
        <f>SUMIF('РРО 21-25'!CN$18:CN$1158,свод!AY201,'РРО 21-25'!BI$18:BI$1158)</f>
        <v>0</v>
      </c>
      <c r="V201" s="179">
        <f>SUMIF('РРО 21-25'!CN$18:CN$1158,свод!AY201,'РРО 21-25'!BJ$18:BJ$1158)</f>
        <v>0</v>
      </c>
      <c r="W201" s="179">
        <f>SUMIF('РРО 21-25'!CN$18:CN$1158,свод!AY201,'РРО 21-25'!BK$18:BK$1158)</f>
        <v>0</v>
      </c>
      <c r="X201" s="179">
        <f>SUMIF('РРО 21-25'!CN$18:CN$1158,свод!AY201,'РРО 21-25'!BL$18:BL$1158)</f>
        <v>0</v>
      </c>
      <c r="Y201" s="179">
        <f>SUMIF('РРО 21-25'!CN$18:CN$1158,свод!AY201,'РРО 21-25'!BM$18:BM$1158)</f>
        <v>0</v>
      </c>
      <c r="Z201" s="180">
        <f>SUMIF('РРО 21-25'!CN$18:CN$1158,свод!AY201,'РРО 21-25'!BN$18:BN$1158)</f>
        <v>0</v>
      </c>
      <c r="AA201" s="179">
        <f>SUMIF('РРО 21-25'!CN$18:CN$1158,свод!AY201,'РРО 21-25'!BO$18:BO$1158)</f>
        <v>0</v>
      </c>
      <c r="AB201" s="179">
        <f>SUMIF('РРО 21-25'!CN$18:CN$1158,свод!AY201,'РРО 21-25'!BP$18:BP$1158)</f>
        <v>0</v>
      </c>
      <c r="AC201" s="179">
        <f>SUMIF('РРО 21-25'!CN$18:CN$1158,свод!AY201,'РРО 21-25'!BQ$18:BQ$1158)</f>
        <v>0</v>
      </c>
      <c r="AD201" s="179">
        <f>SUMIF('РРО 21-25'!CN$18:CN$1158,свод!AY201,'РРО 21-25'!BR$18:BR$1158)</f>
        <v>0</v>
      </c>
      <c r="AE201" s="180">
        <f>SUMIF('РРО 21-25'!CN$18:CN$1158,свод!AY201,'РРО 21-25'!BS$18:BS$1158)</f>
        <v>0</v>
      </c>
      <c r="AF201" s="179">
        <f>SUMIF('РРО 21-25'!CN$18:CN$1158,свод!AY201,'РРО 21-25'!BT$18:BT$1158)</f>
        <v>0</v>
      </c>
      <c r="AG201" s="179">
        <f>SUMIF('РРО 21-25'!CN$18:CN$1158,свод!AY201,'РРО 21-25'!BU$18:BU$1158)</f>
        <v>0</v>
      </c>
      <c r="AH201" s="179">
        <f>SUMIF('РРО 21-25'!CN$18:CN$1158,свод!AY201,'РРО 21-25'!BV$18:BV$1158)</f>
        <v>0</v>
      </c>
      <c r="AI201" s="179">
        <f>SUMIF('РРО 21-25'!CN$18:CN$1158,свод!AY201,'РРО 21-25'!BW$18:BW$1158)</f>
        <v>0</v>
      </c>
      <c r="AJ201" s="179">
        <f>SUMIF('РРО 21-25'!CN$18:CN$1158,свод!AY201,'РРО 21-25'!BX$18:BX$1158)</f>
        <v>4738493.88</v>
      </c>
      <c r="AK201" s="179">
        <f>SUMIF('РРО 21-25'!CN$18:CN$1158,свод!AY201,'РРО 21-25'!BY$18:BY$1158)</f>
        <v>4738493.88</v>
      </c>
      <c r="AL201" s="179">
        <f>SUMIF('РРО 21-25'!CN$18:CN$1158,свод!AY201,'РРО 21-25'!BZ$18:BZ$1158)</f>
        <v>0</v>
      </c>
      <c r="AM201" s="179">
        <f>SUMIF('РРО 21-25'!CN$18:CN$1158,свод!AY201,'РРО 21-25'!CA$18:CA$1158)</f>
        <v>0</v>
      </c>
      <c r="AN201" s="179">
        <f>SUMIF('РРО 21-25'!CN$18:CN$1158,свод!AY201,'РРО 21-25'!CB$18:CB$1158)</f>
        <v>0</v>
      </c>
      <c r="AO201" s="179">
        <f>SUMIF('РРО 21-25'!CN$18:CN$1158,свод!AY201,'РРО 21-25'!CC$18:CC$1158)</f>
        <v>0</v>
      </c>
      <c r="AP201" s="179">
        <f>SUMIF('РРО 21-25'!CN$18:CN$1158,свод!AY201,'РРО 21-25'!CD$18:CD$1158)</f>
        <v>0</v>
      </c>
      <c r="AQ201" s="179">
        <f>SUMIF('РРО 21-25'!CN$18:CN$1158,свод!AY201,'РРО 21-25'!CE$18:CE$1158)</f>
        <v>0</v>
      </c>
      <c r="AR201" s="179">
        <f>SUMIF('РРО 21-25'!CN$18:CN$1158,свод!AY201,'РРО 21-25'!CF$18:CF$1158)</f>
        <v>0</v>
      </c>
      <c r="AS201" s="179">
        <f>SUMIF('РРО 21-25'!CN$18:CN$1158,свод!AY201,'РРО 21-25'!CG$18:CG$1158)</f>
        <v>0</v>
      </c>
      <c r="AT201" s="179">
        <f>SUMIF('РРО 21-25'!CN$18:CN$1158,свод!AY201,'РРО 21-25'!CH$18:CH$1158)</f>
        <v>0</v>
      </c>
      <c r="AU201" s="179">
        <f>SUMIF('РРО 21-25'!CN$18:CN$1158,свод!AY201,'РРО 21-25'!CI$18:CI$1158)</f>
        <v>0</v>
      </c>
      <c r="AV201" s="179">
        <f>SUMIF('РРО 21-25'!CN$18:CN$1158,свод!AY201,'РРО 21-25'!CJ$18:CJ$1158)</f>
        <v>0</v>
      </c>
      <c r="AW201" s="179">
        <f>SUMIF('РРО 21-25'!CN$18:CN$1158,свод!AY201,'РРО 21-25'!CK$18:CK$1158)</f>
        <v>0</v>
      </c>
      <c r="AX201" s="179">
        <f>SUMIF('РРО 21-25'!CN$18:CN$1158,свод!AY201,'РРО 21-25'!CL$18:CL$1158)</f>
        <v>0</v>
      </c>
      <c r="AY201" t="str">
        <f t="shared" ref="AY201:AY202" si="274">CONCATENATE(A201,C201,D201,E201)</f>
        <v>4040200010113нормативный</v>
      </c>
      <c r="BC201" s="142">
        <f t="shared" si="207"/>
        <v>0</v>
      </c>
      <c r="BD201" s="142">
        <f t="shared" si="208"/>
        <v>0</v>
      </c>
      <c r="BE201" s="142">
        <f t="shared" si="209"/>
        <v>0</v>
      </c>
      <c r="BF201" s="142">
        <f t="shared" si="210"/>
        <v>0</v>
      </c>
      <c r="BG201" s="142">
        <f t="shared" si="211"/>
        <v>0</v>
      </c>
      <c r="BH201" s="142">
        <f t="shared" si="212"/>
        <v>0</v>
      </c>
      <c r="BI201" s="142">
        <f t="shared" si="213"/>
        <v>0</v>
      </c>
      <c r="BJ201" s="142">
        <f t="shared" si="214"/>
        <v>0</v>
      </c>
      <c r="BK201" s="142">
        <f t="shared" si="215"/>
        <v>0</v>
      </c>
      <c r="BL201" s="142">
        <f t="shared" si="216"/>
        <v>0</v>
      </c>
    </row>
    <row r="202" spans="1:64" s="173" customFormat="1" ht="15" customHeight="1">
      <c r="A202" s="184">
        <v>404020001</v>
      </c>
      <c r="B202" s="183" t="s">
        <v>1810</v>
      </c>
      <c r="C202" s="182" t="s">
        <v>71</v>
      </c>
      <c r="D202" s="182" t="s">
        <v>72</v>
      </c>
      <c r="E202" s="181" t="s">
        <v>92</v>
      </c>
      <c r="F202" s="180">
        <f>SUMIF('РРО 21-25'!CN$18:CN$1158,свод!AY202,'РРО 21-25'!AT$18:AT$1158)</f>
        <v>3443656.08</v>
      </c>
      <c r="G202" s="180">
        <f>SUMIF('РРО 21-25'!CN$18:CN$1158,свод!AY202,'РРО 21-25'!AU$18:AU$1158)</f>
        <v>3443656.08</v>
      </c>
      <c r="H202" s="179">
        <f>SUMIF('РРО 21-25'!CN$18:CN$1158,свод!AY202,'РРО 21-25'!AV$18:AV$1158)</f>
        <v>3443656.08</v>
      </c>
      <c r="I202" s="179">
        <f>SUMIF('РРО 21-25'!CN$18:CN$1158,свод!AY202,'РРО 21-25'!AW$18:AW$1158)</f>
        <v>3443656.08</v>
      </c>
      <c r="J202" s="179">
        <f>SUMIF('РРО 21-25'!CN$18:CN$1158,свод!AY202,'РРО 21-25'!AX$18:AX$1158)</f>
        <v>0</v>
      </c>
      <c r="K202" s="179">
        <f>SUMIF('РРО 21-25'!CN$18:CN$1158,свод!AY202,'РРО 21-25'!AY$18:AY$1158)</f>
        <v>0</v>
      </c>
      <c r="L202" s="179">
        <f>SUMIF('РРО 21-25'!CN$18:CN$1158,свод!AY202,'РРО 21-25'!AZ$18:AZ$1158)</f>
        <v>0</v>
      </c>
      <c r="M202" s="179">
        <f>SUMIF('РРО 21-25'!CN$18:CN$1158,свод!AY202,'РРО 21-25'!BA$18:BA$1158)</f>
        <v>0</v>
      </c>
      <c r="N202" s="179">
        <f>SUMIF('РРО 21-25'!CN$18:CN$1158,свод!AY202,'РРО 21-25'!BB$18:BB$1158)</f>
        <v>0</v>
      </c>
      <c r="O202" s="179">
        <f>SUMIF('РРО 21-25'!CN$18:CN$1158,свод!AY202,'РРО 21-25'!BC$18:BC$1158)</f>
        <v>0</v>
      </c>
      <c r="P202" s="180">
        <f>SUMIF('РРО 21-25'!CN$18:CN$1158,свод!AY202,'РРО 21-25'!BD$18:BD$1158)</f>
        <v>0</v>
      </c>
      <c r="Q202" s="179">
        <f>SUMIF('РРО 21-25'!CN$18:CN$1158,свод!AY202,'РРО 21-25'!BE$18:BE$1158)</f>
        <v>0</v>
      </c>
      <c r="R202" s="179">
        <f>SUMIF('РРО 21-25'!CN$18:CN$1158,свод!AY202,'РРО 21-25'!BF$18:BF$1158)</f>
        <v>0</v>
      </c>
      <c r="S202" s="179">
        <f>SUMIF('РРО 21-25'!CN$18:CN$1158,свод!AY202,'РРО 21-25'!BG$18:BG$1158)</f>
        <v>0</v>
      </c>
      <c r="T202" s="179">
        <f>SUMIF('РРО 21-25'!CN$18:CN$1158,свод!AY202,'РРО 21-25'!BH$18:BH$1158)</f>
        <v>0</v>
      </c>
      <c r="U202" s="180">
        <f>SUMIF('РРО 21-25'!CN$18:CN$1158,свод!AY202,'РРО 21-25'!BI$18:BI$1158)</f>
        <v>0</v>
      </c>
      <c r="V202" s="179">
        <f>SUMIF('РРО 21-25'!CN$18:CN$1158,свод!AY202,'РРО 21-25'!BJ$18:BJ$1158)</f>
        <v>0</v>
      </c>
      <c r="W202" s="179">
        <f>SUMIF('РРО 21-25'!CN$18:CN$1158,свод!AY202,'РРО 21-25'!BK$18:BK$1158)</f>
        <v>0</v>
      </c>
      <c r="X202" s="179">
        <f>SUMIF('РРО 21-25'!CN$18:CN$1158,свод!AY202,'РРО 21-25'!BL$18:BL$1158)</f>
        <v>0</v>
      </c>
      <c r="Y202" s="179">
        <f>SUMIF('РРО 21-25'!CN$18:CN$1158,свод!AY202,'РРО 21-25'!BM$18:BM$1158)</f>
        <v>0</v>
      </c>
      <c r="Z202" s="180">
        <f>SUMIF('РРО 21-25'!CN$18:CN$1158,свод!AY202,'РРО 21-25'!BN$18:BN$1158)</f>
        <v>0</v>
      </c>
      <c r="AA202" s="179">
        <f>SUMIF('РРО 21-25'!CN$18:CN$1158,свод!AY202,'РРО 21-25'!BO$18:BO$1158)</f>
        <v>0</v>
      </c>
      <c r="AB202" s="179">
        <f>SUMIF('РРО 21-25'!CN$18:CN$1158,свод!AY202,'РРО 21-25'!BP$18:BP$1158)</f>
        <v>0</v>
      </c>
      <c r="AC202" s="179">
        <f>SUMIF('РРО 21-25'!CN$18:CN$1158,свод!AY202,'РРО 21-25'!BQ$18:BQ$1158)</f>
        <v>0</v>
      </c>
      <c r="AD202" s="179">
        <f>SUMIF('РРО 21-25'!CN$18:CN$1158,свод!AY202,'РРО 21-25'!BR$18:BR$1158)</f>
        <v>0</v>
      </c>
      <c r="AE202" s="180">
        <f>SUMIF('РРО 21-25'!CN$18:CN$1158,свод!AY202,'РРО 21-25'!BS$18:BS$1158)</f>
        <v>0</v>
      </c>
      <c r="AF202" s="179">
        <f>SUMIF('РРО 21-25'!CN$18:CN$1158,свод!AY202,'РРО 21-25'!BT$18:BT$1158)</f>
        <v>0</v>
      </c>
      <c r="AG202" s="179">
        <f>SUMIF('РРО 21-25'!CN$18:CN$1158,свод!AY202,'РРО 21-25'!BU$18:BU$1158)</f>
        <v>0</v>
      </c>
      <c r="AH202" s="179">
        <f>SUMIF('РРО 21-25'!CN$18:CN$1158,свод!AY202,'РРО 21-25'!BV$18:BV$1158)</f>
        <v>0</v>
      </c>
      <c r="AI202" s="179">
        <f>SUMIF('РРО 21-25'!CN$18:CN$1158,свод!AY202,'РРО 21-25'!BW$18:BW$1158)</f>
        <v>0</v>
      </c>
      <c r="AJ202" s="179">
        <f>SUMIF('РРО 21-25'!CN$18:CN$1158,свод!AY202,'РРО 21-25'!BX$18:BX$1158)</f>
        <v>3443656.08</v>
      </c>
      <c r="AK202" s="179">
        <f>SUMIF('РРО 21-25'!CN$18:CN$1158,свод!AY202,'РРО 21-25'!BY$18:BY$1158)</f>
        <v>3443656.08</v>
      </c>
      <c r="AL202" s="179">
        <f>SUMIF('РРО 21-25'!CN$18:CN$1158,свод!AY202,'РРО 21-25'!BZ$18:BZ$1158)</f>
        <v>0</v>
      </c>
      <c r="AM202" s="179">
        <f>SUMIF('РРО 21-25'!CN$18:CN$1158,свод!AY202,'РРО 21-25'!CA$18:CA$1158)</f>
        <v>0</v>
      </c>
      <c r="AN202" s="179">
        <f>SUMIF('РРО 21-25'!CN$18:CN$1158,свод!AY202,'РРО 21-25'!CB$18:CB$1158)</f>
        <v>0</v>
      </c>
      <c r="AO202" s="179">
        <f>SUMIF('РРО 21-25'!CN$18:CN$1158,свод!AY202,'РРО 21-25'!CC$18:CC$1158)</f>
        <v>0</v>
      </c>
      <c r="AP202" s="179">
        <f>SUMIF('РРО 21-25'!CN$18:CN$1158,свод!AY202,'РРО 21-25'!CD$18:CD$1158)</f>
        <v>0</v>
      </c>
      <c r="AQ202" s="179">
        <f>SUMIF('РРО 21-25'!CN$18:CN$1158,свод!AY202,'РРО 21-25'!CE$18:CE$1158)</f>
        <v>0</v>
      </c>
      <c r="AR202" s="179">
        <f>SUMIF('РРО 21-25'!CN$18:CN$1158,свод!AY202,'РРО 21-25'!CF$18:CF$1158)</f>
        <v>0</v>
      </c>
      <c r="AS202" s="179">
        <f>SUMIF('РРО 21-25'!CN$18:CN$1158,свод!AY202,'РРО 21-25'!CG$18:CG$1158)</f>
        <v>0</v>
      </c>
      <c r="AT202" s="179">
        <f>SUMIF('РРО 21-25'!CN$18:CN$1158,свод!AY202,'РРО 21-25'!CH$18:CH$1158)</f>
        <v>0</v>
      </c>
      <c r="AU202" s="179">
        <f>SUMIF('РРО 21-25'!CN$18:CN$1158,свод!AY202,'РРО 21-25'!CI$18:CI$1158)</f>
        <v>0</v>
      </c>
      <c r="AV202" s="179">
        <f>SUMIF('РРО 21-25'!CN$18:CN$1158,свод!AY202,'РРО 21-25'!CJ$18:CJ$1158)</f>
        <v>0</v>
      </c>
      <c r="AW202" s="179">
        <f>SUMIF('РРО 21-25'!CN$18:CN$1158,свод!AY202,'РРО 21-25'!CK$18:CK$1158)</f>
        <v>0</v>
      </c>
      <c r="AX202" s="179">
        <f>SUMIF('РРО 21-25'!CN$18:CN$1158,свод!AY202,'РРО 21-25'!CL$18:CL$1158)</f>
        <v>0</v>
      </c>
      <c r="AY202" t="str">
        <f t="shared" si="274"/>
        <v>4040200010113плановый</v>
      </c>
      <c r="BC202" s="142">
        <f t="shared" si="207"/>
        <v>0</v>
      </c>
      <c r="BD202" s="142">
        <f t="shared" si="208"/>
        <v>0</v>
      </c>
      <c r="BE202" s="142">
        <f t="shared" si="209"/>
        <v>0</v>
      </c>
      <c r="BF202" s="142">
        <f t="shared" si="210"/>
        <v>0</v>
      </c>
      <c r="BG202" s="142">
        <f t="shared" si="211"/>
        <v>0</v>
      </c>
      <c r="BH202" s="142">
        <f t="shared" si="212"/>
        <v>0</v>
      </c>
      <c r="BI202" s="142">
        <f t="shared" si="213"/>
        <v>0</v>
      </c>
      <c r="BJ202" s="142">
        <f t="shared" si="214"/>
        <v>0</v>
      </c>
      <c r="BK202" s="142">
        <f t="shared" si="215"/>
        <v>0</v>
      </c>
      <c r="BL202" s="142">
        <f t="shared" si="216"/>
        <v>0</v>
      </c>
    </row>
    <row r="203" spans="1:64" s="173" customFormat="1" ht="15" customHeight="1">
      <c r="A203" s="184">
        <v>404020001</v>
      </c>
      <c r="B203" s="183" t="s">
        <v>1810</v>
      </c>
      <c r="C203" s="182" t="s">
        <v>219</v>
      </c>
      <c r="D203" s="182" t="s">
        <v>1007</v>
      </c>
      <c r="E203" s="181" t="s">
        <v>92</v>
      </c>
      <c r="F203" s="180">
        <f>SUMIF('РРО 21-25'!CN$18:CN$1158,свод!AY203,'РРО 21-25'!AT$18:AT$1158)</f>
        <v>2033216</v>
      </c>
      <c r="G203" s="180">
        <f>SUMIF('РРО 21-25'!CN$18:CN$1158,свод!AY203,'РРО 21-25'!AU$18:AU$1158)</f>
        <v>2033216</v>
      </c>
      <c r="H203" s="179">
        <f>SUMIF('РРО 21-25'!CN$18:CN$1158,свод!AY203,'РРО 21-25'!AV$18:AV$1158)</f>
        <v>0</v>
      </c>
      <c r="I203" s="179">
        <f>SUMIF('РРО 21-25'!CN$18:CN$1158,свод!AY203,'РРО 21-25'!AW$18:AW$1158)</f>
        <v>0</v>
      </c>
      <c r="J203" s="179">
        <f>SUMIF('РРО 21-25'!CN$18:CN$1158,свод!AY203,'РРО 21-25'!AX$18:AX$1158)</f>
        <v>2033216</v>
      </c>
      <c r="K203" s="179">
        <f>SUMIF('РРО 21-25'!CN$18:CN$1158,свод!AY203,'РРО 21-25'!AY$18:AY$1158)</f>
        <v>2033216</v>
      </c>
      <c r="L203" s="179">
        <f>SUMIF('РРО 21-25'!CN$18:CN$1158,свод!AY203,'РРО 21-25'!AZ$18:AZ$1158)</f>
        <v>0</v>
      </c>
      <c r="M203" s="179">
        <f>SUMIF('РРО 21-25'!CN$18:CN$1158,свод!AY203,'РРО 21-25'!BA$18:BA$1158)</f>
        <v>0</v>
      </c>
      <c r="N203" s="179">
        <f>SUMIF('РРО 21-25'!CN$18:CN$1158,свод!AY203,'РРО 21-25'!BB$18:BB$1158)</f>
        <v>0</v>
      </c>
      <c r="O203" s="179">
        <f>SUMIF('РРО 21-25'!CN$18:CN$1158,свод!AY203,'РРО 21-25'!BC$18:BC$1158)</f>
        <v>0</v>
      </c>
      <c r="P203" s="180">
        <f>SUMIF('РРО 21-25'!CN$18:CN$1158,свод!AY203,'РРО 21-25'!BD$18:BD$1158)</f>
        <v>2128194</v>
      </c>
      <c r="Q203" s="179">
        <f>SUMIF('РРО 21-25'!CN$18:CN$1158,свод!AY203,'РРО 21-25'!BE$18:BE$1158)</f>
        <v>0</v>
      </c>
      <c r="R203" s="179">
        <f>SUMIF('РРО 21-25'!CN$18:CN$1158,свод!AY203,'РРО 21-25'!BF$18:BF$1158)</f>
        <v>2128194</v>
      </c>
      <c r="S203" s="179">
        <f>SUMIF('РРО 21-25'!CN$18:CN$1158,свод!AY203,'РРО 21-25'!BG$18:BG$1158)</f>
        <v>0</v>
      </c>
      <c r="T203" s="179">
        <f>SUMIF('РРО 21-25'!CN$18:CN$1158,свод!AY203,'РРО 21-25'!BH$18:BH$1158)</f>
        <v>0</v>
      </c>
      <c r="U203" s="180">
        <f>SUMIF('РРО 21-25'!CN$18:CN$1158,свод!AY203,'РРО 21-25'!BI$18:BI$1158)</f>
        <v>2128194</v>
      </c>
      <c r="V203" s="179">
        <f>SUMIF('РРО 21-25'!CN$18:CN$1158,свод!AY203,'РРО 21-25'!BJ$18:BJ$1158)</f>
        <v>0</v>
      </c>
      <c r="W203" s="179">
        <f>SUMIF('РРО 21-25'!CN$18:CN$1158,свод!AY203,'РРО 21-25'!BK$18:BK$1158)</f>
        <v>2128194</v>
      </c>
      <c r="X203" s="179">
        <f>SUMIF('РРО 21-25'!CN$18:CN$1158,свод!AY203,'РРО 21-25'!BL$18:BL$1158)</f>
        <v>0</v>
      </c>
      <c r="Y203" s="179">
        <f>SUMIF('РРО 21-25'!CN$18:CN$1158,свод!AY203,'РРО 21-25'!BM$18:BM$1158)</f>
        <v>0</v>
      </c>
      <c r="Z203" s="180">
        <f>SUMIF('РРО 21-25'!CN$18:CN$1158,свод!AY203,'РРО 21-25'!BN$18:BN$1158)</f>
        <v>2128194</v>
      </c>
      <c r="AA203" s="179">
        <f>SUMIF('РРО 21-25'!CN$18:CN$1158,свод!AY203,'РРО 21-25'!BO$18:BO$1158)</f>
        <v>0</v>
      </c>
      <c r="AB203" s="179">
        <f>SUMIF('РРО 21-25'!CN$18:CN$1158,свод!AY203,'РРО 21-25'!BP$18:BP$1158)</f>
        <v>2128194</v>
      </c>
      <c r="AC203" s="179">
        <f>SUMIF('РРО 21-25'!CN$18:CN$1158,свод!AY203,'РРО 21-25'!BQ$18:BQ$1158)</f>
        <v>0</v>
      </c>
      <c r="AD203" s="179">
        <f>SUMIF('РРО 21-25'!CN$18:CN$1158,свод!AY203,'РРО 21-25'!BR$18:BR$1158)</f>
        <v>0</v>
      </c>
      <c r="AE203" s="180">
        <f>SUMIF('РРО 21-25'!CN$18:CN$1158,свод!AY203,'РРО 21-25'!BS$18:BS$1158)</f>
        <v>2128194</v>
      </c>
      <c r="AF203" s="179">
        <f>SUMIF('РРО 21-25'!CN$18:CN$1158,свод!AY203,'РРО 21-25'!BT$18:BT$1158)</f>
        <v>0</v>
      </c>
      <c r="AG203" s="179">
        <f>SUMIF('РРО 21-25'!CN$18:CN$1158,свод!AY203,'РРО 21-25'!BU$18:BU$1158)</f>
        <v>2128194</v>
      </c>
      <c r="AH203" s="179">
        <f>SUMIF('РРО 21-25'!CN$18:CN$1158,свод!AY203,'РРО 21-25'!BV$18:BV$1158)</f>
        <v>0</v>
      </c>
      <c r="AI203" s="179">
        <f>SUMIF('РРО 21-25'!CN$18:CN$1158,свод!AY203,'РРО 21-25'!BW$18:BW$1158)</f>
        <v>0</v>
      </c>
      <c r="AJ203" s="179">
        <f>SUMIF('РРО 21-25'!CN$18:CN$1158,свод!AY203,'РРО 21-25'!BX$18:BX$1158)</f>
        <v>2033216</v>
      </c>
      <c r="AK203" s="179">
        <f>SUMIF('РРО 21-25'!CN$18:CN$1158,свод!AY203,'РРО 21-25'!BY$18:BY$1158)</f>
        <v>0</v>
      </c>
      <c r="AL203" s="179">
        <f>SUMIF('РРО 21-25'!CN$18:CN$1158,свод!AY203,'РРО 21-25'!BZ$18:BZ$1158)</f>
        <v>2033216</v>
      </c>
      <c r="AM203" s="179">
        <f>SUMIF('РРО 21-25'!CN$18:CN$1158,свод!AY203,'РРО 21-25'!CA$18:CA$1158)</f>
        <v>0</v>
      </c>
      <c r="AN203" s="179">
        <f>SUMIF('РРО 21-25'!CN$18:CN$1158,свод!AY203,'РРО 21-25'!CB$18:CB$1158)</f>
        <v>0</v>
      </c>
      <c r="AO203" s="179">
        <f>SUMIF('РРО 21-25'!CN$18:CN$1158,свод!AY203,'РРО 21-25'!CC$18:CC$1158)</f>
        <v>2128194</v>
      </c>
      <c r="AP203" s="179">
        <f>SUMIF('РРО 21-25'!CN$18:CN$1158,свод!AY203,'РРО 21-25'!CD$18:CD$1158)</f>
        <v>0</v>
      </c>
      <c r="AQ203" s="179">
        <f>SUMIF('РРО 21-25'!CN$18:CN$1158,свод!AY203,'РРО 21-25'!CE$18:CE$1158)</f>
        <v>2128194</v>
      </c>
      <c r="AR203" s="179">
        <f>SUMIF('РРО 21-25'!CN$18:CN$1158,свод!AY203,'РРО 21-25'!CF$18:CF$1158)</f>
        <v>0</v>
      </c>
      <c r="AS203" s="179">
        <f>SUMIF('РРО 21-25'!CN$18:CN$1158,свод!AY203,'РРО 21-25'!CG$18:CG$1158)</f>
        <v>0</v>
      </c>
      <c r="AT203" s="179">
        <f>SUMIF('РРО 21-25'!CN$18:CN$1158,свод!AY203,'РРО 21-25'!CH$18:CH$1158)</f>
        <v>2128194</v>
      </c>
      <c r="AU203" s="179">
        <f>SUMIF('РРО 21-25'!CN$18:CN$1158,свод!AY203,'РРО 21-25'!CI$18:CI$1158)</f>
        <v>0</v>
      </c>
      <c r="AV203" s="179">
        <f>SUMIF('РРО 21-25'!CN$18:CN$1158,свод!AY203,'РРО 21-25'!CJ$18:CJ$1158)</f>
        <v>2128194</v>
      </c>
      <c r="AW203" s="179">
        <f>SUMIF('РРО 21-25'!CN$18:CN$1158,свод!AY203,'РРО 21-25'!CK$18:CK$1158)</f>
        <v>0</v>
      </c>
      <c r="AX203" s="179">
        <f>SUMIF('РРО 21-25'!CN$18:CN$1158,свод!AY203,'РРО 21-25'!CL$18:CL$1158)</f>
        <v>0</v>
      </c>
      <c r="AY203" t="str">
        <f t="shared" si="217"/>
        <v>4040200010709плановый</v>
      </c>
      <c r="BC203" s="142">
        <f t="shared" si="207"/>
        <v>0</v>
      </c>
      <c r="BD203" s="142">
        <f t="shared" si="208"/>
        <v>0</v>
      </c>
      <c r="BE203" s="142">
        <f t="shared" si="209"/>
        <v>0</v>
      </c>
      <c r="BF203" s="142">
        <f t="shared" si="210"/>
        <v>0</v>
      </c>
      <c r="BG203" s="142">
        <f t="shared" si="211"/>
        <v>0</v>
      </c>
      <c r="BH203" s="142">
        <f t="shared" si="212"/>
        <v>0</v>
      </c>
      <c r="BI203" s="142">
        <f t="shared" si="213"/>
        <v>0</v>
      </c>
      <c r="BJ203" s="142">
        <f t="shared" si="214"/>
        <v>0</v>
      </c>
      <c r="BK203" s="142">
        <f t="shared" si="215"/>
        <v>0</v>
      </c>
      <c r="BL203" s="142">
        <f t="shared" si="216"/>
        <v>0</v>
      </c>
    </row>
    <row r="204" spans="1:64" s="173" customFormat="1" ht="23.25" customHeight="1">
      <c r="A204" s="184">
        <v>404020001</v>
      </c>
      <c r="B204" s="183" t="s">
        <v>1810</v>
      </c>
      <c r="C204" s="182" t="s">
        <v>303</v>
      </c>
      <c r="D204" s="182" t="s">
        <v>377</v>
      </c>
      <c r="E204" s="181" t="s">
        <v>92</v>
      </c>
      <c r="F204" s="180">
        <f>SUMIF('РРО 21-25'!CN$18:CN$1158,свод!AY204,'РРО 21-25'!AT$18:AT$1158)</f>
        <v>57103403.68</v>
      </c>
      <c r="G204" s="180">
        <f>SUMIF('РРО 21-25'!CN$18:CN$1158,свод!AY204,'РРО 21-25'!AU$18:AU$1158)</f>
        <v>57103403.68</v>
      </c>
      <c r="H204" s="179">
        <f>SUMIF('РРО 21-25'!CN$18:CN$1158,свод!AY204,'РРО 21-25'!AV$18:AV$1158)</f>
        <v>0</v>
      </c>
      <c r="I204" s="179">
        <f>SUMIF('РРО 21-25'!CN$18:CN$1158,свод!AY204,'РРО 21-25'!AW$18:AW$1158)</f>
        <v>0</v>
      </c>
      <c r="J204" s="179">
        <f>SUMIF('РРО 21-25'!CN$18:CN$1158,свод!AY204,'РРО 21-25'!AX$18:AX$1158)</f>
        <v>57103403.68</v>
      </c>
      <c r="K204" s="179">
        <f>SUMIF('РРО 21-25'!CN$18:CN$1158,свод!AY204,'РРО 21-25'!AY$18:AY$1158)</f>
        <v>57103403.68</v>
      </c>
      <c r="L204" s="179">
        <f>SUMIF('РРО 21-25'!CN$18:CN$1158,свод!AY204,'РРО 21-25'!AZ$18:AZ$1158)</f>
        <v>0</v>
      </c>
      <c r="M204" s="179">
        <f>SUMIF('РРО 21-25'!CN$18:CN$1158,свод!AY204,'РРО 21-25'!BA$18:BA$1158)</f>
        <v>0</v>
      </c>
      <c r="N204" s="179">
        <f>SUMIF('РРО 21-25'!CN$18:CN$1158,свод!AY204,'РРО 21-25'!BB$18:BB$1158)</f>
        <v>0</v>
      </c>
      <c r="O204" s="179">
        <f>SUMIF('РРО 21-25'!CN$18:CN$1158,свод!AY204,'РРО 21-25'!BC$18:BC$1158)</f>
        <v>0</v>
      </c>
      <c r="P204" s="180">
        <f>SUMIF('РРО 21-25'!CN$18:CN$1158,свод!AY204,'РРО 21-25'!BD$18:BD$1158)</f>
        <v>59984500.729999997</v>
      </c>
      <c r="Q204" s="179">
        <f>SUMIF('РРО 21-25'!CN$18:CN$1158,свод!AY204,'РРО 21-25'!BE$18:BE$1158)</f>
        <v>0</v>
      </c>
      <c r="R204" s="179">
        <f>SUMIF('РРО 21-25'!CN$18:CN$1158,свод!AY204,'РРО 21-25'!BF$18:BF$1158)</f>
        <v>59984500.729999997</v>
      </c>
      <c r="S204" s="179">
        <f>SUMIF('РРО 21-25'!CN$18:CN$1158,свод!AY204,'РРО 21-25'!BG$18:BG$1158)</f>
        <v>0</v>
      </c>
      <c r="T204" s="179">
        <f>SUMIF('РРО 21-25'!CN$18:CN$1158,свод!AY204,'РРО 21-25'!BH$18:BH$1158)</f>
        <v>0</v>
      </c>
      <c r="U204" s="180">
        <f>SUMIF('РРО 21-25'!CN$18:CN$1158,свод!AY204,'РРО 21-25'!BI$18:BI$1158)</f>
        <v>59984500</v>
      </c>
      <c r="V204" s="179">
        <f>SUMIF('РРО 21-25'!CN$18:CN$1158,свод!AY204,'РРО 21-25'!BJ$18:BJ$1158)</f>
        <v>0</v>
      </c>
      <c r="W204" s="179">
        <f>SUMIF('РРО 21-25'!CN$18:CN$1158,свод!AY204,'РРО 21-25'!BK$18:BK$1158)</f>
        <v>59984500</v>
      </c>
      <c r="X204" s="179">
        <f>SUMIF('РРО 21-25'!CN$18:CN$1158,свод!AY204,'РРО 21-25'!BL$18:BL$1158)</f>
        <v>0</v>
      </c>
      <c r="Y204" s="179">
        <f>SUMIF('РРО 21-25'!CN$18:CN$1158,свод!AY204,'РРО 21-25'!BM$18:BM$1158)</f>
        <v>0</v>
      </c>
      <c r="Z204" s="180">
        <f>SUMIF('РРО 21-25'!CN$18:CN$1158,свод!AY204,'РРО 21-25'!BN$18:BN$1158)</f>
        <v>59984500</v>
      </c>
      <c r="AA204" s="179">
        <f>SUMIF('РРО 21-25'!CN$18:CN$1158,свод!AY204,'РРО 21-25'!BO$18:BO$1158)</f>
        <v>0</v>
      </c>
      <c r="AB204" s="179">
        <f>SUMIF('РРО 21-25'!CN$18:CN$1158,свод!AY204,'РРО 21-25'!BP$18:BP$1158)</f>
        <v>59984500</v>
      </c>
      <c r="AC204" s="179">
        <f>SUMIF('РРО 21-25'!CN$18:CN$1158,свод!AY204,'РРО 21-25'!BQ$18:BQ$1158)</f>
        <v>0</v>
      </c>
      <c r="AD204" s="179">
        <f>SUMIF('РРО 21-25'!CN$18:CN$1158,свод!AY204,'РРО 21-25'!BR$18:BR$1158)</f>
        <v>0</v>
      </c>
      <c r="AE204" s="180">
        <f>SUMIF('РРО 21-25'!CN$18:CN$1158,свод!AY204,'РРО 21-25'!BS$18:BS$1158)</f>
        <v>59984500</v>
      </c>
      <c r="AF204" s="179">
        <f>SUMIF('РРО 21-25'!CN$18:CN$1158,свод!AY204,'РРО 21-25'!BT$18:BT$1158)</f>
        <v>0</v>
      </c>
      <c r="AG204" s="179">
        <f>SUMIF('РРО 21-25'!CN$18:CN$1158,свод!AY204,'РРО 21-25'!BU$18:BU$1158)</f>
        <v>59984500</v>
      </c>
      <c r="AH204" s="179">
        <f>SUMIF('РРО 21-25'!CN$18:CN$1158,свод!AY204,'РРО 21-25'!BV$18:BV$1158)</f>
        <v>0</v>
      </c>
      <c r="AI204" s="179">
        <f>SUMIF('РРО 21-25'!CN$18:CN$1158,свод!AY204,'РРО 21-25'!BW$18:BW$1158)</f>
        <v>0</v>
      </c>
      <c r="AJ204" s="179">
        <f>SUMIF('РРО 21-25'!CN$18:CN$1158,свод!AY204,'РРО 21-25'!BX$18:BX$1158)</f>
        <v>57103403.68</v>
      </c>
      <c r="AK204" s="179">
        <f>SUMIF('РРО 21-25'!CN$18:CN$1158,свод!AY204,'РРО 21-25'!BY$18:BY$1158)</f>
        <v>0</v>
      </c>
      <c r="AL204" s="179">
        <f>SUMIF('РРО 21-25'!CN$18:CN$1158,свод!AY204,'РРО 21-25'!BZ$18:BZ$1158)</f>
        <v>57103403.68</v>
      </c>
      <c r="AM204" s="179">
        <f>SUMIF('РРО 21-25'!CN$18:CN$1158,свод!AY204,'РРО 21-25'!CA$18:CA$1158)</f>
        <v>0</v>
      </c>
      <c r="AN204" s="179">
        <f>SUMIF('РРО 21-25'!CN$18:CN$1158,свод!AY204,'РРО 21-25'!CB$18:CB$1158)</f>
        <v>0</v>
      </c>
      <c r="AO204" s="179">
        <f>SUMIF('РРО 21-25'!CN$18:CN$1158,свод!AY204,'РРО 21-25'!CC$18:CC$1158)</f>
        <v>59984500.729999997</v>
      </c>
      <c r="AP204" s="179">
        <f>SUMIF('РРО 21-25'!CN$18:CN$1158,свод!AY204,'РРО 21-25'!CD$18:CD$1158)</f>
        <v>0</v>
      </c>
      <c r="AQ204" s="179">
        <f>SUMIF('РРО 21-25'!CN$18:CN$1158,свод!AY204,'РРО 21-25'!CE$18:CE$1158)</f>
        <v>59984500.729999997</v>
      </c>
      <c r="AR204" s="179">
        <f>SUMIF('РРО 21-25'!CN$18:CN$1158,свод!AY204,'РРО 21-25'!CF$18:CF$1158)</f>
        <v>0</v>
      </c>
      <c r="AS204" s="179">
        <f>SUMIF('РРО 21-25'!CN$18:CN$1158,свод!AY204,'РРО 21-25'!CG$18:CG$1158)</f>
        <v>0</v>
      </c>
      <c r="AT204" s="179">
        <f>SUMIF('РРО 21-25'!CN$18:CN$1158,свод!AY204,'РРО 21-25'!CH$18:CH$1158)</f>
        <v>59984500</v>
      </c>
      <c r="AU204" s="179">
        <f>SUMIF('РРО 21-25'!CN$18:CN$1158,свод!AY204,'РРО 21-25'!CI$18:CI$1158)</f>
        <v>0</v>
      </c>
      <c r="AV204" s="179">
        <f>SUMIF('РРО 21-25'!CN$18:CN$1158,свод!AY204,'РРО 21-25'!CJ$18:CJ$1158)</f>
        <v>59984500</v>
      </c>
      <c r="AW204" s="179">
        <f>SUMIF('РРО 21-25'!CN$18:CN$1158,свод!AY204,'РРО 21-25'!CK$18:CK$1158)</f>
        <v>0</v>
      </c>
      <c r="AX204" s="179">
        <f>SUMIF('РРО 21-25'!CN$18:CN$1158,свод!AY204,'РРО 21-25'!CL$18:CL$1158)</f>
        <v>0</v>
      </c>
      <c r="AY204" t="str">
        <f t="shared" si="217"/>
        <v>4040200011006плановый</v>
      </c>
      <c r="BC204" s="142">
        <f t="shared" si="207"/>
        <v>0</v>
      </c>
      <c r="BD204" s="142">
        <f t="shared" si="208"/>
        <v>0</v>
      </c>
      <c r="BE204" s="142">
        <f t="shared" si="209"/>
        <v>0</v>
      </c>
      <c r="BF204" s="142">
        <f t="shared" si="210"/>
        <v>0</v>
      </c>
      <c r="BG204" s="142">
        <f t="shared" si="211"/>
        <v>0</v>
      </c>
      <c r="BH204" s="142">
        <f t="shared" si="212"/>
        <v>0</v>
      </c>
      <c r="BI204" s="142">
        <f t="shared" si="213"/>
        <v>0</v>
      </c>
      <c r="BJ204" s="142">
        <f t="shared" si="214"/>
        <v>0</v>
      </c>
      <c r="BK204" s="142">
        <f t="shared" si="215"/>
        <v>0</v>
      </c>
      <c r="BL204" s="142">
        <f t="shared" si="216"/>
        <v>0</v>
      </c>
    </row>
    <row r="205" spans="1:64" s="173" customFormat="1" ht="15" customHeight="1">
      <c r="A205" s="184">
        <v>404020002</v>
      </c>
      <c r="B205" s="183"/>
      <c r="C205" s="182" t="s">
        <v>71</v>
      </c>
      <c r="D205" s="182" t="s">
        <v>137</v>
      </c>
      <c r="E205" s="181" t="s">
        <v>91</v>
      </c>
      <c r="F205" s="180">
        <f>SUMIF('РРО 21-25'!CN$18:CN$1158,свод!AY205,'РРО 21-25'!AT$18:AT$1158)</f>
        <v>1205812.8399999999</v>
      </c>
      <c r="G205" s="180">
        <f>SUMIF('РРО 21-25'!CN$18:CN$1158,свод!AY205,'РРО 21-25'!AU$18:AU$1158)</f>
        <v>1205812.8399999999</v>
      </c>
      <c r="H205" s="179">
        <f>SUMIF('РРО 21-25'!CN$18:CN$1158,свод!AY205,'РРО 21-25'!AV$18:AV$1158)</f>
        <v>0</v>
      </c>
      <c r="I205" s="179">
        <f>SUMIF('РРО 21-25'!CN$18:CN$1158,свод!AY205,'РРО 21-25'!AW$18:AW$1158)</f>
        <v>0</v>
      </c>
      <c r="J205" s="179">
        <f>SUMIF('РРО 21-25'!CN$18:CN$1158,свод!AY205,'РРО 21-25'!AX$18:AX$1158)</f>
        <v>1205812.8399999999</v>
      </c>
      <c r="K205" s="179">
        <f>SUMIF('РРО 21-25'!CN$18:CN$1158,свод!AY205,'РРО 21-25'!AY$18:AY$1158)</f>
        <v>1205812.8399999999</v>
      </c>
      <c r="L205" s="179">
        <f>SUMIF('РРО 21-25'!CN$18:CN$1158,свод!AY205,'РРО 21-25'!AZ$18:AZ$1158)</f>
        <v>0</v>
      </c>
      <c r="M205" s="179">
        <f>SUMIF('РРО 21-25'!CN$18:CN$1158,свод!AY205,'РРО 21-25'!BA$18:BA$1158)</f>
        <v>0</v>
      </c>
      <c r="N205" s="179">
        <f>SUMIF('РРО 21-25'!CN$18:CN$1158,свод!AY205,'РРО 21-25'!BB$18:BB$1158)</f>
        <v>0</v>
      </c>
      <c r="O205" s="179">
        <f>SUMIF('РРО 21-25'!CN$18:CN$1158,свод!AY205,'РРО 21-25'!BC$18:BC$1158)</f>
        <v>0</v>
      </c>
      <c r="P205" s="180">
        <f>SUMIF('РРО 21-25'!CN$18:CN$1158,свод!AY205,'РРО 21-25'!BD$18:BD$1158)</f>
        <v>1462593.42</v>
      </c>
      <c r="Q205" s="179">
        <f>SUMIF('РРО 21-25'!CN$18:CN$1158,свод!AY205,'РРО 21-25'!BE$18:BE$1158)</f>
        <v>0</v>
      </c>
      <c r="R205" s="179">
        <f>SUMIF('РРО 21-25'!CN$18:CN$1158,свод!AY205,'РРО 21-25'!BF$18:BF$1158)</f>
        <v>1462593.42</v>
      </c>
      <c r="S205" s="179">
        <f>SUMIF('РРО 21-25'!CN$18:CN$1158,свод!AY205,'РРО 21-25'!BG$18:BG$1158)</f>
        <v>0</v>
      </c>
      <c r="T205" s="179">
        <f>SUMIF('РРО 21-25'!CN$18:CN$1158,свод!AY205,'РРО 21-25'!BH$18:BH$1158)</f>
        <v>0</v>
      </c>
      <c r="U205" s="180">
        <f>SUMIF('РРО 21-25'!CN$18:CN$1158,свод!AY205,'РРО 21-25'!BI$18:BI$1158)</f>
        <v>1462593.42</v>
      </c>
      <c r="V205" s="179">
        <f>SUMIF('РРО 21-25'!CN$18:CN$1158,свод!AY205,'РРО 21-25'!BJ$18:BJ$1158)</f>
        <v>0</v>
      </c>
      <c r="W205" s="179">
        <f>SUMIF('РРО 21-25'!CN$18:CN$1158,свод!AY205,'РРО 21-25'!BK$18:BK$1158)</f>
        <v>1462593.42</v>
      </c>
      <c r="X205" s="179">
        <f>SUMIF('РРО 21-25'!CN$18:CN$1158,свод!AY205,'РРО 21-25'!BL$18:BL$1158)</f>
        <v>0</v>
      </c>
      <c r="Y205" s="179">
        <f>SUMIF('РРО 21-25'!CN$18:CN$1158,свод!AY205,'РРО 21-25'!BM$18:BM$1158)</f>
        <v>0</v>
      </c>
      <c r="Z205" s="180">
        <f>SUMIF('РРО 21-25'!CN$18:CN$1158,свод!AY205,'РРО 21-25'!BN$18:BN$1158)</f>
        <v>1462593.42</v>
      </c>
      <c r="AA205" s="179">
        <f>SUMIF('РРО 21-25'!CN$18:CN$1158,свод!AY205,'РРО 21-25'!BO$18:BO$1158)</f>
        <v>0</v>
      </c>
      <c r="AB205" s="179">
        <f>SUMIF('РРО 21-25'!CN$18:CN$1158,свод!AY205,'РРО 21-25'!BP$18:BP$1158)</f>
        <v>1462593.42</v>
      </c>
      <c r="AC205" s="179">
        <f>SUMIF('РРО 21-25'!CN$18:CN$1158,свод!AY205,'РРО 21-25'!BQ$18:BQ$1158)</f>
        <v>0</v>
      </c>
      <c r="AD205" s="179">
        <f>SUMIF('РРО 21-25'!CN$18:CN$1158,свод!AY205,'РРО 21-25'!BR$18:BR$1158)</f>
        <v>0</v>
      </c>
      <c r="AE205" s="180">
        <f>SUMIF('РРО 21-25'!CN$18:CN$1158,свод!AY205,'РРО 21-25'!BS$18:BS$1158)</f>
        <v>1462593.42</v>
      </c>
      <c r="AF205" s="179">
        <f>SUMIF('РРО 21-25'!CN$18:CN$1158,свод!AY205,'РРО 21-25'!BT$18:BT$1158)</f>
        <v>0</v>
      </c>
      <c r="AG205" s="179">
        <f>SUMIF('РРО 21-25'!CN$18:CN$1158,свод!AY205,'РРО 21-25'!BU$18:BU$1158)</f>
        <v>1462593.42</v>
      </c>
      <c r="AH205" s="179">
        <f>SUMIF('РРО 21-25'!CN$18:CN$1158,свод!AY205,'РРО 21-25'!BV$18:BV$1158)</f>
        <v>0</v>
      </c>
      <c r="AI205" s="179">
        <f>SUMIF('РРО 21-25'!CN$18:CN$1158,свод!AY205,'РРО 21-25'!BW$18:BW$1158)</f>
        <v>0</v>
      </c>
      <c r="AJ205" s="179">
        <f>SUMIF('РРО 21-25'!CN$18:CN$1158,свод!AY205,'РРО 21-25'!BX$18:BX$1158)</f>
        <v>1205812.8399999999</v>
      </c>
      <c r="AK205" s="179">
        <f>SUMIF('РРО 21-25'!CN$18:CN$1158,свод!AY205,'РРО 21-25'!BY$18:BY$1158)</f>
        <v>0</v>
      </c>
      <c r="AL205" s="179">
        <f>SUMIF('РРО 21-25'!CN$18:CN$1158,свод!AY205,'РРО 21-25'!BZ$18:BZ$1158)</f>
        <v>1205812.8399999999</v>
      </c>
      <c r="AM205" s="179">
        <f>SUMIF('РРО 21-25'!CN$18:CN$1158,свод!AY205,'РРО 21-25'!CA$18:CA$1158)</f>
        <v>0</v>
      </c>
      <c r="AN205" s="179">
        <f>SUMIF('РРО 21-25'!CN$18:CN$1158,свод!AY205,'РРО 21-25'!CB$18:CB$1158)</f>
        <v>0</v>
      </c>
      <c r="AO205" s="179">
        <f>SUMIF('РРО 21-25'!CN$18:CN$1158,свод!AY205,'РРО 21-25'!CC$18:CC$1158)</f>
        <v>1462593.42</v>
      </c>
      <c r="AP205" s="179">
        <f>SUMIF('РРО 21-25'!CN$18:CN$1158,свод!AY205,'РРО 21-25'!CD$18:CD$1158)</f>
        <v>0</v>
      </c>
      <c r="AQ205" s="179">
        <f>SUMIF('РРО 21-25'!CN$18:CN$1158,свод!AY205,'РРО 21-25'!CE$18:CE$1158)</f>
        <v>1462593.42</v>
      </c>
      <c r="AR205" s="179">
        <f>SUMIF('РРО 21-25'!CN$18:CN$1158,свод!AY205,'РРО 21-25'!CF$18:CF$1158)</f>
        <v>0</v>
      </c>
      <c r="AS205" s="179">
        <f>SUMIF('РРО 21-25'!CN$18:CN$1158,свод!AY205,'РРО 21-25'!CG$18:CG$1158)</f>
        <v>0</v>
      </c>
      <c r="AT205" s="179">
        <f>SUMIF('РРО 21-25'!CN$18:CN$1158,свод!AY205,'РРО 21-25'!CH$18:CH$1158)</f>
        <v>1462593.42</v>
      </c>
      <c r="AU205" s="179">
        <f>SUMIF('РРО 21-25'!CN$18:CN$1158,свод!AY205,'РРО 21-25'!CI$18:CI$1158)</f>
        <v>0</v>
      </c>
      <c r="AV205" s="179">
        <f>SUMIF('РРО 21-25'!CN$18:CN$1158,свод!AY205,'РРО 21-25'!CJ$18:CJ$1158)</f>
        <v>1462593.42</v>
      </c>
      <c r="AW205" s="179">
        <f>SUMIF('РРО 21-25'!CN$18:CN$1158,свод!AY205,'РРО 21-25'!CK$18:CK$1158)</f>
        <v>0</v>
      </c>
      <c r="AX205" s="179">
        <f>SUMIF('РРО 21-25'!CN$18:CN$1158,свод!AY205,'РРО 21-25'!CL$18:CL$1158)</f>
        <v>0</v>
      </c>
      <c r="AY205" t="str">
        <f t="shared" si="217"/>
        <v>4040200020104нормативный</v>
      </c>
      <c r="BC205" s="142">
        <f t="shared" si="207"/>
        <v>0</v>
      </c>
      <c r="BD205" s="142">
        <f t="shared" si="208"/>
        <v>0</v>
      </c>
      <c r="BE205" s="142">
        <f t="shared" si="209"/>
        <v>0</v>
      </c>
      <c r="BF205" s="142">
        <f t="shared" si="210"/>
        <v>0</v>
      </c>
      <c r="BG205" s="142">
        <f t="shared" si="211"/>
        <v>0</v>
      </c>
      <c r="BH205" s="142">
        <f t="shared" si="212"/>
        <v>0</v>
      </c>
      <c r="BI205" s="142">
        <f t="shared" si="213"/>
        <v>0</v>
      </c>
      <c r="BJ205" s="142">
        <f t="shared" si="214"/>
        <v>0</v>
      </c>
      <c r="BK205" s="142">
        <f t="shared" si="215"/>
        <v>0</v>
      </c>
      <c r="BL205" s="142">
        <f t="shared" si="216"/>
        <v>0</v>
      </c>
    </row>
    <row r="206" spans="1:64" s="173" customFormat="1" ht="15" customHeight="1">
      <c r="A206" s="184">
        <v>404020002</v>
      </c>
      <c r="B206" s="183"/>
      <c r="C206" s="182" t="s">
        <v>71</v>
      </c>
      <c r="D206" s="182" t="s">
        <v>137</v>
      </c>
      <c r="E206" s="181" t="s">
        <v>92</v>
      </c>
      <c r="F206" s="180">
        <f>SUMIF('РРО 21-25'!CN$18:CN$1158,свод!AY206,'РРО 21-25'!AT$18:AT$1158)</f>
        <v>1403520.51</v>
      </c>
      <c r="G206" s="180">
        <f>SUMIF('РРО 21-25'!CN$18:CN$1158,свод!AY206,'РРО 21-25'!AU$18:AU$1158)</f>
        <v>1403520.51</v>
      </c>
      <c r="H206" s="179">
        <f>SUMIF('РРО 21-25'!CN$18:CN$1158,свод!AY206,'РРО 21-25'!AV$18:AV$1158)</f>
        <v>0</v>
      </c>
      <c r="I206" s="179">
        <f>SUMIF('РРО 21-25'!CN$18:CN$1158,свод!AY206,'РРО 21-25'!AW$18:AW$1158)</f>
        <v>0</v>
      </c>
      <c r="J206" s="179">
        <f>SUMIF('РРО 21-25'!CN$18:CN$1158,свод!AY206,'РРО 21-25'!AX$18:AX$1158)</f>
        <v>1403520.51</v>
      </c>
      <c r="K206" s="179">
        <f>SUMIF('РРО 21-25'!CN$18:CN$1158,свод!AY206,'РРО 21-25'!AY$18:AY$1158)</f>
        <v>1403520.51</v>
      </c>
      <c r="L206" s="179">
        <f>SUMIF('РРО 21-25'!CN$18:CN$1158,свод!AY206,'РРО 21-25'!AZ$18:AZ$1158)</f>
        <v>0</v>
      </c>
      <c r="M206" s="179">
        <f>SUMIF('РРО 21-25'!CN$18:CN$1158,свод!AY206,'РРО 21-25'!BA$18:BA$1158)</f>
        <v>0</v>
      </c>
      <c r="N206" s="179">
        <f>SUMIF('РРО 21-25'!CN$18:CN$1158,свод!AY206,'РРО 21-25'!BB$18:BB$1158)</f>
        <v>0</v>
      </c>
      <c r="O206" s="179">
        <f>SUMIF('РРО 21-25'!CN$18:CN$1158,свод!AY206,'РРО 21-25'!BC$18:BC$1158)</f>
        <v>0</v>
      </c>
      <c r="P206" s="180">
        <f>SUMIF('РРО 21-25'!CN$18:CN$1158,свод!AY206,'РРО 21-25'!BD$18:BD$1158)</f>
        <v>1041860.6</v>
      </c>
      <c r="Q206" s="179">
        <f>SUMIF('РРО 21-25'!CN$18:CN$1158,свод!AY206,'РРО 21-25'!BE$18:BE$1158)</f>
        <v>0</v>
      </c>
      <c r="R206" s="179">
        <f>SUMIF('РРО 21-25'!CN$18:CN$1158,свод!AY206,'РРО 21-25'!BF$18:BF$1158)</f>
        <v>1041860.6</v>
      </c>
      <c r="S206" s="179">
        <f>SUMIF('РРО 21-25'!CN$18:CN$1158,свод!AY206,'РРО 21-25'!BG$18:BG$1158)</f>
        <v>0</v>
      </c>
      <c r="T206" s="179">
        <f>SUMIF('РРО 21-25'!CN$18:CN$1158,свод!AY206,'РРО 21-25'!BH$18:BH$1158)</f>
        <v>0</v>
      </c>
      <c r="U206" s="180">
        <f>SUMIF('РРО 21-25'!CN$18:CN$1158,свод!AY206,'РРО 21-25'!BI$18:BI$1158)</f>
        <v>1041860.6</v>
      </c>
      <c r="V206" s="179">
        <f>SUMIF('РРО 21-25'!CN$18:CN$1158,свод!AY206,'РРО 21-25'!BJ$18:BJ$1158)</f>
        <v>0</v>
      </c>
      <c r="W206" s="179">
        <f>SUMIF('РРО 21-25'!CN$18:CN$1158,свод!AY206,'РРО 21-25'!BK$18:BK$1158)</f>
        <v>1041860.6</v>
      </c>
      <c r="X206" s="179">
        <f>SUMIF('РРО 21-25'!CN$18:CN$1158,свод!AY206,'РРО 21-25'!BL$18:BL$1158)</f>
        <v>0</v>
      </c>
      <c r="Y206" s="179">
        <f>SUMIF('РРО 21-25'!CN$18:CN$1158,свод!AY206,'РРО 21-25'!BM$18:BM$1158)</f>
        <v>0</v>
      </c>
      <c r="Z206" s="180">
        <f>SUMIF('РРО 21-25'!CN$18:CN$1158,свод!AY206,'РРО 21-25'!BN$18:BN$1158)</f>
        <v>1041860.6</v>
      </c>
      <c r="AA206" s="179">
        <f>SUMIF('РРО 21-25'!CN$18:CN$1158,свод!AY206,'РРО 21-25'!BO$18:BO$1158)</f>
        <v>0</v>
      </c>
      <c r="AB206" s="179">
        <f>SUMIF('РРО 21-25'!CN$18:CN$1158,свод!AY206,'РРО 21-25'!BP$18:BP$1158)</f>
        <v>1041860.6</v>
      </c>
      <c r="AC206" s="179">
        <f>SUMIF('РРО 21-25'!CN$18:CN$1158,свод!AY206,'РРО 21-25'!BQ$18:BQ$1158)</f>
        <v>0</v>
      </c>
      <c r="AD206" s="179">
        <f>SUMIF('РРО 21-25'!CN$18:CN$1158,свод!AY206,'РРО 21-25'!BR$18:BR$1158)</f>
        <v>0</v>
      </c>
      <c r="AE206" s="180">
        <f>SUMIF('РРО 21-25'!CN$18:CN$1158,свод!AY206,'РРО 21-25'!BS$18:BS$1158)</f>
        <v>1041860.6</v>
      </c>
      <c r="AF206" s="179">
        <f>SUMIF('РРО 21-25'!CN$18:CN$1158,свод!AY206,'РРО 21-25'!BT$18:BT$1158)</f>
        <v>0</v>
      </c>
      <c r="AG206" s="179">
        <f>SUMIF('РРО 21-25'!CN$18:CN$1158,свод!AY206,'РРО 21-25'!BU$18:BU$1158)</f>
        <v>1041860.6</v>
      </c>
      <c r="AH206" s="179">
        <f>SUMIF('РРО 21-25'!CN$18:CN$1158,свод!AY206,'РРО 21-25'!BV$18:BV$1158)</f>
        <v>0</v>
      </c>
      <c r="AI206" s="179">
        <f>SUMIF('РРО 21-25'!CN$18:CN$1158,свод!AY206,'РРО 21-25'!BW$18:BW$1158)</f>
        <v>0</v>
      </c>
      <c r="AJ206" s="179">
        <f>SUMIF('РРО 21-25'!CN$18:CN$1158,свод!AY206,'РРО 21-25'!BX$18:BX$1158)</f>
        <v>1403520.51</v>
      </c>
      <c r="AK206" s="179">
        <f>SUMIF('РРО 21-25'!CN$18:CN$1158,свод!AY206,'РРО 21-25'!BY$18:BY$1158)</f>
        <v>0</v>
      </c>
      <c r="AL206" s="179">
        <f>SUMIF('РРО 21-25'!CN$18:CN$1158,свод!AY206,'РРО 21-25'!BZ$18:BZ$1158)</f>
        <v>1403520.51</v>
      </c>
      <c r="AM206" s="179">
        <f>SUMIF('РРО 21-25'!CN$18:CN$1158,свод!AY206,'РРО 21-25'!CA$18:CA$1158)</f>
        <v>0</v>
      </c>
      <c r="AN206" s="179">
        <f>SUMIF('РРО 21-25'!CN$18:CN$1158,свод!AY206,'РРО 21-25'!CB$18:CB$1158)</f>
        <v>0</v>
      </c>
      <c r="AO206" s="179">
        <f>SUMIF('РРО 21-25'!CN$18:CN$1158,свод!AY206,'РРО 21-25'!CC$18:CC$1158)</f>
        <v>1041860.6</v>
      </c>
      <c r="AP206" s="179">
        <f>SUMIF('РРО 21-25'!CN$18:CN$1158,свод!AY206,'РРО 21-25'!CD$18:CD$1158)</f>
        <v>0</v>
      </c>
      <c r="AQ206" s="179">
        <f>SUMIF('РРО 21-25'!CN$18:CN$1158,свод!AY206,'РРО 21-25'!CE$18:CE$1158)</f>
        <v>1041860.6</v>
      </c>
      <c r="AR206" s="179">
        <f>SUMIF('РРО 21-25'!CN$18:CN$1158,свод!AY206,'РРО 21-25'!CF$18:CF$1158)</f>
        <v>0</v>
      </c>
      <c r="AS206" s="179">
        <f>SUMIF('РРО 21-25'!CN$18:CN$1158,свод!AY206,'РРО 21-25'!CG$18:CG$1158)</f>
        <v>0</v>
      </c>
      <c r="AT206" s="179">
        <f>SUMIF('РРО 21-25'!CN$18:CN$1158,свод!AY206,'РРО 21-25'!CH$18:CH$1158)</f>
        <v>1041860.6</v>
      </c>
      <c r="AU206" s="179">
        <f>SUMIF('РРО 21-25'!CN$18:CN$1158,свод!AY206,'РРО 21-25'!CI$18:CI$1158)</f>
        <v>0</v>
      </c>
      <c r="AV206" s="179">
        <f>SUMIF('РРО 21-25'!CN$18:CN$1158,свод!AY206,'РРО 21-25'!CJ$18:CJ$1158)</f>
        <v>1041860.6</v>
      </c>
      <c r="AW206" s="179">
        <f>SUMIF('РРО 21-25'!CN$18:CN$1158,свод!AY206,'РРО 21-25'!CK$18:CK$1158)</f>
        <v>0</v>
      </c>
      <c r="AX206" s="179">
        <f>SUMIF('РРО 21-25'!CN$18:CN$1158,свод!AY206,'РРО 21-25'!CL$18:CL$1158)</f>
        <v>0</v>
      </c>
      <c r="AY206" t="str">
        <f t="shared" si="217"/>
        <v>4040200020104плановый</v>
      </c>
      <c r="BC206" s="142">
        <f t="shared" si="207"/>
        <v>0</v>
      </c>
      <c r="BD206" s="142">
        <f t="shared" si="208"/>
        <v>0</v>
      </c>
      <c r="BE206" s="142">
        <f t="shared" si="209"/>
        <v>0</v>
      </c>
      <c r="BF206" s="142">
        <f t="shared" si="210"/>
        <v>0</v>
      </c>
      <c r="BG206" s="142">
        <f t="shared" si="211"/>
        <v>0</v>
      </c>
      <c r="BH206" s="142">
        <f t="shared" si="212"/>
        <v>0</v>
      </c>
      <c r="BI206" s="142">
        <f t="shared" si="213"/>
        <v>0</v>
      </c>
      <c r="BJ206" s="142">
        <f t="shared" si="214"/>
        <v>0</v>
      </c>
      <c r="BK206" s="142">
        <f t="shared" si="215"/>
        <v>0</v>
      </c>
      <c r="BL206" s="142">
        <f t="shared" si="216"/>
        <v>0</v>
      </c>
    </row>
    <row r="207" spans="1:64" s="173" customFormat="1" ht="15" customHeight="1">
      <c r="A207" s="184">
        <v>404020002</v>
      </c>
      <c r="B207" s="183"/>
      <c r="C207" s="182" t="s">
        <v>71</v>
      </c>
      <c r="D207" s="182" t="s">
        <v>72</v>
      </c>
      <c r="E207" s="181" t="s">
        <v>91</v>
      </c>
      <c r="F207" s="180">
        <f>SUMIF('РРО 21-25'!CN$18:CN$1158,свод!AY207,'РРО 21-25'!AT$18:AT$1158)</f>
        <v>1431025.15</v>
      </c>
      <c r="G207" s="180">
        <f>SUMIF('РРО 21-25'!CN$18:CN$1158,свод!AY207,'РРО 21-25'!AU$18:AU$1158)</f>
        <v>1431025.15</v>
      </c>
      <c r="H207" s="179">
        <f>SUMIF('РРО 21-25'!CN$18:CN$1158,свод!AY207,'РРО 21-25'!AV$18:AV$1158)</f>
        <v>1431025.15</v>
      </c>
      <c r="I207" s="179">
        <f>SUMIF('РРО 21-25'!CN$18:CN$1158,свод!AY207,'РРО 21-25'!AW$18:AW$1158)</f>
        <v>1431025.15</v>
      </c>
      <c r="J207" s="179">
        <f>SUMIF('РРО 21-25'!CN$18:CN$1158,свод!AY207,'РРО 21-25'!AX$18:AX$1158)</f>
        <v>0</v>
      </c>
      <c r="K207" s="179">
        <f>SUMIF('РРО 21-25'!CN$18:CN$1158,свод!AY207,'РРО 21-25'!AY$18:AY$1158)</f>
        <v>0</v>
      </c>
      <c r="L207" s="179">
        <f>SUMIF('РРО 21-25'!CN$18:CN$1158,свод!AY207,'РРО 21-25'!AZ$18:AZ$1158)</f>
        <v>0</v>
      </c>
      <c r="M207" s="179">
        <f>SUMIF('РРО 21-25'!CN$18:CN$1158,свод!AY207,'РРО 21-25'!BA$18:BA$1158)</f>
        <v>0</v>
      </c>
      <c r="N207" s="179">
        <f>SUMIF('РРО 21-25'!CN$18:CN$1158,свод!AY207,'РРО 21-25'!BB$18:BB$1158)</f>
        <v>0</v>
      </c>
      <c r="O207" s="179">
        <f>SUMIF('РРО 21-25'!CN$18:CN$1158,свод!AY207,'РРО 21-25'!BC$18:BC$1158)</f>
        <v>0</v>
      </c>
      <c r="P207" s="180">
        <f>SUMIF('РРО 21-25'!CN$18:CN$1158,свод!AY207,'РРО 21-25'!BD$18:BD$1158)</f>
        <v>0</v>
      </c>
      <c r="Q207" s="179">
        <f>SUMIF('РРО 21-25'!CN$18:CN$1158,свод!AY207,'РРО 21-25'!BE$18:BE$1158)</f>
        <v>0</v>
      </c>
      <c r="R207" s="179">
        <f>SUMIF('РРО 21-25'!CN$18:CN$1158,свод!AY207,'РРО 21-25'!BF$18:BF$1158)</f>
        <v>0</v>
      </c>
      <c r="S207" s="179">
        <f>SUMIF('РРО 21-25'!CN$18:CN$1158,свод!AY207,'РРО 21-25'!BG$18:BG$1158)</f>
        <v>0</v>
      </c>
      <c r="T207" s="179">
        <f>SUMIF('РРО 21-25'!CN$18:CN$1158,свод!AY207,'РРО 21-25'!BH$18:BH$1158)</f>
        <v>0</v>
      </c>
      <c r="U207" s="180">
        <f>SUMIF('РРО 21-25'!CN$18:CN$1158,свод!AY207,'РРО 21-25'!BI$18:BI$1158)</f>
        <v>0</v>
      </c>
      <c r="V207" s="179">
        <f>SUMIF('РРО 21-25'!CN$18:CN$1158,свод!AY207,'РРО 21-25'!BJ$18:BJ$1158)</f>
        <v>0</v>
      </c>
      <c r="W207" s="179">
        <f>SUMIF('РРО 21-25'!CN$18:CN$1158,свод!AY207,'РРО 21-25'!BK$18:BK$1158)</f>
        <v>0</v>
      </c>
      <c r="X207" s="179">
        <f>SUMIF('РРО 21-25'!CN$18:CN$1158,свод!AY207,'РРО 21-25'!BL$18:BL$1158)</f>
        <v>0</v>
      </c>
      <c r="Y207" s="179">
        <f>SUMIF('РРО 21-25'!CN$18:CN$1158,свод!AY207,'РРО 21-25'!BM$18:BM$1158)</f>
        <v>0</v>
      </c>
      <c r="Z207" s="180">
        <f>SUMIF('РРО 21-25'!CN$18:CN$1158,свод!AY207,'РРО 21-25'!BN$18:BN$1158)</f>
        <v>0</v>
      </c>
      <c r="AA207" s="179">
        <f>SUMIF('РРО 21-25'!CN$18:CN$1158,свод!AY207,'РРО 21-25'!BO$18:BO$1158)</f>
        <v>0</v>
      </c>
      <c r="AB207" s="179">
        <f>SUMIF('РРО 21-25'!CN$18:CN$1158,свод!AY207,'РРО 21-25'!BP$18:BP$1158)</f>
        <v>0</v>
      </c>
      <c r="AC207" s="179">
        <f>SUMIF('РРО 21-25'!CN$18:CN$1158,свод!AY207,'РРО 21-25'!BQ$18:BQ$1158)</f>
        <v>0</v>
      </c>
      <c r="AD207" s="179">
        <f>SUMIF('РРО 21-25'!CN$18:CN$1158,свод!AY207,'РРО 21-25'!BR$18:BR$1158)</f>
        <v>0</v>
      </c>
      <c r="AE207" s="180">
        <f>SUMIF('РРО 21-25'!CN$18:CN$1158,свод!AY207,'РРО 21-25'!BS$18:BS$1158)</f>
        <v>0</v>
      </c>
      <c r="AF207" s="179">
        <f>SUMIF('РРО 21-25'!CN$18:CN$1158,свод!AY207,'РРО 21-25'!BT$18:BT$1158)</f>
        <v>0</v>
      </c>
      <c r="AG207" s="179">
        <f>SUMIF('РРО 21-25'!CN$18:CN$1158,свод!AY207,'РРО 21-25'!BU$18:BU$1158)</f>
        <v>0</v>
      </c>
      <c r="AH207" s="179">
        <f>SUMIF('РРО 21-25'!CN$18:CN$1158,свод!AY207,'РРО 21-25'!BV$18:BV$1158)</f>
        <v>0</v>
      </c>
      <c r="AI207" s="179">
        <f>SUMIF('РРО 21-25'!CN$18:CN$1158,свод!AY207,'РРО 21-25'!BW$18:BW$1158)</f>
        <v>0</v>
      </c>
      <c r="AJ207" s="179">
        <f>SUMIF('РРО 21-25'!CN$18:CN$1158,свод!AY207,'РРО 21-25'!BX$18:BX$1158)</f>
        <v>1431025.15</v>
      </c>
      <c r="AK207" s="179">
        <f>SUMIF('РРО 21-25'!CN$18:CN$1158,свод!AY207,'РРО 21-25'!BY$18:BY$1158)</f>
        <v>1431025.15</v>
      </c>
      <c r="AL207" s="179">
        <f>SUMIF('РРО 21-25'!CN$18:CN$1158,свод!AY207,'РРО 21-25'!BZ$18:BZ$1158)</f>
        <v>0</v>
      </c>
      <c r="AM207" s="179">
        <f>SUMIF('РРО 21-25'!CN$18:CN$1158,свод!AY207,'РРО 21-25'!CA$18:CA$1158)</f>
        <v>0</v>
      </c>
      <c r="AN207" s="179">
        <f>SUMIF('РРО 21-25'!CN$18:CN$1158,свод!AY207,'РРО 21-25'!CB$18:CB$1158)</f>
        <v>0</v>
      </c>
      <c r="AO207" s="179">
        <f>SUMIF('РРО 21-25'!CN$18:CN$1158,свод!AY207,'РРО 21-25'!CC$18:CC$1158)</f>
        <v>0</v>
      </c>
      <c r="AP207" s="179">
        <f>SUMIF('РРО 21-25'!CN$18:CN$1158,свод!AY207,'РРО 21-25'!CD$18:CD$1158)</f>
        <v>0</v>
      </c>
      <c r="AQ207" s="179">
        <f>SUMIF('РРО 21-25'!CN$18:CN$1158,свод!AY207,'РРО 21-25'!CE$18:CE$1158)</f>
        <v>0</v>
      </c>
      <c r="AR207" s="179">
        <f>SUMIF('РРО 21-25'!CN$18:CN$1158,свод!AY207,'РРО 21-25'!CF$18:CF$1158)</f>
        <v>0</v>
      </c>
      <c r="AS207" s="179">
        <f>SUMIF('РРО 21-25'!CN$18:CN$1158,свод!AY207,'РРО 21-25'!CG$18:CG$1158)</f>
        <v>0</v>
      </c>
      <c r="AT207" s="179">
        <f>SUMIF('РРО 21-25'!CN$18:CN$1158,свод!AY207,'РРО 21-25'!CH$18:CH$1158)</f>
        <v>0</v>
      </c>
      <c r="AU207" s="179">
        <f>SUMIF('РРО 21-25'!CN$18:CN$1158,свод!AY207,'РРО 21-25'!CI$18:CI$1158)</f>
        <v>0</v>
      </c>
      <c r="AV207" s="179">
        <f>SUMIF('РРО 21-25'!CN$18:CN$1158,свод!AY207,'РРО 21-25'!CJ$18:CJ$1158)</f>
        <v>0</v>
      </c>
      <c r="AW207" s="179">
        <f>SUMIF('РРО 21-25'!CN$18:CN$1158,свод!AY207,'РРО 21-25'!CK$18:CK$1158)</f>
        <v>0</v>
      </c>
      <c r="AX207" s="179">
        <f>SUMIF('РРО 21-25'!CN$18:CN$1158,свод!AY207,'РРО 21-25'!CL$18:CL$1158)</f>
        <v>0</v>
      </c>
      <c r="AY207" t="str">
        <f t="shared" ref="AY207:AY208" si="275">CONCATENATE(A207,C207,D207,E207)</f>
        <v>4040200020113нормативный</v>
      </c>
      <c r="BC207" s="142">
        <f t="shared" si="207"/>
        <v>0</v>
      </c>
      <c r="BD207" s="142">
        <f t="shared" si="208"/>
        <v>0</v>
      </c>
      <c r="BE207" s="142">
        <f t="shared" si="209"/>
        <v>0</v>
      </c>
      <c r="BF207" s="142">
        <f t="shared" si="210"/>
        <v>0</v>
      </c>
      <c r="BG207" s="142">
        <f t="shared" si="211"/>
        <v>0</v>
      </c>
      <c r="BH207" s="142">
        <f t="shared" si="212"/>
        <v>0</v>
      </c>
      <c r="BI207" s="142">
        <f t="shared" si="213"/>
        <v>0</v>
      </c>
      <c r="BJ207" s="142">
        <f t="shared" si="214"/>
        <v>0</v>
      </c>
      <c r="BK207" s="142">
        <f t="shared" si="215"/>
        <v>0</v>
      </c>
      <c r="BL207" s="142">
        <f t="shared" si="216"/>
        <v>0</v>
      </c>
    </row>
    <row r="208" spans="1:64" s="173" customFormat="1" ht="15" customHeight="1">
      <c r="A208" s="184">
        <v>404020002</v>
      </c>
      <c r="B208" s="183"/>
      <c r="C208" s="182" t="s">
        <v>71</v>
      </c>
      <c r="D208" s="182" t="s">
        <v>72</v>
      </c>
      <c r="E208" s="181" t="s">
        <v>92</v>
      </c>
      <c r="F208" s="180">
        <f>SUMIF('РРО 21-25'!CN$18:CN$1158,свод!AY208,'РРО 21-25'!AT$18:AT$1158)</f>
        <v>1039984.1399999999</v>
      </c>
      <c r="G208" s="180">
        <f>SUMIF('РРО 21-25'!CN$18:CN$1158,свод!AY208,'РРО 21-25'!AU$18:AU$1158)</f>
        <v>1039984.1399999999</v>
      </c>
      <c r="H208" s="179">
        <f>SUMIF('РРО 21-25'!CN$18:CN$1158,свод!AY208,'РРО 21-25'!AV$18:AV$1158)</f>
        <v>1039984.1399999999</v>
      </c>
      <c r="I208" s="179">
        <f>SUMIF('РРО 21-25'!CN$18:CN$1158,свод!AY208,'РРО 21-25'!AW$18:AW$1158)</f>
        <v>1039984.1399999999</v>
      </c>
      <c r="J208" s="179">
        <f>SUMIF('РРО 21-25'!CN$18:CN$1158,свод!AY208,'РРО 21-25'!AX$18:AX$1158)</f>
        <v>0</v>
      </c>
      <c r="K208" s="179">
        <f>SUMIF('РРО 21-25'!CN$18:CN$1158,свод!AY208,'РРО 21-25'!AY$18:AY$1158)</f>
        <v>0</v>
      </c>
      <c r="L208" s="179">
        <f>SUMIF('РРО 21-25'!CN$18:CN$1158,свод!AY208,'РРО 21-25'!AZ$18:AZ$1158)</f>
        <v>0</v>
      </c>
      <c r="M208" s="179">
        <f>SUMIF('РРО 21-25'!CN$18:CN$1158,свод!AY208,'РРО 21-25'!BA$18:BA$1158)</f>
        <v>0</v>
      </c>
      <c r="N208" s="179">
        <f>SUMIF('РРО 21-25'!CN$18:CN$1158,свод!AY208,'РРО 21-25'!BB$18:BB$1158)</f>
        <v>0</v>
      </c>
      <c r="O208" s="179">
        <f>SUMIF('РРО 21-25'!CN$18:CN$1158,свод!AY208,'РРО 21-25'!BC$18:BC$1158)</f>
        <v>0</v>
      </c>
      <c r="P208" s="180">
        <f>SUMIF('РРО 21-25'!CN$18:CN$1158,свод!AY208,'РРО 21-25'!BD$18:BD$1158)</f>
        <v>0</v>
      </c>
      <c r="Q208" s="179">
        <f>SUMIF('РРО 21-25'!CN$18:CN$1158,свод!AY208,'РРО 21-25'!BE$18:BE$1158)</f>
        <v>0</v>
      </c>
      <c r="R208" s="179">
        <f>SUMIF('РРО 21-25'!CN$18:CN$1158,свод!AY208,'РРО 21-25'!BF$18:BF$1158)</f>
        <v>0</v>
      </c>
      <c r="S208" s="179">
        <f>SUMIF('РРО 21-25'!CN$18:CN$1158,свод!AY208,'РРО 21-25'!BG$18:BG$1158)</f>
        <v>0</v>
      </c>
      <c r="T208" s="179">
        <f>SUMIF('РРО 21-25'!CN$18:CN$1158,свод!AY208,'РРО 21-25'!BH$18:BH$1158)</f>
        <v>0</v>
      </c>
      <c r="U208" s="180">
        <f>SUMIF('РРО 21-25'!CN$18:CN$1158,свод!AY208,'РРО 21-25'!BI$18:BI$1158)</f>
        <v>0</v>
      </c>
      <c r="V208" s="179">
        <f>SUMIF('РРО 21-25'!CN$18:CN$1158,свод!AY208,'РРО 21-25'!BJ$18:BJ$1158)</f>
        <v>0</v>
      </c>
      <c r="W208" s="179">
        <f>SUMIF('РРО 21-25'!CN$18:CN$1158,свод!AY208,'РРО 21-25'!BK$18:BK$1158)</f>
        <v>0</v>
      </c>
      <c r="X208" s="179">
        <f>SUMIF('РРО 21-25'!CN$18:CN$1158,свод!AY208,'РРО 21-25'!BL$18:BL$1158)</f>
        <v>0</v>
      </c>
      <c r="Y208" s="179">
        <f>SUMIF('РРО 21-25'!CN$18:CN$1158,свод!AY208,'РРО 21-25'!BM$18:BM$1158)</f>
        <v>0</v>
      </c>
      <c r="Z208" s="180">
        <f>SUMIF('РРО 21-25'!CN$18:CN$1158,свод!AY208,'РРО 21-25'!BN$18:BN$1158)</f>
        <v>0</v>
      </c>
      <c r="AA208" s="179">
        <f>SUMIF('РРО 21-25'!CN$18:CN$1158,свод!AY208,'РРО 21-25'!BO$18:BO$1158)</f>
        <v>0</v>
      </c>
      <c r="AB208" s="179">
        <f>SUMIF('РРО 21-25'!CN$18:CN$1158,свод!AY208,'РРО 21-25'!BP$18:BP$1158)</f>
        <v>0</v>
      </c>
      <c r="AC208" s="179">
        <f>SUMIF('РРО 21-25'!CN$18:CN$1158,свод!AY208,'РРО 21-25'!BQ$18:BQ$1158)</f>
        <v>0</v>
      </c>
      <c r="AD208" s="179">
        <f>SUMIF('РРО 21-25'!CN$18:CN$1158,свод!AY208,'РРО 21-25'!BR$18:BR$1158)</f>
        <v>0</v>
      </c>
      <c r="AE208" s="180">
        <f>SUMIF('РРО 21-25'!CN$18:CN$1158,свод!AY208,'РРО 21-25'!BS$18:BS$1158)</f>
        <v>0</v>
      </c>
      <c r="AF208" s="179">
        <f>SUMIF('РРО 21-25'!CN$18:CN$1158,свод!AY208,'РРО 21-25'!BT$18:BT$1158)</f>
        <v>0</v>
      </c>
      <c r="AG208" s="179">
        <f>SUMIF('РРО 21-25'!CN$18:CN$1158,свод!AY208,'РРО 21-25'!BU$18:BU$1158)</f>
        <v>0</v>
      </c>
      <c r="AH208" s="179">
        <f>SUMIF('РРО 21-25'!CN$18:CN$1158,свод!AY208,'РРО 21-25'!BV$18:BV$1158)</f>
        <v>0</v>
      </c>
      <c r="AI208" s="179">
        <f>SUMIF('РРО 21-25'!CN$18:CN$1158,свод!AY208,'РРО 21-25'!BW$18:BW$1158)</f>
        <v>0</v>
      </c>
      <c r="AJ208" s="179">
        <f>SUMIF('РРО 21-25'!CN$18:CN$1158,свод!AY208,'РРО 21-25'!BX$18:BX$1158)</f>
        <v>1039984.1399999999</v>
      </c>
      <c r="AK208" s="179">
        <f>SUMIF('РРО 21-25'!CN$18:CN$1158,свод!AY208,'РРО 21-25'!BY$18:BY$1158)</f>
        <v>1039984.1399999999</v>
      </c>
      <c r="AL208" s="179">
        <f>SUMIF('РРО 21-25'!CN$18:CN$1158,свод!AY208,'РРО 21-25'!BZ$18:BZ$1158)</f>
        <v>0</v>
      </c>
      <c r="AM208" s="179">
        <f>SUMIF('РРО 21-25'!CN$18:CN$1158,свод!AY208,'РРО 21-25'!CA$18:CA$1158)</f>
        <v>0</v>
      </c>
      <c r="AN208" s="179">
        <f>SUMIF('РРО 21-25'!CN$18:CN$1158,свод!AY208,'РРО 21-25'!CB$18:CB$1158)</f>
        <v>0</v>
      </c>
      <c r="AO208" s="179">
        <f>SUMIF('РРО 21-25'!CN$18:CN$1158,свод!AY208,'РРО 21-25'!CC$18:CC$1158)</f>
        <v>0</v>
      </c>
      <c r="AP208" s="179">
        <f>SUMIF('РРО 21-25'!CN$18:CN$1158,свод!AY208,'РРО 21-25'!CD$18:CD$1158)</f>
        <v>0</v>
      </c>
      <c r="AQ208" s="179">
        <f>SUMIF('РРО 21-25'!CN$18:CN$1158,свод!AY208,'РРО 21-25'!CE$18:CE$1158)</f>
        <v>0</v>
      </c>
      <c r="AR208" s="179">
        <f>SUMIF('РРО 21-25'!CN$18:CN$1158,свод!AY208,'РРО 21-25'!CF$18:CF$1158)</f>
        <v>0</v>
      </c>
      <c r="AS208" s="179">
        <f>SUMIF('РРО 21-25'!CN$18:CN$1158,свод!AY208,'РРО 21-25'!CG$18:CG$1158)</f>
        <v>0</v>
      </c>
      <c r="AT208" s="179">
        <f>SUMIF('РРО 21-25'!CN$18:CN$1158,свод!AY208,'РРО 21-25'!CH$18:CH$1158)</f>
        <v>0</v>
      </c>
      <c r="AU208" s="179">
        <f>SUMIF('РРО 21-25'!CN$18:CN$1158,свод!AY208,'РРО 21-25'!CI$18:CI$1158)</f>
        <v>0</v>
      </c>
      <c r="AV208" s="179">
        <f>SUMIF('РРО 21-25'!CN$18:CN$1158,свод!AY208,'РРО 21-25'!CJ$18:CJ$1158)</f>
        <v>0</v>
      </c>
      <c r="AW208" s="179">
        <f>SUMIF('РРО 21-25'!CN$18:CN$1158,свод!AY208,'РРО 21-25'!CK$18:CK$1158)</f>
        <v>0</v>
      </c>
      <c r="AX208" s="179">
        <f>SUMIF('РРО 21-25'!CN$18:CN$1158,свод!AY208,'РРО 21-25'!CL$18:CL$1158)</f>
        <v>0</v>
      </c>
      <c r="AY208" t="str">
        <f t="shared" si="275"/>
        <v>4040200020113плановый</v>
      </c>
      <c r="BC208" s="142">
        <f t="shared" ref="BC208:BC241" si="276">AO208-P208</f>
        <v>0</v>
      </c>
      <c r="BD208" s="142">
        <f t="shared" ref="BD208:BD241" si="277">AP208-Q208</f>
        <v>0</v>
      </c>
      <c r="BE208" s="142">
        <f t="shared" ref="BE208:BE241" si="278">AQ208-R208</f>
        <v>0</v>
      </c>
      <c r="BF208" s="142">
        <f t="shared" ref="BF208:BF241" si="279">AR208-S208</f>
        <v>0</v>
      </c>
      <c r="BG208" s="142">
        <f t="shared" ref="BG208:BG241" si="280">AS208-T208</f>
        <v>0</v>
      </c>
      <c r="BH208" s="142">
        <f t="shared" ref="BH208:BH241" si="281">AT208-U208</f>
        <v>0</v>
      </c>
      <c r="BI208" s="142">
        <f t="shared" ref="BI208:BI241" si="282">AU208-V208</f>
        <v>0</v>
      </c>
      <c r="BJ208" s="142">
        <f t="shared" ref="BJ208:BJ241" si="283">AV208-W208</f>
        <v>0</v>
      </c>
      <c r="BK208" s="142">
        <f t="shared" ref="BK208:BK241" si="284">AW208-X208</f>
        <v>0</v>
      </c>
      <c r="BL208" s="142">
        <f t="shared" ref="BL208:BL241" si="285">AX208-Y208</f>
        <v>0</v>
      </c>
    </row>
    <row r="209" spans="1:64" s="173" customFormat="1" ht="15" customHeight="1">
      <c r="A209" s="184">
        <v>404020002</v>
      </c>
      <c r="B209" s="183"/>
      <c r="C209" s="182" t="s">
        <v>219</v>
      </c>
      <c r="D209" s="182" t="s">
        <v>1007</v>
      </c>
      <c r="E209" s="181" t="s">
        <v>92</v>
      </c>
      <c r="F209" s="180">
        <f>SUMIF('РРО 21-25'!CN$18:CN$1158,свод!AY209,'РРО 21-25'!AT$18:AT$1158)</f>
        <v>910447.12</v>
      </c>
      <c r="G209" s="180">
        <f>SUMIF('РРО 21-25'!CN$18:CN$1158,свод!AY209,'РРО 21-25'!AU$18:AU$1158)</f>
        <v>910447.12</v>
      </c>
      <c r="H209" s="179">
        <f>SUMIF('РРО 21-25'!CN$18:CN$1158,свод!AY209,'РРО 21-25'!AV$18:AV$1158)</f>
        <v>0</v>
      </c>
      <c r="I209" s="179">
        <f>SUMIF('РРО 21-25'!CN$18:CN$1158,свод!AY209,'РРО 21-25'!AW$18:AW$1158)</f>
        <v>0</v>
      </c>
      <c r="J209" s="179">
        <f>SUMIF('РРО 21-25'!CN$18:CN$1158,свод!AY209,'РРО 21-25'!AX$18:AX$1158)</f>
        <v>910447.12</v>
      </c>
      <c r="K209" s="179">
        <f>SUMIF('РРО 21-25'!CN$18:CN$1158,свод!AY209,'РРО 21-25'!AY$18:AY$1158)</f>
        <v>910447.12</v>
      </c>
      <c r="L209" s="179">
        <f>SUMIF('РРО 21-25'!CN$18:CN$1158,свод!AY209,'РРО 21-25'!AZ$18:AZ$1158)</f>
        <v>0</v>
      </c>
      <c r="M209" s="179">
        <f>SUMIF('РРО 21-25'!CN$18:CN$1158,свод!AY209,'РРО 21-25'!BA$18:BA$1158)</f>
        <v>0</v>
      </c>
      <c r="N209" s="179">
        <f>SUMIF('РРО 21-25'!CN$18:CN$1158,свод!AY209,'РРО 21-25'!BB$18:BB$1158)</f>
        <v>0</v>
      </c>
      <c r="O209" s="179">
        <f>SUMIF('РРО 21-25'!CN$18:CN$1158,свод!AY209,'РРО 21-25'!BC$18:BC$1158)</f>
        <v>0</v>
      </c>
      <c r="P209" s="180">
        <f>SUMIF('РРО 21-25'!CN$18:CN$1158,свод!AY209,'РРО 21-25'!BD$18:BD$1158)</f>
        <v>846206</v>
      </c>
      <c r="Q209" s="179">
        <f>SUMIF('РРО 21-25'!CN$18:CN$1158,свод!AY209,'РРО 21-25'!BE$18:BE$1158)</f>
        <v>0</v>
      </c>
      <c r="R209" s="179">
        <f>SUMIF('РРО 21-25'!CN$18:CN$1158,свод!AY209,'РРО 21-25'!BF$18:BF$1158)</f>
        <v>846206</v>
      </c>
      <c r="S209" s="179">
        <f>SUMIF('РРО 21-25'!CN$18:CN$1158,свод!AY209,'РРО 21-25'!BG$18:BG$1158)</f>
        <v>0</v>
      </c>
      <c r="T209" s="179">
        <f>SUMIF('РРО 21-25'!CN$18:CN$1158,свод!AY209,'РРО 21-25'!BH$18:BH$1158)</f>
        <v>0</v>
      </c>
      <c r="U209" s="180">
        <f>SUMIF('РРО 21-25'!CN$18:CN$1158,свод!AY209,'РРО 21-25'!BI$18:BI$1158)</f>
        <v>846206</v>
      </c>
      <c r="V209" s="179">
        <f>SUMIF('РРО 21-25'!CN$18:CN$1158,свод!AY209,'РРО 21-25'!BJ$18:BJ$1158)</f>
        <v>0</v>
      </c>
      <c r="W209" s="179">
        <f>SUMIF('РРО 21-25'!CN$18:CN$1158,свод!AY209,'РРО 21-25'!BK$18:BK$1158)</f>
        <v>846206</v>
      </c>
      <c r="X209" s="179">
        <f>SUMIF('РРО 21-25'!CN$18:CN$1158,свод!AY209,'РРО 21-25'!BL$18:BL$1158)</f>
        <v>0</v>
      </c>
      <c r="Y209" s="179">
        <f>SUMIF('РРО 21-25'!CN$18:CN$1158,свод!AY209,'РРО 21-25'!BM$18:BM$1158)</f>
        <v>0</v>
      </c>
      <c r="Z209" s="180">
        <f>SUMIF('РРО 21-25'!CN$18:CN$1158,свод!AY209,'РРО 21-25'!BN$18:BN$1158)</f>
        <v>846206</v>
      </c>
      <c r="AA209" s="179">
        <f>SUMIF('РРО 21-25'!CN$18:CN$1158,свод!AY209,'РРО 21-25'!BO$18:BO$1158)</f>
        <v>0</v>
      </c>
      <c r="AB209" s="179">
        <f>SUMIF('РРО 21-25'!CN$18:CN$1158,свод!AY209,'РРО 21-25'!BP$18:BP$1158)</f>
        <v>846206</v>
      </c>
      <c r="AC209" s="179">
        <f>SUMIF('РРО 21-25'!CN$18:CN$1158,свод!AY209,'РРО 21-25'!BQ$18:BQ$1158)</f>
        <v>0</v>
      </c>
      <c r="AD209" s="179">
        <f>SUMIF('РРО 21-25'!CN$18:CN$1158,свод!AY209,'РРО 21-25'!BR$18:BR$1158)</f>
        <v>0</v>
      </c>
      <c r="AE209" s="180">
        <f>SUMIF('РРО 21-25'!CN$18:CN$1158,свод!AY209,'РРО 21-25'!BS$18:BS$1158)</f>
        <v>846206</v>
      </c>
      <c r="AF209" s="179">
        <f>SUMIF('РРО 21-25'!CN$18:CN$1158,свод!AY209,'РРО 21-25'!BT$18:BT$1158)</f>
        <v>0</v>
      </c>
      <c r="AG209" s="179">
        <f>SUMIF('РРО 21-25'!CN$18:CN$1158,свод!AY209,'РРО 21-25'!BU$18:BU$1158)</f>
        <v>846206</v>
      </c>
      <c r="AH209" s="179">
        <f>SUMIF('РРО 21-25'!CN$18:CN$1158,свод!AY209,'РРО 21-25'!BV$18:BV$1158)</f>
        <v>0</v>
      </c>
      <c r="AI209" s="179">
        <f>SUMIF('РРО 21-25'!CN$18:CN$1158,свод!AY209,'РРО 21-25'!BW$18:BW$1158)</f>
        <v>0</v>
      </c>
      <c r="AJ209" s="179">
        <f>SUMIF('РРО 21-25'!CN$18:CN$1158,свод!AY209,'РРО 21-25'!BX$18:BX$1158)</f>
        <v>910447.12</v>
      </c>
      <c r="AK209" s="179">
        <f>SUMIF('РРО 21-25'!CN$18:CN$1158,свод!AY209,'РРО 21-25'!BY$18:BY$1158)</f>
        <v>0</v>
      </c>
      <c r="AL209" s="179">
        <f>SUMIF('РРО 21-25'!CN$18:CN$1158,свод!AY209,'РРО 21-25'!BZ$18:BZ$1158)</f>
        <v>910447.12</v>
      </c>
      <c r="AM209" s="179">
        <f>SUMIF('РРО 21-25'!CN$18:CN$1158,свод!AY209,'РРО 21-25'!CA$18:CA$1158)</f>
        <v>0</v>
      </c>
      <c r="AN209" s="179">
        <f>SUMIF('РРО 21-25'!CN$18:CN$1158,свод!AY209,'РРО 21-25'!CB$18:CB$1158)</f>
        <v>0</v>
      </c>
      <c r="AO209" s="179">
        <f>SUMIF('РРО 21-25'!CN$18:CN$1158,свод!AY209,'РРО 21-25'!CC$18:CC$1158)</f>
        <v>846206</v>
      </c>
      <c r="AP209" s="179">
        <f>SUMIF('РРО 21-25'!CN$18:CN$1158,свод!AY209,'РРО 21-25'!CD$18:CD$1158)</f>
        <v>0</v>
      </c>
      <c r="AQ209" s="179">
        <f>SUMIF('РРО 21-25'!CN$18:CN$1158,свод!AY209,'РРО 21-25'!CE$18:CE$1158)</f>
        <v>846206</v>
      </c>
      <c r="AR209" s="179">
        <f>SUMIF('РРО 21-25'!CN$18:CN$1158,свод!AY209,'РРО 21-25'!CF$18:CF$1158)</f>
        <v>0</v>
      </c>
      <c r="AS209" s="179">
        <f>SUMIF('РРО 21-25'!CN$18:CN$1158,свод!AY209,'РРО 21-25'!CG$18:CG$1158)</f>
        <v>0</v>
      </c>
      <c r="AT209" s="179">
        <f>SUMIF('РРО 21-25'!CN$18:CN$1158,свод!AY209,'РРО 21-25'!CH$18:CH$1158)</f>
        <v>846206</v>
      </c>
      <c r="AU209" s="179">
        <f>SUMIF('РРО 21-25'!CN$18:CN$1158,свод!AY209,'РРО 21-25'!CI$18:CI$1158)</f>
        <v>0</v>
      </c>
      <c r="AV209" s="179">
        <f>SUMIF('РРО 21-25'!CN$18:CN$1158,свод!AY209,'РРО 21-25'!CJ$18:CJ$1158)</f>
        <v>846206</v>
      </c>
      <c r="AW209" s="179">
        <f>SUMIF('РРО 21-25'!CN$18:CN$1158,свод!AY209,'РРО 21-25'!CK$18:CK$1158)</f>
        <v>0</v>
      </c>
      <c r="AX209" s="179">
        <f>SUMIF('РРО 21-25'!CN$18:CN$1158,свод!AY209,'РРО 21-25'!CL$18:CL$1158)</f>
        <v>0</v>
      </c>
      <c r="AY209" t="str">
        <f t="shared" si="217"/>
        <v>4040200020709плановый</v>
      </c>
      <c r="BC209" s="142">
        <f t="shared" si="276"/>
        <v>0</v>
      </c>
      <c r="BD209" s="142">
        <f t="shared" si="277"/>
        <v>0</v>
      </c>
      <c r="BE209" s="142">
        <f t="shared" si="278"/>
        <v>0</v>
      </c>
      <c r="BF209" s="142">
        <f t="shared" si="279"/>
        <v>0</v>
      </c>
      <c r="BG209" s="142">
        <f t="shared" si="280"/>
        <v>0</v>
      </c>
      <c r="BH209" s="142">
        <f t="shared" si="281"/>
        <v>0</v>
      </c>
      <c r="BI209" s="142">
        <f t="shared" si="282"/>
        <v>0</v>
      </c>
      <c r="BJ209" s="142">
        <f t="shared" si="283"/>
        <v>0</v>
      </c>
      <c r="BK209" s="142">
        <f t="shared" si="284"/>
        <v>0</v>
      </c>
      <c r="BL209" s="142">
        <f t="shared" si="285"/>
        <v>0</v>
      </c>
    </row>
    <row r="210" spans="1:64" s="173" customFormat="1" ht="15" customHeight="1">
      <c r="A210" s="184">
        <v>404020002</v>
      </c>
      <c r="B210" s="183" t="s">
        <v>1810</v>
      </c>
      <c r="C210" s="182" t="s">
        <v>303</v>
      </c>
      <c r="D210" s="182" t="s">
        <v>377</v>
      </c>
      <c r="E210" s="181" t="s">
        <v>92</v>
      </c>
      <c r="F210" s="180">
        <f>SUMIF('РРО 21-25'!CN$18:CN$1158,свод!AY210,'РРО 21-25'!AT$18:AT$1158)</f>
        <v>23249970.530000001</v>
      </c>
      <c r="G210" s="180">
        <f>SUMIF('РРО 21-25'!CN$18:CN$1158,свод!AY210,'РРО 21-25'!AU$18:AU$1158)</f>
        <v>23249970.530000001</v>
      </c>
      <c r="H210" s="179">
        <f>SUMIF('РРО 21-25'!CN$18:CN$1158,свод!AY210,'РРО 21-25'!AV$18:AV$1158)</f>
        <v>0</v>
      </c>
      <c r="I210" s="179">
        <f>SUMIF('РРО 21-25'!CN$18:CN$1158,свод!AY210,'РРО 21-25'!AW$18:AW$1158)</f>
        <v>0</v>
      </c>
      <c r="J210" s="179">
        <f>SUMIF('РРО 21-25'!CN$18:CN$1158,свод!AY210,'РРО 21-25'!AX$18:AX$1158)</f>
        <v>23249970.530000001</v>
      </c>
      <c r="K210" s="179">
        <f>SUMIF('РРО 21-25'!CN$18:CN$1158,свод!AY210,'РРО 21-25'!AY$18:AY$1158)</f>
        <v>23249970.530000001</v>
      </c>
      <c r="L210" s="179">
        <f>SUMIF('РРО 21-25'!CN$18:CN$1158,свод!AY210,'РРО 21-25'!AZ$18:AZ$1158)</f>
        <v>0</v>
      </c>
      <c r="M210" s="179">
        <f>SUMIF('РРО 21-25'!CN$18:CN$1158,свод!AY210,'РРО 21-25'!BA$18:BA$1158)</f>
        <v>0</v>
      </c>
      <c r="N210" s="179">
        <f>SUMIF('РРО 21-25'!CN$18:CN$1158,свод!AY210,'РРО 21-25'!BB$18:BB$1158)</f>
        <v>0</v>
      </c>
      <c r="O210" s="179">
        <f>SUMIF('РРО 21-25'!CN$18:CN$1158,свод!AY210,'РРО 21-25'!BC$18:BC$1158)</f>
        <v>0</v>
      </c>
      <c r="P210" s="180">
        <f>SUMIF('РРО 21-25'!CN$18:CN$1158,свод!AY210,'РРО 21-25'!BD$18:BD$1158)</f>
        <v>22491506.239999998</v>
      </c>
      <c r="Q210" s="179">
        <f>SUMIF('РРО 21-25'!CN$18:CN$1158,свод!AY210,'РРО 21-25'!BE$18:BE$1158)</f>
        <v>0</v>
      </c>
      <c r="R210" s="179">
        <f>SUMIF('РРО 21-25'!CN$18:CN$1158,свод!AY210,'РРО 21-25'!BF$18:BF$1158)</f>
        <v>22491506.239999998</v>
      </c>
      <c r="S210" s="179">
        <f>SUMIF('РРО 21-25'!CN$18:CN$1158,свод!AY210,'РРО 21-25'!BG$18:BG$1158)</f>
        <v>0</v>
      </c>
      <c r="T210" s="179">
        <f>SUMIF('РРО 21-25'!CN$18:CN$1158,свод!AY210,'РРО 21-25'!BH$18:BH$1158)</f>
        <v>0</v>
      </c>
      <c r="U210" s="180">
        <f>SUMIF('РРО 21-25'!CN$18:CN$1158,свод!AY210,'РРО 21-25'!BI$18:BI$1158)</f>
        <v>22491109.039999999</v>
      </c>
      <c r="V210" s="179">
        <f>SUMIF('РРО 21-25'!CN$18:CN$1158,свод!AY210,'РРО 21-25'!BJ$18:BJ$1158)</f>
        <v>0</v>
      </c>
      <c r="W210" s="179">
        <f>SUMIF('РРО 21-25'!CN$18:CN$1158,свод!AY210,'РРО 21-25'!BK$18:BK$1158)</f>
        <v>22491109.039999999</v>
      </c>
      <c r="X210" s="179">
        <f>SUMIF('РРО 21-25'!CN$18:CN$1158,свод!AY210,'РРО 21-25'!BL$18:BL$1158)</f>
        <v>0</v>
      </c>
      <c r="Y210" s="179">
        <f>SUMIF('РРО 21-25'!CN$18:CN$1158,свод!AY210,'РРО 21-25'!BM$18:BM$1158)</f>
        <v>0</v>
      </c>
      <c r="Z210" s="180">
        <f>SUMIF('РРО 21-25'!CN$18:CN$1158,свод!AY210,'РРО 21-25'!BN$18:BN$1158)</f>
        <v>22491233.729999997</v>
      </c>
      <c r="AA210" s="179">
        <f>SUMIF('РРО 21-25'!CN$18:CN$1158,свод!AY210,'РРО 21-25'!BO$18:BO$1158)</f>
        <v>0</v>
      </c>
      <c r="AB210" s="179">
        <f>SUMIF('РРО 21-25'!CN$18:CN$1158,свод!AY210,'РРО 21-25'!BP$18:BP$1158)</f>
        <v>22491233.729999997</v>
      </c>
      <c r="AC210" s="179">
        <f>SUMIF('РРО 21-25'!CN$18:CN$1158,свод!AY210,'РРО 21-25'!BQ$18:BQ$1158)</f>
        <v>0</v>
      </c>
      <c r="AD210" s="179">
        <f>SUMIF('РРО 21-25'!CN$18:CN$1158,свод!AY210,'РРО 21-25'!BR$18:BR$1158)</f>
        <v>0</v>
      </c>
      <c r="AE210" s="180">
        <f>SUMIF('РРО 21-25'!CN$18:CN$1158,свод!AY210,'РРО 21-25'!BS$18:BS$1158)</f>
        <v>22491233.729999997</v>
      </c>
      <c r="AF210" s="179">
        <f>SUMIF('РРО 21-25'!CN$18:CN$1158,свод!AY210,'РРО 21-25'!BT$18:BT$1158)</f>
        <v>0</v>
      </c>
      <c r="AG210" s="179">
        <f>SUMIF('РРО 21-25'!CN$18:CN$1158,свод!AY210,'РРО 21-25'!BU$18:BU$1158)</f>
        <v>22491233.729999997</v>
      </c>
      <c r="AH210" s="179">
        <f>SUMIF('РРО 21-25'!CN$18:CN$1158,свод!AY210,'РРО 21-25'!BV$18:BV$1158)</f>
        <v>0</v>
      </c>
      <c r="AI210" s="179">
        <f>SUMIF('РРО 21-25'!CN$18:CN$1158,свод!AY210,'РРО 21-25'!BW$18:BW$1158)</f>
        <v>0</v>
      </c>
      <c r="AJ210" s="179">
        <f>SUMIF('РРО 21-25'!CN$18:CN$1158,свод!AY210,'РРО 21-25'!BX$18:BX$1158)</f>
        <v>23249970.530000001</v>
      </c>
      <c r="AK210" s="179">
        <f>SUMIF('РРО 21-25'!CN$18:CN$1158,свод!AY210,'РРО 21-25'!BY$18:BY$1158)</f>
        <v>0</v>
      </c>
      <c r="AL210" s="179">
        <f>SUMIF('РРО 21-25'!CN$18:CN$1158,свод!AY210,'РРО 21-25'!BZ$18:BZ$1158)</f>
        <v>23249970.530000001</v>
      </c>
      <c r="AM210" s="179">
        <f>SUMIF('РРО 21-25'!CN$18:CN$1158,свод!AY210,'РРО 21-25'!CA$18:CA$1158)</f>
        <v>0</v>
      </c>
      <c r="AN210" s="179">
        <f>SUMIF('РРО 21-25'!CN$18:CN$1158,свод!AY210,'РРО 21-25'!CB$18:CB$1158)</f>
        <v>0</v>
      </c>
      <c r="AO210" s="179">
        <f>SUMIF('РРО 21-25'!CN$18:CN$1158,свод!AY210,'РРО 21-25'!CC$18:CC$1158)</f>
        <v>22491506.239999998</v>
      </c>
      <c r="AP210" s="179">
        <f>SUMIF('РРО 21-25'!CN$18:CN$1158,свод!AY210,'РРО 21-25'!CD$18:CD$1158)</f>
        <v>0</v>
      </c>
      <c r="AQ210" s="179">
        <f>SUMIF('РРО 21-25'!CN$18:CN$1158,свод!AY210,'РРО 21-25'!CE$18:CE$1158)</f>
        <v>22491506.239999998</v>
      </c>
      <c r="AR210" s="179">
        <f>SUMIF('РРО 21-25'!CN$18:CN$1158,свод!AY210,'РРО 21-25'!CF$18:CF$1158)</f>
        <v>0</v>
      </c>
      <c r="AS210" s="179">
        <f>SUMIF('РРО 21-25'!CN$18:CN$1158,свод!AY210,'РРО 21-25'!CG$18:CG$1158)</f>
        <v>0</v>
      </c>
      <c r="AT210" s="179">
        <f>SUMIF('РРО 21-25'!CN$18:CN$1158,свод!AY210,'РРО 21-25'!CH$18:CH$1158)</f>
        <v>22491109.039999999</v>
      </c>
      <c r="AU210" s="179">
        <f>SUMIF('РРО 21-25'!CN$18:CN$1158,свод!AY210,'РРО 21-25'!CI$18:CI$1158)</f>
        <v>0</v>
      </c>
      <c r="AV210" s="179">
        <f>SUMIF('РРО 21-25'!CN$18:CN$1158,свод!AY210,'РРО 21-25'!CJ$18:CJ$1158)</f>
        <v>22491109.039999999</v>
      </c>
      <c r="AW210" s="179">
        <f>SUMIF('РРО 21-25'!CN$18:CN$1158,свод!AY210,'РРО 21-25'!CK$18:CK$1158)</f>
        <v>0</v>
      </c>
      <c r="AX210" s="179">
        <f>SUMIF('РРО 21-25'!CN$18:CN$1158,свод!AY210,'РРО 21-25'!CL$18:CL$1158)</f>
        <v>0</v>
      </c>
      <c r="AY210" t="str">
        <f t="shared" si="217"/>
        <v>4040200021006плановый</v>
      </c>
      <c r="BC210" s="142">
        <f t="shared" si="276"/>
        <v>0</v>
      </c>
      <c r="BD210" s="142">
        <f t="shared" si="277"/>
        <v>0</v>
      </c>
      <c r="BE210" s="142">
        <f t="shared" si="278"/>
        <v>0</v>
      </c>
      <c r="BF210" s="142">
        <f t="shared" si="279"/>
        <v>0</v>
      </c>
      <c r="BG210" s="142">
        <f t="shared" si="280"/>
        <v>0</v>
      </c>
      <c r="BH210" s="142">
        <f t="shared" si="281"/>
        <v>0</v>
      </c>
      <c r="BI210" s="142">
        <f t="shared" si="282"/>
        <v>0</v>
      </c>
      <c r="BJ210" s="142">
        <f t="shared" si="283"/>
        <v>0</v>
      </c>
      <c r="BK210" s="142">
        <f t="shared" si="284"/>
        <v>0</v>
      </c>
      <c r="BL210" s="142">
        <f t="shared" si="285"/>
        <v>0</v>
      </c>
    </row>
    <row r="211" spans="1:64" s="173" customFormat="1" ht="15" customHeight="1">
      <c r="A211" s="184">
        <v>404020002</v>
      </c>
      <c r="B211" s="183" t="s">
        <v>1810</v>
      </c>
      <c r="C211" s="182" t="s">
        <v>303</v>
      </c>
      <c r="D211" s="182" t="s">
        <v>377</v>
      </c>
      <c r="E211" s="181" t="s">
        <v>1257</v>
      </c>
      <c r="F211" s="180">
        <f>SUMIF('РРО 21-25'!CN$18:CN$1158,свод!AY211,'РРО 21-25'!AT$18:AT$1158)</f>
        <v>759730.12</v>
      </c>
      <c r="G211" s="180">
        <f>SUMIF('РРО 21-25'!CN$18:CN$1158,свод!AY211,'РРО 21-25'!AU$18:AU$1158)</f>
        <v>759730.12</v>
      </c>
      <c r="H211" s="179">
        <f>SUMIF('РРО 21-25'!CN$18:CN$1158,свод!AY211,'РРО 21-25'!AV$18:AV$1158)</f>
        <v>0</v>
      </c>
      <c r="I211" s="179">
        <f>SUMIF('РРО 21-25'!CN$18:CN$1158,свод!AY211,'РРО 21-25'!AW$18:AW$1158)</f>
        <v>0</v>
      </c>
      <c r="J211" s="179">
        <f>SUMIF('РРО 21-25'!CN$18:CN$1158,свод!AY211,'РРО 21-25'!AX$18:AX$1158)</f>
        <v>759730.12</v>
      </c>
      <c r="K211" s="179">
        <f>SUMIF('РРО 21-25'!CN$18:CN$1158,свод!AY211,'РРО 21-25'!AY$18:AY$1158)</f>
        <v>759730.12</v>
      </c>
      <c r="L211" s="179">
        <f>SUMIF('РРО 21-25'!CN$18:CN$1158,свод!AY211,'РРО 21-25'!AZ$18:AZ$1158)</f>
        <v>0</v>
      </c>
      <c r="M211" s="179">
        <f>SUMIF('РРО 21-25'!CN$18:CN$1158,свод!AY211,'РРО 21-25'!BA$18:BA$1158)</f>
        <v>0</v>
      </c>
      <c r="N211" s="179">
        <f>SUMIF('РРО 21-25'!CN$18:CN$1158,свод!AY211,'РРО 21-25'!BB$18:BB$1158)</f>
        <v>0</v>
      </c>
      <c r="O211" s="179">
        <f>SUMIF('РРО 21-25'!CN$18:CN$1158,свод!AY211,'РРО 21-25'!BC$18:BC$1158)</f>
        <v>0</v>
      </c>
      <c r="P211" s="180">
        <f>SUMIF('РРО 21-25'!CN$18:CN$1158,свод!AY211,'РРО 21-25'!BD$18:BD$1158)</f>
        <v>851000</v>
      </c>
      <c r="Q211" s="179">
        <f>SUMIF('РРО 21-25'!CN$18:CN$1158,свод!AY211,'РРО 21-25'!BE$18:BE$1158)</f>
        <v>0</v>
      </c>
      <c r="R211" s="179">
        <f>SUMIF('РРО 21-25'!CN$18:CN$1158,свод!AY211,'РРО 21-25'!BF$18:BF$1158)</f>
        <v>851000</v>
      </c>
      <c r="S211" s="179">
        <f>SUMIF('РРО 21-25'!CN$18:CN$1158,свод!AY211,'РРО 21-25'!BG$18:BG$1158)</f>
        <v>0</v>
      </c>
      <c r="T211" s="179">
        <f>SUMIF('РРО 21-25'!CN$18:CN$1158,свод!AY211,'РРО 21-25'!BH$18:BH$1158)</f>
        <v>0</v>
      </c>
      <c r="U211" s="180">
        <f>SUMIF('РРО 21-25'!CN$18:CN$1158,свод!AY211,'РРО 21-25'!BI$18:BI$1158)</f>
        <v>851000</v>
      </c>
      <c r="V211" s="179">
        <f>SUMIF('РРО 21-25'!CN$18:CN$1158,свод!AY211,'РРО 21-25'!BJ$18:BJ$1158)</f>
        <v>0</v>
      </c>
      <c r="W211" s="179">
        <f>SUMIF('РРО 21-25'!CN$18:CN$1158,свод!AY211,'РРО 21-25'!BK$18:BK$1158)</f>
        <v>851000</v>
      </c>
      <c r="X211" s="179">
        <f>SUMIF('РРО 21-25'!CN$18:CN$1158,свод!AY211,'РРО 21-25'!BL$18:BL$1158)</f>
        <v>0</v>
      </c>
      <c r="Y211" s="179">
        <f>SUMIF('РРО 21-25'!CN$18:CN$1158,свод!AY211,'РРО 21-25'!BM$18:BM$1158)</f>
        <v>0</v>
      </c>
      <c r="Z211" s="180">
        <f>SUMIF('РРО 21-25'!CN$18:CN$1158,свод!AY211,'РРО 21-25'!BN$18:BN$1158)</f>
        <v>851000</v>
      </c>
      <c r="AA211" s="179">
        <f>SUMIF('РРО 21-25'!CN$18:CN$1158,свод!AY211,'РРО 21-25'!BO$18:BO$1158)</f>
        <v>0</v>
      </c>
      <c r="AB211" s="179">
        <f>SUMIF('РРО 21-25'!CN$18:CN$1158,свод!AY211,'РРО 21-25'!BP$18:BP$1158)</f>
        <v>851000</v>
      </c>
      <c r="AC211" s="179">
        <f>SUMIF('РРО 21-25'!CN$18:CN$1158,свод!AY211,'РРО 21-25'!BQ$18:BQ$1158)</f>
        <v>0</v>
      </c>
      <c r="AD211" s="179">
        <f>SUMIF('РРО 21-25'!CN$18:CN$1158,свод!AY211,'РРО 21-25'!BR$18:BR$1158)</f>
        <v>0</v>
      </c>
      <c r="AE211" s="180">
        <f>SUMIF('РРО 21-25'!CN$18:CN$1158,свод!AY211,'РРО 21-25'!BS$18:BS$1158)</f>
        <v>851000</v>
      </c>
      <c r="AF211" s="179">
        <f>SUMIF('РРО 21-25'!CN$18:CN$1158,свод!AY211,'РРО 21-25'!BT$18:BT$1158)</f>
        <v>0</v>
      </c>
      <c r="AG211" s="179">
        <f>SUMIF('РРО 21-25'!CN$18:CN$1158,свод!AY211,'РРО 21-25'!BU$18:BU$1158)</f>
        <v>851000</v>
      </c>
      <c r="AH211" s="179">
        <f>SUMIF('РРО 21-25'!CN$18:CN$1158,свод!AY211,'РРО 21-25'!BV$18:BV$1158)</f>
        <v>0</v>
      </c>
      <c r="AI211" s="179">
        <f>SUMIF('РРО 21-25'!CN$18:CN$1158,свод!AY211,'РРО 21-25'!BW$18:BW$1158)</f>
        <v>0</v>
      </c>
      <c r="AJ211" s="179">
        <f>SUMIF('РРО 21-25'!CN$18:CN$1158,свод!AY211,'РРО 21-25'!BX$18:BX$1158)</f>
        <v>759730.12</v>
      </c>
      <c r="AK211" s="179">
        <f>SUMIF('РРО 21-25'!CN$18:CN$1158,свод!AY211,'РРО 21-25'!BY$18:BY$1158)</f>
        <v>0</v>
      </c>
      <c r="AL211" s="179">
        <f>SUMIF('РРО 21-25'!CN$18:CN$1158,свод!AY211,'РРО 21-25'!BZ$18:BZ$1158)</f>
        <v>759730.12</v>
      </c>
      <c r="AM211" s="179">
        <f>SUMIF('РРО 21-25'!CN$18:CN$1158,свод!AY211,'РРО 21-25'!CA$18:CA$1158)</f>
        <v>0</v>
      </c>
      <c r="AN211" s="179">
        <f>SUMIF('РРО 21-25'!CN$18:CN$1158,свод!AY211,'РРО 21-25'!CB$18:CB$1158)</f>
        <v>0</v>
      </c>
      <c r="AO211" s="179">
        <f>SUMIF('РРО 21-25'!CN$18:CN$1158,свод!AY211,'РРО 21-25'!CC$18:CC$1158)</f>
        <v>851000</v>
      </c>
      <c r="AP211" s="179">
        <f>SUMIF('РРО 21-25'!CN$18:CN$1158,свод!AY211,'РРО 21-25'!CD$18:CD$1158)</f>
        <v>0</v>
      </c>
      <c r="AQ211" s="179">
        <f>SUMIF('РРО 21-25'!CN$18:CN$1158,свод!AY211,'РРО 21-25'!CE$18:CE$1158)</f>
        <v>851000</v>
      </c>
      <c r="AR211" s="179">
        <f>SUMIF('РРО 21-25'!CN$18:CN$1158,свод!AY211,'РРО 21-25'!CF$18:CF$1158)</f>
        <v>0</v>
      </c>
      <c r="AS211" s="179">
        <f>SUMIF('РРО 21-25'!CN$18:CN$1158,свод!AY211,'РРО 21-25'!CG$18:CG$1158)</f>
        <v>0</v>
      </c>
      <c r="AT211" s="179">
        <f>SUMIF('РРО 21-25'!CN$18:CN$1158,свод!AY211,'РРО 21-25'!CH$18:CH$1158)</f>
        <v>851000</v>
      </c>
      <c r="AU211" s="179">
        <f>SUMIF('РРО 21-25'!CN$18:CN$1158,свод!AY211,'РРО 21-25'!CI$18:CI$1158)</f>
        <v>0</v>
      </c>
      <c r="AV211" s="179">
        <f>SUMIF('РРО 21-25'!CN$18:CN$1158,свод!AY211,'РРО 21-25'!CJ$18:CJ$1158)</f>
        <v>851000</v>
      </c>
      <c r="AW211" s="179">
        <f>SUMIF('РРО 21-25'!CN$18:CN$1158,свод!AY211,'РРО 21-25'!CK$18:CK$1158)</f>
        <v>0</v>
      </c>
      <c r="AX211" s="179">
        <f>SUMIF('РРО 21-25'!CN$18:CN$1158,свод!AY211,'РРО 21-25'!CL$18:CL$1158)</f>
        <v>0</v>
      </c>
      <c r="AY211" t="str">
        <f t="shared" ref="AY211" si="286">CONCATENATE(A211,C211,D211,E211)</f>
        <v>4040200021006индексации</v>
      </c>
      <c r="BC211" s="142">
        <f t="shared" ref="BC211" si="287">AO211-P211</f>
        <v>0</v>
      </c>
      <c r="BD211" s="142">
        <f t="shared" ref="BD211" si="288">AP211-Q211</f>
        <v>0</v>
      </c>
      <c r="BE211" s="142">
        <f t="shared" ref="BE211" si="289">AQ211-R211</f>
        <v>0</v>
      </c>
      <c r="BF211" s="142">
        <f t="shared" ref="BF211" si="290">AR211-S211</f>
        <v>0</v>
      </c>
      <c r="BG211" s="142">
        <f t="shared" ref="BG211" si="291">AS211-T211</f>
        <v>0</v>
      </c>
      <c r="BH211" s="142">
        <f t="shared" ref="BH211" si="292">AT211-U211</f>
        <v>0</v>
      </c>
      <c r="BI211" s="142">
        <f t="shared" ref="BI211" si="293">AU211-V211</f>
        <v>0</v>
      </c>
      <c r="BJ211" s="142">
        <f t="shared" ref="BJ211" si="294">AV211-W211</f>
        <v>0</v>
      </c>
      <c r="BK211" s="142">
        <f t="shared" ref="BK211" si="295">AW211-X211</f>
        <v>0</v>
      </c>
      <c r="BL211" s="142">
        <f t="shared" ref="BL211" si="296">AX211-Y211</f>
        <v>0</v>
      </c>
    </row>
    <row r="212" spans="1:64" ht="15" customHeight="1">
      <c r="A212" s="432">
        <v>404020022</v>
      </c>
      <c r="B212" s="433" t="s">
        <v>1809</v>
      </c>
      <c r="C212" s="434" t="s">
        <v>219</v>
      </c>
      <c r="D212" s="434" t="s">
        <v>90</v>
      </c>
      <c r="E212" s="435" t="s">
        <v>91</v>
      </c>
      <c r="F212" s="180">
        <f>SUMIF('РРО 21-25'!CN$18:CN$1158,свод!AY212,'РРО 21-25'!AT$18:AT$1158)</f>
        <v>0</v>
      </c>
      <c r="G212" s="180">
        <f>SUMIF('РРО 21-25'!CN$18:CN$1158,свод!AY212,'РРО 21-25'!AU$18:AU$1158)</f>
        <v>0</v>
      </c>
      <c r="H212" s="179">
        <f>SUMIF('РРО 21-25'!CN$18:CN$1158,свод!AY212,'РРО 21-25'!AV$18:AV$1158)</f>
        <v>0</v>
      </c>
      <c r="I212" s="179">
        <f>SUMIF('РРО 21-25'!CN$18:CN$1158,свод!AY212,'РРО 21-25'!AW$18:AW$1158)</f>
        <v>0</v>
      </c>
      <c r="J212" s="179">
        <f>SUMIF('РРО 21-25'!CN$18:CN$1158,свод!AY212,'РРО 21-25'!AX$18:AX$1158)</f>
        <v>0</v>
      </c>
      <c r="K212" s="179">
        <f>SUMIF('РРО 21-25'!CN$18:CN$1158,свод!AY212,'РРО 21-25'!AY$18:AY$1158)</f>
        <v>0</v>
      </c>
      <c r="L212" s="179">
        <f>SUMIF('РРО 21-25'!CN$18:CN$1158,свод!AY212,'РРО 21-25'!AZ$18:AZ$1158)</f>
        <v>0</v>
      </c>
      <c r="M212" s="179">
        <f>SUMIF('РРО 21-25'!CN$18:CN$1158,свод!AY212,'РРО 21-25'!BA$18:BA$1158)</f>
        <v>0</v>
      </c>
      <c r="N212" s="179">
        <f>SUMIF('РРО 21-25'!CN$18:CN$1158,свод!AY212,'РРО 21-25'!BB$18:BB$1158)</f>
        <v>0</v>
      </c>
      <c r="O212" s="179">
        <f>SUMIF('РРО 21-25'!CN$18:CN$1158,свод!AY212,'РРО 21-25'!BC$18:BC$1158)</f>
        <v>0</v>
      </c>
      <c r="P212" s="180">
        <f>SUMIF('РРО 21-25'!CN$18:CN$1158,свод!AY212,'РРО 21-25'!BD$18:BD$1158)</f>
        <v>0</v>
      </c>
      <c r="Q212" s="179">
        <f>SUMIF('РРО 21-25'!CN$18:CN$1158,свод!AY212,'РРО 21-25'!BE$18:BE$1158)</f>
        <v>0</v>
      </c>
      <c r="R212" s="179">
        <f>SUMIF('РРО 21-25'!CN$18:CN$1158,свод!AY212,'РРО 21-25'!BF$18:BF$1158)</f>
        <v>0</v>
      </c>
      <c r="S212" s="179">
        <f>SUMIF('РРО 21-25'!CN$18:CN$1158,свод!AY212,'РРО 21-25'!BG$18:BG$1158)</f>
        <v>0</v>
      </c>
      <c r="T212" s="179">
        <f>SUMIF('РРО 21-25'!CN$18:CN$1158,свод!AY212,'РРО 21-25'!BH$18:BH$1158)</f>
        <v>0</v>
      </c>
      <c r="U212" s="180">
        <f>SUMIF('РРО 21-25'!CN$18:CN$1158,свод!AY212,'РРО 21-25'!BI$18:BI$1158)</f>
        <v>0</v>
      </c>
      <c r="V212" s="179">
        <f>SUMIF('РРО 21-25'!CN$18:CN$1158,свод!AY212,'РРО 21-25'!BJ$18:BJ$1158)</f>
        <v>0</v>
      </c>
      <c r="W212" s="179">
        <f>SUMIF('РРО 21-25'!CN$18:CN$1158,свод!AY212,'РРО 21-25'!BK$18:BK$1158)</f>
        <v>0</v>
      </c>
      <c r="X212" s="179">
        <f>SUMIF('РРО 21-25'!CN$18:CN$1158,свод!AY212,'РРО 21-25'!BL$18:BL$1158)</f>
        <v>0</v>
      </c>
      <c r="Y212" s="179">
        <f>SUMIF('РРО 21-25'!CN$18:CN$1158,свод!AY212,'РРО 21-25'!BM$18:BM$1158)</f>
        <v>0</v>
      </c>
      <c r="Z212" s="180">
        <f>SUMIF('РРО 21-25'!CN$18:CN$1158,свод!AY212,'РРО 21-25'!BN$18:BN$1158)</f>
        <v>0</v>
      </c>
      <c r="AA212" s="179">
        <f>SUMIF('РРО 21-25'!CN$18:CN$1158,свод!AY212,'РРО 21-25'!BO$18:BO$1158)</f>
        <v>0</v>
      </c>
      <c r="AB212" s="179">
        <f>SUMIF('РРО 21-25'!CN$18:CN$1158,свод!AY212,'РРО 21-25'!BP$18:BP$1158)</f>
        <v>0</v>
      </c>
      <c r="AC212" s="179">
        <f>SUMIF('РРО 21-25'!CN$18:CN$1158,свод!AY212,'РРО 21-25'!BQ$18:BQ$1158)</f>
        <v>0</v>
      </c>
      <c r="AD212" s="179">
        <f>SUMIF('РРО 21-25'!CN$18:CN$1158,свод!AY212,'РРО 21-25'!BR$18:BR$1158)</f>
        <v>0</v>
      </c>
      <c r="AE212" s="180">
        <f>SUMIF('РРО 21-25'!CN$18:CN$1158,свод!AY212,'РРО 21-25'!BS$18:BS$1158)</f>
        <v>0</v>
      </c>
      <c r="AF212" s="179">
        <f>SUMIF('РРО 21-25'!CN$18:CN$1158,свод!AY212,'РРО 21-25'!BT$18:BT$1158)</f>
        <v>0</v>
      </c>
      <c r="AG212" s="179">
        <f>SUMIF('РРО 21-25'!CN$18:CN$1158,свод!AY212,'РРО 21-25'!BU$18:BU$1158)</f>
        <v>0</v>
      </c>
      <c r="AH212" s="179">
        <f>SUMIF('РРО 21-25'!CN$18:CN$1158,свод!AY212,'РРО 21-25'!BV$18:BV$1158)</f>
        <v>0</v>
      </c>
      <c r="AI212" s="179">
        <f>SUMIF('РРО 21-25'!CN$18:CN$1158,свод!AY212,'РРО 21-25'!BW$18:BW$1158)</f>
        <v>0</v>
      </c>
      <c r="AJ212" s="179">
        <f>SUMIF('РРО 21-25'!CN$18:CN$1158,свод!AY212,'РРО 21-25'!BX$18:BX$1158)</f>
        <v>0</v>
      </c>
      <c r="AK212" s="179">
        <f>SUMIF('РРО 21-25'!CN$18:CN$1158,свод!AY212,'РРО 21-25'!BY$18:BY$1158)</f>
        <v>0</v>
      </c>
      <c r="AL212" s="179">
        <f>SUMIF('РРО 21-25'!CN$18:CN$1158,свод!AY212,'РРО 21-25'!BZ$18:BZ$1158)</f>
        <v>0</v>
      </c>
      <c r="AM212" s="179">
        <f>SUMIF('РРО 21-25'!CN$18:CN$1158,свод!AY212,'РРО 21-25'!CA$18:CA$1158)</f>
        <v>0</v>
      </c>
      <c r="AN212" s="179">
        <f>SUMIF('РРО 21-25'!CN$18:CN$1158,свод!AY212,'РРО 21-25'!CB$18:CB$1158)</f>
        <v>0</v>
      </c>
      <c r="AO212" s="179">
        <f>SUMIF('РРО 21-25'!CN$18:CN$1158,свод!AY212,'РРО 21-25'!CC$18:CC$1158)</f>
        <v>0</v>
      </c>
      <c r="AP212" s="179">
        <f>SUMIF('РРО 21-25'!CN$18:CN$1158,свод!AY212,'РРО 21-25'!CD$18:CD$1158)</f>
        <v>0</v>
      </c>
      <c r="AQ212" s="179">
        <f>SUMIF('РРО 21-25'!CN$18:CN$1158,свод!AY212,'РРО 21-25'!CE$18:CE$1158)</f>
        <v>0</v>
      </c>
      <c r="AR212" s="179">
        <f>SUMIF('РРО 21-25'!CN$18:CN$1158,свод!AY212,'РРО 21-25'!CF$18:CF$1158)</f>
        <v>0</v>
      </c>
      <c r="AS212" s="179">
        <f>SUMIF('РРО 21-25'!CN$18:CN$1158,свод!AY212,'РРО 21-25'!CG$18:CG$1158)</f>
        <v>0</v>
      </c>
      <c r="AT212" s="179">
        <f>SUMIF('РРО 21-25'!CN$18:CN$1158,свод!AY212,'РРО 21-25'!CH$18:CH$1158)</f>
        <v>0</v>
      </c>
      <c r="AU212" s="179">
        <f>SUMIF('РРО 21-25'!CN$18:CN$1158,свод!AY212,'РРО 21-25'!CI$18:CI$1158)</f>
        <v>0</v>
      </c>
      <c r="AV212" s="179">
        <f>SUMIF('РРО 21-25'!CN$18:CN$1158,свод!AY212,'РРО 21-25'!CJ$18:CJ$1158)</f>
        <v>0</v>
      </c>
      <c r="AW212" s="179">
        <f>SUMIF('РРО 21-25'!CN$18:CN$1158,свод!AY212,'РРО 21-25'!CK$18:CK$1158)</f>
        <v>0</v>
      </c>
      <c r="AX212" s="179">
        <f>SUMIF('РРО 21-25'!CN$18:CN$1158,свод!AY212,'РРО 21-25'!CL$18:CL$1158)</f>
        <v>0</v>
      </c>
      <c r="AY212" t="str">
        <f t="shared" si="217"/>
        <v>4040200220702нормативный</v>
      </c>
      <c r="BC212" s="142">
        <f t="shared" si="276"/>
        <v>0</v>
      </c>
      <c r="BD212" s="142">
        <f t="shared" si="277"/>
        <v>0</v>
      </c>
      <c r="BE212" s="142">
        <f t="shared" si="278"/>
        <v>0</v>
      </c>
      <c r="BF212" s="142">
        <f t="shared" si="279"/>
        <v>0</v>
      </c>
      <c r="BG212" s="142">
        <f t="shared" si="280"/>
        <v>0</v>
      </c>
      <c r="BH212" s="142">
        <f t="shared" si="281"/>
        <v>0</v>
      </c>
      <c r="BI212" s="142">
        <f t="shared" si="282"/>
        <v>0</v>
      </c>
      <c r="BJ212" s="142">
        <f t="shared" si="283"/>
        <v>0</v>
      </c>
      <c r="BK212" s="142">
        <f t="shared" si="284"/>
        <v>0</v>
      </c>
      <c r="BL212" s="142">
        <f t="shared" si="285"/>
        <v>0</v>
      </c>
    </row>
    <row r="213" spans="1:64" ht="15" customHeight="1">
      <c r="A213" s="432">
        <v>404020024</v>
      </c>
      <c r="B213" s="437" t="s">
        <v>1808</v>
      </c>
      <c r="C213" s="434" t="s">
        <v>219</v>
      </c>
      <c r="D213" s="434" t="s">
        <v>71</v>
      </c>
      <c r="E213" s="435" t="s">
        <v>91</v>
      </c>
      <c r="F213" s="180">
        <f>SUMIF('РРО 21-25'!CN$18:CN$1158,свод!AY213,'РРО 21-25'!AT$18:AT$1158)</f>
        <v>0</v>
      </c>
      <c r="G213" s="180">
        <f>SUMIF('РРО 21-25'!CN$18:CN$1158,свод!AY213,'РРО 21-25'!AU$18:AU$1158)</f>
        <v>0</v>
      </c>
      <c r="H213" s="179">
        <f>SUMIF('РРО 21-25'!CN$18:CN$1158,свод!AY213,'РРО 21-25'!AV$18:AV$1158)</f>
        <v>0</v>
      </c>
      <c r="I213" s="179">
        <f>SUMIF('РРО 21-25'!CN$18:CN$1158,свод!AY213,'РРО 21-25'!AW$18:AW$1158)</f>
        <v>0</v>
      </c>
      <c r="J213" s="179">
        <f>SUMIF('РРО 21-25'!CN$18:CN$1158,свод!AY213,'РРО 21-25'!AX$18:AX$1158)</f>
        <v>0</v>
      </c>
      <c r="K213" s="179">
        <f>SUMIF('РРО 21-25'!CN$18:CN$1158,свод!AY213,'РРО 21-25'!AY$18:AY$1158)</f>
        <v>0</v>
      </c>
      <c r="L213" s="179">
        <f>SUMIF('РРО 21-25'!CN$18:CN$1158,свод!AY213,'РРО 21-25'!AZ$18:AZ$1158)</f>
        <v>0</v>
      </c>
      <c r="M213" s="179">
        <f>SUMIF('РРО 21-25'!CN$18:CN$1158,свод!AY213,'РРО 21-25'!BA$18:BA$1158)</f>
        <v>0</v>
      </c>
      <c r="N213" s="179">
        <f>SUMIF('РРО 21-25'!CN$18:CN$1158,свод!AY213,'РРО 21-25'!BB$18:BB$1158)</f>
        <v>0</v>
      </c>
      <c r="O213" s="179">
        <f>SUMIF('РРО 21-25'!CN$18:CN$1158,свод!AY213,'РРО 21-25'!BC$18:BC$1158)</f>
        <v>0</v>
      </c>
      <c r="P213" s="180">
        <f>SUMIF('РРО 21-25'!CN$18:CN$1158,свод!AY213,'РРО 21-25'!BD$18:BD$1158)</f>
        <v>0</v>
      </c>
      <c r="Q213" s="179">
        <f>SUMIF('РРО 21-25'!CN$18:CN$1158,свод!AY213,'РРО 21-25'!BE$18:BE$1158)</f>
        <v>0</v>
      </c>
      <c r="R213" s="179">
        <f>SUMIF('РРО 21-25'!CN$18:CN$1158,свод!AY213,'РРО 21-25'!BF$18:BF$1158)</f>
        <v>0</v>
      </c>
      <c r="S213" s="179">
        <f>SUMIF('РРО 21-25'!CN$18:CN$1158,свод!AY213,'РРО 21-25'!BG$18:BG$1158)</f>
        <v>0</v>
      </c>
      <c r="T213" s="179">
        <f>SUMIF('РРО 21-25'!CN$18:CN$1158,свод!AY213,'РРО 21-25'!BH$18:BH$1158)</f>
        <v>0</v>
      </c>
      <c r="U213" s="180">
        <f>SUMIF('РРО 21-25'!CN$18:CN$1158,свод!AY213,'РРО 21-25'!BI$18:BI$1158)</f>
        <v>0</v>
      </c>
      <c r="V213" s="179">
        <f>SUMIF('РРО 21-25'!CN$18:CN$1158,свод!AY213,'РРО 21-25'!BJ$18:BJ$1158)</f>
        <v>0</v>
      </c>
      <c r="W213" s="179">
        <f>SUMIF('РРО 21-25'!CN$18:CN$1158,свод!AY213,'РРО 21-25'!BK$18:BK$1158)</f>
        <v>0</v>
      </c>
      <c r="X213" s="179">
        <f>SUMIF('РРО 21-25'!CN$18:CN$1158,свод!AY213,'РРО 21-25'!BL$18:BL$1158)</f>
        <v>0</v>
      </c>
      <c r="Y213" s="179">
        <f>SUMIF('РРО 21-25'!CN$18:CN$1158,свод!AY213,'РРО 21-25'!BM$18:BM$1158)</f>
        <v>0</v>
      </c>
      <c r="Z213" s="180">
        <f>SUMIF('РРО 21-25'!CN$18:CN$1158,свод!AY213,'РРО 21-25'!BN$18:BN$1158)</f>
        <v>0</v>
      </c>
      <c r="AA213" s="179">
        <f>SUMIF('РРО 21-25'!CN$18:CN$1158,свод!AY213,'РРО 21-25'!BO$18:BO$1158)</f>
        <v>0</v>
      </c>
      <c r="AB213" s="179">
        <f>SUMIF('РРО 21-25'!CN$18:CN$1158,свод!AY213,'РРО 21-25'!BP$18:BP$1158)</f>
        <v>0</v>
      </c>
      <c r="AC213" s="179">
        <f>SUMIF('РРО 21-25'!CN$18:CN$1158,свод!AY213,'РРО 21-25'!BQ$18:BQ$1158)</f>
        <v>0</v>
      </c>
      <c r="AD213" s="179">
        <f>SUMIF('РРО 21-25'!CN$18:CN$1158,свод!AY213,'РРО 21-25'!BR$18:BR$1158)</f>
        <v>0</v>
      </c>
      <c r="AE213" s="180">
        <f>SUMIF('РРО 21-25'!CN$18:CN$1158,свод!AY213,'РРО 21-25'!BS$18:BS$1158)</f>
        <v>0</v>
      </c>
      <c r="AF213" s="179">
        <f>SUMIF('РРО 21-25'!CN$18:CN$1158,свод!AY213,'РРО 21-25'!BT$18:BT$1158)</f>
        <v>0</v>
      </c>
      <c r="AG213" s="179">
        <f>SUMIF('РРО 21-25'!CN$18:CN$1158,свод!AY213,'РРО 21-25'!BU$18:BU$1158)</f>
        <v>0</v>
      </c>
      <c r="AH213" s="179">
        <f>SUMIF('РРО 21-25'!CN$18:CN$1158,свод!AY213,'РРО 21-25'!BV$18:BV$1158)</f>
        <v>0</v>
      </c>
      <c r="AI213" s="179">
        <f>SUMIF('РРО 21-25'!CN$18:CN$1158,свод!AY213,'РРО 21-25'!BW$18:BW$1158)</f>
        <v>0</v>
      </c>
      <c r="AJ213" s="179">
        <f>SUMIF('РРО 21-25'!CN$18:CN$1158,свод!AY213,'РРО 21-25'!BX$18:BX$1158)</f>
        <v>0</v>
      </c>
      <c r="AK213" s="179">
        <f>SUMIF('РРО 21-25'!CN$18:CN$1158,свод!AY213,'РРО 21-25'!BY$18:BY$1158)</f>
        <v>0</v>
      </c>
      <c r="AL213" s="179">
        <f>SUMIF('РРО 21-25'!CN$18:CN$1158,свод!AY213,'РРО 21-25'!BZ$18:BZ$1158)</f>
        <v>0</v>
      </c>
      <c r="AM213" s="179">
        <f>SUMIF('РРО 21-25'!CN$18:CN$1158,свод!AY213,'РРО 21-25'!CA$18:CA$1158)</f>
        <v>0</v>
      </c>
      <c r="AN213" s="179">
        <f>SUMIF('РРО 21-25'!CN$18:CN$1158,свод!AY213,'РРО 21-25'!CB$18:CB$1158)</f>
        <v>0</v>
      </c>
      <c r="AO213" s="179">
        <f>SUMIF('РРО 21-25'!CN$18:CN$1158,свод!AY213,'РРО 21-25'!CC$18:CC$1158)</f>
        <v>0</v>
      </c>
      <c r="AP213" s="179">
        <f>SUMIF('РРО 21-25'!CN$18:CN$1158,свод!AY213,'РРО 21-25'!CD$18:CD$1158)</f>
        <v>0</v>
      </c>
      <c r="AQ213" s="179">
        <f>SUMIF('РРО 21-25'!CN$18:CN$1158,свод!AY213,'РРО 21-25'!CE$18:CE$1158)</f>
        <v>0</v>
      </c>
      <c r="AR213" s="179">
        <f>SUMIF('РРО 21-25'!CN$18:CN$1158,свод!AY213,'РРО 21-25'!CF$18:CF$1158)</f>
        <v>0</v>
      </c>
      <c r="AS213" s="179">
        <f>SUMIF('РРО 21-25'!CN$18:CN$1158,свод!AY213,'РРО 21-25'!CG$18:CG$1158)</f>
        <v>0</v>
      </c>
      <c r="AT213" s="179">
        <f>SUMIF('РРО 21-25'!CN$18:CN$1158,свод!AY213,'РРО 21-25'!CH$18:CH$1158)</f>
        <v>0</v>
      </c>
      <c r="AU213" s="179">
        <f>SUMIF('РРО 21-25'!CN$18:CN$1158,свод!AY213,'РРО 21-25'!CI$18:CI$1158)</f>
        <v>0</v>
      </c>
      <c r="AV213" s="179">
        <f>SUMIF('РРО 21-25'!CN$18:CN$1158,свод!AY213,'РРО 21-25'!CJ$18:CJ$1158)</f>
        <v>0</v>
      </c>
      <c r="AW213" s="179">
        <f>SUMIF('РРО 21-25'!CN$18:CN$1158,свод!AY213,'РРО 21-25'!CK$18:CK$1158)</f>
        <v>0</v>
      </c>
      <c r="AX213" s="179">
        <f>SUMIF('РРО 21-25'!CN$18:CN$1158,свод!AY213,'РРО 21-25'!CL$18:CL$1158)</f>
        <v>0</v>
      </c>
      <c r="AY213" t="str">
        <f t="shared" si="217"/>
        <v>4040200240701нормативный</v>
      </c>
      <c r="BC213" s="142">
        <f t="shared" si="276"/>
        <v>0</v>
      </c>
      <c r="BD213" s="142">
        <f t="shared" si="277"/>
        <v>0</v>
      </c>
      <c r="BE213" s="142">
        <f t="shared" si="278"/>
        <v>0</v>
      </c>
      <c r="BF213" s="142">
        <f t="shared" si="279"/>
        <v>0</v>
      </c>
      <c r="BG213" s="142">
        <f t="shared" si="280"/>
        <v>0</v>
      </c>
      <c r="BH213" s="142">
        <f t="shared" si="281"/>
        <v>0</v>
      </c>
      <c r="BI213" s="142">
        <f t="shared" si="282"/>
        <v>0</v>
      </c>
      <c r="BJ213" s="142">
        <f t="shared" si="283"/>
        <v>0</v>
      </c>
      <c r="BK213" s="142">
        <f t="shared" si="284"/>
        <v>0</v>
      </c>
      <c r="BL213" s="142">
        <f t="shared" si="285"/>
        <v>0</v>
      </c>
    </row>
    <row r="214" spans="1:64" ht="15" customHeight="1">
      <c r="A214" s="184">
        <v>404020033</v>
      </c>
      <c r="B214" s="185"/>
      <c r="C214" s="182" t="s">
        <v>219</v>
      </c>
      <c r="D214" s="182" t="s">
        <v>90</v>
      </c>
      <c r="E214" s="181" t="s">
        <v>91</v>
      </c>
      <c r="F214" s="180">
        <f>SUMIF('РРО 21-25'!CN$18:CN$1158,свод!AY214,'РРО 21-25'!AT$18:AT$1158)</f>
        <v>7871106.6699999999</v>
      </c>
      <c r="G214" s="180">
        <f>SUMIF('РРО 21-25'!CN$18:CN$1158,свод!AY214,'РРО 21-25'!AU$18:AU$1158)</f>
        <v>7871106.6699999999</v>
      </c>
      <c r="H214" s="179">
        <f>SUMIF('РРО 21-25'!CN$18:CN$1158,свод!AY214,'РРО 21-25'!AV$18:AV$1158)</f>
        <v>0</v>
      </c>
      <c r="I214" s="179">
        <f>SUMIF('РРО 21-25'!CN$18:CN$1158,свод!AY214,'РРО 21-25'!AW$18:AW$1158)</f>
        <v>0</v>
      </c>
      <c r="J214" s="179">
        <f>SUMIF('РРО 21-25'!CN$18:CN$1158,свод!AY214,'РРО 21-25'!AX$18:AX$1158)</f>
        <v>7871106.6699999999</v>
      </c>
      <c r="K214" s="179">
        <f>SUMIF('РРО 21-25'!CN$18:CN$1158,свод!AY214,'РРО 21-25'!AY$18:AY$1158)</f>
        <v>7871106.6699999999</v>
      </c>
      <c r="L214" s="179">
        <f>SUMIF('РРО 21-25'!CN$18:CN$1158,свод!AY214,'РРО 21-25'!AZ$18:AZ$1158)</f>
        <v>0</v>
      </c>
      <c r="M214" s="179">
        <f>SUMIF('РРО 21-25'!CN$18:CN$1158,свод!AY214,'РРО 21-25'!BA$18:BA$1158)</f>
        <v>0</v>
      </c>
      <c r="N214" s="179">
        <f>SUMIF('РРО 21-25'!CN$18:CN$1158,свод!AY214,'РРО 21-25'!BB$18:BB$1158)</f>
        <v>0</v>
      </c>
      <c r="O214" s="179">
        <f>SUMIF('РРО 21-25'!CN$18:CN$1158,свод!AY214,'РРО 21-25'!BC$18:BC$1158)</f>
        <v>0</v>
      </c>
      <c r="P214" s="180">
        <f>SUMIF('РРО 21-25'!CN$18:CN$1158,свод!AY214,'РРО 21-25'!BD$18:BD$1158)</f>
        <v>8758295</v>
      </c>
      <c r="Q214" s="179">
        <f>SUMIF('РРО 21-25'!CN$18:CN$1158,свод!AY214,'РРО 21-25'!BE$18:BE$1158)</f>
        <v>0</v>
      </c>
      <c r="R214" s="179">
        <f>SUMIF('РРО 21-25'!CN$18:CN$1158,свод!AY214,'РРО 21-25'!BF$18:BF$1158)</f>
        <v>8758295</v>
      </c>
      <c r="S214" s="179">
        <f>SUMIF('РРО 21-25'!CN$18:CN$1158,свод!AY214,'РРО 21-25'!BG$18:BG$1158)</f>
        <v>0</v>
      </c>
      <c r="T214" s="179">
        <f>SUMIF('РРО 21-25'!CN$18:CN$1158,свод!AY214,'РРО 21-25'!BH$18:BH$1158)</f>
        <v>0</v>
      </c>
      <c r="U214" s="180">
        <f>SUMIF('РРО 21-25'!CN$18:CN$1158,свод!AY214,'РРО 21-25'!BI$18:BI$1158)</f>
        <v>8655060</v>
      </c>
      <c r="V214" s="179">
        <f>SUMIF('РРО 21-25'!CN$18:CN$1158,свод!AY214,'РРО 21-25'!BJ$18:BJ$1158)</f>
        <v>0</v>
      </c>
      <c r="W214" s="179">
        <f>SUMIF('РРО 21-25'!CN$18:CN$1158,свод!AY214,'РРО 21-25'!BK$18:BK$1158)</f>
        <v>8655060</v>
      </c>
      <c r="X214" s="179">
        <f>SUMIF('РРО 21-25'!CN$18:CN$1158,свод!AY214,'РРО 21-25'!BL$18:BL$1158)</f>
        <v>0</v>
      </c>
      <c r="Y214" s="179">
        <f>SUMIF('РРО 21-25'!CN$18:CN$1158,свод!AY214,'РРО 21-25'!BM$18:BM$1158)</f>
        <v>0</v>
      </c>
      <c r="Z214" s="180">
        <f>SUMIF('РРО 21-25'!CN$18:CN$1158,свод!AY214,'РРО 21-25'!BN$18:BN$1158)</f>
        <v>8655060</v>
      </c>
      <c r="AA214" s="179">
        <f>SUMIF('РРО 21-25'!CN$18:CN$1158,свод!AY214,'РРО 21-25'!BO$18:BO$1158)</f>
        <v>0</v>
      </c>
      <c r="AB214" s="179">
        <f>SUMIF('РРО 21-25'!CN$18:CN$1158,свод!AY214,'РРО 21-25'!BP$18:BP$1158)</f>
        <v>8655060</v>
      </c>
      <c r="AC214" s="179">
        <f>SUMIF('РРО 21-25'!CN$18:CN$1158,свод!AY214,'РРО 21-25'!BQ$18:BQ$1158)</f>
        <v>0</v>
      </c>
      <c r="AD214" s="179">
        <f>SUMIF('РРО 21-25'!CN$18:CN$1158,свод!AY214,'РРО 21-25'!BR$18:BR$1158)</f>
        <v>0</v>
      </c>
      <c r="AE214" s="180">
        <f>SUMIF('РРО 21-25'!CN$18:CN$1158,свод!AY214,'РРО 21-25'!BS$18:BS$1158)</f>
        <v>8655060</v>
      </c>
      <c r="AF214" s="179">
        <f>SUMIF('РРО 21-25'!CN$18:CN$1158,свод!AY214,'РРО 21-25'!BT$18:BT$1158)</f>
        <v>0</v>
      </c>
      <c r="AG214" s="179">
        <f>SUMIF('РРО 21-25'!CN$18:CN$1158,свод!AY214,'РРО 21-25'!BU$18:BU$1158)</f>
        <v>8655060</v>
      </c>
      <c r="AH214" s="179">
        <f>SUMIF('РРО 21-25'!CN$18:CN$1158,свод!AY214,'РРО 21-25'!BV$18:BV$1158)</f>
        <v>0</v>
      </c>
      <c r="AI214" s="179">
        <f>SUMIF('РРО 21-25'!CN$18:CN$1158,свод!AY214,'РРО 21-25'!BW$18:BW$1158)</f>
        <v>0</v>
      </c>
      <c r="AJ214" s="179">
        <f>SUMIF('РРО 21-25'!CN$18:CN$1158,свод!AY214,'РРО 21-25'!BX$18:BX$1158)</f>
        <v>7871106.6699999999</v>
      </c>
      <c r="AK214" s="179">
        <f>SUMIF('РРО 21-25'!CN$18:CN$1158,свод!AY214,'РРО 21-25'!BY$18:BY$1158)</f>
        <v>0</v>
      </c>
      <c r="AL214" s="179">
        <f>SUMIF('РРО 21-25'!CN$18:CN$1158,свод!AY214,'РРО 21-25'!BZ$18:BZ$1158)</f>
        <v>7871106.6699999999</v>
      </c>
      <c r="AM214" s="179">
        <f>SUMIF('РРО 21-25'!CN$18:CN$1158,свод!AY214,'РРО 21-25'!CA$18:CA$1158)</f>
        <v>0</v>
      </c>
      <c r="AN214" s="179">
        <f>SUMIF('РРО 21-25'!CN$18:CN$1158,свод!AY214,'РРО 21-25'!CB$18:CB$1158)</f>
        <v>0</v>
      </c>
      <c r="AO214" s="179">
        <f>SUMIF('РРО 21-25'!CN$18:CN$1158,свод!AY214,'РРО 21-25'!CC$18:CC$1158)</f>
        <v>8758295</v>
      </c>
      <c r="AP214" s="179">
        <f>SUMIF('РРО 21-25'!CN$18:CN$1158,свод!AY214,'РРО 21-25'!CD$18:CD$1158)</f>
        <v>0</v>
      </c>
      <c r="AQ214" s="179">
        <f>SUMIF('РРО 21-25'!CN$18:CN$1158,свод!AY214,'РРО 21-25'!CE$18:CE$1158)</f>
        <v>8758295</v>
      </c>
      <c r="AR214" s="179">
        <f>SUMIF('РРО 21-25'!CN$18:CN$1158,свод!AY214,'РРО 21-25'!CF$18:CF$1158)</f>
        <v>0</v>
      </c>
      <c r="AS214" s="179">
        <f>SUMIF('РРО 21-25'!CN$18:CN$1158,свод!AY214,'РРО 21-25'!CG$18:CG$1158)</f>
        <v>0</v>
      </c>
      <c r="AT214" s="179">
        <f>SUMIF('РРО 21-25'!CN$18:CN$1158,свод!AY214,'РРО 21-25'!CH$18:CH$1158)</f>
        <v>8655060</v>
      </c>
      <c r="AU214" s="179">
        <f>SUMIF('РРО 21-25'!CN$18:CN$1158,свод!AY214,'РРО 21-25'!CI$18:CI$1158)</f>
        <v>0</v>
      </c>
      <c r="AV214" s="179">
        <f>SUMIF('РРО 21-25'!CN$18:CN$1158,свод!AY214,'РРО 21-25'!CJ$18:CJ$1158)</f>
        <v>8655060</v>
      </c>
      <c r="AW214" s="179">
        <f>SUMIF('РРО 21-25'!CN$18:CN$1158,свод!AY214,'РРО 21-25'!CK$18:CK$1158)</f>
        <v>0</v>
      </c>
      <c r="AX214" s="179">
        <f>SUMIF('РРО 21-25'!CN$18:CN$1158,свод!AY214,'РРО 21-25'!CL$18:CL$1158)</f>
        <v>0</v>
      </c>
      <c r="AY214" t="str">
        <f t="shared" ref="AY214:AY215" si="297">CONCATENATE(A214,C214,D214,E214)</f>
        <v>4040200330702нормативный</v>
      </c>
      <c r="BC214" s="142">
        <f t="shared" si="276"/>
        <v>0</v>
      </c>
      <c r="BD214" s="142">
        <f t="shared" si="277"/>
        <v>0</v>
      </c>
      <c r="BE214" s="142">
        <f t="shared" si="278"/>
        <v>0</v>
      </c>
      <c r="BF214" s="142">
        <f t="shared" si="279"/>
        <v>0</v>
      </c>
      <c r="BG214" s="142">
        <f t="shared" si="280"/>
        <v>0</v>
      </c>
      <c r="BH214" s="142">
        <f t="shared" si="281"/>
        <v>0</v>
      </c>
      <c r="BI214" s="142">
        <f t="shared" si="282"/>
        <v>0</v>
      </c>
      <c r="BJ214" s="142">
        <f t="shared" si="283"/>
        <v>0</v>
      </c>
      <c r="BK214" s="142">
        <f t="shared" si="284"/>
        <v>0</v>
      </c>
      <c r="BL214" s="142">
        <f t="shared" si="285"/>
        <v>0</v>
      </c>
    </row>
    <row r="215" spans="1:64" ht="15" customHeight="1">
      <c r="A215" s="184">
        <v>404020035</v>
      </c>
      <c r="B215" s="185"/>
      <c r="C215" s="182" t="s">
        <v>219</v>
      </c>
      <c r="D215" s="182" t="s">
        <v>71</v>
      </c>
      <c r="E215" s="181" t="s">
        <v>91</v>
      </c>
      <c r="F215" s="180">
        <f>SUMIF('РРО 21-25'!CN$18:CN$1158,свод!AY215,'РРО 21-25'!AT$18:AT$1158)</f>
        <v>8947737</v>
      </c>
      <c r="G215" s="180">
        <f>SUMIF('РРО 21-25'!CN$18:CN$1158,свод!AY215,'РРО 21-25'!AU$18:AU$1158)</f>
        <v>8947737</v>
      </c>
      <c r="H215" s="179">
        <f>SUMIF('РРО 21-25'!CN$18:CN$1158,свод!AY215,'РРО 21-25'!AV$18:AV$1158)</f>
        <v>0</v>
      </c>
      <c r="I215" s="179">
        <f>SUMIF('РРО 21-25'!CN$18:CN$1158,свод!AY215,'РРО 21-25'!AW$18:AW$1158)</f>
        <v>0</v>
      </c>
      <c r="J215" s="179">
        <f>SUMIF('РРО 21-25'!CN$18:CN$1158,свод!AY215,'РРО 21-25'!AX$18:AX$1158)</f>
        <v>8947737</v>
      </c>
      <c r="K215" s="179">
        <f>SUMIF('РРО 21-25'!CN$18:CN$1158,свод!AY215,'РРО 21-25'!AY$18:AY$1158)</f>
        <v>8947737</v>
      </c>
      <c r="L215" s="179">
        <f>SUMIF('РРО 21-25'!CN$18:CN$1158,свод!AY215,'РРО 21-25'!AZ$18:AZ$1158)</f>
        <v>0</v>
      </c>
      <c r="M215" s="179">
        <f>SUMIF('РРО 21-25'!CN$18:CN$1158,свод!AY215,'РРО 21-25'!BA$18:BA$1158)</f>
        <v>0</v>
      </c>
      <c r="N215" s="179">
        <f>SUMIF('РРО 21-25'!CN$18:CN$1158,свод!AY215,'РРО 21-25'!BB$18:BB$1158)</f>
        <v>0</v>
      </c>
      <c r="O215" s="179">
        <f>SUMIF('РРО 21-25'!CN$18:CN$1158,свод!AY215,'РРО 21-25'!BC$18:BC$1158)</f>
        <v>0</v>
      </c>
      <c r="P215" s="180">
        <f>SUMIF('РРО 21-25'!CN$18:CN$1158,свод!AY215,'РРО 21-25'!BD$18:BD$1158)</f>
        <v>8902706</v>
      </c>
      <c r="Q215" s="179">
        <f>SUMIF('РРО 21-25'!CN$18:CN$1158,свод!AY215,'РРО 21-25'!BE$18:BE$1158)</f>
        <v>0</v>
      </c>
      <c r="R215" s="179">
        <f>SUMIF('РРО 21-25'!CN$18:CN$1158,свод!AY215,'РРО 21-25'!BF$18:BF$1158)</f>
        <v>8902706</v>
      </c>
      <c r="S215" s="179">
        <f>SUMIF('РРО 21-25'!CN$18:CN$1158,свод!AY215,'РРО 21-25'!BG$18:BG$1158)</f>
        <v>0</v>
      </c>
      <c r="T215" s="179">
        <f>SUMIF('РРО 21-25'!CN$18:CN$1158,свод!AY215,'РРО 21-25'!BH$18:BH$1158)</f>
        <v>0</v>
      </c>
      <c r="U215" s="180">
        <f>SUMIF('РРО 21-25'!CN$18:CN$1158,свод!AY215,'РРО 21-25'!BI$18:BI$1158)</f>
        <v>7951980</v>
      </c>
      <c r="V215" s="179">
        <f>SUMIF('РРО 21-25'!CN$18:CN$1158,свод!AY215,'РРО 21-25'!BJ$18:BJ$1158)</f>
        <v>0</v>
      </c>
      <c r="W215" s="179">
        <f>SUMIF('РРО 21-25'!CN$18:CN$1158,свод!AY215,'РРО 21-25'!BK$18:BK$1158)</f>
        <v>7951980</v>
      </c>
      <c r="X215" s="179">
        <f>SUMIF('РРО 21-25'!CN$18:CN$1158,свод!AY215,'РРО 21-25'!BL$18:BL$1158)</f>
        <v>0</v>
      </c>
      <c r="Y215" s="179">
        <f>SUMIF('РРО 21-25'!CN$18:CN$1158,свод!AY215,'РРО 21-25'!BM$18:BM$1158)</f>
        <v>0</v>
      </c>
      <c r="Z215" s="180">
        <f>SUMIF('РРО 21-25'!CN$18:CN$1158,свод!AY215,'РРО 21-25'!BN$18:BN$1158)</f>
        <v>7951980</v>
      </c>
      <c r="AA215" s="179">
        <f>SUMIF('РРО 21-25'!CN$18:CN$1158,свод!AY215,'РРО 21-25'!BO$18:BO$1158)</f>
        <v>0</v>
      </c>
      <c r="AB215" s="179">
        <f>SUMIF('РРО 21-25'!CN$18:CN$1158,свод!AY215,'РРО 21-25'!BP$18:BP$1158)</f>
        <v>7951980</v>
      </c>
      <c r="AC215" s="179">
        <f>SUMIF('РРО 21-25'!CN$18:CN$1158,свод!AY215,'РРО 21-25'!BQ$18:BQ$1158)</f>
        <v>0</v>
      </c>
      <c r="AD215" s="179">
        <f>SUMIF('РРО 21-25'!CN$18:CN$1158,свод!AY215,'РРО 21-25'!BR$18:BR$1158)</f>
        <v>0</v>
      </c>
      <c r="AE215" s="180">
        <f>SUMIF('РРО 21-25'!CN$18:CN$1158,свод!AY215,'РРО 21-25'!BS$18:BS$1158)</f>
        <v>7951980</v>
      </c>
      <c r="AF215" s="179">
        <f>SUMIF('РРО 21-25'!CN$18:CN$1158,свод!AY215,'РРО 21-25'!BT$18:BT$1158)</f>
        <v>0</v>
      </c>
      <c r="AG215" s="179">
        <f>SUMIF('РРО 21-25'!CN$18:CN$1158,свод!AY215,'РРО 21-25'!BU$18:BU$1158)</f>
        <v>7951980</v>
      </c>
      <c r="AH215" s="179">
        <f>SUMIF('РРО 21-25'!CN$18:CN$1158,свод!AY215,'РРО 21-25'!BV$18:BV$1158)</f>
        <v>0</v>
      </c>
      <c r="AI215" s="179">
        <f>SUMIF('РРО 21-25'!CN$18:CN$1158,свод!AY215,'РРО 21-25'!BW$18:BW$1158)</f>
        <v>0</v>
      </c>
      <c r="AJ215" s="179">
        <f>SUMIF('РРО 21-25'!CN$18:CN$1158,свод!AY215,'РРО 21-25'!BX$18:BX$1158)</f>
        <v>8947737</v>
      </c>
      <c r="AK215" s="179">
        <f>SUMIF('РРО 21-25'!CN$18:CN$1158,свод!AY215,'РРО 21-25'!BY$18:BY$1158)</f>
        <v>0</v>
      </c>
      <c r="AL215" s="179">
        <f>SUMIF('РРО 21-25'!CN$18:CN$1158,свод!AY215,'РРО 21-25'!BZ$18:BZ$1158)</f>
        <v>8947737</v>
      </c>
      <c r="AM215" s="179">
        <f>SUMIF('РРО 21-25'!CN$18:CN$1158,свод!AY215,'РРО 21-25'!CA$18:CA$1158)</f>
        <v>0</v>
      </c>
      <c r="AN215" s="179">
        <f>SUMIF('РРО 21-25'!CN$18:CN$1158,свод!AY215,'РРО 21-25'!CB$18:CB$1158)</f>
        <v>0</v>
      </c>
      <c r="AO215" s="179">
        <f>SUMIF('РРО 21-25'!CN$18:CN$1158,свод!AY215,'РРО 21-25'!CC$18:CC$1158)</f>
        <v>8902706</v>
      </c>
      <c r="AP215" s="179">
        <f>SUMIF('РРО 21-25'!CN$18:CN$1158,свод!AY215,'РРО 21-25'!CD$18:CD$1158)</f>
        <v>0</v>
      </c>
      <c r="AQ215" s="179">
        <f>SUMIF('РРО 21-25'!CN$18:CN$1158,свод!AY215,'РРО 21-25'!CE$18:CE$1158)</f>
        <v>8902706</v>
      </c>
      <c r="AR215" s="179">
        <f>SUMIF('РРО 21-25'!CN$18:CN$1158,свод!AY215,'РРО 21-25'!CF$18:CF$1158)</f>
        <v>0</v>
      </c>
      <c r="AS215" s="179">
        <f>SUMIF('РРО 21-25'!CN$18:CN$1158,свод!AY215,'РРО 21-25'!CG$18:CG$1158)</f>
        <v>0</v>
      </c>
      <c r="AT215" s="179">
        <f>SUMIF('РРО 21-25'!CN$18:CN$1158,свод!AY215,'РРО 21-25'!CH$18:CH$1158)</f>
        <v>7951980</v>
      </c>
      <c r="AU215" s="179">
        <f>SUMIF('РРО 21-25'!CN$18:CN$1158,свод!AY215,'РРО 21-25'!CI$18:CI$1158)</f>
        <v>0</v>
      </c>
      <c r="AV215" s="179">
        <f>SUMIF('РРО 21-25'!CN$18:CN$1158,свод!AY215,'РРО 21-25'!CJ$18:CJ$1158)</f>
        <v>7951980</v>
      </c>
      <c r="AW215" s="179">
        <f>SUMIF('РРО 21-25'!CN$18:CN$1158,свод!AY215,'РРО 21-25'!CK$18:CK$1158)</f>
        <v>0</v>
      </c>
      <c r="AX215" s="179">
        <f>SUMIF('РРО 21-25'!CN$18:CN$1158,свод!AY215,'РРО 21-25'!CL$18:CL$1158)</f>
        <v>0</v>
      </c>
      <c r="AY215" t="str">
        <f t="shared" si="297"/>
        <v>4040200350701нормативный</v>
      </c>
      <c r="BC215" s="142">
        <f t="shared" si="276"/>
        <v>0</v>
      </c>
      <c r="BD215" s="142">
        <f t="shared" si="277"/>
        <v>0</v>
      </c>
      <c r="BE215" s="142">
        <f t="shared" si="278"/>
        <v>0</v>
      </c>
      <c r="BF215" s="142">
        <f t="shared" si="279"/>
        <v>0</v>
      </c>
      <c r="BG215" s="142">
        <f t="shared" si="280"/>
        <v>0</v>
      </c>
      <c r="BH215" s="142">
        <f t="shared" si="281"/>
        <v>0</v>
      </c>
      <c r="BI215" s="142">
        <f t="shared" si="282"/>
        <v>0</v>
      </c>
      <c r="BJ215" s="142">
        <f t="shared" si="283"/>
        <v>0</v>
      </c>
      <c r="BK215" s="142">
        <f t="shared" si="284"/>
        <v>0</v>
      </c>
      <c r="BL215" s="142">
        <f t="shared" si="285"/>
        <v>0</v>
      </c>
    </row>
    <row r="216" spans="1:64" ht="15" customHeight="1">
      <c r="A216" s="184">
        <v>404020036</v>
      </c>
      <c r="B216" s="183" t="s">
        <v>1807</v>
      </c>
      <c r="C216" s="182" t="s">
        <v>303</v>
      </c>
      <c r="D216" s="182" t="s">
        <v>74</v>
      </c>
      <c r="E216" s="181" t="s">
        <v>92</v>
      </c>
      <c r="F216" s="180">
        <f>SUMIF('РРО 21-25'!CN$18:CN$1158,свод!AY216,'РРО 21-25'!AT$18:AT$1158)</f>
        <v>0</v>
      </c>
      <c r="G216" s="180">
        <f>SUMIF('РРО 21-25'!CN$18:CN$1158,свод!AY216,'РРО 21-25'!AU$18:AU$1158)</f>
        <v>0</v>
      </c>
      <c r="H216" s="179">
        <f>SUMIF('РРО 21-25'!CN$18:CN$1158,свод!AY216,'РРО 21-25'!AV$18:AV$1158)</f>
        <v>0</v>
      </c>
      <c r="I216" s="179">
        <f>SUMIF('РРО 21-25'!CN$18:CN$1158,свод!AY216,'РРО 21-25'!AW$18:AW$1158)</f>
        <v>0</v>
      </c>
      <c r="J216" s="179">
        <f>SUMIF('РРО 21-25'!CN$18:CN$1158,свод!AY216,'РРО 21-25'!AX$18:AX$1158)</f>
        <v>0</v>
      </c>
      <c r="K216" s="179">
        <f>SUMIF('РРО 21-25'!CN$18:CN$1158,свод!AY216,'РРО 21-25'!AY$18:AY$1158)</f>
        <v>0</v>
      </c>
      <c r="L216" s="179">
        <f>SUMIF('РРО 21-25'!CN$18:CN$1158,свод!AY216,'РРО 21-25'!AZ$18:AZ$1158)</f>
        <v>0</v>
      </c>
      <c r="M216" s="179">
        <f>SUMIF('РРО 21-25'!CN$18:CN$1158,свод!AY216,'РРО 21-25'!BA$18:BA$1158)</f>
        <v>0</v>
      </c>
      <c r="N216" s="179">
        <f>SUMIF('РРО 21-25'!CN$18:CN$1158,свод!AY216,'РРО 21-25'!BB$18:BB$1158)</f>
        <v>0</v>
      </c>
      <c r="O216" s="179">
        <f>SUMIF('РРО 21-25'!CN$18:CN$1158,свод!AY216,'РРО 21-25'!BC$18:BC$1158)</f>
        <v>0</v>
      </c>
      <c r="P216" s="180">
        <f>SUMIF('РРО 21-25'!CN$18:CN$1158,свод!AY216,'РРО 21-25'!BD$18:BD$1158)</f>
        <v>0</v>
      </c>
      <c r="Q216" s="179">
        <f>SUMIF('РРО 21-25'!CN$18:CN$1158,свод!AY216,'РРО 21-25'!BE$18:BE$1158)</f>
        <v>0</v>
      </c>
      <c r="R216" s="179">
        <f>SUMIF('РРО 21-25'!CN$18:CN$1158,свод!AY216,'РРО 21-25'!BF$18:BF$1158)</f>
        <v>0</v>
      </c>
      <c r="S216" s="179">
        <f>SUMIF('РРО 21-25'!CN$18:CN$1158,свод!AY216,'РРО 21-25'!BG$18:BG$1158)</f>
        <v>0</v>
      </c>
      <c r="T216" s="179">
        <f>SUMIF('РРО 21-25'!CN$18:CN$1158,свод!AY216,'РРО 21-25'!BH$18:BH$1158)</f>
        <v>0</v>
      </c>
      <c r="U216" s="180">
        <f>SUMIF('РРО 21-25'!CN$18:CN$1158,свод!AY216,'РРО 21-25'!BI$18:BI$1158)</f>
        <v>0</v>
      </c>
      <c r="V216" s="179">
        <f>SUMIF('РРО 21-25'!CN$18:CN$1158,свод!AY216,'РРО 21-25'!BJ$18:BJ$1158)</f>
        <v>0</v>
      </c>
      <c r="W216" s="179">
        <f>SUMIF('РРО 21-25'!CN$18:CN$1158,свод!AY216,'РРО 21-25'!BK$18:BK$1158)</f>
        <v>0</v>
      </c>
      <c r="X216" s="179">
        <f>SUMIF('РРО 21-25'!CN$18:CN$1158,свод!AY216,'РРО 21-25'!BL$18:BL$1158)</f>
        <v>0</v>
      </c>
      <c r="Y216" s="179">
        <f>SUMIF('РРО 21-25'!CN$18:CN$1158,свод!AY216,'РРО 21-25'!BM$18:BM$1158)</f>
        <v>0</v>
      </c>
      <c r="Z216" s="180">
        <f>SUMIF('РРО 21-25'!CN$18:CN$1158,свод!AY216,'РРО 21-25'!BN$18:BN$1158)</f>
        <v>0</v>
      </c>
      <c r="AA216" s="179">
        <f>SUMIF('РРО 21-25'!CN$18:CN$1158,свод!AY216,'РРО 21-25'!BO$18:BO$1158)</f>
        <v>0</v>
      </c>
      <c r="AB216" s="179">
        <f>SUMIF('РРО 21-25'!CN$18:CN$1158,свод!AY216,'РРО 21-25'!BP$18:BP$1158)</f>
        <v>0</v>
      </c>
      <c r="AC216" s="179">
        <f>SUMIF('РРО 21-25'!CN$18:CN$1158,свод!AY216,'РРО 21-25'!BQ$18:BQ$1158)</f>
        <v>0</v>
      </c>
      <c r="AD216" s="179">
        <f>SUMIF('РРО 21-25'!CN$18:CN$1158,свод!AY216,'РРО 21-25'!BR$18:BR$1158)</f>
        <v>0</v>
      </c>
      <c r="AE216" s="180">
        <f>SUMIF('РРО 21-25'!CN$18:CN$1158,свод!AY216,'РРО 21-25'!BS$18:BS$1158)</f>
        <v>0</v>
      </c>
      <c r="AF216" s="179">
        <f>SUMIF('РРО 21-25'!CN$18:CN$1158,свод!AY216,'РРО 21-25'!BT$18:BT$1158)</f>
        <v>0</v>
      </c>
      <c r="AG216" s="179">
        <f>SUMIF('РРО 21-25'!CN$18:CN$1158,свод!AY216,'РРО 21-25'!BU$18:BU$1158)</f>
        <v>0</v>
      </c>
      <c r="AH216" s="179">
        <f>SUMIF('РРО 21-25'!CN$18:CN$1158,свод!AY216,'РРО 21-25'!BV$18:BV$1158)</f>
        <v>0</v>
      </c>
      <c r="AI216" s="179">
        <f>SUMIF('РРО 21-25'!CN$18:CN$1158,свод!AY216,'РРО 21-25'!BW$18:BW$1158)</f>
        <v>0</v>
      </c>
      <c r="AJ216" s="179">
        <f>SUMIF('РРО 21-25'!CN$18:CN$1158,свод!AY216,'РРО 21-25'!BX$18:BX$1158)</f>
        <v>0</v>
      </c>
      <c r="AK216" s="179">
        <f>SUMIF('РРО 21-25'!CN$18:CN$1158,свод!AY216,'РРО 21-25'!BY$18:BY$1158)</f>
        <v>0</v>
      </c>
      <c r="AL216" s="179">
        <f>SUMIF('РРО 21-25'!CN$18:CN$1158,свод!AY216,'РРО 21-25'!BZ$18:BZ$1158)</f>
        <v>0</v>
      </c>
      <c r="AM216" s="179">
        <f>SUMIF('РРО 21-25'!CN$18:CN$1158,свод!AY216,'РРО 21-25'!CA$18:CA$1158)</f>
        <v>0</v>
      </c>
      <c r="AN216" s="179">
        <f>SUMIF('РРО 21-25'!CN$18:CN$1158,свод!AY216,'РРО 21-25'!CB$18:CB$1158)</f>
        <v>0</v>
      </c>
      <c r="AO216" s="179">
        <f>SUMIF('РРО 21-25'!CN$18:CN$1158,свод!AY216,'РРО 21-25'!CC$18:CC$1158)</f>
        <v>0</v>
      </c>
      <c r="AP216" s="179">
        <f>SUMIF('РРО 21-25'!CN$18:CN$1158,свод!AY216,'РРО 21-25'!CD$18:CD$1158)</f>
        <v>0</v>
      </c>
      <c r="AQ216" s="179">
        <f>SUMIF('РРО 21-25'!CN$18:CN$1158,свод!AY216,'РРО 21-25'!CE$18:CE$1158)</f>
        <v>0</v>
      </c>
      <c r="AR216" s="179">
        <f>SUMIF('РРО 21-25'!CN$18:CN$1158,свод!AY216,'РРО 21-25'!CF$18:CF$1158)</f>
        <v>0</v>
      </c>
      <c r="AS216" s="179">
        <f>SUMIF('РРО 21-25'!CN$18:CN$1158,свод!AY216,'РРО 21-25'!CG$18:CG$1158)</f>
        <v>0</v>
      </c>
      <c r="AT216" s="179">
        <f>SUMIF('РРО 21-25'!CN$18:CN$1158,свод!AY216,'РРО 21-25'!CH$18:CH$1158)</f>
        <v>0</v>
      </c>
      <c r="AU216" s="179">
        <f>SUMIF('РРО 21-25'!CN$18:CN$1158,свод!AY216,'РРО 21-25'!CI$18:CI$1158)</f>
        <v>0</v>
      </c>
      <c r="AV216" s="179">
        <f>SUMIF('РРО 21-25'!CN$18:CN$1158,свод!AY216,'РРО 21-25'!CJ$18:CJ$1158)</f>
        <v>0</v>
      </c>
      <c r="AW216" s="179">
        <f>SUMIF('РРО 21-25'!CN$18:CN$1158,свод!AY216,'РРО 21-25'!CK$18:CK$1158)</f>
        <v>0</v>
      </c>
      <c r="AX216" s="179">
        <f>SUMIF('РРО 21-25'!CN$18:CN$1158,свод!AY216,'РРО 21-25'!CL$18:CL$1158)</f>
        <v>0</v>
      </c>
      <c r="AY216" t="str">
        <f t="shared" si="217"/>
        <v>4040200361003плановый</v>
      </c>
      <c r="BC216" s="142">
        <f t="shared" si="276"/>
        <v>0</v>
      </c>
      <c r="BD216" s="142">
        <f t="shared" si="277"/>
        <v>0</v>
      </c>
      <c r="BE216" s="142">
        <f t="shared" si="278"/>
        <v>0</v>
      </c>
      <c r="BF216" s="142">
        <f t="shared" si="279"/>
        <v>0</v>
      </c>
      <c r="BG216" s="142">
        <f t="shared" si="280"/>
        <v>0</v>
      </c>
      <c r="BH216" s="142">
        <f t="shared" si="281"/>
        <v>0</v>
      </c>
      <c r="BI216" s="142">
        <f t="shared" si="282"/>
        <v>0</v>
      </c>
      <c r="BJ216" s="142">
        <f t="shared" si="283"/>
        <v>0</v>
      </c>
      <c r="BK216" s="142">
        <f t="shared" si="284"/>
        <v>0</v>
      </c>
      <c r="BL216" s="142">
        <f t="shared" si="285"/>
        <v>0</v>
      </c>
    </row>
    <row r="217" spans="1:64" ht="15" customHeight="1">
      <c r="A217" s="184">
        <v>404020036</v>
      </c>
      <c r="B217" s="183" t="s">
        <v>1807</v>
      </c>
      <c r="C217" s="182" t="s">
        <v>303</v>
      </c>
      <c r="D217" s="182" t="s">
        <v>137</v>
      </c>
      <c r="E217" s="181" t="s">
        <v>92</v>
      </c>
      <c r="F217" s="180">
        <f>SUMIF('РРО 21-25'!CN$18:CN$1158,свод!AY217,'РРО 21-25'!AT$18:AT$1158)</f>
        <v>0</v>
      </c>
      <c r="G217" s="180">
        <f>SUMIF('РРО 21-25'!CN$18:CN$1158,свод!AY217,'РРО 21-25'!AU$18:AU$1158)</f>
        <v>0</v>
      </c>
      <c r="H217" s="179">
        <f>SUMIF('РРО 21-25'!CN$18:CN$1158,свод!AY217,'РРО 21-25'!AV$18:AV$1158)</f>
        <v>0</v>
      </c>
      <c r="I217" s="179">
        <f>SUMIF('РРО 21-25'!CN$18:CN$1158,свод!AY217,'РРО 21-25'!AW$18:AW$1158)</f>
        <v>0</v>
      </c>
      <c r="J217" s="179">
        <f>SUMIF('РРО 21-25'!CN$18:CN$1158,свод!AY217,'РРО 21-25'!AX$18:AX$1158)</f>
        <v>0</v>
      </c>
      <c r="K217" s="179">
        <f>SUMIF('РРО 21-25'!CN$18:CN$1158,свод!AY217,'РРО 21-25'!AY$18:AY$1158)</f>
        <v>0</v>
      </c>
      <c r="L217" s="179">
        <f>SUMIF('РРО 21-25'!CN$18:CN$1158,свод!AY217,'РРО 21-25'!AZ$18:AZ$1158)</f>
        <v>0</v>
      </c>
      <c r="M217" s="179">
        <f>SUMIF('РРО 21-25'!CN$18:CN$1158,свод!AY217,'РРО 21-25'!BA$18:BA$1158)</f>
        <v>0</v>
      </c>
      <c r="N217" s="179">
        <f>SUMIF('РРО 21-25'!CN$18:CN$1158,свод!AY217,'РРО 21-25'!BB$18:BB$1158)</f>
        <v>0</v>
      </c>
      <c r="O217" s="179">
        <f>SUMIF('РРО 21-25'!CN$18:CN$1158,свод!AY217,'РРО 21-25'!BC$18:BC$1158)</f>
        <v>0</v>
      </c>
      <c r="P217" s="180">
        <f>SUMIF('РРО 21-25'!CN$18:CN$1158,свод!AY217,'РРО 21-25'!BD$18:BD$1158)</f>
        <v>0</v>
      </c>
      <c r="Q217" s="179">
        <f>SUMIF('РРО 21-25'!CN$18:CN$1158,свод!AY217,'РРО 21-25'!BE$18:BE$1158)</f>
        <v>0</v>
      </c>
      <c r="R217" s="179">
        <f>SUMIF('РРО 21-25'!CN$18:CN$1158,свод!AY217,'РРО 21-25'!BF$18:BF$1158)</f>
        <v>0</v>
      </c>
      <c r="S217" s="179">
        <f>SUMIF('РРО 21-25'!CN$18:CN$1158,свод!AY217,'РРО 21-25'!BG$18:BG$1158)</f>
        <v>0</v>
      </c>
      <c r="T217" s="179">
        <f>SUMIF('РРО 21-25'!CN$18:CN$1158,свод!AY217,'РРО 21-25'!BH$18:BH$1158)</f>
        <v>0</v>
      </c>
      <c r="U217" s="180">
        <f>SUMIF('РРО 21-25'!CN$18:CN$1158,свод!AY217,'РРО 21-25'!BI$18:BI$1158)</f>
        <v>0</v>
      </c>
      <c r="V217" s="179">
        <f>SUMIF('РРО 21-25'!CN$18:CN$1158,свод!AY217,'РРО 21-25'!BJ$18:BJ$1158)</f>
        <v>0</v>
      </c>
      <c r="W217" s="179">
        <f>SUMIF('РРО 21-25'!CN$18:CN$1158,свод!AY217,'РРО 21-25'!BK$18:BK$1158)</f>
        <v>0</v>
      </c>
      <c r="X217" s="179">
        <f>SUMIF('РРО 21-25'!CN$18:CN$1158,свод!AY217,'РРО 21-25'!BL$18:BL$1158)</f>
        <v>0</v>
      </c>
      <c r="Y217" s="179">
        <f>SUMIF('РРО 21-25'!CN$18:CN$1158,свод!AY217,'РРО 21-25'!BM$18:BM$1158)</f>
        <v>0</v>
      </c>
      <c r="Z217" s="180">
        <f>SUMIF('РРО 21-25'!CN$18:CN$1158,свод!AY217,'РРО 21-25'!BN$18:BN$1158)</f>
        <v>0</v>
      </c>
      <c r="AA217" s="179">
        <f>SUMIF('РРО 21-25'!CN$18:CN$1158,свод!AY217,'РРО 21-25'!BO$18:BO$1158)</f>
        <v>0</v>
      </c>
      <c r="AB217" s="179">
        <f>SUMIF('РРО 21-25'!CN$18:CN$1158,свод!AY217,'РРО 21-25'!BP$18:BP$1158)</f>
        <v>0</v>
      </c>
      <c r="AC217" s="179">
        <f>SUMIF('РРО 21-25'!CN$18:CN$1158,свод!AY217,'РРО 21-25'!BQ$18:BQ$1158)</f>
        <v>0</v>
      </c>
      <c r="AD217" s="179">
        <f>SUMIF('РРО 21-25'!CN$18:CN$1158,свод!AY217,'РРО 21-25'!BR$18:BR$1158)</f>
        <v>0</v>
      </c>
      <c r="AE217" s="180">
        <f>SUMIF('РРО 21-25'!CN$18:CN$1158,свод!AY217,'РРО 21-25'!BS$18:BS$1158)</f>
        <v>0</v>
      </c>
      <c r="AF217" s="179">
        <f>SUMIF('РРО 21-25'!CN$18:CN$1158,свод!AY217,'РРО 21-25'!BT$18:BT$1158)</f>
        <v>0</v>
      </c>
      <c r="AG217" s="179">
        <f>SUMIF('РРО 21-25'!CN$18:CN$1158,свод!AY217,'РРО 21-25'!BU$18:BU$1158)</f>
        <v>0</v>
      </c>
      <c r="AH217" s="179">
        <f>SUMIF('РРО 21-25'!CN$18:CN$1158,свод!AY217,'РРО 21-25'!BV$18:BV$1158)</f>
        <v>0</v>
      </c>
      <c r="AI217" s="179">
        <f>SUMIF('РРО 21-25'!CN$18:CN$1158,свод!AY217,'РРО 21-25'!BW$18:BW$1158)</f>
        <v>0</v>
      </c>
      <c r="AJ217" s="179">
        <f>SUMIF('РРО 21-25'!CN$18:CN$1158,свод!AY217,'РРО 21-25'!BX$18:BX$1158)</f>
        <v>0</v>
      </c>
      <c r="AK217" s="179">
        <f>SUMIF('РРО 21-25'!CN$18:CN$1158,свод!AY217,'РРО 21-25'!BY$18:BY$1158)</f>
        <v>0</v>
      </c>
      <c r="AL217" s="179">
        <f>SUMIF('РРО 21-25'!CN$18:CN$1158,свод!AY217,'РРО 21-25'!BZ$18:BZ$1158)</f>
        <v>0</v>
      </c>
      <c r="AM217" s="179">
        <f>SUMIF('РРО 21-25'!CN$18:CN$1158,свод!AY217,'РРО 21-25'!CA$18:CA$1158)</f>
        <v>0</v>
      </c>
      <c r="AN217" s="179">
        <f>SUMIF('РРО 21-25'!CN$18:CN$1158,свод!AY217,'РРО 21-25'!CB$18:CB$1158)</f>
        <v>0</v>
      </c>
      <c r="AO217" s="179">
        <f>SUMIF('РРО 21-25'!CN$18:CN$1158,свод!AY217,'РРО 21-25'!CC$18:CC$1158)</f>
        <v>0</v>
      </c>
      <c r="AP217" s="179">
        <f>SUMIF('РРО 21-25'!CN$18:CN$1158,свод!AY217,'РРО 21-25'!CD$18:CD$1158)</f>
        <v>0</v>
      </c>
      <c r="AQ217" s="179">
        <f>SUMIF('РРО 21-25'!CN$18:CN$1158,свод!AY217,'РРО 21-25'!CE$18:CE$1158)</f>
        <v>0</v>
      </c>
      <c r="AR217" s="179">
        <f>SUMIF('РРО 21-25'!CN$18:CN$1158,свод!AY217,'РРО 21-25'!CF$18:CF$1158)</f>
        <v>0</v>
      </c>
      <c r="AS217" s="179">
        <f>SUMIF('РРО 21-25'!CN$18:CN$1158,свод!AY217,'РРО 21-25'!CG$18:CG$1158)</f>
        <v>0</v>
      </c>
      <c r="AT217" s="179">
        <f>SUMIF('РРО 21-25'!CN$18:CN$1158,свод!AY217,'РРО 21-25'!CH$18:CH$1158)</f>
        <v>0</v>
      </c>
      <c r="AU217" s="179">
        <f>SUMIF('РРО 21-25'!CN$18:CN$1158,свод!AY217,'РРО 21-25'!CI$18:CI$1158)</f>
        <v>0</v>
      </c>
      <c r="AV217" s="179">
        <f>SUMIF('РРО 21-25'!CN$18:CN$1158,свод!AY217,'РРО 21-25'!CJ$18:CJ$1158)</f>
        <v>0</v>
      </c>
      <c r="AW217" s="179">
        <f>SUMIF('РРО 21-25'!CN$18:CN$1158,свод!AY217,'РРО 21-25'!CK$18:CK$1158)</f>
        <v>0</v>
      </c>
      <c r="AX217" s="179">
        <f>SUMIF('РРО 21-25'!CN$18:CN$1158,свод!AY217,'РРО 21-25'!CL$18:CL$1158)</f>
        <v>0</v>
      </c>
      <c r="AY217" t="str">
        <f t="shared" si="217"/>
        <v>4040200361004плановый</v>
      </c>
      <c r="BC217" s="142">
        <f t="shared" si="276"/>
        <v>0</v>
      </c>
      <c r="BD217" s="142">
        <f t="shared" si="277"/>
        <v>0</v>
      </c>
      <c r="BE217" s="142">
        <f t="shared" si="278"/>
        <v>0</v>
      </c>
      <c r="BF217" s="142">
        <f t="shared" si="279"/>
        <v>0</v>
      </c>
      <c r="BG217" s="142">
        <f t="shared" si="280"/>
        <v>0</v>
      </c>
      <c r="BH217" s="142">
        <f t="shared" si="281"/>
        <v>0</v>
      </c>
      <c r="BI217" s="142">
        <f t="shared" si="282"/>
        <v>0</v>
      </c>
      <c r="BJ217" s="142">
        <f t="shared" si="283"/>
        <v>0</v>
      </c>
      <c r="BK217" s="142">
        <f t="shared" si="284"/>
        <v>0</v>
      </c>
      <c r="BL217" s="142">
        <f t="shared" si="285"/>
        <v>0</v>
      </c>
    </row>
    <row r="218" spans="1:64" ht="15" customHeight="1">
      <c r="A218" s="184">
        <v>404020036</v>
      </c>
      <c r="B218" s="183" t="s">
        <v>1807</v>
      </c>
      <c r="C218" s="182" t="s">
        <v>219</v>
      </c>
      <c r="D218" s="182" t="s">
        <v>90</v>
      </c>
      <c r="E218" s="181" t="s">
        <v>91</v>
      </c>
      <c r="F218" s="180">
        <f>SUMIF('РРО 21-25'!CN$18:CN$1158,свод!AY218,'РРО 21-25'!AT$18:AT$1158)</f>
        <v>0</v>
      </c>
      <c r="G218" s="180">
        <f>SUMIF('РРО 21-25'!CN$18:CN$1158,свод!AY218,'РРО 21-25'!AU$18:AU$1158)</f>
        <v>0</v>
      </c>
      <c r="H218" s="179">
        <f>SUMIF('РРО 21-25'!CN$18:CN$1158,свод!AY218,'РРО 21-25'!AV$18:AV$1158)</f>
        <v>0</v>
      </c>
      <c r="I218" s="179">
        <f>SUMIF('РРО 21-25'!CN$18:CN$1158,свод!AY218,'РРО 21-25'!AW$18:AW$1158)</f>
        <v>0</v>
      </c>
      <c r="J218" s="179">
        <f>SUMIF('РРО 21-25'!CN$18:CN$1158,свод!AY218,'РРО 21-25'!AX$18:AX$1158)</f>
        <v>0</v>
      </c>
      <c r="K218" s="179">
        <f>SUMIF('РРО 21-25'!CN$18:CN$1158,свод!AY218,'РРО 21-25'!AY$18:AY$1158)</f>
        <v>0</v>
      </c>
      <c r="L218" s="179">
        <f>SUMIF('РРО 21-25'!CN$18:CN$1158,свод!AY218,'РРО 21-25'!AZ$18:AZ$1158)</f>
        <v>0</v>
      </c>
      <c r="M218" s="179">
        <f>SUMIF('РРО 21-25'!CN$18:CN$1158,свод!AY218,'РРО 21-25'!BA$18:BA$1158)</f>
        <v>0</v>
      </c>
      <c r="N218" s="179">
        <f>SUMIF('РРО 21-25'!CN$18:CN$1158,свод!AY218,'РРО 21-25'!BB$18:BB$1158)</f>
        <v>0</v>
      </c>
      <c r="O218" s="179">
        <f>SUMIF('РРО 21-25'!CN$18:CN$1158,свод!AY218,'РРО 21-25'!BC$18:BC$1158)</f>
        <v>0</v>
      </c>
      <c r="P218" s="180">
        <f>SUMIF('РРО 21-25'!CN$18:CN$1158,свод!AY218,'РРО 21-25'!BD$18:BD$1158)</f>
        <v>9337137.9300000016</v>
      </c>
      <c r="Q218" s="179">
        <f>SUMIF('РРО 21-25'!CN$18:CN$1158,свод!AY218,'РРО 21-25'!BE$18:BE$1158)</f>
        <v>9243766.5500000007</v>
      </c>
      <c r="R218" s="179">
        <f>SUMIF('РРО 21-25'!CN$18:CN$1158,свод!AY218,'РРО 21-25'!BF$18:BF$1158)</f>
        <v>93371.38</v>
      </c>
      <c r="S218" s="179">
        <f>SUMIF('РРО 21-25'!CN$18:CN$1158,свод!AY218,'РРО 21-25'!BG$18:BG$1158)</f>
        <v>0</v>
      </c>
      <c r="T218" s="179">
        <f>SUMIF('РРО 21-25'!CN$18:CN$1158,свод!AY218,'РРО 21-25'!BH$18:BH$1158)</f>
        <v>0</v>
      </c>
      <c r="U218" s="180">
        <f>SUMIF('РРО 21-25'!CN$18:CN$1158,свод!AY218,'РРО 21-25'!BI$18:BI$1158)</f>
        <v>9337137.9300000016</v>
      </c>
      <c r="V218" s="179">
        <f>SUMIF('РРО 21-25'!CN$18:CN$1158,свод!AY218,'РРО 21-25'!BJ$18:BJ$1158)</f>
        <v>9243766.5500000007</v>
      </c>
      <c r="W218" s="179">
        <f>SUMIF('РРО 21-25'!CN$18:CN$1158,свод!AY218,'РРО 21-25'!BK$18:BK$1158)</f>
        <v>93371.38</v>
      </c>
      <c r="X218" s="179">
        <f>SUMIF('РРО 21-25'!CN$18:CN$1158,свод!AY218,'РРО 21-25'!BL$18:BL$1158)</f>
        <v>0</v>
      </c>
      <c r="Y218" s="179">
        <f>SUMIF('РРО 21-25'!CN$18:CN$1158,свод!AY218,'РРО 21-25'!BM$18:BM$1158)</f>
        <v>0</v>
      </c>
      <c r="Z218" s="180">
        <f>SUMIF('РРО 21-25'!CN$18:CN$1158,свод!AY218,'РРО 21-25'!BN$18:BN$1158)</f>
        <v>9337137.9300000016</v>
      </c>
      <c r="AA218" s="179">
        <f>SUMIF('РРО 21-25'!CN$18:CN$1158,свод!AY218,'РРО 21-25'!BO$18:BO$1158)</f>
        <v>9243766.5500000007</v>
      </c>
      <c r="AB218" s="179">
        <f>SUMIF('РРО 21-25'!CN$18:CN$1158,свод!AY218,'РРО 21-25'!BP$18:BP$1158)</f>
        <v>93371.38</v>
      </c>
      <c r="AC218" s="179">
        <f>SUMIF('РРО 21-25'!CN$18:CN$1158,свод!AY218,'РРО 21-25'!BQ$18:BQ$1158)</f>
        <v>0</v>
      </c>
      <c r="AD218" s="179">
        <f>SUMIF('РРО 21-25'!CN$18:CN$1158,свод!AY218,'РРО 21-25'!BR$18:BR$1158)</f>
        <v>0</v>
      </c>
      <c r="AE218" s="180">
        <f>SUMIF('РРО 21-25'!CN$18:CN$1158,свод!AY218,'РРО 21-25'!BS$18:BS$1158)</f>
        <v>9337140</v>
      </c>
      <c r="AF218" s="179">
        <f>SUMIF('РРО 21-25'!CN$18:CN$1158,свод!AY218,'РРО 21-25'!BT$18:BT$1158)</f>
        <v>9243767</v>
      </c>
      <c r="AG218" s="179">
        <f>SUMIF('РРО 21-25'!CN$18:CN$1158,свод!AY218,'РРО 21-25'!BU$18:BU$1158)</f>
        <v>93373</v>
      </c>
      <c r="AH218" s="179">
        <f>SUMIF('РРО 21-25'!CN$18:CN$1158,свод!AY218,'РРО 21-25'!BV$18:BV$1158)</f>
        <v>0</v>
      </c>
      <c r="AI218" s="179">
        <f>SUMIF('РРО 21-25'!CN$18:CN$1158,свод!AY218,'РРО 21-25'!BW$18:BW$1158)</f>
        <v>0</v>
      </c>
      <c r="AJ218" s="179">
        <f>SUMIF('РРО 21-25'!CN$18:CN$1158,свод!AY218,'РРО 21-25'!BX$18:BX$1158)</f>
        <v>0</v>
      </c>
      <c r="AK218" s="179">
        <f>SUMIF('РРО 21-25'!CN$18:CN$1158,свод!AY218,'РРО 21-25'!BY$18:BY$1158)</f>
        <v>0</v>
      </c>
      <c r="AL218" s="179">
        <f>SUMIF('РРО 21-25'!CN$18:CN$1158,свод!AY218,'РРО 21-25'!BZ$18:BZ$1158)</f>
        <v>0</v>
      </c>
      <c r="AM218" s="179">
        <f>SUMIF('РРО 21-25'!CN$18:CN$1158,свод!AY218,'РРО 21-25'!CA$18:CA$1158)</f>
        <v>0</v>
      </c>
      <c r="AN218" s="179">
        <f>SUMIF('РРО 21-25'!CN$18:CN$1158,свод!AY218,'РРО 21-25'!CB$18:CB$1158)</f>
        <v>0</v>
      </c>
      <c r="AO218" s="179">
        <f>SUMIF('РРО 21-25'!CN$18:CN$1158,свод!AY218,'РРО 21-25'!CC$18:CC$1158)</f>
        <v>9337137.9300000016</v>
      </c>
      <c r="AP218" s="179">
        <f>SUMIF('РРО 21-25'!CN$18:CN$1158,свод!AY218,'РРО 21-25'!CD$18:CD$1158)</f>
        <v>9243766.5500000007</v>
      </c>
      <c r="AQ218" s="179">
        <f>SUMIF('РРО 21-25'!CN$18:CN$1158,свод!AY218,'РРО 21-25'!CE$18:CE$1158)</f>
        <v>93371.38</v>
      </c>
      <c r="AR218" s="179">
        <f>SUMIF('РРО 21-25'!CN$18:CN$1158,свод!AY218,'РРО 21-25'!CF$18:CF$1158)</f>
        <v>0</v>
      </c>
      <c r="AS218" s="179">
        <f>SUMIF('РРО 21-25'!CN$18:CN$1158,свод!AY218,'РРО 21-25'!CG$18:CG$1158)</f>
        <v>0</v>
      </c>
      <c r="AT218" s="179">
        <f>SUMIF('РРО 21-25'!CN$18:CN$1158,свод!AY218,'РРО 21-25'!CH$18:CH$1158)</f>
        <v>9337137.9300000016</v>
      </c>
      <c r="AU218" s="179">
        <f>SUMIF('РРО 21-25'!CN$18:CN$1158,свод!AY218,'РРО 21-25'!CI$18:CI$1158)</f>
        <v>9243766.5500000007</v>
      </c>
      <c r="AV218" s="179">
        <f>SUMIF('РРО 21-25'!CN$18:CN$1158,свод!AY218,'РРО 21-25'!CJ$18:CJ$1158)</f>
        <v>93371.38</v>
      </c>
      <c r="AW218" s="179">
        <f>SUMIF('РРО 21-25'!CN$18:CN$1158,свод!AY218,'РРО 21-25'!CK$18:CK$1158)</f>
        <v>0</v>
      </c>
      <c r="AX218" s="179">
        <f>SUMIF('РРО 21-25'!CN$18:CN$1158,свод!AY218,'РРО 21-25'!CL$18:CL$1158)</f>
        <v>0</v>
      </c>
      <c r="AY218" t="str">
        <f t="shared" ref="AY218" si="298">CONCATENATE(A218,C218,D218,E218)</f>
        <v>4040200360702нормативный</v>
      </c>
      <c r="BC218" s="142">
        <f t="shared" ref="BC218" si="299">AO218-P218</f>
        <v>0</v>
      </c>
      <c r="BD218" s="142">
        <f t="shared" ref="BD218" si="300">AP218-Q218</f>
        <v>0</v>
      </c>
      <c r="BE218" s="142">
        <f t="shared" ref="BE218" si="301">AQ218-R218</f>
        <v>0</v>
      </c>
      <c r="BF218" s="142">
        <f t="shared" ref="BF218" si="302">AR218-S218</f>
        <v>0</v>
      </c>
      <c r="BG218" s="142">
        <f t="shared" ref="BG218" si="303">AS218-T218</f>
        <v>0</v>
      </c>
      <c r="BH218" s="142">
        <f t="shared" ref="BH218" si="304">AT218-U218</f>
        <v>0</v>
      </c>
      <c r="BI218" s="142">
        <f t="shared" ref="BI218" si="305">AU218-V218</f>
        <v>0</v>
      </c>
      <c r="BJ218" s="142">
        <f t="shared" ref="BJ218" si="306">AV218-W218</f>
        <v>0</v>
      </c>
      <c r="BK218" s="142">
        <f t="shared" ref="BK218" si="307">AW218-X218</f>
        <v>0</v>
      </c>
      <c r="BL218" s="142">
        <f t="shared" ref="BL218" si="308">AX218-Y218</f>
        <v>0</v>
      </c>
    </row>
    <row r="219" spans="1:64" ht="15" customHeight="1">
      <c r="A219" s="184">
        <v>404020037</v>
      </c>
      <c r="B219" s="183" t="s">
        <v>1806</v>
      </c>
      <c r="C219" s="182" t="s">
        <v>303</v>
      </c>
      <c r="D219" s="182" t="s">
        <v>137</v>
      </c>
      <c r="E219" s="181" t="s">
        <v>92</v>
      </c>
      <c r="F219" s="180">
        <f>SUMIF('РРО 21-25'!CN$18:CN$1158,свод!AY219,'РРО 21-25'!AT$18:AT$1158)</f>
        <v>0</v>
      </c>
      <c r="G219" s="180">
        <f>SUMIF('РРО 21-25'!CN$18:CN$1158,свод!AY219,'РРО 21-25'!AU$18:AU$1158)</f>
        <v>0</v>
      </c>
      <c r="H219" s="179">
        <f>SUMIF('РРО 21-25'!CN$18:CN$1158,свод!AY219,'РРО 21-25'!AV$18:AV$1158)</f>
        <v>0</v>
      </c>
      <c r="I219" s="179">
        <f>SUMIF('РРО 21-25'!CN$18:CN$1158,свод!AY219,'РРО 21-25'!AW$18:AW$1158)</f>
        <v>0</v>
      </c>
      <c r="J219" s="179">
        <f>SUMIF('РРО 21-25'!CN$18:CN$1158,свод!AY219,'РРО 21-25'!AX$18:AX$1158)</f>
        <v>0</v>
      </c>
      <c r="K219" s="179">
        <f>SUMIF('РРО 21-25'!CN$18:CN$1158,свод!AY219,'РРО 21-25'!AY$18:AY$1158)</f>
        <v>0</v>
      </c>
      <c r="L219" s="179">
        <f>SUMIF('РРО 21-25'!CN$18:CN$1158,свод!AY219,'РРО 21-25'!AZ$18:AZ$1158)</f>
        <v>0</v>
      </c>
      <c r="M219" s="179">
        <f>SUMIF('РРО 21-25'!CN$18:CN$1158,свод!AY219,'РРО 21-25'!BA$18:BA$1158)</f>
        <v>0</v>
      </c>
      <c r="N219" s="179">
        <f>SUMIF('РРО 21-25'!CN$18:CN$1158,свод!AY219,'РРО 21-25'!BB$18:BB$1158)</f>
        <v>0</v>
      </c>
      <c r="O219" s="179">
        <f>SUMIF('РРО 21-25'!CN$18:CN$1158,свод!AY219,'РРО 21-25'!BC$18:BC$1158)</f>
        <v>0</v>
      </c>
      <c r="P219" s="180">
        <f>SUMIF('РРО 21-25'!CN$18:CN$1158,свод!AY219,'РРО 21-25'!BD$18:BD$1158)</f>
        <v>0</v>
      </c>
      <c r="Q219" s="179">
        <f>SUMIF('РРО 21-25'!CN$18:CN$1158,свод!AY219,'РРО 21-25'!BE$18:BE$1158)</f>
        <v>0</v>
      </c>
      <c r="R219" s="179">
        <f>SUMIF('РРО 21-25'!CN$18:CN$1158,свод!AY219,'РРО 21-25'!BF$18:BF$1158)</f>
        <v>0</v>
      </c>
      <c r="S219" s="179">
        <f>SUMIF('РРО 21-25'!CN$18:CN$1158,свод!AY219,'РРО 21-25'!BG$18:BG$1158)</f>
        <v>0</v>
      </c>
      <c r="T219" s="179">
        <f>SUMIF('РРО 21-25'!CN$18:CN$1158,свод!AY219,'РРО 21-25'!BH$18:BH$1158)</f>
        <v>0</v>
      </c>
      <c r="U219" s="180">
        <f>SUMIF('РРО 21-25'!CN$18:CN$1158,свод!AY219,'РРО 21-25'!BI$18:BI$1158)</f>
        <v>0</v>
      </c>
      <c r="V219" s="179">
        <f>SUMIF('РРО 21-25'!CN$18:CN$1158,свод!AY219,'РРО 21-25'!BJ$18:BJ$1158)</f>
        <v>0</v>
      </c>
      <c r="W219" s="179">
        <f>SUMIF('РРО 21-25'!CN$18:CN$1158,свод!AY219,'РРО 21-25'!BK$18:BK$1158)</f>
        <v>0</v>
      </c>
      <c r="X219" s="179">
        <f>SUMIF('РРО 21-25'!CN$18:CN$1158,свод!AY219,'РРО 21-25'!BL$18:BL$1158)</f>
        <v>0</v>
      </c>
      <c r="Y219" s="179">
        <f>SUMIF('РРО 21-25'!CN$18:CN$1158,свод!AY219,'РРО 21-25'!BM$18:BM$1158)</f>
        <v>0</v>
      </c>
      <c r="Z219" s="180">
        <f>SUMIF('РРО 21-25'!CN$18:CN$1158,свод!AY219,'РРО 21-25'!BN$18:BN$1158)</f>
        <v>0</v>
      </c>
      <c r="AA219" s="179">
        <f>SUMIF('РРО 21-25'!CN$18:CN$1158,свод!AY219,'РРО 21-25'!BO$18:BO$1158)</f>
        <v>0</v>
      </c>
      <c r="AB219" s="179">
        <f>SUMIF('РРО 21-25'!CN$18:CN$1158,свод!AY219,'РРО 21-25'!BP$18:BP$1158)</f>
        <v>0</v>
      </c>
      <c r="AC219" s="179">
        <f>SUMIF('РРО 21-25'!CN$18:CN$1158,свод!AY219,'РРО 21-25'!BQ$18:BQ$1158)</f>
        <v>0</v>
      </c>
      <c r="AD219" s="179">
        <f>SUMIF('РРО 21-25'!CN$18:CN$1158,свод!AY219,'РРО 21-25'!BR$18:BR$1158)</f>
        <v>0</v>
      </c>
      <c r="AE219" s="180">
        <f>SUMIF('РРО 21-25'!CN$18:CN$1158,свод!AY219,'РРО 21-25'!BS$18:BS$1158)</f>
        <v>0</v>
      </c>
      <c r="AF219" s="179">
        <f>SUMIF('РРО 21-25'!CN$18:CN$1158,свод!AY219,'РРО 21-25'!BT$18:BT$1158)</f>
        <v>0</v>
      </c>
      <c r="AG219" s="179">
        <f>SUMIF('РРО 21-25'!CN$18:CN$1158,свод!AY219,'РРО 21-25'!BU$18:BU$1158)</f>
        <v>0</v>
      </c>
      <c r="AH219" s="179">
        <f>SUMIF('РРО 21-25'!CN$18:CN$1158,свод!AY219,'РРО 21-25'!BV$18:BV$1158)</f>
        <v>0</v>
      </c>
      <c r="AI219" s="179">
        <f>SUMIF('РРО 21-25'!CN$18:CN$1158,свод!AY219,'РРО 21-25'!BW$18:BW$1158)</f>
        <v>0</v>
      </c>
      <c r="AJ219" s="179">
        <f>SUMIF('РРО 21-25'!CN$18:CN$1158,свод!AY219,'РРО 21-25'!BX$18:BX$1158)</f>
        <v>0</v>
      </c>
      <c r="AK219" s="179">
        <f>SUMIF('РРО 21-25'!CN$18:CN$1158,свод!AY219,'РРО 21-25'!BY$18:BY$1158)</f>
        <v>0</v>
      </c>
      <c r="AL219" s="179">
        <f>SUMIF('РРО 21-25'!CN$18:CN$1158,свод!AY219,'РРО 21-25'!BZ$18:BZ$1158)</f>
        <v>0</v>
      </c>
      <c r="AM219" s="179">
        <f>SUMIF('РРО 21-25'!CN$18:CN$1158,свод!AY219,'РРО 21-25'!CA$18:CA$1158)</f>
        <v>0</v>
      </c>
      <c r="AN219" s="179">
        <f>SUMIF('РРО 21-25'!CN$18:CN$1158,свод!AY219,'РРО 21-25'!CB$18:CB$1158)</f>
        <v>0</v>
      </c>
      <c r="AO219" s="179">
        <f>SUMIF('РРО 21-25'!CN$18:CN$1158,свод!AY219,'РРО 21-25'!CC$18:CC$1158)</f>
        <v>0</v>
      </c>
      <c r="AP219" s="179">
        <f>SUMIF('РРО 21-25'!CN$18:CN$1158,свод!AY219,'РРО 21-25'!CD$18:CD$1158)</f>
        <v>0</v>
      </c>
      <c r="AQ219" s="179">
        <f>SUMIF('РРО 21-25'!CN$18:CN$1158,свод!AY219,'РРО 21-25'!CE$18:CE$1158)</f>
        <v>0</v>
      </c>
      <c r="AR219" s="179">
        <f>SUMIF('РРО 21-25'!CN$18:CN$1158,свод!AY219,'РРО 21-25'!CF$18:CF$1158)</f>
        <v>0</v>
      </c>
      <c r="AS219" s="179">
        <f>SUMIF('РРО 21-25'!CN$18:CN$1158,свод!AY219,'РРО 21-25'!CG$18:CG$1158)</f>
        <v>0</v>
      </c>
      <c r="AT219" s="179">
        <f>SUMIF('РРО 21-25'!CN$18:CN$1158,свод!AY219,'РРО 21-25'!CH$18:CH$1158)</f>
        <v>0</v>
      </c>
      <c r="AU219" s="179">
        <f>SUMIF('РРО 21-25'!CN$18:CN$1158,свод!AY219,'РРО 21-25'!CI$18:CI$1158)</f>
        <v>0</v>
      </c>
      <c r="AV219" s="179">
        <f>SUMIF('РРО 21-25'!CN$18:CN$1158,свод!AY219,'РРО 21-25'!CJ$18:CJ$1158)</f>
        <v>0</v>
      </c>
      <c r="AW219" s="179">
        <f>SUMIF('РРО 21-25'!CN$18:CN$1158,свод!AY219,'РРО 21-25'!CK$18:CK$1158)</f>
        <v>0</v>
      </c>
      <c r="AX219" s="179">
        <f>SUMIF('РРО 21-25'!CN$18:CN$1158,свод!AY219,'РРО 21-25'!CL$18:CL$1158)</f>
        <v>0</v>
      </c>
      <c r="AY219" t="str">
        <f t="shared" ref="AY219:AY241" si="309">CONCATENATE(A219,C219,D219,E219)</f>
        <v>4040200371004плановый</v>
      </c>
      <c r="BC219" s="142">
        <f t="shared" si="276"/>
        <v>0</v>
      </c>
      <c r="BD219" s="142">
        <f t="shared" si="277"/>
        <v>0</v>
      </c>
      <c r="BE219" s="142">
        <f t="shared" si="278"/>
        <v>0</v>
      </c>
      <c r="BF219" s="142">
        <f t="shared" si="279"/>
        <v>0</v>
      </c>
      <c r="BG219" s="142">
        <f t="shared" si="280"/>
        <v>0</v>
      </c>
      <c r="BH219" s="142">
        <f t="shared" si="281"/>
        <v>0</v>
      </c>
      <c r="BI219" s="142">
        <f t="shared" si="282"/>
        <v>0</v>
      </c>
      <c r="BJ219" s="142">
        <f t="shared" si="283"/>
        <v>0</v>
      </c>
      <c r="BK219" s="142">
        <f t="shared" si="284"/>
        <v>0</v>
      </c>
      <c r="BL219" s="142">
        <f t="shared" si="285"/>
        <v>0</v>
      </c>
    </row>
    <row r="220" spans="1:64" ht="15" customHeight="1">
      <c r="A220" s="184">
        <v>404020037</v>
      </c>
      <c r="B220" s="183" t="s">
        <v>1806</v>
      </c>
      <c r="C220" s="182" t="s">
        <v>303</v>
      </c>
      <c r="D220" s="182" t="s">
        <v>137</v>
      </c>
      <c r="E220" s="181" t="s">
        <v>91</v>
      </c>
      <c r="F220" s="180">
        <f>SUMIF('РРО 21-25'!CN$18:CN$1158,свод!AY220,'РРО 21-25'!AT$18:AT$1158)</f>
        <v>0</v>
      </c>
      <c r="G220" s="180">
        <f>SUMIF('РРО 21-25'!CN$18:CN$1158,свод!AY220,'РРО 21-25'!AU$18:AU$1158)</f>
        <v>0</v>
      </c>
      <c r="H220" s="179">
        <f>SUMIF('РРО 21-25'!CN$18:CN$1158,свод!AY220,'РРО 21-25'!AV$18:AV$1158)</f>
        <v>0</v>
      </c>
      <c r="I220" s="179">
        <f>SUMIF('РРО 21-25'!CN$18:CN$1158,свод!AY220,'РРО 21-25'!AW$18:AW$1158)</f>
        <v>0</v>
      </c>
      <c r="J220" s="179">
        <f>SUMIF('РРО 21-25'!CN$18:CN$1158,свод!AY220,'РРО 21-25'!AX$18:AX$1158)</f>
        <v>0</v>
      </c>
      <c r="K220" s="179">
        <f>SUMIF('РРО 21-25'!CN$18:CN$1158,свод!AY220,'РРО 21-25'!AY$18:AY$1158)</f>
        <v>0</v>
      </c>
      <c r="L220" s="179">
        <f>SUMIF('РРО 21-25'!CN$18:CN$1158,свод!AY220,'РРО 21-25'!AZ$18:AZ$1158)</f>
        <v>0</v>
      </c>
      <c r="M220" s="179">
        <f>SUMIF('РРО 21-25'!CN$18:CN$1158,свод!AY220,'РРО 21-25'!BA$18:BA$1158)</f>
        <v>0</v>
      </c>
      <c r="N220" s="179">
        <f>SUMIF('РРО 21-25'!CN$18:CN$1158,свод!AY220,'РРО 21-25'!BB$18:BB$1158)</f>
        <v>0</v>
      </c>
      <c r="O220" s="179">
        <f>SUMIF('РРО 21-25'!CN$18:CN$1158,свод!AY220,'РРО 21-25'!BC$18:BC$1158)</f>
        <v>0</v>
      </c>
      <c r="P220" s="180">
        <f>SUMIF('РРО 21-25'!CN$18:CN$1158,свод!AY220,'РРО 21-25'!BD$18:BD$1158)</f>
        <v>0</v>
      </c>
      <c r="Q220" s="179">
        <f>SUMIF('РРО 21-25'!CN$18:CN$1158,свод!AY220,'РРО 21-25'!BE$18:BE$1158)</f>
        <v>0</v>
      </c>
      <c r="R220" s="179">
        <f>SUMIF('РРО 21-25'!CN$18:CN$1158,свод!AY220,'РРО 21-25'!BF$18:BF$1158)</f>
        <v>0</v>
      </c>
      <c r="S220" s="179">
        <f>SUMIF('РРО 21-25'!CN$18:CN$1158,свод!AY220,'РРО 21-25'!BG$18:BG$1158)</f>
        <v>0</v>
      </c>
      <c r="T220" s="179">
        <f>SUMIF('РРО 21-25'!CN$18:CN$1158,свод!AY220,'РРО 21-25'!BH$18:BH$1158)</f>
        <v>0</v>
      </c>
      <c r="U220" s="180">
        <f>SUMIF('РРО 21-25'!CN$18:CN$1158,свод!AY220,'РРО 21-25'!BI$18:BI$1158)</f>
        <v>0</v>
      </c>
      <c r="V220" s="179">
        <f>SUMIF('РРО 21-25'!CN$18:CN$1158,свод!AY220,'РРО 21-25'!BJ$18:BJ$1158)</f>
        <v>0</v>
      </c>
      <c r="W220" s="179">
        <f>SUMIF('РРО 21-25'!CN$18:CN$1158,свод!AY220,'РРО 21-25'!BK$18:BK$1158)</f>
        <v>0</v>
      </c>
      <c r="X220" s="179">
        <f>SUMIF('РРО 21-25'!CN$18:CN$1158,свод!AY220,'РРО 21-25'!BL$18:BL$1158)</f>
        <v>0</v>
      </c>
      <c r="Y220" s="179">
        <f>SUMIF('РРО 21-25'!CN$18:CN$1158,свод!AY220,'РРО 21-25'!BM$18:BM$1158)</f>
        <v>0</v>
      </c>
      <c r="Z220" s="180">
        <f>SUMIF('РРО 21-25'!CN$18:CN$1158,свод!AY220,'РРО 21-25'!BN$18:BN$1158)</f>
        <v>0</v>
      </c>
      <c r="AA220" s="179">
        <f>SUMIF('РРО 21-25'!CN$18:CN$1158,свод!AY220,'РРО 21-25'!BO$18:BO$1158)</f>
        <v>0</v>
      </c>
      <c r="AB220" s="179">
        <f>SUMIF('РРО 21-25'!CN$18:CN$1158,свод!AY220,'РРО 21-25'!BP$18:BP$1158)</f>
        <v>0</v>
      </c>
      <c r="AC220" s="179">
        <f>SUMIF('РРО 21-25'!CN$18:CN$1158,свод!AY220,'РРО 21-25'!BQ$18:BQ$1158)</f>
        <v>0</v>
      </c>
      <c r="AD220" s="179">
        <f>SUMIF('РРО 21-25'!CN$18:CN$1158,свод!AY220,'РРО 21-25'!BR$18:BR$1158)</f>
        <v>0</v>
      </c>
      <c r="AE220" s="180">
        <f>SUMIF('РРО 21-25'!CN$18:CN$1158,свод!AY220,'РРО 21-25'!BS$18:BS$1158)</f>
        <v>0</v>
      </c>
      <c r="AF220" s="179">
        <f>SUMIF('РРО 21-25'!CN$18:CN$1158,свод!AY220,'РРО 21-25'!BT$18:BT$1158)</f>
        <v>0</v>
      </c>
      <c r="AG220" s="179">
        <f>SUMIF('РРО 21-25'!CN$18:CN$1158,свод!AY220,'РРО 21-25'!BU$18:BU$1158)</f>
        <v>0</v>
      </c>
      <c r="AH220" s="179">
        <f>SUMIF('РРО 21-25'!CN$18:CN$1158,свод!AY220,'РРО 21-25'!BV$18:BV$1158)</f>
        <v>0</v>
      </c>
      <c r="AI220" s="179">
        <f>SUMIF('РРО 21-25'!CN$18:CN$1158,свод!AY220,'РРО 21-25'!BW$18:BW$1158)</f>
        <v>0</v>
      </c>
      <c r="AJ220" s="179">
        <f>SUMIF('РРО 21-25'!CN$18:CN$1158,свод!AY220,'РРО 21-25'!BX$18:BX$1158)</f>
        <v>0</v>
      </c>
      <c r="AK220" s="179">
        <f>SUMIF('РРО 21-25'!CN$18:CN$1158,свод!AY220,'РРО 21-25'!BY$18:BY$1158)</f>
        <v>0</v>
      </c>
      <c r="AL220" s="179">
        <f>SUMIF('РРО 21-25'!CN$18:CN$1158,свод!AY220,'РРО 21-25'!BZ$18:BZ$1158)</f>
        <v>0</v>
      </c>
      <c r="AM220" s="179">
        <f>SUMIF('РРО 21-25'!CN$18:CN$1158,свод!AY220,'РРО 21-25'!CA$18:CA$1158)</f>
        <v>0</v>
      </c>
      <c r="AN220" s="179">
        <f>SUMIF('РРО 21-25'!CN$18:CN$1158,свод!AY220,'РРО 21-25'!CB$18:CB$1158)</f>
        <v>0</v>
      </c>
      <c r="AO220" s="179">
        <f>SUMIF('РРО 21-25'!CN$18:CN$1158,свод!AY220,'РРО 21-25'!CC$18:CC$1158)</f>
        <v>0</v>
      </c>
      <c r="AP220" s="179">
        <f>SUMIF('РРО 21-25'!CN$18:CN$1158,свод!AY220,'РРО 21-25'!CD$18:CD$1158)</f>
        <v>0</v>
      </c>
      <c r="AQ220" s="179">
        <f>SUMIF('РРО 21-25'!CN$18:CN$1158,свод!AY220,'РРО 21-25'!CE$18:CE$1158)</f>
        <v>0</v>
      </c>
      <c r="AR220" s="179">
        <f>SUMIF('РРО 21-25'!CN$18:CN$1158,свод!AY220,'РРО 21-25'!CF$18:CF$1158)</f>
        <v>0</v>
      </c>
      <c r="AS220" s="179">
        <f>SUMIF('РРО 21-25'!CN$18:CN$1158,свод!AY220,'РРО 21-25'!CG$18:CG$1158)</f>
        <v>0</v>
      </c>
      <c r="AT220" s="179">
        <f>SUMIF('РРО 21-25'!CN$18:CN$1158,свод!AY220,'РРО 21-25'!CH$18:CH$1158)</f>
        <v>0</v>
      </c>
      <c r="AU220" s="179">
        <f>SUMIF('РРО 21-25'!CN$18:CN$1158,свод!AY220,'РРО 21-25'!CI$18:CI$1158)</f>
        <v>0</v>
      </c>
      <c r="AV220" s="179">
        <f>SUMIF('РРО 21-25'!CN$18:CN$1158,свод!AY220,'РРО 21-25'!CJ$18:CJ$1158)</f>
        <v>0</v>
      </c>
      <c r="AW220" s="179">
        <f>SUMIF('РРО 21-25'!CN$18:CN$1158,свод!AY220,'РРО 21-25'!CK$18:CK$1158)</f>
        <v>0</v>
      </c>
      <c r="AX220" s="179">
        <f>SUMIF('РРО 21-25'!CN$18:CN$1158,свод!AY220,'РРО 21-25'!CL$18:CL$1158)</f>
        <v>0</v>
      </c>
      <c r="AY220" t="str">
        <f t="shared" si="309"/>
        <v>4040200371004нормативный</v>
      </c>
      <c r="BC220" s="142">
        <f t="shared" si="276"/>
        <v>0</v>
      </c>
      <c r="BD220" s="142">
        <f t="shared" si="277"/>
        <v>0</v>
      </c>
      <c r="BE220" s="142">
        <f t="shared" si="278"/>
        <v>0</v>
      </c>
      <c r="BF220" s="142">
        <f t="shared" si="279"/>
        <v>0</v>
      </c>
      <c r="BG220" s="142">
        <f t="shared" si="280"/>
        <v>0</v>
      </c>
      <c r="BH220" s="142">
        <f t="shared" si="281"/>
        <v>0</v>
      </c>
      <c r="BI220" s="142">
        <f t="shared" si="282"/>
        <v>0</v>
      </c>
      <c r="BJ220" s="142">
        <f t="shared" si="283"/>
        <v>0</v>
      </c>
      <c r="BK220" s="142">
        <f t="shared" si="284"/>
        <v>0</v>
      </c>
      <c r="BL220" s="142">
        <f t="shared" si="285"/>
        <v>0</v>
      </c>
    </row>
    <row r="221" spans="1:64" ht="15" customHeight="1">
      <c r="A221" s="184">
        <v>404020038</v>
      </c>
      <c r="B221" s="183" t="s">
        <v>1805</v>
      </c>
      <c r="C221" s="182" t="s">
        <v>303</v>
      </c>
      <c r="D221" s="182" t="s">
        <v>137</v>
      </c>
      <c r="E221" s="181" t="s">
        <v>91</v>
      </c>
      <c r="F221" s="180">
        <f>SUMIF('РРО 21-25'!CN$18:CN$1158,свод!AY221,'РРО 21-25'!AT$18:AT$1158)</f>
        <v>0</v>
      </c>
      <c r="G221" s="180">
        <f>SUMIF('РРО 21-25'!CN$18:CN$1158,свод!AY221,'РРО 21-25'!AU$18:AU$1158)</f>
        <v>0</v>
      </c>
      <c r="H221" s="179">
        <f>SUMIF('РРО 21-25'!CN$18:CN$1158,свод!AY221,'РРО 21-25'!AV$18:AV$1158)</f>
        <v>0</v>
      </c>
      <c r="I221" s="179">
        <f>SUMIF('РРО 21-25'!CN$18:CN$1158,свод!AY221,'РРО 21-25'!AW$18:AW$1158)</f>
        <v>0</v>
      </c>
      <c r="J221" s="179">
        <f>SUMIF('РРО 21-25'!CN$18:CN$1158,свод!AY221,'РРО 21-25'!AX$18:AX$1158)</f>
        <v>0</v>
      </c>
      <c r="K221" s="179">
        <f>SUMIF('РРО 21-25'!CN$18:CN$1158,свод!AY221,'РРО 21-25'!AY$18:AY$1158)</f>
        <v>0</v>
      </c>
      <c r="L221" s="179">
        <f>SUMIF('РРО 21-25'!CN$18:CN$1158,свод!AY221,'РРО 21-25'!AZ$18:AZ$1158)</f>
        <v>0</v>
      </c>
      <c r="M221" s="179">
        <f>SUMIF('РРО 21-25'!CN$18:CN$1158,свод!AY221,'РРО 21-25'!BA$18:BA$1158)</f>
        <v>0</v>
      </c>
      <c r="N221" s="179">
        <f>SUMIF('РРО 21-25'!CN$18:CN$1158,свод!AY221,'РРО 21-25'!BB$18:BB$1158)</f>
        <v>0</v>
      </c>
      <c r="O221" s="179">
        <f>SUMIF('РРО 21-25'!CN$18:CN$1158,свод!AY221,'РРО 21-25'!BC$18:BC$1158)</f>
        <v>0</v>
      </c>
      <c r="P221" s="180">
        <f>SUMIF('РРО 21-25'!CN$18:CN$1158,свод!AY221,'РРО 21-25'!BD$18:BD$1158)</f>
        <v>0</v>
      </c>
      <c r="Q221" s="179">
        <f>SUMIF('РРО 21-25'!CN$18:CN$1158,свод!AY221,'РРО 21-25'!BE$18:BE$1158)</f>
        <v>0</v>
      </c>
      <c r="R221" s="179">
        <f>SUMIF('РРО 21-25'!CN$18:CN$1158,свод!AY221,'РРО 21-25'!BF$18:BF$1158)</f>
        <v>0</v>
      </c>
      <c r="S221" s="179">
        <f>SUMIF('РРО 21-25'!CN$18:CN$1158,свод!AY221,'РРО 21-25'!BG$18:BG$1158)</f>
        <v>0</v>
      </c>
      <c r="T221" s="179">
        <f>SUMIF('РРО 21-25'!CN$18:CN$1158,свод!AY221,'РРО 21-25'!BH$18:BH$1158)</f>
        <v>0</v>
      </c>
      <c r="U221" s="180">
        <f>SUMIF('РРО 21-25'!CN$18:CN$1158,свод!AY221,'РРО 21-25'!BI$18:BI$1158)</f>
        <v>0</v>
      </c>
      <c r="V221" s="179">
        <f>SUMIF('РРО 21-25'!CN$18:CN$1158,свод!AY221,'РРО 21-25'!BJ$18:BJ$1158)</f>
        <v>0</v>
      </c>
      <c r="W221" s="179">
        <f>SUMIF('РРО 21-25'!CN$18:CN$1158,свод!AY221,'РРО 21-25'!BK$18:BK$1158)</f>
        <v>0</v>
      </c>
      <c r="X221" s="179">
        <f>SUMIF('РРО 21-25'!CN$18:CN$1158,свод!AY221,'РРО 21-25'!BL$18:BL$1158)</f>
        <v>0</v>
      </c>
      <c r="Y221" s="179">
        <f>SUMIF('РРО 21-25'!CN$18:CN$1158,свод!AY221,'РРО 21-25'!BM$18:BM$1158)</f>
        <v>0</v>
      </c>
      <c r="Z221" s="180">
        <f>SUMIF('РРО 21-25'!CN$18:CN$1158,свод!AY221,'РРО 21-25'!BN$18:BN$1158)</f>
        <v>0</v>
      </c>
      <c r="AA221" s="179">
        <f>SUMIF('РРО 21-25'!CN$18:CN$1158,свод!AY221,'РРО 21-25'!BO$18:BO$1158)</f>
        <v>0</v>
      </c>
      <c r="AB221" s="179">
        <f>SUMIF('РРО 21-25'!CN$18:CN$1158,свод!AY221,'РРО 21-25'!BP$18:BP$1158)</f>
        <v>0</v>
      </c>
      <c r="AC221" s="179">
        <f>SUMIF('РРО 21-25'!CN$18:CN$1158,свод!AY221,'РРО 21-25'!BQ$18:BQ$1158)</f>
        <v>0</v>
      </c>
      <c r="AD221" s="179">
        <f>SUMIF('РРО 21-25'!CN$18:CN$1158,свод!AY221,'РРО 21-25'!BR$18:BR$1158)</f>
        <v>0</v>
      </c>
      <c r="AE221" s="180">
        <f>SUMIF('РРО 21-25'!CN$18:CN$1158,свод!AY221,'РРО 21-25'!BS$18:BS$1158)</f>
        <v>0</v>
      </c>
      <c r="AF221" s="179">
        <f>SUMIF('РРО 21-25'!CN$18:CN$1158,свод!AY221,'РРО 21-25'!BT$18:BT$1158)</f>
        <v>0</v>
      </c>
      <c r="AG221" s="179">
        <f>SUMIF('РРО 21-25'!CN$18:CN$1158,свод!AY221,'РРО 21-25'!BU$18:BU$1158)</f>
        <v>0</v>
      </c>
      <c r="AH221" s="179">
        <f>SUMIF('РРО 21-25'!CN$18:CN$1158,свод!AY221,'РРО 21-25'!BV$18:BV$1158)</f>
        <v>0</v>
      </c>
      <c r="AI221" s="179">
        <f>SUMIF('РРО 21-25'!CN$18:CN$1158,свод!AY221,'РРО 21-25'!BW$18:BW$1158)</f>
        <v>0</v>
      </c>
      <c r="AJ221" s="179">
        <f>SUMIF('РРО 21-25'!CN$18:CN$1158,свод!AY221,'РРО 21-25'!BX$18:BX$1158)</f>
        <v>0</v>
      </c>
      <c r="AK221" s="179">
        <f>SUMIF('РРО 21-25'!CN$18:CN$1158,свод!AY221,'РРО 21-25'!BY$18:BY$1158)</f>
        <v>0</v>
      </c>
      <c r="AL221" s="179">
        <f>SUMIF('РРО 21-25'!CN$18:CN$1158,свод!AY221,'РРО 21-25'!BZ$18:BZ$1158)</f>
        <v>0</v>
      </c>
      <c r="AM221" s="179">
        <f>SUMIF('РРО 21-25'!CN$18:CN$1158,свод!AY221,'РРО 21-25'!CA$18:CA$1158)</f>
        <v>0</v>
      </c>
      <c r="AN221" s="179">
        <f>SUMIF('РРО 21-25'!CN$18:CN$1158,свод!AY221,'РРО 21-25'!CB$18:CB$1158)</f>
        <v>0</v>
      </c>
      <c r="AO221" s="179">
        <f>SUMIF('РРО 21-25'!CN$18:CN$1158,свод!AY221,'РРО 21-25'!CC$18:CC$1158)</f>
        <v>0</v>
      </c>
      <c r="AP221" s="179">
        <f>SUMIF('РРО 21-25'!CN$18:CN$1158,свод!AY221,'РРО 21-25'!CD$18:CD$1158)</f>
        <v>0</v>
      </c>
      <c r="AQ221" s="179">
        <f>SUMIF('РРО 21-25'!CN$18:CN$1158,свод!AY221,'РРО 21-25'!CE$18:CE$1158)</f>
        <v>0</v>
      </c>
      <c r="AR221" s="179">
        <f>SUMIF('РРО 21-25'!CN$18:CN$1158,свод!AY221,'РРО 21-25'!CF$18:CF$1158)</f>
        <v>0</v>
      </c>
      <c r="AS221" s="179">
        <f>SUMIF('РРО 21-25'!CN$18:CN$1158,свод!AY221,'РРО 21-25'!CG$18:CG$1158)</f>
        <v>0</v>
      </c>
      <c r="AT221" s="179">
        <f>SUMIF('РРО 21-25'!CN$18:CN$1158,свод!AY221,'РРО 21-25'!CH$18:CH$1158)</f>
        <v>0</v>
      </c>
      <c r="AU221" s="179">
        <f>SUMIF('РРО 21-25'!CN$18:CN$1158,свод!AY221,'РРО 21-25'!CI$18:CI$1158)</f>
        <v>0</v>
      </c>
      <c r="AV221" s="179">
        <f>SUMIF('РРО 21-25'!CN$18:CN$1158,свод!AY221,'РРО 21-25'!CJ$18:CJ$1158)</f>
        <v>0</v>
      </c>
      <c r="AW221" s="179">
        <f>SUMIF('РРО 21-25'!CN$18:CN$1158,свод!AY221,'РРО 21-25'!CK$18:CK$1158)</f>
        <v>0</v>
      </c>
      <c r="AX221" s="179">
        <f>SUMIF('РРО 21-25'!CN$18:CN$1158,свод!AY221,'РРО 21-25'!CL$18:CL$1158)</f>
        <v>0</v>
      </c>
      <c r="AY221" t="str">
        <f t="shared" si="309"/>
        <v>4040200381004нормативный</v>
      </c>
      <c r="BC221" s="142">
        <f t="shared" si="276"/>
        <v>0</v>
      </c>
      <c r="BD221" s="142">
        <f t="shared" si="277"/>
        <v>0</v>
      </c>
      <c r="BE221" s="142">
        <f t="shared" si="278"/>
        <v>0</v>
      </c>
      <c r="BF221" s="142">
        <f t="shared" si="279"/>
        <v>0</v>
      </c>
      <c r="BG221" s="142">
        <f t="shared" si="280"/>
        <v>0</v>
      </c>
      <c r="BH221" s="142">
        <f t="shared" si="281"/>
        <v>0</v>
      </c>
      <c r="BI221" s="142">
        <f t="shared" si="282"/>
        <v>0</v>
      </c>
      <c r="BJ221" s="142">
        <f t="shared" si="283"/>
        <v>0</v>
      </c>
      <c r="BK221" s="142">
        <f t="shared" si="284"/>
        <v>0</v>
      </c>
      <c r="BL221" s="142">
        <f t="shared" si="285"/>
        <v>0</v>
      </c>
    </row>
    <row r="222" spans="1:64" ht="15" customHeight="1">
      <c r="A222" s="184" t="s">
        <v>1803</v>
      </c>
      <c r="B222" s="183"/>
      <c r="C222" s="182" t="s">
        <v>303</v>
      </c>
      <c r="D222" s="182" t="s">
        <v>137</v>
      </c>
      <c r="E222" s="181" t="s">
        <v>91</v>
      </c>
      <c r="F222" s="180">
        <f>SUMIF('РРО 21-25'!CN$18:CN$1158,свод!AY222,'РРО 21-25'!AT$18:AT$1158)</f>
        <v>0</v>
      </c>
      <c r="G222" s="180">
        <f>SUMIF('РРО 21-25'!CN$18:CN$1158,свод!AY222,'РРО 21-25'!AU$18:AU$1158)</f>
        <v>0</v>
      </c>
      <c r="H222" s="179">
        <f>SUMIF('РРО 21-25'!CN$18:CN$1158,свод!AY222,'РРО 21-25'!AV$18:AV$1158)</f>
        <v>0</v>
      </c>
      <c r="I222" s="179">
        <f>SUMIF('РРО 21-25'!CN$18:CN$1158,свод!AY222,'РРО 21-25'!AW$18:AW$1158)</f>
        <v>0</v>
      </c>
      <c r="J222" s="179">
        <f>SUMIF('РРО 21-25'!CN$18:CN$1158,свод!AY222,'РРО 21-25'!AX$18:AX$1158)</f>
        <v>0</v>
      </c>
      <c r="K222" s="179">
        <f>SUMIF('РРО 21-25'!CN$18:CN$1158,свод!AY222,'РРО 21-25'!AY$18:AY$1158)</f>
        <v>0</v>
      </c>
      <c r="L222" s="179">
        <f>SUMIF('РРО 21-25'!CN$18:CN$1158,свод!AY222,'РРО 21-25'!AZ$18:AZ$1158)</f>
        <v>0</v>
      </c>
      <c r="M222" s="179">
        <f>SUMIF('РРО 21-25'!CN$18:CN$1158,свод!AY222,'РРО 21-25'!BA$18:BA$1158)</f>
        <v>0</v>
      </c>
      <c r="N222" s="179">
        <f>SUMIF('РРО 21-25'!CN$18:CN$1158,свод!AY222,'РРО 21-25'!BB$18:BB$1158)</f>
        <v>0</v>
      </c>
      <c r="O222" s="179">
        <f>SUMIF('РРО 21-25'!CN$18:CN$1158,свод!AY222,'РРО 21-25'!BC$18:BC$1158)</f>
        <v>0</v>
      </c>
      <c r="P222" s="180">
        <f>SUMIF('РРО 21-25'!CN$18:CN$1158,свод!AY222,'РРО 21-25'!BD$18:BD$1158)</f>
        <v>0</v>
      </c>
      <c r="Q222" s="179">
        <f>SUMIF('РРО 21-25'!CN$18:CN$1158,свод!AY222,'РРО 21-25'!BE$18:BE$1158)</f>
        <v>0</v>
      </c>
      <c r="R222" s="179">
        <f>SUMIF('РРО 21-25'!CN$18:CN$1158,свод!AY222,'РРО 21-25'!BF$18:BF$1158)</f>
        <v>0</v>
      </c>
      <c r="S222" s="179">
        <f>SUMIF('РРО 21-25'!CN$18:CN$1158,свод!AY222,'РРО 21-25'!BG$18:BG$1158)</f>
        <v>0</v>
      </c>
      <c r="T222" s="179">
        <f>SUMIF('РРО 21-25'!CN$18:CN$1158,свод!AY222,'РРО 21-25'!BH$18:BH$1158)</f>
        <v>0</v>
      </c>
      <c r="U222" s="180">
        <f>SUMIF('РРО 21-25'!CN$18:CN$1158,свод!AY222,'РРО 21-25'!BI$18:BI$1158)</f>
        <v>0</v>
      </c>
      <c r="V222" s="179">
        <f>SUMIF('РРО 21-25'!CN$18:CN$1158,свод!AY222,'РРО 21-25'!BJ$18:BJ$1158)</f>
        <v>0</v>
      </c>
      <c r="W222" s="179">
        <f>SUMIF('РРО 21-25'!CN$18:CN$1158,свод!AY222,'РРО 21-25'!BK$18:BK$1158)</f>
        <v>0</v>
      </c>
      <c r="X222" s="179">
        <f>SUMIF('РРО 21-25'!CN$18:CN$1158,свод!AY222,'РРО 21-25'!BL$18:BL$1158)</f>
        <v>0</v>
      </c>
      <c r="Y222" s="179">
        <f>SUMIF('РРО 21-25'!CN$18:CN$1158,свод!AY222,'РРО 21-25'!BM$18:BM$1158)</f>
        <v>0</v>
      </c>
      <c r="Z222" s="180">
        <f>SUMIF('РРО 21-25'!CN$18:CN$1158,свод!AY222,'РРО 21-25'!BN$18:BN$1158)</f>
        <v>0</v>
      </c>
      <c r="AA222" s="179">
        <f>SUMIF('РРО 21-25'!CN$18:CN$1158,свод!AY222,'РРО 21-25'!BO$18:BO$1158)</f>
        <v>0</v>
      </c>
      <c r="AB222" s="179">
        <f>SUMIF('РРО 21-25'!CN$18:CN$1158,свод!AY222,'РРО 21-25'!BP$18:BP$1158)</f>
        <v>0</v>
      </c>
      <c r="AC222" s="179">
        <f>SUMIF('РРО 21-25'!CN$18:CN$1158,свод!AY222,'РРО 21-25'!BQ$18:BQ$1158)</f>
        <v>0</v>
      </c>
      <c r="AD222" s="179">
        <f>SUMIF('РРО 21-25'!CN$18:CN$1158,свод!AY222,'РРО 21-25'!BR$18:BR$1158)</f>
        <v>0</v>
      </c>
      <c r="AE222" s="180">
        <f>SUMIF('РРО 21-25'!CN$18:CN$1158,свод!AY222,'РРО 21-25'!BS$18:BS$1158)</f>
        <v>0</v>
      </c>
      <c r="AF222" s="179">
        <f>SUMIF('РРО 21-25'!CN$18:CN$1158,свод!AY222,'РРО 21-25'!BT$18:BT$1158)</f>
        <v>0</v>
      </c>
      <c r="AG222" s="179">
        <f>SUMIF('РРО 21-25'!CN$18:CN$1158,свод!AY222,'РРО 21-25'!BU$18:BU$1158)</f>
        <v>0</v>
      </c>
      <c r="AH222" s="179">
        <f>SUMIF('РРО 21-25'!CN$18:CN$1158,свод!AY222,'РРО 21-25'!BV$18:BV$1158)</f>
        <v>0</v>
      </c>
      <c r="AI222" s="179">
        <f>SUMIF('РРО 21-25'!CN$18:CN$1158,свод!AY222,'РРО 21-25'!BW$18:BW$1158)</f>
        <v>0</v>
      </c>
      <c r="AJ222" s="179">
        <f>SUMIF('РРО 21-25'!CN$18:CN$1158,свод!AY222,'РРО 21-25'!BX$18:BX$1158)</f>
        <v>0</v>
      </c>
      <c r="AK222" s="179">
        <f>SUMIF('РРО 21-25'!CN$18:CN$1158,свод!AY222,'РРО 21-25'!BY$18:BY$1158)</f>
        <v>0</v>
      </c>
      <c r="AL222" s="179">
        <f>SUMIF('РРО 21-25'!CN$18:CN$1158,свод!AY222,'РРО 21-25'!BZ$18:BZ$1158)</f>
        <v>0</v>
      </c>
      <c r="AM222" s="179">
        <f>SUMIF('РРО 21-25'!CN$18:CN$1158,свод!AY222,'РРО 21-25'!CA$18:CA$1158)</f>
        <v>0</v>
      </c>
      <c r="AN222" s="179">
        <f>SUMIF('РРО 21-25'!CN$18:CN$1158,свод!AY222,'РРО 21-25'!CB$18:CB$1158)</f>
        <v>0</v>
      </c>
      <c r="AO222" s="179">
        <f>SUMIF('РРО 21-25'!CN$18:CN$1158,свод!AY222,'РРО 21-25'!CC$18:CC$1158)</f>
        <v>0</v>
      </c>
      <c r="AP222" s="179">
        <f>SUMIF('РРО 21-25'!CN$18:CN$1158,свод!AY222,'РРО 21-25'!CD$18:CD$1158)</f>
        <v>0</v>
      </c>
      <c r="AQ222" s="179">
        <f>SUMIF('РРО 21-25'!CN$18:CN$1158,свод!AY222,'РРО 21-25'!CE$18:CE$1158)</f>
        <v>0</v>
      </c>
      <c r="AR222" s="179">
        <f>SUMIF('РРО 21-25'!CN$18:CN$1158,свод!AY222,'РРО 21-25'!CF$18:CF$1158)</f>
        <v>0</v>
      </c>
      <c r="AS222" s="179">
        <f>SUMIF('РРО 21-25'!CN$18:CN$1158,свод!AY222,'РРО 21-25'!CG$18:CG$1158)</f>
        <v>0</v>
      </c>
      <c r="AT222" s="179">
        <f>SUMIF('РРО 21-25'!CN$18:CN$1158,свод!AY222,'РРО 21-25'!CH$18:CH$1158)</f>
        <v>0</v>
      </c>
      <c r="AU222" s="179">
        <f>SUMIF('РРО 21-25'!CN$18:CN$1158,свод!AY222,'РРО 21-25'!CI$18:CI$1158)</f>
        <v>0</v>
      </c>
      <c r="AV222" s="179">
        <f>SUMIF('РРО 21-25'!CN$18:CN$1158,свод!AY222,'РРО 21-25'!CJ$18:CJ$1158)</f>
        <v>0</v>
      </c>
      <c r="AW222" s="179">
        <f>SUMIF('РРО 21-25'!CN$18:CN$1158,свод!AY222,'РРО 21-25'!CK$18:CK$1158)</f>
        <v>0</v>
      </c>
      <c r="AX222" s="179">
        <f>SUMIF('РРО 21-25'!CN$18:CN$1158,свод!AY222,'РРО 21-25'!CL$18:CL$1158)</f>
        <v>0</v>
      </c>
      <c r="AY222" t="str">
        <f t="shared" si="309"/>
        <v>4040200401004нормативный</v>
      </c>
      <c r="BC222" s="142">
        <f t="shared" si="276"/>
        <v>0</v>
      </c>
      <c r="BD222" s="142">
        <f t="shared" si="277"/>
        <v>0</v>
      </c>
      <c r="BE222" s="142">
        <f t="shared" si="278"/>
        <v>0</v>
      </c>
      <c r="BF222" s="142">
        <f t="shared" si="279"/>
        <v>0</v>
      </c>
      <c r="BG222" s="142">
        <f t="shared" si="280"/>
        <v>0</v>
      </c>
      <c r="BH222" s="142">
        <f t="shared" si="281"/>
        <v>0</v>
      </c>
      <c r="BI222" s="142">
        <f t="shared" si="282"/>
        <v>0</v>
      </c>
      <c r="BJ222" s="142">
        <f t="shared" si="283"/>
        <v>0</v>
      </c>
      <c r="BK222" s="142">
        <f t="shared" si="284"/>
        <v>0</v>
      </c>
      <c r="BL222" s="142">
        <f t="shared" si="285"/>
        <v>0</v>
      </c>
    </row>
    <row r="223" spans="1:64" ht="15" customHeight="1">
      <c r="A223" s="184">
        <v>404020054</v>
      </c>
      <c r="B223" s="185" t="s">
        <v>1802</v>
      </c>
      <c r="C223" s="182" t="s">
        <v>205</v>
      </c>
      <c r="D223" s="182" t="s">
        <v>74</v>
      </c>
      <c r="E223" s="181" t="s">
        <v>91</v>
      </c>
      <c r="F223" s="180">
        <f>SUMIF('РРО 21-25'!CN$18:CN$1158,свод!AY223,'РРО 21-25'!AT$18:AT$1158)</f>
        <v>0</v>
      </c>
      <c r="G223" s="180">
        <f>SUMIF('РРО 21-25'!CN$18:CN$1158,свод!AY223,'РРО 21-25'!AU$18:AU$1158)</f>
        <v>0</v>
      </c>
      <c r="H223" s="179">
        <f>SUMIF('РРО 21-25'!CN$18:CN$1158,свод!AY223,'РРО 21-25'!AV$18:AV$1158)</f>
        <v>0</v>
      </c>
      <c r="I223" s="179">
        <f>SUMIF('РРО 21-25'!CN$18:CN$1158,свод!AY223,'РРО 21-25'!AW$18:AW$1158)</f>
        <v>0</v>
      </c>
      <c r="J223" s="179">
        <f>SUMIF('РРО 21-25'!CN$18:CN$1158,свод!AY223,'РРО 21-25'!AX$18:AX$1158)</f>
        <v>0</v>
      </c>
      <c r="K223" s="179">
        <f>SUMIF('РРО 21-25'!CN$18:CN$1158,свод!AY223,'РРО 21-25'!AY$18:AY$1158)</f>
        <v>0</v>
      </c>
      <c r="L223" s="179">
        <f>SUMIF('РРО 21-25'!CN$18:CN$1158,свод!AY223,'РРО 21-25'!AZ$18:AZ$1158)</f>
        <v>0</v>
      </c>
      <c r="M223" s="179">
        <f>SUMIF('РРО 21-25'!CN$18:CN$1158,свод!AY223,'РРО 21-25'!BA$18:BA$1158)</f>
        <v>0</v>
      </c>
      <c r="N223" s="179">
        <f>SUMIF('РРО 21-25'!CN$18:CN$1158,свод!AY223,'РРО 21-25'!BB$18:BB$1158)</f>
        <v>0</v>
      </c>
      <c r="O223" s="179">
        <f>SUMIF('РРО 21-25'!CN$18:CN$1158,свод!AY223,'РРО 21-25'!BC$18:BC$1158)</f>
        <v>0</v>
      </c>
      <c r="P223" s="180">
        <f>SUMIF('РРО 21-25'!CN$18:CN$1158,свод!AY223,'РРО 21-25'!BD$18:BD$1158)</f>
        <v>0</v>
      </c>
      <c r="Q223" s="179">
        <f>SUMIF('РРО 21-25'!CN$18:CN$1158,свод!AY223,'РРО 21-25'!BE$18:BE$1158)</f>
        <v>0</v>
      </c>
      <c r="R223" s="179">
        <f>SUMIF('РРО 21-25'!CN$18:CN$1158,свод!AY223,'РРО 21-25'!BF$18:BF$1158)</f>
        <v>0</v>
      </c>
      <c r="S223" s="179">
        <f>SUMIF('РРО 21-25'!CN$18:CN$1158,свод!AY223,'РРО 21-25'!BG$18:BG$1158)</f>
        <v>0</v>
      </c>
      <c r="T223" s="179">
        <f>SUMIF('РРО 21-25'!CN$18:CN$1158,свод!AY223,'РРО 21-25'!BH$18:BH$1158)</f>
        <v>0</v>
      </c>
      <c r="U223" s="180">
        <f>SUMIF('РРО 21-25'!CN$18:CN$1158,свод!AY223,'РРО 21-25'!BI$18:BI$1158)</f>
        <v>0</v>
      </c>
      <c r="V223" s="179">
        <f>SUMIF('РРО 21-25'!CN$18:CN$1158,свод!AY223,'РРО 21-25'!BJ$18:BJ$1158)</f>
        <v>0</v>
      </c>
      <c r="W223" s="179">
        <f>SUMIF('РРО 21-25'!CN$18:CN$1158,свод!AY223,'РРО 21-25'!BK$18:BK$1158)</f>
        <v>0</v>
      </c>
      <c r="X223" s="179">
        <f>SUMIF('РРО 21-25'!CN$18:CN$1158,свод!AY223,'РРО 21-25'!BL$18:BL$1158)</f>
        <v>0</v>
      </c>
      <c r="Y223" s="179">
        <f>SUMIF('РРО 21-25'!CN$18:CN$1158,свод!AY223,'РРО 21-25'!BM$18:BM$1158)</f>
        <v>0</v>
      </c>
      <c r="Z223" s="180">
        <f>SUMIF('РРО 21-25'!CN$18:CN$1158,свод!AY223,'РРО 21-25'!BN$18:BN$1158)</f>
        <v>0</v>
      </c>
      <c r="AA223" s="179">
        <f>SUMIF('РРО 21-25'!CN$18:CN$1158,свод!AY223,'РРО 21-25'!BO$18:BO$1158)</f>
        <v>0</v>
      </c>
      <c r="AB223" s="179">
        <f>SUMIF('РРО 21-25'!CN$18:CN$1158,свод!AY223,'РРО 21-25'!BP$18:BP$1158)</f>
        <v>0</v>
      </c>
      <c r="AC223" s="179">
        <f>SUMIF('РРО 21-25'!CN$18:CN$1158,свод!AY223,'РРО 21-25'!BQ$18:BQ$1158)</f>
        <v>0</v>
      </c>
      <c r="AD223" s="179">
        <f>SUMIF('РРО 21-25'!CN$18:CN$1158,свод!AY223,'РРО 21-25'!BR$18:BR$1158)</f>
        <v>0</v>
      </c>
      <c r="AE223" s="180">
        <f>SUMIF('РРО 21-25'!CN$18:CN$1158,свод!AY223,'РРО 21-25'!BS$18:BS$1158)</f>
        <v>0</v>
      </c>
      <c r="AF223" s="179">
        <f>SUMIF('РРО 21-25'!CN$18:CN$1158,свод!AY223,'РРО 21-25'!BT$18:BT$1158)</f>
        <v>0</v>
      </c>
      <c r="AG223" s="179">
        <f>SUMIF('РРО 21-25'!CN$18:CN$1158,свод!AY223,'РРО 21-25'!BU$18:BU$1158)</f>
        <v>0</v>
      </c>
      <c r="AH223" s="179">
        <f>SUMIF('РРО 21-25'!CN$18:CN$1158,свод!AY223,'РРО 21-25'!BV$18:BV$1158)</f>
        <v>0</v>
      </c>
      <c r="AI223" s="179">
        <f>SUMIF('РРО 21-25'!CN$18:CN$1158,свод!AY223,'РРО 21-25'!BW$18:BW$1158)</f>
        <v>0</v>
      </c>
      <c r="AJ223" s="179">
        <f>SUMIF('РРО 21-25'!CN$18:CN$1158,свод!AY223,'РРО 21-25'!BX$18:BX$1158)</f>
        <v>0</v>
      </c>
      <c r="AK223" s="179">
        <f>SUMIF('РРО 21-25'!CN$18:CN$1158,свод!AY223,'РРО 21-25'!BY$18:BY$1158)</f>
        <v>0</v>
      </c>
      <c r="AL223" s="179">
        <f>SUMIF('РРО 21-25'!CN$18:CN$1158,свод!AY223,'РРО 21-25'!BZ$18:BZ$1158)</f>
        <v>0</v>
      </c>
      <c r="AM223" s="179">
        <f>SUMIF('РРО 21-25'!CN$18:CN$1158,свод!AY223,'РРО 21-25'!CA$18:CA$1158)</f>
        <v>0</v>
      </c>
      <c r="AN223" s="179">
        <f>SUMIF('РРО 21-25'!CN$18:CN$1158,свод!AY223,'РРО 21-25'!CB$18:CB$1158)</f>
        <v>0</v>
      </c>
      <c r="AO223" s="179">
        <f>SUMIF('РРО 21-25'!CN$18:CN$1158,свод!AY223,'РРО 21-25'!CC$18:CC$1158)</f>
        <v>0</v>
      </c>
      <c r="AP223" s="179">
        <f>SUMIF('РРО 21-25'!CN$18:CN$1158,свод!AY223,'РРО 21-25'!CD$18:CD$1158)</f>
        <v>0</v>
      </c>
      <c r="AQ223" s="179">
        <f>SUMIF('РРО 21-25'!CN$18:CN$1158,свод!AY223,'РРО 21-25'!CE$18:CE$1158)</f>
        <v>0</v>
      </c>
      <c r="AR223" s="179">
        <f>SUMIF('РРО 21-25'!CN$18:CN$1158,свод!AY223,'РРО 21-25'!CF$18:CF$1158)</f>
        <v>0</v>
      </c>
      <c r="AS223" s="179">
        <f>SUMIF('РРО 21-25'!CN$18:CN$1158,свод!AY223,'РРО 21-25'!CG$18:CG$1158)</f>
        <v>0</v>
      </c>
      <c r="AT223" s="179">
        <f>SUMIF('РРО 21-25'!CN$18:CN$1158,свод!AY223,'РРО 21-25'!CH$18:CH$1158)</f>
        <v>0</v>
      </c>
      <c r="AU223" s="179">
        <f>SUMIF('РРО 21-25'!CN$18:CN$1158,свод!AY223,'РРО 21-25'!CI$18:CI$1158)</f>
        <v>0</v>
      </c>
      <c r="AV223" s="179">
        <f>SUMIF('РРО 21-25'!CN$18:CN$1158,свод!AY223,'РРО 21-25'!CJ$18:CJ$1158)</f>
        <v>0</v>
      </c>
      <c r="AW223" s="179">
        <f>SUMIF('РРО 21-25'!CN$18:CN$1158,свод!AY223,'РРО 21-25'!CK$18:CK$1158)</f>
        <v>0</v>
      </c>
      <c r="AX223" s="179">
        <f>SUMIF('РРО 21-25'!CN$18:CN$1158,свод!AY223,'РРО 21-25'!CL$18:CL$1158)</f>
        <v>0</v>
      </c>
      <c r="AY223" t="str">
        <f t="shared" si="309"/>
        <v>4040200540503нормативный</v>
      </c>
      <c r="BC223" s="142">
        <f t="shared" si="276"/>
        <v>0</v>
      </c>
      <c r="BD223" s="142">
        <f t="shared" si="277"/>
        <v>0</v>
      </c>
      <c r="BE223" s="142">
        <f t="shared" si="278"/>
        <v>0</v>
      </c>
      <c r="BF223" s="142">
        <f t="shared" si="279"/>
        <v>0</v>
      </c>
      <c r="BG223" s="142">
        <f t="shared" si="280"/>
        <v>0</v>
      </c>
      <c r="BH223" s="142">
        <f t="shared" si="281"/>
        <v>0</v>
      </c>
      <c r="BI223" s="142">
        <f t="shared" si="282"/>
        <v>0</v>
      </c>
      <c r="BJ223" s="142">
        <f t="shared" si="283"/>
        <v>0</v>
      </c>
      <c r="BK223" s="142">
        <f t="shared" si="284"/>
        <v>0</v>
      </c>
      <c r="BL223" s="142">
        <f t="shared" si="285"/>
        <v>0</v>
      </c>
    </row>
    <row r="224" spans="1:64" ht="15" customHeight="1">
      <c r="A224" s="184">
        <v>404020055</v>
      </c>
      <c r="B224" s="183"/>
      <c r="C224" s="182" t="s">
        <v>303</v>
      </c>
      <c r="D224" s="182" t="s">
        <v>137</v>
      </c>
      <c r="E224" s="181" t="s">
        <v>91</v>
      </c>
      <c r="F224" s="180">
        <f>SUMIF('РРО 21-25'!CN$18:CN$1158,свод!AY224,'РРО 21-25'!AT$18:AT$1158)</f>
        <v>0</v>
      </c>
      <c r="G224" s="180">
        <f>SUMIF('РРО 21-25'!CN$18:CN$1158,свод!AY224,'РРО 21-25'!AU$18:AU$1158)</f>
        <v>0</v>
      </c>
      <c r="H224" s="179">
        <f>SUMIF('РРО 21-25'!CN$18:CN$1158,свод!AY224,'РРО 21-25'!AV$18:AV$1158)</f>
        <v>0</v>
      </c>
      <c r="I224" s="179">
        <f>SUMIF('РРО 21-25'!CN$18:CN$1158,свод!AY224,'РРО 21-25'!AW$18:AW$1158)</f>
        <v>0</v>
      </c>
      <c r="J224" s="179">
        <f>SUMIF('РРО 21-25'!CN$18:CN$1158,свод!AY224,'РРО 21-25'!AX$18:AX$1158)</f>
        <v>0</v>
      </c>
      <c r="K224" s="179">
        <f>SUMIF('РРО 21-25'!CN$18:CN$1158,свод!AY224,'РРО 21-25'!AY$18:AY$1158)</f>
        <v>0</v>
      </c>
      <c r="L224" s="179">
        <f>SUMIF('РРО 21-25'!CN$18:CN$1158,свод!AY224,'РРО 21-25'!AZ$18:AZ$1158)</f>
        <v>0</v>
      </c>
      <c r="M224" s="179">
        <f>SUMIF('РРО 21-25'!CN$18:CN$1158,свод!AY224,'РРО 21-25'!BA$18:BA$1158)</f>
        <v>0</v>
      </c>
      <c r="N224" s="179">
        <f>SUMIF('РРО 21-25'!CN$18:CN$1158,свод!AY224,'РРО 21-25'!BB$18:BB$1158)</f>
        <v>0</v>
      </c>
      <c r="O224" s="179">
        <f>SUMIF('РРО 21-25'!CN$18:CN$1158,свод!AY224,'РРО 21-25'!BC$18:BC$1158)</f>
        <v>0</v>
      </c>
      <c r="P224" s="180">
        <f>SUMIF('РРО 21-25'!CN$18:CN$1158,свод!AY224,'РРО 21-25'!BD$18:BD$1158)</f>
        <v>0</v>
      </c>
      <c r="Q224" s="179">
        <f>SUMIF('РРО 21-25'!CN$18:CN$1158,свод!AY224,'РРО 21-25'!BE$18:BE$1158)</f>
        <v>0</v>
      </c>
      <c r="R224" s="179">
        <f>SUMIF('РРО 21-25'!CN$18:CN$1158,свод!AY224,'РРО 21-25'!BF$18:BF$1158)</f>
        <v>0</v>
      </c>
      <c r="S224" s="179">
        <f>SUMIF('РРО 21-25'!CN$18:CN$1158,свод!AY224,'РРО 21-25'!BG$18:BG$1158)</f>
        <v>0</v>
      </c>
      <c r="T224" s="179">
        <f>SUMIF('РРО 21-25'!CN$18:CN$1158,свод!AY224,'РРО 21-25'!BH$18:BH$1158)</f>
        <v>0</v>
      </c>
      <c r="U224" s="180">
        <f>SUMIF('РРО 21-25'!CN$18:CN$1158,свод!AY224,'РРО 21-25'!BI$18:BI$1158)</f>
        <v>0</v>
      </c>
      <c r="V224" s="179">
        <f>SUMIF('РРО 21-25'!CN$18:CN$1158,свод!AY224,'РРО 21-25'!BJ$18:BJ$1158)</f>
        <v>0</v>
      </c>
      <c r="W224" s="179">
        <f>SUMIF('РРО 21-25'!CN$18:CN$1158,свод!AY224,'РРО 21-25'!BK$18:BK$1158)</f>
        <v>0</v>
      </c>
      <c r="X224" s="179">
        <f>SUMIF('РРО 21-25'!CN$18:CN$1158,свод!AY224,'РРО 21-25'!BL$18:BL$1158)</f>
        <v>0</v>
      </c>
      <c r="Y224" s="179">
        <f>SUMIF('РРО 21-25'!CN$18:CN$1158,свод!AY224,'РРО 21-25'!BM$18:BM$1158)</f>
        <v>0</v>
      </c>
      <c r="Z224" s="180">
        <f>SUMIF('РРО 21-25'!CN$18:CN$1158,свод!AY224,'РРО 21-25'!BN$18:BN$1158)</f>
        <v>0</v>
      </c>
      <c r="AA224" s="179">
        <f>SUMIF('РРО 21-25'!CN$18:CN$1158,свод!AY224,'РРО 21-25'!BO$18:BO$1158)</f>
        <v>0</v>
      </c>
      <c r="AB224" s="179">
        <f>SUMIF('РРО 21-25'!CN$18:CN$1158,свод!AY224,'РРО 21-25'!BP$18:BP$1158)</f>
        <v>0</v>
      </c>
      <c r="AC224" s="179">
        <f>SUMIF('РРО 21-25'!CN$18:CN$1158,свод!AY224,'РРО 21-25'!BQ$18:BQ$1158)</f>
        <v>0</v>
      </c>
      <c r="AD224" s="179">
        <f>SUMIF('РРО 21-25'!CN$18:CN$1158,свод!AY224,'РРО 21-25'!BR$18:BR$1158)</f>
        <v>0</v>
      </c>
      <c r="AE224" s="180">
        <f>SUMIF('РРО 21-25'!CN$18:CN$1158,свод!AY224,'РРО 21-25'!BS$18:BS$1158)</f>
        <v>0</v>
      </c>
      <c r="AF224" s="179">
        <f>SUMIF('РРО 21-25'!CN$18:CN$1158,свод!AY224,'РРО 21-25'!BT$18:BT$1158)</f>
        <v>0</v>
      </c>
      <c r="AG224" s="179">
        <f>SUMIF('РРО 21-25'!CN$18:CN$1158,свод!AY224,'РРО 21-25'!BU$18:BU$1158)</f>
        <v>0</v>
      </c>
      <c r="AH224" s="179">
        <f>SUMIF('РРО 21-25'!CN$18:CN$1158,свод!AY224,'РРО 21-25'!BV$18:BV$1158)</f>
        <v>0</v>
      </c>
      <c r="AI224" s="179">
        <f>SUMIF('РРО 21-25'!CN$18:CN$1158,свод!AY224,'РРО 21-25'!BW$18:BW$1158)</f>
        <v>0</v>
      </c>
      <c r="AJ224" s="179">
        <f>SUMIF('РРО 21-25'!CN$18:CN$1158,свод!AY224,'РРО 21-25'!BX$18:BX$1158)</f>
        <v>0</v>
      </c>
      <c r="AK224" s="179">
        <f>SUMIF('РРО 21-25'!CN$18:CN$1158,свод!AY224,'РРО 21-25'!BY$18:BY$1158)</f>
        <v>0</v>
      </c>
      <c r="AL224" s="179">
        <f>SUMIF('РРО 21-25'!CN$18:CN$1158,свод!AY224,'РРО 21-25'!BZ$18:BZ$1158)</f>
        <v>0</v>
      </c>
      <c r="AM224" s="179">
        <f>SUMIF('РРО 21-25'!CN$18:CN$1158,свод!AY224,'РРО 21-25'!CA$18:CA$1158)</f>
        <v>0</v>
      </c>
      <c r="AN224" s="179">
        <f>SUMIF('РРО 21-25'!CN$18:CN$1158,свод!AY224,'РРО 21-25'!CB$18:CB$1158)</f>
        <v>0</v>
      </c>
      <c r="AO224" s="179">
        <f>SUMIF('РРО 21-25'!CN$18:CN$1158,свод!AY224,'РРО 21-25'!CC$18:CC$1158)</f>
        <v>0</v>
      </c>
      <c r="AP224" s="179">
        <f>SUMIF('РРО 21-25'!CN$18:CN$1158,свод!AY224,'РРО 21-25'!CD$18:CD$1158)</f>
        <v>0</v>
      </c>
      <c r="AQ224" s="179">
        <f>SUMIF('РРО 21-25'!CN$18:CN$1158,свод!AY224,'РРО 21-25'!CE$18:CE$1158)</f>
        <v>0</v>
      </c>
      <c r="AR224" s="179">
        <f>SUMIF('РРО 21-25'!CN$18:CN$1158,свод!AY224,'РРО 21-25'!CF$18:CF$1158)</f>
        <v>0</v>
      </c>
      <c r="AS224" s="179">
        <f>SUMIF('РРО 21-25'!CN$18:CN$1158,свод!AY224,'РРО 21-25'!CG$18:CG$1158)</f>
        <v>0</v>
      </c>
      <c r="AT224" s="179">
        <f>SUMIF('РРО 21-25'!CN$18:CN$1158,свод!AY224,'РРО 21-25'!CH$18:CH$1158)</f>
        <v>0</v>
      </c>
      <c r="AU224" s="179">
        <f>SUMIF('РРО 21-25'!CN$18:CN$1158,свод!AY224,'РРО 21-25'!CI$18:CI$1158)</f>
        <v>0</v>
      </c>
      <c r="AV224" s="179">
        <f>SUMIF('РРО 21-25'!CN$18:CN$1158,свод!AY224,'РРО 21-25'!CJ$18:CJ$1158)</f>
        <v>0</v>
      </c>
      <c r="AW224" s="179">
        <f>SUMIF('РРО 21-25'!CN$18:CN$1158,свод!AY224,'РРО 21-25'!CK$18:CK$1158)</f>
        <v>0</v>
      </c>
      <c r="AX224" s="179">
        <f>SUMIF('РРО 21-25'!CN$18:CN$1158,свод!AY224,'РРО 21-25'!CL$18:CL$1158)</f>
        <v>0</v>
      </c>
      <c r="AY224" t="str">
        <f t="shared" ref="AY224:AY236" si="310">CONCATENATE(A224,C224,D224,E224)</f>
        <v>4040200551004нормативный</v>
      </c>
      <c r="BC224" s="142">
        <f t="shared" si="276"/>
        <v>0</v>
      </c>
      <c r="BD224" s="142">
        <f t="shared" si="277"/>
        <v>0</v>
      </c>
      <c r="BE224" s="142">
        <f t="shared" si="278"/>
        <v>0</v>
      </c>
      <c r="BF224" s="142">
        <f t="shared" si="279"/>
        <v>0</v>
      </c>
      <c r="BG224" s="142">
        <f t="shared" si="280"/>
        <v>0</v>
      </c>
      <c r="BH224" s="142">
        <f t="shared" si="281"/>
        <v>0</v>
      </c>
      <c r="BI224" s="142">
        <f t="shared" si="282"/>
        <v>0</v>
      </c>
      <c r="BJ224" s="142">
        <f t="shared" si="283"/>
        <v>0</v>
      </c>
      <c r="BK224" s="142">
        <f t="shared" si="284"/>
        <v>0</v>
      </c>
      <c r="BL224" s="142">
        <f t="shared" si="285"/>
        <v>0</v>
      </c>
    </row>
    <row r="225" spans="1:64" ht="15" customHeight="1">
      <c r="A225" s="184">
        <v>404020056</v>
      </c>
      <c r="B225" s="183"/>
      <c r="C225" s="182" t="s">
        <v>303</v>
      </c>
      <c r="D225" s="182" t="s">
        <v>137</v>
      </c>
      <c r="E225" s="181" t="s">
        <v>91</v>
      </c>
      <c r="F225" s="180">
        <f>SUMIF('РРО 21-25'!CN$18:CN$1158,свод!AY225,'РРО 21-25'!AT$18:AT$1158)</f>
        <v>130132911.52000001</v>
      </c>
      <c r="G225" s="180">
        <f>SUMIF('РРО 21-25'!CN$18:CN$1158,свод!AY225,'РРО 21-25'!AU$18:AU$1158)</f>
        <v>129907878.88</v>
      </c>
      <c r="H225" s="179">
        <f>SUMIF('РРО 21-25'!CN$18:CN$1158,свод!AY225,'РРО 21-25'!AV$18:AV$1158)</f>
        <v>0</v>
      </c>
      <c r="I225" s="179">
        <f>SUMIF('РРО 21-25'!CN$18:CN$1158,свод!AY225,'РРО 21-25'!AW$18:AW$1158)</f>
        <v>0</v>
      </c>
      <c r="J225" s="179">
        <f>SUMIF('РРО 21-25'!CN$18:CN$1158,свод!AY225,'РРО 21-25'!AX$18:AX$1158)</f>
        <v>130132911.52000001</v>
      </c>
      <c r="K225" s="179">
        <f>SUMIF('РРО 21-25'!CN$18:CN$1158,свод!AY225,'РРО 21-25'!AY$18:AY$1158)</f>
        <v>129907878.88</v>
      </c>
      <c r="L225" s="179">
        <f>SUMIF('РРО 21-25'!CN$18:CN$1158,свод!AY225,'РРО 21-25'!AZ$18:AZ$1158)</f>
        <v>0</v>
      </c>
      <c r="M225" s="179">
        <f>SUMIF('РРО 21-25'!CN$18:CN$1158,свод!AY225,'РРО 21-25'!BA$18:BA$1158)</f>
        <v>0</v>
      </c>
      <c r="N225" s="179">
        <f>SUMIF('РРО 21-25'!CN$18:CN$1158,свод!AY225,'РРО 21-25'!BB$18:BB$1158)</f>
        <v>0</v>
      </c>
      <c r="O225" s="179">
        <f>SUMIF('РРО 21-25'!CN$18:CN$1158,свод!AY225,'РРО 21-25'!BC$18:BC$1158)</f>
        <v>0</v>
      </c>
      <c r="P225" s="180">
        <f>SUMIF('РРО 21-25'!CN$18:CN$1158,свод!AY225,'РРО 21-25'!BD$18:BD$1158)</f>
        <v>136634659.87</v>
      </c>
      <c r="Q225" s="179">
        <f>SUMIF('РРО 21-25'!CN$18:CN$1158,свод!AY225,'РРО 21-25'!BE$18:BE$1158)</f>
        <v>0</v>
      </c>
      <c r="R225" s="179">
        <f>SUMIF('РРО 21-25'!CN$18:CN$1158,свод!AY225,'РРО 21-25'!BF$18:BF$1158)</f>
        <v>136634659.87</v>
      </c>
      <c r="S225" s="179">
        <f>SUMIF('РРО 21-25'!CN$18:CN$1158,свод!AY225,'РРО 21-25'!BG$18:BG$1158)</f>
        <v>0</v>
      </c>
      <c r="T225" s="179">
        <f>SUMIF('РРО 21-25'!CN$18:CN$1158,свод!AY225,'РРО 21-25'!BH$18:BH$1158)</f>
        <v>0</v>
      </c>
      <c r="U225" s="180">
        <f>SUMIF('РРО 21-25'!CN$18:CN$1158,свод!AY225,'РРО 21-25'!BI$18:BI$1158)</f>
        <v>135319777.37</v>
      </c>
      <c r="V225" s="179">
        <f>SUMIF('РРО 21-25'!CN$18:CN$1158,свод!AY225,'РРО 21-25'!BJ$18:BJ$1158)</f>
        <v>0</v>
      </c>
      <c r="W225" s="179">
        <f>SUMIF('РРО 21-25'!CN$18:CN$1158,свод!AY225,'РРО 21-25'!BK$18:BK$1158)</f>
        <v>135319777.37</v>
      </c>
      <c r="X225" s="179">
        <f>SUMIF('РРО 21-25'!CN$18:CN$1158,свод!AY225,'РРО 21-25'!BL$18:BL$1158)</f>
        <v>0</v>
      </c>
      <c r="Y225" s="179">
        <f>SUMIF('РРО 21-25'!CN$18:CN$1158,свод!AY225,'РРО 21-25'!BM$18:BM$1158)</f>
        <v>0</v>
      </c>
      <c r="Z225" s="180">
        <f>SUMIF('РРО 21-25'!CN$18:CN$1158,свод!AY225,'РРО 21-25'!BN$18:BN$1158)</f>
        <v>136356577.37</v>
      </c>
      <c r="AA225" s="179">
        <f>SUMIF('РРО 21-25'!CN$18:CN$1158,свод!AY225,'РРО 21-25'!BO$18:BO$1158)</f>
        <v>0</v>
      </c>
      <c r="AB225" s="179">
        <f>SUMIF('РРО 21-25'!CN$18:CN$1158,свод!AY225,'РРО 21-25'!BP$18:BP$1158)</f>
        <v>136356577.37</v>
      </c>
      <c r="AC225" s="179">
        <f>SUMIF('РРО 21-25'!CN$18:CN$1158,свод!AY225,'РРО 21-25'!BQ$18:BQ$1158)</f>
        <v>0</v>
      </c>
      <c r="AD225" s="179">
        <f>SUMIF('РРО 21-25'!CN$18:CN$1158,свод!AY225,'РРО 21-25'!BR$18:BR$1158)</f>
        <v>0</v>
      </c>
      <c r="AE225" s="180">
        <f>SUMIF('РРО 21-25'!CN$18:CN$1158,свод!AY225,'РРО 21-25'!BS$18:BS$1158)</f>
        <v>136356577.37</v>
      </c>
      <c r="AF225" s="179">
        <f>SUMIF('РРО 21-25'!CN$18:CN$1158,свод!AY225,'РРО 21-25'!BT$18:BT$1158)</f>
        <v>0</v>
      </c>
      <c r="AG225" s="179">
        <f>SUMIF('РРО 21-25'!CN$18:CN$1158,свод!AY225,'РРО 21-25'!BU$18:BU$1158)</f>
        <v>136356577.37</v>
      </c>
      <c r="AH225" s="179">
        <f>SUMIF('РРО 21-25'!CN$18:CN$1158,свод!AY225,'РРО 21-25'!BV$18:BV$1158)</f>
        <v>0</v>
      </c>
      <c r="AI225" s="179">
        <f>SUMIF('РРО 21-25'!CN$18:CN$1158,свод!AY225,'РРО 21-25'!BW$18:BW$1158)</f>
        <v>0</v>
      </c>
      <c r="AJ225" s="179">
        <f>SUMIF('РРО 21-25'!CN$18:CN$1158,свод!AY225,'РРО 21-25'!BX$18:BX$1158)</f>
        <v>129907878.88</v>
      </c>
      <c r="AK225" s="179">
        <f>SUMIF('РРО 21-25'!CN$18:CN$1158,свод!AY225,'РРО 21-25'!BY$18:BY$1158)</f>
        <v>0</v>
      </c>
      <c r="AL225" s="179">
        <f>SUMIF('РРО 21-25'!CN$18:CN$1158,свод!AY225,'РРО 21-25'!BZ$18:BZ$1158)</f>
        <v>129907878.88</v>
      </c>
      <c r="AM225" s="179">
        <f>SUMIF('РРО 21-25'!CN$18:CN$1158,свод!AY225,'РРО 21-25'!CA$18:CA$1158)</f>
        <v>0</v>
      </c>
      <c r="AN225" s="179">
        <f>SUMIF('РРО 21-25'!CN$18:CN$1158,свод!AY225,'РРО 21-25'!CB$18:CB$1158)</f>
        <v>0</v>
      </c>
      <c r="AO225" s="179">
        <f>SUMIF('РРО 21-25'!CN$18:CN$1158,свод!AY225,'РРО 21-25'!CC$18:CC$1158)</f>
        <v>136634659.87</v>
      </c>
      <c r="AP225" s="179">
        <f>SUMIF('РРО 21-25'!CN$18:CN$1158,свод!AY225,'РРО 21-25'!CD$18:CD$1158)</f>
        <v>0</v>
      </c>
      <c r="AQ225" s="179">
        <f>SUMIF('РРО 21-25'!CN$18:CN$1158,свод!AY225,'РРО 21-25'!CE$18:CE$1158)</f>
        <v>136634659.87</v>
      </c>
      <c r="AR225" s="179">
        <f>SUMIF('РРО 21-25'!CN$18:CN$1158,свод!AY225,'РРО 21-25'!CF$18:CF$1158)</f>
        <v>0</v>
      </c>
      <c r="AS225" s="179">
        <f>SUMIF('РРО 21-25'!CN$18:CN$1158,свод!AY225,'РРО 21-25'!CG$18:CG$1158)</f>
        <v>0</v>
      </c>
      <c r="AT225" s="179">
        <f>SUMIF('РРО 21-25'!CN$18:CN$1158,свод!AY225,'РРО 21-25'!CH$18:CH$1158)</f>
        <v>135319777.37</v>
      </c>
      <c r="AU225" s="179">
        <f>SUMIF('РРО 21-25'!CN$18:CN$1158,свод!AY225,'РРО 21-25'!CI$18:CI$1158)</f>
        <v>0</v>
      </c>
      <c r="AV225" s="179">
        <f>SUMIF('РРО 21-25'!CN$18:CN$1158,свод!AY225,'РРО 21-25'!CJ$18:CJ$1158)</f>
        <v>135319777.37</v>
      </c>
      <c r="AW225" s="179">
        <f>SUMIF('РРО 21-25'!CN$18:CN$1158,свод!AY225,'РРО 21-25'!CK$18:CK$1158)</f>
        <v>0</v>
      </c>
      <c r="AX225" s="179">
        <f>SUMIF('РРО 21-25'!CN$18:CN$1158,свод!AY225,'РРО 21-25'!CL$18:CL$1158)</f>
        <v>0</v>
      </c>
      <c r="AY225" t="str">
        <f t="shared" ref="AY225" si="311">CONCATENATE(A225,C225,D225,E225)</f>
        <v>4040200561004нормативный</v>
      </c>
      <c r="BC225" s="142">
        <f t="shared" si="276"/>
        <v>0</v>
      </c>
      <c r="BD225" s="142">
        <f t="shared" si="277"/>
        <v>0</v>
      </c>
      <c r="BE225" s="142">
        <f t="shared" si="278"/>
        <v>0</v>
      </c>
      <c r="BF225" s="142">
        <f t="shared" si="279"/>
        <v>0</v>
      </c>
      <c r="BG225" s="142">
        <f t="shared" si="280"/>
        <v>0</v>
      </c>
      <c r="BH225" s="142">
        <f t="shared" si="281"/>
        <v>0</v>
      </c>
      <c r="BI225" s="142">
        <f t="shared" si="282"/>
        <v>0</v>
      </c>
      <c r="BJ225" s="142">
        <f t="shared" si="283"/>
        <v>0</v>
      </c>
      <c r="BK225" s="142">
        <f t="shared" si="284"/>
        <v>0</v>
      </c>
      <c r="BL225" s="142">
        <f t="shared" si="285"/>
        <v>0</v>
      </c>
    </row>
    <row r="226" spans="1:64" ht="15" customHeight="1">
      <c r="A226" s="184">
        <v>404020058</v>
      </c>
      <c r="B226" s="183" t="s">
        <v>1804</v>
      </c>
      <c r="C226" s="182" t="s">
        <v>71</v>
      </c>
      <c r="D226" s="182" t="s">
        <v>137</v>
      </c>
      <c r="E226" s="181" t="s">
        <v>91</v>
      </c>
      <c r="F226" s="180">
        <f>SUMIF('РРО 21-25'!CN$18:CN$1158,свод!AY226,'РРО 21-25'!AT$18:AT$1158)</f>
        <v>161443.68</v>
      </c>
      <c r="G226" s="180">
        <f>SUMIF('РРО 21-25'!CN$18:CN$1158,свод!AY226,'РРО 21-25'!AU$18:AU$1158)</f>
        <v>161443.68</v>
      </c>
      <c r="H226" s="179">
        <f>SUMIF('РРО 21-25'!CN$18:CN$1158,свод!AY226,'РРО 21-25'!AV$18:AV$1158)</f>
        <v>0</v>
      </c>
      <c r="I226" s="179">
        <f>SUMIF('РРО 21-25'!CN$18:CN$1158,свод!AY226,'РРО 21-25'!AW$18:AW$1158)</f>
        <v>0</v>
      </c>
      <c r="J226" s="179">
        <f>SUMIF('РРО 21-25'!CN$18:CN$1158,свод!AY226,'РРО 21-25'!AX$18:AX$1158)</f>
        <v>161443.68</v>
      </c>
      <c r="K226" s="179">
        <f>SUMIF('РРО 21-25'!CN$18:CN$1158,свод!AY226,'РРО 21-25'!AY$18:AY$1158)</f>
        <v>161443.68</v>
      </c>
      <c r="L226" s="179">
        <f>SUMIF('РРО 21-25'!CN$18:CN$1158,свод!AY226,'РРО 21-25'!AZ$18:AZ$1158)</f>
        <v>0</v>
      </c>
      <c r="M226" s="179">
        <f>SUMIF('РРО 21-25'!CN$18:CN$1158,свод!AY226,'РРО 21-25'!BA$18:BA$1158)</f>
        <v>0</v>
      </c>
      <c r="N226" s="179">
        <f>SUMIF('РРО 21-25'!CN$18:CN$1158,свод!AY226,'РРО 21-25'!BB$18:BB$1158)</f>
        <v>0</v>
      </c>
      <c r="O226" s="179">
        <f>SUMIF('РРО 21-25'!CN$18:CN$1158,свод!AY226,'РРО 21-25'!BC$18:BC$1158)</f>
        <v>0</v>
      </c>
      <c r="P226" s="180">
        <f>SUMIF('РРО 21-25'!CN$18:CN$1158,свод!AY226,'РРО 21-25'!BD$18:BD$1158)</f>
        <v>1217930.3599999999</v>
      </c>
      <c r="Q226" s="179">
        <f>SUMIF('РРО 21-25'!CN$18:CN$1158,свод!AY226,'РРО 21-25'!BE$18:BE$1158)</f>
        <v>0</v>
      </c>
      <c r="R226" s="179">
        <f>SUMIF('РРО 21-25'!CN$18:CN$1158,свод!AY226,'РРО 21-25'!BF$18:BF$1158)</f>
        <v>786617.55</v>
      </c>
      <c r="S226" s="179">
        <f>SUMIF('РРО 21-25'!CN$18:CN$1158,свод!AY226,'РРО 21-25'!BG$18:BG$1158)</f>
        <v>0</v>
      </c>
      <c r="T226" s="179">
        <f>SUMIF('РРО 21-25'!CN$18:CN$1158,свод!AY226,'РРО 21-25'!BH$18:BH$1158)</f>
        <v>431312.81</v>
      </c>
      <c r="U226" s="180">
        <f>SUMIF('РРО 21-25'!CN$18:CN$1158,свод!AY226,'РРО 21-25'!BI$18:BI$1158)</f>
        <v>1253838.3599999999</v>
      </c>
      <c r="V226" s="179">
        <f>SUMIF('РРО 21-25'!CN$18:CN$1158,свод!AY226,'РРО 21-25'!BJ$18:BJ$1158)</f>
        <v>0</v>
      </c>
      <c r="W226" s="179">
        <f>SUMIF('РРО 21-25'!CN$18:CN$1158,свод!AY226,'РРО 21-25'!BK$18:BK$1158)</f>
        <v>815601.2</v>
      </c>
      <c r="X226" s="179">
        <f>SUMIF('РРО 21-25'!CN$18:CN$1158,свод!AY226,'РРО 21-25'!BL$18:BL$1158)</f>
        <v>0</v>
      </c>
      <c r="Y226" s="179">
        <f>SUMIF('РРО 21-25'!CN$18:CN$1158,свод!AY226,'РРО 21-25'!BM$18:BM$1158)</f>
        <v>438237.16</v>
      </c>
      <c r="Z226" s="180">
        <f>SUMIF('РРО 21-25'!CN$18:CN$1158,свод!AY226,'РРО 21-25'!BN$18:BN$1158)</f>
        <v>1253838.3599999999</v>
      </c>
      <c r="AA226" s="179">
        <f>SUMIF('РРО 21-25'!CN$18:CN$1158,свод!AY226,'РРО 21-25'!BO$18:BO$1158)</f>
        <v>0</v>
      </c>
      <c r="AB226" s="179">
        <f>SUMIF('РРО 21-25'!CN$18:CN$1158,свод!AY226,'РРО 21-25'!BP$18:BP$1158)</f>
        <v>815601.2</v>
      </c>
      <c r="AC226" s="179">
        <f>SUMIF('РРО 21-25'!CN$18:CN$1158,свод!AY226,'РРО 21-25'!BQ$18:BQ$1158)</f>
        <v>0</v>
      </c>
      <c r="AD226" s="179">
        <f>SUMIF('РРО 21-25'!CN$18:CN$1158,свод!AY226,'РРО 21-25'!BR$18:BR$1158)</f>
        <v>438237.16</v>
      </c>
      <c r="AE226" s="180">
        <f>SUMIF('РРО 21-25'!CN$18:CN$1158,свод!AY226,'РРО 21-25'!BS$18:BS$1158)</f>
        <v>1253838.3599999999</v>
      </c>
      <c r="AF226" s="179">
        <f>SUMIF('РРО 21-25'!CN$18:CN$1158,свод!AY226,'РРО 21-25'!BT$18:BT$1158)</f>
        <v>0</v>
      </c>
      <c r="AG226" s="179">
        <f>SUMIF('РРО 21-25'!CN$18:CN$1158,свод!AY226,'РРО 21-25'!BU$18:BU$1158)</f>
        <v>815601.2</v>
      </c>
      <c r="AH226" s="179">
        <f>SUMIF('РРО 21-25'!CN$18:CN$1158,свод!AY226,'РРО 21-25'!BV$18:BV$1158)</f>
        <v>0</v>
      </c>
      <c r="AI226" s="179">
        <f>SUMIF('РРО 21-25'!CN$18:CN$1158,свод!AY226,'РРО 21-25'!BW$18:BW$1158)</f>
        <v>438237.16</v>
      </c>
      <c r="AJ226" s="179">
        <f>SUMIF('РРО 21-25'!CN$18:CN$1158,свод!AY226,'РРО 21-25'!BX$18:BX$1158)</f>
        <v>161443.68</v>
      </c>
      <c r="AK226" s="179">
        <f>SUMIF('РРО 21-25'!CN$18:CN$1158,свод!AY226,'РРО 21-25'!BY$18:BY$1158)</f>
        <v>0</v>
      </c>
      <c r="AL226" s="179">
        <f>SUMIF('РРО 21-25'!CN$18:CN$1158,свод!AY226,'РРО 21-25'!BZ$18:BZ$1158)</f>
        <v>161443.68</v>
      </c>
      <c r="AM226" s="179">
        <f>SUMIF('РРО 21-25'!CN$18:CN$1158,свод!AY226,'РРО 21-25'!CA$18:CA$1158)</f>
        <v>0</v>
      </c>
      <c r="AN226" s="179">
        <f>SUMIF('РРО 21-25'!CN$18:CN$1158,свод!AY226,'РРО 21-25'!CB$18:CB$1158)</f>
        <v>0</v>
      </c>
      <c r="AO226" s="179">
        <f>SUMIF('РРО 21-25'!CN$18:CN$1158,свод!AY226,'РРО 21-25'!CC$18:CC$1158)</f>
        <v>1217930.3599999999</v>
      </c>
      <c r="AP226" s="179">
        <f>SUMIF('РРО 21-25'!CN$18:CN$1158,свод!AY226,'РРО 21-25'!CD$18:CD$1158)</f>
        <v>0</v>
      </c>
      <c r="AQ226" s="179">
        <f>SUMIF('РРО 21-25'!CN$18:CN$1158,свод!AY226,'РРО 21-25'!CE$18:CE$1158)</f>
        <v>786617.55</v>
      </c>
      <c r="AR226" s="179">
        <f>SUMIF('РРО 21-25'!CN$18:CN$1158,свод!AY226,'РРО 21-25'!CF$18:CF$1158)</f>
        <v>0</v>
      </c>
      <c r="AS226" s="179">
        <f>SUMIF('РРО 21-25'!CN$18:CN$1158,свод!AY226,'РРО 21-25'!CG$18:CG$1158)</f>
        <v>431312.81</v>
      </c>
      <c r="AT226" s="179">
        <f>SUMIF('РРО 21-25'!CN$18:CN$1158,свод!AY226,'РРО 21-25'!CH$18:CH$1158)</f>
        <v>1253838.3599999999</v>
      </c>
      <c r="AU226" s="179">
        <f>SUMIF('РРО 21-25'!CN$18:CN$1158,свод!AY226,'РРО 21-25'!CI$18:CI$1158)</f>
        <v>0</v>
      </c>
      <c r="AV226" s="179">
        <f>SUMIF('РРО 21-25'!CN$18:CN$1158,свод!AY226,'РРО 21-25'!CJ$18:CJ$1158)</f>
        <v>815601.2</v>
      </c>
      <c r="AW226" s="179">
        <f>SUMIF('РРО 21-25'!CN$18:CN$1158,свод!AY226,'РРО 21-25'!CK$18:CK$1158)</f>
        <v>0</v>
      </c>
      <c r="AX226" s="179">
        <f>SUMIF('РРО 21-25'!CN$18:CN$1158,свод!AY226,'РРО 21-25'!CL$18:CL$1158)</f>
        <v>438237.16</v>
      </c>
      <c r="AY226" t="str">
        <f>CONCATENATE(A226,C226,D226,E226)</f>
        <v>4040200580104нормативный</v>
      </c>
      <c r="BC226" s="142">
        <f t="shared" ref="BC226:BL227" si="312">AO226-P226</f>
        <v>0</v>
      </c>
      <c r="BD226" s="142">
        <f t="shared" si="312"/>
        <v>0</v>
      </c>
      <c r="BE226" s="142">
        <f t="shared" si="312"/>
        <v>0</v>
      </c>
      <c r="BF226" s="142">
        <f t="shared" si="312"/>
        <v>0</v>
      </c>
      <c r="BG226" s="142">
        <f t="shared" si="312"/>
        <v>0</v>
      </c>
      <c r="BH226" s="142">
        <f t="shared" si="312"/>
        <v>0</v>
      </c>
      <c r="BI226" s="142">
        <f t="shared" si="312"/>
        <v>0</v>
      </c>
      <c r="BJ226" s="142">
        <f t="shared" si="312"/>
        <v>0</v>
      </c>
      <c r="BK226" s="142">
        <f t="shared" si="312"/>
        <v>0</v>
      </c>
      <c r="BL226" s="142">
        <f t="shared" si="312"/>
        <v>0</v>
      </c>
    </row>
    <row r="227" spans="1:64" ht="15" customHeight="1">
      <c r="A227" s="184">
        <v>404020058</v>
      </c>
      <c r="B227" s="183" t="s">
        <v>1804</v>
      </c>
      <c r="C227" s="182" t="s">
        <v>71</v>
      </c>
      <c r="D227" s="182" t="s">
        <v>137</v>
      </c>
      <c r="E227" s="181" t="s">
        <v>92</v>
      </c>
      <c r="F227" s="180">
        <f>SUMIF('РРО 21-25'!CN$18:CN$1158,свод!AY227,'РРО 21-25'!AT$18:AT$1158)</f>
        <v>88301.84</v>
      </c>
      <c r="G227" s="180">
        <f>SUMIF('РРО 21-25'!CN$18:CN$1158,свод!AY227,'РРО 21-25'!AU$18:AU$1158)</f>
        <v>88301.84</v>
      </c>
      <c r="H227" s="179">
        <f>SUMIF('РРО 21-25'!CN$18:CN$1158,свод!AY227,'РРО 21-25'!AV$18:AV$1158)</f>
        <v>0</v>
      </c>
      <c r="I227" s="179">
        <f>SUMIF('РРО 21-25'!CN$18:CN$1158,свод!AY227,'РРО 21-25'!AW$18:AW$1158)</f>
        <v>0</v>
      </c>
      <c r="J227" s="179">
        <f>SUMIF('РРО 21-25'!CN$18:CN$1158,свод!AY227,'РРО 21-25'!AX$18:AX$1158)</f>
        <v>88301.84</v>
      </c>
      <c r="K227" s="179">
        <f>SUMIF('РРО 21-25'!CN$18:CN$1158,свод!AY227,'РРО 21-25'!AY$18:AY$1158)</f>
        <v>88301.84</v>
      </c>
      <c r="L227" s="179">
        <f>SUMIF('РРО 21-25'!CN$18:CN$1158,свод!AY227,'РРО 21-25'!AZ$18:AZ$1158)</f>
        <v>0</v>
      </c>
      <c r="M227" s="179">
        <f>SUMIF('РРО 21-25'!CN$18:CN$1158,свод!AY227,'РРО 21-25'!BA$18:BA$1158)</f>
        <v>0</v>
      </c>
      <c r="N227" s="179">
        <f>SUMIF('РРО 21-25'!CN$18:CN$1158,свод!AY227,'РРО 21-25'!BB$18:BB$1158)</f>
        <v>0</v>
      </c>
      <c r="O227" s="179">
        <f>SUMIF('РРО 21-25'!CN$18:CN$1158,свод!AY227,'РРО 21-25'!BC$18:BC$1158)</f>
        <v>0</v>
      </c>
      <c r="P227" s="180">
        <f>SUMIF('РРО 21-25'!CN$18:CN$1158,свод!AY227,'РРО 21-25'!BD$18:BD$1158)</f>
        <v>402237.77</v>
      </c>
      <c r="Q227" s="179">
        <f>SUMIF('РРО 21-25'!CN$18:CN$1158,свод!AY227,'РРО 21-25'!BE$18:BE$1158)</f>
        <v>0</v>
      </c>
      <c r="R227" s="179">
        <f>SUMIF('РРО 21-25'!CN$18:CN$1158,свод!AY227,'РРО 21-25'!BF$18:BF$1158)</f>
        <v>375654.12</v>
      </c>
      <c r="S227" s="179">
        <f>SUMIF('РРО 21-25'!CN$18:CN$1158,свод!AY227,'РРО 21-25'!BG$18:BG$1158)</f>
        <v>0</v>
      </c>
      <c r="T227" s="179">
        <f>SUMIF('РРО 21-25'!CN$18:CN$1158,свод!AY227,'РРО 21-25'!BH$18:BH$1158)</f>
        <v>26583.65</v>
      </c>
      <c r="U227" s="180">
        <f>SUMIF('РРО 21-25'!CN$18:CN$1158,свод!AY227,'РРО 21-25'!BI$18:BI$1158)</f>
        <v>404637.77</v>
      </c>
      <c r="V227" s="179">
        <f>SUMIF('РРО 21-25'!CN$18:CN$1158,свод!AY227,'РРО 21-25'!BJ$18:BJ$1158)</f>
        <v>0</v>
      </c>
      <c r="W227" s="179">
        <f>SUMIF('РРО 21-25'!CN$18:CN$1158,свод!AY227,'РРО 21-25'!BK$18:BK$1158)</f>
        <v>404637.77</v>
      </c>
      <c r="X227" s="179">
        <f>SUMIF('РРО 21-25'!CN$18:CN$1158,свод!AY227,'РРО 21-25'!BL$18:BL$1158)</f>
        <v>0</v>
      </c>
      <c r="Y227" s="179">
        <f>SUMIF('РРО 21-25'!CN$18:CN$1158,свод!AY227,'РРО 21-25'!BM$18:BM$1158)</f>
        <v>0</v>
      </c>
      <c r="Z227" s="180">
        <f>SUMIF('РРО 21-25'!CN$18:CN$1158,свод!AY227,'РРО 21-25'!BN$18:BN$1158)</f>
        <v>404637.77</v>
      </c>
      <c r="AA227" s="179">
        <f>SUMIF('РРО 21-25'!CN$18:CN$1158,свод!AY227,'РРО 21-25'!BO$18:BO$1158)</f>
        <v>0</v>
      </c>
      <c r="AB227" s="179">
        <f>SUMIF('РРО 21-25'!CN$18:CN$1158,свод!AY227,'РРО 21-25'!BP$18:BP$1158)</f>
        <v>404637.77</v>
      </c>
      <c r="AC227" s="179">
        <f>SUMIF('РРО 21-25'!CN$18:CN$1158,свод!AY227,'РРО 21-25'!BQ$18:BQ$1158)</f>
        <v>0</v>
      </c>
      <c r="AD227" s="179">
        <f>SUMIF('РРО 21-25'!CN$18:CN$1158,свод!AY227,'РРО 21-25'!BR$18:BR$1158)</f>
        <v>0</v>
      </c>
      <c r="AE227" s="180">
        <f>SUMIF('РРО 21-25'!CN$18:CN$1158,свод!AY227,'РРО 21-25'!BS$18:BS$1158)</f>
        <v>404637.77</v>
      </c>
      <c r="AF227" s="179">
        <f>SUMIF('РРО 21-25'!CN$18:CN$1158,свод!AY227,'РРО 21-25'!BT$18:BT$1158)</f>
        <v>0</v>
      </c>
      <c r="AG227" s="179">
        <f>SUMIF('РРО 21-25'!CN$18:CN$1158,свод!AY227,'РРО 21-25'!BU$18:BU$1158)</f>
        <v>404637.77</v>
      </c>
      <c r="AH227" s="179">
        <f>SUMIF('РРО 21-25'!CN$18:CN$1158,свод!AY227,'РРО 21-25'!BV$18:BV$1158)</f>
        <v>0</v>
      </c>
      <c r="AI227" s="179">
        <f>SUMIF('РРО 21-25'!CN$18:CN$1158,свод!AY227,'РРО 21-25'!BW$18:BW$1158)</f>
        <v>0</v>
      </c>
      <c r="AJ227" s="179">
        <f>SUMIF('РРО 21-25'!CN$18:CN$1158,свод!AY227,'РРО 21-25'!BX$18:BX$1158)</f>
        <v>88301.84</v>
      </c>
      <c r="AK227" s="179">
        <f>SUMIF('РРО 21-25'!CN$18:CN$1158,свод!AY227,'РРО 21-25'!BY$18:BY$1158)</f>
        <v>0</v>
      </c>
      <c r="AL227" s="179">
        <f>SUMIF('РРО 21-25'!CN$18:CN$1158,свод!AY227,'РРО 21-25'!BZ$18:BZ$1158)</f>
        <v>88301.84</v>
      </c>
      <c r="AM227" s="179">
        <f>SUMIF('РРО 21-25'!CN$18:CN$1158,свод!AY227,'РРО 21-25'!CA$18:CA$1158)</f>
        <v>0</v>
      </c>
      <c r="AN227" s="179">
        <f>SUMIF('РРО 21-25'!CN$18:CN$1158,свод!AY227,'РРО 21-25'!CB$18:CB$1158)</f>
        <v>0</v>
      </c>
      <c r="AO227" s="179">
        <f>SUMIF('РРО 21-25'!CN$18:CN$1158,свод!AY227,'РРО 21-25'!CC$18:CC$1158)</f>
        <v>402237.77</v>
      </c>
      <c r="AP227" s="179">
        <f>SUMIF('РРО 21-25'!CN$18:CN$1158,свод!AY227,'РРО 21-25'!CD$18:CD$1158)</f>
        <v>0</v>
      </c>
      <c r="AQ227" s="179">
        <f>SUMIF('РРО 21-25'!CN$18:CN$1158,свод!AY227,'РРО 21-25'!CE$18:CE$1158)</f>
        <v>375654.12</v>
      </c>
      <c r="AR227" s="179">
        <f>SUMIF('РРО 21-25'!CN$18:CN$1158,свод!AY227,'РРО 21-25'!CF$18:CF$1158)</f>
        <v>0</v>
      </c>
      <c r="AS227" s="179">
        <f>SUMIF('РРО 21-25'!CN$18:CN$1158,свод!AY227,'РРО 21-25'!CG$18:CG$1158)</f>
        <v>26583.65</v>
      </c>
      <c r="AT227" s="179">
        <f>SUMIF('РРО 21-25'!CN$18:CN$1158,свод!AY227,'РРО 21-25'!CH$18:CH$1158)</f>
        <v>404637.77</v>
      </c>
      <c r="AU227" s="179">
        <f>SUMIF('РРО 21-25'!CN$18:CN$1158,свод!AY227,'РРО 21-25'!CI$18:CI$1158)</f>
        <v>0</v>
      </c>
      <c r="AV227" s="179">
        <f>SUMIF('РРО 21-25'!CN$18:CN$1158,свод!AY227,'РРО 21-25'!CJ$18:CJ$1158)</f>
        <v>404637.77</v>
      </c>
      <c r="AW227" s="179">
        <f>SUMIF('РРО 21-25'!CN$18:CN$1158,свод!AY227,'РРО 21-25'!CK$18:CK$1158)</f>
        <v>0</v>
      </c>
      <c r="AX227" s="179">
        <f>SUMIF('РРО 21-25'!CN$18:CN$1158,свод!AY227,'РРО 21-25'!CL$18:CL$1158)</f>
        <v>0</v>
      </c>
      <c r="AY227" t="str">
        <f>CONCATENATE(A227,C227,D227,E227)</f>
        <v>4040200580104плановый</v>
      </c>
      <c r="BC227" s="142">
        <f t="shared" si="312"/>
        <v>0</v>
      </c>
      <c r="BD227" s="142">
        <f t="shared" si="312"/>
        <v>0</v>
      </c>
      <c r="BE227" s="142">
        <f t="shared" si="312"/>
        <v>0</v>
      </c>
      <c r="BF227" s="142">
        <f t="shared" si="312"/>
        <v>0</v>
      </c>
      <c r="BG227" s="142">
        <f t="shared" si="312"/>
        <v>0</v>
      </c>
      <c r="BH227" s="142">
        <f t="shared" si="312"/>
        <v>0</v>
      </c>
      <c r="BI227" s="142">
        <f t="shared" si="312"/>
        <v>0</v>
      </c>
      <c r="BJ227" s="142">
        <f t="shared" si="312"/>
        <v>0</v>
      </c>
      <c r="BK227" s="142">
        <f t="shared" si="312"/>
        <v>0</v>
      </c>
      <c r="BL227" s="142">
        <f t="shared" si="312"/>
        <v>0</v>
      </c>
    </row>
    <row r="228" spans="1:64" ht="15" customHeight="1">
      <c r="A228" s="184">
        <v>404020058</v>
      </c>
      <c r="B228" s="183" t="s">
        <v>1804</v>
      </c>
      <c r="C228" s="182" t="s">
        <v>71</v>
      </c>
      <c r="D228" s="182" t="s">
        <v>72</v>
      </c>
      <c r="E228" s="181" t="s">
        <v>91</v>
      </c>
      <c r="F228" s="180">
        <f>SUMIF('РРО 21-25'!CN$18:CN$1158,свод!AY228,'РРО 21-25'!AT$18:AT$1158)</f>
        <v>996874.28</v>
      </c>
      <c r="G228" s="180">
        <f>SUMIF('РРО 21-25'!CN$18:CN$1158,свод!AY228,'РРО 21-25'!AU$18:AU$1158)</f>
        <v>996874.28</v>
      </c>
      <c r="H228" s="179">
        <f>SUMIF('РРО 21-25'!CN$18:CN$1158,свод!AY228,'РРО 21-25'!AV$18:AV$1158)</f>
        <v>0</v>
      </c>
      <c r="I228" s="179">
        <f>SUMIF('РРО 21-25'!CN$18:CN$1158,свод!AY228,'РРО 21-25'!AW$18:AW$1158)</f>
        <v>0</v>
      </c>
      <c r="J228" s="179">
        <f>SUMIF('РРО 21-25'!CN$18:CN$1158,свод!AY228,'РРО 21-25'!AX$18:AX$1158)</f>
        <v>0</v>
      </c>
      <c r="K228" s="179">
        <f>SUMIF('РРО 21-25'!CN$18:CN$1158,свод!AY228,'РРО 21-25'!AY$18:AY$1158)</f>
        <v>0</v>
      </c>
      <c r="L228" s="179">
        <f>SUMIF('РРО 21-25'!CN$18:CN$1158,свод!AY228,'РРО 21-25'!AZ$18:AZ$1158)</f>
        <v>0</v>
      </c>
      <c r="M228" s="179">
        <f>SUMIF('РРО 21-25'!CN$18:CN$1158,свод!AY228,'РРО 21-25'!BA$18:BA$1158)</f>
        <v>0</v>
      </c>
      <c r="N228" s="179">
        <f>SUMIF('РРО 21-25'!CN$18:CN$1158,свод!AY228,'РРО 21-25'!BB$18:BB$1158)</f>
        <v>996874.28</v>
      </c>
      <c r="O228" s="179">
        <f>SUMIF('РРО 21-25'!CN$18:CN$1158,свод!AY228,'РРО 21-25'!BC$18:BC$1158)</f>
        <v>996874.28</v>
      </c>
      <c r="P228" s="180">
        <f>SUMIF('РРО 21-25'!CN$18:CN$1158,свод!AY228,'РРО 21-25'!BD$18:BD$1158)</f>
        <v>1400000</v>
      </c>
      <c r="Q228" s="179">
        <f>SUMIF('РРО 21-25'!CN$18:CN$1158,свод!AY228,'РРО 21-25'!BE$18:BE$1158)</f>
        <v>0</v>
      </c>
      <c r="R228" s="179">
        <f>SUMIF('РРО 21-25'!CN$18:CN$1158,свод!AY228,'РРО 21-25'!BF$18:BF$1158)</f>
        <v>0</v>
      </c>
      <c r="S228" s="179">
        <f>SUMIF('РРО 21-25'!CN$18:CN$1158,свод!AY228,'РРО 21-25'!BG$18:BG$1158)</f>
        <v>0</v>
      </c>
      <c r="T228" s="179">
        <f>SUMIF('РРО 21-25'!CN$18:CN$1158,свод!AY228,'РРО 21-25'!BH$18:BH$1158)</f>
        <v>1400000</v>
      </c>
      <c r="U228" s="180">
        <f>SUMIF('РРО 21-25'!CN$18:CN$1158,свод!AY228,'РРО 21-25'!BI$18:BI$1158)</f>
        <v>1400000</v>
      </c>
      <c r="V228" s="179">
        <f>SUMIF('РРО 21-25'!CN$18:CN$1158,свод!AY228,'РРО 21-25'!BJ$18:BJ$1158)</f>
        <v>0</v>
      </c>
      <c r="W228" s="179">
        <f>SUMIF('РРО 21-25'!CN$18:CN$1158,свод!AY228,'РРО 21-25'!BK$18:BK$1158)</f>
        <v>0</v>
      </c>
      <c r="X228" s="179">
        <f>SUMIF('РРО 21-25'!CN$18:CN$1158,свод!AY228,'РРО 21-25'!BL$18:BL$1158)</f>
        <v>0</v>
      </c>
      <c r="Y228" s="179">
        <f>SUMIF('РРО 21-25'!CN$18:CN$1158,свод!AY228,'РРО 21-25'!BM$18:BM$1158)</f>
        <v>1400000</v>
      </c>
      <c r="Z228" s="180">
        <f>SUMIF('РРО 21-25'!CN$18:CN$1158,свод!AY228,'РРО 21-25'!BN$18:BN$1158)</f>
        <v>1400000</v>
      </c>
      <c r="AA228" s="179">
        <f>SUMIF('РРО 21-25'!CN$18:CN$1158,свод!AY228,'РРО 21-25'!BO$18:BO$1158)</f>
        <v>0</v>
      </c>
      <c r="AB228" s="179">
        <f>SUMIF('РРО 21-25'!CN$18:CN$1158,свод!AY228,'РРО 21-25'!BP$18:BP$1158)</f>
        <v>0</v>
      </c>
      <c r="AC228" s="179">
        <f>SUMIF('РРО 21-25'!CN$18:CN$1158,свод!AY228,'РРО 21-25'!BQ$18:BQ$1158)</f>
        <v>0</v>
      </c>
      <c r="AD228" s="179">
        <f>SUMIF('РРО 21-25'!CN$18:CN$1158,свод!AY228,'РРО 21-25'!BR$18:BR$1158)</f>
        <v>1400000</v>
      </c>
      <c r="AE228" s="180">
        <f>SUMIF('РРО 21-25'!CN$18:CN$1158,свод!AY228,'РРО 21-25'!BS$18:BS$1158)</f>
        <v>1400000</v>
      </c>
      <c r="AF228" s="179">
        <f>SUMIF('РРО 21-25'!CN$18:CN$1158,свод!AY228,'РРО 21-25'!BT$18:BT$1158)</f>
        <v>0</v>
      </c>
      <c r="AG228" s="179">
        <f>SUMIF('РРО 21-25'!CN$18:CN$1158,свод!AY228,'РРО 21-25'!BU$18:BU$1158)</f>
        <v>0</v>
      </c>
      <c r="AH228" s="179">
        <f>SUMIF('РРО 21-25'!CN$18:CN$1158,свод!AY228,'РРО 21-25'!BV$18:BV$1158)</f>
        <v>0</v>
      </c>
      <c r="AI228" s="179">
        <f>SUMIF('РРО 21-25'!CN$18:CN$1158,свод!AY228,'РРО 21-25'!BW$18:BW$1158)</f>
        <v>1400000</v>
      </c>
      <c r="AJ228" s="179">
        <f>SUMIF('РРО 21-25'!CN$18:CN$1158,свод!AY228,'РРО 21-25'!BX$18:BX$1158)</f>
        <v>996874.28</v>
      </c>
      <c r="AK228" s="179">
        <f>SUMIF('РРО 21-25'!CN$18:CN$1158,свод!AY228,'РРО 21-25'!BY$18:BY$1158)</f>
        <v>0</v>
      </c>
      <c r="AL228" s="179">
        <f>SUMIF('РРО 21-25'!CN$18:CN$1158,свод!AY228,'РРО 21-25'!BZ$18:BZ$1158)</f>
        <v>0</v>
      </c>
      <c r="AM228" s="179">
        <f>SUMIF('РРО 21-25'!CN$18:CN$1158,свод!AY228,'РРО 21-25'!CA$18:CA$1158)</f>
        <v>0</v>
      </c>
      <c r="AN228" s="179">
        <f>SUMIF('РРО 21-25'!CN$18:CN$1158,свод!AY228,'РРО 21-25'!CB$18:CB$1158)</f>
        <v>996874.28</v>
      </c>
      <c r="AO228" s="179">
        <f>SUMIF('РРО 21-25'!CN$18:CN$1158,свод!AY228,'РРО 21-25'!CC$18:CC$1158)</f>
        <v>1400000</v>
      </c>
      <c r="AP228" s="179">
        <f>SUMIF('РРО 21-25'!CN$18:CN$1158,свод!AY228,'РРО 21-25'!CD$18:CD$1158)</f>
        <v>0</v>
      </c>
      <c r="AQ228" s="179">
        <f>SUMIF('РРО 21-25'!CN$18:CN$1158,свод!AY228,'РРО 21-25'!CE$18:CE$1158)</f>
        <v>0</v>
      </c>
      <c r="AR228" s="179">
        <f>SUMIF('РРО 21-25'!CN$18:CN$1158,свод!AY228,'РРО 21-25'!CF$18:CF$1158)</f>
        <v>0</v>
      </c>
      <c r="AS228" s="179">
        <f>SUMIF('РРО 21-25'!CN$18:CN$1158,свод!AY228,'РРО 21-25'!CG$18:CG$1158)</f>
        <v>1400000</v>
      </c>
      <c r="AT228" s="179">
        <f>SUMIF('РРО 21-25'!CN$18:CN$1158,свод!AY228,'РРО 21-25'!CH$18:CH$1158)</f>
        <v>1400000</v>
      </c>
      <c r="AU228" s="179">
        <f>SUMIF('РРО 21-25'!CN$18:CN$1158,свод!AY228,'РРО 21-25'!CI$18:CI$1158)</f>
        <v>0</v>
      </c>
      <c r="AV228" s="179">
        <f>SUMIF('РРО 21-25'!CN$18:CN$1158,свод!AY228,'РРО 21-25'!CJ$18:CJ$1158)</f>
        <v>0</v>
      </c>
      <c r="AW228" s="179">
        <f>SUMIF('РРО 21-25'!CN$18:CN$1158,свод!AY228,'РРО 21-25'!CK$18:CK$1158)</f>
        <v>0</v>
      </c>
      <c r="AX228" s="179">
        <f>SUMIF('РРО 21-25'!CN$18:CN$1158,свод!AY228,'РРО 21-25'!CL$18:CL$1158)</f>
        <v>1400000</v>
      </c>
      <c r="AY228" t="str">
        <f t="shared" ref="AY228:AY229" si="313">CONCATENATE(A228,C228,D228,E228)</f>
        <v>4040200580113нормативный</v>
      </c>
      <c r="BC228" s="142">
        <f t="shared" ref="BC228:BC229" si="314">AO228-P228</f>
        <v>0</v>
      </c>
      <c r="BD228" s="142">
        <f t="shared" ref="BD228:BD229" si="315">AP228-Q228</f>
        <v>0</v>
      </c>
      <c r="BE228" s="142">
        <f t="shared" ref="BE228:BE229" si="316">AQ228-R228</f>
        <v>0</v>
      </c>
      <c r="BF228" s="142">
        <f t="shared" ref="BF228:BF229" si="317">AR228-S228</f>
        <v>0</v>
      </c>
      <c r="BG228" s="142">
        <f t="shared" ref="BG228:BG229" si="318">AS228-T228</f>
        <v>0</v>
      </c>
      <c r="BH228" s="142">
        <f t="shared" ref="BH228:BH229" si="319">AT228-U228</f>
        <v>0</v>
      </c>
      <c r="BI228" s="142">
        <f t="shared" ref="BI228:BI229" si="320">AU228-V228</f>
        <v>0</v>
      </c>
      <c r="BJ228" s="142">
        <f t="shared" ref="BJ228:BJ229" si="321">AV228-W228</f>
        <v>0</v>
      </c>
      <c r="BK228" s="142">
        <f t="shared" ref="BK228:BK229" si="322">AW228-X228</f>
        <v>0</v>
      </c>
      <c r="BL228" s="142">
        <f t="shared" ref="BL228:BL229" si="323">AX228-Y228</f>
        <v>0</v>
      </c>
    </row>
    <row r="229" spans="1:64" ht="15" customHeight="1">
      <c r="A229" s="184">
        <v>404020058</v>
      </c>
      <c r="B229" s="183" t="s">
        <v>1804</v>
      </c>
      <c r="C229" s="182" t="s">
        <v>71</v>
      </c>
      <c r="D229" s="182" t="s">
        <v>72</v>
      </c>
      <c r="E229" s="181" t="s">
        <v>92</v>
      </c>
      <c r="F229" s="180">
        <f>SUMIF('РРО 21-25'!CN$18:CN$1158,свод!AY229,'РРО 21-25'!AT$18:AT$1158)</f>
        <v>199967</v>
      </c>
      <c r="G229" s="180">
        <f>SUMIF('РРО 21-25'!CN$18:CN$1158,свод!AY229,'РРО 21-25'!AU$18:AU$1158)</f>
        <v>199967</v>
      </c>
      <c r="H229" s="179">
        <f>SUMIF('РРО 21-25'!CN$18:CN$1158,свод!AY229,'РРО 21-25'!AV$18:AV$1158)</f>
        <v>0</v>
      </c>
      <c r="I229" s="179">
        <f>SUMIF('РРО 21-25'!CN$18:CN$1158,свод!AY229,'РРО 21-25'!AW$18:AW$1158)</f>
        <v>0</v>
      </c>
      <c r="J229" s="179">
        <f>SUMIF('РРО 21-25'!CN$18:CN$1158,свод!AY229,'РРО 21-25'!AX$18:AX$1158)</f>
        <v>0</v>
      </c>
      <c r="K229" s="179">
        <f>SUMIF('РРО 21-25'!CN$18:CN$1158,свод!AY229,'РРО 21-25'!AY$18:AY$1158)</f>
        <v>0</v>
      </c>
      <c r="L229" s="179">
        <f>SUMIF('РРО 21-25'!CN$18:CN$1158,свод!AY229,'РРО 21-25'!AZ$18:AZ$1158)</f>
        <v>0</v>
      </c>
      <c r="M229" s="179">
        <f>SUMIF('РРО 21-25'!CN$18:CN$1158,свод!AY229,'РРО 21-25'!BA$18:BA$1158)</f>
        <v>0</v>
      </c>
      <c r="N229" s="179">
        <f>SUMIF('РРО 21-25'!CN$18:CN$1158,свод!AY229,'РРО 21-25'!BB$18:BB$1158)</f>
        <v>199967</v>
      </c>
      <c r="O229" s="179">
        <f>SUMIF('РРО 21-25'!CN$18:CN$1158,свод!AY229,'РРО 21-25'!BC$18:BC$1158)</f>
        <v>199967</v>
      </c>
      <c r="P229" s="180">
        <f>SUMIF('РРО 21-25'!CN$18:CN$1158,свод!AY229,'РРО 21-25'!BD$18:BD$1158)</f>
        <v>700000</v>
      </c>
      <c r="Q229" s="179">
        <f>SUMIF('РРО 21-25'!CN$18:CN$1158,свод!AY229,'РРО 21-25'!BE$18:BE$1158)</f>
        <v>0</v>
      </c>
      <c r="R229" s="179">
        <f>SUMIF('РРО 21-25'!CN$18:CN$1158,свод!AY229,'РРО 21-25'!BF$18:BF$1158)</f>
        <v>0</v>
      </c>
      <c r="S229" s="179">
        <f>SUMIF('РРО 21-25'!CN$18:CN$1158,свод!AY229,'РРО 21-25'!BG$18:BG$1158)</f>
        <v>0</v>
      </c>
      <c r="T229" s="179">
        <f>SUMIF('РРО 21-25'!CN$18:CN$1158,свод!AY229,'РРО 21-25'!BH$18:BH$1158)</f>
        <v>700000</v>
      </c>
      <c r="U229" s="180">
        <f>SUMIF('РРО 21-25'!CN$18:CN$1158,свод!AY229,'РРО 21-25'!BI$18:BI$1158)</f>
        <v>700000</v>
      </c>
      <c r="V229" s="179">
        <f>SUMIF('РРО 21-25'!CN$18:CN$1158,свод!AY229,'РРО 21-25'!BJ$18:BJ$1158)</f>
        <v>0</v>
      </c>
      <c r="W229" s="179">
        <f>SUMIF('РРО 21-25'!CN$18:CN$1158,свод!AY229,'РРО 21-25'!BK$18:BK$1158)</f>
        <v>0</v>
      </c>
      <c r="X229" s="179">
        <f>SUMIF('РРО 21-25'!CN$18:CN$1158,свод!AY229,'РРО 21-25'!BL$18:BL$1158)</f>
        <v>0</v>
      </c>
      <c r="Y229" s="179">
        <f>SUMIF('РРО 21-25'!CN$18:CN$1158,свод!AY229,'РРО 21-25'!BM$18:BM$1158)</f>
        <v>700000</v>
      </c>
      <c r="Z229" s="180">
        <f>SUMIF('РРО 21-25'!CN$18:CN$1158,свод!AY229,'РРО 21-25'!BN$18:BN$1158)</f>
        <v>700000</v>
      </c>
      <c r="AA229" s="179">
        <f>SUMIF('РРО 21-25'!CN$18:CN$1158,свод!AY229,'РРО 21-25'!BO$18:BO$1158)</f>
        <v>0</v>
      </c>
      <c r="AB229" s="179">
        <f>SUMIF('РРО 21-25'!CN$18:CN$1158,свод!AY229,'РРО 21-25'!BP$18:BP$1158)</f>
        <v>0</v>
      </c>
      <c r="AC229" s="179">
        <f>SUMIF('РРО 21-25'!CN$18:CN$1158,свод!AY229,'РРО 21-25'!BQ$18:BQ$1158)</f>
        <v>0</v>
      </c>
      <c r="AD229" s="179">
        <f>SUMIF('РРО 21-25'!CN$18:CN$1158,свод!AY229,'РРО 21-25'!BR$18:BR$1158)</f>
        <v>700000</v>
      </c>
      <c r="AE229" s="180">
        <f>SUMIF('РРО 21-25'!CN$18:CN$1158,свод!AY229,'РРО 21-25'!BS$18:BS$1158)</f>
        <v>700000</v>
      </c>
      <c r="AF229" s="179">
        <f>SUMIF('РРО 21-25'!CN$18:CN$1158,свод!AY229,'РРО 21-25'!BT$18:BT$1158)</f>
        <v>0</v>
      </c>
      <c r="AG229" s="179">
        <f>SUMIF('РРО 21-25'!CN$18:CN$1158,свод!AY229,'РРО 21-25'!BU$18:BU$1158)</f>
        <v>0</v>
      </c>
      <c r="AH229" s="179">
        <f>SUMIF('РРО 21-25'!CN$18:CN$1158,свод!AY229,'РРО 21-25'!BV$18:BV$1158)</f>
        <v>0</v>
      </c>
      <c r="AI229" s="179">
        <f>SUMIF('РРО 21-25'!CN$18:CN$1158,свод!AY229,'РРО 21-25'!BW$18:BW$1158)</f>
        <v>700000</v>
      </c>
      <c r="AJ229" s="179">
        <f>SUMIF('РРО 21-25'!CN$18:CN$1158,свод!AY229,'РРО 21-25'!BX$18:BX$1158)</f>
        <v>199967</v>
      </c>
      <c r="AK229" s="179">
        <f>SUMIF('РРО 21-25'!CN$18:CN$1158,свод!AY229,'РРО 21-25'!BY$18:BY$1158)</f>
        <v>0</v>
      </c>
      <c r="AL229" s="179">
        <f>SUMIF('РРО 21-25'!CN$18:CN$1158,свод!AY229,'РРО 21-25'!BZ$18:BZ$1158)</f>
        <v>0</v>
      </c>
      <c r="AM229" s="179">
        <f>SUMIF('РРО 21-25'!CN$18:CN$1158,свод!AY229,'РРО 21-25'!CA$18:CA$1158)</f>
        <v>0</v>
      </c>
      <c r="AN229" s="179">
        <f>SUMIF('РРО 21-25'!CN$18:CN$1158,свод!AY229,'РРО 21-25'!CB$18:CB$1158)</f>
        <v>199967</v>
      </c>
      <c r="AO229" s="179">
        <f>SUMIF('РРО 21-25'!CN$18:CN$1158,свод!AY229,'РРО 21-25'!CC$18:CC$1158)</f>
        <v>700000</v>
      </c>
      <c r="AP229" s="179">
        <f>SUMIF('РРО 21-25'!CN$18:CN$1158,свод!AY229,'РРО 21-25'!CD$18:CD$1158)</f>
        <v>0</v>
      </c>
      <c r="AQ229" s="179">
        <f>SUMIF('РРО 21-25'!CN$18:CN$1158,свод!AY229,'РРО 21-25'!CE$18:CE$1158)</f>
        <v>0</v>
      </c>
      <c r="AR229" s="179">
        <f>SUMIF('РРО 21-25'!CN$18:CN$1158,свод!AY229,'РРО 21-25'!CF$18:CF$1158)</f>
        <v>0</v>
      </c>
      <c r="AS229" s="179">
        <f>SUMIF('РРО 21-25'!CN$18:CN$1158,свод!AY229,'РРО 21-25'!CG$18:CG$1158)</f>
        <v>700000</v>
      </c>
      <c r="AT229" s="179">
        <f>SUMIF('РРО 21-25'!CN$18:CN$1158,свод!AY229,'РРО 21-25'!CH$18:CH$1158)</f>
        <v>700000</v>
      </c>
      <c r="AU229" s="179">
        <f>SUMIF('РРО 21-25'!CN$18:CN$1158,свод!AY229,'РРО 21-25'!CI$18:CI$1158)</f>
        <v>0</v>
      </c>
      <c r="AV229" s="179">
        <f>SUMIF('РРО 21-25'!CN$18:CN$1158,свод!AY229,'РРО 21-25'!CJ$18:CJ$1158)</f>
        <v>0</v>
      </c>
      <c r="AW229" s="179">
        <f>SUMIF('РРО 21-25'!CN$18:CN$1158,свод!AY229,'РРО 21-25'!CK$18:CK$1158)</f>
        <v>0</v>
      </c>
      <c r="AX229" s="179">
        <f>SUMIF('РРО 21-25'!CN$18:CN$1158,свод!AY229,'РРО 21-25'!CL$18:CL$1158)</f>
        <v>700000</v>
      </c>
      <c r="AY229" t="str">
        <f t="shared" si="313"/>
        <v>4040200580113плановый</v>
      </c>
      <c r="BC229" s="142">
        <f t="shared" si="314"/>
        <v>0</v>
      </c>
      <c r="BD229" s="142">
        <f t="shared" si="315"/>
        <v>0</v>
      </c>
      <c r="BE229" s="142">
        <f t="shared" si="316"/>
        <v>0</v>
      </c>
      <c r="BF229" s="142">
        <f t="shared" si="317"/>
        <v>0</v>
      </c>
      <c r="BG229" s="142">
        <f t="shared" si="318"/>
        <v>0</v>
      </c>
      <c r="BH229" s="142">
        <f t="shared" si="319"/>
        <v>0</v>
      </c>
      <c r="BI229" s="142">
        <f t="shared" si="320"/>
        <v>0</v>
      </c>
      <c r="BJ229" s="142">
        <f t="shared" si="321"/>
        <v>0</v>
      </c>
      <c r="BK229" s="142">
        <f t="shared" si="322"/>
        <v>0</v>
      </c>
      <c r="BL229" s="142">
        <f t="shared" si="323"/>
        <v>0</v>
      </c>
    </row>
    <row r="230" spans="1:64" ht="15" customHeight="1">
      <c r="A230" s="184">
        <v>404020059</v>
      </c>
      <c r="B230" s="183"/>
      <c r="C230" s="182" t="s">
        <v>303</v>
      </c>
      <c r="D230" s="182" t="s">
        <v>137</v>
      </c>
      <c r="E230" s="181" t="s">
        <v>91</v>
      </c>
      <c r="F230" s="180">
        <f>SUMIF('РРО 21-25'!CN$18:CN$1158,свод!AY230,'РРО 21-25'!AT$18:AT$1158)</f>
        <v>21723224.559999999</v>
      </c>
      <c r="G230" s="180">
        <f>SUMIF('РРО 21-25'!CN$18:CN$1158,свод!AY230,'РРО 21-25'!AU$18:AU$1158)</f>
        <v>21723224.559999999</v>
      </c>
      <c r="H230" s="179">
        <f>SUMIF('РРО 21-25'!CN$18:CN$1158,свод!AY230,'РРО 21-25'!AV$18:AV$1158)</f>
        <v>0</v>
      </c>
      <c r="I230" s="179">
        <f>SUMIF('РРО 21-25'!CN$18:CN$1158,свод!AY230,'РРО 21-25'!AW$18:AW$1158)</f>
        <v>0</v>
      </c>
      <c r="J230" s="179">
        <f>SUMIF('РРО 21-25'!CN$18:CN$1158,свод!AY230,'РРО 21-25'!AX$18:AX$1158)</f>
        <v>21723224.559999999</v>
      </c>
      <c r="K230" s="179">
        <f>SUMIF('РРО 21-25'!CN$18:CN$1158,свод!AY230,'РРО 21-25'!AY$18:AY$1158)</f>
        <v>21723224.559999999</v>
      </c>
      <c r="L230" s="179">
        <f>SUMIF('РРО 21-25'!CN$18:CN$1158,свод!AY230,'РРО 21-25'!AZ$18:AZ$1158)</f>
        <v>0</v>
      </c>
      <c r="M230" s="179">
        <f>SUMIF('РРО 21-25'!CN$18:CN$1158,свод!AY230,'РРО 21-25'!BA$18:BA$1158)</f>
        <v>0</v>
      </c>
      <c r="N230" s="179">
        <f>SUMIF('РРО 21-25'!CN$18:CN$1158,свод!AY230,'РРО 21-25'!BB$18:BB$1158)</f>
        <v>0</v>
      </c>
      <c r="O230" s="179">
        <f>SUMIF('РРО 21-25'!CN$18:CN$1158,свод!AY230,'РРО 21-25'!BC$18:BC$1158)</f>
        <v>0</v>
      </c>
      <c r="P230" s="180">
        <f>SUMIF('РРО 21-25'!CN$18:CN$1158,свод!AY230,'РРО 21-25'!BD$18:BD$1158)</f>
        <v>24644572.670000002</v>
      </c>
      <c r="Q230" s="179">
        <f>SUMIF('РРО 21-25'!CN$18:CN$1158,свод!AY230,'РРО 21-25'!BE$18:BE$1158)</f>
        <v>0</v>
      </c>
      <c r="R230" s="179">
        <f>SUMIF('РРО 21-25'!CN$18:CN$1158,свод!AY230,'РРО 21-25'!BF$18:BF$1158)</f>
        <v>24644572.670000002</v>
      </c>
      <c r="S230" s="179">
        <f>SUMIF('РРО 21-25'!CN$18:CN$1158,свод!AY230,'РРО 21-25'!BG$18:BG$1158)</f>
        <v>0</v>
      </c>
      <c r="T230" s="179">
        <f>SUMIF('РРО 21-25'!CN$18:CN$1158,свод!AY230,'РРО 21-25'!BH$18:BH$1158)</f>
        <v>0</v>
      </c>
      <c r="U230" s="180">
        <f>SUMIF('РРО 21-25'!CN$18:CN$1158,свод!AY230,'РРО 21-25'!BI$18:BI$1158)</f>
        <v>23270078.789999999</v>
      </c>
      <c r="V230" s="179">
        <f>SUMIF('РРО 21-25'!CN$18:CN$1158,свод!AY230,'РРО 21-25'!BJ$18:BJ$1158)</f>
        <v>0</v>
      </c>
      <c r="W230" s="179">
        <f>SUMIF('РРО 21-25'!CN$18:CN$1158,свод!AY230,'РРО 21-25'!BK$18:BK$1158)</f>
        <v>23270078.789999999</v>
      </c>
      <c r="X230" s="179">
        <f>SUMIF('РРО 21-25'!CN$18:CN$1158,свод!AY230,'РРО 21-25'!BL$18:BL$1158)</f>
        <v>0</v>
      </c>
      <c r="Y230" s="179">
        <f>SUMIF('РРО 21-25'!CN$18:CN$1158,свод!AY230,'РРО 21-25'!BM$18:BM$1158)</f>
        <v>0</v>
      </c>
      <c r="Z230" s="180">
        <f>SUMIF('РРО 21-25'!CN$18:CN$1158,свод!AY230,'РРО 21-25'!BN$18:BN$1158)</f>
        <v>23968188.879999999</v>
      </c>
      <c r="AA230" s="179">
        <f>SUMIF('РРО 21-25'!CN$18:CN$1158,свод!AY230,'РРО 21-25'!BO$18:BO$1158)</f>
        <v>0</v>
      </c>
      <c r="AB230" s="179">
        <f>SUMIF('РРО 21-25'!CN$18:CN$1158,свод!AY230,'РРО 21-25'!BP$18:BP$1158)</f>
        <v>23968188.879999999</v>
      </c>
      <c r="AC230" s="179">
        <f>SUMIF('РРО 21-25'!CN$18:CN$1158,свод!AY230,'РРО 21-25'!BQ$18:BQ$1158)</f>
        <v>0</v>
      </c>
      <c r="AD230" s="179">
        <f>SUMIF('РРО 21-25'!CN$18:CN$1158,свод!AY230,'РРО 21-25'!BR$18:BR$1158)</f>
        <v>0</v>
      </c>
      <c r="AE230" s="180">
        <f>SUMIF('РРО 21-25'!CN$18:CN$1158,свод!AY230,'РРО 21-25'!BS$18:BS$1158)</f>
        <v>23968200</v>
      </c>
      <c r="AF230" s="179">
        <f>SUMIF('РРО 21-25'!CN$18:CN$1158,свод!AY230,'РРО 21-25'!BT$18:BT$1158)</f>
        <v>0</v>
      </c>
      <c r="AG230" s="179">
        <f>SUMIF('РРО 21-25'!CN$18:CN$1158,свод!AY230,'РРО 21-25'!BU$18:BU$1158)</f>
        <v>23968200</v>
      </c>
      <c r="AH230" s="179">
        <f>SUMIF('РРО 21-25'!CN$18:CN$1158,свод!AY230,'РРО 21-25'!BV$18:BV$1158)</f>
        <v>0</v>
      </c>
      <c r="AI230" s="179">
        <f>SUMIF('РРО 21-25'!CN$18:CN$1158,свод!AY230,'РРО 21-25'!BW$18:BW$1158)</f>
        <v>0</v>
      </c>
      <c r="AJ230" s="179">
        <f>SUMIF('РРО 21-25'!CN$18:CN$1158,свод!AY230,'РРО 21-25'!BX$18:BX$1158)</f>
        <v>21723224.559999999</v>
      </c>
      <c r="AK230" s="179">
        <f>SUMIF('РРО 21-25'!CN$18:CN$1158,свод!AY230,'РРО 21-25'!BY$18:BY$1158)</f>
        <v>0</v>
      </c>
      <c r="AL230" s="179">
        <f>SUMIF('РРО 21-25'!CN$18:CN$1158,свод!AY230,'РРО 21-25'!BZ$18:BZ$1158)</f>
        <v>21723224.559999999</v>
      </c>
      <c r="AM230" s="179">
        <f>SUMIF('РРО 21-25'!CN$18:CN$1158,свод!AY230,'РРО 21-25'!CA$18:CA$1158)</f>
        <v>0</v>
      </c>
      <c r="AN230" s="179">
        <f>SUMIF('РРО 21-25'!CN$18:CN$1158,свод!AY230,'РРО 21-25'!CB$18:CB$1158)</f>
        <v>0</v>
      </c>
      <c r="AO230" s="179">
        <f>SUMIF('РРО 21-25'!CN$18:CN$1158,свод!AY230,'РРО 21-25'!CC$18:CC$1158)</f>
        <v>24644572.670000002</v>
      </c>
      <c r="AP230" s="179">
        <f>SUMIF('РРО 21-25'!CN$18:CN$1158,свод!AY230,'РРО 21-25'!CD$18:CD$1158)</f>
        <v>0</v>
      </c>
      <c r="AQ230" s="179">
        <f>SUMIF('РРО 21-25'!CN$18:CN$1158,свод!AY230,'РРО 21-25'!CE$18:CE$1158)</f>
        <v>24644572.670000002</v>
      </c>
      <c r="AR230" s="179">
        <f>SUMIF('РРО 21-25'!CN$18:CN$1158,свод!AY230,'РРО 21-25'!CF$18:CF$1158)</f>
        <v>0</v>
      </c>
      <c r="AS230" s="179">
        <f>SUMIF('РРО 21-25'!CN$18:CN$1158,свод!AY230,'РРО 21-25'!CG$18:CG$1158)</f>
        <v>0</v>
      </c>
      <c r="AT230" s="179">
        <f>SUMIF('РРО 21-25'!CN$18:CN$1158,свод!AY230,'РРО 21-25'!CH$18:CH$1158)</f>
        <v>23270078.789999999</v>
      </c>
      <c r="AU230" s="179">
        <f>SUMIF('РРО 21-25'!CN$18:CN$1158,свод!AY230,'РРО 21-25'!CI$18:CI$1158)</f>
        <v>0</v>
      </c>
      <c r="AV230" s="179">
        <f>SUMIF('РРО 21-25'!CN$18:CN$1158,свод!AY230,'РРО 21-25'!CJ$18:CJ$1158)</f>
        <v>23270078.789999999</v>
      </c>
      <c r="AW230" s="179">
        <f>SUMIF('РРО 21-25'!CN$18:CN$1158,свод!AY230,'РРО 21-25'!CK$18:CK$1158)</f>
        <v>0</v>
      </c>
      <c r="AX230" s="179">
        <f>SUMIF('РРО 21-25'!CN$18:CN$1158,свод!AY230,'РРО 21-25'!CL$18:CL$1158)</f>
        <v>0</v>
      </c>
      <c r="AY230" t="str">
        <f t="shared" si="310"/>
        <v>4040200591004нормативный</v>
      </c>
      <c r="BC230" s="142">
        <f t="shared" si="276"/>
        <v>0</v>
      </c>
      <c r="BD230" s="142">
        <f t="shared" si="277"/>
        <v>0</v>
      </c>
      <c r="BE230" s="142">
        <f t="shared" si="278"/>
        <v>0</v>
      </c>
      <c r="BF230" s="142">
        <f t="shared" si="279"/>
        <v>0</v>
      </c>
      <c r="BG230" s="142">
        <f t="shared" si="280"/>
        <v>0</v>
      </c>
      <c r="BH230" s="142">
        <f t="shared" si="281"/>
        <v>0</v>
      </c>
      <c r="BI230" s="142">
        <f t="shared" si="282"/>
        <v>0</v>
      </c>
      <c r="BJ230" s="142">
        <f t="shared" si="283"/>
        <v>0</v>
      </c>
      <c r="BK230" s="142">
        <f t="shared" si="284"/>
        <v>0</v>
      </c>
      <c r="BL230" s="142">
        <f t="shared" si="285"/>
        <v>0</v>
      </c>
    </row>
    <row r="231" spans="1:64" ht="15" customHeight="1">
      <c r="A231" s="184">
        <v>404020060</v>
      </c>
      <c r="B231" s="183"/>
      <c r="C231" s="182" t="s">
        <v>219</v>
      </c>
      <c r="D231" s="182" t="s">
        <v>219</v>
      </c>
      <c r="E231" s="181" t="s">
        <v>91</v>
      </c>
      <c r="F231" s="180">
        <f>SUMIF('РРО 21-25'!CN$18:CN$1158,свод!AY231,'РРО 21-25'!AT$18:AT$1158)</f>
        <v>26318968.829999998</v>
      </c>
      <c r="G231" s="180">
        <f>SUMIF('РРО 21-25'!CN$18:CN$1158,свод!AY231,'РРО 21-25'!AU$18:AU$1158)</f>
        <v>26318968.829999998</v>
      </c>
      <c r="H231" s="179">
        <f>SUMIF('РРО 21-25'!CN$18:CN$1158,свод!AY231,'РРО 21-25'!AV$18:AV$1158)</f>
        <v>0</v>
      </c>
      <c r="I231" s="179">
        <f>SUMIF('РРО 21-25'!CN$18:CN$1158,свод!AY231,'РРО 21-25'!AW$18:AW$1158)</f>
        <v>0</v>
      </c>
      <c r="J231" s="179">
        <f>SUMIF('РРО 21-25'!CN$18:CN$1158,свод!AY231,'РРО 21-25'!AX$18:AX$1158)</f>
        <v>26318968.829999998</v>
      </c>
      <c r="K231" s="179">
        <f>SUMIF('РРО 21-25'!CN$18:CN$1158,свод!AY231,'РРО 21-25'!AY$18:AY$1158)</f>
        <v>26318968.829999998</v>
      </c>
      <c r="L231" s="179">
        <f>SUMIF('РРО 21-25'!CN$18:CN$1158,свод!AY231,'РРО 21-25'!AZ$18:AZ$1158)</f>
        <v>0</v>
      </c>
      <c r="M231" s="179">
        <f>SUMIF('РРО 21-25'!CN$18:CN$1158,свод!AY231,'РРО 21-25'!BA$18:BA$1158)</f>
        <v>0</v>
      </c>
      <c r="N231" s="179">
        <f>SUMIF('РРО 21-25'!CN$18:CN$1158,свод!AY231,'РРО 21-25'!BB$18:BB$1158)</f>
        <v>0</v>
      </c>
      <c r="O231" s="179">
        <f>SUMIF('РРО 21-25'!CN$18:CN$1158,свод!AY231,'РРО 21-25'!BC$18:BC$1158)</f>
        <v>0</v>
      </c>
      <c r="P231" s="180">
        <f>SUMIF('РРО 21-25'!CN$18:CN$1158,свод!AY231,'РРО 21-25'!BD$18:BD$1158)</f>
        <v>0</v>
      </c>
      <c r="Q231" s="179">
        <f>SUMIF('РРО 21-25'!CN$18:CN$1158,свод!AY231,'РРО 21-25'!BE$18:BE$1158)</f>
        <v>0</v>
      </c>
      <c r="R231" s="179">
        <f>SUMIF('РРО 21-25'!CN$18:CN$1158,свод!AY231,'РРО 21-25'!BF$18:BF$1158)</f>
        <v>0</v>
      </c>
      <c r="S231" s="179">
        <f>SUMIF('РРО 21-25'!CN$18:CN$1158,свод!AY231,'РРО 21-25'!BG$18:BG$1158)</f>
        <v>0</v>
      </c>
      <c r="T231" s="179">
        <f>SUMIF('РРО 21-25'!CN$18:CN$1158,свод!AY231,'РРО 21-25'!BH$18:BH$1158)</f>
        <v>0</v>
      </c>
      <c r="U231" s="180">
        <f>SUMIF('РРО 21-25'!CN$18:CN$1158,свод!AY231,'РРО 21-25'!BI$18:BI$1158)</f>
        <v>0</v>
      </c>
      <c r="V231" s="179">
        <f>SUMIF('РРО 21-25'!CN$18:CN$1158,свод!AY231,'РРО 21-25'!BJ$18:BJ$1158)</f>
        <v>0</v>
      </c>
      <c r="W231" s="179">
        <f>SUMIF('РРО 21-25'!CN$18:CN$1158,свод!AY231,'РРО 21-25'!BK$18:BK$1158)</f>
        <v>0</v>
      </c>
      <c r="X231" s="179">
        <f>SUMIF('РРО 21-25'!CN$18:CN$1158,свод!AY231,'РРО 21-25'!BL$18:BL$1158)</f>
        <v>0</v>
      </c>
      <c r="Y231" s="179">
        <f>SUMIF('РРО 21-25'!CN$18:CN$1158,свод!AY231,'РРО 21-25'!BM$18:BM$1158)</f>
        <v>0</v>
      </c>
      <c r="Z231" s="180">
        <f>SUMIF('РРО 21-25'!CN$18:CN$1158,свод!AY231,'РРО 21-25'!BN$18:BN$1158)</f>
        <v>0</v>
      </c>
      <c r="AA231" s="179">
        <f>SUMIF('РРО 21-25'!CN$18:CN$1158,свод!AY231,'РРО 21-25'!BO$18:BO$1158)</f>
        <v>0</v>
      </c>
      <c r="AB231" s="179">
        <f>SUMIF('РРО 21-25'!CN$18:CN$1158,свод!AY231,'РРО 21-25'!BP$18:BP$1158)</f>
        <v>0</v>
      </c>
      <c r="AC231" s="179">
        <f>SUMIF('РРО 21-25'!CN$18:CN$1158,свод!AY231,'РРО 21-25'!BQ$18:BQ$1158)</f>
        <v>0</v>
      </c>
      <c r="AD231" s="179">
        <f>SUMIF('РРО 21-25'!CN$18:CN$1158,свод!AY231,'РРО 21-25'!BR$18:BR$1158)</f>
        <v>0</v>
      </c>
      <c r="AE231" s="180">
        <f>SUMIF('РРО 21-25'!CN$18:CN$1158,свод!AY231,'РРО 21-25'!BS$18:BS$1158)</f>
        <v>0</v>
      </c>
      <c r="AF231" s="179">
        <f>SUMIF('РРО 21-25'!CN$18:CN$1158,свод!AY231,'РРО 21-25'!BT$18:BT$1158)</f>
        <v>0</v>
      </c>
      <c r="AG231" s="179">
        <f>SUMIF('РРО 21-25'!CN$18:CN$1158,свод!AY231,'РРО 21-25'!BU$18:BU$1158)</f>
        <v>0</v>
      </c>
      <c r="AH231" s="179">
        <f>SUMIF('РРО 21-25'!CN$18:CN$1158,свод!AY231,'РРО 21-25'!BV$18:BV$1158)</f>
        <v>0</v>
      </c>
      <c r="AI231" s="179">
        <f>SUMIF('РРО 21-25'!CN$18:CN$1158,свод!AY231,'РРО 21-25'!BW$18:BW$1158)</f>
        <v>0</v>
      </c>
      <c r="AJ231" s="179">
        <f>SUMIF('РРО 21-25'!CN$18:CN$1158,свод!AY231,'РРО 21-25'!BX$18:BX$1158)</f>
        <v>26318968.829999998</v>
      </c>
      <c r="AK231" s="179">
        <f>SUMIF('РРО 21-25'!CN$18:CN$1158,свод!AY231,'РРО 21-25'!BY$18:BY$1158)</f>
        <v>0</v>
      </c>
      <c r="AL231" s="179">
        <f>SUMIF('РРО 21-25'!CN$18:CN$1158,свод!AY231,'РРО 21-25'!BZ$18:BZ$1158)</f>
        <v>26318968.829999998</v>
      </c>
      <c r="AM231" s="179">
        <f>SUMIF('РРО 21-25'!CN$18:CN$1158,свод!AY231,'РРО 21-25'!CA$18:CA$1158)</f>
        <v>0</v>
      </c>
      <c r="AN231" s="179">
        <f>SUMIF('РРО 21-25'!CN$18:CN$1158,свод!AY231,'РРО 21-25'!CB$18:CB$1158)</f>
        <v>0</v>
      </c>
      <c r="AO231" s="179">
        <f>SUMIF('РРО 21-25'!CN$18:CN$1158,свод!AY231,'РРО 21-25'!CC$18:CC$1158)</f>
        <v>0</v>
      </c>
      <c r="AP231" s="179">
        <f>SUMIF('РРО 21-25'!CN$18:CN$1158,свод!AY231,'РРО 21-25'!CD$18:CD$1158)</f>
        <v>0</v>
      </c>
      <c r="AQ231" s="179">
        <f>SUMIF('РРО 21-25'!CN$18:CN$1158,свод!AY231,'РРО 21-25'!CE$18:CE$1158)</f>
        <v>0</v>
      </c>
      <c r="AR231" s="179">
        <f>SUMIF('РРО 21-25'!CN$18:CN$1158,свод!AY231,'РРО 21-25'!CF$18:CF$1158)</f>
        <v>0</v>
      </c>
      <c r="AS231" s="179">
        <f>SUMIF('РРО 21-25'!CN$18:CN$1158,свод!AY231,'РРО 21-25'!CG$18:CG$1158)</f>
        <v>0</v>
      </c>
      <c r="AT231" s="179">
        <f>SUMIF('РРО 21-25'!CN$18:CN$1158,свод!AY231,'РРО 21-25'!CH$18:CH$1158)</f>
        <v>0</v>
      </c>
      <c r="AU231" s="179">
        <f>SUMIF('РРО 21-25'!CN$18:CN$1158,свод!AY231,'РРО 21-25'!CI$18:CI$1158)</f>
        <v>0</v>
      </c>
      <c r="AV231" s="179">
        <f>SUMIF('РРО 21-25'!CN$18:CN$1158,свод!AY231,'РРО 21-25'!CJ$18:CJ$1158)</f>
        <v>0</v>
      </c>
      <c r="AW231" s="179">
        <f>SUMIF('РРО 21-25'!CN$18:CN$1158,свод!AY231,'РРО 21-25'!CK$18:CK$1158)</f>
        <v>0</v>
      </c>
      <c r="AX231" s="179">
        <f>SUMIF('РРО 21-25'!CN$18:CN$1158,свод!AY231,'РРО 21-25'!CL$18:CL$1158)</f>
        <v>0</v>
      </c>
      <c r="AY231" t="str">
        <f t="shared" si="310"/>
        <v>4040200600707нормативный</v>
      </c>
      <c r="BC231" s="142">
        <f t="shared" si="276"/>
        <v>0</v>
      </c>
      <c r="BD231" s="142">
        <f t="shared" si="277"/>
        <v>0</v>
      </c>
      <c r="BE231" s="142">
        <f t="shared" si="278"/>
        <v>0</v>
      </c>
      <c r="BF231" s="142">
        <f t="shared" si="279"/>
        <v>0</v>
      </c>
      <c r="BG231" s="142">
        <f t="shared" si="280"/>
        <v>0</v>
      </c>
      <c r="BH231" s="142">
        <f t="shared" si="281"/>
        <v>0</v>
      </c>
      <c r="BI231" s="142">
        <f t="shared" si="282"/>
        <v>0</v>
      </c>
      <c r="BJ231" s="142">
        <f t="shared" si="283"/>
        <v>0</v>
      </c>
      <c r="BK231" s="142">
        <f t="shared" si="284"/>
        <v>0</v>
      </c>
      <c r="BL231" s="142">
        <f t="shared" si="285"/>
        <v>0</v>
      </c>
    </row>
    <row r="232" spans="1:64" ht="15" customHeight="1">
      <c r="A232" s="184">
        <v>404020060</v>
      </c>
      <c r="B232" s="183"/>
      <c r="C232" s="182" t="s">
        <v>219</v>
      </c>
      <c r="D232" s="182" t="s">
        <v>219</v>
      </c>
      <c r="E232" s="181" t="s">
        <v>92</v>
      </c>
      <c r="F232" s="180">
        <f>SUMIF('РРО 21-25'!CN$18:CN$1158,свод!AY232,'РРО 21-25'!AT$18:AT$1158)</f>
        <v>3489623.2800000003</v>
      </c>
      <c r="G232" s="180">
        <f>SUMIF('РРО 21-25'!CN$18:CN$1158,свод!AY232,'РРО 21-25'!AU$18:AU$1158)</f>
        <v>3489623.2800000003</v>
      </c>
      <c r="H232" s="179">
        <f>SUMIF('РРО 21-25'!CN$18:CN$1158,свод!AY232,'РРО 21-25'!AV$18:AV$1158)</f>
        <v>0</v>
      </c>
      <c r="I232" s="179">
        <f>SUMIF('РРО 21-25'!CN$18:CN$1158,свод!AY232,'РРО 21-25'!AW$18:AW$1158)</f>
        <v>0</v>
      </c>
      <c r="J232" s="179">
        <f>SUMIF('РРО 21-25'!CN$18:CN$1158,свод!AY232,'РРО 21-25'!AX$18:AX$1158)</f>
        <v>3489623.2800000003</v>
      </c>
      <c r="K232" s="179">
        <f>SUMIF('РРО 21-25'!CN$18:CN$1158,свод!AY232,'РРО 21-25'!AY$18:AY$1158)</f>
        <v>3489623.2800000003</v>
      </c>
      <c r="L232" s="179">
        <f>SUMIF('РРО 21-25'!CN$18:CN$1158,свод!AY232,'РРО 21-25'!AZ$18:AZ$1158)</f>
        <v>0</v>
      </c>
      <c r="M232" s="179">
        <f>SUMIF('РРО 21-25'!CN$18:CN$1158,свод!AY232,'РРО 21-25'!BA$18:BA$1158)</f>
        <v>0</v>
      </c>
      <c r="N232" s="179">
        <f>SUMIF('РРО 21-25'!CN$18:CN$1158,свод!AY232,'РРО 21-25'!BB$18:BB$1158)</f>
        <v>0</v>
      </c>
      <c r="O232" s="179">
        <f>SUMIF('РРО 21-25'!CN$18:CN$1158,свод!AY232,'РРО 21-25'!BC$18:BC$1158)</f>
        <v>0</v>
      </c>
      <c r="P232" s="180">
        <f>SUMIF('РРО 21-25'!CN$18:CN$1158,свод!AY232,'РРО 21-25'!BD$18:BD$1158)</f>
        <v>0</v>
      </c>
      <c r="Q232" s="179">
        <f>SUMIF('РРО 21-25'!CN$18:CN$1158,свод!AY232,'РРО 21-25'!BE$18:BE$1158)</f>
        <v>0</v>
      </c>
      <c r="R232" s="179">
        <f>SUMIF('РРО 21-25'!CN$18:CN$1158,свод!AY232,'РРО 21-25'!BF$18:BF$1158)</f>
        <v>0</v>
      </c>
      <c r="S232" s="179">
        <f>SUMIF('РРО 21-25'!CN$18:CN$1158,свод!AY232,'РРО 21-25'!BG$18:BG$1158)</f>
        <v>0</v>
      </c>
      <c r="T232" s="179">
        <f>SUMIF('РРО 21-25'!CN$18:CN$1158,свод!AY232,'РРО 21-25'!BH$18:BH$1158)</f>
        <v>0</v>
      </c>
      <c r="U232" s="180">
        <f>SUMIF('РРО 21-25'!CN$18:CN$1158,свод!AY232,'РРО 21-25'!BI$18:BI$1158)</f>
        <v>0</v>
      </c>
      <c r="V232" s="179">
        <f>SUMIF('РРО 21-25'!CN$18:CN$1158,свод!AY232,'РРО 21-25'!BJ$18:BJ$1158)</f>
        <v>0</v>
      </c>
      <c r="W232" s="179">
        <f>SUMIF('РРО 21-25'!CN$18:CN$1158,свод!AY232,'РРО 21-25'!BK$18:BK$1158)</f>
        <v>0</v>
      </c>
      <c r="X232" s="179">
        <f>SUMIF('РРО 21-25'!CN$18:CN$1158,свод!AY232,'РРО 21-25'!BL$18:BL$1158)</f>
        <v>0</v>
      </c>
      <c r="Y232" s="179">
        <f>SUMIF('РРО 21-25'!CN$18:CN$1158,свод!AY232,'РРО 21-25'!BM$18:BM$1158)</f>
        <v>0</v>
      </c>
      <c r="Z232" s="180">
        <f>SUMIF('РРО 21-25'!CN$18:CN$1158,свод!AY232,'РРО 21-25'!BN$18:BN$1158)</f>
        <v>0</v>
      </c>
      <c r="AA232" s="179">
        <f>SUMIF('РРО 21-25'!CN$18:CN$1158,свод!AY232,'РРО 21-25'!BO$18:BO$1158)</f>
        <v>0</v>
      </c>
      <c r="AB232" s="179">
        <f>SUMIF('РРО 21-25'!CN$18:CN$1158,свод!AY232,'РРО 21-25'!BP$18:BP$1158)</f>
        <v>0</v>
      </c>
      <c r="AC232" s="179">
        <f>SUMIF('РРО 21-25'!CN$18:CN$1158,свод!AY232,'РРО 21-25'!BQ$18:BQ$1158)</f>
        <v>0</v>
      </c>
      <c r="AD232" s="179">
        <f>SUMIF('РРО 21-25'!CN$18:CN$1158,свод!AY232,'РРО 21-25'!BR$18:BR$1158)</f>
        <v>0</v>
      </c>
      <c r="AE232" s="180">
        <f>SUMIF('РРО 21-25'!CN$18:CN$1158,свод!AY232,'РРО 21-25'!BS$18:BS$1158)</f>
        <v>0</v>
      </c>
      <c r="AF232" s="179">
        <f>SUMIF('РРО 21-25'!CN$18:CN$1158,свод!AY232,'РРО 21-25'!BT$18:BT$1158)</f>
        <v>0</v>
      </c>
      <c r="AG232" s="179">
        <f>SUMIF('РРО 21-25'!CN$18:CN$1158,свод!AY232,'РРО 21-25'!BU$18:BU$1158)</f>
        <v>0</v>
      </c>
      <c r="AH232" s="179">
        <f>SUMIF('РРО 21-25'!CN$18:CN$1158,свод!AY232,'РРО 21-25'!BV$18:BV$1158)</f>
        <v>0</v>
      </c>
      <c r="AI232" s="179">
        <f>SUMIF('РРО 21-25'!CN$18:CN$1158,свод!AY232,'РРО 21-25'!BW$18:BW$1158)</f>
        <v>0</v>
      </c>
      <c r="AJ232" s="179">
        <f>SUMIF('РРО 21-25'!CN$18:CN$1158,свод!AY232,'РРО 21-25'!BX$18:BX$1158)</f>
        <v>3489623.2800000003</v>
      </c>
      <c r="AK232" s="179">
        <f>SUMIF('РРО 21-25'!CN$18:CN$1158,свод!AY232,'РРО 21-25'!BY$18:BY$1158)</f>
        <v>0</v>
      </c>
      <c r="AL232" s="179">
        <f>SUMIF('РРО 21-25'!CN$18:CN$1158,свод!AY232,'РРО 21-25'!BZ$18:BZ$1158)</f>
        <v>3489623.2800000003</v>
      </c>
      <c r="AM232" s="179">
        <f>SUMIF('РРО 21-25'!CN$18:CN$1158,свод!AY232,'РРО 21-25'!CA$18:CA$1158)</f>
        <v>0</v>
      </c>
      <c r="AN232" s="179">
        <f>SUMIF('РРО 21-25'!CN$18:CN$1158,свод!AY232,'РРО 21-25'!CB$18:CB$1158)</f>
        <v>0</v>
      </c>
      <c r="AO232" s="179">
        <f>SUMIF('РРО 21-25'!CN$18:CN$1158,свод!AY232,'РРО 21-25'!CC$18:CC$1158)</f>
        <v>0</v>
      </c>
      <c r="AP232" s="179">
        <f>SUMIF('РРО 21-25'!CN$18:CN$1158,свод!AY232,'РРО 21-25'!CD$18:CD$1158)</f>
        <v>0</v>
      </c>
      <c r="AQ232" s="179">
        <f>SUMIF('РРО 21-25'!CN$18:CN$1158,свод!AY232,'РРО 21-25'!CE$18:CE$1158)</f>
        <v>0</v>
      </c>
      <c r="AR232" s="179">
        <f>SUMIF('РРО 21-25'!CN$18:CN$1158,свод!AY232,'РРО 21-25'!CF$18:CF$1158)</f>
        <v>0</v>
      </c>
      <c r="AS232" s="179">
        <f>SUMIF('РРО 21-25'!CN$18:CN$1158,свод!AY232,'РРО 21-25'!CG$18:CG$1158)</f>
        <v>0</v>
      </c>
      <c r="AT232" s="179">
        <f>SUMIF('РРО 21-25'!CN$18:CN$1158,свод!AY232,'РРО 21-25'!CH$18:CH$1158)</f>
        <v>0</v>
      </c>
      <c r="AU232" s="179">
        <f>SUMIF('РРО 21-25'!CN$18:CN$1158,свод!AY232,'РРО 21-25'!CI$18:CI$1158)</f>
        <v>0</v>
      </c>
      <c r="AV232" s="179">
        <f>SUMIF('РРО 21-25'!CN$18:CN$1158,свод!AY232,'РРО 21-25'!CJ$18:CJ$1158)</f>
        <v>0</v>
      </c>
      <c r="AW232" s="179">
        <f>SUMIF('РРО 21-25'!CN$18:CN$1158,свод!AY232,'РРО 21-25'!CK$18:CK$1158)</f>
        <v>0</v>
      </c>
      <c r="AX232" s="179">
        <f>SUMIF('РРО 21-25'!CN$18:CN$1158,свод!AY232,'РРО 21-25'!CL$18:CL$1158)</f>
        <v>0</v>
      </c>
      <c r="AY232" t="str">
        <f t="shared" ref="AY232:AY233" si="324">CONCATENATE(A232,C232,D232,E232)</f>
        <v>4040200600707плановый</v>
      </c>
      <c r="BC232" s="142">
        <f t="shared" ref="BC232:BC233" si="325">AO232-P232</f>
        <v>0</v>
      </c>
      <c r="BD232" s="142">
        <f t="shared" ref="BD232:BD233" si="326">AP232-Q232</f>
        <v>0</v>
      </c>
      <c r="BE232" s="142">
        <f t="shared" ref="BE232:BE233" si="327">AQ232-R232</f>
        <v>0</v>
      </c>
      <c r="BF232" s="142">
        <f t="shared" ref="BF232:BF233" si="328">AR232-S232</f>
        <v>0</v>
      </c>
      <c r="BG232" s="142">
        <f t="shared" ref="BG232:BG233" si="329">AS232-T232</f>
        <v>0</v>
      </c>
      <c r="BH232" s="142">
        <f t="shared" ref="BH232:BH233" si="330">AT232-U232</f>
        <v>0</v>
      </c>
      <c r="BI232" s="142">
        <f t="shared" ref="BI232:BI233" si="331">AU232-V232</f>
        <v>0</v>
      </c>
      <c r="BJ232" s="142">
        <f t="shared" ref="BJ232:BJ233" si="332">AV232-W232</f>
        <v>0</v>
      </c>
      <c r="BK232" s="142">
        <f t="shared" ref="BK232:BK233" si="333">AW232-X232</f>
        <v>0</v>
      </c>
      <c r="BL232" s="142">
        <f t="shared" ref="BL232:BL233" si="334">AX232-Y232</f>
        <v>0</v>
      </c>
    </row>
    <row r="233" spans="1:64" ht="15" customHeight="1">
      <c r="A233" s="184">
        <v>404020060</v>
      </c>
      <c r="B233" s="183"/>
      <c r="C233" s="182" t="s">
        <v>219</v>
      </c>
      <c r="D233" s="182" t="s">
        <v>1007</v>
      </c>
      <c r="E233" s="181" t="s">
        <v>91</v>
      </c>
      <c r="F233" s="180">
        <f>SUMIF('РРО 21-25'!CN$18:CN$1158,свод!AY233,'РРО 21-25'!AT$18:AT$1158)</f>
        <v>0</v>
      </c>
      <c r="G233" s="180">
        <f>SUMIF('РРО 21-25'!CN$18:CN$1158,свод!AY233,'РРО 21-25'!AU$18:AU$1158)</f>
        <v>0</v>
      </c>
      <c r="H233" s="179">
        <f>SUMIF('РРО 21-25'!CN$18:CN$1158,свод!AY233,'РРО 21-25'!AV$18:AV$1158)</f>
        <v>0</v>
      </c>
      <c r="I233" s="179">
        <f>SUMIF('РРО 21-25'!CN$18:CN$1158,свод!AY233,'РРО 21-25'!AW$18:AW$1158)</f>
        <v>0</v>
      </c>
      <c r="J233" s="179">
        <f>SUMIF('РРО 21-25'!CN$18:CN$1158,свод!AY233,'РРО 21-25'!AX$18:AX$1158)</f>
        <v>0</v>
      </c>
      <c r="K233" s="179">
        <f>SUMIF('РРО 21-25'!CN$18:CN$1158,свод!AY233,'РРО 21-25'!AY$18:AY$1158)</f>
        <v>0</v>
      </c>
      <c r="L233" s="179">
        <f>SUMIF('РРО 21-25'!CN$18:CN$1158,свод!AY233,'РРО 21-25'!AZ$18:AZ$1158)</f>
        <v>0</v>
      </c>
      <c r="M233" s="179">
        <f>SUMIF('РРО 21-25'!CN$18:CN$1158,свод!AY233,'РРО 21-25'!BA$18:BA$1158)</f>
        <v>0</v>
      </c>
      <c r="N233" s="179">
        <f>SUMIF('РРО 21-25'!CN$18:CN$1158,свод!AY233,'РРО 21-25'!BB$18:BB$1158)</f>
        <v>0</v>
      </c>
      <c r="O233" s="179">
        <f>SUMIF('РРО 21-25'!CN$18:CN$1158,свод!AY233,'РРО 21-25'!BC$18:BC$1158)</f>
        <v>0</v>
      </c>
      <c r="P233" s="180">
        <f>SUMIF('РРО 21-25'!CN$18:CN$1158,свод!AY233,'РРО 21-25'!BD$18:BD$1158)</f>
        <v>21771396.300000001</v>
      </c>
      <c r="Q233" s="179">
        <f>SUMIF('РРО 21-25'!CN$18:CN$1158,свод!AY233,'РРО 21-25'!BE$18:BE$1158)</f>
        <v>0</v>
      </c>
      <c r="R233" s="179">
        <f>SUMIF('РРО 21-25'!CN$18:CN$1158,свод!AY233,'РРО 21-25'!BF$18:BF$1158)</f>
        <v>21771396.300000001</v>
      </c>
      <c r="S233" s="179">
        <f>SUMIF('РРО 21-25'!CN$18:CN$1158,свод!AY233,'РРО 21-25'!BG$18:BG$1158)</f>
        <v>0</v>
      </c>
      <c r="T233" s="179">
        <f>SUMIF('РРО 21-25'!CN$18:CN$1158,свод!AY233,'РРО 21-25'!BH$18:BH$1158)</f>
        <v>0</v>
      </c>
      <c r="U233" s="180">
        <f>SUMIF('РРО 21-25'!CN$18:CN$1158,свод!AY233,'РРО 21-25'!BI$18:BI$1158)</f>
        <v>21771396.300000001</v>
      </c>
      <c r="V233" s="179">
        <f>SUMIF('РРО 21-25'!CN$18:CN$1158,свод!AY233,'РРО 21-25'!BJ$18:BJ$1158)</f>
        <v>0</v>
      </c>
      <c r="W233" s="179">
        <f>SUMIF('РРО 21-25'!CN$18:CN$1158,свод!AY233,'РРО 21-25'!BK$18:BK$1158)</f>
        <v>21771396.300000001</v>
      </c>
      <c r="X233" s="179">
        <f>SUMIF('РРО 21-25'!CN$18:CN$1158,свод!AY233,'РРО 21-25'!BL$18:BL$1158)</f>
        <v>0</v>
      </c>
      <c r="Y233" s="179">
        <f>SUMIF('РРО 21-25'!CN$18:CN$1158,свод!AY233,'РРО 21-25'!BM$18:BM$1158)</f>
        <v>0</v>
      </c>
      <c r="Z233" s="180">
        <f>SUMIF('РРО 21-25'!CN$18:CN$1158,свод!AY233,'РРО 21-25'!BN$18:BN$1158)</f>
        <v>21771396.300000001</v>
      </c>
      <c r="AA233" s="179">
        <f>SUMIF('РРО 21-25'!CN$18:CN$1158,свод!AY233,'РРО 21-25'!BO$18:BO$1158)</f>
        <v>0</v>
      </c>
      <c r="AB233" s="179">
        <f>SUMIF('РРО 21-25'!CN$18:CN$1158,свод!AY233,'РРО 21-25'!BP$18:BP$1158)</f>
        <v>21771396.300000001</v>
      </c>
      <c r="AC233" s="179">
        <f>SUMIF('РРО 21-25'!CN$18:CN$1158,свод!AY233,'РРО 21-25'!BQ$18:BQ$1158)</f>
        <v>0</v>
      </c>
      <c r="AD233" s="179">
        <f>SUMIF('РРО 21-25'!CN$18:CN$1158,свод!AY233,'РРО 21-25'!BR$18:BR$1158)</f>
        <v>0</v>
      </c>
      <c r="AE233" s="180">
        <f>SUMIF('РРО 21-25'!CN$18:CN$1158,свод!AY233,'РРО 21-25'!BS$18:BS$1158)</f>
        <v>21771400</v>
      </c>
      <c r="AF233" s="179">
        <f>SUMIF('РРО 21-25'!CN$18:CN$1158,свод!AY233,'РРО 21-25'!BT$18:BT$1158)</f>
        <v>0</v>
      </c>
      <c r="AG233" s="179">
        <f>SUMIF('РРО 21-25'!CN$18:CN$1158,свод!AY233,'РРО 21-25'!BU$18:BU$1158)</f>
        <v>21771400</v>
      </c>
      <c r="AH233" s="179">
        <f>SUMIF('РРО 21-25'!CN$18:CN$1158,свод!AY233,'РРО 21-25'!BV$18:BV$1158)</f>
        <v>0</v>
      </c>
      <c r="AI233" s="179">
        <f>SUMIF('РРО 21-25'!CN$18:CN$1158,свод!AY233,'РРО 21-25'!BW$18:BW$1158)</f>
        <v>0</v>
      </c>
      <c r="AJ233" s="179">
        <f>SUMIF('РРО 21-25'!CN$18:CN$1158,свод!AY233,'РРО 21-25'!BX$18:BX$1158)</f>
        <v>0</v>
      </c>
      <c r="AK233" s="179">
        <f>SUMIF('РРО 21-25'!CN$18:CN$1158,свод!AY233,'РРО 21-25'!BY$18:BY$1158)</f>
        <v>0</v>
      </c>
      <c r="AL233" s="179">
        <f>SUMIF('РРО 21-25'!CN$18:CN$1158,свод!AY233,'РРО 21-25'!BZ$18:BZ$1158)</f>
        <v>0</v>
      </c>
      <c r="AM233" s="179">
        <f>SUMIF('РРО 21-25'!CN$18:CN$1158,свод!AY233,'РРО 21-25'!CA$18:CA$1158)</f>
        <v>0</v>
      </c>
      <c r="AN233" s="179">
        <f>SUMIF('РРО 21-25'!CN$18:CN$1158,свод!AY233,'РРО 21-25'!CB$18:CB$1158)</f>
        <v>0</v>
      </c>
      <c r="AO233" s="179">
        <f>SUMIF('РРО 21-25'!CN$18:CN$1158,свод!AY233,'РРО 21-25'!CC$18:CC$1158)</f>
        <v>21771396.300000001</v>
      </c>
      <c r="AP233" s="179">
        <f>SUMIF('РРО 21-25'!CN$18:CN$1158,свод!AY233,'РРО 21-25'!CD$18:CD$1158)</f>
        <v>0</v>
      </c>
      <c r="AQ233" s="179">
        <f>SUMIF('РРО 21-25'!CN$18:CN$1158,свод!AY233,'РРО 21-25'!CE$18:CE$1158)</f>
        <v>21771396.300000001</v>
      </c>
      <c r="AR233" s="179">
        <f>SUMIF('РРО 21-25'!CN$18:CN$1158,свод!AY233,'РРО 21-25'!CF$18:CF$1158)</f>
        <v>0</v>
      </c>
      <c r="AS233" s="179">
        <f>SUMIF('РРО 21-25'!CN$18:CN$1158,свод!AY233,'РРО 21-25'!CG$18:CG$1158)</f>
        <v>0</v>
      </c>
      <c r="AT233" s="179">
        <f>SUMIF('РРО 21-25'!CN$18:CN$1158,свод!AY233,'РРО 21-25'!CH$18:CH$1158)</f>
        <v>21771396.300000001</v>
      </c>
      <c r="AU233" s="179">
        <f>SUMIF('РРО 21-25'!CN$18:CN$1158,свод!AY233,'РРО 21-25'!CI$18:CI$1158)</f>
        <v>0</v>
      </c>
      <c r="AV233" s="179">
        <f>SUMIF('РРО 21-25'!CN$18:CN$1158,свод!AY233,'РРО 21-25'!CJ$18:CJ$1158)</f>
        <v>21771396.300000001</v>
      </c>
      <c r="AW233" s="179">
        <f>SUMIF('РРО 21-25'!CN$18:CN$1158,свод!AY233,'РРО 21-25'!CK$18:CK$1158)</f>
        <v>0</v>
      </c>
      <c r="AX233" s="179">
        <f>SUMIF('РРО 21-25'!CN$18:CN$1158,свод!AY233,'РРО 21-25'!CL$18:CL$1158)</f>
        <v>0</v>
      </c>
      <c r="AY233" t="str">
        <f t="shared" si="324"/>
        <v>4040200600709нормативный</v>
      </c>
      <c r="BC233" s="142">
        <f t="shared" si="325"/>
        <v>0</v>
      </c>
      <c r="BD233" s="142">
        <f t="shared" si="326"/>
        <v>0</v>
      </c>
      <c r="BE233" s="142">
        <f t="shared" si="327"/>
        <v>0</v>
      </c>
      <c r="BF233" s="142">
        <f t="shared" si="328"/>
        <v>0</v>
      </c>
      <c r="BG233" s="142">
        <f t="shared" si="329"/>
        <v>0</v>
      </c>
      <c r="BH233" s="142">
        <f t="shared" si="330"/>
        <v>0</v>
      </c>
      <c r="BI233" s="142">
        <f t="shared" si="331"/>
        <v>0</v>
      </c>
      <c r="BJ233" s="142">
        <f t="shared" si="332"/>
        <v>0</v>
      </c>
      <c r="BK233" s="142">
        <f t="shared" si="333"/>
        <v>0</v>
      </c>
      <c r="BL233" s="142">
        <f t="shared" si="334"/>
        <v>0</v>
      </c>
    </row>
    <row r="234" spans="1:64" ht="15" customHeight="1">
      <c r="A234" s="184">
        <v>404020060</v>
      </c>
      <c r="B234" s="183"/>
      <c r="C234" s="182" t="s">
        <v>219</v>
      </c>
      <c r="D234" s="182" t="s">
        <v>1007</v>
      </c>
      <c r="E234" s="181" t="s">
        <v>92</v>
      </c>
      <c r="F234" s="180">
        <f>SUMIF('РРО 21-25'!CN$18:CN$1158,свод!AY234,'РРО 21-25'!AT$18:AT$1158)</f>
        <v>0</v>
      </c>
      <c r="G234" s="180">
        <f>SUMIF('РРО 21-25'!CN$18:CN$1158,свод!AY234,'РРО 21-25'!AU$18:AU$1158)</f>
        <v>0</v>
      </c>
      <c r="H234" s="179">
        <f>SUMIF('РРО 21-25'!CN$18:CN$1158,свод!AY234,'РРО 21-25'!AV$18:AV$1158)</f>
        <v>0</v>
      </c>
      <c r="I234" s="179">
        <f>SUMIF('РРО 21-25'!CN$18:CN$1158,свод!AY234,'РРО 21-25'!AW$18:AW$1158)</f>
        <v>0</v>
      </c>
      <c r="J234" s="179">
        <f>SUMIF('РРО 21-25'!CN$18:CN$1158,свод!AY234,'РРО 21-25'!AX$18:AX$1158)</f>
        <v>0</v>
      </c>
      <c r="K234" s="179">
        <f>SUMIF('РРО 21-25'!CN$18:CN$1158,свод!AY234,'РРО 21-25'!AY$18:AY$1158)</f>
        <v>0</v>
      </c>
      <c r="L234" s="179">
        <f>SUMIF('РРО 21-25'!CN$18:CN$1158,свод!AY234,'РРО 21-25'!AZ$18:AZ$1158)</f>
        <v>0</v>
      </c>
      <c r="M234" s="179">
        <f>SUMIF('РРО 21-25'!CN$18:CN$1158,свод!AY234,'РРО 21-25'!BA$18:BA$1158)</f>
        <v>0</v>
      </c>
      <c r="N234" s="179">
        <f>SUMIF('РРО 21-25'!CN$18:CN$1158,свод!AY234,'РРО 21-25'!BB$18:BB$1158)</f>
        <v>0</v>
      </c>
      <c r="O234" s="179">
        <f>SUMIF('РРО 21-25'!CN$18:CN$1158,свод!AY234,'РРО 21-25'!BC$18:BC$1158)</f>
        <v>0</v>
      </c>
      <c r="P234" s="180">
        <f>SUMIF('РРО 21-25'!CN$18:CN$1158,свод!AY234,'РРО 21-25'!BD$18:BD$1158)</f>
        <v>3526640</v>
      </c>
      <c r="Q234" s="179">
        <f>SUMIF('РРО 21-25'!CN$18:CN$1158,свод!AY234,'РРО 21-25'!BE$18:BE$1158)</f>
        <v>0</v>
      </c>
      <c r="R234" s="179">
        <f>SUMIF('РРО 21-25'!CN$18:CN$1158,свод!AY234,'РРО 21-25'!BF$18:BF$1158)</f>
        <v>3526640</v>
      </c>
      <c r="S234" s="179">
        <f>SUMIF('РРО 21-25'!CN$18:CN$1158,свод!AY234,'РРО 21-25'!BG$18:BG$1158)</f>
        <v>0</v>
      </c>
      <c r="T234" s="179">
        <f>SUMIF('РРО 21-25'!CN$18:CN$1158,свод!AY234,'РРО 21-25'!BH$18:BH$1158)</f>
        <v>0</v>
      </c>
      <c r="U234" s="180">
        <f>SUMIF('РРО 21-25'!CN$18:CN$1158,свод!AY234,'РРО 21-25'!BI$18:BI$1158)</f>
        <v>3526640</v>
      </c>
      <c r="V234" s="179">
        <f>SUMIF('РРО 21-25'!CN$18:CN$1158,свод!AY234,'РРО 21-25'!BJ$18:BJ$1158)</f>
        <v>0</v>
      </c>
      <c r="W234" s="179">
        <f>SUMIF('РРО 21-25'!CN$18:CN$1158,свод!AY234,'РРО 21-25'!BK$18:BK$1158)</f>
        <v>3526640</v>
      </c>
      <c r="X234" s="179">
        <f>SUMIF('РРО 21-25'!CN$18:CN$1158,свод!AY234,'РРО 21-25'!BL$18:BL$1158)</f>
        <v>0</v>
      </c>
      <c r="Y234" s="179">
        <f>SUMIF('РРО 21-25'!CN$18:CN$1158,свод!AY234,'РРО 21-25'!BM$18:BM$1158)</f>
        <v>0</v>
      </c>
      <c r="Z234" s="180">
        <f>SUMIF('РРО 21-25'!CN$18:CN$1158,свод!AY234,'РРО 21-25'!BN$18:BN$1158)</f>
        <v>3526640</v>
      </c>
      <c r="AA234" s="179">
        <f>SUMIF('РРО 21-25'!CN$18:CN$1158,свод!AY234,'РРО 21-25'!BO$18:BO$1158)</f>
        <v>0</v>
      </c>
      <c r="AB234" s="179">
        <f>SUMIF('РРО 21-25'!CN$18:CN$1158,свод!AY234,'РРО 21-25'!BP$18:BP$1158)</f>
        <v>3526640</v>
      </c>
      <c r="AC234" s="179">
        <f>SUMIF('РРО 21-25'!CN$18:CN$1158,свод!AY234,'РРО 21-25'!BQ$18:BQ$1158)</f>
        <v>0</v>
      </c>
      <c r="AD234" s="179">
        <f>SUMIF('РРО 21-25'!CN$18:CN$1158,свод!AY234,'РРО 21-25'!BR$18:BR$1158)</f>
        <v>0</v>
      </c>
      <c r="AE234" s="180">
        <f>SUMIF('РРО 21-25'!CN$18:CN$1158,свод!AY234,'РРО 21-25'!BS$18:BS$1158)</f>
        <v>3526640</v>
      </c>
      <c r="AF234" s="179">
        <f>SUMIF('РРО 21-25'!CN$18:CN$1158,свод!AY234,'РРО 21-25'!BT$18:BT$1158)</f>
        <v>0</v>
      </c>
      <c r="AG234" s="179">
        <f>SUMIF('РРО 21-25'!CN$18:CN$1158,свод!AY234,'РРО 21-25'!BU$18:BU$1158)</f>
        <v>3526640</v>
      </c>
      <c r="AH234" s="179">
        <f>SUMIF('РРО 21-25'!CN$18:CN$1158,свод!AY234,'РРО 21-25'!BV$18:BV$1158)</f>
        <v>0</v>
      </c>
      <c r="AI234" s="179">
        <f>SUMIF('РРО 21-25'!CN$18:CN$1158,свод!AY234,'РРО 21-25'!BW$18:BW$1158)</f>
        <v>0</v>
      </c>
      <c r="AJ234" s="179">
        <f>SUMIF('РРО 21-25'!CN$18:CN$1158,свод!AY234,'РРО 21-25'!BX$18:BX$1158)</f>
        <v>0</v>
      </c>
      <c r="AK234" s="179">
        <f>SUMIF('РРО 21-25'!CN$18:CN$1158,свод!AY234,'РРО 21-25'!BY$18:BY$1158)</f>
        <v>0</v>
      </c>
      <c r="AL234" s="179">
        <f>SUMIF('РРО 21-25'!CN$18:CN$1158,свод!AY234,'РРО 21-25'!BZ$18:BZ$1158)</f>
        <v>0</v>
      </c>
      <c r="AM234" s="179">
        <f>SUMIF('РРО 21-25'!CN$18:CN$1158,свод!AY234,'РРО 21-25'!CA$18:CA$1158)</f>
        <v>0</v>
      </c>
      <c r="AN234" s="179">
        <f>SUMIF('РРО 21-25'!CN$18:CN$1158,свод!AY234,'РРО 21-25'!CB$18:CB$1158)</f>
        <v>0</v>
      </c>
      <c r="AO234" s="179">
        <f>SUMIF('РРО 21-25'!CN$18:CN$1158,свод!AY234,'РРО 21-25'!CC$18:CC$1158)</f>
        <v>3526640</v>
      </c>
      <c r="AP234" s="179">
        <f>SUMIF('РРО 21-25'!CN$18:CN$1158,свод!AY234,'РРО 21-25'!CD$18:CD$1158)</f>
        <v>0</v>
      </c>
      <c r="AQ234" s="179">
        <f>SUMIF('РРО 21-25'!CN$18:CN$1158,свод!AY234,'РРО 21-25'!CE$18:CE$1158)</f>
        <v>3526640</v>
      </c>
      <c r="AR234" s="179">
        <f>SUMIF('РРО 21-25'!CN$18:CN$1158,свод!AY234,'РРО 21-25'!CF$18:CF$1158)</f>
        <v>0</v>
      </c>
      <c r="AS234" s="179">
        <f>SUMIF('РРО 21-25'!CN$18:CN$1158,свод!AY234,'РРО 21-25'!CG$18:CG$1158)</f>
        <v>0</v>
      </c>
      <c r="AT234" s="179">
        <f>SUMIF('РРО 21-25'!CN$18:CN$1158,свод!AY234,'РРО 21-25'!CH$18:CH$1158)</f>
        <v>3526640</v>
      </c>
      <c r="AU234" s="179">
        <f>SUMIF('РРО 21-25'!CN$18:CN$1158,свод!AY234,'РРО 21-25'!CI$18:CI$1158)</f>
        <v>0</v>
      </c>
      <c r="AV234" s="179">
        <f>SUMIF('РРО 21-25'!CN$18:CN$1158,свод!AY234,'РРО 21-25'!CJ$18:CJ$1158)</f>
        <v>3526640</v>
      </c>
      <c r="AW234" s="179">
        <f>SUMIF('РРО 21-25'!CN$18:CN$1158,свод!AY234,'РРО 21-25'!CK$18:CK$1158)</f>
        <v>0</v>
      </c>
      <c r="AX234" s="179">
        <f>SUMIF('РРО 21-25'!CN$18:CN$1158,свод!AY234,'РРО 21-25'!CL$18:CL$1158)</f>
        <v>0</v>
      </c>
      <c r="AY234" t="str">
        <f t="shared" ref="AY234" si="335">CONCATENATE(A234,C234,D234,E234)</f>
        <v>4040200600709плановый</v>
      </c>
      <c r="BC234" s="142">
        <f t="shared" ref="BC234" si="336">AO234-P234</f>
        <v>0</v>
      </c>
      <c r="BD234" s="142">
        <f t="shared" ref="BD234" si="337">AP234-Q234</f>
        <v>0</v>
      </c>
      <c r="BE234" s="142">
        <f t="shared" ref="BE234" si="338">AQ234-R234</f>
        <v>0</v>
      </c>
      <c r="BF234" s="142">
        <f t="shared" ref="BF234" si="339">AR234-S234</f>
        <v>0</v>
      </c>
      <c r="BG234" s="142">
        <f t="shared" ref="BG234" si="340">AS234-T234</f>
        <v>0</v>
      </c>
      <c r="BH234" s="142">
        <f t="shared" ref="BH234" si="341">AT234-U234</f>
        <v>0</v>
      </c>
      <c r="BI234" s="142">
        <f t="shared" ref="BI234" si="342">AU234-V234</f>
        <v>0</v>
      </c>
      <c r="BJ234" s="142">
        <f t="shared" ref="BJ234" si="343">AV234-W234</f>
        <v>0</v>
      </c>
      <c r="BK234" s="142">
        <f t="shared" ref="BK234" si="344">AW234-X234</f>
        <v>0</v>
      </c>
      <c r="BL234" s="142">
        <f t="shared" ref="BL234" si="345">AX234-Y234</f>
        <v>0</v>
      </c>
    </row>
    <row r="235" spans="1:64" ht="15" customHeight="1">
      <c r="A235" s="184">
        <v>404020083</v>
      </c>
      <c r="B235" s="183"/>
      <c r="C235" s="182" t="s">
        <v>205</v>
      </c>
      <c r="D235" s="182" t="s">
        <v>74</v>
      </c>
      <c r="E235" s="181" t="s">
        <v>92</v>
      </c>
      <c r="F235" s="180">
        <f>SUMIF('РРО 21-25'!CN$18:CN$1158,свод!AY235,'РРО 21-25'!AT$18:AT$1158)</f>
        <v>9574755</v>
      </c>
      <c r="G235" s="180">
        <f>SUMIF('РРО 21-25'!CN$18:CN$1158,свод!AY235,'РРО 21-25'!AU$18:AU$1158)</f>
        <v>9560154.3399999999</v>
      </c>
      <c r="H235" s="179">
        <f>SUMIF('РРО 21-25'!CN$18:CN$1158,свод!AY235,'РРО 21-25'!AV$18:AV$1158)</f>
        <v>0</v>
      </c>
      <c r="I235" s="179">
        <f>SUMIF('РРО 21-25'!CN$18:CN$1158,свод!AY235,'РРО 21-25'!AW$18:AW$1158)</f>
        <v>0</v>
      </c>
      <c r="J235" s="179">
        <f>SUMIF('РРО 21-25'!CN$18:CN$1158,свод!AY235,'РРО 21-25'!AX$18:AX$1158)</f>
        <v>9574755</v>
      </c>
      <c r="K235" s="179">
        <f>SUMIF('РРО 21-25'!CN$18:CN$1158,свод!AY235,'РРО 21-25'!AY$18:AY$1158)</f>
        <v>9560154.3399999999</v>
      </c>
      <c r="L235" s="179">
        <f>SUMIF('РРО 21-25'!CN$18:CN$1158,свод!AY235,'РРО 21-25'!AZ$18:AZ$1158)</f>
        <v>0</v>
      </c>
      <c r="M235" s="179">
        <f>SUMIF('РРО 21-25'!CN$18:CN$1158,свод!AY235,'РРО 21-25'!BA$18:BA$1158)</f>
        <v>0</v>
      </c>
      <c r="N235" s="179">
        <f>SUMIF('РРО 21-25'!CN$18:CN$1158,свод!AY235,'РРО 21-25'!BB$18:BB$1158)</f>
        <v>0</v>
      </c>
      <c r="O235" s="179">
        <f>SUMIF('РРО 21-25'!CN$18:CN$1158,свод!AY235,'РРО 21-25'!BC$18:BC$1158)</f>
        <v>0</v>
      </c>
      <c r="P235" s="180">
        <f>SUMIF('РРО 21-25'!CN$18:CN$1158,свод!AY235,'РРО 21-25'!BD$18:BD$1158)</f>
        <v>4793670.7699999996</v>
      </c>
      <c r="Q235" s="179">
        <f>SUMIF('РРО 21-25'!CN$18:CN$1158,свод!AY235,'РРО 21-25'!BE$18:BE$1158)</f>
        <v>0</v>
      </c>
      <c r="R235" s="179">
        <f>SUMIF('РРО 21-25'!CN$18:CN$1158,свод!AY235,'РРО 21-25'!BF$18:BF$1158)</f>
        <v>1793670.77</v>
      </c>
      <c r="S235" s="179">
        <f>SUMIF('РРО 21-25'!CN$18:CN$1158,свод!AY235,'РРО 21-25'!BG$18:BG$1158)</f>
        <v>0</v>
      </c>
      <c r="T235" s="179">
        <f>SUMIF('РРО 21-25'!CN$18:CN$1158,свод!AY235,'РРО 21-25'!BH$18:BH$1158)</f>
        <v>3000000</v>
      </c>
      <c r="U235" s="180">
        <f>SUMIF('РРО 21-25'!CN$18:CN$1158,свод!AY235,'РРО 21-25'!BI$18:BI$1158)</f>
        <v>1793670.77</v>
      </c>
      <c r="V235" s="179">
        <f>SUMIF('РРО 21-25'!CN$18:CN$1158,свод!AY235,'РРО 21-25'!BJ$18:BJ$1158)</f>
        <v>0</v>
      </c>
      <c r="W235" s="179">
        <f>SUMIF('РРО 21-25'!CN$18:CN$1158,свод!AY235,'РРО 21-25'!BK$18:BK$1158)</f>
        <v>1793670.77</v>
      </c>
      <c r="X235" s="179">
        <f>SUMIF('РРО 21-25'!CN$18:CN$1158,свод!AY235,'РРО 21-25'!BL$18:BL$1158)</f>
        <v>0</v>
      </c>
      <c r="Y235" s="179">
        <f>SUMIF('РРО 21-25'!CN$18:CN$1158,свод!AY235,'РРО 21-25'!BM$18:BM$1158)</f>
        <v>0</v>
      </c>
      <c r="Z235" s="180">
        <f>SUMIF('РРО 21-25'!CN$18:CN$1158,свод!AY235,'РРО 21-25'!BN$18:BN$1158)</f>
        <v>1793670.77</v>
      </c>
      <c r="AA235" s="179">
        <f>SUMIF('РРО 21-25'!CN$18:CN$1158,свод!AY235,'РРО 21-25'!BO$18:BO$1158)</f>
        <v>0</v>
      </c>
      <c r="AB235" s="179">
        <f>SUMIF('РРО 21-25'!CN$18:CN$1158,свод!AY235,'РРО 21-25'!BP$18:BP$1158)</f>
        <v>1793670.77</v>
      </c>
      <c r="AC235" s="179">
        <f>SUMIF('РРО 21-25'!CN$18:CN$1158,свод!AY235,'РРО 21-25'!BQ$18:BQ$1158)</f>
        <v>0</v>
      </c>
      <c r="AD235" s="179">
        <f>SUMIF('РРО 21-25'!CN$18:CN$1158,свод!AY235,'РРО 21-25'!BR$18:BR$1158)</f>
        <v>0</v>
      </c>
      <c r="AE235" s="180">
        <f>SUMIF('РРО 21-25'!CN$18:CN$1158,свод!AY235,'РРО 21-25'!BS$18:BS$1158)</f>
        <v>1793670.77</v>
      </c>
      <c r="AF235" s="179">
        <f>SUMIF('РРО 21-25'!CN$18:CN$1158,свод!AY235,'РРО 21-25'!BT$18:BT$1158)</f>
        <v>0</v>
      </c>
      <c r="AG235" s="179">
        <f>SUMIF('РРО 21-25'!CN$18:CN$1158,свод!AY235,'РРО 21-25'!BU$18:BU$1158)</f>
        <v>1793670.77</v>
      </c>
      <c r="AH235" s="179">
        <f>SUMIF('РРО 21-25'!CN$18:CN$1158,свод!AY235,'РРО 21-25'!BV$18:BV$1158)</f>
        <v>0</v>
      </c>
      <c r="AI235" s="179">
        <f>SUMIF('РРО 21-25'!CN$18:CN$1158,свод!AY235,'РРО 21-25'!BW$18:BW$1158)</f>
        <v>0</v>
      </c>
      <c r="AJ235" s="179">
        <f>SUMIF('РРО 21-25'!CN$18:CN$1158,свод!AY235,'РРО 21-25'!BX$18:BX$1158)</f>
        <v>9560154.3399999999</v>
      </c>
      <c r="AK235" s="179">
        <f>SUMIF('РРО 21-25'!CN$18:CN$1158,свод!AY235,'РРО 21-25'!BY$18:BY$1158)</f>
        <v>0</v>
      </c>
      <c r="AL235" s="179">
        <f>SUMIF('РРО 21-25'!CN$18:CN$1158,свод!AY235,'РРО 21-25'!BZ$18:BZ$1158)</f>
        <v>9560154.3399999999</v>
      </c>
      <c r="AM235" s="179">
        <f>SUMIF('РРО 21-25'!CN$18:CN$1158,свод!AY235,'РРО 21-25'!CA$18:CA$1158)</f>
        <v>0</v>
      </c>
      <c r="AN235" s="179">
        <f>SUMIF('РРО 21-25'!CN$18:CN$1158,свод!AY235,'РРО 21-25'!CB$18:CB$1158)</f>
        <v>0</v>
      </c>
      <c r="AO235" s="179">
        <f>SUMIF('РРО 21-25'!CN$18:CN$1158,свод!AY235,'РРО 21-25'!CC$18:CC$1158)</f>
        <v>4793670.7699999996</v>
      </c>
      <c r="AP235" s="179">
        <f>SUMIF('РРО 21-25'!CN$18:CN$1158,свод!AY235,'РРО 21-25'!CD$18:CD$1158)</f>
        <v>0</v>
      </c>
      <c r="AQ235" s="179">
        <f>SUMIF('РРО 21-25'!CN$18:CN$1158,свод!AY235,'РРО 21-25'!CE$18:CE$1158)</f>
        <v>1793670.77</v>
      </c>
      <c r="AR235" s="179">
        <f>SUMIF('РРО 21-25'!CN$18:CN$1158,свод!AY235,'РРО 21-25'!CF$18:CF$1158)</f>
        <v>0</v>
      </c>
      <c r="AS235" s="179">
        <f>SUMIF('РРО 21-25'!CN$18:CN$1158,свод!AY235,'РРО 21-25'!CG$18:CG$1158)</f>
        <v>3000000</v>
      </c>
      <c r="AT235" s="179">
        <f>SUMIF('РРО 21-25'!CN$18:CN$1158,свод!AY235,'РРО 21-25'!CH$18:CH$1158)</f>
        <v>1793670.77</v>
      </c>
      <c r="AU235" s="179">
        <f>SUMIF('РРО 21-25'!CN$18:CN$1158,свод!AY235,'РРО 21-25'!CI$18:CI$1158)</f>
        <v>0</v>
      </c>
      <c r="AV235" s="179">
        <f>SUMIF('РРО 21-25'!CN$18:CN$1158,свод!AY235,'РРО 21-25'!CJ$18:CJ$1158)</f>
        <v>1793670.77</v>
      </c>
      <c r="AW235" s="179">
        <f>SUMIF('РРО 21-25'!CN$18:CN$1158,свод!AY235,'РРО 21-25'!CK$18:CK$1158)</f>
        <v>0</v>
      </c>
      <c r="AX235" s="179">
        <f>SUMIF('РРО 21-25'!CN$18:CN$1158,свод!AY235,'РРО 21-25'!CL$18:CL$1158)</f>
        <v>0</v>
      </c>
      <c r="AY235" t="str">
        <f t="shared" si="310"/>
        <v>4040200830503плановый</v>
      </c>
      <c r="BC235" s="142">
        <f t="shared" si="276"/>
        <v>0</v>
      </c>
      <c r="BD235" s="142">
        <f t="shared" si="277"/>
        <v>0</v>
      </c>
      <c r="BE235" s="142">
        <f t="shared" si="278"/>
        <v>0</v>
      </c>
      <c r="BF235" s="142">
        <f t="shared" si="279"/>
        <v>0</v>
      </c>
      <c r="BG235" s="142">
        <f t="shared" si="280"/>
        <v>0</v>
      </c>
      <c r="BH235" s="142">
        <f t="shared" si="281"/>
        <v>0</v>
      </c>
      <c r="BI235" s="142">
        <f t="shared" si="282"/>
        <v>0</v>
      </c>
      <c r="BJ235" s="142">
        <f t="shared" si="283"/>
        <v>0</v>
      </c>
      <c r="BK235" s="142">
        <f t="shared" si="284"/>
        <v>0</v>
      </c>
      <c r="BL235" s="142">
        <f t="shared" si="285"/>
        <v>0</v>
      </c>
    </row>
    <row r="236" spans="1:64" ht="15" customHeight="1">
      <c r="A236" s="184">
        <v>404020160</v>
      </c>
      <c r="B236" s="183"/>
      <c r="C236" s="182" t="s">
        <v>303</v>
      </c>
      <c r="D236" s="182" t="s">
        <v>377</v>
      </c>
      <c r="E236" s="181" t="s">
        <v>92</v>
      </c>
      <c r="F236" s="180">
        <f>SUMIF('РРО 21-25'!CN$18:CN$1158,свод!AY236,'РРО 21-25'!AT$18:AT$1158)</f>
        <v>35000</v>
      </c>
      <c r="G236" s="180">
        <f>SUMIF('РРО 21-25'!CN$18:CN$1158,свод!AY236,'РРО 21-25'!AU$18:AU$1158)</f>
        <v>35000</v>
      </c>
      <c r="H236" s="179">
        <f>SUMIF('РРО 21-25'!CN$18:CN$1158,свод!AY236,'РРО 21-25'!AV$18:AV$1158)</f>
        <v>0</v>
      </c>
      <c r="I236" s="179">
        <f>SUMIF('РРО 21-25'!CN$18:CN$1158,свод!AY236,'РРО 21-25'!AW$18:AW$1158)</f>
        <v>0</v>
      </c>
      <c r="J236" s="179">
        <f>SUMIF('РРО 21-25'!CN$18:CN$1158,свод!AY236,'РРО 21-25'!AX$18:AX$1158)</f>
        <v>0</v>
      </c>
      <c r="K236" s="179">
        <f>SUMIF('РРО 21-25'!CN$18:CN$1158,свод!AY236,'РРО 21-25'!AY$18:AY$1158)</f>
        <v>0</v>
      </c>
      <c r="L236" s="179">
        <f>SUMIF('РРО 21-25'!CN$18:CN$1158,свод!AY236,'РРО 21-25'!AZ$18:AZ$1158)</f>
        <v>0</v>
      </c>
      <c r="M236" s="179">
        <f>SUMIF('РРО 21-25'!CN$18:CN$1158,свод!AY236,'РРО 21-25'!BA$18:BA$1158)</f>
        <v>0</v>
      </c>
      <c r="N236" s="179">
        <f>SUMIF('РРО 21-25'!CN$18:CN$1158,свод!AY236,'РРО 21-25'!BB$18:BB$1158)</f>
        <v>35000</v>
      </c>
      <c r="O236" s="179">
        <f>SUMIF('РРО 21-25'!CN$18:CN$1158,свод!AY236,'РРО 21-25'!BC$18:BC$1158)</f>
        <v>35000</v>
      </c>
      <c r="P236" s="180">
        <f>SUMIF('РРО 21-25'!CN$18:CN$1158,свод!AY236,'РРО 21-25'!BD$18:BD$1158)</f>
        <v>0</v>
      </c>
      <c r="Q236" s="179">
        <f>SUMIF('РРО 21-25'!CN$18:CN$1158,свод!AY236,'РРО 21-25'!BE$18:BE$1158)</f>
        <v>0</v>
      </c>
      <c r="R236" s="179">
        <f>SUMIF('РРО 21-25'!CN$18:CN$1158,свод!AY236,'РРО 21-25'!BF$18:BF$1158)</f>
        <v>0</v>
      </c>
      <c r="S236" s="179">
        <f>SUMIF('РРО 21-25'!CN$18:CN$1158,свод!AY236,'РРО 21-25'!BG$18:BG$1158)</f>
        <v>0</v>
      </c>
      <c r="T236" s="179">
        <f>SUMIF('РРО 21-25'!CN$18:CN$1158,свод!AY236,'РРО 21-25'!BH$18:BH$1158)</f>
        <v>0</v>
      </c>
      <c r="U236" s="180">
        <f>SUMIF('РРО 21-25'!CN$18:CN$1158,свод!AY236,'РРО 21-25'!BI$18:BI$1158)</f>
        <v>0</v>
      </c>
      <c r="V236" s="179">
        <f>SUMIF('РРО 21-25'!CN$18:CN$1158,свод!AY236,'РРО 21-25'!BJ$18:BJ$1158)</f>
        <v>0</v>
      </c>
      <c r="W236" s="179">
        <f>SUMIF('РРО 21-25'!CN$18:CN$1158,свод!AY236,'РРО 21-25'!BK$18:BK$1158)</f>
        <v>0</v>
      </c>
      <c r="X236" s="179">
        <f>SUMIF('РРО 21-25'!CN$18:CN$1158,свод!AY236,'РРО 21-25'!BL$18:BL$1158)</f>
        <v>0</v>
      </c>
      <c r="Y236" s="179">
        <f>SUMIF('РРО 21-25'!CN$18:CN$1158,свод!AY236,'РРО 21-25'!BM$18:BM$1158)</f>
        <v>0</v>
      </c>
      <c r="Z236" s="180">
        <f>SUMIF('РРО 21-25'!CN$18:CN$1158,свод!AY236,'РРО 21-25'!BN$18:BN$1158)</f>
        <v>0</v>
      </c>
      <c r="AA236" s="179">
        <f>SUMIF('РРО 21-25'!CN$18:CN$1158,свод!AY236,'РРО 21-25'!BO$18:BO$1158)</f>
        <v>0</v>
      </c>
      <c r="AB236" s="179">
        <f>SUMIF('РРО 21-25'!CN$18:CN$1158,свод!AY236,'РРО 21-25'!BP$18:BP$1158)</f>
        <v>0</v>
      </c>
      <c r="AC236" s="179">
        <f>SUMIF('РРО 21-25'!CN$18:CN$1158,свод!AY236,'РРО 21-25'!BQ$18:BQ$1158)</f>
        <v>0</v>
      </c>
      <c r="AD236" s="179">
        <f>SUMIF('РРО 21-25'!CN$18:CN$1158,свод!AY236,'РРО 21-25'!BR$18:BR$1158)</f>
        <v>0</v>
      </c>
      <c r="AE236" s="180">
        <f>SUMIF('РРО 21-25'!CN$18:CN$1158,свод!AY236,'РРО 21-25'!BS$18:BS$1158)</f>
        <v>0</v>
      </c>
      <c r="AF236" s="179">
        <f>SUMIF('РРО 21-25'!CN$18:CN$1158,свод!AY236,'РРО 21-25'!BT$18:BT$1158)</f>
        <v>0</v>
      </c>
      <c r="AG236" s="179">
        <f>SUMIF('РРО 21-25'!CN$18:CN$1158,свод!AY236,'РРО 21-25'!BU$18:BU$1158)</f>
        <v>0</v>
      </c>
      <c r="AH236" s="179">
        <f>SUMIF('РРО 21-25'!CN$18:CN$1158,свод!AY236,'РРО 21-25'!BV$18:BV$1158)</f>
        <v>0</v>
      </c>
      <c r="AI236" s="179">
        <f>SUMIF('РРО 21-25'!CN$18:CN$1158,свод!AY236,'РРО 21-25'!BW$18:BW$1158)</f>
        <v>0</v>
      </c>
      <c r="AJ236" s="179">
        <f>SUMIF('РРО 21-25'!CN$18:CN$1158,свод!AY236,'РРО 21-25'!BX$18:BX$1158)</f>
        <v>35000</v>
      </c>
      <c r="AK236" s="179">
        <f>SUMIF('РРО 21-25'!CN$18:CN$1158,свод!AY236,'РРО 21-25'!BY$18:BY$1158)</f>
        <v>0</v>
      </c>
      <c r="AL236" s="179">
        <f>SUMIF('РРО 21-25'!CN$18:CN$1158,свод!AY236,'РРО 21-25'!BZ$18:BZ$1158)</f>
        <v>0</v>
      </c>
      <c r="AM236" s="179">
        <f>SUMIF('РРО 21-25'!CN$18:CN$1158,свод!AY236,'РРО 21-25'!CA$18:CA$1158)</f>
        <v>0</v>
      </c>
      <c r="AN236" s="179">
        <f>SUMIF('РРО 21-25'!CN$18:CN$1158,свод!AY236,'РРО 21-25'!CB$18:CB$1158)</f>
        <v>35000</v>
      </c>
      <c r="AO236" s="179">
        <f>SUMIF('РРО 21-25'!CN$18:CN$1158,свод!AY236,'РРО 21-25'!CC$18:CC$1158)</f>
        <v>0</v>
      </c>
      <c r="AP236" s="179">
        <f>SUMIF('РРО 21-25'!CN$18:CN$1158,свод!AY236,'РРО 21-25'!CD$18:CD$1158)</f>
        <v>0</v>
      </c>
      <c r="AQ236" s="179">
        <f>SUMIF('РРО 21-25'!CN$18:CN$1158,свод!AY236,'РРО 21-25'!CE$18:CE$1158)</f>
        <v>0</v>
      </c>
      <c r="AR236" s="179">
        <f>SUMIF('РРО 21-25'!CN$18:CN$1158,свод!AY236,'РРО 21-25'!CF$18:CF$1158)</f>
        <v>0</v>
      </c>
      <c r="AS236" s="179">
        <f>SUMIF('РРО 21-25'!CN$18:CN$1158,свод!AY236,'РРО 21-25'!CG$18:CG$1158)</f>
        <v>0</v>
      </c>
      <c r="AT236" s="179">
        <f>SUMIF('РРО 21-25'!CN$18:CN$1158,свод!AY236,'РРО 21-25'!CH$18:CH$1158)</f>
        <v>0</v>
      </c>
      <c r="AU236" s="179">
        <f>SUMIF('РРО 21-25'!CN$18:CN$1158,свод!AY236,'РРО 21-25'!CI$18:CI$1158)</f>
        <v>0</v>
      </c>
      <c r="AV236" s="179">
        <f>SUMIF('РРО 21-25'!CN$18:CN$1158,свод!AY236,'РРО 21-25'!CJ$18:CJ$1158)</f>
        <v>0</v>
      </c>
      <c r="AW236" s="179">
        <f>SUMIF('РРО 21-25'!CN$18:CN$1158,свод!AY236,'РРО 21-25'!CK$18:CK$1158)</f>
        <v>0</v>
      </c>
      <c r="AX236" s="179">
        <f>SUMIF('РРО 21-25'!CN$18:CN$1158,свод!AY236,'РРО 21-25'!CL$18:CL$1158)</f>
        <v>0</v>
      </c>
      <c r="AY236" t="str">
        <f t="shared" si="310"/>
        <v>4040201601006плановый</v>
      </c>
      <c r="BC236" s="142">
        <f t="shared" si="276"/>
        <v>0</v>
      </c>
      <c r="BD236" s="142">
        <f t="shared" si="277"/>
        <v>0</v>
      </c>
      <c r="BE236" s="142">
        <f t="shared" si="278"/>
        <v>0</v>
      </c>
      <c r="BF236" s="142">
        <f t="shared" si="279"/>
        <v>0</v>
      </c>
      <c r="BG236" s="142">
        <f t="shared" si="280"/>
        <v>0</v>
      </c>
      <c r="BH236" s="142">
        <f t="shared" si="281"/>
        <v>0</v>
      </c>
      <c r="BI236" s="142">
        <f t="shared" si="282"/>
        <v>0</v>
      </c>
      <c r="BJ236" s="142">
        <f t="shared" si="283"/>
        <v>0</v>
      </c>
      <c r="BK236" s="142">
        <f t="shared" si="284"/>
        <v>0</v>
      </c>
      <c r="BL236" s="142">
        <f t="shared" si="285"/>
        <v>0</v>
      </c>
    </row>
    <row r="237" spans="1:64" ht="15" customHeight="1">
      <c r="A237" s="184">
        <v>404020249</v>
      </c>
      <c r="B237" s="183"/>
      <c r="C237" s="182" t="s">
        <v>71</v>
      </c>
      <c r="D237" s="182" t="s">
        <v>214</v>
      </c>
      <c r="E237" s="181" t="s">
        <v>91</v>
      </c>
      <c r="F237" s="180">
        <f>SUMIF('РРО 21-25'!CN$18:CN$1158,свод!AY237,'РРО 21-25'!AT$18:AT$1158)</f>
        <v>0</v>
      </c>
      <c r="G237" s="180">
        <f>SUMIF('РРО 21-25'!CN$18:CN$1158,свод!AY237,'РРО 21-25'!AU$18:AU$1158)</f>
        <v>0</v>
      </c>
      <c r="H237" s="179">
        <f>SUMIF('РРО 21-25'!CN$18:CN$1158,свод!AY237,'РРО 21-25'!AV$18:AV$1158)</f>
        <v>0</v>
      </c>
      <c r="I237" s="179">
        <f>SUMIF('РРО 21-25'!CN$18:CN$1158,свод!AY237,'РРО 21-25'!AW$18:AW$1158)</f>
        <v>0</v>
      </c>
      <c r="J237" s="179">
        <f>SUMIF('РРО 21-25'!CN$18:CN$1158,свод!AY237,'РРО 21-25'!AX$18:AX$1158)</f>
        <v>0</v>
      </c>
      <c r="K237" s="179">
        <f>SUMIF('РРО 21-25'!CN$18:CN$1158,свод!AY237,'РРО 21-25'!AY$18:AY$1158)</f>
        <v>0</v>
      </c>
      <c r="L237" s="179">
        <f>SUMIF('РРО 21-25'!CN$18:CN$1158,свод!AY237,'РРО 21-25'!AZ$18:AZ$1158)</f>
        <v>0</v>
      </c>
      <c r="M237" s="179">
        <f>SUMIF('РРО 21-25'!CN$18:CN$1158,свод!AY237,'РРО 21-25'!BA$18:BA$1158)</f>
        <v>0</v>
      </c>
      <c r="N237" s="179">
        <f>SUMIF('РРО 21-25'!CN$18:CN$1158,свод!AY237,'РРО 21-25'!BB$18:BB$1158)</f>
        <v>0</v>
      </c>
      <c r="O237" s="179">
        <f>SUMIF('РРО 21-25'!CN$18:CN$1158,свод!AY237,'РРО 21-25'!BC$18:BC$1158)</f>
        <v>0</v>
      </c>
      <c r="P237" s="180">
        <f>SUMIF('РРО 21-25'!CN$18:CN$1158,свод!AY237,'РРО 21-25'!BD$18:BD$1158)</f>
        <v>0</v>
      </c>
      <c r="Q237" s="179">
        <f>SUMIF('РРО 21-25'!CN$18:CN$1158,свод!AY237,'РРО 21-25'!BE$18:BE$1158)</f>
        <v>0</v>
      </c>
      <c r="R237" s="179">
        <f>SUMIF('РРО 21-25'!CN$18:CN$1158,свод!AY237,'РРО 21-25'!BF$18:BF$1158)</f>
        <v>0</v>
      </c>
      <c r="S237" s="179">
        <f>SUMIF('РРО 21-25'!CN$18:CN$1158,свод!AY237,'РРО 21-25'!BG$18:BG$1158)</f>
        <v>0</v>
      </c>
      <c r="T237" s="179">
        <f>SUMIF('РРО 21-25'!CN$18:CN$1158,свод!AY237,'РРО 21-25'!BH$18:BH$1158)</f>
        <v>0</v>
      </c>
      <c r="U237" s="180">
        <f>SUMIF('РРО 21-25'!CN$18:CN$1158,свод!AY237,'РРО 21-25'!BI$18:BI$1158)</f>
        <v>0</v>
      </c>
      <c r="V237" s="179">
        <f>SUMIF('РРО 21-25'!CN$18:CN$1158,свод!AY237,'РРО 21-25'!BJ$18:BJ$1158)</f>
        <v>0</v>
      </c>
      <c r="W237" s="179">
        <f>SUMIF('РРО 21-25'!CN$18:CN$1158,свод!AY237,'РРО 21-25'!BK$18:BK$1158)</f>
        <v>0</v>
      </c>
      <c r="X237" s="179">
        <f>SUMIF('РРО 21-25'!CN$18:CN$1158,свод!AY237,'РРО 21-25'!BL$18:BL$1158)</f>
        <v>0</v>
      </c>
      <c r="Y237" s="179">
        <f>SUMIF('РРО 21-25'!CN$18:CN$1158,свод!AY237,'РРО 21-25'!BM$18:BM$1158)</f>
        <v>0</v>
      </c>
      <c r="Z237" s="180">
        <f>SUMIF('РРО 21-25'!CN$18:CN$1158,свод!AY237,'РРО 21-25'!BN$18:BN$1158)</f>
        <v>0</v>
      </c>
      <c r="AA237" s="179">
        <f>SUMIF('РРО 21-25'!CN$18:CN$1158,свод!AY237,'РРО 21-25'!BO$18:BO$1158)</f>
        <v>0</v>
      </c>
      <c r="AB237" s="179">
        <f>SUMIF('РРО 21-25'!CN$18:CN$1158,свод!AY237,'РРО 21-25'!BP$18:BP$1158)</f>
        <v>0</v>
      </c>
      <c r="AC237" s="179">
        <f>SUMIF('РРО 21-25'!CN$18:CN$1158,свод!AY237,'РРО 21-25'!BQ$18:BQ$1158)</f>
        <v>0</v>
      </c>
      <c r="AD237" s="179">
        <f>SUMIF('РРО 21-25'!CN$18:CN$1158,свод!AY237,'РРО 21-25'!BR$18:BR$1158)</f>
        <v>0</v>
      </c>
      <c r="AE237" s="180">
        <f>SUMIF('РРО 21-25'!CN$18:CN$1158,свод!AY237,'РРО 21-25'!BS$18:BS$1158)</f>
        <v>0</v>
      </c>
      <c r="AF237" s="179">
        <f>SUMIF('РРО 21-25'!CN$18:CN$1158,свод!AY237,'РРО 21-25'!BT$18:BT$1158)</f>
        <v>0</v>
      </c>
      <c r="AG237" s="179">
        <f>SUMIF('РРО 21-25'!CN$18:CN$1158,свод!AY237,'РРО 21-25'!BU$18:BU$1158)</f>
        <v>0</v>
      </c>
      <c r="AH237" s="179">
        <f>SUMIF('РРО 21-25'!CN$18:CN$1158,свод!AY237,'РРО 21-25'!BV$18:BV$1158)</f>
        <v>0</v>
      </c>
      <c r="AI237" s="179">
        <f>SUMIF('РРО 21-25'!CN$18:CN$1158,свод!AY237,'РРО 21-25'!BW$18:BW$1158)</f>
        <v>0</v>
      </c>
      <c r="AJ237" s="179">
        <f>SUMIF('РРО 21-25'!CN$18:CN$1158,свод!AY237,'РРО 21-25'!BX$18:BX$1158)</f>
        <v>0</v>
      </c>
      <c r="AK237" s="179">
        <f>SUMIF('РРО 21-25'!CN$18:CN$1158,свод!AY237,'РРО 21-25'!BY$18:BY$1158)</f>
        <v>0</v>
      </c>
      <c r="AL237" s="179">
        <f>SUMIF('РРО 21-25'!CN$18:CN$1158,свод!AY237,'РРО 21-25'!BZ$18:BZ$1158)</f>
        <v>0</v>
      </c>
      <c r="AM237" s="179">
        <f>SUMIF('РРО 21-25'!CN$18:CN$1158,свод!AY237,'РРО 21-25'!CA$18:CA$1158)</f>
        <v>0</v>
      </c>
      <c r="AN237" s="179">
        <f>SUMIF('РРО 21-25'!CN$18:CN$1158,свод!AY237,'РРО 21-25'!CB$18:CB$1158)</f>
        <v>0</v>
      </c>
      <c r="AO237" s="179">
        <f>SUMIF('РРО 21-25'!CN$18:CN$1158,свод!AY237,'РРО 21-25'!CC$18:CC$1158)</f>
        <v>0</v>
      </c>
      <c r="AP237" s="179">
        <f>SUMIF('РРО 21-25'!CN$18:CN$1158,свод!AY237,'РРО 21-25'!CD$18:CD$1158)</f>
        <v>0</v>
      </c>
      <c r="AQ237" s="179">
        <f>SUMIF('РРО 21-25'!CN$18:CN$1158,свод!AY237,'РРО 21-25'!CE$18:CE$1158)</f>
        <v>0</v>
      </c>
      <c r="AR237" s="179">
        <f>SUMIF('РРО 21-25'!CN$18:CN$1158,свод!AY237,'РРО 21-25'!CF$18:CF$1158)</f>
        <v>0</v>
      </c>
      <c r="AS237" s="179">
        <f>SUMIF('РРО 21-25'!CN$18:CN$1158,свод!AY237,'РРО 21-25'!CG$18:CG$1158)</f>
        <v>0</v>
      </c>
      <c r="AT237" s="179">
        <f>SUMIF('РРО 21-25'!CN$18:CN$1158,свод!AY237,'РРО 21-25'!CH$18:CH$1158)</f>
        <v>0</v>
      </c>
      <c r="AU237" s="179">
        <f>SUMIF('РРО 21-25'!CN$18:CN$1158,свод!AY237,'РРО 21-25'!CI$18:CI$1158)</f>
        <v>0</v>
      </c>
      <c r="AV237" s="179">
        <f>SUMIF('РРО 21-25'!CN$18:CN$1158,свод!AY237,'РРО 21-25'!CJ$18:CJ$1158)</f>
        <v>0</v>
      </c>
      <c r="AW237" s="179">
        <f>SUMIF('РРО 21-25'!CN$18:CN$1158,свод!AY237,'РРО 21-25'!CK$18:CK$1158)</f>
        <v>0</v>
      </c>
      <c r="AX237" s="179">
        <f>SUMIF('РРО 21-25'!CN$18:CN$1158,свод!AY237,'РРО 21-25'!CL$18:CL$1158)</f>
        <v>0</v>
      </c>
      <c r="AY237" t="str">
        <f t="shared" ref="AY237" si="346">CONCATENATE(A237,C237,D237,E237)</f>
        <v>4040202490108нормативный</v>
      </c>
      <c r="BC237" s="142">
        <f t="shared" ref="BC237" si="347">AO237-P237</f>
        <v>0</v>
      </c>
      <c r="BD237" s="142">
        <f t="shared" ref="BD237" si="348">AP237-Q237</f>
        <v>0</v>
      </c>
      <c r="BE237" s="142">
        <f t="shared" ref="BE237" si="349">AQ237-R237</f>
        <v>0</v>
      </c>
      <c r="BF237" s="142">
        <f t="shared" ref="BF237" si="350">AR237-S237</f>
        <v>0</v>
      </c>
      <c r="BG237" s="142">
        <f t="shared" ref="BG237" si="351">AS237-T237</f>
        <v>0</v>
      </c>
      <c r="BH237" s="142">
        <f t="shared" ref="BH237" si="352">AT237-U237</f>
        <v>0</v>
      </c>
      <c r="BI237" s="142">
        <f t="shared" ref="BI237" si="353">AU237-V237</f>
        <v>0</v>
      </c>
      <c r="BJ237" s="142">
        <f t="shared" ref="BJ237" si="354">AV237-W237</f>
        <v>0</v>
      </c>
      <c r="BK237" s="142">
        <f t="shared" ref="BK237" si="355">AW237-X237</f>
        <v>0</v>
      </c>
      <c r="BL237" s="142">
        <f t="shared" ref="BL237" si="356">AX237-Y237</f>
        <v>0</v>
      </c>
    </row>
    <row r="238" spans="1:64" ht="15" customHeight="1">
      <c r="A238" s="184">
        <v>404020249</v>
      </c>
      <c r="B238" s="183"/>
      <c r="C238" s="182" t="s">
        <v>71</v>
      </c>
      <c r="D238" s="182" t="s">
        <v>72</v>
      </c>
      <c r="E238" s="181" t="s">
        <v>91</v>
      </c>
      <c r="F238" s="180">
        <f>SUMIF('РРО 21-25'!CN$18:CN$1158,свод!AY238,'РРО 21-25'!AT$18:AT$1158)</f>
        <v>0</v>
      </c>
      <c r="G238" s="180">
        <f>SUMIF('РРО 21-25'!CN$18:CN$1158,свод!AY238,'РРО 21-25'!AU$18:AU$1158)</f>
        <v>0</v>
      </c>
      <c r="H238" s="179">
        <f>SUMIF('РРО 21-25'!CN$18:CN$1158,свод!AY238,'РРО 21-25'!AV$18:AV$1158)</f>
        <v>0</v>
      </c>
      <c r="I238" s="179">
        <f>SUMIF('РРО 21-25'!CN$18:CN$1158,свод!AY238,'РРО 21-25'!AW$18:AW$1158)</f>
        <v>0</v>
      </c>
      <c r="J238" s="179">
        <f>SUMIF('РРО 21-25'!CN$18:CN$1158,свод!AY238,'РРО 21-25'!AX$18:AX$1158)</f>
        <v>0</v>
      </c>
      <c r="K238" s="179">
        <f>SUMIF('РРО 21-25'!CN$18:CN$1158,свод!AY238,'РРО 21-25'!AY$18:AY$1158)</f>
        <v>0</v>
      </c>
      <c r="L238" s="179">
        <f>SUMIF('РРО 21-25'!CN$18:CN$1158,свод!AY238,'РРО 21-25'!AZ$18:AZ$1158)</f>
        <v>0</v>
      </c>
      <c r="M238" s="179">
        <f>SUMIF('РРО 21-25'!CN$18:CN$1158,свод!AY238,'РРО 21-25'!BA$18:BA$1158)</f>
        <v>0</v>
      </c>
      <c r="N238" s="179">
        <f>SUMIF('РРО 21-25'!CN$18:CN$1158,свод!AY238,'РРО 21-25'!BB$18:BB$1158)</f>
        <v>0</v>
      </c>
      <c r="O238" s="179">
        <f>SUMIF('РРО 21-25'!CN$18:CN$1158,свод!AY238,'РРО 21-25'!BC$18:BC$1158)</f>
        <v>0</v>
      </c>
      <c r="P238" s="180">
        <f>SUMIF('РРО 21-25'!CN$18:CN$1158,свод!AY238,'РРО 21-25'!BD$18:BD$1158)</f>
        <v>0</v>
      </c>
      <c r="Q238" s="179">
        <f>SUMIF('РРО 21-25'!CN$18:CN$1158,свод!AY238,'РРО 21-25'!BE$18:BE$1158)</f>
        <v>0</v>
      </c>
      <c r="R238" s="179">
        <f>SUMIF('РРО 21-25'!CN$18:CN$1158,свод!AY238,'РРО 21-25'!BF$18:BF$1158)</f>
        <v>0</v>
      </c>
      <c r="S238" s="179">
        <f>SUMIF('РРО 21-25'!CN$18:CN$1158,свод!AY238,'РРО 21-25'!BG$18:BG$1158)</f>
        <v>0</v>
      </c>
      <c r="T238" s="179">
        <f>SUMIF('РРО 21-25'!CN$18:CN$1158,свод!AY238,'РРО 21-25'!BH$18:BH$1158)</f>
        <v>0</v>
      </c>
      <c r="U238" s="180">
        <f>SUMIF('РРО 21-25'!CN$18:CN$1158,свод!AY238,'РРО 21-25'!BI$18:BI$1158)</f>
        <v>0</v>
      </c>
      <c r="V238" s="179">
        <f>SUMIF('РРО 21-25'!CN$18:CN$1158,свод!AY238,'РРО 21-25'!BJ$18:BJ$1158)</f>
        <v>0</v>
      </c>
      <c r="W238" s="179">
        <f>SUMIF('РРО 21-25'!CN$18:CN$1158,свод!AY238,'РРО 21-25'!BK$18:BK$1158)</f>
        <v>0</v>
      </c>
      <c r="X238" s="179">
        <f>SUMIF('РРО 21-25'!CN$18:CN$1158,свод!AY238,'РРО 21-25'!BL$18:BL$1158)</f>
        <v>0</v>
      </c>
      <c r="Y238" s="179">
        <f>SUMIF('РРО 21-25'!CN$18:CN$1158,свод!AY238,'РРО 21-25'!BM$18:BM$1158)</f>
        <v>0</v>
      </c>
      <c r="Z238" s="180">
        <f>SUMIF('РРО 21-25'!CN$18:CN$1158,свод!AY238,'РРО 21-25'!BN$18:BN$1158)</f>
        <v>0</v>
      </c>
      <c r="AA238" s="179">
        <f>SUMIF('РРО 21-25'!CN$18:CN$1158,свод!AY238,'РРО 21-25'!BO$18:BO$1158)</f>
        <v>0</v>
      </c>
      <c r="AB238" s="179">
        <f>SUMIF('РРО 21-25'!CN$18:CN$1158,свод!AY238,'РРО 21-25'!BP$18:BP$1158)</f>
        <v>0</v>
      </c>
      <c r="AC238" s="179">
        <f>SUMIF('РРО 21-25'!CN$18:CN$1158,свод!AY238,'РРО 21-25'!BQ$18:BQ$1158)</f>
        <v>0</v>
      </c>
      <c r="AD238" s="179">
        <f>SUMIF('РРО 21-25'!CN$18:CN$1158,свод!AY238,'РРО 21-25'!BR$18:BR$1158)</f>
        <v>0</v>
      </c>
      <c r="AE238" s="180">
        <f>SUMIF('РРО 21-25'!CN$18:CN$1158,свод!AY238,'РРО 21-25'!BS$18:BS$1158)</f>
        <v>0</v>
      </c>
      <c r="AF238" s="179">
        <f>SUMIF('РРО 21-25'!CN$18:CN$1158,свод!AY238,'РРО 21-25'!BT$18:BT$1158)</f>
        <v>0</v>
      </c>
      <c r="AG238" s="179">
        <f>SUMIF('РРО 21-25'!CN$18:CN$1158,свод!AY238,'РРО 21-25'!BU$18:BU$1158)</f>
        <v>0</v>
      </c>
      <c r="AH238" s="179">
        <f>SUMIF('РРО 21-25'!CN$18:CN$1158,свод!AY238,'РРО 21-25'!BV$18:BV$1158)</f>
        <v>0</v>
      </c>
      <c r="AI238" s="179">
        <f>SUMIF('РРО 21-25'!CN$18:CN$1158,свод!AY238,'РРО 21-25'!BW$18:BW$1158)</f>
        <v>0</v>
      </c>
      <c r="AJ238" s="179">
        <f>SUMIF('РРО 21-25'!CN$18:CN$1158,свод!AY238,'РРО 21-25'!BX$18:BX$1158)</f>
        <v>0</v>
      </c>
      <c r="AK238" s="179">
        <f>SUMIF('РРО 21-25'!CN$18:CN$1158,свод!AY238,'РРО 21-25'!BY$18:BY$1158)</f>
        <v>0</v>
      </c>
      <c r="AL238" s="179">
        <f>SUMIF('РРО 21-25'!CN$18:CN$1158,свод!AY238,'РРО 21-25'!BZ$18:BZ$1158)</f>
        <v>0</v>
      </c>
      <c r="AM238" s="179">
        <f>SUMIF('РРО 21-25'!CN$18:CN$1158,свод!AY238,'РРО 21-25'!CA$18:CA$1158)</f>
        <v>0</v>
      </c>
      <c r="AN238" s="179">
        <f>SUMIF('РРО 21-25'!CN$18:CN$1158,свод!AY238,'РРО 21-25'!CB$18:CB$1158)</f>
        <v>0</v>
      </c>
      <c r="AO238" s="179">
        <f>SUMIF('РРО 21-25'!CN$18:CN$1158,свод!AY238,'РРО 21-25'!CC$18:CC$1158)</f>
        <v>0</v>
      </c>
      <c r="AP238" s="179">
        <f>SUMIF('РРО 21-25'!CN$18:CN$1158,свод!AY238,'РРО 21-25'!CD$18:CD$1158)</f>
        <v>0</v>
      </c>
      <c r="AQ238" s="179">
        <f>SUMIF('РРО 21-25'!CN$18:CN$1158,свод!AY238,'РРО 21-25'!CE$18:CE$1158)</f>
        <v>0</v>
      </c>
      <c r="AR238" s="179">
        <f>SUMIF('РРО 21-25'!CN$18:CN$1158,свод!AY238,'РРО 21-25'!CF$18:CF$1158)</f>
        <v>0</v>
      </c>
      <c r="AS238" s="179">
        <f>SUMIF('РРО 21-25'!CN$18:CN$1158,свод!AY238,'РРО 21-25'!CG$18:CG$1158)</f>
        <v>0</v>
      </c>
      <c r="AT238" s="179">
        <f>SUMIF('РРО 21-25'!CN$18:CN$1158,свод!AY238,'РРО 21-25'!CH$18:CH$1158)</f>
        <v>0</v>
      </c>
      <c r="AU238" s="179">
        <f>SUMIF('РРО 21-25'!CN$18:CN$1158,свод!AY238,'РРО 21-25'!CI$18:CI$1158)</f>
        <v>0</v>
      </c>
      <c r="AV238" s="179">
        <f>SUMIF('РРО 21-25'!CN$18:CN$1158,свод!AY238,'РРО 21-25'!CJ$18:CJ$1158)</f>
        <v>0</v>
      </c>
      <c r="AW238" s="179">
        <f>SUMIF('РРО 21-25'!CN$18:CN$1158,свод!AY238,'РРО 21-25'!CK$18:CK$1158)</f>
        <v>0</v>
      </c>
      <c r="AX238" s="179">
        <f>SUMIF('РРО 21-25'!CN$18:CN$1158,свод!AY238,'РРО 21-25'!CL$18:CL$1158)</f>
        <v>0</v>
      </c>
      <c r="AY238" t="str">
        <f t="shared" ref="AY238" si="357">CONCATENATE(A238,C238,D238,E238)</f>
        <v>4040202490113нормативный</v>
      </c>
      <c r="BC238" s="142">
        <f t="shared" ref="BC238" si="358">AO238-P238</f>
        <v>0</v>
      </c>
      <c r="BD238" s="142">
        <f t="shared" ref="BD238" si="359">AP238-Q238</f>
        <v>0</v>
      </c>
      <c r="BE238" s="142">
        <f t="shared" ref="BE238" si="360">AQ238-R238</f>
        <v>0</v>
      </c>
      <c r="BF238" s="142">
        <f t="shared" ref="BF238" si="361">AR238-S238</f>
        <v>0</v>
      </c>
      <c r="BG238" s="142">
        <f t="shared" ref="BG238" si="362">AS238-T238</f>
        <v>0</v>
      </c>
      <c r="BH238" s="142">
        <f t="shared" ref="BH238" si="363">AT238-U238</f>
        <v>0</v>
      </c>
      <c r="BI238" s="142">
        <f t="shared" ref="BI238" si="364">AU238-V238</f>
        <v>0</v>
      </c>
      <c r="BJ238" s="142">
        <f t="shared" ref="BJ238" si="365">AV238-W238</f>
        <v>0</v>
      </c>
      <c r="BK238" s="142">
        <f t="shared" ref="BK238" si="366">AW238-X238</f>
        <v>0</v>
      </c>
      <c r="BL238" s="142">
        <f t="shared" ref="BL238" si="367">AX238-Y238</f>
        <v>0</v>
      </c>
    </row>
    <row r="239" spans="1:64" ht="15" customHeight="1">
      <c r="A239" s="184">
        <v>404030001</v>
      </c>
      <c r="B239" s="185"/>
      <c r="C239" s="182" t="s">
        <v>71</v>
      </c>
      <c r="D239" s="182" t="s">
        <v>72</v>
      </c>
      <c r="E239" s="102" t="s">
        <v>1091</v>
      </c>
      <c r="F239" s="180">
        <f>SUMIF('РРО 21-25'!CN$18:CN$1158,свод!AY239,'РРО 21-25'!AT$18:AT$1158)</f>
        <v>0</v>
      </c>
      <c r="G239" s="180">
        <f>SUMIF('РРО 21-25'!CN$18:CN$1158,свод!AY239,'РРО 21-25'!AU$18:AU$1158)</f>
        <v>0</v>
      </c>
      <c r="H239" s="179">
        <f>SUMIF('РРО 21-25'!CN$18:CN$1158,свод!AY239,'РРО 21-25'!AV$18:AV$1158)</f>
        <v>0</v>
      </c>
      <c r="I239" s="179">
        <f>SUMIF('РРО 21-25'!CN$18:CN$1158,свод!AY239,'РРО 21-25'!AW$18:AW$1158)</f>
        <v>0</v>
      </c>
      <c r="J239" s="179">
        <f>SUMIF('РРО 21-25'!CN$18:CN$1158,свод!AY239,'РРО 21-25'!AX$18:AX$1158)</f>
        <v>0</v>
      </c>
      <c r="K239" s="179">
        <f>SUMIF('РРО 21-25'!CN$18:CN$1158,свод!AY239,'РРО 21-25'!AY$18:AY$1158)</f>
        <v>0</v>
      </c>
      <c r="L239" s="179">
        <f>SUMIF('РРО 21-25'!CN$18:CN$1158,свод!AY239,'РРО 21-25'!AZ$18:AZ$1158)</f>
        <v>0</v>
      </c>
      <c r="M239" s="179">
        <f>SUMIF('РРО 21-25'!CN$18:CN$1158,свод!AY239,'РРО 21-25'!BA$18:BA$1158)</f>
        <v>0</v>
      </c>
      <c r="N239" s="179">
        <f>SUMIF('РРО 21-25'!CN$18:CN$1158,свод!AY239,'РРО 21-25'!BB$18:BB$1158)</f>
        <v>0</v>
      </c>
      <c r="O239" s="179">
        <f>SUMIF('РРО 21-25'!CN$18:CN$1158,свод!AY239,'РРО 21-25'!BC$18:BC$1158)</f>
        <v>0</v>
      </c>
      <c r="P239" s="180">
        <f>SUMIF('РРО 21-25'!CN$18:CN$1158,свод!AY239,'РРО 21-25'!BD$18:BD$1158)</f>
        <v>0</v>
      </c>
      <c r="Q239" s="179">
        <f>SUMIF('РРО 21-25'!CN$18:CN$1158,свод!AY239,'РРО 21-25'!BE$18:BE$1158)</f>
        <v>0</v>
      </c>
      <c r="R239" s="179">
        <f>SUMIF('РРО 21-25'!CN$18:CN$1158,свод!AY239,'РРО 21-25'!BF$18:BF$1158)</f>
        <v>0</v>
      </c>
      <c r="S239" s="179">
        <f>SUMIF('РРО 21-25'!CN$18:CN$1158,свод!AY239,'РРО 21-25'!BG$18:BG$1158)</f>
        <v>0</v>
      </c>
      <c r="T239" s="179">
        <f>SUMIF('РРО 21-25'!CN$18:CN$1158,свод!AY239,'РРО 21-25'!BH$18:BH$1158)</f>
        <v>0</v>
      </c>
      <c r="U239" s="180">
        <f>SUMIF('РРО 21-25'!CN$18:CN$1158,свод!AY239,'РРО 21-25'!BI$18:BI$1158)</f>
        <v>0</v>
      </c>
      <c r="V239" s="179">
        <f>SUMIF('РРО 21-25'!CN$18:CN$1158,свод!AY239,'РРО 21-25'!BJ$18:BJ$1158)</f>
        <v>0</v>
      </c>
      <c r="W239" s="179">
        <f>SUMIF('РРО 21-25'!CN$18:CN$1158,свод!AY239,'РРО 21-25'!BK$18:BK$1158)</f>
        <v>0</v>
      </c>
      <c r="X239" s="179">
        <f>SUMIF('РРО 21-25'!CN$18:CN$1158,свод!AY239,'РРО 21-25'!BL$18:BL$1158)</f>
        <v>0</v>
      </c>
      <c r="Y239" s="179">
        <f>SUMIF('РРО 21-25'!CN$18:CN$1158,свод!AY239,'РРО 21-25'!BM$18:BM$1158)</f>
        <v>0</v>
      </c>
      <c r="Z239" s="180">
        <f>SUMIF('РРО 21-25'!CN$18:CN$1158,свод!AY239,'РРО 21-25'!BN$18:BN$1158)</f>
        <v>0</v>
      </c>
      <c r="AA239" s="179">
        <f>SUMIF('РРО 21-25'!CN$18:CN$1158,свод!AY239,'РРО 21-25'!BO$18:BO$1158)</f>
        <v>0</v>
      </c>
      <c r="AB239" s="179">
        <f>SUMIF('РРО 21-25'!CN$18:CN$1158,свод!AY239,'РРО 21-25'!BP$18:BP$1158)</f>
        <v>0</v>
      </c>
      <c r="AC239" s="179">
        <f>SUMIF('РРО 21-25'!CN$18:CN$1158,свод!AY239,'РРО 21-25'!BQ$18:BQ$1158)</f>
        <v>0</v>
      </c>
      <c r="AD239" s="179">
        <f>SUMIF('РРО 21-25'!CN$18:CN$1158,свод!AY239,'РРО 21-25'!BR$18:BR$1158)</f>
        <v>0</v>
      </c>
      <c r="AE239" s="180">
        <f>SUMIF('РРО 21-25'!CN$18:CN$1158,свод!AY239,'РРО 21-25'!BS$18:BS$1158)</f>
        <v>0</v>
      </c>
      <c r="AF239" s="179">
        <f>SUMIF('РРО 21-25'!CN$18:CN$1158,свод!AY239,'РРО 21-25'!BT$18:BT$1158)</f>
        <v>0</v>
      </c>
      <c r="AG239" s="179">
        <f>SUMIF('РРО 21-25'!CN$18:CN$1158,свод!AY239,'РРО 21-25'!BU$18:BU$1158)</f>
        <v>0</v>
      </c>
      <c r="AH239" s="179">
        <f>SUMIF('РРО 21-25'!CN$18:CN$1158,свод!AY239,'РРО 21-25'!BV$18:BV$1158)</f>
        <v>0</v>
      </c>
      <c r="AI239" s="179">
        <f>SUMIF('РРО 21-25'!CN$18:CN$1158,свод!AY239,'РРО 21-25'!BW$18:BW$1158)</f>
        <v>0</v>
      </c>
      <c r="AJ239" s="179">
        <f>SUMIF('РРО 21-25'!CN$18:CN$1158,свод!AY239,'РРО 21-25'!BX$18:BX$1158)</f>
        <v>0</v>
      </c>
      <c r="AK239" s="179">
        <f>SUMIF('РРО 21-25'!CN$18:CN$1158,свод!AY239,'РРО 21-25'!BY$18:BY$1158)</f>
        <v>0</v>
      </c>
      <c r="AL239" s="179">
        <f>SUMIF('РРО 21-25'!CN$18:CN$1158,свод!AY239,'РРО 21-25'!BZ$18:BZ$1158)</f>
        <v>0</v>
      </c>
      <c r="AM239" s="179">
        <f>SUMIF('РРО 21-25'!CN$18:CN$1158,свод!AY239,'РРО 21-25'!CA$18:CA$1158)</f>
        <v>0</v>
      </c>
      <c r="AN239" s="179">
        <f>SUMIF('РРО 21-25'!CN$18:CN$1158,свод!AY239,'РРО 21-25'!CB$18:CB$1158)</f>
        <v>0</v>
      </c>
      <c r="AO239" s="179">
        <f>SUMIF('РРО 21-25'!CN$18:CN$1158,свод!AY239,'РРО 21-25'!CC$18:CC$1158)</f>
        <v>0</v>
      </c>
      <c r="AP239" s="179">
        <f>SUMIF('РРО 21-25'!CN$18:CN$1158,свод!AY239,'РРО 21-25'!CD$18:CD$1158)</f>
        <v>0</v>
      </c>
      <c r="AQ239" s="179">
        <f>SUMIF('РРО 21-25'!CN$18:CN$1158,свод!AY239,'РРО 21-25'!CE$18:CE$1158)</f>
        <v>0</v>
      </c>
      <c r="AR239" s="179">
        <f>SUMIF('РРО 21-25'!CN$18:CN$1158,свод!AY239,'РРО 21-25'!CF$18:CF$1158)</f>
        <v>0</v>
      </c>
      <c r="AS239" s="179">
        <f>SUMIF('РРО 21-25'!CN$18:CN$1158,свод!AY239,'РРО 21-25'!CG$18:CG$1158)</f>
        <v>0</v>
      </c>
      <c r="AT239" s="179">
        <f>SUMIF('РРО 21-25'!CN$18:CN$1158,свод!AY239,'РРО 21-25'!CH$18:CH$1158)</f>
        <v>0</v>
      </c>
      <c r="AU239" s="179">
        <f>SUMIF('РРО 21-25'!CN$18:CN$1158,свод!AY239,'РРО 21-25'!CI$18:CI$1158)</f>
        <v>0</v>
      </c>
      <c r="AV239" s="179">
        <f>SUMIF('РРО 21-25'!CN$18:CN$1158,свод!AY239,'РРО 21-25'!CJ$18:CJ$1158)</f>
        <v>0</v>
      </c>
      <c r="AW239" s="179">
        <f>SUMIF('РРО 21-25'!CN$18:CN$1158,свод!AY239,'РРО 21-25'!CK$18:CK$1158)</f>
        <v>0</v>
      </c>
      <c r="AX239" s="179">
        <f>SUMIF('РРО 21-25'!CN$18:CN$1158,свод!AY239,'РРО 21-25'!CL$18:CL$1158)</f>
        <v>0</v>
      </c>
      <c r="AY239" t="str">
        <f t="shared" si="309"/>
        <v xml:space="preserve">4040300010113нормативный </v>
      </c>
      <c r="BC239" s="142">
        <f t="shared" si="276"/>
        <v>0</v>
      </c>
      <c r="BD239" s="142">
        <f t="shared" si="277"/>
        <v>0</v>
      </c>
      <c r="BE239" s="142">
        <f t="shared" si="278"/>
        <v>0</v>
      </c>
      <c r="BF239" s="142">
        <f t="shared" si="279"/>
        <v>0</v>
      </c>
      <c r="BG239" s="142">
        <f t="shared" si="280"/>
        <v>0</v>
      </c>
      <c r="BH239" s="142">
        <f t="shared" si="281"/>
        <v>0</v>
      </c>
      <c r="BI239" s="142">
        <f t="shared" si="282"/>
        <v>0</v>
      </c>
      <c r="BJ239" s="142">
        <f t="shared" si="283"/>
        <v>0</v>
      </c>
      <c r="BK239" s="142">
        <f t="shared" si="284"/>
        <v>0</v>
      </c>
      <c r="BL239" s="142">
        <f t="shared" si="285"/>
        <v>0</v>
      </c>
    </row>
    <row r="240" spans="1:64" ht="15" customHeight="1">
      <c r="A240" s="184">
        <v>405010000</v>
      </c>
      <c r="B240" s="183" t="s">
        <v>1801</v>
      </c>
      <c r="C240" s="182" t="s">
        <v>219</v>
      </c>
      <c r="D240" s="182" t="s">
        <v>90</v>
      </c>
      <c r="E240" s="181" t="s">
        <v>91</v>
      </c>
      <c r="F240" s="180">
        <f>SUMIF('РРО 21-25'!CN$18:CN$1158,свод!AY240,'РРО 21-25'!AT$18:AT$1158)</f>
        <v>1602107735.3300002</v>
      </c>
      <c r="G240" s="180">
        <f>SUMIF('РРО 21-25'!CN$18:CN$1158,свод!AY240,'РРО 21-25'!AU$18:AU$1158)</f>
        <v>1602107735.3300002</v>
      </c>
      <c r="H240" s="179">
        <f>SUMIF('РРО 21-25'!CN$18:CN$1158,свод!AY240,'РРО 21-25'!AV$18:AV$1158)</f>
        <v>0</v>
      </c>
      <c r="I240" s="179">
        <f>SUMIF('РРО 21-25'!CN$18:CN$1158,свод!AY240,'РРО 21-25'!AW$18:AW$1158)</f>
        <v>0</v>
      </c>
      <c r="J240" s="179">
        <f>SUMIF('РРО 21-25'!CN$18:CN$1158,свод!AY240,'РРО 21-25'!AX$18:AX$1158)</f>
        <v>1602107735.3300002</v>
      </c>
      <c r="K240" s="179">
        <f>SUMIF('РРО 21-25'!CN$18:CN$1158,свод!AY240,'РРО 21-25'!AY$18:AY$1158)</f>
        <v>1602107735.3300002</v>
      </c>
      <c r="L240" s="179">
        <f>SUMIF('РРО 21-25'!CN$18:CN$1158,свод!AY240,'РРО 21-25'!AZ$18:AZ$1158)</f>
        <v>0</v>
      </c>
      <c r="M240" s="179">
        <f>SUMIF('РРО 21-25'!CN$18:CN$1158,свод!AY240,'РРО 21-25'!BA$18:BA$1158)</f>
        <v>0</v>
      </c>
      <c r="N240" s="179">
        <f>SUMIF('РРО 21-25'!CN$18:CN$1158,свод!AY240,'РРО 21-25'!BB$18:BB$1158)</f>
        <v>0</v>
      </c>
      <c r="O240" s="179">
        <f>SUMIF('РРО 21-25'!CN$18:CN$1158,свод!AY240,'РРО 21-25'!BC$18:BC$1158)</f>
        <v>0</v>
      </c>
      <c r="P240" s="180">
        <f>SUMIF('РРО 21-25'!CN$18:CN$1158,свод!AY240,'РРО 21-25'!BD$18:BD$1158)</f>
        <v>1623028625.8499999</v>
      </c>
      <c r="Q240" s="179">
        <f>SUMIF('РРО 21-25'!CN$18:CN$1158,свод!AY240,'РРО 21-25'!BE$18:BE$1158)</f>
        <v>0</v>
      </c>
      <c r="R240" s="179">
        <f>SUMIF('РРО 21-25'!CN$18:CN$1158,свод!AY240,'РРО 21-25'!BF$18:BF$1158)</f>
        <v>1623028625.8499999</v>
      </c>
      <c r="S240" s="179">
        <f>SUMIF('РРО 21-25'!CN$18:CN$1158,свод!AY240,'РРО 21-25'!BG$18:BG$1158)</f>
        <v>0</v>
      </c>
      <c r="T240" s="179">
        <f>SUMIF('РРО 21-25'!CN$18:CN$1158,свод!AY240,'РРО 21-25'!BH$18:BH$1158)</f>
        <v>0</v>
      </c>
      <c r="U240" s="180">
        <f>SUMIF('РРО 21-25'!CN$18:CN$1158,свод!AY240,'РРО 21-25'!BI$18:BI$1158)</f>
        <v>1595165819.75</v>
      </c>
      <c r="V240" s="179">
        <f>SUMIF('РРО 21-25'!CN$18:CN$1158,свод!AY240,'РРО 21-25'!BJ$18:BJ$1158)</f>
        <v>0</v>
      </c>
      <c r="W240" s="179">
        <f>SUMIF('РРО 21-25'!CN$18:CN$1158,свод!AY240,'РРО 21-25'!BK$18:BK$1158)</f>
        <v>1595165819.75</v>
      </c>
      <c r="X240" s="179">
        <f>SUMIF('РРО 21-25'!CN$18:CN$1158,свод!AY240,'РРО 21-25'!BL$18:BL$1158)</f>
        <v>0</v>
      </c>
      <c r="Y240" s="179">
        <f>SUMIF('РРО 21-25'!CN$18:CN$1158,свод!AY240,'РРО 21-25'!BM$18:BM$1158)</f>
        <v>0</v>
      </c>
      <c r="Z240" s="180">
        <f>SUMIF('РРО 21-25'!CN$18:CN$1158,свод!AY240,'РРО 21-25'!BN$18:BN$1158)</f>
        <v>1595165819.75</v>
      </c>
      <c r="AA240" s="179">
        <f>SUMIF('РРО 21-25'!CN$18:CN$1158,свод!AY240,'РРО 21-25'!BO$18:BO$1158)</f>
        <v>0</v>
      </c>
      <c r="AB240" s="179">
        <f>SUMIF('РРО 21-25'!CN$18:CN$1158,свод!AY240,'РРО 21-25'!BP$18:BP$1158)</f>
        <v>1595165819.75</v>
      </c>
      <c r="AC240" s="179">
        <f>SUMIF('РРО 21-25'!CN$18:CN$1158,свод!AY240,'РРО 21-25'!BQ$18:BQ$1158)</f>
        <v>0</v>
      </c>
      <c r="AD240" s="179">
        <f>SUMIF('РРО 21-25'!CN$18:CN$1158,свод!AY240,'РРО 21-25'!BR$18:BR$1158)</f>
        <v>0</v>
      </c>
      <c r="AE240" s="180">
        <f>SUMIF('РРО 21-25'!CN$18:CN$1158,свод!AY240,'РРО 21-25'!BS$18:BS$1158)</f>
        <v>1595165819.75</v>
      </c>
      <c r="AF240" s="179">
        <f>SUMIF('РРО 21-25'!CN$18:CN$1158,свод!AY240,'РРО 21-25'!BT$18:BT$1158)</f>
        <v>0</v>
      </c>
      <c r="AG240" s="179">
        <f>SUMIF('РРО 21-25'!CN$18:CN$1158,свод!AY240,'РРО 21-25'!BU$18:BU$1158)</f>
        <v>1595165819.75</v>
      </c>
      <c r="AH240" s="179">
        <f>SUMIF('РРО 21-25'!CN$18:CN$1158,свод!AY240,'РРО 21-25'!BV$18:BV$1158)</f>
        <v>0</v>
      </c>
      <c r="AI240" s="179">
        <f>SUMIF('РРО 21-25'!CN$18:CN$1158,свод!AY240,'РРО 21-25'!BW$18:BW$1158)</f>
        <v>0</v>
      </c>
      <c r="AJ240" s="179">
        <f>SUMIF('РРО 21-25'!CN$18:CN$1158,свод!AY240,'РРО 21-25'!BX$18:BX$1158)</f>
        <v>1602107735.3300002</v>
      </c>
      <c r="AK240" s="179">
        <f>SUMIF('РРО 21-25'!CN$18:CN$1158,свод!AY240,'РРО 21-25'!BY$18:BY$1158)</f>
        <v>0</v>
      </c>
      <c r="AL240" s="179">
        <f>SUMIF('РРО 21-25'!CN$18:CN$1158,свод!AY240,'РРО 21-25'!BZ$18:BZ$1158)</f>
        <v>1602107735.3300002</v>
      </c>
      <c r="AM240" s="179">
        <f>SUMIF('РРО 21-25'!CN$18:CN$1158,свод!AY240,'РРО 21-25'!CA$18:CA$1158)</f>
        <v>0</v>
      </c>
      <c r="AN240" s="179">
        <f>SUMIF('РРО 21-25'!CN$18:CN$1158,свод!AY240,'РРО 21-25'!CB$18:CB$1158)</f>
        <v>0</v>
      </c>
      <c r="AO240" s="179">
        <f>SUMIF('РРО 21-25'!CN$18:CN$1158,свод!AY240,'РРО 21-25'!CC$18:CC$1158)</f>
        <v>1623028625.8499999</v>
      </c>
      <c r="AP240" s="179">
        <f>SUMIF('РРО 21-25'!CN$18:CN$1158,свод!AY240,'РРО 21-25'!CD$18:CD$1158)</f>
        <v>0</v>
      </c>
      <c r="AQ240" s="179">
        <f>SUMIF('РРО 21-25'!CN$18:CN$1158,свод!AY240,'РРО 21-25'!CE$18:CE$1158)</f>
        <v>1623028625.8499999</v>
      </c>
      <c r="AR240" s="179">
        <f>SUMIF('РРО 21-25'!CN$18:CN$1158,свод!AY240,'РРО 21-25'!CF$18:CF$1158)</f>
        <v>0</v>
      </c>
      <c r="AS240" s="179">
        <f>SUMIF('РРО 21-25'!CN$18:CN$1158,свод!AY240,'РРО 21-25'!CG$18:CG$1158)</f>
        <v>0</v>
      </c>
      <c r="AT240" s="179">
        <f>SUMIF('РРО 21-25'!CN$18:CN$1158,свод!AY240,'РРО 21-25'!CH$18:CH$1158)</f>
        <v>1595165819.75</v>
      </c>
      <c r="AU240" s="179">
        <f>SUMIF('РРО 21-25'!CN$18:CN$1158,свод!AY240,'РРО 21-25'!CI$18:CI$1158)</f>
        <v>0</v>
      </c>
      <c r="AV240" s="179">
        <f>SUMIF('РРО 21-25'!CN$18:CN$1158,свод!AY240,'РРО 21-25'!CJ$18:CJ$1158)</f>
        <v>1595165819.75</v>
      </c>
      <c r="AW240" s="179">
        <f>SUMIF('РРО 21-25'!CN$18:CN$1158,свод!AY240,'РРО 21-25'!CK$18:CK$1158)</f>
        <v>0</v>
      </c>
      <c r="AX240" s="179">
        <f>SUMIF('РРО 21-25'!CN$18:CN$1158,свод!AY240,'РРО 21-25'!CL$18:CL$1158)</f>
        <v>0</v>
      </c>
      <c r="AY240" t="str">
        <f t="shared" si="309"/>
        <v>4050100000702нормативный</v>
      </c>
      <c r="BC240" s="142">
        <f t="shared" si="276"/>
        <v>0</v>
      </c>
      <c r="BD240" s="142">
        <f t="shared" si="277"/>
        <v>0</v>
      </c>
      <c r="BE240" s="142">
        <f t="shared" si="278"/>
        <v>0</v>
      </c>
      <c r="BF240" s="142">
        <f t="shared" si="279"/>
        <v>0</v>
      </c>
      <c r="BG240" s="142">
        <f t="shared" si="280"/>
        <v>0</v>
      </c>
      <c r="BH240" s="142">
        <f t="shared" si="281"/>
        <v>0</v>
      </c>
      <c r="BI240" s="142">
        <f t="shared" si="282"/>
        <v>0</v>
      </c>
      <c r="BJ240" s="142">
        <f t="shared" si="283"/>
        <v>0</v>
      </c>
      <c r="BK240" s="142">
        <f t="shared" si="284"/>
        <v>0</v>
      </c>
      <c r="BL240" s="142">
        <f t="shared" si="285"/>
        <v>0</v>
      </c>
    </row>
    <row r="241" spans="1:64" ht="15" customHeight="1">
      <c r="A241" s="184">
        <v>405030000</v>
      </c>
      <c r="B241" s="183" t="s">
        <v>1800</v>
      </c>
      <c r="C241" s="182" t="s">
        <v>219</v>
      </c>
      <c r="D241" s="182" t="s">
        <v>71</v>
      </c>
      <c r="E241" s="181" t="s">
        <v>91</v>
      </c>
      <c r="F241" s="180">
        <f>SUMIF('РРО 21-25'!CN$18:CN$1158,свод!AY241,'РРО 21-25'!AT$18:AT$1158)</f>
        <v>1195568669</v>
      </c>
      <c r="G241" s="180">
        <f>SUMIF('РРО 21-25'!CN$18:CN$1158,свод!AY241,'РРО 21-25'!AU$18:AU$1158)</f>
        <v>1195568669</v>
      </c>
      <c r="H241" s="179">
        <f>SUMIF('РРО 21-25'!CN$18:CN$1158,свод!AY241,'РРО 21-25'!AV$18:AV$1158)</f>
        <v>0</v>
      </c>
      <c r="I241" s="179">
        <f>SUMIF('РРО 21-25'!CN$18:CN$1158,свод!AY241,'РРО 21-25'!AW$18:AW$1158)</f>
        <v>0</v>
      </c>
      <c r="J241" s="179">
        <f>SUMIF('РРО 21-25'!CN$18:CN$1158,свод!AY241,'РРО 21-25'!AX$18:AX$1158)</f>
        <v>1195568669</v>
      </c>
      <c r="K241" s="179">
        <f>SUMIF('РРО 21-25'!CN$18:CN$1158,свод!AY241,'РРО 21-25'!AY$18:AY$1158)</f>
        <v>1195568669</v>
      </c>
      <c r="L241" s="179">
        <f>SUMIF('РРО 21-25'!CN$18:CN$1158,свод!AY241,'РРО 21-25'!AZ$18:AZ$1158)</f>
        <v>0</v>
      </c>
      <c r="M241" s="179">
        <f>SUMIF('РРО 21-25'!CN$18:CN$1158,свод!AY241,'РРО 21-25'!BA$18:BA$1158)</f>
        <v>0</v>
      </c>
      <c r="N241" s="179">
        <f>SUMIF('РРО 21-25'!CN$18:CN$1158,свод!AY241,'РРО 21-25'!BB$18:BB$1158)</f>
        <v>0</v>
      </c>
      <c r="O241" s="179">
        <f>SUMIF('РРО 21-25'!CN$18:CN$1158,свод!AY241,'РРО 21-25'!BC$18:BC$1158)</f>
        <v>0</v>
      </c>
      <c r="P241" s="180">
        <f>SUMIF('РРО 21-25'!CN$18:CN$1158,свод!AY241,'РРО 21-25'!BD$18:BD$1158)</f>
        <v>1162689101.1199999</v>
      </c>
      <c r="Q241" s="179">
        <f>SUMIF('РРО 21-25'!CN$18:CN$1158,свод!AY241,'РРО 21-25'!BE$18:BE$1158)</f>
        <v>0</v>
      </c>
      <c r="R241" s="179">
        <f>SUMIF('РРО 21-25'!CN$18:CN$1158,свод!AY241,'РРО 21-25'!BF$18:BF$1158)</f>
        <v>1162689101.1199999</v>
      </c>
      <c r="S241" s="179">
        <f>SUMIF('РРО 21-25'!CN$18:CN$1158,свод!AY241,'РРО 21-25'!BG$18:BG$1158)</f>
        <v>0</v>
      </c>
      <c r="T241" s="179">
        <f>SUMIF('РРО 21-25'!CN$18:CN$1158,свод!AY241,'РРО 21-25'!BH$18:BH$1158)</f>
        <v>0</v>
      </c>
      <c r="U241" s="180">
        <f>SUMIF('РРО 21-25'!CN$18:CN$1158,свод!AY241,'РРО 21-25'!BI$18:BI$1158)</f>
        <v>1163639827.1199999</v>
      </c>
      <c r="V241" s="179">
        <f>SUMIF('РРО 21-25'!CN$18:CN$1158,свод!AY241,'РРО 21-25'!BJ$18:BJ$1158)</f>
        <v>0</v>
      </c>
      <c r="W241" s="179">
        <f>SUMIF('РРО 21-25'!CN$18:CN$1158,свод!AY241,'РРО 21-25'!BK$18:BK$1158)</f>
        <v>1163639827.1199999</v>
      </c>
      <c r="X241" s="179">
        <f>SUMIF('РРО 21-25'!CN$18:CN$1158,свод!AY241,'РРО 21-25'!BL$18:BL$1158)</f>
        <v>0</v>
      </c>
      <c r="Y241" s="179">
        <f>SUMIF('РРО 21-25'!CN$18:CN$1158,свод!AY241,'РРО 21-25'!BM$18:BM$1158)</f>
        <v>0</v>
      </c>
      <c r="Z241" s="180">
        <f>SUMIF('РРО 21-25'!CN$18:CN$1158,свод!AY241,'РРО 21-25'!BN$18:BN$1158)</f>
        <v>1163639827.1199999</v>
      </c>
      <c r="AA241" s="179">
        <f>SUMIF('РРО 21-25'!CN$18:CN$1158,свод!AY241,'РРО 21-25'!BO$18:BO$1158)</f>
        <v>0</v>
      </c>
      <c r="AB241" s="179">
        <f>SUMIF('РРО 21-25'!CN$18:CN$1158,свод!AY241,'РРО 21-25'!BP$18:BP$1158)</f>
        <v>1163639827.1199999</v>
      </c>
      <c r="AC241" s="179">
        <f>SUMIF('РРО 21-25'!CN$18:CN$1158,свод!AY241,'РРО 21-25'!BQ$18:BQ$1158)</f>
        <v>0</v>
      </c>
      <c r="AD241" s="179">
        <f>SUMIF('РРО 21-25'!CN$18:CN$1158,свод!AY241,'РРО 21-25'!BR$18:BR$1158)</f>
        <v>0</v>
      </c>
      <c r="AE241" s="180">
        <f>SUMIF('РРО 21-25'!CN$18:CN$1158,свод!AY241,'РРО 21-25'!BS$18:BS$1158)</f>
        <v>1163639827.1199999</v>
      </c>
      <c r="AF241" s="179">
        <f>SUMIF('РРО 21-25'!CN$18:CN$1158,свод!AY241,'РРО 21-25'!BT$18:BT$1158)</f>
        <v>0</v>
      </c>
      <c r="AG241" s="179">
        <f>SUMIF('РРО 21-25'!CN$18:CN$1158,свод!AY241,'РРО 21-25'!BU$18:BU$1158)</f>
        <v>1163639827.1199999</v>
      </c>
      <c r="AH241" s="179">
        <f>SUMIF('РРО 21-25'!CN$18:CN$1158,свод!AY241,'РРО 21-25'!BV$18:BV$1158)</f>
        <v>0</v>
      </c>
      <c r="AI241" s="179">
        <f>SUMIF('РРО 21-25'!CN$18:CN$1158,свод!AY241,'РРО 21-25'!BW$18:BW$1158)</f>
        <v>0</v>
      </c>
      <c r="AJ241" s="179">
        <f>SUMIF('РРО 21-25'!CN$18:CN$1158,свод!AY241,'РРО 21-25'!BX$18:BX$1158)</f>
        <v>1195568669</v>
      </c>
      <c r="AK241" s="179">
        <f>SUMIF('РРО 21-25'!CN$18:CN$1158,свод!AY241,'РРО 21-25'!BY$18:BY$1158)</f>
        <v>0</v>
      </c>
      <c r="AL241" s="179">
        <f>SUMIF('РРО 21-25'!CN$18:CN$1158,свод!AY241,'РРО 21-25'!BZ$18:BZ$1158)</f>
        <v>1195568669</v>
      </c>
      <c r="AM241" s="179">
        <f>SUMIF('РРО 21-25'!CN$18:CN$1158,свод!AY241,'РРО 21-25'!CA$18:CA$1158)</f>
        <v>0</v>
      </c>
      <c r="AN241" s="179">
        <f>SUMIF('РРО 21-25'!CN$18:CN$1158,свод!AY241,'РРО 21-25'!CB$18:CB$1158)</f>
        <v>0</v>
      </c>
      <c r="AO241" s="179">
        <f>SUMIF('РРО 21-25'!CN$18:CN$1158,свод!AY241,'РРО 21-25'!CC$18:CC$1158)</f>
        <v>1162689101.1199999</v>
      </c>
      <c r="AP241" s="179">
        <f>SUMIF('РРО 21-25'!CN$18:CN$1158,свод!AY241,'РРО 21-25'!CD$18:CD$1158)</f>
        <v>0</v>
      </c>
      <c r="AQ241" s="179">
        <f>SUMIF('РРО 21-25'!CN$18:CN$1158,свод!AY241,'РРО 21-25'!CE$18:CE$1158)</f>
        <v>1162689101.1199999</v>
      </c>
      <c r="AR241" s="179">
        <f>SUMIF('РРО 21-25'!CN$18:CN$1158,свод!AY241,'РРО 21-25'!CF$18:CF$1158)</f>
        <v>0</v>
      </c>
      <c r="AS241" s="179">
        <f>SUMIF('РРО 21-25'!CN$18:CN$1158,свод!AY241,'РРО 21-25'!CG$18:CG$1158)</f>
        <v>0</v>
      </c>
      <c r="AT241" s="179">
        <f>SUMIF('РРО 21-25'!CN$18:CN$1158,свод!AY241,'РРО 21-25'!CH$18:CH$1158)</f>
        <v>1163639827.1199999</v>
      </c>
      <c r="AU241" s="179">
        <f>SUMIF('РРО 21-25'!CN$18:CN$1158,свод!AY241,'РРО 21-25'!CI$18:CI$1158)</f>
        <v>0</v>
      </c>
      <c r="AV241" s="179">
        <f>SUMIF('РРО 21-25'!CN$18:CN$1158,свод!AY241,'РРО 21-25'!CJ$18:CJ$1158)</f>
        <v>1163639827.1199999</v>
      </c>
      <c r="AW241" s="179">
        <f>SUMIF('РРО 21-25'!CN$18:CN$1158,свод!AY241,'РРО 21-25'!CK$18:CK$1158)</f>
        <v>0</v>
      </c>
      <c r="AX241" s="179">
        <f>SUMIF('РРО 21-25'!CN$18:CN$1158,свод!AY241,'РРО 21-25'!CL$18:CL$1158)</f>
        <v>0</v>
      </c>
      <c r="AY241" t="str">
        <f t="shared" si="309"/>
        <v>4050300000701нормативный</v>
      </c>
      <c r="BC241" s="142">
        <f t="shared" si="276"/>
        <v>0</v>
      </c>
      <c r="BD241" s="142">
        <f t="shared" si="277"/>
        <v>0</v>
      </c>
      <c r="BE241" s="142">
        <f t="shared" si="278"/>
        <v>0</v>
      </c>
      <c r="BF241" s="142">
        <f t="shared" si="279"/>
        <v>0</v>
      </c>
      <c r="BG241" s="142">
        <f t="shared" si="280"/>
        <v>0</v>
      </c>
      <c r="BH241" s="142">
        <f t="shared" si="281"/>
        <v>0</v>
      </c>
      <c r="BI241" s="142">
        <f t="shared" si="282"/>
        <v>0</v>
      </c>
      <c r="BJ241" s="142">
        <f t="shared" si="283"/>
        <v>0</v>
      </c>
      <c r="BK241" s="142">
        <f t="shared" si="284"/>
        <v>0</v>
      </c>
      <c r="BL241" s="142">
        <f t="shared" si="285"/>
        <v>0</v>
      </c>
    </row>
    <row r="242" spans="1:64" ht="15" customHeight="1">
      <c r="A242" s="175"/>
      <c r="B242" s="175"/>
      <c r="C242" s="175"/>
      <c r="D242" s="175"/>
      <c r="E242" s="175"/>
      <c r="F242" s="178">
        <f t="shared" ref="F242:AX242" si="368">SUM(F5:F241)</f>
        <v>18812786981.150005</v>
      </c>
      <c r="G242" s="178">
        <f t="shared" si="368"/>
        <v>17698091333.709999</v>
      </c>
      <c r="H242" s="176">
        <f t="shared" si="368"/>
        <v>5031004228.5100002</v>
      </c>
      <c r="I242" s="176">
        <f t="shared" si="368"/>
        <v>4671465894.7399998</v>
      </c>
      <c r="J242" s="176">
        <f t="shared" si="368"/>
        <v>7367574564.420001</v>
      </c>
      <c r="K242" s="176">
        <f t="shared" si="368"/>
        <v>6973397092.1600018</v>
      </c>
      <c r="L242" s="176">
        <f t="shared" si="368"/>
        <v>8798001</v>
      </c>
      <c r="M242" s="176">
        <f t="shared" si="368"/>
        <v>8798001</v>
      </c>
      <c r="N242" s="176">
        <f t="shared" si="368"/>
        <v>6405410187.2199993</v>
      </c>
      <c r="O242" s="176">
        <f t="shared" si="368"/>
        <v>6044430345.8100004</v>
      </c>
      <c r="P242" s="178">
        <f t="shared" si="368"/>
        <v>18293871097.900005</v>
      </c>
      <c r="Q242" s="176">
        <f t="shared" ca="1" si="368"/>
        <v>4450925199.1000004</v>
      </c>
      <c r="R242" s="176">
        <f t="shared" si="368"/>
        <v>7071922024.4699993</v>
      </c>
      <c r="S242" s="176">
        <f t="shared" si="368"/>
        <v>5063993.4000000004</v>
      </c>
      <c r="T242" s="176">
        <f t="shared" si="368"/>
        <v>6765959880.9299994</v>
      </c>
      <c r="U242" s="178">
        <f t="shared" si="368"/>
        <v>15482524441.460003</v>
      </c>
      <c r="V242" s="176">
        <f t="shared" si="368"/>
        <v>3802072854.8099999</v>
      </c>
      <c r="W242" s="176">
        <f t="shared" si="368"/>
        <v>5670701039.2200003</v>
      </c>
      <c r="X242" s="176">
        <f t="shared" si="368"/>
        <v>0</v>
      </c>
      <c r="Y242" s="176">
        <f t="shared" si="368"/>
        <v>6009750547.4299994</v>
      </c>
      <c r="Z242" s="178">
        <f t="shared" si="368"/>
        <v>12202506075.530003</v>
      </c>
      <c r="AA242" s="176">
        <f t="shared" si="368"/>
        <v>1587303339.9900002</v>
      </c>
      <c r="AB242" s="176">
        <f t="shared" si="368"/>
        <v>4667844612.79</v>
      </c>
      <c r="AC242" s="176">
        <f t="shared" si="368"/>
        <v>0</v>
      </c>
      <c r="AD242" s="176">
        <f t="shared" si="368"/>
        <v>5947358122.749999</v>
      </c>
      <c r="AE242" s="178">
        <f t="shared" si="368"/>
        <v>11604502329.660004</v>
      </c>
      <c r="AF242" s="176">
        <f t="shared" si="368"/>
        <v>1025791777.2799999</v>
      </c>
      <c r="AG242" s="176">
        <f t="shared" si="368"/>
        <v>4625580318.0500002</v>
      </c>
      <c r="AH242" s="176">
        <f t="shared" si="368"/>
        <v>0</v>
      </c>
      <c r="AI242" s="176">
        <f t="shared" si="368"/>
        <v>5953130234.329999</v>
      </c>
      <c r="AJ242" s="176">
        <f t="shared" si="368"/>
        <v>17744190479.269997</v>
      </c>
      <c r="AK242" s="176">
        <f t="shared" si="368"/>
        <v>4678491141.5100002</v>
      </c>
      <c r="AL242" s="176">
        <f t="shared" si="368"/>
        <v>6975379702.6400013</v>
      </c>
      <c r="AM242" s="176">
        <f t="shared" si="368"/>
        <v>8798001</v>
      </c>
      <c r="AN242" s="176">
        <f t="shared" si="368"/>
        <v>6081521634.1230001</v>
      </c>
      <c r="AO242" s="176">
        <f t="shared" si="368"/>
        <v>19125934247.150002</v>
      </c>
      <c r="AP242" s="176">
        <f t="shared" si="368"/>
        <v>4450925199.1000004</v>
      </c>
      <c r="AQ242" s="176">
        <f t="shared" si="368"/>
        <v>7071922024.4699993</v>
      </c>
      <c r="AR242" s="176">
        <f t="shared" si="368"/>
        <v>5063993.4000000004</v>
      </c>
      <c r="AS242" s="176">
        <f t="shared" si="368"/>
        <v>7598023030.1800013</v>
      </c>
      <c r="AT242" s="176">
        <f t="shared" si="368"/>
        <v>15670866704.060005</v>
      </c>
      <c r="AU242" s="176">
        <f t="shared" si="368"/>
        <v>3802072854.8099999</v>
      </c>
      <c r="AV242" s="176">
        <f t="shared" si="368"/>
        <v>5670701039.2200003</v>
      </c>
      <c r="AW242" s="176">
        <f t="shared" si="368"/>
        <v>0</v>
      </c>
      <c r="AX242" s="176">
        <f t="shared" si="368"/>
        <v>6198092810.0299988</v>
      </c>
    </row>
    <row r="244" spans="1:64" ht="15" customHeight="1">
      <c r="F244" s="176">
        <f>'РРО 21-25'!AT1159</f>
        <v>18812786981.149998</v>
      </c>
      <c r="G244" s="176">
        <f>'РРО 21-25'!AU1159</f>
        <v>17698091333.709999</v>
      </c>
      <c r="H244" s="176">
        <f>'РРО 21-25'!AV1159</f>
        <v>5031004228.5100002</v>
      </c>
      <c r="I244" s="176">
        <f>'РРО 21-25'!AW1159</f>
        <v>4671465894.7400007</v>
      </c>
      <c r="J244" s="176">
        <f>'РРО 21-25'!AX1159</f>
        <v>7367574564.4200001</v>
      </c>
      <c r="K244" s="176">
        <f>'РРО 21-25'!AY1159</f>
        <v>6973397092.1599998</v>
      </c>
      <c r="L244" s="176">
        <f>'РРО 21-25'!AZ1159</f>
        <v>8798001</v>
      </c>
      <c r="M244" s="176">
        <f>'РРО 21-25'!BA1159</f>
        <v>8798001</v>
      </c>
      <c r="N244" s="176">
        <f>'РРО 21-25'!BB1159</f>
        <v>6405410187.2200022</v>
      </c>
      <c r="O244" s="176">
        <f>'РРО 21-25'!BC1159</f>
        <v>6044430345.8099995</v>
      </c>
      <c r="P244" s="176">
        <f>'РРО 21-25'!BD1159</f>
        <v>18293871097.900005</v>
      </c>
      <c r="Q244" s="176">
        <f>'РРО 21-25'!BE1159</f>
        <v>4450925199.1000004</v>
      </c>
      <c r="R244" s="176">
        <f>'РРО 21-25'!BF1159</f>
        <v>7071922024.4699993</v>
      </c>
      <c r="S244" s="176">
        <f>'РРО 21-25'!BG1159</f>
        <v>5063993.4000000004</v>
      </c>
      <c r="T244" s="176">
        <f>'РРО 21-25'!BH1159</f>
        <v>6765959880.9300003</v>
      </c>
      <c r="U244" s="176">
        <f>'РРО 21-25'!BI1159</f>
        <v>15482524441.459999</v>
      </c>
      <c r="V244" s="176">
        <f>'РРО 21-25'!BJ1159</f>
        <v>3802072854.8099995</v>
      </c>
      <c r="W244" s="176">
        <f>'РРО 21-25'!BK1159</f>
        <v>5670701039.2200003</v>
      </c>
      <c r="X244" s="176">
        <f>'РРО 21-25'!BL1159</f>
        <v>0</v>
      </c>
      <c r="Y244" s="176">
        <f>'РРО 21-25'!BM1159</f>
        <v>6009750547.4300003</v>
      </c>
      <c r="Z244" s="176">
        <f>'РРО 21-25'!BN1159</f>
        <v>12202506075.529999</v>
      </c>
      <c r="AA244" s="176">
        <f>'РРО 21-25'!BO1159</f>
        <v>1587303339.9899998</v>
      </c>
      <c r="AB244" s="176">
        <f>'РРО 21-25'!BP1159</f>
        <v>4667844612.79</v>
      </c>
      <c r="AC244" s="176">
        <f>'РРО 21-25'!BQ1159</f>
        <v>0</v>
      </c>
      <c r="AD244" s="176">
        <f>'РРО 21-25'!BR1159</f>
        <v>5947358122.75</v>
      </c>
      <c r="AE244" s="176">
        <f>'РРО 21-25'!BS1159</f>
        <v>11604502329.66</v>
      </c>
      <c r="AF244" s="176">
        <f>'РРО 21-25'!BT1159</f>
        <v>1025791777.28</v>
      </c>
      <c r="AG244" s="176">
        <f>'РРО 21-25'!BU1159</f>
        <v>4625580318.0500002</v>
      </c>
      <c r="AH244" s="176">
        <f>'РРО 21-25'!BV1159</f>
        <v>0</v>
      </c>
      <c r="AI244" s="176">
        <f>'РРО 21-25'!BW1159</f>
        <v>5953130234.3299999</v>
      </c>
      <c r="AJ244" s="176">
        <f>'РРО 21-25'!BX1159</f>
        <v>17744191216.940002</v>
      </c>
      <c r="AK244" s="176">
        <f>'РРО 21-25'!BY1159</f>
        <v>4678491141.5100002</v>
      </c>
      <c r="AL244" s="176">
        <f>'РРО 21-25'!BZ1159</f>
        <v>6975379702.6400003</v>
      </c>
      <c r="AM244" s="176">
        <f>'РРО 21-25'!CA1159</f>
        <v>8798001</v>
      </c>
      <c r="AN244" s="176">
        <f>'РРО 21-25'!CB1159</f>
        <v>6081522371.7930002</v>
      </c>
      <c r="AO244" s="176">
        <f>'РРО 21-25'!CC1159</f>
        <v>18616551959.57</v>
      </c>
      <c r="AP244" s="176">
        <f>'РРО 21-25'!CD1159</f>
        <v>3966945525.5200005</v>
      </c>
      <c r="AQ244" s="176">
        <f>'РРО 21-25'!CE1159</f>
        <v>7046449410.4699993</v>
      </c>
      <c r="AR244" s="176">
        <f>'РРО 21-25'!CF1159</f>
        <v>5063993.4000000004</v>
      </c>
      <c r="AS244" s="176">
        <f>'РРО 21-25'!CG1159</f>
        <v>7598093030.1799984</v>
      </c>
      <c r="AT244" s="176">
        <f>'РРО 21-25'!CH1159</f>
        <v>15670866704.059998</v>
      </c>
      <c r="AU244" s="176">
        <f>'РРО 21-25'!CI1159</f>
        <v>3802072854.8099995</v>
      </c>
      <c r="AV244" s="176">
        <f>'РРО 21-25'!CJ1159</f>
        <v>5670701039.2200003</v>
      </c>
      <c r="AW244" s="176">
        <f>'РРО 21-25'!CK1159</f>
        <v>0</v>
      </c>
      <c r="AX244" s="176">
        <f>'РРО 21-25'!CL1159</f>
        <v>6198092810.0300007</v>
      </c>
    </row>
    <row r="245" spans="1:64" ht="15" customHeight="1">
      <c r="F245" s="176">
        <f t="shared" ref="F245:AX245" si="369">F242-F244</f>
        <v>0</v>
      </c>
      <c r="G245" s="176">
        <f t="shared" si="369"/>
        <v>0</v>
      </c>
      <c r="H245" s="176">
        <f t="shared" si="369"/>
        <v>0</v>
      </c>
      <c r="I245" s="176">
        <f t="shared" si="369"/>
        <v>0</v>
      </c>
      <c r="J245" s="176">
        <f t="shared" si="369"/>
        <v>0</v>
      </c>
      <c r="K245" s="176">
        <f t="shared" si="369"/>
        <v>0</v>
      </c>
      <c r="L245" s="176">
        <f t="shared" si="369"/>
        <v>0</v>
      </c>
      <c r="M245" s="176">
        <f t="shared" si="369"/>
        <v>0</v>
      </c>
      <c r="N245" s="176">
        <f t="shared" si="369"/>
        <v>0</v>
      </c>
      <c r="O245" s="176">
        <f t="shared" si="369"/>
        <v>0</v>
      </c>
      <c r="P245" s="176">
        <f t="shared" si="369"/>
        <v>0</v>
      </c>
      <c r="Q245" s="176">
        <f t="shared" ca="1" si="369"/>
        <v>0</v>
      </c>
      <c r="R245" s="176">
        <f t="shared" si="369"/>
        <v>0</v>
      </c>
      <c r="S245" s="176">
        <f t="shared" si="369"/>
        <v>0</v>
      </c>
      <c r="T245" s="176">
        <f t="shared" si="369"/>
        <v>0</v>
      </c>
      <c r="U245" s="176">
        <f t="shared" si="369"/>
        <v>0</v>
      </c>
      <c r="V245" s="176">
        <f t="shared" si="369"/>
        <v>0</v>
      </c>
      <c r="W245" s="176">
        <f t="shared" si="369"/>
        <v>0</v>
      </c>
      <c r="X245" s="176">
        <f t="shared" si="369"/>
        <v>0</v>
      </c>
      <c r="Y245" s="176">
        <f t="shared" si="369"/>
        <v>0</v>
      </c>
      <c r="Z245" s="177">
        <f t="shared" si="369"/>
        <v>0</v>
      </c>
      <c r="AA245" s="176">
        <f t="shared" si="369"/>
        <v>0</v>
      </c>
      <c r="AB245" s="176">
        <f t="shared" si="369"/>
        <v>0</v>
      </c>
      <c r="AC245" s="176">
        <f t="shared" si="369"/>
        <v>0</v>
      </c>
      <c r="AD245" s="176">
        <f t="shared" si="369"/>
        <v>0</v>
      </c>
      <c r="AE245" s="176">
        <f t="shared" si="369"/>
        <v>0</v>
      </c>
      <c r="AF245" s="176">
        <f t="shared" si="369"/>
        <v>0</v>
      </c>
      <c r="AG245" s="176">
        <f t="shared" si="369"/>
        <v>0</v>
      </c>
      <c r="AH245" s="176">
        <f t="shared" si="369"/>
        <v>0</v>
      </c>
      <c r="AI245" s="176">
        <f t="shared" si="369"/>
        <v>0</v>
      </c>
      <c r="AJ245" s="176">
        <f t="shared" si="369"/>
        <v>-737.67000579833984</v>
      </c>
      <c r="AK245" s="176">
        <f t="shared" si="369"/>
        <v>0</v>
      </c>
      <c r="AL245" s="176">
        <f t="shared" si="369"/>
        <v>0</v>
      </c>
      <c r="AM245" s="176">
        <f t="shared" si="369"/>
        <v>0</v>
      </c>
      <c r="AN245" s="176">
        <f t="shared" si="369"/>
        <v>-737.67000007629395</v>
      </c>
      <c r="AO245" s="176">
        <f t="shared" si="369"/>
        <v>509382287.58000183</v>
      </c>
      <c r="AP245" s="176">
        <f t="shared" si="369"/>
        <v>483979673.57999992</v>
      </c>
      <c r="AQ245" s="176">
        <f t="shared" si="369"/>
        <v>25472614</v>
      </c>
      <c r="AR245" s="176">
        <f t="shared" si="369"/>
        <v>0</v>
      </c>
      <c r="AS245" s="176">
        <f t="shared" si="369"/>
        <v>-69999.999997138977</v>
      </c>
      <c r="AT245" s="176">
        <f t="shared" si="369"/>
        <v>0</v>
      </c>
      <c r="AU245" s="176">
        <f t="shared" si="369"/>
        <v>0</v>
      </c>
      <c r="AV245" s="176">
        <f t="shared" si="369"/>
        <v>0</v>
      </c>
      <c r="AW245" s="176">
        <f t="shared" si="369"/>
        <v>0</v>
      </c>
      <c r="AX245" s="176">
        <f t="shared" si="369"/>
        <v>0</v>
      </c>
    </row>
    <row r="252" spans="1:64" ht="15" customHeight="1">
      <c r="A252" s="175"/>
      <c r="B252" s="175"/>
      <c r="C252" s="175"/>
      <c r="D252" s="175"/>
      <c r="E252" s="175"/>
    </row>
    <row r="254" spans="1:64" ht="15" customHeight="1">
      <c r="F254">
        <f>SUBTOTAL(9,F8:F12)</f>
        <v>67006844.38000001</v>
      </c>
      <c r="G254">
        <f t="shared" ref="G254:AI254" si="370">SUBTOTAL(9,G8:G12)</f>
        <v>61502652.210000008</v>
      </c>
      <c r="H254">
        <f t="shared" si="370"/>
        <v>0</v>
      </c>
      <c r="I254">
        <f t="shared" si="370"/>
        <v>0</v>
      </c>
      <c r="J254">
        <f t="shared" si="370"/>
        <v>0</v>
      </c>
      <c r="K254">
        <f t="shared" si="370"/>
        <v>0</v>
      </c>
      <c r="L254">
        <f t="shared" si="370"/>
        <v>0</v>
      </c>
      <c r="M254">
        <f t="shared" si="370"/>
        <v>0</v>
      </c>
      <c r="N254">
        <f t="shared" si="370"/>
        <v>67006844.38000001</v>
      </c>
      <c r="O254">
        <f t="shared" si="370"/>
        <v>61502652.210000008</v>
      </c>
      <c r="P254">
        <f t="shared" si="370"/>
        <v>374387985.33999997</v>
      </c>
      <c r="Q254">
        <f t="shared" si="370"/>
        <v>0</v>
      </c>
      <c r="R254">
        <f t="shared" si="370"/>
        <v>0</v>
      </c>
      <c r="S254">
        <f t="shared" si="370"/>
        <v>0</v>
      </c>
      <c r="T254">
        <f t="shared" si="370"/>
        <v>374387985.33999997</v>
      </c>
      <c r="U254">
        <f t="shared" si="370"/>
        <v>4386730</v>
      </c>
      <c r="V254">
        <f t="shared" si="370"/>
        <v>0</v>
      </c>
      <c r="W254">
        <f t="shared" si="370"/>
        <v>0</v>
      </c>
      <c r="X254">
        <f t="shared" si="370"/>
        <v>0</v>
      </c>
      <c r="Y254">
        <f t="shared" si="370"/>
        <v>4386730</v>
      </c>
      <c r="Z254">
        <f t="shared" si="370"/>
        <v>4386730</v>
      </c>
      <c r="AA254">
        <f t="shared" si="370"/>
        <v>0</v>
      </c>
      <c r="AB254">
        <f t="shared" si="370"/>
        <v>0</v>
      </c>
      <c r="AC254">
        <f t="shared" si="370"/>
        <v>0</v>
      </c>
      <c r="AD254">
        <f t="shared" si="370"/>
        <v>4386730</v>
      </c>
      <c r="AE254">
        <f t="shared" si="370"/>
        <v>4386730</v>
      </c>
      <c r="AF254">
        <f t="shared" si="370"/>
        <v>0</v>
      </c>
      <c r="AG254">
        <f t="shared" si="370"/>
        <v>0</v>
      </c>
      <c r="AH254">
        <f t="shared" si="370"/>
        <v>0</v>
      </c>
      <c r="AI254">
        <f t="shared" si="370"/>
        <v>4386730</v>
      </c>
    </row>
    <row r="255" spans="1:64" ht="15" customHeight="1">
      <c r="F255" s="54">
        <v>241401095.34</v>
      </c>
      <c r="G255" s="54">
        <v>36840879.82</v>
      </c>
      <c r="H255" s="54">
        <v>0</v>
      </c>
      <c r="I255" s="54">
        <v>0</v>
      </c>
      <c r="J255" s="54">
        <v>0</v>
      </c>
      <c r="K255" s="54">
        <v>0</v>
      </c>
      <c r="L255" s="54">
        <v>0</v>
      </c>
      <c r="M255" s="54">
        <v>0</v>
      </c>
      <c r="N255" s="54">
        <v>241401095.34</v>
      </c>
      <c r="O255" s="54">
        <v>36840879.82</v>
      </c>
      <c r="P255" s="54">
        <v>71260925.439999998</v>
      </c>
      <c r="Q255" s="54">
        <v>0</v>
      </c>
      <c r="R255" s="54">
        <v>0</v>
      </c>
      <c r="S255" s="54">
        <v>0</v>
      </c>
      <c r="T255" s="54">
        <v>71260925.439999998</v>
      </c>
      <c r="U255" s="54">
        <v>84224580</v>
      </c>
      <c r="V255" s="54">
        <v>0</v>
      </c>
      <c r="W255" s="54">
        <v>0</v>
      </c>
      <c r="X255" s="54">
        <v>0</v>
      </c>
      <c r="Y255" s="54">
        <v>84224580</v>
      </c>
      <c r="Z255" s="54">
        <v>64617900</v>
      </c>
      <c r="AA255" s="54">
        <v>0</v>
      </c>
      <c r="AB255" s="54">
        <v>0</v>
      </c>
      <c r="AC255" s="54">
        <v>0</v>
      </c>
      <c r="AD255" s="54">
        <v>64617900</v>
      </c>
      <c r="AE255" s="54">
        <v>64617900</v>
      </c>
      <c r="AF255" s="54">
        <v>0</v>
      </c>
      <c r="AG255" s="54">
        <v>0</v>
      </c>
      <c r="AH255" s="54">
        <v>0</v>
      </c>
      <c r="AI255" s="54">
        <v>64617900</v>
      </c>
    </row>
    <row r="256" spans="1:64" ht="15" customHeight="1">
      <c r="F256" s="54">
        <v>31624343.589999996</v>
      </c>
      <c r="G256" s="54">
        <v>24742836.73</v>
      </c>
      <c r="H256" s="54">
        <v>0</v>
      </c>
      <c r="I256" s="54">
        <v>0</v>
      </c>
      <c r="J256" s="54">
        <v>0</v>
      </c>
      <c r="K256" s="54">
        <v>0</v>
      </c>
      <c r="L256" s="54">
        <v>0</v>
      </c>
      <c r="M256" s="54">
        <v>0</v>
      </c>
      <c r="N256" s="54">
        <v>31624343.589999996</v>
      </c>
      <c r="O256" s="54">
        <v>24742836.73</v>
      </c>
      <c r="P256" s="54">
        <v>37756951.040000007</v>
      </c>
      <c r="Q256" s="54">
        <v>0</v>
      </c>
      <c r="R256" s="54">
        <v>0</v>
      </c>
      <c r="S256" s="54">
        <v>0</v>
      </c>
      <c r="T256" s="54">
        <v>37756951.040000007</v>
      </c>
      <c r="U256" s="54">
        <v>4066730</v>
      </c>
      <c r="V256" s="54">
        <v>0</v>
      </c>
      <c r="W256" s="54">
        <v>0</v>
      </c>
      <c r="X256" s="54">
        <v>0</v>
      </c>
      <c r="Y256" s="54">
        <v>4066730</v>
      </c>
      <c r="Z256" s="54">
        <v>4066730</v>
      </c>
      <c r="AA256" s="54">
        <v>0</v>
      </c>
      <c r="AB256" s="54">
        <v>0</v>
      </c>
      <c r="AC256" s="54">
        <v>0</v>
      </c>
      <c r="AD256" s="54">
        <v>4066730</v>
      </c>
      <c r="AE256" s="54">
        <v>4066730</v>
      </c>
      <c r="AF256" s="54">
        <v>0</v>
      </c>
      <c r="AG256" s="54">
        <v>0</v>
      </c>
      <c r="AH256" s="54">
        <v>0</v>
      </c>
      <c r="AI256" s="54">
        <v>4066730</v>
      </c>
    </row>
    <row r="258" spans="6:35" ht="15" customHeight="1">
      <c r="F258" s="142">
        <f>F254-F256</f>
        <v>35382500.790000014</v>
      </c>
      <c r="G258" s="142">
        <f t="shared" ref="G258:AI258" si="371">G254-G256</f>
        <v>36759815.480000004</v>
      </c>
      <c r="H258" s="142">
        <f t="shared" si="371"/>
        <v>0</v>
      </c>
      <c r="I258" s="142">
        <f t="shared" si="371"/>
        <v>0</v>
      </c>
      <c r="J258" s="142">
        <f t="shared" si="371"/>
        <v>0</v>
      </c>
      <c r="K258" s="142">
        <f t="shared" si="371"/>
        <v>0</v>
      </c>
      <c r="L258" s="142">
        <f t="shared" si="371"/>
        <v>0</v>
      </c>
      <c r="M258" s="142">
        <f t="shared" si="371"/>
        <v>0</v>
      </c>
      <c r="N258" s="142">
        <f t="shared" si="371"/>
        <v>35382500.790000014</v>
      </c>
      <c r="O258" s="142">
        <f t="shared" si="371"/>
        <v>36759815.480000004</v>
      </c>
      <c r="P258" s="142">
        <f t="shared" si="371"/>
        <v>336631034.29999995</v>
      </c>
      <c r="Q258" s="142">
        <f t="shared" si="371"/>
        <v>0</v>
      </c>
      <c r="R258" s="142">
        <f t="shared" si="371"/>
        <v>0</v>
      </c>
      <c r="S258" s="142">
        <f t="shared" si="371"/>
        <v>0</v>
      </c>
      <c r="T258" s="142">
        <f t="shared" si="371"/>
        <v>336631034.29999995</v>
      </c>
      <c r="U258" s="142">
        <f t="shared" si="371"/>
        <v>320000</v>
      </c>
      <c r="V258" s="142">
        <f t="shared" si="371"/>
        <v>0</v>
      </c>
      <c r="W258" s="142">
        <f t="shared" si="371"/>
        <v>0</v>
      </c>
      <c r="X258" s="142">
        <f t="shared" si="371"/>
        <v>0</v>
      </c>
      <c r="Y258" s="142">
        <f t="shared" si="371"/>
        <v>320000</v>
      </c>
      <c r="Z258" s="142">
        <f t="shared" si="371"/>
        <v>320000</v>
      </c>
      <c r="AA258" s="142">
        <f t="shared" si="371"/>
        <v>0</v>
      </c>
      <c r="AB258" s="142">
        <f t="shared" si="371"/>
        <v>0</v>
      </c>
      <c r="AC258" s="142">
        <f t="shared" si="371"/>
        <v>0</v>
      </c>
      <c r="AD258" s="142">
        <f t="shared" si="371"/>
        <v>320000</v>
      </c>
      <c r="AE258" s="142">
        <f t="shared" si="371"/>
        <v>320000</v>
      </c>
      <c r="AF258" s="142">
        <f t="shared" si="371"/>
        <v>0</v>
      </c>
      <c r="AG258" s="142">
        <f t="shared" si="371"/>
        <v>0</v>
      </c>
      <c r="AH258" s="142">
        <f t="shared" si="371"/>
        <v>0</v>
      </c>
      <c r="AI258" s="142">
        <f t="shared" si="371"/>
        <v>320000</v>
      </c>
    </row>
    <row r="260" spans="6:35" ht="15" customHeight="1">
      <c r="P260">
        <f>SUBTOTAL(9,P57:P73)</f>
        <v>337334851.08999997</v>
      </c>
    </row>
    <row r="269" spans="6:35" ht="15" customHeight="1">
      <c r="F269">
        <v>56820359.920000002</v>
      </c>
      <c r="G269">
        <v>55500359.920000002</v>
      </c>
      <c r="H269">
        <v>0</v>
      </c>
      <c r="I269">
        <v>0</v>
      </c>
      <c r="J269" s="179">
        <v>31637729.300000001</v>
      </c>
      <c r="K269">
        <v>31637729.300000001</v>
      </c>
      <c r="L269">
        <v>4375455</v>
      </c>
      <c r="M269">
        <v>4375455</v>
      </c>
      <c r="N269">
        <v>20807175.620000001</v>
      </c>
      <c r="O269">
        <v>19487175.620000001</v>
      </c>
    </row>
    <row r="272" spans="6:35" ht="15" customHeight="1">
      <c r="F272" s="179">
        <f>SUBTOTAL(9,F2:F271)</f>
        <v>56803589243.090004</v>
      </c>
      <c r="G272" s="179">
        <f t="shared" ref="G272:AI272" si="372">SUBTOTAL(9,G2:G271)</f>
        <v>53248117893.080002</v>
      </c>
      <c r="H272" s="179">
        <f t="shared" si="372"/>
        <v>15093012685.530001</v>
      </c>
      <c r="I272" s="179">
        <f t="shared" si="372"/>
        <v>14014397684.220001</v>
      </c>
      <c r="J272" s="179">
        <f t="shared" si="372"/>
        <v>22134361422.560001</v>
      </c>
      <c r="K272" s="179">
        <f t="shared" si="372"/>
        <v>20951829005.780003</v>
      </c>
      <c r="L272" s="179">
        <f t="shared" si="372"/>
        <v>30769458</v>
      </c>
      <c r="M272" s="179">
        <f t="shared" si="372"/>
        <v>30769458</v>
      </c>
      <c r="N272" s="179">
        <f t="shared" si="372"/>
        <v>19545445677</v>
      </c>
      <c r="O272" s="179">
        <f t="shared" si="372"/>
        <v>18251121745.079998</v>
      </c>
      <c r="P272" s="179">
        <f t="shared" si="372"/>
        <v>55327262204.480019</v>
      </c>
      <c r="Q272" s="179">
        <f t="shared" ca="1" si="372"/>
        <v>13352775597.300001</v>
      </c>
      <c r="R272" s="179">
        <f t="shared" si="372"/>
        <v>21215766073.409996</v>
      </c>
      <c r="S272" s="179">
        <f t="shared" si="372"/>
        <v>15191980.200000001</v>
      </c>
      <c r="T272" s="179">
        <f t="shared" si="372"/>
        <v>20743528553.57</v>
      </c>
      <c r="U272" s="179">
        <f t="shared" si="372"/>
        <v>46536184634.380005</v>
      </c>
      <c r="V272" s="179">
        <f t="shared" si="372"/>
        <v>11406218564.43</v>
      </c>
      <c r="W272" s="179">
        <f t="shared" si="372"/>
        <v>17012103117.66</v>
      </c>
      <c r="X272" s="179">
        <f t="shared" si="372"/>
        <v>0</v>
      </c>
      <c r="Y272" s="179">
        <f t="shared" si="372"/>
        <v>18117862952.290001</v>
      </c>
      <c r="Z272" s="179">
        <f t="shared" si="372"/>
        <v>36676522856.590004</v>
      </c>
      <c r="AA272" s="179">
        <f t="shared" si="372"/>
        <v>4761910019.9700003</v>
      </c>
      <c r="AB272" s="179">
        <f t="shared" si="372"/>
        <v>14003533838.369999</v>
      </c>
      <c r="AC272" s="179">
        <f t="shared" si="372"/>
        <v>0</v>
      </c>
      <c r="AD272" s="179">
        <f t="shared" si="372"/>
        <v>17911078998.25</v>
      </c>
      <c r="AE272" s="179">
        <f t="shared" si="372"/>
        <v>34882511618.980011</v>
      </c>
      <c r="AF272" s="179">
        <f t="shared" si="372"/>
        <v>3077375331.8399997</v>
      </c>
      <c r="AG272" s="179">
        <f t="shared" si="372"/>
        <v>13876740954.150002</v>
      </c>
      <c r="AH272" s="179">
        <f t="shared" si="372"/>
        <v>0</v>
      </c>
      <c r="AI272" s="179">
        <f t="shared" si="372"/>
        <v>17928395332.989998</v>
      </c>
    </row>
    <row r="274" spans="6:31" ht="15" customHeight="1">
      <c r="F274" s="142">
        <f>F272-H272-J272-L272-N272</f>
        <v>0</v>
      </c>
      <c r="G274" s="142">
        <f>G272-I272-K272-M272-O272</f>
        <v>0</v>
      </c>
      <c r="P274" s="142">
        <f ca="1">P272-Q272-R272-S272-T272</f>
        <v>0</v>
      </c>
      <c r="U274" s="142">
        <f>U272-V272-W272-X272-Y272</f>
        <v>0</v>
      </c>
      <c r="Z274" s="142">
        <f>Z272-AA272-AB272-AC272-AD272</f>
        <v>0</v>
      </c>
      <c r="AE274" s="142">
        <f>AE272-AF272-AG272-AH272-AI272</f>
        <v>0</v>
      </c>
    </row>
  </sheetData>
  <autoFilter ref="A1:BL269">
    <filterColumn colId="0"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autoFilter>
  <mergeCells count="23">
    <mergeCell ref="AE3:AI3"/>
    <mergeCell ref="F3:G3"/>
    <mergeCell ref="H3:I3"/>
    <mergeCell ref="J3:K3"/>
    <mergeCell ref="L3:M3"/>
    <mergeCell ref="N3:O3"/>
    <mergeCell ref="Z3:AD3"/>
    <mergeCell ref="F1:AI1"/>
    <mergeCell ref="AJ1:AX1"/>
    <mergeCell ref="F2:O2"/>
    <mergeCell ref="P2:T2"/>
    <mergeCell ref="U2:Y2"/>
    <mergeCell ref="Z2:AI2"/>
    <mergeCell ref="AJ2:AN2"/>
    <mergeCell ref="AO2:AS2"/>
    <mergeCell ref="AT2:AX2"/>
    <mergeCell ref="A1:B2"/>
    <mergeCell ref="C1:D2"/>
    <mergeCell ref="E1:E4"/>
    <mergeCell ref="A3:A4"/>
    <mergeCell ref="B3:B4"/>
    <mergeCell ref="C3:C4"/>
    <mergeCell ref="D3:D4"/>
  </mergeCells>
  <pageMargins left="7.874015748031496E-2" right="7.874015748031496E-2" top="0.19685039370078741" bottom="0.11811023622047245" header="0.31496062992125984" footer="0.11811023622047245"/>
  <pageSetup paperSize="9" scale="13" fitToWidth="4" orientation="landscape" r:id="rId1"/>
</worksheet>
</file>

<file path=xl/worksheets/sheet4.xml><?xml version="1.0" encoding="utf-8"?>
<worksheet xmlns="http://schemas.openxmlformats.org/spreadsheetml/2006/main" xmlns:r="http://schemas.openxmlformats.org/officeDocument/2006/relationships">
  <dimension ref="A3:Z33"/>
  <sheetViews>
    <sheetView workbookViewId="0">
      <selection activeCell="F26" sqref="F26"/>
    </sheetView>
  </sheetViews>
  <sheetFormatPr defaultRowHeight="12.75"/>
  <cols>
    <col min="1" max="1" width="19.85546875" customWidth="1"/>
    <col min="2" max="3" width="19.7109375" customWidth="1"/>
    <col min="4" max="4" width="21.140625" customWidth="1"/>
    <col min="5" max="5" width="22.42578125" customWidth="1"/>
    <col min="6" max="6" width="23.7109375" customWidth="1"/>
    <col min="8" max="9" width="18.42578125" customWidth="1"/>
    <col min="10" max="11" width="17.28515625" customWidth="1"/>
    <col min="12" max="12" width="17" customWidth="1"/>
    <col min="13" max="13" width="17.85546875" customWidth="1"/>
    <col min="22" max="23" width="15.42578125" bestFit="1" customWidth="1"/>
    <col min="24" max="24" width="13.42578125" bestFit="1" customWidth="1"/>
    <col min="25" max="26" width="11.7109375" bestFit="1" customWidth="1"/>
  </cols>
  <sheetData>
    <row r="3" spans="1:26">
      <c r="B3" s="492">
        <v>2021</v>
      </c>
      <c r="C3" s="493"/>
      <c r="D3" s="157">
        <v>2023</v>
      </c>
      <c r="E3" s="157">
        <v>2024</v>
      </c>
      <c r="F3" s="157">
        <v>2025</v>
      </c>
      <c r="G3" s="166"/>
      <c r="H3" s="494" t="s">
        <v>1792</v>
      </c>
      <c r="I3" s="494"/>
      <c r="J3" s="495"/>
      <c r="K3" s="495"/>
      <c r="L3" s="495"/>
      <c r="M3" s="495"/>
    </row>
    <row r="4" spans="1:26">
      <c r="B4" s="147" t="s">
        <v>59</v>
      </c>
      <c r="C4" s="148" t="s">
        <v>60</v>
      </c>
      <c r="D4" s="157"/>
      <c r="E4" s="157"/>
      <c r="F4" s="157"/>
      <c r="H4" s="166">
        <v>2021</v>
      </c>
      <c r="I4" s="170" t="s">
        <v>1793</v>
      </c>
      <c r="J4" s="166">
        <v>2022</v>
      </c>
      <c r="K4" s="170" t="s">
        <v>1793</v>
      </c>
      <c r="L4" s="166">
        <v>2023</v>
      </c>
      <c r="M4" s="170" t="s">
        <v>1793</v>
      </c>
    </row>
    <row r="5" spans="1:26" ht="18.75">
      <c r="A5">
        <v>600</v>
      </c>
      <c r="B5" s="101">
        <f>'РРО 21-25'!AT36</f>
        <v>55976453.419999994</v>
      </c>
      <c r="C5" s="101">
        <f>'РРО 21-25'!AU36</f>
        <v>55925104.169999994</v>
      </c>
      <c r="D5" s="158">
        <f>'РРО 21-25'!BD36</f>
        <v>59033480</v>
      </c>
      <c r="E5" s="158">
        <f>'РРО 21-25'!BI36</f>
        <v>56631340</v>
      </c>
      <c r="F5" s="158">
        <f>'РРО 21-25'!BN36</f>
        <v>56631340</v>
      </c>
      <c r="G5" s="142"/>
      <c r="H5" s="101">
        <f>'РРО 21-25'!BX36</f>
        <v>55925104.169999994</v>
      </c>
      <c r="I5" s="171"/>
      <c r="J5" s="142">
        <f>'РРО 21-25'!CC36</f>
        <v>59033480</v>
      </c>
      <c r="K5" s="150"/>
      <c r="L5" s="142">
        <f>'РРО 21-25'!CH36</f>
        <v>56631340</v>
      </c>
      <c r="O5" s="396">
        <v>55976453.420000002</v>
      </c>
      <c r="P5" s="396">
        <v>55925104.170000002</v>
      </c>
      <c r="Q5" s="396">
        <v>65426.720000000001</v>
      </c>
      <c r="R5" s="396">
        <v>59033480</v>
      </c>
      <c r="S5" s="396">
        <v>56631340</v>
      </c>
      <c r="T5" s="396">
        <v>56631340</v>
      </c>
      <c r="V5" s="142">
        <f>O5-B5</f>
        <v>0</v>
      </c>
      <c r="W5" s="142">
        <f t="shared" ref="W5:Z5" si="0">P5-C5</f>
        <v>0</v>
      </c>
      <c r="X5" s="142">
        <f t="shared" si="0"/>
        <v>-58968053.280000001</v>
      </c>
      <c r="Y5" s="142">
        <f t="shared" si="0"/>
        <v>2402140</v>
      </c>
      <c r="Z5" s="142">
        <f t="shared" si="0"/>
        <v>0</v>
      </c>
    </row>
    <row r="6" spans="1:26" ht="18.75">
      <c r="A6">
        <v>601</v>
      </c>
      <c r="B6" s="149">
        <f>'РРО 21-25'!AT119</f>
        <v>338870705.00000006</v>
      </c>
      <c r="C6" s="149">
        <f>'РРО 21-25'!AU119</f>
        <v>337439276.84000003</v>
      </c>
      <c r="D6" s="158">
        <f>'РРО 21-25'!BD119</f>
        <v>255158657.72000003</v>
      </c>
      <c r="E6" s="158">
        <f>'РРО 21-25'!BI119</f>
        <v>245189671.98000002</v>
      </c>
      <c r="F6" s="158">
        <f>'РРО 21-25'!BN119</f>
        <v>245482961.18000001</v>
      </c>
      <c r="H6" s="167">
        <f>'РРО 21-25'!BX116</f>
        <v>81253769.599999994</v>
      </c>
      <c r="I6" s="171">
        <f>B6-H6</f>
        <v>257616935.40000007</v>
      </c>
      <c r="J6" s="150">
        <f>'РРО 21-25'!CC116</f>
        <v>1175561.99</v>
      </c>
      <c r="K6" s="150"/>
      <c r="L6" s="158">
        <f>'РРО 21-25'!CH116</f>
        <v>0</v>
      </c>
      <c r="O6" s="396">
        <v>338870705</v>
      </c>
      <c r="P6" s="396">
        <v>337439276.83999997</v>
      </c>
      <c r="Q6" s="396">
        <v>284645.93</v>
      </c>
      <c r="R6" s="396">
        <v>255158657.72</v>
      </c>
      <c r="S6" s="396">
        <v>245189671.97999999</v>
      </c>
      <c r="T6" s="396">
        <v>245482961.18000001</v>
      </c>
      <c r="V6" s="142">
        <f t="shared" ref="V6:V21" si="1">O6-B6</f>
        <v>0</v>
      </c>
      <c r="W6" s="142">
        <f t="shared" ref="W6:W21" si="2">P6-C6</f>
        <v>0</v>
      </c>
      <c r="X6" s="142">
        <f t="shared" ref="X6:X21" si="3">Q6-D6</f>
        <v>-254874011.79000002</v>
      </c>
      <c r="Y6" s="142">
        <f t="shared" ref="Y6:Y21" si="4">R6-E6</f>
        <v>9968985.7399999797</v>
      </c>
      <c r="Z6" s="142">
        <f t="shared" ref="Z6:Z21" si="5">S6-F6</f>
        <v>-293289.20000001788</v>
      </c>
    </row>
    <row r="7" spans="1:26" ht="18.75">
      <c r="A7">
        <v>602</v>
      </c>
      <c r="B7" s="149">
        <f>'РРО 21-25'!AT172</f>
        <v>237092765.39000002</v>
      </c>
      <c r="C7" s="149">
        <f>'РРО 21-25'!AU172</f>
        <v>221310168.77000001</v>
      </c>
      <c r="D7" s="158">
        <f>'РРО 21-25'!BD172</f>
        <v>616743826.92999995</v>
      </c>
      <c r="E7" s="158">
        <f>'РРО 21-25'!BI172</f>
        <v>122234584.02</v>
      </c>
      <c r="F7" s="158">
        <f>'РРО 21-25'!BN172</f>
        <v>121814522.65000001</v>
      </c>
      <c r="H7" s="160">
        <f>'РРО 21-25'!BX160</f>
        <v>285403.27</v>
      </c>
      <c r="I7" s="171"/>
      <c r="J7" s="150">
        <f>'РРО 21-25'!CC160</f>
        <v>0</v>
      </c>
      <c r="K7" s="150"/>
      <c r="L7" s="158">
        <f>'РРО 21-25'!CH160</f>
        <v>0</v>
      </c>
      <c r="O7" s="396">
        <v>237092765.38999999</v>
      </c>
      <c r="P7" s="396">
        <v>221310168.77000001</v>
      </c>
      <c r="Q7" s="396">
        <v>83996.57</v>
      </c>
      <c r="R7" s="396">
        <v>616743826.92999995</v>
      </c>
      <c r="S7" s="396">
        <v>122234584.02</v>
      </c>
      <c r="T7" s="396">
        <v>121814522.65000001</v>
      </c>
      <c r="V7" s="142">
        <f t="shared" si="1"/>
        <v>0</v>
      </c>
      <c r="W7" s="142">
        <f t="shared" si="2"/>
        <v>0</v>
      </c>
      <c r="X7" s="142">
        <f t="shared" si="3"/>
        <v>-616659830.3599999</v>
      </c>
      <c r="Y7" s="142">
        <f t="shared" si="4"/>
        <v>494509242.90999997</v>
      </c>
      <c r="Z7" s="142">
        <f t="shared" si="5"/>
        <v>420061.36999998987</v>
      </c>
    </row>
    <row r="8" spans="1:26" ht="18.75">
      <c r="A8">
        <v>604</v>
      </c>
      <c r="B8" s="149">
        <f>'РРО 21-25'!AT191</f>
        <v>409265921.33000004</v>
      </c>
      <c r="C8" s="150">
        <f>'РРО 21-25'!AU191</f>
        <v>160093193.29000002</v>
      </c>
      <c r="D8" s="158">
        <f>'РРО 21-25'!BD191</f>
        <v>148574592.44999999</v>
      </c>
      <c r="E8" s="158">
        <f>'РРО 21-25'!BI191</f>
        <v>351283418.34999996</v>
      </c>
      <c r="F8" s="158">
        <f>'РРО 21-25'!BN191</f>
        <v>324894582.5</v>
      </c>
      <c r="H8" s="167" t="e">
        <f>'РРО 21-25'!#REF!</f>
        <v>#REF!</v>
      </c>
      <c r="I8" s="171" t="e">
        <f>B8-H8</f>
        <v>#REF!</v>
      </c>
      <c r="J8" s="150" t="e">
        <f>'РРО 21-25'!#REF!</f>
        <v>#REF!</v>
      </c>
      <c r="K8" s="150"/>
      <c r="L8" s="158" t="e">
        <f>'РРО 21-25'!#REF!</f>
        <v>#REF!</v>
      </c>
      <c r="O8" s="396">
        <v>409265921.32999998</v>
      </c>
      <c r="P8" s="396">
        <v>160093193.28999999</v>
      </c>
      <c r="Q8" s="396">
        <v>156667.66</v>
      </c>
      <c r="R8" s="396">
        <v>148574592.44999999</v>
      </c>
      <c r="S8" s="396">
        <v>351283418.35000002</v>
      </c>
      <c r="T8" s="396">
        <v>324894582.5</v>
      </c>
      <c r="V8" s="142">
        <f t="shared" si="1"/>
        <v>0</v>
      </c>
      <c r="W8" s="142">
        <f t="shared" si="2"/>
        <v>0</v>
      </c>
      <c r="X8" s="142">
        <f t="shared" si="3"/>
        <v>-148417924.78999999</v>
      </c>
      <c r="Y8" s="142">
        <f t="shared" si="4"/>
        <v>-202708825.89999998</v>
      </c>
      <c r="Z8" s="142">
        <f t="shared" si="5"/>
        <v>26388835.850000024</v>
      </c>
    </row>
    <row r="9" spans="1:26" ht="18.75">
      <c r="A9">
        <v>605</v>
      </c>
      <c r="B9" s="149">
        <f>'РРО 21-25'!AT261</f>
        <v>200922573.60000005</v>
      </c>
      <c r="C9" s="150">
        <f>'РРО 21-25'!AU261</f>
        <v>200917806.01000005</v>
      </c>
      <c r="D9" s="158">
        <f>'РРО 21-25'!BD261</f>
        <v>171765258.43000001</v>
      </c>
      <c r="E9" s="158">
        <f>'РРО 21-25'!BI261</f>
        <v>174246510</v>
      </c>
      <c r="F9" s="158">
        <f>'РРО 21-25'!BN261</f>
        <v>174458760</v>
      </c>
      <c r="H9" s="149">
        <f>'РРО 21-25'!BX261</f>
        <v>200917806.04000008</v>
      </c>
      <c r="I9" s="171"/>
      <c r="J9" s="150">
        <f>'РРО 21-25'!CC261</f>
        <v>171765258.43000001</v>
      </c>
      <c r="K9" s="150"/>
      <c r="L9" s="158">
        <f>'РРО 21-25'!CH261</f>
        <v>174246510</v>
      </c>
      <c r="O9" s="396">
        <v>200922573.59999999</v>
      </c>
      <c r="P9" s="396">
        <v>200917806.00999999</v>
      </c>
      <c r="Q9" s="396">
        <v>31987.29</v>
      </c>
      <c r="R9" s="396">
        <v>171765258.43000001</v>
      </c>
      <c r="S9" s="396">
        <v>174246510</v>
      </c>
      <c r="T9" s="396">
        <v>174458760</v>
      </c>
      <c r="V9" s="142">
        <f t="shared" si="1"/>
        <v>0</v>
      </c>
      <c r="W9" s="142">
        <f t="shared" si="2"/>
        <v>0</v>
      </c>
      <c r="X9" s="142">
        <f t="shared" si="3"/>
        <v>-171733271.14000002</v>
      </c>
      <c r="Y9" s="142">
        <f t="shared" si="4"/>
        <v>-2481251.5699999928</v>
      </c>
      <c r="Z9" s="142">
        <f t="shared" si="5"/>
        <v>-212250</v>
      </c>
    </row>
    <row r="10" spans="1:26" ht="18.75">
      <c r="A10">
        <v>606</v>
      </c>
      <c r="B10" s="149">
        <f>'РРО 21-25'!AT430</f>
        <v>6262252639.4599991</v>
      </c>
      <c r="C10" s="149">
        <f>'РРО 21-25'!AU430</f>
        <v>6238168462.9500008</v>
      </c>
      <c r="D10" s="158">
        <f>'РРО 21-25'!BD430</f>
        <v>8222194338.2300024</v>
      </c>
      <c r="E10" s="158">
        <f>'РРО 21-25'!BI430</f>
        <v>6721806768.4499998</v>
      </c>
      <c r="F10" s="158">
        <f>'РРО 21-25'!BN430</f>
        <v>6699424048.5500002</v>
      </c>
      <c r="H10" s="167">
        <f>'РРО 21-25'!BX412</f>
        <v>21723224.559999999</v>
      </c>
      <c r="I10" s="171">
        <f>B10-H10</f>
        <v>6240529414.8999987</v>
      </c>
      <c r="J10" s="162">
        <f>'РРО 21-25'!CC412</f>
        <v>24644572.670000002</v>
      </c>
      <c r="K10" s="150">
        <f>D10-J10</f>
        <v>8197549765.5600023</v>
      </c>
      <c r="L10" s="163">
        <f>'РРО 21-25'!CH412</f>
        <v>23270078.789999999</v>
      </c>
      <c r="M10" s="142">
        <f>E10-L10</f>
        <v>6698536689.6599998</v>
      </c>
      <c r="O10" s="396">
        <v>6262252639.46</v>
      </c>
      <c r="P10" s="396">
        <v>6238168462.9499998</v>
      </c>
      <c r="Q10" s="396">
        <v>3302347.2399999998</v>
      </c>
      <c r="R10" s="396">
        <v>8222194338.2299995</v>
      </c>
      <c r="S10" s="396">
        <v>6721806768.4499998</v>
      </c>
      <c r="T10" s="396">
        <v>6699424048.5500002</v>
      </c>
      <c r="V10" s="142">
        <f t="shared" si="1"/>
        <v>0</v>
      </c>
      <c r="W10" s="142">
        <f t="shared" si="2"/>
        <v>0</v>
      </c>
      <c r="X10" s="142">
        <f t="shared" si="3"/>
        <v>-8218891990.9900026</v>
      </c>
      <c r="Y10" s="142">
        <f t="shared" si="4"/>
        <v>1500387569.7799997</v>
      </c>
      <c r="Z10" s="142">
        <f t="shared" si="5"/>
        <v>22382719.899999619</v>
      </c>
    </row>
    <row r="11" spans="1:26" ht="18.75">
      <c r="A11">
        <v>607</v>
      </c>
      <c r="B11" s="149">
        <f>'РРО 21-25'!AT551</f>
        <v>773248544.88000023</v>
      </c>
      <c r="C11" s="149">
        <f>'РРО 21-25'!AU551</f>
        <v>771344610.74000025</v>
      </c>
      <c r="D11" s="158">
        <f>'РРО 21-25'!BD551</f>
        <v>680173367.94000006</v>
      </c>
      <c r="E11" s="158">
        <f>'РРО 21-25'!BI551</f>
        <v>647530414.59000003</v>
      </c>
      <c r="F11" s="158">
        <f>'РРО 21-25'!BN551</f>
        <v>648820372.56000018</v>
      </c>
      <c r="H11" s="149" t="e">
        <f>'РРО 21-25'!#REF!</f>
        <v>#REF!</v>
      </c>
      <c r="I11" s="171"/>
      <c r="J11" s="150" t="e">
        <f>'РРО 21-25'!#REF!</f>
        <v>#REF!</v>
      </c>
      <c r="K11" s="150"/>
      <c r="L11" s="163" t="e">
        <f>'РРО 21-25'!#REF!</f>
        <v>#REF!</v>
      </c>
      <c r="M11" s="142" t="e">
        <f>E11-L11</f>
        <v>#REF!</v>
      </c>
      <c r="O11" s="396">
        <v>773248544.88</v>
      </c>
      <c r="P11" s="396">
        <v>771344610.74000001</v>
      </c>
      <c r="Q11" s="396">
        <v>293564.27999999997</v>
      </c>
      <c r="R11" s="396">
        <v>680173367.94000006</v>
      </c>
      <c r="S11" s="396">
        <v>647530414.59000003</v>
      </c>
      <c r="T11" s="396">
        <v>648820372.55999994</v>
      </c>
      <c r="V11" s="142">
        <f t="shared" si="1"/>
        <v>0</v>
      </c>
      <c r="W11" s="142">
        <f t="shared" si="2"/>
        <v>0</v>
      </c>
      <c r="X11" s="142">
        <f t="shared" si="3"/>
        <v>-679879803.66000009</v>
      </c>
      <c r="Y11" s="142">
        <f t="shared" si="4"/>
        <v>32642953.350000024</v>
      </c>
      <c r="Z11" s="142">
        <f t="shared" si="5"/>
        <v>-1289957.9700001478</v>
      </c>
    </row>
    <row r="12" spans="1:26" ht="18.75">
      <c r="A12">
        <v>609</v>
      </c>
      <c r="B12" s="149">
        <f>'РРО 21-25'!AT688</f>
        <v>4031392433.4699988</v>
      </c>
      <c r="C12" s="149">
        <f>'РРО 21-25'!AU688</f>
        <v>4027776522.8399982</v>
      </c>
      <c r="D12" s="158">
        <f>'РРО 21-25'!BD688</f>
        <v>2919999945.8000002</v>
      </c>
      <c r="E12" s="158">
        <f>'РРО 21-25'!BI688</f>
        <v>2293342767.4299998</v>
      </c>
      <c r="F12" s="158">
        <f>'РРО 21-25'!BN688</f>
        <v>2239702009.2400002</v>
      </c>
      <c r="H12" s="149">
        <f>'РРО 21-25'!BX696</f>
        <v>0</v>
      </c>
      <c r="I12" s="171"/>
      <c r="J12" s="161">
        <f>'РРО 21-25'!CC696</f>
        <v>965000</v>
      </c>
      <c r="K12" s="150"/>
      <c r="L12" s="158">
        <f>'РРО 21-25'!CH696</f>
        <v>0</v>
      </c>
      <c r="O12" s="396">
        <v>4031392433.4699998</v>
      </c>
      <c r="P12" s="396">
        <v>4027776522.8400002</v>
      </c>
      <c r="Q12" s="396">
        <v>1837092.94</v>
      </c>
      <c r="R12" s="396">
        <v>2919999945.8000002</v>
      </c>
      <c r="S12" s="396">
        <v>2293342767.4299998</v>
      </c>
      <c r="T12" s="396">
        <v>2239702009.2399998</v>
      </c>
      <c r="V12" s="142">
        <f t="shared" si="1"/>
        <v>0</v>
      </c>
      <c r="W12" s="142">
        <f t="shared" si="2"/>
        <v>0</v>
      </c>
      <c r="X12" s="142">
        <f t="shared" si="3"/>
        <v>-2918162852.8600001</v>
      </c>
      <c r="Y12" s="142">
        <f t="shared" si="4"/>
        <v>626657178.37000036</v>
      </c>
      <c r="Z12" s="142">
        <f t="shared" si="5"/>
        <v>53640758.18999958</v>
      </c>
    </row>
    <row r="13" spans="1:26" ht="18.75">
      <c r="A13">
        <v>611</v>
      </c>
      <c r="B13" s="149">
        <f>'РРО 21-25'!AT742</f>
        <v>275168648.26999992</v>
      </c>
      <c r="C13" s="149">
        <f>'РРО 21-25'!AU742</f>
        <v>271597087.63999993</v>
      </c>
      <c r="D13" s="158">
        <f>'РРО 21-25'!BD742</f>
        <v>295316880.91000003</v>
      </c>
      <c r="E13" s="158">
        <f>'РРО 21-25'!BI742</f>
        <v>250137284.97999996</v>
      </c>
      <c r="F13" s="158">
        <f>'РРО 21-25'!BN742</f>
        <v>250329584.97999996</v>
      </c>
      <c r="H13" s="149">
        <f>'РРО 21-25'!BX732</f>
        <v>654539.44999999995</v>
      </c>
      <c r="I13" s="171"/>
      <c r="J13" s="150">
        <f>'РРО 21-25'!CC732</f>
        <v>551040</v>
      </c>
      <c r="K13" s="150"/>
      <c r="L13" s="163">
        <f>'РРО 21-25'!CH732</f>
        <v>551040</v>
      </c>
      <c r="M13" s="142">
        <f>E13-L13</f>
        <v>249586244.97999996</v>
      </c>
      <c r="O13" s="396">
        <v>275168648.26999998</v>
      </c>
      <c r="P13" s="396">
        <v>271597087.63999999</v>
      </c>
      <c r="Q13" s="396">
        <v>213702.36</v>
      </c>
      <c r="R13" s="396">
        <v>295316880.91000003</v>
      </c>
      <c r="S13" s="396">
        <v>250137284.97999999</v>
      </c>
      <c r="T13" s="396">
        <v>250329584.97999999</v>
      </c>
      <c r="V13" s="142">
        <f t="shared" si="1"/>
        <v>0</v>
      </c>
      <c r="W13" s="142">
        <f t="shared" si="2"/>
        <v>0</v>
      </c>
      <c r="X13" s="142">
        <f t="shared" si="3"/>
        <v>-295103178.55000001</v>
      </c>
      <c r="Y13" s="142">
        <f t="shared" si="4"/>
        <v>45179595.930000067</v>
      </c>
      <c r="Z13" s="142">
        <f t="shared" si="5"/>
        <v>-192299.9999999702</v>
      </c>
    </row>
    <row r="14" spans="1:26" ht="18.75">
      <c r="A14">
        <v>617</v>
      </c>
      <c r="B14" s="151">
        <f>'РРО 21-25'!AT795</f>
        <v>222857183.02999997</v>
      </c>
      <c r="C14" s="151">
        <f>'РРО 21-25'!AU795</f>
        <v>220617806.46999994</v>
      </c>
      <c r="D14" s="158">
        <f>'РРО 21-25'!BD795</f>
        <v>274075509.12999994</v>
      </c>
      <c r="E14" s="158">
        <f>'РРО 21-25'!BI795</f>
        <v>188268091.96000001</v>
      </c>
      <c r="F14" s="158">
        <f>'РРО 21-25'!BN795</f>
        <v>188302271.96000001</v>
      </c>
      <c r="H14" s="168">
        <f>'РРО 21-25'!BX792</f>
        <v>990.66</v>
      </c>
      <c r="I14" s="171">
        <f>B14-H14</f>
        <v>222856192.36999997</v>
      </c>
      <c r="J14" s="152">
        <f>'РРО 21-25'!CC792</f>
        <v>0</v>
      </c>
      <c r="K14" s="150"/>
      <c r="L14" s="158">
        <f>'РРО 21-25'!CH792</f>
        <v>0</v>
      </c>
      <c r="O14" s="396">
        <v>222857183.03</v>
      </c>
      <c r="P14" s="396">
        <v>220617806.47</v>
      </c>
      <c r="Q14" s="396">
        <v>124635.93</v>
      </c>
      <c r="R14" s="396">
        <v>274075509.13</v>
      </c>
      <c r="S14" s="396">
        <v>188268091.96000001</v>
      </c>
      <c r="T14" s="396">
        <v>188302271.96000001</v>
      </c>
      <c r="V14" s="142">
        <f t="shared" si="1"/>
        <v>0</v>
      </c>
      <c r="W14" s="142">
        <f t="shared" si="2"/>
        <v>0</v>
      </c>
      <c r="X14" s="142">
        <f t="shared" si="3"/>
        <v>-273950873.19999993</v>
      </c>
      <c r="Y14" s="142">
        <f t="shared" si="4"/>
        <v>85807417.169999987</v>
      </c>
      <c r="Z14" s="142">
        <f t="shared" si="5"/>
        <v>-34180</v>
      </c>
    </row>
    <row r="15" spans="1:26" ht="18.75">
      <c r="A15">
        <v>618</v>
      </c>
      <c r="B15" s="149">
        <f>'РРО 21-25'!AT850</f>
        <v>223406143.77000001</v>
      </c>
      <c r="C15" s="149">
        <f>'РРО 21-25'!AU850</f>
        <v>223307954.18000001</v>
      </c>
      <c r="D15" s="158">
        <f>'РРО 21-25'!BD850</f>
        <v>248810784.24000001</v>
      </c>
      <c r="E15" s="158">
        <f>'РРО 21-25'!BI850</f>
        <v>164115641.96000001</v>
      </c>
      <c r="F15" s="158">
        <f>'РРО 21-25'!BN850</f>
        <v>164264681.96000001</v>
      </c>
      <c r="H15" s="149">
        <f>'РРО 21-25'!BX865</f>
        <v>1667137</v>
      </c>
      <c r="I15" s="171"/>
      <c r="J15" s="150">
        <f>'РРО 21-25'!CC865</f>
        <v>8461546.4299999997</v>
      </c>
      <c r="K15" s="150"/>
      <c r="L15" s="158">
        <f>'РРО 21-25'!CH865</f>
        <v>1655640</v>
      </c>
      <c r="O15" s="396">
        <v>223406143.77000001</v>
      </c>
      <c r="P15" s="396">
        <v>223307954.18000001</v>
      </c>
      <c r="Q15" s="396">
        <v>134083.71000000002</v>
      </c>
      <c r="R15" s="396">
        <v>248810784.24000001</v>
      </c>
      <c r="S15" s="396">
        <v>164115641.96000001</v>
      </c>
      <c r="T15" s="396">
        <v>164264681.96000001</v>
      </c>
      <c r="V15" s="142">
        <f t="shared" si="1"/>
        <v>0</v>
      </c>
      <c r="W15" s="142">
        <f t="shared" si="2"/>
        <v>0</v>
      </c>
      <c r="X15" s="142">
        <f t="shared" si="3"/>
        <v>-248676700.53</v>
      </c>
      <c r="Y15" s="142">
        <f t="shared" si="4"/>
        <v>84695142.280000001</v>
      </c>
      <c r="Z15" s="142">
        <f t="shared" si="5"/>
        <v>-149040</v>
      </c>
    </row>
    <row r="16" spans="1:26" ht="18.75">
      <c r="A16">
        <v>619</v>
      </c>
      <c r="B16" s="149">
        <f>'РРО 21-25'!AT921</f>
        <v>383358524.27000004</v>
      </c>
      <c r="C16" s="149">
        <f>'РРО 21-25'!AU921</f>
        <v>363189849.59000003</v>
      </c>
      <c r="D16" s="158">
        <f>'РРО 21-25'!BD921</f>
        <v>411117762.28000003</v>
      </c>
      <c r="E16" s="158">
        <f>'РРО 21-25'!BI921</f>
        <v>303055275.85000002</v>
      </c>
      <c r="F16" s="158">
        <f>'РРО 21-25'!BN921</f>
        <v>303171125.85000002</v>
      </c>
      <c r="H16" s="167">
        <f>'РРО 21-25'!BX919</f>
        <v>0</v>
      </c>
      <c r="I16" s="171">
        <f>B16-H16</f>
        <v>383358524.27000004</v>
      </c>
      <c r="J16" s="162">
        <f>'РРО 21-25'!CC919</f>
        <v>379199.16</v>
      </c>
      <c r="K16" s="150">
        <f t="shared" ref="K16:K18" si="6">D16-J16</f>
        <v>410738563.12</v>
      </c>
      <c r="L16" s="163">
        <f>'РРО 21-25'!CH919</f>
        <v>412707.16</v>
      </c>
      <c r="M16" s="142">
        <f>E16-L16</f>
        <v>302642568.69</v>
      </c>
      <c r="O16" s="396">
        <v>383358524.26999998</v>
      </c>
      <c r="P16" s="396">
        <v>363189849.58999997</v>
      </c>
      <c r="Q16" s="396">
        <v>186496.67</v>
      </c>
      <c r="R16" s="396">
        <v>411117762.27999997</v>
      </c>
      <c r="S16" s="396">
        <v>303055275.85000002</v>
      </c>
      <c r="T16" s="396">
        <v>303171125.85000002</v>
      </c>
      <c r="V16" s="142">
        <f t="shared" si="1"/>
        <v>0</v>
      </c>
      <c r="W16" s="142">
        <f t="shared" si="2"/>
        <v>0</v>
      </c>
      <c r="X16" s="142">
        <f t="shared" si="3"/>
        <v>-410931265.61000001</v>
      </c>
      <c r="Y16" s="142">
        <f t="shared" si="4"/>
        <v>108062486.42999995</v>
      </c>
      <c r="Z16" s="142">
        <f t="shared" si="5"/>
        <v>-115850</v>
      </c>
    </row>
    <row r="17" spans="1:26" ht="18.75">
      <c r="A17">
        <v>620</v>
      </c>
      <c r="B17" s="149">
        <f>'РРО 21-25'!AT1008</f>
        <v>2074329803.0499995</v>
      </c>
      <c r="C17" s="149">
        <f>'РРО 21-25'!AU1008</f>
        <v>1961958975.5799997</v>
      </c>
      <c r="D17" s="158">
        <f>'РРО 21-25'!BD1008</f>
        <v>2077266717.0799994</v>
      </c>
      <c r="E17" s="158">
        <f>'РРО 21-25'!BI1008</f>
        <v>538575754.10000002</v>
      </c>
      <c r="F17" s="158">
        <f>'РРО 21-25'!BN1008</f>
        <v>534827624.09999996</v>
      </c>
      <c r="H17" s="167">
        <f>'РРО 21-25'!BX1081</f>
        <v>19294446.669999998</v>
      </c>
      <c r="I17" s="171">
        <f>B17-H17</f>
        <v>2055035356.3799994</v>
      </c>
      <c r="J17" s="162">
        <f>'РРО 21-25'!CC1081</f>
        <v>54257614.170000002</v>
      </c>
      <c r="K17" s="150">
        <f t="shared" si="6"/>
        <v>2023009102.9099994</v>
      </c>
      <c r="L17" s="158">
        <f>'РРО 21-25'!CH1081</f>
        <v>0</v>
      </c>
      <c r="O17" s="396">
        <v>2074329803.05</v>
      </c>
      <c r="P17" s="396">
        <v>1961958975.5799999</v>
      </c>
      <c r="Q17" s="396">
        <v>1103512.46</v>
      </c>
      <c r="R17" s="396">
        <v>2077266717.0799999</v>
      </c>
      <c r="S17" s="396">
        <v>538575754.10000002</v>
      </c>
      <c r="T17" s="396">
        <v>534827624.10000002</v>
      </c>
      <c r="V17" s="142">
        <f t="shared" si="1"/>
        <v>0</v>
      </c>
      <c r="W17" s="142">
        <f t="shared" si="2"/>
        <v>0</v>
      </c>
      <c r="X17" s="142">
        <f t="shared" si="3"/>
        <v>-2076163204.6199994</v>
      </c>
      <c r="Y17" s="142">
        <f t="shared" si="4"/>
        <v>1538690962.98</v>
      </c>
      <c r="Z17" s="142">
        <f t="shared" si="5"/>
        <v>3748130.0000000596</v>
      </c>
    </row>
    <row r="18" spans="1:26" ht="18.75">
      <c r="A18">
        <v>621</v>
      </c>
      <c r="B18" s="149">
        <f>'РРО 21-25'!AT1090</f>
        <v>3168800803.3900003</v>
      </c>
      <c r="C18" s="149">
        <f>'РРО 21-25'!AU1090</f>
        <v>2489659692.7300005</v>
      </c>
      <c r="D18" s="158">
        <f>'РРО 21-25'!BD1090</f>
        <v>1762787545.6599998</v>
      </c>
      <c r="E18" s="158">
        <f>'РРО 21-25'!BI1090</f>
        <v>3279859697.79</v>
      </c>
      <c r="F18" s="158">
        <f>'РРО 21-25'!BN1090</f>
        <v>104047990</v>
      </c>
      <c r="H18" s="149">
        <f>'РРО 21-25'!BX1153</f>
        <v>129984.11</v>
      </c>
      <c r="I18" s="171"/>
      <c r="J18" s="162">
        <f>'РРО 21-25'!CC1153</f>
        <v>0</v>
      </c>
      <c r="K18" s="150">
        <f t="shared" si="6"/>
        <v>1762787545.6599998</v>
      </c>
      <c r="L18" s="158">
        <f>'РРО 21-25'!CH1153</f>
        <v>0</v>
      </c>
      <c r="O18" s="396">
        <v>3168800803.3899999</v>
      </c>
      <c r="P18" s="396">
        <v>2489659692.73</v>
      </c>
      <c r="Q18" s="396">
        <v>764330.04</v>
      </c>
      <c r="R18" s="396">
        <v>1762787545.6600001</v>
      </c>
      <c r="S18" s="396">
        <v>3279859697.79</v>
      </c>
      <c r="T18" s="396">
        <v>104047990</v>
      </c>
      <c r="V18" s="142">
        <f t="shared" si="1"/>
        <v>0</v>
      </c>
      <c r="W18" s="142">
        <f t="shared" si="2"/>
        <v>0</v>
      </c>
      <c r="X18" s="142">
        <f t="shared" si="3"/>
        <v>-1762023215.6199999</v>
      </c>
      <c r="Y18" s="142">
        <f t="shared" si="4"/>
        <v>-1517072152.1299999</v>
      </c>
      <c r="Z18" s="142">
        <f t="shared" si="5"/>
        <v>3175811707.79</v>
      </c>
    </row>
    <row r="19" spans="1:26" ht="18.75">
      <c r="A19">
        <v>624</v>
      </c>
      <c r="B19" s="149">
        <f>'РРО 21-25'!AT1139</f>
        <v>130509349.63000001</v>
      </c>
      <c r="C19" s="149">
        <f>'РРО 21-25'!AU1139</f>
        <v>129450332.72</v>
      </c>
      <c r="D19" s="158">
        <f>'РРО 21-25'!BD1139</f>
        <v>131117461.58</v>
      </c>
      <c r="E19" s="158">
        <f>'РРО 21-25'!BI1139</f>
        <v>126660930</v>
      </c>
      <c r="F19" s="158">
        <f>'РРО 21-25'!BN1139</f>
        <v>126729580</v>
      </c>
      <c r="H19" s="149" t="e">
        <f>'РРО 21-25'!#REF!</f>
        <v>#REF!</v>
      </c>
      <c r="I19" s="171"/>
      <c r="J19" s="150" t="e">
        <f>'РРО 21-25'!#REF!</f>
        <v>#REF!</v>
      </c>
      <c r="K19" s="150"/>
      <c r="L19" s="158" t="e">
        <f>'РРО 21-25'!#REF!</f>
        <v>#REF!</v>
      </c>
      <c r="O19" s="396">
        <v>130509349.63</v>
      </c>
      <c r="P19" s="396">
        <v>129450332.72</v>
      </c>
      <c r="Q19" s="396">
        <v>73422.849999999991</v>
      </c>
      <c r="R19" s="396">
        <v>131117461.58</v>
      </c>
      <c r="S19" s="396">
        <v>126660930</v>
      </c>
      <c r="T19" s="396">
        <v>126729580</v>
      </c>
      <c r="V19" s="142">
        <f t="shared" si="1"/>
        <v>0</v>
      </c>
      <c r="W19" s="142">
        <f t="shared" si="2"/>
        <v>0</v>
      </c>
      <c r="X19" s="142">
        <f t="shared" si="3"/>
        <v>-131044038.73</v>
      </c>
      <c r="Y19" s="142">
        <f t="shared" si="4"/>
        <v>4456531.5799999982</v>
      </c>
      <c r="Z19" s="142">
        <f t="shared" si="5"/>
        <v>-68650</v>
      </c>
    </row>
    <row r="20" spans="1:26" ht="18.75">
      <c r="A20">
        <v>643</v>
      </c>
      <c r="B20" s="149">
        <f>'РРО 21-25'!AT1158</f>
        <v>25334489.189999994</v>
      </c>
      <c r="C20" s="149">
        <f>'РРО 21-25'!AU1158</f>
        <v>25334489.189999994</v>
      </c>
      <c r="D20" s="157">
        <f>'РРО 21-25'!BD1158</f>
        <v>19734969.52</v>
      </c>
      <c r="E20" s="158">
        <f>'РРО 21-25'!BI1158</f>
        <v>19586290</v>
      </c>
      <c r="F20" s="157">
        <f>'РРО 21-25'!BN1158</f>
        <v>19604620</v>
      </c>
      <c r="H20" s="149" t="e">
        <f>'РРО 21-25'!#REF!</f>
        <v>#REF!</v>
      </c>
      <c r="I20" s="171"/>
      <c r="J20" s="150" t="e">
        <f>'РРО 21-25'!#REF!</f>
        <v>#REF!</v>
      </c>
      <c r="K20" s="150"/>
      <c r="L20" s="158" t="e">
        <f>'РРО 21-25'!#REF!</f>
        <v>#REF!</v>
      </c>
      <c r="O20" s="396">
        <v>25334489.190000001</v>
      </c>
      <c r="P20" s="396">
        <v>25334489.190000001</v>
      </c>
      <c r="Q20" s="396">
        <v>5460.48</v>
      </c>
      <c r="R20" s="396">
        <v>19734969.52</v>
      </c>
      <c r="S20" s="396">
        <v>19586290</v>
      </c>
      <c r="T20" s="396">
        <v>19604620</v>
      </c>
      <c r="V20" s="142">
        <f t="shared" si="1"/>
        <v>0</v>
      </c>
      <c r="W20" s="142">
        <f t="shared" si="2"/>
        <v>0</v>
      </c>
      <c r="X20" s="142">
        <f t="shared" si="3"/>
        <v>-19729509.039999999</v>
      </c>
      <c r="Y20" s="142">
        <f t="shared" si="4"/>
        <v>148679.51999999955</v>
      </c>
      <c r="Z20" s="142">
        <f t="shared" si="5"/>
        <v>-18330</v>
      </c>
    </row>
    <row r="21" spans="1:26" ht="18.75">
      <c r="A21" s="143" t="s">
        <v>45</v>
      </c>
      <c r="B21" s="144">
        <f>SUM(B5:B20)</f>
        <v>18812786981.149998</v>
      </c>
      <c r="C21" s="153">
        <f>SUM(C5:C20)</f>
        <v>17698091333.709999</v>
      </c>
      <c r="D21" s="159">
        <f>SUM(D5:D20)</f>
        <v>18293871097.900005</v>
      </c>
      <c r="E21" s="159">
        <f>SUM(E5:E20)</f>
        <v>15482524441.459999</v>
      </c>
      <c r="F21" s="159">
        <f>SUM(F5:F20)</f>
        <v>12202506075.529999</v>
      </c>
      <c r="H21" s="169" t="e">
        <f>SUM(H5:H20)</f>
        <v>#REF!</v>
      </c>
      <c r="I21" s="171" t="e">
        <f>B21-H21</f>
        <v>#REF!</v>
      </c>
      <c r="J21" s="169" t="e">
        <f>SUM(J5:J20)</f>
        <v>#REF!</v>
      </c>
      <c r="K21" s="150" t="e">
        <f>D21-J21</f>
        <v>#REF!</v>
      </c>
      <c r="L21" s="169" t="e">
        <f>SUM(L5:L20)</f>
        <v>#REF!</v>
      </c>
      <c r="M21" s="142" t="e">
        <f>E21-L21</f>
        <v>#REF!</v>
      </c>
      <c r="O21" s="392">
        <f t="shared" ref="O21:Q21" si="7">SUM(O5:O20)</f>
        <v>18812786981.150002</v>
      </c>
      <c r="P21" s="392">
        <f t="shared" si="7"/>
        <v>17698091333.709999</v>
      </c>
      <c r="Q21" s="392">
        <f t="shared" si="7"/>
        <v>8661373.129999999</v>
      </c>
      <c r="R21" s="392">
        <f>SUM(R5:R20)</f>
        <v>18293871097.900002</v>
      </c>
      <c r="S21" s="392">
        <f t="shared" ref="S21:T21" si="8">SUM(S5:S20)</f>
        <v>15482524441.459999</v>
      </c>
      <c r="T21" s="392">
        <f t="shared" si="8"/>
        <v>12202506075.529999</v>
      </c>
      <c r="V21" s="142">
        <f t="shared" si="1"/>
        <v>0</v>
      </c>
      <c r="W21" s="142">
        <f t="shared" si="2"/>
        <v>0</v>
      </c>
      <c r="X21" s="142">
        <f t="shared" si="3"/>
        <v>-18285209724.770004</v>
      </c>
      <c r="Y21" s="142">
        <f t="shared" si="4"/>
        <v>2811346656.4400024</v>
      </c>
      <c r="Z21" s="142">
        <f t="shared" si="5"/>
        <v>3280018365.9300003</v>
      </c>
    </row>
    <row r="22" spans="1:26">
      <c r="B22" s="72"/>
      <c r="C22" s="154"/>
      <c r="D22" s="157"/>
      <c r="E22" s="157"/>
      <c r="F22" s="157"/>
      <c r="I22" s="154"/>
      <c r="K22" s="154"/>
    </row>
    <row r="23" spans="1:26" ht="18.75">
      <c r="A23" s="141" t="s">
        <v>1790</v>
      </c>
      <c r="B23" s="393">
        <v>18812786981.150002</v>
      </c>
      <c r="C23" s="393">
        <v>17698091333.709999</v>
      </c>
      <c r="D23" s="393">
        <v>18293871097.900002</v>
      </c>
      <c r="E23" s="393">
        <v>15482524441.459999</v>
      </c>
      <c r="F23" s="393">
        <v>12202506075.529999</v>
      </c>
      <c r="G23" s="392"/>
      <c r="H23" s="144">
        <v>17399833814.57</v>
      </c>
      <c r="I23" s="150"/>
      <c r="J23" s="159">
        <v>17339583701.189999</v>
      </c>
      <c r="K23" s="150"/>
      <c r="L23" s="159">
        <v>13849163476.67</v>
      </c>
    </row>
    <row r="24" spans="1:26">
      <c r="B24" s="72"/>
      <c r="C24" s="154"/>
      <c r="D24" s="157"/>
      <c r="E24" s="157"/>
      <c r="F24" s="157"/>
      <c r="I24" s="154"/>
      <c r="K24" s="154"/>
    </row>
    <row r="25" spans="1:26">
      <c r="B25" s="72"/>
      <c r="C25" s="154"/>
      <c r="D25" s="157"/>
      <c r="E25" s="157"/>
      <c r="F25" s="157"/>
      <c r="I25" s="154"/>
      <c r="K25" s="154"/>
    </row>
    <row r="26" spans="1:26" s="146" customFormat="1" ht="15.75">
      <c r="A26" s="145" t="s">
        <v>1791</v>
      </c>
      <c r="B26" s="164">
        <f>B21-B23</f>
        <v>0</v>
      </c>
      <c r="C26" s="164">
        <f t="shared" ref="C26:F26" si="9">C21-C23</f>
        <v>0</v>
      </c>
      <c r="D26" s="164">
        <f t="shared" si="9"/>
        <v>0</v>
      </c>
      <c r="E26" s="164">
        <f t="shared" si="9"/>
        <v>0</v>
      </c>
      <c r="F26" s="164">
        <f t="shared" si="9"/>
        <v>0</v>
      </c>
      <c r="H26" s="155" t="e">
        <f t="shared" ref="H26:M26" si="10">H21-H23</f>
        <v>#REF!</v>
      </c>
      <c r="I26" s="156" t="e">
        <f t="shared" si="10"/>
        <v>#REF!</v>
      </c>
      <c r="J26" s="155" t="e">
        <f>J21-J23</f>
        <v>#REF!</v>
      </c>
      <c r="K26" s="156" t="e">
        <f t="shared" si="10"/>
        <v>#REF!</v>
      </c>
      <c r="L26" s="155" t="e">
        <f t="shared" si="10"/>
        <v>#REF!</v>
      </c>
      <c r="M26" s="155" t="e">
        <f t="shared" si="10"/>
        <v>#REF!</v>
      </c>
    </row>
    <row r="32" spans="1:26">
      <c r="H32" s="142"/>
      <c r="I32" s="142"/>
    </row>
    <row r="33" spans="8:9">
      <c r="H33" s="142"/>
      <c r="I33" s="142"/>
    </row>
  </sheetData>
  <mergeCells count="2">
    <mergeCell ref="B3:C3"/>
    <mergeCell ref="H3:M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3:I26"/>
  <sheetViews>
    <sheetView workbookViewId="0">
      <selection activeCell="B38" sqref="B38"/>
    </sheetView>
  </sheetViews>
  <sheetFormatPr defaultRowHeight="12.75"/>
  <cols>
    <col min="1" max="1" width="19.85546875" customWidth="1"/>
    <col min="2" max="2" width="19.7109375" customWidth="1"/>
    <col min="3" max="3" width="21.5703125" customWidth="1"/>
    <col min="4" max="4" width="21.140625" customWidth="1"/>
    <col min="5" max="5" width="22.42578125" customWidth="1"/>
    <col min="6" max="6" width="23.7109375" customWidth="1"/>
  </cols>
  <sheetData>
    <row r="3" spans="1:9">
      <c r="B3" s="492">
        <v>2021</v>
      </c>
      <c r="C3" s="493"/>
      <c r="D3" s="157">
        <v>2022</v>
      </c>
      <c r="E3" s="157">
        <v>2023</v>
      </c>
      <c r="F3" s="157">
        <v>2024</v>
      </c>
      <c r="I3" s="141"/>
    </row>
    <row r="4" spans="1:9">
      <c r="B4" s="147" t="s">
        <v>59</v>
      </c>
      <c r="C4" s="148" t="s">
        <v>60</v>
      </c>
      <c r="D4" s="157"/>
      <c r="E4" s="157"/>
      <c r="F4" s="157"/>
    </row>
    <row r="5" spans="1:9" ht="15">
      <c r="A5">
        <v>600</v>
      </c>
      <c r="B5" s="101">
        <f>'РРО 21-25'!AV36+'РРО 21-25'!AX36+'РРО 21-25'!AZ36+'РРО 21-25'!BB36</f>
        <v>55976453.419999994</v>
      </c>
      <c r="C5" s="101">
        <f>'РРО 21-25'!AW36+'РРО 21-25'!AY36+'РРО 21-25'!BA36+'РРО 21-25'!BC36</f>
        <v>55925104.169999994</v>
      </c>
      <c r="D5" s="158">
        <f>'РРО 21-25'!BE36+'РРО 21-25'!BF36+'РРО 21-25'!BG36+'РРО 21-25'!BH36</f>
        <v>59033480</v>
      </c>
      <c r="E5" s="158">
        <f>'РРО 21-25'!BJ36+'РРО 21-25'!BK36+'РРО 21-25'!BL36+'РРО 21-25'!BM36</f>
        <v>56631340</v>
      </c>
      <c r="F5" s="158">
        <f>'РРО 21-25'!BO36+'РРО 21-25'!BP36+'РРО 21-25'!BQ36+'РРО 21-25'!BR36</f>
        <v>56631340</v>
      </c>
    </row>
    <row r="6" spans="1:9">
      <c r="A6">
        <v>601</v>
      </c>
      <c r="B6" s="149">
        <f>'РРО 21-25'!AV116+'РРО 21-25'!AX116+'РРО 21-25'!AZ116+'РРО 21-25'!BB116</f>
        <v>81253769.599999994</v>
      </c>
      <c r="C6" s="149">
        <f>'РРО 21-25'!AW116+'РРО 21-25'!AY116+'РРО 21-25'!BA116+'РРО 21-25'!BC116</f>
        <v>81253769.599999994</v>
      </c>
      <c r="D6" s="191">
        <f>'РРО 21-25'!BE116+'РРО 21-25'!BF116+'РРО 21-25'!BG116+'РРО 21-25'!BH116</f>
        <v>1175561.99</v>
      </c>
      <c r="E6" s="158">
        <f>'РРО 21-25'!BJ116+'РРО 21-25'!BK116+'РРО 21-25'!BL116+'РРО 21-25'!BM116</f>
        <v>0</v>
      </c>
      <c r="F6" s="158">
        <f>'РРО 21-25'!BO116+'РРО 21-25'!BP116+'РРО 21-25'!BQ116+'РРО 21-25'!BR116</f>
        <v>0</v>
      </c>
    </row>
    <row r="7" spans="1:9">
      <c r="A7">
        <v>602</v>
      </c>
      <c r="B7" s="160">
        <f>'РРО 21-25'!AV160+'РРО 21-25'!AX160+'РРО 21-25'!AZ160+'РРО 21-25'!BB160</f>
        <v>285403.27</v>
      </c>
      <c r="C7" s="160">
        <f>'РРО 21-25'!AW160+'РРО 21-25'!AY160+'РРО 21-25'!BA160+'РРО 21-25'!BC160</f>
        <v>285403.27</v>
      </c>
      <c r="D7" s="158">
        <f>'РРО 21-25'!BE160+'РРО 21-25'!BF160+'РРО 21-25'!BG160+'РРО 21-25'!BH160</f>
        <v>0</v>
      </c>
      <c r="E7" s="158">
        <f>'РРО 21-25'!BJ160+'РРО 21-25'!BK160+'РРО 21-25'!BL160+'РРО 21-25'!BM160</f>
        <v>0</v>
      </c>
      <c r="F7" s="158">
        <f>'РРО 21-25'!BO160+'РРО 21-25'!BP160+'РРО 21-25'!BQ160+'РРО 21-25'!BR160</f>
        <v>0</v>
      </c>
    </row>
    <row r="8" spans="1:9">
      <c r="A8">
        <v>604</v>
      </c>
      <c r="B8" s="149" t="e">
        <f>'РРО 21-25'!#REF!+'РРО 21-25'!#REF!+'РРО 21-25'!#REF!+'РРО 21-25'!#REF!</f>
        <v>#REF!</v>
      </c>
      <c r="C8" s="149" t="e">
        <f>'РРО 21-25'!#REF!+'РРО 21-25'!#REF!+'РРО 21-25'!#REF!+'РРО 21-25'!#REF!</f>
        <v>#REF!</v>
      </c>
      <c r="D8" s="158" t="e">
        <f>'РРО 21-25'!#REF!+'РРО 21-25'!#REF!+'РРО 21-25'!#REF!+'РРО 21-25'!#REF!</f>
        <v>#REF!</v>
      </c>
      <c r="E8" s="158" t="e">
        <f>'РРО 21-25'!#REF!+'РРО 21-25'!#REF!+'РРО 21-25'!#REF!+'РРО 21-25'!#REF!</f>
        <v>#REF!</v>
      </c>
      <c r="F8" s="158" t="e">
        <f>'РРО 21-25'!#REF!+'РРО 21-25'!#REF!+'РРО 21-25'!#REF!+'РРО 21-25'!#REF!</f>
        <v>#REF!</v>
      </c>
    </row>
    <row r="9" spans="1:9">
      <c r="A9">
        <v>605</v>
      </c>
      <c r="B9" s="149">
        <f>'РРО 21-25'!AV261+'РРО 21-25'!AX261+'РРО 21-25'!AZ261+'РРО 21-25'!BB261</f>
        <v>200922573.60000002</v>
      </c>
      <c r="C9" s="149">
        <f>'РРО 21-25'!AW261+'РРО 21-25'!AY261+'РРО 21-25'!BA261+'РРО 21-25'!BC261</f>
        <v>200917806.01000002</v>
      </c>
      <c r="D9" s="158">
        <f>'РРО 21-25'!BE261+'РРО 21-25'!BF261+'РРО 21-25'!BG261+'РРО 21-25'!BH261</f>
        <v>171765258.43000001</v>
      </c>
      <c r="E9" s="158">
        <f>'РРО 21-25'!BJ261+'РРО 21-25'!BK261+'РРО 21-25'!BL261+'РРО 21-25'!BM261</f>
        <v>174246510</v>
      </c>
      <c r="F9" s="158">
        <f>'РРО 21-25'!BO261+'РРО 21-25'!BP261+'РРО 21-25'!BQ261+'РРО 21-25'!BR261</f>
        <v>174458760</v>
      </c>
    </row>
    <row r="10" spans="1:9">
      <c r="A10">
        <v>606</v>
      </c>
      <c r="B10" s="149">
        <f>'РРО 21-25'!AV412+'РРО 21-25'!AX412+'РРО 21-25'!AZ412+'РРО 21-25'!BB412</f>
        <v>21723224.559999999</v>
      </c>
      <c r="C10" s="149">
        <f>'РРО 21-25'!AW412+'РРО 21-25'!AY412+'РРО 21-25'!BA412+'РРО 21-25'!BC412</f>
        <v>21723224.559999999</v>
      </c>
      <c r="D10" s="158">
        <f>'РРО 21-25'!BE412+'РРО 21-25'!BF412+'РРО 21-25'!BG412+'РРО 21-25'!BH412</f>
        <v>24644572.670000002</v>
      </c>
      <c r="E10" s="158">
        <f>'РРО 21-25'!BJ412+'РРО 21-25'!BK412+'РРО 21-25'!BL412+'РРО 21-25'!BM412</f>
        <v>23270078.789999999</v>
      </c>
      <c r="F10" s="158">
        <f>'РРО 21-25'!BO412+'РРО 21-25'!BP412+'РРО 21-25'!BQ412+'РРО 21-25'!BR412</f>
        <v>23968188.879999999</v>
      </c>
    </row>
    <row r="11" spans="1:9">
      <c r="A11">
        <v>607</v>
      </c>
      <c r="B11" s="149" t="e">
        <f>'РРО 21-25'!#REF!+'РРО 21-25'!#REF!+'РРО 21-25'!#REF!+'РРО 21-25'!#REF!</f>
        <v>#REF!</v>
      </c>
      <c r="C11" s="149" t="e">
        <f>'РРО 21-25'!#REF!+'РРО 21-25'!#REF!+'РРО 21-25'!#REF!+'РРО 21-25'!#REF!</f>
        <v>#REF!</v>
      </c>
      <c r="D11" s="158" t="e">
        <f>'РРО 21-25'!#REF!+'РРО 21-25'!#REF!+'РРО 21-25'!#REF!+'РРО 21-25'!#REF!</f>
        <v>#REF!</v>
      </c>
      <c r="E11" s="158" t="e">
        <f>'РРО 21-25'!#REF!+'РРО 21-25'!#REF!+'РРО 21-25'!#REF!+'РРО 21-25'!#REF!</f>
        <v>#REF!</v>
      </c>
      <c r="F11" s="158" t="e">
        <f>'РРО 21-25'!#REF!+'РРО 21-25'!#REF!+'РРО 21-25'!#REF!+'РРО 21-25'!#REF!</f>
        <v>#REF!</v>
      </c>
    </row>
    <row r="12" spans="1:9">
      <c r="A12">
        <v>609</v>
      </c>
      <c r="B12" s="160">
        <f>'РРО 21-25'!AV696+'РРО 21-25'!AX696+'РРО 21-25'!AZ696+'РРО 21-25'!BB696</f>
        <v>0</v>
      </c>
      <c r="C12" s="160">
        <f>'РРО 21-25'!AW696+'РРО 21-25'!AY696+'РРО 21-25'!BA696+'РРО 21-25'!BC696</f>
        <v>0</v>
      </c>
      <c r="D12" s="191">
        <f>'РРО 21-25'!BE696+'РРО 21-25'!BF696+'РРО 21-25'!BG696+'РРО 21-25'!BH696</f>
        <v>965000</v>
      </c>
      <c r="E12" s="158">
        <f>'РРО 21-25'!BJ696+'РРО 21-25'!BK696+'РРО 21-25'!BL696+'РРО 21-25'!BM696</f>
        <v>0</v>
      </c>
      <c r="F12" s="158">
        <f>'РРО 21-25'!BO696+'РРО 21-25'!BP696+'РРО 21-25'!BQ696+'РРО 21-25'!BR696</f>
        <v>0</v>
      </c>
    </row>
    <row r="13" spans="1:9">
      <c r="A13">
        <v>611</v>
      </c>
      <c r="B13" s="149">
        <f>'РРО 21-25'!AV732+'РРО 21-25'!AX732+'РРО 21-25'!AZ732+'РРО 21-25'!BB732</f>
        <v>654539.44999999995</v>
      </c>
      <c r="C13" s="149">
        <f>'РРО 21-25'!AW732+'РРО 21-25'!AY732+'РРО 21-25'!BA732+'РРО 21-25'!BC732</f>
        <v>654539.44999999995</v>
      </c>
      <c r="D13" s="158">
        <f>'РРО 21-25'!BE732+'РРО 21-25'!BF732+'РРО 21-25'!BG732+'РРО 21-25'!BH732</f>
        <v>551040</v>
      </c>
      <c r="E13" s="158">
        <f>'РРО 21-25'!BJ732+'РРО 21-25'!BK732+'РРО 21-25'!BL732+'РРО 21-25'!BM732</f>
        <v>551040</v>
      </c>
      <c r="F13" s="158">
        <f>'РРО 21-25'!BO732+'РРО 21-25'!BP732+'РРО 21-25'!BQ732+'РРО 21-25'!BR732</f>
        <v>551040</v>
      </c>
    </row>
    <row r="14" spans="1:9">
      <c r="A14">
        <v>617</v>
      </c>
      <c r="B14" s="151">
        <f>'РРО 21-25'!AV792+'РРО 21-25'!AX792+'РРО 21-25'!AZ792+'РРО 21-25'!BB792</f>
        <v>990.66</v>
      </c>
      <c r="C14" s="151">
        <f>'РРО 21-25'!AW792+'РРО 21-25'!AY792+'РРО 21-25'!BA792+'РРО 21-25'!BC792</f>
        <v>990.66</v>
      </c>
      <c r="D14" s="158">
        <f>'РРО 21-25'!BE792+'РРО 21-25'!BF792+'РРО 21-25'!BG792+'РРО 21-25'!BH792</f>
        <v>0</v>
      </c>
      <c r="E14" s="158">
        <f>'РРО 21-25'!BJ792+'РРО 21-25'!BK792+'РРО 21-25'!BL792+'РРО 21-25'!BM792</f>
        <v>0</v>
      </c>
      <c r="F14" s="158">
        <f>'РРО 21-25'!BO792+'РРО 21-25'!BP792+'РРО 21-25'!BQ792+'РРО 21-25'!BR792</f>
        <v>0</v>
      </c>
    </row>
    <row r="15" spans="1:9">
      <c r="A15">
        <v>618</v>
      </c>
      <c r="B15" s="149">
        <f>'РРО 21-25'!AV865+'РРО 21-25'!AX865+'РРО 21-25'!AZ865+'РРО 21-25'!BB865</f>
        <v>1667137</v>
      </c>
      <c r="C15" s="149">
        <f>'РРО 21-25'!AW865+'РРО 21-25'!AY865+'РРО 21-25'!BA865+'РРО 21-25'!BC865</f>
        <v>1667137</v>
      </c>
      <c r="D15" s="158">
        <f>'РРО 21-25'!BE865+'РРО 21-25'!BF865+'РРО 21-25'!BG865+'РРО 21-25'!BH865</f>
        <v>8461546.4299999997</v>
      </c>
      <c r="E15" s="158">
        <f>'РРО 21-25'!BJ865+'РРО 21-25'!BK865+'РРО 21-25'!BL865+'РРО 21-25'!BM865</f>
        <v>1655640</v>
      </c>
      <c r="F15" s="158">
        <f>'РРО 21-25'!BO865+'РРО 21-25'!BP865+'РРО 21-25'!BQ865+'РРО 21-25'!BR865</f>
        <v>1655640</v>
      </c>
    </row>
    <row r="16" spans="1:9">
      <c r="A16">
        <v>619</v>
      </c>
      <c r="B16" s="149">
        <f>'РРО 21-25'!AV919+'РРО 21-25'!AX919+'РРО 21-25'!AZ919+'РРО 21-25'!BB919</f>
        <v>0</v>
      </c>
      <c r="C16" s="149">
        <f>'РРО 21-25'!AW919+'РРО 21-25'!AY919+'РРО 21-25'!BA919+'РРО 21-25'!BC919</f>
        <v>0</v>
      </c>
      <c r="D16" s="158">
        <f>'РРО 21-25'!BE919+'РРО 21-25'!BF919+'РРО 21-25'!BG919+'РРО 21-25'!BH919</f>
        <v>379199.16</v>
      </c>
      <c r="E16" s="158">
        <f>'РРО 21-25'!BJ919+'РРО 21-25'!BK919+'РРО 21-25'!BL919+'РРО 21-25'!BM919</f>
        <v>412707.16</v>
      </c>
      <c r="F16" s="158">
        <f>'РРО 21-25'!BO919+'РРО 21-25'!BP919+'РРО 21-25'!BQ919+'РРО 21-25'!BR919</f>
        <v>412707.16</v>
      </c>
    </row>
    <row r="17" spans="1:6">
      <c r="A17">
        <v>620</v>
      </c>
      <c r="B17" s="149">
        <f>'РРО 21-25'!AV1081+'РРО 21-25'!AX1081+'РРО 21-25'!AZ1081+'РРО 21-25'!BB1081</f>
        <v>19296531.940000001</v>
      </c>
      <c r="C17" s="149">
        <f>'РРО 21-25'!AW1081+'РРО 21-25'!AY1081+'РРО 21-25'!BA1081+'РРО 21-25'!BC1081</f>
        <v>19294446.669999998</v>
      </c>
      <c r="D17" s="158">
        <f>'РРО 21-25'!BE1081+'РРО 21-25'!BF1081+'РРО 21-25'!BG1081+'РРО 21-25'!BH1081</f>
        <v>54257614.170000002</v>
      </c>
      <c r="E17" s="158">
        <f>'РРО 21-25'!BJ1081+'РРО 21-25'!BK1081+'РРО 21-25'!BL1081+'РРО 21-25'!BM1081</f>
        <v>0</v>
      </c>
      <c r="F17" s="158">
        <f>'РРО 21-25'!BO1081+'РРО 21-25'!BP1081+'РРО 21-25'!BQ1081+'РРО 21-25'!BR1081</f>
        <v>0</v>
      </c>
    </row>
    <row r="18" spans="1:6">
      <c r="A18">
        <v>621</v>
      </c>
      <c r="B18" s="149">
        <f>'РРО 21-25'!AV1153+'РРО 21-25'!AX1153+'РРО 21-25'!AZ1153+'РРО 21-25'!BB1153</f>
        <v>129984.11</v>
      </c>
      <c r="C18" s="149">
        <f>'РРО 21-25'!AW1153+'РРО 21-25'!AY1153+'РРО 21-25'!BA1153+'РРО 21-25'!BC1153</f>
        <v>129984.11</v>
      </c>
      <c r="D18" s="158">
        <f>'РРО 21-25'!BE1153+'РРО 21-25'!BF1153+'РРО 21-25'!BG1153+'РРО 21-25'!BH1153</f>
        <v>0</v>
      </c>
      <c r="E18" s="158">
        <f>'РРО 21-25'!BJ1153+'РРО 21-25'!BK1153+'РРО 21-25'!BL1153+'РРО 21-25'!BM1153</f>
        <v>0</v>
      </c>
      <c r="F18" s="158">
        <f>'РРО 21-25'!BO1153+'РРО 21-25'!BP1153+'РРО 21-25'!BQ1153+'РРО 21-25'!BR1153</f>
        <v>0</v>
      </c>
    </row>
    <row r="19" spans="1:6">
      <c r="A19">
        <v>624</v>
      </c>
      <c r="B19" s="149" t="e">
        <f>'РРО 21-25'!#REF!+'РРО 21-25'!#REF!+'РРО 21-25'!#REF!+'РРО 21-25'!#REF!</f>
        <v>#REF!</v>
      </c>
      <c r="C19" s="149" t="e">
        <f>'РРО 21-25'!#REF!+'РРО 21-25'!#REF!+'РРО 21-25'!#REF!+'РРО 21-25'!#REF!</f>
        <v>#REF!</v>
      </c>
      <c r="D19" s="158" t="e">
        <f>'РРО 21-25'!#REF!+'РРО 21-25'!#REF!+'РРО 21-25'!#REF!+'РРО 21-25'!#REF!</f>
        <v>#REF!</v>
      </c>
      <c r="E19" s="158" t="e">
        <f>'РРО 21-25'!#REF!+'РРО 21-25'!#REF!+'РРО 21-25'!#REF!+'РРО 21-25'!#REF!</f>
        <v>#REF!</v>
      </c>
      <c r="F19" s="158" t="e">
        <f>'РРО 21-25'!#REF!+'РРО 21-25'!#REF!+'РРО 21-25'!#REF!+'РРО 21-25'!#REF!</f>
        <v>#REF!</v>
      </c>
    </row>
    <row r="20" spans="1:6">
      <c r="A20">
        <v>643</v>
      </c>
      <c r="B20" s="149" t="e">
        <f>'РРО 21-25'!#REF!+'РРО 21-25'!#REF!+'РРО 21-25'!#REF!+'РРО 21-25'!#REF!</f>
        <v>#REF!</v>
      </c>
      <c r="C20" s="149" t="e">
        <f>'РРО 21-25'!#REF!+'РРО 21-25'!#REF!+'РРО 21-25'!#REF!+'РРО 21-25'!#REF!</f>
        <v>#REF!</v>
      </c>
      <c r="D20" s="157" t="e">
        <f>'РРО 21-25'!#REF!+'РРО 21-25'!#REF!+'РРО 21-25'!#REF!+'РРО 21-25'!#REF!</f>
        <v>#REF!</v>
      </c>
      <c r="E20" s="158" t="e">
        <f>'РРО 21-25'!#REF!+'РРО 21-25'!#REF!+'РРО 21-25'!#REF!+'РРО 21-25'!#REF!</f>
        <v>#REF!</v>
      </c>
      <c r="F20" s="158" t="e">
        <f>'РРО 21-25'!#REF!+'РРО 21-25'!#REF!+'РРО 21-25'!#REF!+'РРО 21-25'!#REF!</f>
        <v>#REF!</v>
      </c>
    </row>
    <row r="21" spans="1:6">
      <c r="A21" s="143" t="s">
        <v>45</v>
      </c>
      <c r="B21" s="144" t="e">
        <f>SUM(B5:B20)</f>
        <v>#REF!</v>
      </c>
      <c r="C21" s="153" t="e">
        <f>SUM(C5:C20)</f>
        <v>#REF!</v>
      </c>
      <c r="D21" s="159" t="e">
        <f>SUM(D5:D20)</f>
        <v>#REF!</v>
      </c>
      <c r="E21" s="159" t="e">
        <f>SUM(E5:E20)</f>
        <v>#REF!</v>
      </c>
      <c r="F21" s="159" t="e">
        <f>SUM(F5:F20)</f>
        <v>#REF!</v>
      </c>
    </row>
    <row r="22" spans="1:6">
      <c r="B22" s="72"/>
      <c r="C22" s="154"/>
      <c r="D22" s="157"/>
      <c r="E22" s="157"/>
      <c r="F22" s="157"/>
    </row>
    <row r="23" spans="1:6">
      <c r="A23" s="141" t="s">
        <v>1790</v>
      </c>
      <c r="B23" s="144">
        <v>17399833814.57</v>
      </c>
      <c r="C23" s="153">
        <v>16358865272.65</v>
      </c>
      <c r="D23" s="159">
        <v>17339583701.189999</v>
      </c>
      <c r="E23" s="159">
        <v>13849163476.67</v>
      </c>
      <c r="F23" s="159">
        <v>13683112673.639999</v>
      </c>
    </row>
    <row r="24" spans="1:6">
      <c r="B24" s="72"/>
      <c r="C24" s="154"/>
      <c r="D24" s="157"/>
      <c r="E24" s="157"/>
      <c r="F24" s="157"/>
    </row>
    <row r="25" spans="1:6">
      <c r="B25" s="72"/>
      <c r="C25" s="154"/>
      <c r="D25" s="157"/>
      <c r="E25" s="157"/>
      <c r="F25" s="157"/>
    </row>
    <row r="26" spans="1:6" s="146" customFormat="1" ht="15.75">
      <c r="A26" s="145" t="s">
        <v>1791</v>
      </c>
      <c r="B26" s="164" t="e">
        <f>B21-B23</f>
        <v>#REF!</v>
      </c>
      <c r="C26" s="190" t="e">
        <f>C21-C23</f>
        <v>#REF!</v>
      </c>
      <c r="D26" s="165" t="e">
        <f>D21-D23</f>
        <v>#REF!</v>
      </c>
      <c r="E26" s="165" t="e">
        <f>E21-E23</f>
        <v>#REF!</v>
      </c>
      <c r="F26" s="165" t="e">
        <f>F21-F23</f>
        <v>#REF!</v>
      </c>
    </row>
  </sheetData>
  <mergeCells count="1">
    <mergeCell ref="B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M29"/>
  <sheetViews>
    <sheetView workbookViewId="0">
      <selection activeCell="E33" sqref="E33"/>
    </sheetView>
  </sheetViews>
  <sheetFormatPr defaultRowHeight="12.75"/>
  <cols>
    <col min="3" max="3" width="16" bestFit="1" customWidth="1"/>
    <col min="4" max="4" width="16.140625" customWidth="1"/>
    <col min="5" max="5" width="16.5703125" customWidth="1"/>
    <col min="6" max="6" width="17" customWidth="1"/>
    <col min="10" max="10" width="16.85546875" customWidth="1"/>
    <col min="11" max="11" width="16.140625" customWidth="1"/>
    <col min="12" max="12" width="12.7109375" customWidth="1"/>
    <col min="13" max="13" width="16.42578125" customWidth="1"/>
  </cols>
  <sheetData>
    <row r="2" spans="1:13">
      <c r="C2" s="498">
        <v>2021</v>
      </c>
      <c r="D2" s="498"/>
      <c r="E2" s="498"/>
      <c r="F2" s="498"/>
    </row>
    <row r="3" spans="1:13">
      <c r="A3" s="141"/>
      <c r="C3" s="497" t="s">
        <v>59</v>
      </c>
      <c r="D3" s="497"/>
      <c r="E3" s="497"/>
      <c r="F3" s="497"/>
      <c r="J3" s="496">
        <v>2022</v>
      </c>
      <c r="K3" s="496"/>
      <c r="L3" s="496"/>
      <c r="M3" s="496"/>
    </row>
    <row r="4" spans="1:13">
      <c r="C4" s="141" t="s">
        <v>1795</v>
      </c>
      <c r="D4" s="141" t="s">
        <v>1796</v>
      </c>
      <c r="E4" s="141" t="s">
        <v>1797</v>
      </c>
      <c r="F4" s="141" t="s">
        <v>1794</v>
      </c>
      <c r="J4" s="141" t="s">
        <v>1795</v>
      </c>
      <c r="K4" s="141" t="s">
        <v>1796</v>
      </c>
      <c r="L4" s="141" t="s">
        <v>1797</v>
      </c>
      <c r="M4" s="141" t="s">
        <v>1794</v>
      </c>
    </row>
    <row r="5" spans="1:13">
      <c r="B5" s="141" t="s">
        <v>45</v>
      </c>
      <c r="C5" s="142" t="e">
        <f>'РРО 21-25'!AV36+'РРО 21-25'!AV116+'РРО 21-25'!AV160+'РРО 21-25'!#REF!+'РРО 21-25'!AV261+'РРО 21-25'!AV412+'РРО 21-25'!#REF!+'РРО 21-25'!AV696+'РРО 21-25'!AV732+'РРО 21-25'!AV792+'РРО 21-25'!AV865+'РРО 21-25'!AV919+'РРО 21-25'!AV1081+'РРО 21-25'!AV1153+'РРО 21-25'!#REF!+'РРО 21-25'!#REF!</f>
        <v>#REF!</v>
      </c>
      <c r="D5" s="142" t="e">
        <f>'РРО 21-25'!AX36+'РРО 21-25'!AX116+'РРО 21-25'!AX160+'РРО 21-25'!#REF!+'РРО 21-25'!AX261+'РРО 21-25'!AX412+'РРО 21-25'!#REF!+'РРО 21-25'!AX696+'РРО 21-25'!AX732+'РРО 21-25'!AX792+'РРО 21-25'!AX865+'РРО 21-25'!AX919+'РРО 21-25'!AX1081+'РРО 21-25'!AX1153+'РРО 21-25'!#REF!+'РРО 21-25'!#REF!</f>
        <v>#REF!</v>
      </c>
      <c r="E5" s="142" t="e">
        <f>'РРО 21-25'!AZ36+'РРО 21-25'!AZ116+'РРО 21-25'!AZ160+'РРО 21-25'!#REF!+'РРО 21-25'!AZ261+'РРО 21-25'!AZ412+'РРО 21-25'!#REF!+'РРО 21-25'!AZ696+'РРО 21-25'!AZ732+'РРО 21-25'!AZ792+'РРО 21-25'!AZ865+'РРО 21-25'!AZ919+'РРО 21-25'!AZ1081+'РРО 21-25'!AZ1153+'РРО 21-25'!#REF!+'РРО 21-25'!#REF!</f>
        <v>#REF!</v>
      </c>
      <c r="F5" s="142" t="e">
        <f>'РРО 21-25'!BB36+'РРО 21-25'!BB116+'РРО 21-25'!BB160+'РРО 21-25'!#REF!+'РРО 21-25'!BB261+'РРО 21-25'!BB412+'РРО 21-25'!#REF!+'РРО 21-25'!BB696+'РРО 21-25'!BB732+'РРО 21-25'!BB792+'РРО 21-25'!BB865+'РРО 21-25'!BB919+'РРО 21-25'!BB1081+'РРО 21-25'!BB1153+'РРО 21-25'!#REF!+'РРО 21-25'!#REF!</f>
        <v>#REF!</v>
      </c>
      <c r="I5" s="141" t="s">
        <v>45</v>
      </c>
      <c r="J5" s="142" t="e">
        <f>'РРО 21-25'!BE36+'РРО 21-25'!BE116+'РРО 21-25'!BE160+'РРО 21-25'!#REF!+'РРО 21-25'!BE261+'РРО 21-25'!BE412+'РРО 21-25'!#REF!+'РРО 21-25'!BE696+'РРО 21-25'!BE732+'РРО 21-25'!BE792+'РРО 21-25'!BE865+'РРО 21-25'!BE919+'РРО 21-25'!BE1081+'РРО 21-25'!BE1153+'РРО 21-25'!#REF!+'РРО 21-25'!#REF!</f>
        <v>#REF!</v>
      </c>
      <c r="K5" s="142" t="e">
        <f>'РРО 21-25'!BF36+'РРО 21-25'!BF116+'РРО 21-25'!BF160+'РРО 21-25'!#REF!+'РРО 21-25'!BF261+'РРО 21-25'!BF412+'РРО 21-25'!#REF!+'РРО 21-25'!BF696+'РРО 21-25'!BF732+'РРО 21-25'!BF792+'РРО 21-25'!BF865+'РРО 21-25'!BF919+'РРО 21-25'!BF1081+'РРО 21-25'!BF1153+'РРО 21-25'!#REF!+'РРО 21-25'!#REF!</f>
        <v>#REF!</v>
      </c>
      <c r="L5" s="142" t="e">
        <f>'РРО 21-25'!BG36+'РРО 21-25'!BG116+'РРО 21-25'!BG160+'РРО 21-25'!#REF!+'РРО 21-25'!BG261+'РРО 21-25'!BG412+'РРО 21-25'!#REF!+'РРО 21-25'!BG696+'РРО 21-25'!BG732+'РРО 21-25'!BG792+'РРО 21-25'!BG865+'РРО 21-25'!BG919+'РРО 21-25'!BG1081+'РРО 21-25'!BG1153+'РРО 21-25'!#REF!+'РРО 21-25'!#REF!</f>
        <v>#REF!</v>
      </c>
      <c r="M5" s="142" t="e">
        <f>'РРО 21-25'!BH36+'РРО 21-25'!BH116+'РРО 21-25'!BH160+'РРО 21-25'!#REF!+'РРО 21-25'!BH261+'РРО 21-25'!BH412+'РРО 21-25'!#REF!+'РРО 21-25'!BH696+'РРО 21-25'!BH732+'РРО 21-25'!BH792+'РРО 21-25'!BH865+'РРО 21-25'!BH919+'РРО 21-25'!BH1081+'РРО 21-25'!BH1153+'РРО 21-25'!#REF!+'РРО 21-25'!#REF!</f>
        <v>#REF!</v>
      </c>
    </row>
    <row r="7" spans="1:13">
      <c r="B7" s="141" t="s">
        <v>1798</v>
      </c>
      <c r="F7" s="142">
        <v>5743967767.7100039</v>
      </c>
      <c r="I7" s="141" t="s">
        <v>1798</v>
      </c>
      <c r="M7" s="142">
        <v>6141110905.2299995</v>
      </c>
    </row>
    <row r="9" spans="1:13">
      <c r="B9" s="141" t="s">
        <v>1799</v>
      </c>
      <c r="C9" s="172" t="e">
        <f>C7-C5</f>
        <v>#REF!</v>
      </c>
      <c r="D9" s="172" t="e">
        <f>D7-D5</f>
        <v>#REF!</v>
      </c>
      <c r="E9" s="172" t="e">
        <f t="shared" ref="E9" si="0">E7-E5</f>
        <v>#REF!</v>
      </c>
      <c r="F9" s="172" t="e">
        <f>F7-F5</f>
        <v>#REF!</v>
      </c>
      <c r="I9" s="141" t="s">
        <v>1799</v>
      </c>
      <c r="J9" s="172" t="e">
        <f>J7-J5</f>
        <v>#REF!</v>
      </c>
      <c r="K9" s="172" t="e">
        <f>K7-K5</f>
        <v>#REF!</v>
      </c>
      <c r="L9" s="172" t="e">
        <f t="shared" ref="L9" si="1">L7-L5</f>
        <v>#REF!</v>
      </c>
      <c r="M9" s="172" t="e">
        <f>M7-M5</f>
        <v>#REF!</v>
      </c>
    </row>
    <row r="13" spans="1:13">
      <c r="C13" s="497" t="s">
        <v>60</v>
      </c>
      <c r="D13" s="496"/>
      <c r="E13" s="496"/>
      <c r="F13" s="496"/>
      <c r="J13" s="496">
        <v>2023</v>
      </c>
      <c r="K13" s="496"/>
      <c r="L13" s="496"/>
      <c r="M13" s="496"/>
    </row>
    <row r="14" spans="1:13">
      <c r="C14" s="141" t="s">
        <v>1795</v>
      </c>
      <c r="D14" s="141" t="s">
        <v>1796</v>
      </c>
      <c r="E14" s="141" t="s">
        <v>1797</v>
      </c>
      <c r="F14" s="141" t="s">
        <v>1794</v>
      </c>
      <c r="J14" s="141" t="s">
        <v>1795</v>
      </c>
      <c r="K14" s="141" t="s">
        <v>1796</v>
      </c>
      <c r="L14" s="141" t="s">
        <v>1797</v>
      </c>
      <c r="M14" s="141" t="s">
        <v>1794</v>
      </c>
    </row>
    <row r="15" spans="1:13">
      <c r="B15" s="141" t="s">
        <v>45</v>
      </c>
      <c r="C15" s="142" t="e">
        <f>'РРО 21-25'!AW36+'РРО 21-25'!AW116+'РРО 21-25'!AW160+'РРО 21-25'!#REF!+'РРО 21-25'!AW261+'РРО 21-25'!AW412+'РРО 21-25'!#REF!+'РРО 21-25'!AW696+'РРО 21-25'!AW732+'РРО 21-25'!AW792+'РРО 21-25'!AW865+'РРО 21-25'!AW919+'РРО 21-25'!AW1081+'РРО 21-25'!AW1153+'РРО 21-25'!#REF!+'РРО 21-25'!#REF!</f>
        <v>#REF!</v>
      </c>
      <c r="D15" s="142" t="e">
        <f>'РРО 21-25'!AY36+'РРО 21-25'!AY116+'РРО 21-25'!AY160+'РРО 21-25'!#REF!+'РРО 21-25'!AY261+'РРО 21-25'!AY412+'РРО 21-25'!#REF!+'РРО 21-25'!AY696+'РРО 21-25'!AY732+'РРО 21-25'!AY792+'РРО 21-25'!AY865+'РРО 21-25'!AY919+'РРО 21-25'!AY1081+'РРО 21-25'!AY1153+'РРО 21-25'!#REF!+'РРО 21-25'!#REF!</f>
        <v>#REF!</v>
      </c>
      <c r="E15" s="142" t="e">
        <f>'РРО 21-25'!BA36+'РРО 21-25'!BA116+'РРО 21-25'!BA160+'РРО 21-25'!#REF!+'РРО 21-25'!BA261+'РРО 21-25'!BA412+'РРО 21-25'!#REF!+'РРО 21-25'!BA696+'РРО 21-25'!BA732+'РРО 21-25'!BA792+'РРО 21-25'!BA865+'РРО 21-25'!BA919+'РРО 21-25'!BA1081+'РРО 21-25'!BA1153+'РРО 21-25'!#REF!+'РРО 21-25'!#REF!</f>
        <v>#REF!</v>
      </c>
      <c r="F15" s="142" t="e">
        <f>'РРО 21-25'!BC36+'РРО 21-25'!BC116+'РРО 21-25'!BC160+'РРО 21-25'!#REF!+'РРО 21-25'!BC261+'РРО 21-25'!BC412+'РРО 21-25'!#REF!+'РРО 21-25'!BC696+'РРО 21-25'!BC732+'РРО 21-25'!BC792+'РРО 21-25'!BC865+'РРО 21-25'!BC919+'РРО 21-25'!BC1081+'РРО 21-25'!BC1153+'РРО 21-25'!#REF!+'РРО 21-25'!#REF!</f>
        <v>#REF!</v>
      </c>
      <c r="I15" s="141" t="s">
        <v>45</v>
      </c>
      <c r="J15" s="142" t="e">
        <f>'РРО 21-25'!BJ36+'РРО 21-25'!BJ116+'РРО 21-25'!BJ160+'РРО 21-25'!#REF!+'РРО 21-25'!BJ261+'РРО 21-25'!BJ412+'РРО 21-25'!#REF!+'РРО 21-25'!BJ696+'РРО 21-25'!BJ732+'РРО 21-25'!BJ792+'РРО 21-25'!BJ865+'РРО 21-25'!BJ919+'РРО 21-25'!BJ1081+'РРО 21-25'!BJ1153+'РРО 21-25'!#REF!+'РРО 21-25'!#REF!</f>
        <v>#REF!</v>
      </c>
      <c r="K15" s="142" t="e">
        <f>'РРО 21-25'!BK36+'РРО 21-25'!BK116+'РРО 21-25'!BK160+'РРО 21-25'!#REF!+'РРО 21-25'!BK261+'РРО 21-25'!BK412+'РРО 21-25'!#REF!+'РРО 21-25'!BK696+'РРО 21-25'!BK732+'РРО 21-25'!BK792+'РРО 21-25'!BK865+'РРО 21-25'!BK919+'РРО 21-25'!BK1081+'РРО 21-25'!BK1153+'РРО 21-25'!#REF!+'РРО 21-25'!#REF!</f>
        <v>#REF!</v>
      </c>
      <c r="L15" s="142" t="e">
        <f>'РРО 21-25'!BL36+'РРО 21-25'!BL116+'РРО 21-25'!BL160+'РРО 21-25'!#REF!+'РРО 21-25'!BL261+'РРО 21-25'!BL412+'РРО 21-25'!#REF!+'РРО 21-25'!BL696+'РРО 21-25'!BL732+'РРО 21-25'!BL792+'РРО 21-25'!BL865+'РРО 21-25'!BL919+'РРО 21-25'!BL1081+'РРО 21-25'!BL1153+'РРО 21-25'!#REF!+'РРО 21-25'!#REF!</f>
        <v>#REF!</v>
      </c>
      <c r="M15" s="142" t="e">
        <f>'РРО 21-25'!BM36+'РРО 21-25'!BM116+'РРО 21-25'!BM160+'РРО 21-25'!#REF!+'РРО 21-25'!BM261+'РРО 21-25'!BM412+'РРО 21-25'!#REF!+'РРО 21-25'!BM696+'РРО 21-25'!BM732+'РРО 21-25'!BM792+'РРО 21-25'!BM865+'РРО 21-25'!BM919+'РРО 21-25'!BM1081+'РРО 21-25'!BM1153+'РРО 21-25'!#REF!+'РРО 21-25'!#REF!</f>
        <v>#REF!</v>
      </c>
    </row>
    <row r="17" spans="2:13">
      <c r="B17" s="141" t="s">
        <v>1798</v>
      </c>
      <c r="F17" s="142">
        <v>5452605280.2199993</v>
      </c>
      <c r="I17" s="141" t="s">
        <v>1798</v>
      </c>
      <c r="M17" s="142">
        <v>5366053872.7399998</v>
      </c>
    </row>
    <row r="19" spans="2:13">
      <c r="B19" s="141" t="s">
        <v>1799</v>
      </c>
      <c r="C19" s="172" t="e">
        <f>C17-C15</f>
        <v>#REF!</v>
      </c>
      <c r="D19" s="172" t="e">
        <f t="shared" ref="D19:F19" si="2">D17-D15</f>
        <v>#REF!</v>
      </c>
      <c r="E19" s="172" t="e">
        <f t="shared" si="2"/>
        <v>#REF!</v>
      </c>
      <c r="F19" s="172" t="e">
        <f t="shared" si="2"/>
        <v>#REF!</v>
      </c>
      <c r="I19" s="141" t="s">
        <v>1799</v>
      </c>
      <c r="J19" s="172" t="e">
        <f>J17-J15</f>
        <v>#REF!</v>
      </c>
      <c r="K19" s="172" t="e">
        <f>K17-K15</f>
        <v>#REF!</v>
      </c>
      <c r="L19" s="172" t="e">
        <f t="shared" ref="L19:M19" si="3">L17-L15</f>
        <v>#REF!</v>
      </c>
      <c r="M19" s="172" t="e">
        <f t="shared" si="3"/>
        <v>#REF!</v>
      </c>
    </row>
    <row r="23" spans="2:13">
      <c r="J23" s="496">
        <v>2023</v>
      </c>
      <c r="K23" s="496"/>
      <c r="L23" s="496"/>
      <c r="M23" s="496"/>
    </row>
    <row r="24" spans="2:13">
      <c r="J24" s="141" t="s">
        <v>1795</v>
      </c>
      <c r="K24" s="141" t="s">
        <v>1796</v>
      </c>
      <c r="L24" s="141" t="s">
        <v>1797</v>
      </c>
      <c r="M24" s="141" t="s">
        <v>1794</v>
      </c>
    </row>
    <row r="25" spans="2:13">
      <c r="I25" s="141" t="s">
        <v>45</v>
      </c>
      <c r="J25" s="142" t="e">
        <f>'РРО 21-25'!BO36+'РРО 21-25'!BO116+'РРО 21-25'!BO160+'РРО 21-25'!#REF!+'РРО 21-25'!BO261+'РРО 21-25'!BO412+'РРО 21-25'!#REF!+'РРО 21-25'!BO696+'РРО 21-25'!BO732+'РРО 21-25'!BO792+'РРО 21-25'!BO865+'РРО 21-25'!BO919+'РРО 21-25'!BO1081+'РРО 21-25'!BO1153+'РРО 21-25'!#REF!+'РРО 21-25'!#REF!</f>
        <v>#REF!</v>
      </c>
      <c r="K25" s="142" t="e">
        <f>'РРО 21-25'!BP36+'РРО 21-25'!BP116+'РРО 21-25'!BP160+'РРО 21-25'!#REF!+'РРО 21-25'!BP261+'РРО 21-25'!BP412+'РРО 21-25'!#REF!+'РРО 21-25'!BP696+'РРО 21-25'!BP732+'РРО 21-25'!BP792+'РРО 21-25'!BP865+'РРО 21-25'!BP919+'РРО 21-25'!BP1081+'РРО 21-25'!BP1153+'РРО 21-25'!#REF!+'РРО 21-25'!#REF!</f>
        <v>#REF!</v>
      </c>
      <c r="L25" s="142" t="e">
        <f>'РРО 21-25'!BQ36+'РРО 21-25'!BQ116+'РРО 21-25'!BQ160+'РРО 21-25'!#REF!+'РРО 21-25'!BQ261+'РРО 21-25'!BQ412+'РРО 21-25'!#REF!+'РРО 21-25'!BQ696+'РРО 21-25'!BQ732+'РРО 21-25'!BQ792+'РРО 21-25'!BQ865+'РРО 21-25'!BQ919+'РРО 21-25'!BQ1081+'РРО 21-25'!BQ1153+'РРО 21-25'!#REF!+'РРО 21-25'!#REF!</f>
        <v>#REF!</v>
      </c>
      <c r="M25" s="142" t="e">
        <f>'РРО 21-25'!BR36+'РРО 21-25'!BR116+'РРО 21-25'!BR160+'РРО 21-25'!#REF!+'РРО 21-25'!BR261+'РРО 21-25'!BR412+'РРО 21-25'!#REF!+'РРО 21-25'!BR696+'РРО 21-25'!BR732+'РРО 21-25'!BR792+'РРО 21-25'!BR865+'РРО 21-25'!BR919+'РРО 21-25'!BR1081+'РРО 21-25'!BR1153+'РРО 21-25'!#REF!+'РРО 21-25'!#REF!</f>
        <v>#REF!</v>
      </c>
    </row>
    <row r="26" spans="2:13" s="146" customFormat="1" ht="15.75">
      <c r="I26"/>
    </row>
    <row r="27" spans="2:13">
      <c r="I27" s="141" t="s">
        <v>1798</v>
      </c>
      <c r="M27" s="142">
        <v>5339469009.7299995</v>
      </c>
    </row>
    <row r="29" spans="2:13">
      <c r="I29" s="141" t="s">
        <v>1799</v>
      </c>
      <c r="J29" s="172" t="e">
        <f>J27-J25</f>
        <v>#REF!</v>
      </c>
      <c r="K29" s="172" t="e">
        <f>K27-K25</f>
        <v>#REF!</v>
      </c>
      <c r="L29" s="172" t="e">
        <f t="shared" ref="L29:M29" si="4">L27-L25</f>
        <v>#REF!</v>
      </c>
      <c r="M29" s="172" t="e">
        <f t="shared" si="4"/>
        <v>#REF!</v>
      </c>
    </row>
  </sheetData>
  <mergeCells count="6">
    <mergeCell ref="J23:M23"/>
    <mergeCell ref="C3:F3"/>
    <mergeCell ref="C2:F2"/>
    <mergeCell ref="C13:F13"/>
    <mergeCell ref="J3:M3"/>
    <mergeCell ref="J13:M1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Вспомогательный</vt:lpstr>
      <vt:lpstr>РРО 21-25</vt:lpstr>
      <vt:lpstr>свод</vt:lpstr>
      <vt:lpstr>Итоги</vt:lpstr>
      <vt:lpstr>Источники к контрольным показат</vt:lpstr>
      <vt:lpstr>Источники к типу средств </vt:lpstr>
      <vt:lpstr>Лист1</vt:lpstr>
      <vt:lpstr>Диапазон_ВидовНПА</vt:lpstr>
      <vt:lpstr>Диапазон_Полномочий</vt:lpstr>
      <vt:lpstr>свод!Заголовки_для_печати</vt:lpstr>
      <vt:lpstr>'РРО 21-25'!Область_печати</vt:lpstr>
      <vt:lpstr>свод!Область_печати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Igorek</dc:creator>
  <cp:lastModifiedBy>S.Karaeva</cp:lastModifiedBy>
  <cp:lastPrinted>2023-05-11T15:05:10Z</cp:lastPrinted>
  <dcterms:created xsi:type="dcterms:W3CDTF">2006-09-15T08:45:54Z</dcterms:created>
  <dcterms:modified xsi:type="dcterms:W3CDTF">2024-05-28T09:03:39Z</dcterms:modified>
</cp:coreProperties>
</file>